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hmed\OneDrive\Documents\GitHub\SRConED\Database FEP\"/>
    </mc:Choice>
  </mc:AlternateContent>
  <bookViews>
    <workbookView xWindow="0" yWindow="0" windowWidth="11112" windowHeight="660"/>
  </bookViews>
  <sheets>
    <sheet name="About" sheetId="16" r:id="rId1"/>
    <sheet name="Legend" sheetId="6" r:id="rId2"/>
    <sheet name="Database" sheetId="15" r:id="rId3"/>
    <sheet name="Cross-Section Database" sheetId="14" r:id="rId4"/>
  </sheets>
  <externalReferences>
    <externalReference r:id="rId5"/>
    <externalReference r:id="rId6"/>
  </externalReferences>
  <definedNames>
    <definedName name="BOUL" localSheetId="1">#REF!</definedName>
    <definedName name="BOUL">#REF!</definedName>
    <definedName name="custom" localSheetId="1">#REF!</definedName>
    <definedName name="custom">#REF!</definedName>
    <definedName name="psi" localSheetId="1">#REF!</definedName>
    <definedName name="psi">#REF!</definedName>
    <definedName name="_xlnm.Recorder" localSheetId="1">#REF!</definedName>
    <definedName name="_xlnm.Recorder">#REF!</definedName>
    <definedName name="section">#REF!</definedName>
    <definedName name="table" localSheetId="1">'[1]AISC Section Database'!$A$34:$AY$1956</definedName>
    <definedName name="table">#REF!</definedName>
    <definedName name="Titre_U" localSheetId="1">#REF!</definedName>
    <definedName name="Titre_U">#REF!</definedName>
    <definedName name="Valeur" localSheetId="1">#REF!</definedName>
    <definedName name="Valeur">#REF!</definedName>
    <definedName name="Zone_U" localSheetId="1">#REF!</definedName>
    <definedName name="Zone_U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356" i="15" l="1"/>
  <c r="AL356" i="15"/>
  <c r="AK356" i="15"/>
  <c r="AI356" i="15"/>
  <c r="AH356" i="15"/>
  <c r="AG356" i="15"/>
  <c r="AF356" i="15"/>
  <c r="AC356" i="15"/>
  <c r="AB356" i="15"/>
  <c r="AA356" i="15"/>
  <c r="Z356" i="15"/>
  <c r="AV355" i="15"/>
  <c r="AL355" i="15"/>
  <c r="AK355" i="15"/>
  <c r="AI355" i="15"/>
  <c r="AH355" i="15"/>
  <c r="AG355" i="15"/>
  <c r="AF355" i="15"/>
  <c r="AC355" i="15"/>
  <c r="AB355" i="15"/>
  <c r="AA355" i="15"/>
  <c r="Z355" i="15"/>
  <c r="AV354" i="15"/>
  <c r="AL354" i="15"/>
  <c r="AK354" i="15"/>
  <c r="AI354" i="15"/>
  <c r="AH354" i="15"/>
  <c r="AG354" i="15"/>
  <c r="AF354" i="15"/>
  <c r="AC354" i="15"/>
  <c r="AB354" i="15"/>
  <c r="AA354" i="15"/>
  <c r="Z354" i="15"/>
  <c r="AV353" i="15"/>
  <c r="AL353" i="15"/>
  <c r="AK353" i="15"/>
  <c r="AI353" i="15"/>
  <c r="AH353" i="15"/>
  <c r="AG353" i="15"/>
  <c r="AF353" i="15"/>
  <c r="AC353" i="15"/>
  <c r="AB353" i="15"/>
  <c r="AA353" i="15"/>
  <c r="Z353" i="15"/>
  <c r="AV352" i="15"/>
  <c r="AL352" i="15"/>
  <c r="AK352" i="15"/>
  <c r="AI352" i="15"/>
  <c r="AH352" i="15"/>
  <c r="AG352" i="15"/>
  <c r="AF352" i="15"/>
  <c r="AC352" i="15"/>
  <c r="AB352" i="15"/>
  <c r="AA352" i="15"/>
  <c r="Z352" i="15"/>
  <c r="AV351" i="15"/>
  <c r="AL351" i="15"/>
  <c r="AK351" i="15"/>
  <c r="AI351" i="15"/>
  <c r="AH351" i="15"/>
  <c r="AG351" i="15"/>
  <c r="AF351" i="15"/>
  <c r="AC351" i="15"/>
  <c r="AB351" i="15"/>
  <c r="AA351" i="15"/>
  <c r="Z351" i="15"/>
  <c r="AV350" i="15"/>
  <c r="AT350" i="15"/>
  <c r="AL350" i="15"/>
  <c r="AK350" i="15"/>
  <c r="AC350" i="15"/>
  <c r="AB350" i="15"/>
  <c r="AA350" i="15"/>
  <c r="Z350" i="15"/>
  <c r="AV349" i="15"/>
  <c r="AT349" i="15"/>
  <c r="AL349" i="15"/>
  <c r="AK349" i="15"/>
  <c r="AC349" i="15"/>
  <c r="AB349" i="15"/>
  <c r="AA349" i="15"/>
  <c r="Z349" i="15"/>
  <c r="AV348" i="15"/>
  <c r="AT348" i="15" s="1"/>
  <c r="AL348" i="15"/>
  <c r="AK348" i="15"/>
  <c r="BY347" i="15"/>
  <c r="AV347" i="15"/>
  <c r="AT347" i="15"/>
  <c r="AL347" i="15"/>
  <c r="AK347" i="15"/>
  <c r="AI347" i="15"/>
  <c r="AH347" i="15"/>
  <c r="AG347" i="15"/>
  <c r="AF347" i="15"/>
  <c r="AQ347" i="15" s="1"/>
  <c r="AC347" i="15"/>
  <c r="AB347" i="15"/>
  <c r="AA347" i="15"/>
  <c r="Z347" i="15"/>
  <c r="BY346" i="15"/>
  <c r="AV346" i="15"/>
  <c r="AT346" i="15"/>
  <c r="AL346" i="15"/>
  <c r="AK346" i="15"/>
  <c r="AI346" i="15"/>
  <c r="AH346" i="15"/>
  <c r="AG346" i="15"/>
  <c r="AF346" i="15"/>
  <c r="AQ346" i="15" s="1"/>
  <c r="AC346" i="15"/>
  <c r="AB346" i="15"/>
  <c r="AA346" i="15"/>
  <c r="Z346" i="15"/>
  <c r="AX345" i="15"/>
  <c r="AV345" i="15"/>
  <c r="AK345" i="15"/>
  <c r="AI345" i="15"/>
  <c r="AH345" i="15"/>
  <c r="AG345" i="15"/>
  <c r="AL345" i="15" s="1"/>
  <c r="AF345" i="15"/>
  <c r="AC345" i="15"/>
  <c r="AB345" i="15"/>
  <c r="AA345" i="15"/>
  <c r="Z345" i="15"/>
  <c r="CL344" i="15"/>
  <c r="CJ344" i="15"/>
  <c r="BY344" i="15"/>
  <c r="AX344" i="15"/>
  <c r="AV344" i="15"/>
  <c r="AT344" i="15"/>
  <c r="AQ344" i="15"/>
  <c r="AK344" i="15"/>
  <c r="CL343" i="15"/>
  <c r="CJ343" i="15"/>
  <c r="BY343" i="15"/>
  <c r="AX343" i="15"/>
  <c r="AV343" i="15"/>
  <c r="AT343" i="15"/>
  <c r="AQ343" i="15"/>
  <c r="AK343" i="15"/>
  <c r="BY342" i="15"/>
  <c r="BX342" i="15"/>
  <c r="AX342" i="15"/>
  <c r="AV342" i="15"/>
  <c r="AT342" i="15"/>
  <c r="AQ342" i="15"/>
  <c r="AL342" i="15"/>
  <c r="AK342" i="15"/>
  <c r="AI342" i="15"/>
  <c r="AH342" i="15"/>
  <c r="AG342" i="15"/>
  <c r="AF342" i="15"/>
  <c r="AC342" i="15"/>
  <c r="AB342" i="15"/>
  <c r="AA342" i="15"/>
  <c r="Z342" i="15"/>
  <c r="BY341" i="15"/>
  <c r="BX341" i="15"/>
  <c r="AX341" i="15"/>
  <c r="AV341" i="15"/>
  <c r="AL341" i="15"/>
  <c r="AK341" i="15"/>
  <c r="AI341" i="15"/>
  <c r="AH341" i="15"/>
  <c r="AG341" i="15"/>
  <c r="AF341" i="15"/>
  <c r="AQ341" i="15" s="1"/>
  <c r="AP341" i="15" s="1"/>
  <c r="BY340" i="15"/>
  <c r="BX340" i="15"/>
  <c r="AX340" i="15"/>
  <c r="AV340" i="15"/>
  <c r="AL340" i="15"/>
  <c r="AK340" i="15"/>
  <c r="AI340" i="15"/>
  <c r="AH340" i="15"/>
  <c r="AG340" i="15"/>
  <c r="AF340" i="15"/>
  <c r="AQ340" i="15" s="1"/>
  <c r="BY339" i="15"/>
  <c r="BX339" i="15"/>
  <c r="AX339" i="15"/>
  <c r="AV339" i="15"/>
  <c r="AL339" i="15"/>
  <c r="AK339" i="15"/>
  <c r="AI339" i="15"/>
  <c r="AH339" i="15"/>
  <c r="AG339" i="15"/>
  <c r="AF339" i="15"/>
  <c r="AQ339" i="15" s="1"/>
  <c r="AP339" i="15" s="1"/>
  <c r="AX338" i="15"/>
  <c r="AV338" i="15"/>
  <c r="AL338" i="15"/>
  <c r="AK338" i="15"/>
  <c r="AI338" i="15"/>
  <c r="AH338" i="15"/>
  <c r="AG338" i="15"/>
  <c r="AF338" i="15"/>
  <c r="AX337" i="15"/>
  <c r="AV337" i="15"/>
  <c r="AL337" i="15"/>
  <c r="AK337" i="15"/>
  <c r="AI337" i="15"/>
  <c r="AH337" i="15"/>
  <c r="AG337" i="15"/>
  <c r="AF337" i="15"/>
  <c r="AQ337" i="15" s="1"/>
  <c r="AC337" i="15"/>
  <c r="AB337" i="15"/>
  <c r="AA337" i="15"/>
  <c r="Z337" i="15"/>
  <c r="AX336" i="15"/>
  <c r="AV336" i="15"/>
  <c r="AL336" i="15"/>
  <c r="AK336" i="15"/>
  <c r="AI336" i="15"/>
  <c r="AH336" i="15"/>
  <c r="AG336" i="15"/>
  <c r="AF336" i="15"/>
  <c r="AC336" i="15"/>
  <c r="AB336" i="15"/>
  <c r="AA336" i="15"/>
  <c r="Z336" i="15"/>
  <c r="AX335" i="15"/>
  <c r="AV335" i="15"/>
  <c r="AL335" i="15"/>
  <c r="AK335" i="15"/>
  <c r="AI335" i="15"/>
  <c r="AH335" i="15"/>
  <c r="AG335" i="15"/>
  <c r="AF335" i="15"/>
  <c r="AQ335" i="15" s="1"/>
  <c r="AP335" i="15" s="1"/>
  <c r="AC335" i="15"/>
  <c r="AB335" i="15"/>
  <c r="AA335" i="15"/>
  <c r="Z335" i="15"/>
  <c r="BA334" i="15"/>
  <c r="AX334" i="15"/>
  <c r="AV334" i="15"/>
  <c r="AL334" i="15"/>
  <c r="AK334" i="15"/>
  <c r="AI334" i="15"/>
  <c r="AH334" i="15"/>
  <c r="AG334" i="15"/>
  <c r="AF334" i="15"/>
  <c r="AQ334" i="15" s="1"/>
  <c r="AC334" i="15"/>
  <c r="AB334" i="15"/>
  <c r="AA334" i="15"/>
  <c r="Z334" i="15"/>
  <c r="BA333" i="15"/>
  <c r="AX333" i="15"/>
  <c r="AV333" i="15"/>
  <c r="AQ333" i="15"/>
  <c r="AL333" i="15"/>
  <c r="AK333" i="15"/>
  <c r="AI333" i="15"/>
  <c r="AH333" i="15"/>
  <c r="AG333" i="15"/>
  <c r="AF333" i="15"/>
  <c r="AP333" i="15" s="1"/>
  <c r="AC333" i="15"/>
  <c r="AB333" i="15"/>
  <c r="AA333" i="15"/>
  <c r="Z333" i="15"/>
  <c r="AX332" i="15"/>
  <c r="BA332" i="15" s="1"/>
  <c r="AV332" i="15"/>
  <c r="AL332" i="15"/>
  <c r="AK332" i="15"/>
  <c r="AI332" i="15"/>
  <c r="AH332" i="15"/>
  <c r="AG332" i="15"/>
  <c r="AF332" i="15"/>
  <c r="AC332" i="15"/>
  <c r="AB332" i="15"/>
  <c r="AA332" i="15"/>
  <c r="Z332" i="15"/>
  <c r="CA331" i="15"/>
  <c r="BY331" i="15"/>
  <c r="BX331" i="15"/>
  <c r="AX331" i="15"/>
  <c r="BA331" i="15" s="1"/>
  <c r="AV331" i="15"/>
  <c r="AL331" i="15"/>
  <c r="AK331" i="15"/>
  <c r="AI331" i="15"/>
  <c r="AH331" i="15"/>
  <c r="AG331" i="15"/>
  <c r="AF331" i="15"/>
  <c r="AQ331" i="15" s="1"/>
  <c r="AP331" i="15" s="1"/>
  <c r="AC331" i="15"/>
  <c r="AB331" i="15"/>
  <c r="AA331" i="15"/>
  <c r="Z331" i="15"/>
  <c r="CA330" i="15"/>
  <c r="BY330" i="15"/>
  <c r="BX330" i="15"/>
  <c r="AX330" i="15"/>
  <c r="BA330" i="15" s="1"/>
  <c r="AV330" i="15"/>
  <c r="AL330" i="15"/>
  <c r="AK330" i="15"/>
  <c r="AI330" i="15"/>
  <c r="AH330" i="15"/>
  <c r="AG330" i="15"/>
  <c r="AF330" i="15"/>
  <c r="AQ330" i="15" s="1"/>
  <c r="AC330" i="15"/>
  <c r="AB330" i="15"/>
  <c r="AA330" i="15"/>
  <c r="Z330" i="15"/>
  <c r="CA329" i="15"/>
  <c r="BY329" i="15"/>
  <c r="BX329" i="15"/>
  <c r="AX329" i="15"/>
  <c r="AV329" i="15"/>
  <c r="AL329" i="15"/>
  <c r="AK329" i="15"/>
  <c r="AI329" i="15"/>
  <c r="AH329" i="15"/>
  <c r="AG329" i="15"/>
  <c r="AF329" i="15"/>
  <c r="AQ329" i="15" s="1"/>
  <c r="AP329" i="15" s="1"/>
  <c r="AC329" i="15"/>
  <c r="AB329" i="15"/>
  <c r="AA329" i="15"/>
  <c r="Z329" i="15"/>
  <c r="BY328" i="15"/>
  <c r="CA328" i="15" s="1"/>
  <c r="BX328" i="15"/>
  <c r="AX328" i="15"/>
  <c r="AV328" i="15"/>
  <c r="AQ328" i="15"/>
  <c r="AP328" i="15" s="1"/>
  <c r="AL328" i="15"/>
  <c r="AK328" i="15"/>
  <c r="AI328" i="15"/>
  <c r="AH328" i="15"/>
  <c r="AG328" i="15"/>
  <c r="AF328" i="15"/>
  <c r="AC328" i="15"/>
  <c r="AB328" i="15"/>
  <c r="AA328" i="15"/>
  <c r="Z328" i="15"/>
  <c r="CM327" i="15"/>
  <c r="CL327" i="15"/>
  <c r="CJ327" i="15"/>
  <c r="CG327" i="15"/>
  <c r="CF327" i="15"/>
  <c r="CD327" i="15"/>
  <c r="CA327" i="15"/>
  <c r="BY327" i="15"/>
  <c r="BX327" i="15"/>
  <c r="AX327" i="15"/>
  <c r="AV327" i="15"/>
  <c r="AT327" i="15"/>
  <c r="AQ327" i="15"/>
  <c r="AP327" i="15" s="1"/>
  <c r="AL327" i="15"/>
  <c r="AK327" i="15"/>
  <c r="AI327" i="15"/>
  <c r="AH327" i="15"/>
  <c r="AG327" i="15"/>
  <c r="AF327" i="15"/>
  <c r="AC327" i="15"/>
  <c r="AB327" i="15"/>
  <c r="AA327" i="15"/>
  <c r="Z327" i="15"/>
  <c r="CM326" i="15"/>
  <c r="CL326" i="15"/>
  <c r="CJ326" i="15"/>
  <c r="CG326" i="15"/>
  <c r="CF326" i="15"/>
  <c r="CD326" i="15"/>
  <c r="CA326" i="15"/>
  <c r="BY326" i="15"/>
  <c r="BX326" i="15"/>
  <c r="AX326" i="15"/>
  <c r="AV326" i="15"/>
  <c r="AT326" i="15"/>
  <c r="AQ326" i="15"/>
  <c r="AP326" i="15" s="1"/>
  <c r="AL326" i="15"/>
  <c r="AK326" i="15"/>
  <c r="AI326" i="15"/>
  <c r="AH326" i="15"/>
  <c r="AG326" i="15"/>
  <c r="AF326" i="15"/>
  <c r="AC326" i="15"/>
  <c r="AB326" i="15"/>
  <c r="AA326" i="15"/>
  <c r="Z326" i="15"/>
  <c r="CM325" i="15"/>
  <c r="CL325" i="15"/>
  <c r="CJ325" i="15"/>
  <c r="CG325" i="15"/>
  <c r="CF325" i="15"/>
  <c r="CD325" i="15"/>
  <c r="AX325" i="15"/>
  <c r="AV325" i="15"/>
  <c r="AT325" i="15"/>
  <c r="AQ325" i="15"/>
  <c r="AL325" i="15"/>
  <c r="AK325" i="15"/>
  <c r="AI325" i="15"/>
  <c r="AH325" i="15"/>
  <c r="AG325" i="15"/>
  <c r="AF325" i="15"/>
  <c r="AP325" i="15" s="1"/>
  <c r="AC325" i="15"/>
  <c r="AB325" i="15"/>
  <c r="AA325" i="15"/>
  <c r="Z325" i="15"/>
  <c r="CM324" i="15"/>
  <c r="CL324" i="15"/>
  <c r="CJ324" i="15"/>
  <c r="CG324" i="15"/>
  <c r="CF324" i="15"/>
  <c r="CD324" i="15"/>
  <c r="BY324" i="15"/>
  <c r="CA324" i="15" s="1"/>
  <c r="BX324" i="15"/>
  <c r="AX324" i="15"/>
  <c r="AV324" i="15"/>
  <c r="AT324" i="15"/>
  <c r="AQ324" i="15"/>
  <c r="AL324" i="15"/>
  <c r="AK324" i="15"/>
  <c r="AI324" i="15"/>
  <c r="AH324" i="15"/>
  <c r="AG324" i="15"/>
  <c r="AF324" i="15"/>
  <c r="AP324" i="15" s="1"/>
  <c r="AC324" i="15"/>
  <c r="AB324" i="15"/>
  <c r="AA324" i="15"/>
  <c r="Z324" i="15"/>
  <c r="CM323" i="15"/>
  <c r="CL323" i="15"/>
  <c r="CJ323" i="15"/>
  <c r="CG323" i="15"/>
  <c r="CF323" i="15"/>
  <c r="CD323" i="15"/>
  <c r="BY323" i="15"/>
  <c r="CA323" i="15" s="1"/>
  <c r="BX323" i="15"/>
  <c r="AX323" i="15"/>
  <c r="AV323" i="15"/>
  <c r="AT323" i="15"/>
  <c r="AQ323" i="15"/>
  <c r="AL323" i="15"/>
  <c r="AK323" i="15"/>
  <c r="AI323" i="15"/>
  <c r="AH323" i="15"/>
  <c r="AG323" i="15"/>
  <c r="AF323" i="15"/>
  <c r="AP323" i="15" s="1"/>
  <c r="AC323" i="15"/>
  <c r="AB323" i="15"/>
  <c r="AA323" i="15"/>
  <c r="Z323" i="15"/>
  <c r="CM322" i="15"/>
  <c r="CL322" i="15"/>
  <c r="CJ322" i="15"/>
  <c r="CG322" i="15"/>
  <c r="CF322" i="15"/>
  <c r="CD322" i="15"/>
  <c r="AX322" i="15"/>
  <c r="AV322" i="15"/>
  <c r="AT322" i="15"/>
  <c r="AQ322" i="15"/>
  <c r="AL322" i="15"/>
  <c r="AK322" i="15"/>
  <c r="AI322" i="15"/>
  <c r="AH322" i="15"/>
  <c r="AG322" i="15"/>
  <c r="AF322" i="15"/>
  <c r="AP322" i="15" s="1"/>
  <c r="AC322" i="15"/>
  <c r="AB322" i="15"/>
  <c r="AA322" i="15"/>
  <c r="Z322" i="15"/>
  <c r="AV321" i="15"/>
  <c r="AT321" i="15"/>
  <c r="AL321" i="15"/>
  <c r="AK321" i="15"/>
  <c r="AI321" i="15"/>
  <c r="AH321" i="15"/>
  <c r="AG321" i="15"/>
  <c r="AF321" i="15"/>
  <c r="AC321" i="15"/>
  <c r="AB321" i="15"/>
  <c r="AA321" i="15"/>
  <c r="Z321" i="15"/>
  <c r="AV320" i="15"/>
  <c r="AT320" i="15"/>
  <c r="AL320" i="15"/>
  <c r="AK320" i="15"/>
  <c r="AI320" i="15"/>
  <c r="AH320" i="15"/>
  <c r="AG320" i="15"/>
  <c r="AF320" i="15"/>
  <c r="AC320" i="15"/>
  <c r="AB320" i="15"/>
  <c r="AA320" i="15"/>
  <c r="Z320" i="15"/>
  <c r="CR319" i="15"/>
  <c r="CP319" i="15"/>
  <c r="AV319" i="15"/>
  <c r="AL319" i="15"/>
  <c r="AK319" i="15"/>
  <c r="AI319" i="15"/>
  <c r="AH319" i="15"/>
  <c r="AG319" i="15"/>
  <c r="AF319" i="15"/>
  <c r="AQ319" i="15" s="1"/>
  <c r="AC319" i="15"/>
  <c r="AB319" i="15"/>
  <c r="AA319" i="15"/>
  <c r="Z319" i="15"/>
  <c r="CR318" i="15"/>
  <c r="CP318" i="15"/>
  <c r="AV318" i="15"/>
  <c r="AL318" i="15"/>
  <c r="AK318" i="15"/>
  <c r="AI318" i="15"/>
  <c r="AH318" i="15"/>
  <c r="AG318" i="15"/>
  <c r="AF318" i="15"/>
  <c r="AQ318" i="15" s="1"/>
  <c r="AP318" i="15" s="1"/>
  <c r="AW318" i="15" s="1"/>
  <c r="AX318" i="15" s="1"/>
  <c r="AC318" i="15"/>
  <c r="AB318" i="15"/>
  <c r="AA318" i="15"/>
  <c r="Z318" i="15"/>
  <c r="CR317" i="15"/>
  <c r="CP317" i="15"/>
  <c r="AV317" i="15"/>
  <c r="AQ317" i="15"/>
  <c r="AL317" i="15"/>
  <c r="AK317" i="15"/>
  <c r="AI317" i="15"/>
  <c r="AH317" i="15"/>
  <c r="AW317" i="15" s="1"/>
  <c r="AX317" i="15" s="1"/>
  <c r="AG317" i="15"/>
  <c r="AF317" i="15"/>
  <c r="AP317" i="15" s="1"/>
  <c r="AC317" i="15"/>
  <c r="AB317" i="15"/>
  <c r="AA317" i="15"/>
  <c r="Z317" i="15"/>
  <c r="CR316" i="15"/>
  <c r="CP316" i="15"/>
  <c r="AV316" i="15"/>
  <c r="AL316" i="15"/>
  <c r="AK316" i="15"/>
  <c r="AI316" i="15"/>
  <c r="AH316" i="15"/>
  <c r="AG316" i="15"/>
  <c r="AF316" i="15"/>
  <c r="AQ316" i="15" s="1"/>
  <c r="AC316" i="15"/>
  <c r="AB316" i="15"/>
  <c r="AA316" i="15"/>
  <c r="Z316" i="15"/>
  <c r="CR315" i="15"/>
  <c r="CP315" i="15"/>
  <c r="AV315" i="15"/>
  <c r="AL315" i="15"/>
  <c r="AK315" i="15"/>
  <c r="AI315" i="15"/>
  <c r="AH315" i="15"/>
  <c r="AG315" i="15"/>
  <c r="AF315" i="15"/>
  <c r="AQ315" i="15" s="1"/>
  <c r="AP315" i="15" s="1"/>
  <c r="AW315" i="15" s="1"/>
  <c r="AX315" i="15" s="1"/>
  <c r="AC315" i="15"/>
  <c r="AB315" i="15"/>
  <c r="AA315" i="15"/>
  <c r="Z315" i="15"/>
  <c r="CR314" i="15"/>
  <c r="CP314" i="15"/>
  <c r="AV314" i="15"/>
  <c r="AQ314" i="15"/>
  <c r="AP314" i="15" s="1"/>
  <c r="AL314" i="15"/>
  <c r="AK314" i="15"/>
  <c r="AI314" i="15"/>
  <c r="AH314" i="15"/>
  <c r="AW314" i="15" s="1"/>
  <c r="AX314" i="15" s="1"/>
  <c r="AG314" i="15"/>
  <c r="AF314" i="15"/>
  <c r="AC314" i="15"/>
  <c r="AB314" i="15"/>
  <c r="AA314" i="15"/>
  <c r="Z314" i="15"/>
  <c r="CR313" i="15"/>
  <c r="CP313" i="15"/>
  <c r="AV313" i="15"/>
  <c r="AL313" i="15"/>
  <c r="AK313" i="15"/>
  <c r="AI313" i="15"/>
  <c r="AH313" i="15"/>
  <c r="AG313" i="15"/>
  <c r="AF313" i="15"/>
  <c r="AC313" i="15"/>
  <c r="AB313" i="15"/>
  <c r="AA313" i="15"/>
  <c r="Z313" i="15"/>
  <c r="CJ312" i="15"/>
  <c r="CF312" i="15"/>
  <c r="AX312" i="15"/>
  <c r="BA312" i="15" s="1"/>
  <c r="AV312" i="15"/>
  <c r="AQ312" i="15"/>
  <c r="AP312" i="15" s="1"/>
  <c r="AL312" i="15"/>
  <c r="AK312" i="15"/>
  <c r="AC312" i="15"/>
  <c r="AB312" i="15"/>
  <c r="AA312" i="15"/>
  <c r="Z312" i="15"/>
  <c r="CJ311" i="15"/>
  <c r="CF311" i="15"/>
  <c r="AX311" i="15"/>
  <c r="BA311" i="15" s="1"/>
  <c r="AV311" i="15"/>
  <c r="AQ311" i="15"/>
  <c r="AP311" i="15"/>
  <c r="AL311" i="15"/>
  <c r="AK311" i="15"/>
  <c r="AC311" i="15"/>
  <c r="AB311" i="15"/>
  <c r="AA311" i="15"/>
  <c r="Z311" i="15"/>
  <c r="CJ310" i="15"/>
  <c r="CF310" i="15"/>
  <c r="AX310" i="15"/>
  <c r="BA310" i="15" s="1"/>
  <c r="AV310" i="15"/>
  <c r="AQ310" i="15"/>
  <c r="AP310" i="15"/>
  <c r="AL310" i="15"/>
  <c r="AK310" i="15"/>
  <c r="AC310" i="15"/>
  <c r="AB310" i="15"/>
  <c r="AA310" i="15"/>
  <c r="Z310" i="15"/>
  <c r="CJ309" i="15"/>
  <c r="CF309" i="15"/>
  <c r="BA309" i="15"/>
  <c r="AX309" i="15"/>
  <c r="AV309" i="15"/>
  <c r="AQ309" i="15"/>
  <c r="AP309" i="15"/>
  <c r="AL309" i="15"/>
  <c r="AK309" i="15"/>
  <c r="AC309" i="15"/>
  <c r="AB309" i="15"/>
  <c r="AA309" i="15"/>
  <c r="Z309" i="15"/>
  <c r="CL308" i="15"/>
  <c r="CJ308" i="15"/>
  <c r="CF308" i="15"/>
  <c r="CD308" i="15"/>
  <c r="AV308" i="15"/>
  <c r="AT308" i="15" s="1"/>
  <c r="AL308" i="15"/>
  <c r="AK308" i="15"/>
  <c r="AI308" i="15"/>
  <c r="AH308" i="15"/>
  <c r="AG308" i="15"/>
  <c r="AF308" i="15"/>
  <c r="AQ308" i="15" s="1"/>
  <c r="AP308" i="15" s="1"/>
  <c r="CL307" i="15"/>
  <c r="CJ307" i="15"/>
  <c r="CF307" i="15"/>
  <c r="CD307" i="15"/>
  <c r="AV307" i="15"/>
  <c r="AT307" i="15" s="1"/>
  <c r="AQ307" i="15"/>
  <c r="AL307" i="15"/>
  <c r="AK307" i="15"/>
  <c r="AI307" i="15"/>
  <c r="AH307" i="15"/>
  <c r="AG307" i="15"/>
  <c r="AF307" i="15"/>
  <c r="AP307" i="15" s="1"/>
  <c r="AC307" i="15"/>
  <c r="AB307" i="15"/>
  <c r="AA307" i="15"/>
  <c r="Z307" i="15"/>
  <c r="BY306" i="15"/>
  <c r="AX306" i="15"/>
  <c r="AV306" i="15"/>
  <c r="AL306" i="15"/>
  <c r="AK306" i="15"/>
  <c r="AI306" i="15"/>
  <c r="AH306" i="15"/>
  <c r="AG306" i="15"/>
  <c r="AF306" i="15"/>
  <c r="AQ306" i="15" s="1"/>
  <c r="BY305" i="15"/>
  <c r="AX305" i="15"/>
  <c r="AV305" i="15"/>
  <c r="AQ305" i="15"/>
  <c r="AL305" i="15"/>
  <c r="AK305" i="15"/>
  <c r="AI305" i="15"/>
  <c r="AH305" i="15"/>
  <c r="AG305" i="15"/>
  <c r="AF305" i="15"/>
  <c r="AX304" i="15"/>
  <c r="AV304" i="15"/>
  <c r="AL304" i="15"/>
  <c r="AK304" i="15"/>
  <c r="AI304" i="15"/>
  <c r="AH304" i="15"/>
  <c r="AG304" i="15"/>
  <c r="AF304" i="15"/>
  <c r="AQ304" i="15" s="1"/>
  <c r="AX303" i="15"/>
  <c r="BA303" i="15" s="1"/>
  <c r="AV303" i="15"/>
  <c r="AL303" i="15"/>
  <c r="AK303" i="15"/>
  <c r="AI303" i="15"/>
  <c r="AH303" i="15"/>
  <c r="AG303" i="15"/>
  <c r="AF303" i="15"/>
  <c r="AC303" i="15"/>
  <c r="AB303" i="15"/>
  <c r="AA303" i="15"/>
  <c r="Z303" i="15"/>
  <c r="BA302" i="15"/>
  <c r="AX302" i="15"/>
  <c r="AV302" i="15"/>
  <c r="AQ302" i="15"/>
  <c r="AP302" i="15" s="1"/>
  <c r="AL302" i="15"/>
  <c r="AK302" i="15"/>
  <c r="AI302" i="15"/>
  <c r="AH302" i="15"/>
  <c r="AG302" i="15"/>
  <c r="AF302" i="15"/>
  <c r="AC302" i="15"/>
  <c r="AB302" i="15"/>
  <c r="AA302" i="15"/>
  <c r="Z302" i="15"/>
  <c r="AX301" i="15"/>
  <c r="BA301" i="15" s="1"/>
  <c r="AV301" i="15"/>
  <c r="AP301" i="15"/>
  <c r="AL301" i="15"/>
  <c r="AK301" i="15"/>
  <c r="AI301" i="15"/>
  <c r="AH301" i="15"/>
  <c r="AG301" i="15"/>
  <c r="AF301" i="15"/>
  <c r="AQ301" i="15" s="1"/>
  <c r="AC301" i="15"/>
  <c r="AB301" i="15"/>
  <c r="AA301" i="15"/>
  <c r="Z301" i="15"/>
  <c r="BA300" i="15"/>
  <c r="AX300" i="15"/>
  <c r="AV300" i="15"/>
  <c r="AL300" i="15"/>
  <c r="AK300" i="15"/>
  <c r="AI300" i="15"/>
  <c r="AH300" i="15"/>
  <c r="AG300" i="15"/>
  <c r="AF300" i="15"/>
  <c r="AQ300" i="15" s="1"/>
  <c r="AC300" i="15"/>
  <c r="AB300" i="15"/>
  <c r="AA300" i="15"/>
  <c r="Z300" i="15"/>
  <c r="BA299" i="15"/>
  <c r="AV299" i="15"/>
  <c r="AL299" i="15"/>
  <c r="AK299" i="15"/>
  <c r="AI299" i="15"/>
  <c r="AH299" i="15"/>
  <c r="AG299" i="15"/>
  <c r="AF299" i="15"/>
  <c r="AQ299" i="15" s="1"/>
  <c r="AP299" i="15" s="1"/>
  <c r="AC299" i="15"/>
  <c r="AB299" i="15"/>
  <c r="AA299" i="15"/>
  <c r="Z299" i="15"/>
  <c r="BA298" i="15"/>
  <c r="AV298" i="15"/>
  <c r="AQ298" i="15"/>
  <c r="AL298" i="15"/>
  <c r="AK298" i="15"/>
  <c r="AI298" i="15"/>
  <c r="AH298" i="15"/>
  <c r="AG298" i="15"/>
  <c r="AF298" i="15"/>
  <c r="AP298" i="15" s="1"/>
  <c r="AC298" i="15"/>
  <c r="AB298" i="15"/>
  <c r="AA298" i="15"/>
  <c r="Z298" i="15"/>
  <c r="AX297" i="15"/>
  <c r="AV297" i="15"/>
  <c r="AT297" i="15"/>
  <c r="AQ297" i="15"/>
  <c r="AK297" i="15"/>
  <c r="AI297" i="15"/>
  <c r="AH297" i="15"/>
  <c r="AG297" i="15"/>
  <c r="AF297" i="15"/>
  <c r="AC297" i="15"/>
  <c r="AB297" i="15"/>
  <c r="AA297" i="15"/>
  <c r="Z297" i="15"/>
  <c r="AX296" i="15"/>
  <c r="AV296" i="15"/>
  <c r="AT296" i="15"/>
  <c r="AK296" i="15"/>
  <c r="AI296" i="15"/>
  <c r="AH296" i="15"/>
  <c r="AG296" i="15"/>
  <c r="AF296" i="15"/>
  <c r="AQ296" i="15" s="1"/>
  <c r="AC296" i="15"/>
  <c r="AB296" i="15"/>
  <c r="AA296" i="15"/>
  <c r="Z296" i="15"/>
  <c r="AX295" i="15"/>
  <c r="AV295" i="15"/>
  <c r="AT295" i="15"/>
  <c r="AL295" i="15"/>
  <c r="AK295" i="15"/>
  <c r="AI295" i="15"/>
  <c r="AH295" i="15"/>
  <c r="AG295" i="15"/>
  <c r="AF295" i="15"/>
  <c r="AQ295" i="15" s="1"/>
  <c r="AC295" i="15"/>
  <c r="AB295" i="15"/>
  <c r="AA295" i="15"/>
  <c r="Z295" i="15"/>
  <c r="AX294" i="15"/>
  <c r="AV294" i="15"/>
  <c r="AT294" i="15"/>
  <c r="AQ294" i="15"/>
  <c r="AL294" i="15"/>
  <c r="AK294" i="15"/>
  <c r="AI294" i="15"/>
  <c r="AH294" i="15"/>
  <c r="AG294" i="15"/>
  <c r="AF294" i="15"/>
  <c r="AP294" i="15" s="1"/>
  <c r="AC294" i="15"/>
  <c r="AB294" i="15"/>
  <c r="AA294" i="15"/>
  <c r="Z294" i="15"/>
  <c r="BY293" i="15"/>
  <c r="BX293" i="15"/>
  <c r="AV293" i="15"/>
  <c r="AT293" i="15" s="1"/>
  <c r="AL293" i="15"/>
  <c r="AK293" i="15"/>
  <c r="AI293" i="15"/>
  <c r="AH293" i="15"/>
  <c r="AG293" i="15"/>
  <c r="AF293" i="15"/>
  <c r="AC293" i="15"/>
  <c r="AB293" i="15"/>
  <c r="AA293" i="15"/>
  <c r="Z293" i="15"/>
  <c r="BY292" i="15"/>
  <c r="BX292" i="15"/>
  <c r="AV292" i="15"/>
  <c r="AT292" i="15"/>
  <c r="AL292" i="15"/>
  <c r="AK292" i="15"/>
  <c r="AI292" i="15"/>
  <c r="AH292" i="15"/>
  <c r="AG292" i="15"/>
  <c r="AF292" i="15"/>
  <c r="AC292" i="15"/>
  <c r="AB292" i="15"/>
  <c r="AA292" i="15"/>
  <c r="Z292" i="15"/>
  <c r="BY291" i="15"/>
  <c r="BX291" i="15"/>
  <c r="AV291" i="15"/>
  <c r="AT291" i="15"/>
  <c r="AL291" i="15"/>
  <c r="AK291" i="15"/>
  <c r="AI291" i="15"/>
  <c r="AH291" i="15"/>
  <c r="AG291" i="15"/>
  <c r="AF291" i="15"/>
  <c r="AC291" i="15"/>
  <c r="AB291" i="15"/>
  <c r="AA291" i="15"/>
  <c r="Z291" i="15"/>
  <c r="CL290" i="15"/>
  <c r="CJ290" i="15"/>
  <c r="CF290" i="15"/>
  <c r="CD290" i="15"/>
  <c r="AT290" i="15"/>
  <c r="AL290" i="15"/>
  <c r="AK290" i="15"/>
  <c r="AI290" i="15"/>
  <c r="AH290" i="15"/>
  <c r="AG290" i="15"/>
  <c r="AF290" i="15"/>
  <c r="AC290" i="15"/>
  <c r="AB290" i="15"/>
  <c r="AA290" i="15"/>
  <c r="Z290" i="15"/>
  <c r="CR289" i="15"/>
  <c r="CL289" i="15"/>
  <c r="CJ289" i="15"/>
  <c r="CF289" i="15"/>
  <c r="CD289" i="15"/>
  <c r="AT289" i="15"/>
  <c r="AL289" i="15"/>
  <c r="AK289" i="15"/>
  <c r="AI289" i="15"/>
  <c r="AH289" i="15"/>
  <c r="AG289" i="15"/>
  <c r="AF289" i="15"/>
  <c r="AC289" i="15"/>
  <c r="AB289" i="15"/>
  <c r="AA289" i="15"/>
  <c r="Z289" i="15"/>
  <c r="CL288" i="15"/>
  <c r="CJ288" i="15"/>
  <c r="CF288" i="15"/>
  <c r="CD288" i="15"/>
  <c r="AV288" i="15"/>
  <c r="AT288" i="15" s="1"/>
  <c r="AL288" i="15"/>
  <c r="AK288" i="15"/>
  <c r="AI288" i="15"/>
  <c r="AH288" i="15"/>
  <c r="AG288" i="15"/>
  <c r="AF288" i="15"/>
  <c r="AC288" i="15"/>
  <c r="AB288" i="15"/>
  <c r="AA288" i="15"/>
  <c r="Z288" i="15"/>
  <c r="CL287" i="15"/>
  <c r="CJ287" i="15"/>
  <c r="CF287" i="15"/>
  <c r="CD287" i="15"/>
  <c r="AV287" i="15"/>
  <c r="AT287" i="15" s="1"/>
  <c r="AL287" i="15"/>
  <c r="AK287" i="15"/>
  <c r="AI287" i="15"/>
  <c r="AH287" i="15"/>
  <c r="AG287" i="15"/>
  <c r="AF287" i="15"/>
  <c r="AC287" i="15"/>
  <c r="AB287" i="15"/>
  <c r="AA287" i="15"/>
  <c r="Z287" i="15"/>
  <c r="CR286" i="15"/>
  <c r="CL286" i="15"/>
  <c r="CJ286" i="15"/>
  <c r="CF286" i="15"/>
  <c r="CD286" i="15"/>
  <c r="AV286" i="15"/>
  <c r="AT286" i="15"/>
  <c r="AL286" i="15"/>
  <c r="AK286" i="15"/>
  <c r="AI286" i="15"/>
  <c r="AH286" i="15"/>
  <c r="AG286" i="15"/>
  <c r="AF286" i="15"/>
  <c r="AC286" i="15"/>
  <c r="AB286" i="15"/>
  <c r="AA286" i="15"/>
  <c r="Z286" i="15"/>
  <c r="CR285" i="15"/>
  <c r="CL285" i="15"/>
  <c r="CJ285" i="15"/>
  <c r="CF285" i="15"/>
  <c r="CD285" i="15"/>
  <c r="AV285" i="15"/>
  <c r="AT285" i="15" s="1"/>
  <c r="AL285" i="15"/>
  <c r="AK285" i="15"/>
  <c r="AI285" i="15"/>
  <c r="AH285" i="15"/>
  <c r="AG285" i="15"/>
  <c r="AF285" i="15"/>
  <c r="AC285" i="15"/>
  <c r="AB285" i="15"/>
  <c r="AA285" i="15"/>
  <c r="Z285" i="15"/>
  <c r="CL284" i="15"/>
  <c r="CJ284" i="15"/>
  <c r="CF284" i="15"/>
  <c r="CD284" i="15"/>
  <c r="AV284" i="15"/>
  <c r="AT284" i="15" s="1"/>
  <c r="AL284" i="15"/>
  <c r="AK284" i="15"/>
  <c r="AI284" i="15"/>
  <c r="AH284" i="15"/>
  <c r="AG284" i="15"/>
  <c r="AF284" i="15"/>
  <c r="AC284" i="15"/>
  <c r="AB284" i="15"/>
  <c r="AA284" i="15"/>
  <c r="Z284" i="15"/>
  <c r="CL283" i="15"/>
  <c r="CJ283" i="15"/>
  <c r="CF283" i="15"/>
  <c r="CD283" i="15"/>
  <c r="AV283" i="15"/>
  <c r="AT283" i="15" s="1"/>
  <c r="AL283" i="15"/>
  <c r="AK283" i="15"/>
  <c r="AI283" i="15"/>
  <c r="AH283" i="15"/>
  <c r="AG283" i="15"/>
  <c r="AF283" i="15"/>
  <c r="AC283" i="15"/>
  <c r="AB283" i="15"/>
  <c r="AA283" i="15"/>
  <c r="Z283" i="15"/>
  <c r="CR282" i="15"/>
  <c r="CL282" i="15"/>
  <c r="CJ282" i="15"/>
  <c r="CF282" i="15"/>
  <c r="CD282" i="15"/>
  <c r="AV282" i="15"/>
  <c r="AT282" i="15" s="1"/>
  <c r="AL282" i="15"/>
  <c r="AK282" i="15"/>
  <c r="AI282" i="15"/>
  <c r="AH282" i="15"/>
  <c r="AG282" i="15"/>
  <c r="AF282" i="15"/>
  <c r="AC282" i="15"/>
  <c r="AB282" i="15"/>
  <c r="AA282" i="15"/>
  <c r="Z282" i="15"/>
  <c r="CR281" i="15"/>
  <c r="CL281" i="15"/>
  <c r="CJ281" i="15"/>
  <c r="CF281" i="15"/>
  <c r="CD281" i="15"/>
  <c r="AV281" i="15"/>
  <c r="AT281" i="15"/>
  <c r="AL281" i="15"/>
  <c r="AK281" i="15"/>
  <c r="AI281" i="15"/>
  <c r="AH281" i="15"/>
  <c r="AG281" i="15"/>
  <c r="AF281" i="15"/>
  <c r="AC281" i="15"/>
  <c r="AB281" i="15"/>
  <c r="AA281" i="15"/>
  <c r="Z281" i="15"/>
  <c r="BY280" i="15"/>
  <c r="BX280" i="15"/>
  <c r="AV280" i="15"/>
  <c r="AQ280" i="15"/>
  <c r="AP280" i="15" s="1"/>
  <c r="AL280" i="15"/>
  <c r="AK280" i="15"/>
  <c r="AC280" i="15"/>
  <c r="AB280" i="15"/>
  <c r="AA280" i="15"/>
  <c r="Z280" i="15"/>
  <c r="BY279" i="15"/>
  <c r="BX279" i="15"/>
  <c r="AV279" i="15"/>
  <c r="AQ279" i="15"/>
  <c r="AP279" i="15"/>
  <c r="AL279" i="15"/>
  <c r="AK279" i="15"/>
  <c r="AC279" i="15"/>
  <c r="AB279" i="15"/>
  <c r="AA279" i="15"/>
  <c r="Z279" i="15"/>
  <c r="AV278" i="15"/>
  <c r="AQ278" i="15"/>
  <c r="AP278" i="15" s="1"/>
  <c r="AL278" i="15"/>
  <c r="AK278" i="15"/>
  <c r="AC278" i="15"/>
  <c r="AB278" i="15"/>
  <c r="AA278" i="15"/>
  <c r="Z278" i="15"/>
  <c r="AV277" i="15"/>
  <c r="AL277" i="15"/>
  <c r="AK277" i="15"/>
  <c r="AI277" i="15"/>
  <c r="AH277" i="15"/>
  <c r="AG277" i="15"/>
  <c r="AF277" i="15"/>
  <c r="AQ277" i="15" s="1"/>
  <c r="AV276" i="15"/>
  <c r="AL276" i="15"/>
  <c r="AK276" i="15"/>
  <c r="AI276" i="15"/>
  <c r="AH276" i="15"/>
  <c r="AG276" i="15"/>
  <c r="AF276" i="15"/>
  <c r="AQ276" i="15" s="1"/>
  <c r="AP276" i="15" s="1"/>
  <c r="AX275" i="15"/>
  <c r="BA275" i="15" s="1"/>
  <c r="AV275" i="15"/>
  <c r="AT275" i="15"/>
  <c r="AL275" i="15"/>
  <c r="AK275" i="15"/>
  <c r="AI275" i="15"/>
  <c r="AH275" i="15"/>
  <c r="AG275" i="15"/>
  <c r="AF275" i="15"/>
  <c r="AC275" i="15"/>
  <c r="AB275" i="15"/>
  <c r="AA275" i="15"/>
  <c r="Z275" i="15"/>
  <c r="CA274" i="15"/>
  <c r="BY274" i="15"/>
  <c r="BX274" i="15"/>
  <c r="BA274" i="15"/>
  <c r="AX274" i="15"/>
  <c r="AV274" i="15"/>
  <c r="AT274" i="15"/>
  <c r="AL274" i="15"/>
  <c r="AK274" i="15"/>
  <c r="AI274" i="15"/>
  <c r="AH274" i="15"/>
  <c r="AG274" i="15"/>
  <c r="AF274" i="15"/>
  <c r="AC274" i="15"/>
  <c r="AB274" i="15"/>
  <c r="AA274" i="15"/>
  <c r="Z274" i="15"/>
  <c r="CA273" i="15"/>
  <c r="BY273" i="15"/>
  <c r="BX273" i="15"/>
  <c r="BA273" i="15"/>
  <c r="AX273" i="15"/>
  <c r="AV273" i="15"/>
  <c r="AT273" i="15"/>
  <c r="AL273" i="15"/>
  <c r="AK273" i="15"/>
  <c r="AI273" i="15"/>
  <c r="AH273" i="15"/>
  <c r="AG273" i="15"/>
  <c r="AF273" i="15"/>
  <c r="AC273" i="15"/>
  <c r="AB273" i="15"/>
  <c r="AA273" i="15"/>
  <c r="Z273" i="15"/>
  <c r="BY272" i="15"/>
  <c r="CA272" i="15" s="1"/>
  <c r="BX272" i="15"/>
  <c r="AX272" i="15"/>
  <c r="BA272" i="15" s="1"/>
  <c r="AV272" i="15"/>
  <c r="AT272" i="15"/>
  <c r="AL272" i="15"/>
  <c r="AK272" i="15"/>
  <c r="AI272" i="15"/>
  <c r="AH272" i="15"/>
  <c r="AG272" i="15"/>
  <c r="AF272" i="15"/>
  <c r="AC272" i="15"/>
  <c r="AB272" i="15"/>
  <c r="AA272" i="15"/>
  <c r="Z272" i="15"/>
  <c r="CA271" i="15"/>
  <c r="BY271" i="15"/>
  <c r="BX271" i="15"/>
  <c r="BA271" i="15"/>
  <c r="AX271" i="15"/>
  <c r="AV271" i="15"/>
  <c r="AT271" i="15"/>
  <c r="AL271" i="15"/>
  <c r="AK271" i="15"/>
  <c r="AI271" i="15"/>
  <c r="AH271" i="15"/>
  <c r="AG271" i="15"/>
  <c r="AF271" i="15"/>
  <c r="AC271" i="15"/>
  <c r="AB271" i="15"/>
  <c r="AA271" i="15"/>
  <c r="Z271" i="15"/>
  <c r="CA270" i="15"/>
  <c r="BY270" i="15"/>
  <c r="BX270" i="15"/>
  <c r="AX270" i="15"/>
  <c r="BA270" i="15" s="1"/>
  <c r="AV270" i="15"/>
  <c r="AT270" i="15"/>
  <c r="AL270" i="15"/>
  <c r="AK270" i="15"/>
  <c r="AI270" i="15"/>
  <c r="AH270" i="15"/>
  <c r="AG270" i="15"/>
  <c r="AF270" i="15"/>
  <c r="AC270" i="15"/>
  <c r="AB270" i="15"/>
  <c r="AA270" i="15"/>
  <c r="Z270" i="15"/>
  <c r="CM269" i="15"/>
  <c r="CL269" i="15"/>
  <c r="CJ269" i="15"/>
  <c r="CG269" i="15"/>
  <c r="CF269" i="15"/>
  <c r="CD269" i="15"/>
  <c r="AV269" i="15"/>
  <c r="AT269" i="15"/>
  <c r="AL269" i="15"/>
  <c r="AK269" i="15"/>
  <c r="AI269" i="15"/>
  <c r="AH269" i="15"/>
  <c r="AG269" i="15"/>
  <c r="AF269" i="15"/>
  <c r="AQ269" i="15" s="1"/>
  <c r="AP269" i="15" s="1"/>
  <c r="AC269" i="15"/>
  <c r="AB269" i="15"/>
  <c r="AA269" i="15"/>
  <c r="Z269" i="15"/>
  <c r="CM268" i="15"/>
  <c r="CL268" i="15"/>
  <c r="CJ268" i="15"/>
  <c r="CG268" i="15"/>
  <c r="CF268" i="15"/>
  <c r="CD268" i="15"/>
  <c r="AV268" i="15"/>
  <c r="AT268" i="15"/>
  <c r="AL268" i="15"/>
  <c r="AK268" i="15"/>
  <c r="AI268" i="15"/>
  <c r="AH268" i="15"/>
  <c r="AG268" i="15"/>
  <c r="AF268" i="15"/>
  <c r="AQ268" i="15" s="1"/>
  <c r="AC268" i="15"/>
  <c r="AB268" i="15"/>
  <c r="AA268" i="15"/>
  <c r="Z268" i="15"/>
  <c r="CM267" i="15"/>
  <c r="CL267" i="15"/>
  <c r="CJ267" i="15"/>
  <c r="CG267" i="15"/>
  <c r="CF267" i="15"/>
  <c r="CD267" i="15"/>
  <c r="AV267" i="15"/>
  <c r="AT267" i="15"/>
  <c r="AL267" i="15"/>
  <c r="AK267" i="15"/>
  <c r="AI267" i="15"/>
  <c r="AH267" i="15"/>
  <c r="AG267" i="15"/>
  <c r="AF267" i="15"/>
  <c r="AQ267" i="15" s="1"/>
  <c r="AP267" i="15" s="1"/>
  <c r="AC267" i="15"/>
  <c r="AB267" i="15"/>
  <c r="AA267" i="15"/>
  <c r="Z267" i="15"/>
  <c r="CM266" i="15"/>
  <c r="CL266" i="15"/>
  <c r="CJ266" i="15"/>
  <c r="CG266" i="15"/>
  <c r="CF266" i="15"/>
  <c r="CD266" i="15"/>
  <c r="AV266" i="15"/>
  <c r="AT266" i="15"/>
  <c r="AL266" i="15"/>
  <c r="AK266" i="15"/>
  <c r="AI266" i="15"/>
  <c r="AH266" i="15"/>
  <c r="AG266" i="15"/>
  <c r="AF266" i="15"/>
  <c r="AQ266" i="15" s="1"/>
  <c r="AC266" i="15"/>
  <c r="AB266" i="15"/>
  <c r="AA266" i="15"/>
  <c r="Z266" i="15"/>
  <c r="CM265" i="15"/>
  <c r="CL265" i="15"/>
  <c r="CJ265" i="15"/>
  <c r="CG265" i="15"/>
  <c r="CF265" i="15"/>
  <c r="CD265" i="15"/>
  <c r="AV265" i="15"/>
  <c r="AT265" i="15"/>
  <c r="AP265" i="15"/>
  <c r="AL265" i="15"/>
  <c r="AK265" i="15"/>
  <c r="AI265" i="15"/>
  <c r="AH265" i="15"/>
  <c r="AG265" i="15"/>
  <c r="AF265" i="15"/>
  <c r="AQ265" i="15" s="1"/>
  <c r="AC265" i="15"/>
  <c r="AB265" i="15"/>
  <c r="AA265" i="15"/>
  <c r="Z265" i="15"/>
  <c r="CM264" i="15"/>
  <c r="CL264" i="15"/>
  <c r="CJ264" i="15"/>
  <c r="CG264" i="15"/>
  <c r="CF264" i="15"/>
  <c r="CD264" i="15"/>
  <c r="AV264" i="15"/>
  <c r="AT264" i="15"/>
  <c r="AL264" i="15"/>
  <c r="AK264" i="15"/>
  <c r="AI264" i="15"/>
  <c r="AH264" i="15"/>
  <c r="AG264" i="15"/>
  <c r="AF264" i="15"/>
  <c r="AQ264" i="15" s="1"/>
  <c r="AC264" i="15"/>
  <c r="AB264" i="15"/>
  <c r="AA264" i="15"/>
  <c r="Z264" i="15"/>
  <c r="CM263" i="15"/>
  <c r="CL263" i="15"/>
  <c r="CJ263" i="15"/>
  <c r="CG263" i="15"/>
  <c r="CF263" i="15"/>
  <c r="CD263" i="15"/>
  <c r="AV263" i="15"/>
  <c r="AT263" i="15"/>
  <c r="AL263" i="15"/>
  <c r="AK263" i="15"/>
  <c r="AI263" i="15"/>
  <c r="AH263" i="15"/>
  <c r="AG263" i="15"/>
  <c r="AF263" i="15"/>
  <c r="AQ263" i="15" s="1"/>
  <c r="AP263" i="15" s="1"/>
  <c r="AC263" i="15"/>
  <c r="AB263" i="15"/>
  <c r="AA263" i="15"/>
  <c r="Z263" i="15"/>
  <c r="CM262" i="15"/>
  <c r="CL262" i="15"/>
  <c r="CJ262" i="15"/>
  <c r="CG262" i="15"/>
  <c r="CF262" i="15"/>
  <c r="CD262" i="15"/>
  <c r="AV262" i="15"/>
  <c r="AT262" i="15"/>
  <c r="AL262" i="15"/>
  <c r="AK262" i="15"/>
  <c r="AI262" i="15"/>
  <c r="AH262" i="15"/>
  <c r="AG262" i="15"/>
  <c r="AF262" i="15"/>
  <c r="AQ262" i="15" s="1"/>
  <c r="AC262" i="15"/>
  <c r="AB262" i="15"/>
  <c r="AA262" i="15"/>
  <c r="Z262" i="15"/>
  <c r="CR261" i="15"/>
  <c r="CP261" i="15"/>
  <c r="CL261" i="15"/>
  <c r="CJ261" i="15"/>
  <c r="CF261" i="15"/>
  <c r="CD261" i="15"/>
  <c r="AV261" i="15"/>
  <c r="AT261" i="15"/>
  <c r="AL261" i="15"/>
  <c r="AK261" i="15"/>
  <c r="AI261" i="15"/>
  <c r="AH261" i="15"/>
  <c r="AG261" i="15"/>
  <c r="AF261" i="15"/>
  <c r="AC261" i="15"/>
  <c r="AB261" i="15"/>
  <c r="AA261" i="15"/>
  <c r="Z261" i="15"/>
  <c r="CR260" i="15"/>
  <c r="CP260" i="15"/>
  <c r="CL260" i="15"/>
  <c r="CJ260" i="15"/>
  <c r="CF260" i="15"/>
  <c r="CD260" i="15"/>
  <c r="AV260" i="15"/>
  <c r="AT260" i="15"/>
  <c r="AL260" i="15"/>
  <c r="AK260" i="15"/>
  <c r="AI260" i="15"/>
  <c r="AH260" i="15"/>
  <c r="AG260" i="15"/>
  <c r="AF260" i="15"/>
  <c r="AC260" i="15"/>
  <c r="AB260" i="15"/>
  <c r="AA260" i="15"/>
  <c r="Z260" i="15"/>
  <c r="CR259" i="15"/>
  <c r="CP259" i="15"/>
  <c r="CL259" i="15"/>
  <c r="CJ259" i="15"/>
  <c r="CF259" i="15"/>
  <c r="CD259" i="15"/>
  <c r="AV259" i="15"/>
  <c r="AT259" i="15"/>
  <c r="AL259" i="15"/>
  <c r="AK259" i="15"/>
  <c r="AI259" i="15"/>
  <c r="AH259" i="15"/>
  <c r="AG259" i="15"/>
  <c r="AF259" i="15"/>
  <c r="AC259" i="15"/>
  <c r="AB259" i="15"/>
  <c r="AA259" i="15"/>
  <c r="Z259" i="15"/>
  <c r="CL258" i="15"/>
  <c r="CJ258" i="15"/>
  <c r="CF258" i="15"/>
  <c r="BY258" i="15"/>
  <c r="AX258" i="15"/>
  <c r="BA258" i="15" s="1"/>
  <c r="AV258" i="15"/>
  <c r="AT258" i="15"/>
  <c r="AQ258" i="15"/>
  <c r="AL258" i="15"/>
  <c r="AK258" i="15"/>
  <c r="AI258" i="15"/>
  <c r="AH258" i="15"/>
  <c r="AG258" i="15"/>
  <c r="AF258" i="15"/>
  <c r="AC258" i="15"/>
  <c r="AB258" i="15"/>
  <c r="AA258" i="15"/>
  <c r="Z258" i="15"/>
  <c r="CL257" i="15"/>
  <c r="CJ257" i="15"/>
  <c r="BY257" i="15"/>
  <c r="BA257" i="15"/>
  <c r="AX257" i="15"/>
  <c r="AV257" i="15"/>
  <c r="AT257" i="15"/>
  <c r="AL257" i="15"/>
  <c r="AK257" i="15"/>
  <c r="AI257" i="15"/>
  <c r="AH257" i="15"/>
  <c r="AG257" i="15"/>
  <c r="AF257" i="15"/>
  <c r="AQ257" i="15" s="1"/>
  <c r="AC257" i="15"/>
  <c r="AB257" i="15"/>
  <c r="AA257" i="15"/>
  <c r="Z257" i="15"/>
  <c r="CL256" i="15"/>
  <c r="CJ256" i="15"/>
  <c r="BY256" i="15"/>
  <c r="BA256" i="15"/>
  <c r="AX256" i="15"/>
  <c r="AV256" i="15"/>
  <c r="AT256" i="15"/>
  <c r="AQ256" i="15"/>
  <c r="AL256" i="15"/>
  <c r="AK256" i="15"/>
  <c r="AI256" i="15"/>
  <c r="AH256" i="15"/>
  <c r="AG256" i="15"/>
  <c r="AF256" i="15"/>
  <c r="AC256" i="15"/>
  <c r="AB256" i="15"/>
  <c r="AA256" i="15"/>
  <c r="Z256" i="15"/>
  <c r="CL255" i="15"/>
  <c r="CJ255" i="15"/>
  <c r="BY255" i="15"/>
  <c r="AX255" i="15"/>
  <c r="BA255" i="15" s="1"/>
  <c r="AV255" i="15"/>
  <c r="AT255" i="15"/>
  <c r="AL255" i="15"/>
  <c r="AK255" i="15"/>
  <c r="AI255" i="15"/>
  <c r="AH255" i="15"/>
  <c r="AG255" i="15"/>
  <c r="AF255" i="15"/>
  <c r="AQ255" i="15" s="1"/>
  <c r="AC255" i="15"/>
  <c r="AB255" i="15"/>
  <c r="AA255" i="15"/>
  <c r="Z255" i="15"/>
  <c r="CL254" i="15"/>
  <c r="CJ254" i="15"/>
  <c r="BA254" i="15"/>
  <c r="AX254" i="15"/>
  <c r="AV254" i="15"/>
  <c r="AT254" i="15"/>
  <c r="AL254" i="15"/>
  <c r="AK254" i="15"/>
  <c r="AI254" i="15"/>
  <c r="AH254" i="15"/>
  <c r="AG254" i="15"/>
  <c r="AF254" i="15"/>
  <c r="AQ254" i="15" s="1"/>
  <c r="AC254" i="15"/>
  <c r="AB254" i="15"/>
  <c r="AA254" i="15"/>
  <c r="Z254" i="15"/>
  <c r="CA253" i="15"/>
  <c r="BY253" i="15"/>
  <c r="AX253" i="15"/>
  <c r="BA253" i="15" s="1"/>
  <c r="AV253" i="15"/>
  <c r="AT253" i="15"/>
  <c r="AQ253" i="15"/>
  <c r="AL253" i="15"/>
  <c r="AK253" i="15"/>
  <c r="AI253" i="15"/>
  <c r="AH253" i="15"/>
  <c r="AG253" i="15"/>
  <c r="AF253" i="15"/>
  <c r="AC253" i="15"/>
  <c r="AB253" i="15"/>
  <c r="AA253" i="15"/>
  <c r="Z253" i="15"/>
  <c r="CA252" i="15"/>
  <c r="BY252" i="15"/>
  <c r="BA252" i="15"/>
  <c r="AX252" i="15"/>
  <c r="AV252" i="15"/>
  <c r="AT252" i="15"/>
  <c r="AQ252" i="15"/>
  <c r="AL252" i="15"/>
  <c r="AK252" i="15"/>
  <c r="AI252" i="15"/>
  <c r="AH252" i="15"/>
  <c r="AG252" i="15"/>
  <c r="AF252" i="15"/>
  <c r="AC252" i="15"/>
  <c r="AB252" i="15"/>
  <c r="AA252" i="15"/>
  <c r="Z252" i="15"/>
  <c r="CA251" i="15"/>
  <c r="BY251" i="15"/>
  <c r="BA251" i="15"/>
  <c r="AX251" i="15"/>
  <c r="AV251" i="15"/>
  <c r="AT251" i="15"/>
  <c r="AL251" i="15"/>
  <c r="AK251" i="15"/>
  <c r="AI251" i="15"/>
  <c r="AH251" i="15"/>
  <c r="AG251" i="15"/>
  <c r="AF251" i="15"/>
  <c r="AQ251" i="15" s="1"/>
  <c r="AC251" i="15"/>
  <c r="AB251" i="15"/>
  <c r="AA251" i="15"/>
  <c r="Z251" i="15"/>
  <c r="CA250" i="15"/>
  <c r="BY250" i="15"/>
  <c r="AX250" i="15"/>
  <c r="BA250" i="15" s="1"/>
  <c r="AV250" i="15"/>
  <c r="AT250" i="15"/>
  <c r="AQ250" i="15"/>
  <c r="AL250" i="15"/>
  <c r="AK250" i="15"/>
  <c r="AI250" i="15"/>
  <c r="AH250" i="15"/>
  <c r="AG250" i="15"/>
  <c r="AF250" i="15"/>
  <c r="AC250" i="15"/>
  <c r="AB250" i="15"/>
  <c r="AA250" i="15"/>
  <c r="Z250" i="15"/>
  <c r="CA249" i="15"/>
  <c r="BY249" i="15"/>
  <c r="BA249" i="15"/>
  <c r="AX249" i="15"/>
  <c r="AV249" i="15"/>
  <c r="AT249" i="15"/>
  <c r="AQ249" i="15"/>
  <c r="AL249" i="15"/>
  <c r="AK249" i="15"/>
  <c r="AI249" i="15"/>
  <c r="AH249" i="15"/>
  <c r="AG249" i="15"/>
  <c r="AF249" i="15"/>
  <c r="AC249" i="15"/>
  <c r="AB249" i="15"/>
  <c r="AA249" i="15"/>
  <c r="Z249" i="15"/>
  <c r="CA248" i="15"/>
  <c r="BY248" i="15"/>
  <c r="BA248" i="15"/>
  <c r="AX248" i="15"/>
  <c r="AV248" i="15"/>
  <c r="AT248" i="15"/>
  <c r="AQ248" i="15"/>
  <c r="AL248" i="15"/>
  <c r="AK248" i="15"/>
  <c r="AI248" i="15"/>
  <c r="AH248" i="15"/>
  <c r="AG248" i="15"/>
  <c r="AF248" i="15"/>
  <c r="AP248" i="15" s="1"/>
  <c r="AC248" i="15"/>
  <c r="AB248" i="15"/>
  <c r="AA248" i="15"/>
  <c r="Z248" i="15"/>
  <c r="CM247" i="15"/>
  <c r="CJ247" i="15"/>
  <c r="CG247" i="15"/>
  <c r="AV247" i="15"/>
  <c r="AT247" i="15"/>
  <c r="AL247" i="15"/>
  <c r="AK247" i="15"/>
  <c r="AI247" i="15"/>
  <c r="AH247" i="15"/>
  <c r="AG247" i="15"/>
  <c r="AF247" i="15"/>
  <c r="AC247" i="15"/>
  <c r="AB247" i="15"/>
  <c r="AA247" i="15"/>
  <c r="Z247" i="15"/>
  <c r="CL246" i="15"/>
  <c r="CL247" i="15" s="1"/>
  <c r="CJ246" i="15"/>
  <c r="CG246" i="15"/>
  <c r="CF246" i="15"/>
  <c r="CF247" i="15" s="1"/>
  <c r="CD246" i="15"/>
  <c r="CD247" i="15" s="1"/>
  <c r="AV246" i="15"/>
  <c r="AT246" i="15"/>
  <c r="AL246" i="15"/>
  <c r="AK246" i="15"/>
  <c r="AI246" i="15"/>
  <c r="AH246" i="15"/>
  <c r="AG246" i="15"/>
  <c r="AF246" i="15"/>
  <c r="AQ246" i="15" s="1"/>
  <c r="AW246" i="15" s="1"/>
  <c r="AC246" i="15"/>
  <c r="AB246" i="15"/>
  <c r="AA246" i="15"/>
  <c r="Z246" i="15"/>
  <c r="CM245" i="15"/>
  <c r="CJ245" i="15"/>
  <c r="CG245" i="15"/>
  <c r="CD245" i="15"/>
  <c r="AV245" i="15"/>
  <c r="AT245" i="15"/>
  <c r="AL245" i="15"/>
  <c r="AK245" i="15"/>
  <c r="AI245" i="15"/>
  <c r="AH245" i="15"/>
  <c r="AG245" i="15"/>
  <c r="AF245" i="15"/>
  <c r="AQ245" i="15" s="1"/>
  <c r="AW245" i="15" s="1"/>
  <c r="AC245" i="15"/>
  <c r="AB245" i="15"/>
  <c r="AA245" i="15"/>
  <c r="Z245" i="15"/>
  <c r="CL244" i="15"/>
  <c r="CL245" i="15" s="1"/>
  <c r="CJ244" i="15"/>
  <c r="CG244" i="15"/>
  <c r="CF244" i="15"/>
  <c r="CF245" i="15" s="1"/>
  <c r="CD244" i="15"/>
  <c r="AV244" i="15"/>
  <c r="AT244" i="15"/>
  <c r="AL244" i="15"/>
  <c r="AK244" i="15"/>
  <c r="AI244" i="15"/>
  <c r="AH244" i="15"/>
  <c r="AG244" i="15"/>
  <c r="AF244" i="15"/>
  <c r="AQ244" i="15" s="1"/>
  <c r="AC244" i="15"/>
  <c r="AB244" i="15"/>
  <c r="AA244" i="15"/>
  <c r="Z244" i="15"/>
  <c r="CS243" i="15"/>
  <c r="CR243" i="15"/>
  <c r="CP243" i="15"/>
  <c r="CM243" i="15"/>
  <c r="AV243" i="15"/>
  <c r="AT243" i="15"/>
  <c r="AL243" i="15"/>
  <c r="AK243" i="15"/>
  <c r="AI243" i="15"/>
  <c r="AH243" i="15"/>
  <c r="AG243" i="15"/>
  <c r="AF243" i="15"/>
  <c r="AQ243" i="15" s="1"/>
  <c r="AC243" i="15"/>
  <c r="AB243" i="15"/>
  <c r="AA243" i="15"/>
  <c r="Z243" i="15"/>
  <c r="CS242" i="15"/>
  <c r="CR242" i="15"/>
  <c r="CP242" i="15"/>
  <c r="CM242" i="15"/>
  <c r="CJ242" i="15"/>
  <c r="CD242" i="15"/>
  <c r="CD243" i="15" s="1"/>
  <c r="AV242" i="15"/>
  <c r="AT242" i="15"/>
  <c r="AL242" i="15"/>
  <c r="AK242" i="15"/>
  <c r="AI242" i="15"/>
  <c r="AH242" i="15"/>
  <c r="AG242" i="15"/>
  <c r="AF242" i="15"/>
  <c r="AQ242" i="15" s="1"/>
  <c r="AW242" i="15" s="1"/>
  <c r="AC242" i="15"/>
  <c r="AB242" i="15"/>
  <c r="AA242" i="15"/>
  <c r="Z242" i="15"/>
  <c r="CS241" i="15"/>
  <c r="CR241" i="15"/>
  <c r="CP241" i="15"/>
  <c r="CM241" i="15"/>
  <c r="CL241" i="15"/>
  <c r="CG241" i="15"/>
  <c r="CD241" i="15"/>
  <c r="AV241" i="15"/>
  <c r="AT241" i="15"/>
  <c r="AQ241" i="15"/>
  <c r="AL241" i="15"/>
  <c r="AK241" i="15"/>
  <c r="AI241" i="15"/>
  <c r="AH241" i="15"/>
  <c r="AG241" i="15"/>
  <c r="AF241" i="15"/>
  <c r="AC241" i="15"/>
  <c r="AB241" i="15"/>
  <c r="AA241" i="15"/>
  <c r="Z241" i="15"/>
  <c r="CS240" i="15"/>
  <c r="CR240" i="15"/>
  <c r="CP240" i="15"/>
  <c r="CL240" i="15"/>
  <c r="CJ240" i="15"/>
  <c r="CJ241" i="15" s="1"/>
  <c r="CG240" i="15"/>
  <c r="CG243" i="15" s="1"/>
  <c r="CF240" i="15"/>
  <c r="CF241" i="15" s="1"/>
  <c r="CF242" i="15" s="1"/>
  <c r="CF243" i="15" s="1"/>
  <c r="CD240" i="15"/>
  <c r="AV240" i="15"/>
  <c r="AT240" i="15"/>
  <c r="AL240" i="15"/>
  <c r="AK240" i="15"/>
  <c r="AI240" i="15"/>
  <c r="AH240" i="15"/>
  <c r="AG240" i="15"/>
  <c r="AF240" i="15"/>
  <c r="AC240" i="15"/>
  <c r="AB240" i="15"/>
  <c r="AA240" i="15"/>
  <c r="Z240" i="15"/>
  <c r="CR239" i="15"/>
  <c r="CP239" i="15"/>
  <c r="CJ239" i="15"/>
  <c r="CF239" i="15"/>
  <c r="CD239" i="15"/>
  <c r="AV239" i="15"/>
  <c r="AT239" i="15"/>
  <c r="AQ239" i="15"/>
  <c r="AL239" i="15"/>
  <c r="AK239" i="15"/>
  <c r="AI239" i="15"/>
  <c r="AH239" i="15"/>
  <c r="AG239" i="15"/>
  <c r="AF239" i="15"/>
  <c r="AC239" i="15"/>
  <c r="AB239" i="15"/>
  <c r="AA239" i="15"/>
  <c r="Z239" i="15"/>
  <c r="CP238" i="15"/>
  <c r="CF238" i="15"/>
  <c r="CD238" i="15"/>
  <c r="AV238" i="15"/>
  <c r="AT238" i="15"/>
  <c r="AL238" i="15"/>
  <c r="AK238" i="15"/>
  <c r="AI238" i="15"/>
  <c r="AH238" i="15"/>
  <c r="AG238" i="15"/>
  <c r="AF238" i="15"/>
  <c r="AQ238" i="15" s="1"/>
  <c r="AW238" i="15" s="1"/>
  <c r="AC238" i="15"/>
  <c r="AB238" i="15"/>
  <c r="AA238" i="15"/>
  <c r="Z238" i="15"/>
  <c r="CR237" i="15"/>
  <c r="CR238" i="15" s="1"/>
  <c r="CP237" i="15"/>
  <c r="CL237" i="15"/>
  <c r="CL238" i="15" s="1"/>
  <c r="CJ237" i="15"/>
  <c r="CJ238" i="15" s="1"/>
  <c r="CF237" i="15"/>
  <c r="CD237" i="15"/>
  <c r="AV237" i="15"/>
  <c r="AT237" i="15"/>
  <c r="AL237" i="15"/>
  <c r="AK237" i="15"/>
  <c r="AI237" i="15"/>
  <c r="AH237" i="15"/>
  <c r="AG237" i="15"/>
  <c r="AF237" i="15"/>
  <c r="AQ237" i="15" s="1"/>
  <c r="AW237" i="15" s="1"/>
  <c r="AC237" i="15"/>
  <c r="AB237" i="15"/>
  <c r="AA237" i="15"/>
  <c r="Z237" i="15"/>
  <c r="CR236" i="15"/>
  <c r="CJ236" i="15"/>
  <c r="CF236" i="15"/>
  <c r="AV236" i="15"/>
  <c r="AT236" i="15"/>
  <c r="AQ236" i="15"/>
  <c r="AP236" i="15" s="1"/>
  <c r="AL236" i="15"/>
  <c r="AK236" i="15"/>
  <c r="AI236" i="15"/>
  <c r="AH236" i="15"/>
  <c r="AW236" i="15" s="1"/>
  <c r="AX236" i="15" s="1"/>
  <c r="AG236" i="15"/>
  <c r="AF236" i="15"/>
  <c r="AC236" i="15"/>
  <c r="AB236" i="15"/>
  <c r="AA236" i="15"/>
  <c r="Z236" i="15"/>
  <c r="CR235" i="15"/>
  <c r="CP235" i="15"/>
  <c r="CP236" i="15" s="1"/>
  <c r="CL235" i="15"/>
  <c r="CL236" i="15" s="1"/>
  <c r="CJ235" i="15"/>
  <c r="CF235" i="15"/>
  <c r="AV235" i="15"/>
  <c r="AT235" i="15"/>
  <c r="AL235" i="15"/>
  <c r="AK235" i="15"/>
  <c r="AI235" i="15"/>
  <c r="AH235" i="15"/>
  <c r="AG235" i="15"/>
  <c r="AF235" i="15"/>
  <c r="AQ235" i="15" s="1"/>
  <c r="AC235" i="15"/>
  <c r="AB235" i="15"/>
  <c r="AA235" i="15"/>
  <c r="Z235" i="15"/>
  <c r="CR234" i="15"/>
  <c r="CP234" i="15"/>
  <c r="CP232" i="15" s="1"/>
  <c r="CL234" i="15"/>
  <c r="CL233" i="15" s="1"/>
  <c r="CJ234" i="15"/>
  <c r="CF234" i="15"/>
  <c r="CD234" i="15"/>
  <c r="CD233" i="15" s="1"/>
  <c r="CD232" i="15" s="1"/>
  <c r="AV234" i="15"/>
  <c r="AT234" i="15"/>
  <c r="AL234" i="15"/>
  <c r="AK234" i="15"/>
  <c r="AI234" i="15"/>
  <c r="AH234" i="15"/>
  <c r="AG234" i="15"/>
  <c r="AF234" i="15"/>
  <c r="AQ234" i="15" s="1"/>
  <c r="AW234" i="15" s="1"/>
  <c r="AC234" i="15"/>
  <c r="AB234" i="15"/>
  <c r="AA234" i="15"/>
  <c r="Z234" i="15"/>
  <c r="CP233" i="15"/>
  <c r="CJ233" i="15"/>
  <c r="CF233" i="15"/>
  <c r="AV233" i="15"/>
  <c r="AT233" i="15"/>
  <c r="AQ233" i="15"/>
  <c r="AW233" i="15" s="1"/>
  <c r="AL233" i="15"/>
  <c r="AK233" i="15"/>
  <c r="AI233" i="15"/>
  <c r="AH233" i="15"/>
  <c r="AG233" i="15"/>
  <c r="AF233" i="15"/>
  <c r="AP233" i="15" s="1"/>
  <c r="AC233" i="15"/>
  <c r="AB233" i="15"/>
  <c r="AA233" i="15"/>
  <c r="Z233" i="15"/>
  <c r="CL232" i="15"/>
  <c r="CJ232" i="15"/>
  <c r="CF232" i="15"/>
  <c r="AV232" i="15"/>
  <c r="AT232" i="15"/>
  <c r="AL232" i="15"/>
  <c r="AK232" i="15"/>
  <c r="AI232" i="15"/>
  <c r="AH232" i="15"/>
  <c r="AG232" i="15"/>
  <c r="AF232" i="15"/>
  <c r="AC232" i="15"/>
  <c r="AB232" i="15"/>
  <c r="AA232" i="15"/>
  <c r="Z232" i="15"/>
  <c r="AV231" i="15"/>
  <c r="AT231" i="15"/>
  <c r="AL231" i="15"/>
  <c r="AK231" i="15"/>
  <c r="AI231" i="15"/>
  <c r="AH231" i="15"/>
  <c r="AG231" i="15"/>
  <c r="AF231" i="15"/>
  <c r="AV230" i="15"/>
  <c r="AT230" i="15"/>
  <c r="AL230" i="15"/>
  <c r="AK230" i="15"/>
  <c r="AI230" i="15"/>
  <c r="AH230" i="15"/>
  <c r="AG230" i="15"/>
  <c r="AF230" i="15"/>
  <c r="AV229" i="15"/>
  <c r="AT229" i="15"/>
  <c r="AL229" i="15"/>
  <c r="AK229" i="15"/>
  <c r="AI229" i="15"/>
  <c r="AH229" i="15"/>
  <c r="AG229" i="15"/>
  <c r="AF229" i="15"/>
  <c r="CM228" i="15"/>
  <c r="CJ228" i="15"/>
  <c r="CG228" i="15"/>
  <c r="BY228" i="15"/>
  <c r="BX228" i="15"/>
  <c r="BA228" i="15"/>
  <c r="AX228" i="15"/>
  <c r="AV228" i="15"/>
  <c r="AT228" i="15"/>
  <c r="AL228" i="15"/>
  <c r="AK228" i="15"/>
  <c r="AI228" i="15"/>
  <c r="AH228" i="15"/>
  <c r="AG228" i="15"/>
  <c r="AF228" i="15"/>
  <c r="AQ228" i="15" s="1"/>
  <c r="AC228" i="15"/>
  <c r="AB228" i="15"/>
  <c r="AA228" i="15"/>
  <c r="Z228" i="15"/>
  <c r="CM227" i="15"/>
  <c r="CJ227" i="15"/>
  <c r="CG227" i="15"/>
  <c r="BY227" i="15"/>
  <c r="BX227" i="15"/>
  <c r="AX227" i="15"/>
  <c r="BA227" i="15" s="1"/>
  <c r="AV227" i="15"/>
  <c r="AT227" i="15"/>
  <c r="AL227" i="15"/>
  <c r="AK227" i="15"/>
  <c r="AI227" i="15"/>
  <c r="AH227" i="15"/>
  <c r="AG227" i="15"/>
  <c r="AF227" i="15"/>
  <c r="AQ227" i="15" s="1"/>
  <c r="AC227" i="15"/>
  <c r="AB227" i="15"/>
  <c r="AA227" i="15"/>
  <c r="Z227" i="15"/>
  <c r="CM226" i="15"/>
  <c r="CJ226" i="15"/>
  <c r="CG226" i="15"/>
  <c r="BY226" i="15"/>
  <c r="BX226" i="15"/>
  <c r="AX226" i="15"/>
  <c r="BA226" i="15" s="1"/>
  <c r="AV226" i="15"/>
  <c r="AT226" i="15"/>
  <c r="AQ226" i="15"/>
  <c r="AP226" i="15" s="1"/>
  <c r="AL226" i="15"/>
  <c r="AK226" i="15"/>
  <c r="AI226" i="15"/>
  <c r="AH226" i="15"/>
  <c r="AG226" i="15"/>
  <c r="AF226" i="15"/>
  <c r="AC226" i="15"/>
  <c r="AB226" i="15"/>
  <c r="AA226" i="15"/>
  <c r="Z226" i="15"/>
  <c r="CM225" i="15"/>
  <c r="CJ225" i="15"/>
  <c r="CG225" i="15"/>
  <c r="BY225" i="15"/>
  <c r="BX225" i="15"/>
  <c r="AX225" i="15"/>
  <c r="BA225" i="15" s="1"/>
  <c r="AV225" i="15"/>
  <c r="AT225" i="15"/>
  <c r="AQ225" i="15"/>
  <c r="AP225" i="15" s="1"/>
  <c r="AL225" i="15"/>
  <c r="AK225" i="15"/>
  <c r="AI225" i="15"/>
  <c r="AH225" i="15"/>
  <c r="AG225" i="15"/>
  <c r="AF225" i="15"/>
  <c r="AC225" i="15"/>
  <c r="AB225" i="15"/>
  <c r="AA225" i="15"/>
  <c r="Z225" i="15"/>
  <c r="CM224" i="15"/>
  <c r="CJ224" i="15"/>
  <c r="BA224" i="15"/>
  <c r="AX224" i="15"/>
  <c r="AV224" i="15"/>
  <c r="AT224" i="15"/>
  <c r="AP224" i="15"/>
  <c r="AL224" i="15"/>
  <c r="AK224" i="15"/>
  <c r="AI224" i="15"/>
  <c r="AH224" i="15"/>
  <c r="AG224" i="15"/>
  <c r="AF224" i="15"/>
  <c r="AQ224" i="15" s="1"/>
  <c r="AC224" i="15"/>
  <c r="AB224" i="15"/>
  <c r="AA224" i="15"/>
  <c r="Z224" i="15"/>
  <c r="BA223" i="15"/>
  <c r="AV223" i="15"/>
  <c r="AT223" i="15"/>
  <c r="AL223" i="15"/>
  <c r="AK223" i="15"/>
  <c r="AI223" i="15"/>
  <c r="AH223" i="15"/>
  <c r="AG223" i="15"/>
  <c r="AF223" i="15"/>
  <c r="AC223" i="15"/>
  <c r="AB223" i="15"/>
  <c r="AA223" i="15"/>
  <c r="Z223" i="15"/>
  <c r="BA222" i="15"/>
  <c r="AV222" i="15"/>
  <c r="AT222" i="15"/>
  <c r="AL222" i="15"/>
  <c r="AK222" i="15"/>
  <c r="AI222" i="15"/>
  <c r="AH222" i="15"/>
  <c r="AG222" i="15"/>
  <c r="AF222" i="15"/>
  <c r="AC222" i="15"/>
  <c r="AB222" i="15"/>
  <c r="AA222" i="15"/>
  <c r="Z222" i="15"/>
  <c r="BA221" i="15"/>
  <c r="AV221" i="15"/>
  <c r="AT221" i="15"/>
  <c r="AL221" i="15"/>
  <c r="AK221" i="15"/>
  <c r="AI221" i="15"/>
  <c r="AH221" i="15"/>
  <c r="AG221" i="15"/>
  <c r="AF221" i="15"/>
  <c r="AC221" i="15"/>
  <c r="AB221" i="15"/>
  <c r="AA221" i="15"/>
  <c r="Z221" i="15"/>
  <c r="BA220" i="15"/>
  <c r="AV220" i="15"/>
  <c r="AT220" i="15"/>
  <c r="AQ220" i="15"/>
  <c r="AL220" i="15"/>
  <c r="AK220" i="15"/>
  <c r="AI220" i="15"/>
  <c r="AH220" i="15"/>
  <c r="AG220" i="15"/>
  <c r="AF220" i="15"/>
  <c r="AC220" i="15"/>
  <c r="AB220" i="15"/>
  <c r="AA220" i="15"/>
  <c r="Z220" i="15"/>
  <c r="BA219" i="15"/>
  <c r="AV219" i="15"/>
  <c r="AT219" i="15"/>
  <c r="AL219" i="15"/>
  <c r="AK219" i="15"/>
  <c r="AI219" i="15"/>
  <c r="AH219" i="15"/>
  <c r="AG219" i="15"/>
  <c r="AF219" i="15"/>
  <c r="AQ219" i="15" s="1"/>
  <c r="AC219" i="15"/>
  <c r="AB219" i="15"/>
  <c r="AA219" i="15"/>
  <c r="Z219" i="15"/>
  <c r="BA218" i="15"/>
  <c r="AV218" i="15"/>
  <c r="AT218" i="15"/>
  <c r="AQ218" i="15"/>
  <c r="AL218" i="15"/>
  <c r="AK218" i="15"/>
  <c r="AI218" i="15"/>
  <c r="AH218" i="15"/>
  <c r="AG218" i="15"/>
  <c r="AF218" i="15"/>
  <c r="AP218" i="15" s="1"/>
  <c r="AC218" i="15"/>
  <c r="AB218" i="15"/>
  <c r="AA218" i="15"/>
  <c r="Z218" i="15"/>
  <c r="BA217" i="15"/>
  <c r="AV217" i="15"/>
  <c r="AT217" i="15"/>
  <c r="AL217" i="15"/>
  <c r="AK217" i="15"/>
  <c r="AI217" i="15"/>
  <c r="AH217" i="15"/>
  <c r="AG217" i="15"/>
  <c r="AF217" i="15"/>
  <c r="AC217" i="15"/>
  <c r="AB217" i="15"/>
  <c r="AA217" i="15"/>
  <c r="Z217" i="15"/>
  <c r="BA216" i="15"/>
  <c r="AV216" i="15"/>
  <c r="AT216" i="15"/>
  <c r="AL216" i="15"/>
  <c r="AK216" i="15"/>
  <c r="AI216" i="15"/>
  <c r="AH216" i="15"/>
  <c r="AG216" i="15"/>
  <c r="AF216" i="15"/>
  <c r="AC216" i="15"/>
  <c r="AB216" i="15"/>
  <c r="AA216" i="15"/>
  <c r="Z216" i="15"/>
  <c r="BA215" i="15"/>
  <c r="AV215" i="15"/>
  <c r="AT215" i="15"/>
  <c r="AL215" i="15"/>
  <c r="AK215" i="15"/>
  <c r="AI215" i="15"/>
  <c r="AH215" i="15"/>
  <c r="AG215" i="15"/>
  <c r="AF215" i="15"/>
  <c r="AC215" i="15"/>
  <c r="AB215" i="15"/>
  <c r="AA215" i="15"/>
  <c r="Z215" i="15"/>
  <c r="BA214" i="15"/>
  <c r="AV214" i="15"/>
  <c r="AT214" i="15"/>
  <c r="AL214" i="15"/>
  <c r="AK214" i="15"/>
  <c r="AI214" i="15"/>
  <c r="AH214" i="15"/>
  <c r="AG214" i="15"/>
  <c r="AF214" i="15"/>
  <c r="AC214" i="15"/>
  <c r="AB214" i="15"/>
  <c r="AA214" i="15"/>
  <c r="Z214" i="15"/>
  <c r="BA213" i="15"/>
  <c r="AV213" i="15"/>
  <c r="AT213" i="15"/>
  <c r="AL213" i="15"/>
  <c r="AK213" i="15"/>
  <c r="AI213" i="15"/>
  <c r="AH213" i="15"/>
  <c r="AG213" i="15"/>
  <c r="AF213" i="15"/>
  <c r="AC213" i="15"/>
  <c r="AB213" i="15"/>
  <c r="AA213" i="15"/>
  <c r="Z213" i="15"/>
  <c r="BA212" i="15"/>
  <c r="AV212" i="15"/>
  <c r="AT212" i="15"/>
  <c r="AL212" i="15"/>
  <c r="AK212" i="15"/>
  <c r="AI212" i="15"/>
  <c r="AH212" i="15"/>
  <c r="AG212" i="15"/>
  <c r="AF212" i="15"/>
  <c r="AC212" i="15"/>
  <c r="AB212" i="15"/>
  <c r="AA212" i="15"/>
  <c r="Z212" i="15"/>
  <c r="BA211" i="15"/>
  <c r="AV211" i="15"/>
  <c r="AT211" i="15"/>
  <c r="AL211" i="15"/>
  <c r="AK211" i="15"/>
  <c r="AI211" i="15"/>
  <c r="AH211" i="15"/>
  <c r="AG211" i="15"/>
  <c r="AF211" i="15"/>
  <c r="AC211" i="15"/>
  <c r="AB211" i="15"/>
  <c r="AA211" i="15"/>
  <c r="Z211" i="15"/>
  <c r="BA210" i="15"/>
  <c r="AV210" i="15"/>
  <c r="AT210" i="15"/>
  <c r="AL210" i="15"/>
  <c r="AK210" i="15"/>
  <c r="AI210" i="15"/>
  <c r="AH210" i="15"/>
  <c r="AG210" i="15"/>
  <c r="AF210" i="15"/>
  <c r="AC210" i="15"/>
  <c r="AB210" i="15"/>
  <c r="AA210" i="15"/>
  <c r="Z210" i="15"/>
  <c r="BA209" i="15"/>
  <c r="AV209" i="15"/>
  <c r="AT209" i="15"/>
  <c r="AL209" i="15"/>
  <c r="AK209" i="15"/>
  <c r="AI209" i="15"/>
  <c r="AH209" i="15"/>
  <c r="AG209" i="15"/>
  <c r="AF209" i="15"/>
  <c r="AC209" i="15"/>
  <c r="AB209" i="15"/>
  <c r="AA209" i="15"/>
  <c r="Z209" i="15"/>
  <c r="BA208" i="15"/>
  <c r="AV208" i="15"/>
  <c r="AT208" i="15"/>
  <c r="AL208" i="15"/>
  <c r="AK208" i="15"/>
  <c r="AI208" i="15"/>
  <c r="AH208" i="15"/>
  <c r="AG208" i="15"/>
  <c r="AF208" i="15"/>
  <c r="AC208" i="15"/>
  <c r="AB208" i="15"/>
  <c r="AA208" i="15"/>
  <c r="Z208" i="15"/>
  <c r="BA207" i="15"/>
  <c r="AV207" i="15"/>
  <c r="AT207" i="15"/>
  <c r="AL207" i="15"/>
  <c r="AK207" i="15"/>
  <c r="AI207" i="15"/>
  <c r="AH207" i="15"/>
  <c r="AG207" i="15"/>
  <c r="AF207" i="15"/>
  <c r="AQ207" i="15" s="1"/>
  <c r="AC207" i="15"/>
  <c r="AB207" i="15"/>
  <c r="AA207" i="15"/>
  <c r="Z207" i="15"/>
  <c r="AZ206" i="15"/>
  <c r="AY206" i="15"/>
  <c r="AX206" i="15"/>
  <c r="AW206" i="15"/>
  <c r="AU206" i="15"/>
  <c r="AO206" i="15"/>
  <c r="BA206" i="15" s="1"/>
  <c r="AM206" i="15"/>
  <c r="AL206" i="15"/>
  <c r="AK206" i="15"/>
  <c r="AJ206" i="15"/>
  <c r="AI206" i="15"/>
  <c r="AH206" i="15"/>
  <c r="AG206" i="15"/>
  <c r="AN206" i="15" s="1"/>
  <c r="AF206" i="15"/>
  <c r="AC206" i="15"/>
  <c r="AB206" i="15"/>
  <c r="AA206" i="15"/>
  <c r="Z206" i="15"/>
  <c r="AZ205" i="15"/>
  <c r="AY205" i="15"/>
  <c r="AU205" i="15"/>
  <c r="AN205" i="15"/>
  <c r="AM205" i="15"/>
  <c r="AJ205" i="15"/>
  <c r="AI205" i="15"/>
  <c r="AH205" i="15"/>
  <c r="AG205" i="15"/>
  <c r="AF205" i="15"/>
  <c r="AO205" i="15" s="1"/>
  <c r="AC205" i="15"/>
  <c r="AB205" i="15"/>
  <c r="AA205" i="15"/>
  <c r="Z205" i="15"/>
  <c r="AZ204" i="15"/>
  <c r="AY204" i="15"/>
  <c r="AX204" i="15"/>
  <c r="AW204" i="15"/>
  <c r="AU204" i="15"/>
  <c r="AO204" i="15"/>
  <c r="BA204" i="15" s="1"/>
  <c r="AM204" i="15"/>
  <c r="AL204" i="15"/>
  <c r="AK204" i="15"/>
  <c r="AJ204" i="15"/>
  <c r="AI204" i="15"/>
  <c r="AH204" i="15"/>
  <c r="AG204" i="15"/>
  <c r="AN204" i="15" s="1"/>
  <c r="AF204" i="15"/>
  <c r="AC204" i="15"/>
  <c r="AB204" i="15"/>
  <c r="AA204" i="15"/>
  <c r="Z204" i="15"/>
  <c r="AZ203" i="15"/>
  <c r="AX203" i="15"/>
  <c r="AW203" i="15"/>
  <c r="AU203" i="15"/>
  <c r="AO203" i="15"/>
  <c r="BA203" i="15" s="1"/>
  <c r="AM203" i="15"/>
  <c r="AJ203" i="15"/>
  <c r="AI203" i="15"/>
  <c r="AH203" i="15"/>
  <c r="AG203" i="15"/>
  <c r="AF203" i="15"/>
  <c r="AC203" i="15"/>
  <c r="AB203" i="15"/>
  <c r="AA203" i="15"/>
  <c r="Z203" i="15"/>
  <c r="AZ202" i="15"/>
  <c r="AX202" i="15"/>
  <c r="AU202" i="15"/>
  <c r="AO202" i="15"/>
  <c r="AM202" i="15"/>
  <c r="AJ202" i="15"/>
  <c r="AI202" i="15"/>
  <c r="AL202" i="15" s="1"/>
  <c r="AH202" i="15"/>
  <c r="AW202" i="15" s="1"/>
  <c r="BA202" i="15" s="1"/>
  <c r="AG202" i="15"/>
  <c r="AN202" i="15" s="1"/>
  <c r="AF202" i="15"/>
  <c r="AC202" i="15"/>
  <c r="AB202" i="15"/>
  <c r="AA202" i="15"/>
  <c r="Z202" i="15"/>
  <c r="AZ201" i="15"/>
  <c r="AU201" i="15"/>
  <c r="AO201" i="15"/>
  <c r="AM201" i="15"/>
  <c r="AL201" i="15"/>
  <c r="AK201" i="15"/>
  <c r="AJ201" i="15"/>
  <c r="AI201" i="15"/>
  <c r="AH201" i="15"/>
  <c r="AX201" i="15" s="1"/>
  <c r="AG201" i="15"/>
  <c r="AN201" i="15" s="1"/>
  <c r="AF201" i="15"/>
  <c r="AC201" i="15"/>
  <c r="AB201" i="15"/>
  <c r="AA201" i="15"/>
  <c r="Z201" i="15"/>
  <c r="AZ200" i="15"/>
  <c r="AU200" i="15"/>
  <c r="AN200" i="15"/>
  <c r="AM200" i="15"/>
  <c r="AJ200" i="15"/>
  <c r="AI200" i="15"/>
  <c r="AH200" i="15"/>
  <c r="AG200" i="15"/>
  <c r="AL200" i="15" s="1"/>
  <c r="AF200" i="15"/>
  <c r="AO200" i="15" s="1"/>
  <c r="AC200" i="15"/>
  <c r="AB200" i="15"/>
  <c r="AA200" i="15"/>
  <c r="Z200" i="15"/>
  <c r="CR199" i="15"/>
  <c r="CJ199" i="15"/>
  <c r="CD199" i="15"/>
  <c r="AZ199" i="15"/>
  <c r="AY199" i="15"/>
  <c r="AX199" i="15"/>
  <c r="AW199" i="15"/>
  <c r="AT199" i="15"/>
  <c r="AO199" i="15"/>
  <c r="BA199" i="15" s="1"/>
  <c r="AN199" i="15"/>
  <c r="AM199" i="15"/>
  <c r="AJ199" i="15"/>
  <c r="AI199" i="15"/>
  <c r="AH199" i="15"/>
  <c r="AG199" i="15"/>
  <c r="AF199" i="15"/>
  <c r="AD199" i="15"/>
  <c r="AC199" i="15"/>
  <c r="AA199" i="15"/>
  <c r="Z199" i="15"/>
  <c r="CR198" i="15"/>
  <c r="CP198" i="15"/>
  <c r="CJ198" i="15"/>
  <c r="CD198" i="15"/>
  <c r="AZ198" i="15"/>
  <c r="AY198" i="15"/>
  <c r="AX198" i="15"/>
  <c r="AW198" i="15"/>
  <c r="AT198" i="15"/>
  <c r="AO198" i="15"/>
  <c r="BA198" i="15" s="1"/>
  <c r="AN198" i="15"/>
  <c r="AM198" i="15"/>
  <c r="AJ198" i="15"/>
  <c r="AI198" i="15"/>
  <c r="AH198" i="15"/>
  <c r="AG198" i="15"/>
  <c r="AF198" i="15"/>
  <c r="AD198" i="15"/>
  <c r="AC198" i="15"/>
  <c r="AA198" i="15"/>
  <c r="Z198" i="15"/>
  <c r="CR197" i="15"/>
  <c r="CJ197" i="15"/>
  <c r="CD197" i="15"/>
  <c r="BA197" i="15"/>
  <c r="AZ197" i="15"/>
  <c r="AY197" i="15"/>
  <c r="AX197" i="15"/>
  <c r="AW197" i="15"/>
  <c r="AT197" i="15"/>
  <c r="AO197" i="15"/>
  <c r="AN197" i="15"/>
  <c r="AM197" i="15"/>
  <c r="AJ197" i="15"/>
  <c r="AI197" i="15"/>
  <c r="AH197" i="15"/>
  <c r="AG197" i="15"/>
  <c r="AK197" i="15" s="1"/>
  <c r="AF197" i="15"/>
  <c r="AL197" i="15" s="1"/>
  <c r="AD197" i="15"/>
  <c r="AC197" i="15"/>
  <c r="AA197" i="15"/>
  <c r="Z197" i="15"/>
  <c r="CR196" i="15"/>
  <c r="CJ196" i="15"/>
  <c r="CD196" i="15"/>
  <c r="BA196" i="15"/>
  <c r="AZ196" i="15"/>
  <c r="AY196" i="15"/>
  <c r="AX196" i="15"/>
  <c r="AW196" i="15"/>
  <c r="AT196" i="15"/>
  <c r="AO196" i="15"/>
  <c r="AN196" i="15"/>
  <c r="AM196" i="15"/>
  <c r="AL196" i="15"/>
  <c r="AK196" i="15"/>
  <c r="AJ196" i="15"/>
  <c r="AI196" i="15"/>
  <c r="AH196" i="15"/>
  <c r="AG196" i="15"/>
  <c r="AF196" i="15"/>
  <c r="AD196" i="15"/>
  <c r="AC196" i="15"/>
  <c r="AA196" i="15"/>
  <c r="Z196" i="15"/>
  <c r="CR195" i="15"/>
  <c r="CJ195" i="15"/>
  <c r="CD195" i="15"/>
  <c r="AZ195" i="15"/>
  <c r="AY195" i="15"/>
  <c r="AX195" i="15"/>
  <c r="AW195" i="15"/>
  <c r="AT195" i="15"/>
  <c r="AO195" i="15"/>
  <c r="BA195" i="15" s="1"/>
  <c r="AN195" i="15"/>
  <c r="AM195" i="15"/>
  <c r="AL195" i="15"/>
  <c r="AK195" i="15"/>
  <c r="AJ195" i="15"/>
  <c r="AI195" i="15"/>
  <c r="AH195" i="15"/>
  <c r="AG195" i="15"/>
  <c r="AF195" i="15"/>
  <c r="AD195" i="15"/>
  <c r="AC195" i="15"/>
  <c r="AA195" i="15"/>
  <c r="Z195" i="15"/>
  <c r="CR194" i="15"/>
  <c r="CJ194" i="15"/>
  <c r="CD194" i="15"/>
  <c r="AZ194" i="15"/>
  <c r="AY194" i="15"/>
  <c r="AX194" i="15"/>
  <c r="AW194" i="15"/>
  <c r="AT194" i="15"/>
  <c r="AO194" i="15"/>
  <c r="AN194" i="15"/>
  <c r="AM194" i="15"/>
  <c r="AK194" i="15"/>
  <c r="AJ194" i="15"/>
  <c r="AI194" i="15"/>
  <c r="AH194" i="15"/>
  <c r="AG194" i="15"/>
  <c r="AF194" i="15"/>
  <c r="AL194" i="15" s="1"/>
  <c r="AD194" i="15"/>
  <c r="AC194" i="15"/>
  <c r="AA194" i="15"/>
  <c r="Z194" i="15"/>
  <c r="CR193" i="15"/>
  <c r="CP193" i="15"/>
  <c r="CJ193" i="15"/>
  <c r="CD193" i="15"/>
  <c r="AZ193" i="15"/>
  <c r="AY193" i="15"/>
  <c r="AX193" i="15"/>
  <c r="AW193" i="15"/>
  <c r="AT193" i="15"/>
  <c r="AO193" i="15"/>
  <c r="AN193" i="15"/>
  <c r="AM193" i="15"/>
  <c r="AK193" i="15"/>
  <c r="AJ193" i="15"/>
  <c r="AI193" i="15"/>
  <c r="AH193" i="15"/>
  <c r="AG193" i="15"/>
  <c r="AF193" i="15"/>
  <c r="AL193" i="15" s="1"/>
  <c r="AD193" i="15"/>
  <c r="AC193" i="15"/>
  <c r="AA193" i="15"/>
  <c r="Z193" i="15"/>
  <c r="CR192" i="15"/>
  <c r="CJ192" i="15"/>
  <c r="CD192" i="15"/>
  <c r="AZ192" i="15"/>
  <c r="AY192" i="15"/>
  <c r="AX192" i="15"/>
  <c r="AW192" i="15"/>
  <c r="BA192" i="15" s="1"/>
  <c r="AT192" i="15"/>
  <c r="AO192" i="15"/>
  <c r="AN192" i="15"/>
  <c r="AM192" i="15"/>
  <c r="AJ192" i="15"/>
  <c r="AI192" i="15"/>
  <c r="AL192" i="15" s="1"/>
  <c r="AH192" i="15"/>
  <c r="AG192" i="15"/>
  <c r="AF192" i="15"/>
  <c r="AD192" i="15"/>
  <c r="AC192" i="15"/>
  <c r="AA192" i="15"/>
  <c r="Z192" i="15"/>
  <c r="CR191" i="15"/>
  <c r="CJ191" i="15"/>
  <c r="CD191" i="15"/>
  <c r="AZ191" i="15"/>
  <c r="AY191" i="15"/>
  <c r="AX191" i="15"/>
  <c r="AW191" i="15"/>
  <c r="AT191" i="15"/>
  <c r="AO191" i="15"/>
  <c r="BA191" i="15" s="1"/>
  <c r="AN191" i="15"/>
  <c r="AM191" i="15"/>
  <c r="AJ191" i="15"/>
  <c r="AI191" i="15"/>
  <c r="AH191" i="15"/>
  <c r="AG191" i="15"/>
  <c r="AL191" i="15" s="1"/>
  <c r="AF191" i="15"/>
  <c r="AD191" i="15"/>
  <c r="AC191" i="15"/>
  <c r="AA191" i="15"/>
  <c r="Z191" i="15"/>
  <c r="CR190" i="15"/>
  <c r="CJ190" i="15"/>
  <c r="CD190" i="15"/>
  <c r="AZ190" i="15"/>
  <c r="AY190" i="15"/>
  <c r="AX190" i="15"/>
  <c r="AW190" i="15"/>
  <c r="AT190" i="15"/>
  <c r="AO190" i="15"/>
  <c r="BA190" i="15" s="1"/>
  <c r="AN190" i="15"/>
  <c r="AM190" i="15"/>
  <c r="AJ190" i="15"/>
  <c r="AI190" i="15"/>
  <c r="AH190" i="15"/>
  <c r="AG190" i="15"/>
  <c r="AL190" i="15" s="1"/>
  <c r="AF190" i="15"/>
  <c r="AD190" i="15"/>
  <c r="AC190" i="15"/>
  <c r="AA190" i="15"/>
  <c r="Z190" i="15"/>
  <c r="CR189" i="15"/>
  <c r="CJ189" i="15"/>
  <c r="CD189" i="15"/>
  <c r="AZ189" i="15"/>
  <c r="AY189" i="15"/>
  <c r="AX189" i="15"/>
  <c r="AW189" i="15"/>
  <c r="AT189" i="15"/>
  <c r="AO189" i="15"/>
  <c r="BA189" i="15" s="1"/>
  <c r="AN189" i="15"/>
  <c r="AM189" i="15"/>
  <c r="AJ189" i="15"/>
  <c r="AI189" i="15"/>
  <c r="AH189" i="15"/>
  <c r="AG189" i="15"/>
  <c r="AF189" i="15"/>
  <c r="AD189" i="15"/>
  <c r="AC189" i="15"/>
  <c r="AA189" i="15"/>
  <c r="Z189" i="15"/>
  <c r="CR188" i="15"/>
  <c r="CP188" i="15"/>
  <c r="CJ188" i="15"/>
  <c r="CD188" i="15"/>
  <c r="AZ188" i="15"/>
  <c r="AY188" i="15"/>
  <c r="AX188" i="15"/>
  <c r="AW188" i="15"/>
  <c r="AT188" i="15"/>
  <c r="AO188" i="15"/>
  <c r="BA188" i="15" s="1"/>
  <c r="AN188" i="15"/>
  <c r="AM188" i="15"/>
  <c r="AJ188" i="15"/>
  <c r="AI188" i="15"/>
  <c r="AH188" i="15"/>
  <c r="AG188" i="15"/>
  <c r="AF188" i="15"/>
  <c r="AD188" i="15"/>
  <c r="AC188" i="15"/>
  <c r="AA188" i="15"/>
  <c r="Z188" i="15"/>
  <c r="CL187" i="15"/>
  <c r="CJ187" i="15"/>
  <c r="CF187" i="15"/>
  <c r="CD187" i="15"/>
  <c r="BY187" i="15"/>
  <c r="BX187" i="15"/>
  <c r="AV187" i="15"/>
  <c r="AL187" i="15"/>
  <c r="AK187" i="15"/>
  <c r="AI187" i="15"/>
  <c r="AH187" i="15"/>
  <c r="AG187" i="15"/>
  <c r="AF187" i="15"/>
  <c r="AC187" i="15"/>
  <c r="AB187" i="15"/>
  <c r="AA187" i="15"/>
  <c r="Z187" i="15"/>
  <c r="CL186" i="15"/>
  <c r="CJ186" i="15"/>
  <c r="CF186" i="15"/>
  <c r="CD186" i="15"/>
  <c r="BY186" i="15"/>
  <c r="BX186" i="15"/>
  <c r="AV186" i="15"/>
  <c r="AL186" i="15"/>
  <c r="AK186" i="15"/>
  <c r="AI186" i="15"/>
  <c r="AH186" i="15"/>
  <c r="AG186" i="15"/>
  <c r="AF186" i="15"/>
  <c r="AC186" i="15"/>
  <c r="AB186" i="15"/>
  <c r="AA186" i="15"/>
  <c r="Z186" i="15"/>
  <c r="CL185" i="15"/>
  <c r="CJ185" i="15"/>
  <c r="CF185" i="15"/>
  <c r="CD185" i="15"/>
  <c r="BY185" i="15"/>
  <c r="BX185" i="15"/>
  <c r="AV185" i="15"/>
  <c r="AL185" i="15"/>
  <c r="AK185" i="15"/>
  <c r="AI185" i="15"/>
  <c r="AH185" i="15"/>
  <c r="AG185" i="15"/>
  <c r="AF185" i="15"/>
  <c r="AC185" i="15"/>
  <c r="AB185" i="15"/>
  <c r="AA185" i="15"/>
  <c r="Z185" i="15"/>
  <c r="CL184" i="15"/>
  <c r="CJ184" i="15"/>
  <c r="BA184" i="15"/>
  <c r="AX184" i="15"/>
  <c r="AV184" i="15"/>
  <c r="AL184" i="15"/>
  <c r="AK184" i="15"/>
  <c r="AI184" i="15"/>
  <c r="AH184" i="15"/>
  <c r="AG184" i="15"/>
  <c r="AF184" i="15"/>
  <c r="AQ184" i="15" s="1"/>
  <c r="AP184" i="15" s="1"/>
  <c r="AC184" i="15"/>
  <c r="AB184" i="15"/>
  <c r="AA184" i="15"/>
  <c r="Z184" i="15"/>
  <c r="CL183" i="15"/>
  <c r="CJ183" i="15"/>
  <c r="AX183" i="15"/>
  <c r="BA183" i="15" s="1"/>
  <c r="AV183" i="15"/>
  <c r="AL183" i="15"/>
  <c r="AK183" i="15"/>
  <c r="AI183" i="15"/>
  <c r="AH183" i="15"/>
  <c r="AG183" i="15"/>
  <c r="AF183" i="15"/>
  <c r="AQ183" i="15" s="1"/>
  <c r="AP183" i="15" s="1"/>
  <c r="AC183" i="15"/>
  <c r="AB183" i="15"/>
  <c r="AA183" i="15"/>
  <c r="Z183" i="15"/>
  <c r="CL182" i="15"/>
  <c r="CJ182" i="15"/>
  <c r="BA182" i="15"/>
  <c r="AX182" i="15"/>
  <c r="AV182" i="15"/>
  <c r="AQ182" i="15"/>
  <c r="AP182" i="15" s="1"/>
  <c r="AL182" i="15"/>
  <c r="AK182" i="15"/>
  <c r="AI182" i="15"/>
  <c r="AH182" i="15"/>
  <c r="AG182" i="15"/>
  <c r="AF182" i="15"/>
  <c r="AC182" i="15"/>
  <c r="AB182" i="15"/>
  <c r="AA182" i="15"/>
  <c r="Z182" i="15"/>
  <c r="CL181" i="15"/>
  <c r="CJ181" i="15"/>
  <c r="BA181" i="15"/>
  <c r="AX181" i="15"/>
  <c r="AV181" i="15"/>
  <c r="AL181" i="15"/>
  <c r="AK181" i="15"/>
  <c r="AI181" i="15"/>
  <c r="AH181" i="15"/>
  <c r="AG181" i="15"/>
  <c r="AF181" i="15"/>
  <c r="AQ181" i="15" s="1"/>
  <c r="AP181" i="15" s="1"/>
  <c r="AC181" i="15"/>
  <c r="AB181" i="15"/>
  <c r="AA181" i="15"/>
  <c r="Z181" i="15"/>
  <c r="CL180" i="15"/>
  <c r="CJ180" i="15"/>
  <c r="AX180" i="15"/>
  <c r="BA180" i="15" s="1"/>
  <c r="AV180" i="15"/>
  <c r="AL180" i="15"/>
  <c r="AK180" i="15"/>
  <c r="AI180" i="15"/>
  <c r="AH180" i="15"/>
  <c r="AG180" i="15"/>
  <c r="AF180" i="15"/>
  <c r="AQ180" i="15" s="1"/>
  <c r="AP180" i="15" s="1"/>
  <c r="AC180" i="15"/>
  <c r="AB180" i="15"/>
  <c r="AA180" i="15"/>
  <c r="Z180" i="15"/>
  <c r="CL179" i="15"/>
  <c r="CJ179" i="15"/>
  <c r="BA179" i="15"/>
  <c r="AX179" i="15"/>
  <c r="AV179" i="15"/>
  <c r="AL179" i="15"/>
  <c r="AK179" i="15"/>
  <c r="AI179" i="15"/>
  <c r="AH179" i="15"/>
  <c r="AG179" i="15"/>
  <c r="AF179" i="15"/>
  <c r="AQ179" i="15" s="1"/>
  <c r="AP179" i="15" s="1"/>
  <c r="AC179" i="15"/>
  <c r="AB179" i="15"/>
  <c r="AA179" i="15"/>
  <c r="Z179" i="15"/>
  <c r="BY178" i="15"/>
  <c r="BA178" i="15"/>
  <c r="AX178" i="15"/>
  <c r="AV178" i="15"/>
  <c r="AL178" i="15"/>
  <c r="AK178" i="15"/>
  <c r="AI178" i="15"/>
  <c r="AH178" i="15"/>
  <c r="AG178" i="15"/>
  <c r="AF178" i="15"/>
  <c r="AQ178" i="15" s="1"/>
  <c r="AC178" i="15"/>
  <c r="AB178" i="15"/>
  <c r="AA178" i="15"/>
  <c r="Z178" i="15"/>
  <c r="BY177" i="15"/>
  <c r="BA177" i="15"/>
  <c r="AX177" i="15"/>
  <c r="AV177" i="15"/>
  <c r="AL177" i="15"/>
  <c r="AK177" i="15"/>
  <c r="AI177" i="15"/>
  <c r="AH177" i="15"/>
  <c r="AG177" i="15"/>
  <c r="AF177" i="15"/>
  <c r="AQ177" i="15" s="1"/>
  <c r="AC177" i="15"/>
  <c r="AB177" i="15"/>
  <c r="AA177" i="15"/>
  <c r="Z177" i="15"/>
  <c r="BY176" i="15"/>
  <c r="BA176" i="15"/>
  <c r="AX176" i="15"/>
  <c r="AV176" i="15"/>
  <c r="AL176" i="15"/>
  <c r="AK176" i="15"/>
  <c r="AI176" i="15"/>
  <c r="AH176" i="15"/>
  <c r="AG176" i="15"/>
  <c r="AF176" i="15"/>
  <c r="AQ176" i="15" s="1"/>
  <c r="AC176" i="15"/>
  <c r="AB176" i="15"/>
  <c r="AA176" i="15"/>
  <c r="Z176" i="15"/>
  <c r="BY175" i="15"/>
  <c r="BA175" i="15"/>
  <c r="AX175" i="15"/>
  <c r="AV175" i="15"/>
  <c r="AL175" i="15"/>
  <c r="AK175" i="15"/>
  <c r="AI175" i="15"/>
  <c r="AH175" i="15"/>
  <c r="AG175" i="15"/>
  <c r="AF175" i="15"/>
  <c r="AQ175" i="15" s="1"/>
  <c r="AC175" i="15"/>
  <c r="AB175" i="15"/>
  <c r="AA175" i="15"/>
  <c r="Z175" i="15"/>
  <c r="BY174" i="15"/>
  <c r="BA174" i="15"/>
  <c r="AX174" i="15"/>
  <c r="AV174" i="15"/>
  <c r="AL174" i="15"/>
  <c r="AK174" i="15"/>
  <c r="AI174" i="15"/>
  <c r="AH174" i="15"/>
  <c r="AG174" i="15"/>
  <c r="AF174" i="15"/>
  <c r="AQ174" i="15" s="1"/>
  <c r="AC174" i="15"/>
  <c r="AB174" i="15"/>
  <c r="AA174" i="15"/>
  <c r="Z174" i="15"/>
  <c r="BY173" i="15"/>
  <c r="BA173" i="15"/>
  <c r="AX173" i="15"/>
  <c r="AV173" i="15"/>
  <c r="AL173" i="15"/>
  <c r="AK173" i="15"/>
  <c r="AI173" i="15"/>
  <c r="AH173" i="15"/>
  <c r="AG173" i="15"/>
  <c r="AF173" i="15"/>
  <c r="AQ173" i="15" s="1"/>
  <c r="AC173" i="15"/>
  <c r="AB173" i="15"/>
  <c r="AA173" i="15"/>
  <c r="Z173" i="15"/>
  <c r="AX172" i="15"/>
  <c r="BA172" i="15" s="1"/>
  <c r="AV172" i="15"/>
  <c r="AL172" i="15"/>
  <c r="AK172" i="15"/>
  <c r="AI172" i="15"/>
  <c r="AH172" i="15"/>
  <c r="AG172" i="15"/>
  <c r="AF172" i="15"/>
  <c r="AP172" i="15" s="1"/>
  <c r="AC172" i="15"/>
  <c r="AB172" i="15"/>
  <c r="AA172" i="15"/>
  <c r="Z172" i="15"/>
  <c r="CL171" i="15"/>
  <c r="CJ171" i="15"/>
  <c r="CF171" i="15"/>
  <c r="CD171" i="15"/>
  <c r="BA171" i="15"/>
  <c r="AV171" i="15"/>
  <c r="AT171" i="15" s="1"/>
  <c r="AQ171" i="15"/>
  <c r="AP171" i="15" s="1"/>
  <c r="AL171" i="15"/>
  <c r="AK171" i="15"/>
  <c r="AI171" i="15"/>
  <c r="AH171" i="15"/>
  <c r="AG171" i="15"/>
  <c r="AF171" i="15"/>
  <c r="CL170" i="15"/>
  <c r="CJ170" i="15"/>
  <c r="CF170" i="15"/>
  <c r="CD170" i="15"/>
  <c r="BA170" i="15"/>
  <c r="AV170" i="15"/>
  <c r="AT170" i="15" s="1"/>
  <c r="AL170" i="15"/>
  <c r="AK170" i="15"/>
  <c r="AI170" i="15"/>
  <c r="AH170" i="15"/>
  <c r="AG170" i="15"/>
  <c r="AF170" i="15"/>
  <c r="AQ170" i="15" s="1"/>
  <c r="AP170" i="15" s="1"/>
  <c r="BY169" i="15"/>
  <c r="BX169" i="15"/>
  <c r="AV169" i="15"/>
  <c r="AT169" i="15"/>
  <c r="AL169" i="15"/>
  <c r="AK169" i="15"/>
  <c r="AI169" i="15"/>
  <c r="AH169" i="15"/>
  <c r="AG169" i="15"/>
  <c r="AF169" i="15"/>
  <c r="AC169" i="15"/>
  <c r="AB169" i="15"/>
  <c r="AA169" i="15"/>
  <c r="Z169" i="15"/>
  <c r="AV168" i="15"/>
  <c r="AT168" i="15"/>
  <c r="AL168" i="15"/>
  <c r="AK168" i="15"/>
  <c r="AI168" i="15"/>
  <c r="AH168" i="15"/>
  <c r="AG168" i="15"/>
  <c r="AF168" i="15"/>
  <c r="AC168" i="15"/>
  <c r="AB168" i="15"/>
  <c r="AA168" i="15"/>
  <c r="Z168" i="15"/>
  <c r="AV167" i="15"/>
  <c r="AT167" i="15"/>
  <c r="AL167" i="15"/>
  <c r="AK167" i="15"/>
  <c r="AI167" i="15"/>
  <c r="AH167" i="15"/>
  <c r="AG167" i="15"/>
  <c r="AF167" i="15"/>
  <c r="AC167" i="15"/>
  <c r="AB167" i="15"/>
  <c r="AA167" i="15"/>
  <c r="Z167" i="15"/>
  <c r="AV166" i="15"/>
  <c r="AT166" i="15"/>
  <c r="AL166" i="15"/>
  <c r="AK166" i="15"/>
  <c r="AI166" i="15"/>
  <c r="AH166" i="15"/>
  <c r="AG166" i="15"/>
  <c r="AF166" i="15"/>
  <c r="AC166" i="15"/>
  <c r="AB166" i="15"/>
  <c r="AA166" i="15"/>
  <c r="Z166" i="15"/>
  <c r="CL165" i="15"/>
  <c r="CJ165" i="15"/>
  <c r="CF165" i="15"/>
  <c r="CD165" i="15"/>
  <c r="BY165" i="15"/>
  <c r="BX165" i="15"/>
  <c r="BU165" i="15"/>
  <c r="BA165" i="15"/>
  <c r="AX165" i="15"/>
  <c r="AV165" i="15"/>
  <c r="AT165" i="15"/>
  <c r="AL165" i="15"/>
  <c r="AK165" i="15"/>
  <c r="AI165" i="15"/>
  <c r="AH165" i="15"/>
  <c r="AG165" i="15"/>
  <c r="AF165" i="15"/>
  <c r="AC165" i="15"/>
  <c r="AB165" i="15"/>
  <c r="AA165" i="15"/>
  <c r="Z165" i="15"/>
  <c r="CL164" i="15"/>
  <c r="CJ164" i="15"/>
  <c r="CF164" i="15"/>
  <c r="CD164" i="15"/>
  <c r="BY164" i="15"/>
  <c r="BX164" i="15"/>
  <c r="BU164" i="15"/>
  <c r="BA164" i="15"/>
  <c r="AX164" i="15"/>
  <c r="AV164" i="15"/>
  <c r="AT164" i="15"/>
  <c r="AL164" i="15"/>
  <c r="AK164" i="15"/>
  <c r="AI164" i="15"/>
  <c r="AH164" i="15"/>
  <c r="AG164" i="15"/>
  <c r="AF164" i="15"/>
  <c r="AC164" i="15"/>
  <c r="AB164" i="15"/>
  <c r="AA164" i="15"/>
  <c r="Z164" i="15"/>
  <c r="CL163" i="15"/>
  <c r="CJ163" i="15"/>
  <c r="CF163" i="15"/>
  <c r="CD163" i="15"/>
  <c r="BY163" i="15"/>
  <c r="BX163" i="15"/>
  <c r="BU163" i="15"/>
  <c r="AX163" i="15"/>
  <c r="BA163" i="15" s="1"/>
  <c r="AV163" i="15"/>
  <c r="AT163" i="15"/>
  <c r="AL163" i="15"/>
  <c r="AK163" i="15"/>
  <c r="AI163" i="15"/>
  <c r="AH163" i="15"/>
  <c r="AG163" i="15"/>
  <c r="AF163" i="15"/>
  <c r="AC163" i="15"/>
  <c r="AB163" i="15"/>
  <c r="AA163" i="15"/>
  <c r="Z163" i="15"/>
  <c r="CL162" i="15"/>
  <c r="CJ162" i="15"/>
  <c r="CF162" i="15"/>
  <c r="CD162" i="15"/>
  <c r="BY162" i="15"/>
  <c r="BU162" i="15"/>
  <c r="BA162" i="15"/>
  <c r="AX162" i="15"/>
  <c r="AV162" i="15"/>
  <c r="AT162" i="15"/>
  <c r="AL162" i="15"/>
  <c r="AK162" i="15"/>
  <c r="AI162" i="15"/>
  <c r="AH162" i="15"/>
  <c r="AG162" i="15"/>
  <c r="AF162" i="15"/>
  <c r="AC162" i="15"/>
  <c r="AB162" i="15"/>
  <c r="AA162" i="15"/>
  <c r="Z162" i="15"/>
  <c r="CL161" i="15"/>
  <c r="CJ161" i="15"/>
  <c r="CF161" i="15"/>
  <c r="CD161" i="15"/>
  <c r="BY161" i="15"/>
  <c r="BU161" i="15"/>
  <c r="AX161" i="15"/>
  <c r="BA161" i="15" s="1"/>
  <c r="AV161" i="15"/>
  <c r="AT161" i="15"/>
  <c r="AL161" i="15"/>
  <c r="AK161" i="15"/>
  <c r="AI161" i="15"/>
  <c r="AH161" i="15"/>
  <c r="AG161" i="15"/>
  <c r="AF161" i="15"/>
  <c r="AC161" i="15"/>
  <c r="AB161" i="15"/>
  <c r="AA161" i="15"/>
  <c r="Z161" i="15"/>
  <c r="CL160" i="15"/>
  <c r="CJ160" i="15"/>
  <c r="CF160" i="15"/>
  <c r="CD160" i="15"/>
  <c r="BX160" i="15"/>
  <c r="BU160" i="15"/>
  <c r="BA160" i="15"/>
  <c r="AX160" i="15"/>
  <c r="AV160" i="15"/>
  <c r="AT160" i="15"/>
  <c r="AL160" i="15"/>
  <c r="AK160" i="15"/>
  <c r="AI160" i="15"/>
  <c r="AH160" i="15"/>
  <c r="AG160" i="15"/>
  <c r="AF160" i="15"/>
  <c r="AC160" i="15"/>
  <c r="AB160" i="15"/>
  <c r="AA160" i="15"/>
  <c r="Z160" i="15"/>
  <c r="CR159" i="15"/>
  <c r="CL159" i="15"/>
  <c r="CF159" i="15"/>
  <c r="BA159" i="15"/>
  <c r="AV159" i="15"/>
  <c r="AL159" i="15"/>
  <c r="AK159" i="15"/>
  <c r="AI159" i="15"/>
  <c r="AH159" i="15"/>
  <c r="AG159" i="15"/>
  <c r="AF159" i="15"/>
  <c r="AC159" i="15"/>
  <c r="AB159" i="15"/>
  <c r="AA159" i="15"/>
  <c r="Z159" i="15"/>
  <c r="CR158" i="15"/>
  <c r="CL158" i="15"/>
  <c r="CF158" i="15"/>
  <c r="BA158" i="15"/>
  <c r="AV158" i="15"/>
  <c r="AL158" i="15"/>
  <c r="AK158" i="15"/>
  <c r="AI158" i="15"/>
  <c r="AH158" i="15"/>
  <c r="AG158" i="15"/>
  <c r="AF158" i="15"/>
  <c r="AC158" i="15"/>
  <c r="AB158" i="15"/>
  <c r="AA158" i="15"/>
  <c r="Z158" i="15"/>
  <c r="CR157" i="15"/>
  <c r="CL157" i="15"/>
  <c r="CF157" i="15"/>
  <c r="BA157" i="15"/>
  <c r="AV157" i="15"/>
  <c r="AL157" i="15"/>
  <c r="AK157" i="15"/>
  <c r="AI157" i="15"/>
  <c r="AH157" i="15"/>
  <c r="AG157" i="15"/>
  <c r="AF157" i="15"/>
  <c r="AC157" i="15"/>
  <c r="AB157" i="15"/>
  <c r="AA157" i="15"/>
  <c r="Z157" i="15"/>
  <c r="CR156" i="15"/>
  <c r="CL156" i="15"/>
  <c r="CF156" i="15"/>
  <c r="BA156" i="15"/>
  <c r="AV156" i="15"/>
  <c r="AL156" i="15"/>
  <c r="AK156" i="15"/>
  <c r="AI156" i="15"/>
  <c r="AH156" i="15"/>
  <c r="AG156" i="15"/>
  <c r="AF156" i="15"/>
  <c r="AC156" i="15"/>
  <c r="AB156" i="15"/>
  <c r="AA156" i="15"/>
  <c r="Z156" i="15"/>
  <c r="BA155" i="15"/>
  <c r="AX155" i="15"/>
  <c r="AV155" i="15"/>
  <c r="AT155" i="15"/>
  <c r="AL155" i="15"/>
  <c r="AK155" i="15"/>
  <c r="AI155" i="15"/>
  <c r="AH155" i="15"/>
  <c r="AG155" i="15"/>
  <c r="AF155" i="15"/>
  <c r="AC155" i="15"/>
  <c r="AB155" i="15"/>
  <c r="AA155" i="15"/>
  <c r="Z155" i="15"/>
  <c r="BY154" i="15"/>
  <c r="BX154" i="15"/>
  <c r="AX154" i="15"/>
  <c r="BA154" i="15" s="1"/>
  <c r="AV154" i="15"/>
  <c r="AT154" i="15"/>
  <c r="AL154" i="15"/>
  <c r="AK154" i="15"/>
  <c r="AI154" i="15"/>
  <c r="AH154" i="15"/>
  <c r="AG154" i="15"/>
  <c r="AF154" i="15"/>
  <c r="AQ154" i="15" s="1"/>
  <c r="AC154" i="15"/>
  <c r="AB154" i="15"/>
  <c r="AA154" i="15"/>
  <c r="Z154" i="15"/>
  <c r="AX153" i="15"/>
  <c r="BA153" i="15" s="1"/>
  <c r="AV153" i="15"/>
  <c r="AT153" i="15"/>
  <c r="AL153" i="15"/>
  <c r="AK153" i="15"/>
  <c r="AI153" i="15"/>
  <c r="AH153" i="15"/>
  <c r="AG153" i="15"/>
  <c r="AF153" i="15"/>
  <c r="AQ153" i="15" s="1"/>
  <c r="AC153" i="15"/>
  <c r="AB153" i="15"/>
  <c r="AA153" i="15"/>
  <c r="Z153" i="15"/>
  <c r="BY152" i="15"/>
  <c r="BX152" i="15"/>
  <c r="BA152" i="15"/>
  <c r="AX152" i="15"/>
  <c r="AV152" i="15"/>
  <c r="AT152" i="15"/>
  <c r="AQ152" i="15"/>
  <c r="AP152" i="15"/>
  <c r="AL152" i="15"/>
  <c r="AK152" i="15"/>
  <c r="AI152" i="15"/>
  <c r="AH152" i="15"/>
  <c r="AG152" i="15"/>
  <c r="AF152" i="15"/>
  <c r="AC152" i="15"/>
  <c r="AB152" i="15"/>
  <c r="AA152" i="15"/>
  <c r="Z152" i="15"/>
  <c r="BY151" i="15"/>
  <c r="BX151" i="15"/>
  <c r="BA151" i="15"/>
  <c r="AX151" i="15"/>
  <c r="AV151" i="15"/>
  <c r="AT151" i="15"/>
  <c r="AP151" i="15"/>
  <c r="AL151" i="15"/>
  <c r="AK151" i="15"/>
  <c r="AI151" i="15"/>
  <c r="AH151" i="15"/>
  <c r="AG151" i="15"/>
  <c r="AF151" i="15"/>
  <c r="AQ151" i="15" s="1"/>
  <c r="AC151" i="15"/>
  <c r="AB151" i="15"/>
  <c r="AA151" i="15"/>
  <c r="Z151" i="15"/>
  <c r="BX150" i="15"/>
  <c r="AX150" i="15"/>
  <c r="BA150" i="15" s="1"/>
  <c r="AV150" i="15"/>
  <c r="AT150" i="15"/>
  <c r="AQ150" i="15"/>
  <c r="AP150" i="15"/>
  <c r="AL150" i="15"/>
  <c r="AK150" i="15"/>
  <c r="AI150" i="15"/>
  <c r="AH150" i="15"/>
  <c r="AG150" i="15"/>
  <c r="AF150" i="15"/>
  <c r="AC150" i="15"/>
  <c r="AB150" i="15"/>
  <c r="AA150" i="15"/>
  <c r="Z150" i="15"/>
  <c r="BY149" i="15"/>
  <c r="BX149" i="15"/>
  <c r="BA149" i="15"/>
  <c r="AX149" i="15"/>
  <c r="AV149" i="15"/>
  <c r="AT149" i="15"/>
  <c r="AL149" i="15"/>
  <c r="AK149" i="15"/>
  <c r="AI149" i="15"/>
  <c r="AH149" i="15"/>
  <c r="AG149" i="15"/>
  <c r="AF149" i="15"/>
  <c r="AP149" i="15" s="1"/>
  <c r="AC149" i="15"/>
  <c r="AB149" i="15"/>
  <c r="AA149" i="15"/>
  <c r="Z149" i="15"/>
  <c r="BY148" i="15"/>
  <c r="BX148" i="15"/>
  <c r="AT148" i="15"/>
  <c r="AP148" i="15"/>
  <c r="AK148" i="15"/>
  <c r="AI148" i="15"/>
  <c r="AH148" i="15"/>
  <c r="AG148" i="15"/>
  <c r="AF148" i="15"/>
  <c r="AC148" i="15"/>
  <c r="AB148" i="15"/>
  <c r="AA148" i="15"/>
  <c r="Z148" i="15"/>
  <c r="BY147" i="15"/>
  <c r="BX147" i="15"/>
  <c r="AT147" i="15"/>
  <c r="AK147" i="15"/>
  <c r="AI147" i="15"/>
  <c r="AH147" i="15"/>
  <c r="AG147" i="15"/>
  <c r="AF147" i="15"/>
  <c r="AP147" i="15" s="1"/>
  <c r="AC147" i="15"/>
  <c r="AB147" i="15"/>
  <c r="AA147" i="15"/>
  <c r="Z147" i="15"/>
  <c r="BY146" i="15"/>
  <c r="BX146" i="15"/>
  <c r="BA146" i="15"/>
  <c r="AX146" i="15"/>
  <c r="AV146" i="15"/>
  <c r="AT146" i="15"/>
  <c r="AL146" i="15"/>
  <c r="AK146" i="15"/>
  <c r="AI146" i="15"/>
  <c r="AH146" i="15"/>
  <c r="AG146" i="15"/>
  <c r="AF146" i="15"/>
  <c r="AQ146" i="15" s="1"/>
  <c r="AC146" i="15"/>
  <c r="AB146" i="15"/>
  <c r="AA146" i="15"/>
  <c r="Z146" i="15"/>
  <c r="BY145" i="15"/>
  <c r="AX145" i="15"/>
  <c r="AL145" i="15"/>
  <c r="AK145" i="15"/>
  <c r="AI145" i="15"/>
  <c r="AH145" i="15"/>
  <c r="AG145" i="15"/>
  <c r="AF145" i="15"/>
  <c r="AQ145" i="15" s="1"/>
  <c r="AC145" i="15"/>
  <c r="AB145" i="15"/>
  <c r="AA145" i="15"/>
  <c r="Z145" i="15"/>
  <c r="BY144" i="15"/>
  <c r="AX144" i="15"/>
  <c r="AQ144" i="15"/>
  <c r="AL144" i="15"/>
  <c r="AK144" i="15"/>
  <c r="AI144" i="15"/>
  <c r="AH144" i="15"/>
  <c r="AG144" i="15"/>
  <c r="AF144" i="15"/>
  <c r="AC144" i="15"/>
  <c r="AB144" i="15"/>
  <c r="AA144" i="15"/>
  <c r="Z144" i="15"/>
  <c r="BY143" i="15"/>
  <c r="AX143" i="15"/>
  <c r="AQ143" i="15"/>
  <c r="AL143" i="15"/>
  <c r="AK143" i="15"/>
  <c r="AI143" i="15"/>
  <c r="AH143" i="15"/>
  <c r="AG143" i="15"/>
  <c r="AF143" i="15"/>
  <c r="AC143" i="15"/>
  <c r="AB143" i="15"/>
  <c r="AA143" i="15"/>
  <c r="Z143" i="15"/>
  <c r="BY142" i="15"/>
  <c r="AX142" i="15"/>
  <c r="AL142" i="15"/>
  <c r="AK142" i="15"/>
  <c r="AI142" i="15"/>
  <c r="AH142" i="15"/>
  <c r="AG142" i="15"/>
  <c r="AF142" i="15"/>
  <c r="AQ142" i="15" s="1"/>
  <c r="AC142" i="15"/>
  <c r="AB142" i="15"/>
  <c r="AA142" i="15"/>
  <c r="Z142" i="15"/>
  <c r="BY141" i="15"/>
  <c r="AX141" i="15"/>
  <c r="AQ141" i="15"/>
  <c r="AL141" i="15"/>
  <c r="AK141" i="15"/>
  <c r="AI141" i="15"/>
  <c r="AH141" i="15"/>
  <c r="AG141" i="15"/>
  <c r="AF141" i="15"/>
  <c r="AC141" i="15"/>
  <c r="AB141" i="15"/>
  <c r="AA141" i="15"/>
  <c r="Z141" i="15"/>
  <c r="BY140" i="15"/>
  <c r="AX140" i="15"/>
  <c r="AQ140" i="15"/>
  <c r="AL140" i="15"/>
  <c r="AK140" i="15"/>
  <c r="AI140" i="15"/>
  <c r="AH140" i="15"/>
  <c r="AG140" i="15"/>
  <c r="AF140" i="15"/>
  <c r="AC140" i="15"/>
  <c r="AB140" i="15"/>
  <c r="AA140" i="15"/>
  <c r="Z140" i="15"/>
  <c r="AX139" i="15"/>
  <c r="AQ139" i="15"/>
  <c r="AL139" i="15"/>
  <c r="AK139" i="15"/>
  <c r="AI139" i="15"/>
  <c r="AH139" i="15"/>
  <c r="AG139" i="15"/>
  <c r="AF139" i="15"/>
  <c r="AC139" i="15"/>
  <c r="AB139" i="15"/>
  <c r="AA139" i="15"/>
  <c r="Z139" i="15"/>
  <c r="BY138" i="15"/>
  <c r="BX138" i="15"/>
  <c r="AV138" i="15"/>
  <c r="AL138" i="15"/>
  <c r="AK138" i="15"/>
  <c r="AI138" i="15"/>
  <c r="AH138" i="15"/>
  <c r="AG138" i="15"/>
  <c r="AF138" i="15"/>
  <c r="AC138" i="15"/>
  <c r="AB138" i="15"/>
  <c r="AA138" i="15"/>
  <c r="Z138" i="15"/>
  <c r="BY137" i="15"/>
  <c r="BX137" i="15"/>
  <c r="AV137" i="15"/>
  <c r="AL137" i="15"/>
  <c r="AK137" i="15"/>
  <c r="AI137" i="15"/>
  <c r="AH137" i="15"/>
  <c r="AG137" i="15"/>
  <c r="AF137" i="15"/>
  <c r="AC137" i="15"/>
  <c r="AB137" i="15"/>
  <c r="AA137" i="15"/>
  <c r="Z137" i="15"/>
  <c r="CR136" i="15"/>
  <c r="CL136" i="15"/>
  <c r="BA136" i="15"/>
  <c r="AZ136" i="15"/>
  <c r="AY136" i="15"/>
  <c r="AX136" i="15"/>
  <c r="AW136" i="15"/>
  <c r="AU136" i="15"/>
  <c r="AM136" i="15"/>
  <c r="AK136" i="15"/>
  <c r="AJ136" i="15"/>
  <c r="AI136" i="15"/>
  <c r="AH136" i="15"/>
  <c r="AG136" i="15"/>
  <c r="AN136" i="15" s="1"/>
  <c r="AF136" i="15"/>
  <c r="AO136" i="15" s="1"/>
  <c r="CR135" i="15"/>
  <c r="CL135" i="15"/>
  <c r="AZ135" i="15"/>
  <c r="AY135" i="15"/>
  <c r="AX135" i="15"/>
  <c r="AW135" i="15"/>
  <c r="AU135" i="15"/>
  <c r="AN135" i="15"/>
  <c r="AM135" i="15"/>
  <c r="AK135" i="15"/>
  <c r="AJ135" i="15"/>
  <c r="AI135" i="15"/>
  <c r="AH135" i="15"/>
  <c r="AG135" i="15"/>
  <c r="AF135" i="15"/>
  <c r="AO135" i="15" s="1"/>
  <c r="BA135" i="15" s="1"/>
  <c r="CL134" i="15"/>
  <c r="AZ134" i="15"/>
  <c r="AY134" i="15"/>
  <c r="AX134" i="15"/>
  <c r="AW134" i="15"/>
  <c r="AU134" i="15"/>
  <c r="AN134" i="15"/>
  <c r="AM134" i="15"/>
  <c r="AK134" i="15"/>
  <c r="AJ134" i="15"/>
  <c r="AI134" i="15"/>
  <c r="AH134" i="15"/>
  <c r="AG134" i="15"/>
  <c r="AF134" i="15"/>
  <c r="AO134" i="15" s="1"/>
  <c r="BA134" i="15" s="1"/>
  <c r="CR133" i="15"/>
  <c r="CL133" i="15"/>
  <c r="AZ133" i="15"/>
  <c r="AY133" i="15"/>
  <c r="AX133" i="15"/>
  <c r="AW133" i="15"/>
  <c r="AU133" i="15"/>
  <c r="AN133" i="15"/>
  <c r="AM133" i="15"/>
  <c r="AJ133" i="15"/>
  <c r="AI133" i="15"/>
  <c r="AH133" i="15"/>
  <c r="AG133" i="15"/>
  <c r="AF133" i="15"/>
  <c r="AK133" i="15" s="1"/>
  <c r="CL132" i="15"/>
  <c r="AZ132" i="15"/>
  <c r="AY132" i="15"/>
  <c r="AX132" i="15"/>
  <c r="AW132" i="15"/>
  <c r="AU132" i="15"/>
  <c r="AN132" i="15"/>
  <c r="AM132" i="15"/>
  <c r="AJ132" i="15"/>
  <c r="AI132" i="15"/>
  <c r="AH132" i="15"/>
  <c r="AG132" i="15"/>
  <c r="AF132" i="15"/>
  <c r="AK132" i="15" s="1"/>
  <c r="AV131" i="15"/>
  <c r="AL131" i="15"/>
  <c r="AK131" i="15"/>
  <c r="AI131" i="15"/>
  <c r="AH131" i="15"/>
  <c r="AG131" i="15"/>
  <c r="AF131" i="15"/>
  <c r="AC131" i="15"/>
  <c r="AB131" i="15"/>
  <c r="AA131" i="15"/>
  <c r="Z131" i="15"/>
  <c r="CR130" i="15"/>
  <c r="CL130" i="15"/>
  <c r="CF130" i="15"/>
  <c r="AX130" i="15"/>
  <c r="BA130" i="15" s="1"/>
  <c r="AV130" i="15"/>
  <c r="AQ130" i="15"/>
  <c r="AL130" i="15"/>
  <c r="AK130" i="15"/>
  <c r="AI130" i="15"/>
  <c r="AH130" i="15"/>
  <c r="AG130" i="15"/>
  <c r="AF130" i="15"/>
  <c r="AC130" i="15"/>
  <c r="AB130" i="15"/>
  <c r="AA130" i="15"/>
  <c r="Z130" i="15"/>
  <c r="CR129" i="15"/>
  <c r="CL129" i="15"/>
  <c r="CF129" i="15"/>
  <c r="AV129" i="15"/>
  <c r="AQ129" i="15"/>
  <c r="AW129" i="15" s="1"/>
  <c r="AL129" i="15"/>
  <c r="AK129" i="15"/>
  <c r="AI129" i="15"/>
  <c r="AH129" i="15"/>
  <c r="AG129" i="15"/>
  <c r="AF129" i="15"/>
  <c r="AC129" i="15"/>
  <c r="AB129" i="15"/>
  <c r="AA129" i="15"/>
  <c r="Z129" i="15"/>
  <c r="CR128" i="15"/>
  <c r="CL128" i="15"/>
  <c r="CF128" i="15"/>
  <c r="AV128" i="15"/>
  <c r="AQ128" i="15"/>
  <c r="AW128" i="15" s="1"/>
  <c r="AP128" i="15"/>
  <c r="AL128" i="15"/>
  <c r="AK128" i="15"/>
  <c r="AI128" i="15"/>
  <c r="AH128" i="15"/>
  <c r="AG128" i="15"/>
  <c r="AF128" i="15"/>
  <c r="AC128" i="15"/>
  <c r="AB128" i="15"/>
  <c r="AA128" i="15"/>
  <c r="Z128" i="15"/>
  <c r="AV127" i="15"/>
  <c r="AP127" i="15"/>
  <c r="AL127" i="15"/>
  <c r="AK127" i="15"/>
  <c r="AI127" i="15"/>
  <c r="AH127" i="15"/>
  <c r="AG127" i="15"/>
  <c r="AF127" i="15"/>
  <c r="AC127" i="15"/>
  <c r="AB127" i="15"/>
  <c r="AA127" i="15"/>
  <c r="Z127" i="15"/>
  <c r="AV126" i="15"/>
  <c r="AP126" i="15"/>
  <c r="AL126" i="15"/>
  <c r="AK126" i="15"/>
  <c r="AI126" i="15"/>
  <c r="AH126" i="15"/>
  <c r="AG126" i="15"/>
  <c r="AF126" i="15"/>
  <c r="AC126" i="15"/>
  <c r="AB126" i="15"/>
  <c r="AA126" i="15"/>
  <c r="Z126" i="15"/>
  <c r="AV125" i="15"/>
  <c r="AP125" i="15"/>
  <c r="AL125" i="15"/>
  <c r="AK125" i="15"/>
  <c r="AI125" i="15"/>
  <c r="AH125" i="15"/>
  <c r="AG125" i="15"/>
  <c r="AF125" i="15"/>
  <c r="AC125" i="15"/>
  <c r="AB125" i="15"/>
  <c r="AA125" i="15"/>
  <c r="Z125" i="15"/>
  <c r="AV124" i="15"/>
  <c r="AP124" i="15"/>
  <c r="AL124" i="15"/>
  <c r="AK124" i="15"/>
  <c r="AI124" i="15"/>
  <c r="AH124" i="15"/>
  <c r="AG124" i="15"/>
  <c r="AF124" i="15"/>
  <c r="AC124" i="15"/>
  <c r="AB124" i="15"/>
  <c r="AA124" i="15"/>
  <c r="Z124" i="15"/>
  <c r="AV123" i="15"/>
  <c r="AP123" i="15"/>
  <c r="AL123" i="15"/>
  <c r="AK123" i="15"/>
  <c r="AI123" i="15"/>
  <c r="AH123" i="15"/>
  <c r="AG123" i="15"/>
  <c r="AF123" i="15"/>
  <c r="AC123" i="15"/>
  <c r="AB123" i="15"/>
  <c r="AA123" i="15"/>
  <c r="Z123" i="15"/>
  <c r="AV122" i="15"/>
  <c r="AP122" i="15"/>
  <c r="AL122" i="15"/>
  <c r="AK122" i="15"/>
  <c r="AI122" i="15"/>
  <c r="AH122" i="15"/>
  <c r="AG122" i="15"/>
  <c r="AF122" i="15"/>
  <c r="AC122" i="15"/>
  <c r="AB122" i="15"/>
  <c r="AA122" i="15"/>
  <c r="Z122" i="15"/>
  <c r="CL121" i="15"/>
  <c r="CJ121" i="15"/>
  <c r="AV121" i="15"/>
  <c r="AL121" i="15"/>
  <c r="AK121" i="15"/>
  <c r="AI121" i="15"/>
  <c r="AH121" i="15"/>
  <c r="AG121" i="15"/>
  <c r="AF121" i="15"/>
  <c r="CL120" i="15"/>
  <c r="CJ120" i="15"/>
  <c r="AV120" i="15"/>
  <c r="AL120" i="15"/>
  <c r="AK120" i="15"/>
  <c r="AI120" i="15"/>
  <c r="AH120" i="15"/>
  <c r="AG120" i="15"/>
  <c r="AF120" i="15"/>
  <c r="CL119" i="15"/>
  <c r="CJ119" i="15"/>
  <c r="AV119" i="15"/>
  <c r="AL119" i="15"/>
  <c r="AK119" i="15"/>
  <c r="AI119" i="15"/>
  <c r="AH119" i="15"/>
  <c r="AG119" i="15"/>
  <c r="AF119" i="15"/>
  <c r="AX118" i="15"/>
  <c r="BA118" i="15" s="1"/>
  <c r="AV118" i="15"/>
  <c r="AQ118" i="15"/>
  <c r="AL118" i="15"/>
  <c r="AK118" i="15"/>
  <c r="AI118" i="15"/>
  <c r="AH118" i="15"/>
  <c r="AG118" i="15"/>
  <c r="AF118" i="15"/>
  <c r="AP118" i="15" s="1"/>
  <c r="AC118" i="15"/>
  <c r="AB118" i="15"/>
  <c r="AA118" i="15"/>
  <c r="Z118" i="15"/>
  <c r="BA117" i="15"/>
  <c r="AX117" i="15"/>
  <c r="AV117" i="15"/>
  <c r="AQ117" i="15"/>
  <c r="AP117" i="15"/>
  <c r="AL117" i="15"/>
  <c r="AK117" i="15"/>
  <c r="AI117" i="15"/>
  <c r="AH117" i="15"/>
  <c r="AG117" i="15"/>
  <c r="AF117" i="15"/>
  <c r="AC117" i="15"/>
  <c r="AB117" i="15"/>
  <c r="AA117" i="15"/>
  <c r="Z117" i="15"/>
  <c r="BA116" i="15"/>
  <c r="AX116" i="15"/>
  <c r="AV116" i="15"/>
  <c r="AQ116" i="15"/>
  <c r="AP116" i="15"/>
  <c r="AL116" i="15"/>
  <c r="AK116" i="15"/>
  <c r="AI116" i="15"/>
  <c r="AH116" i="15"/>
  <c r="AG116" i="15"/>
  <c r="AF116" i="15"/>
  <c r="AC116" i="15"/>
  <c r="AB116" i="15"/>
  <c r="AA116" i="15"/>
  <c r="Z116" i="15"/>
  <c r="AX115" i="15"/>
  <c r="BA115" i="15" s="1"/>
  <c r="AV115" i="15"/>
  <c r="AP115" i="15"/>
  <c r="AL115" i="15"/>
  <c r="AK115" i="15"/>
  <c r="AI115" i="15"/>
  <c r="AH115" i="15"/>
  <c r="AG115" i="15"/>
  <c r="AF115" i="15"/>
  <c r="AQ115" i="15" s="1"/>
  <c r="AC115" i="15"/>
  <c r="AB115" i="15"/>
  <c r="AA115" i="15"/>
  <c r="Z115" i="15"/>
  <c r="AV114" i="15"/>
  <c r="AL114" i="15"/>
  <c r="AK114" i="15"/>
  <c r="AI114" i="15"/>
  <c r="AH114" i="15"/>
  <c r="AG114" i="15"/>
  <c r="AF114" i="15"/>
  <c r="AC114" i="15"/>
  <c r="AB114" i="15"/>
  <c r="AA114" i="15"/>
  <c r="Z114" i="15"/>
  <c r="AV113" i="15"/>
  <c r="AL113" i="15"/>
  <c r="AK113" i="15"/>
  <c r="AI113" i="15"/>
  <c r="AH113" i="15"/>
  <c r="AG113" i="15"/>
  <c r="AF113" i="15"/>
  <c r="AC113" i="15"/>
  <c r="AB113" i="15"/>
  <c r="AA113" i="15"/>
  <c r="Z113" i="15"/>
  <c r="AV112" i="15"/>
  <c r="AL112" i="15"/>
  <c r="AK112" i="15"/>
  <c r="AI112" i="15"/>
  <c r="AH112" i="15"/>
  <c r="AG112" i="15"/>
  <c r="AF112" i="15"/>
  <c r="AC112" i="15"/>
  <c r="AB112" i="15"/>
  <c r="AA112" i="15"/>
  <c r="Z112" i="15"/>
  <c r="AV111" i="15"/>
  <c r="AL111" i="15"/>
  <c r="AK111" i="15"/>
  <c r="AI111" i="15"/>
  <c r="AH111" i="15"/>
  <c r="AG111" i="15"/>
  <c r="AF111" i="15"/>
  <c r="AC111" i="15"/>
  <c r="AB111" i="15"/>
  <c r="AA111" i="15"/>
  <c r="Z111" i="15"/>
  <c r="AV110" i="15"/>
  <c r="AL110" i="15"/>
  <c r="AK110" i="15"/>
  <c r="AI110" i="15"/>
  <c r="AH110" i="15"/>
  <c r="AG110" i="15"/>
  <c r="AF110" i="15"/>
  <c r="AC110" i="15"/>
  <c r="AB110" i="15"/>
  <c r="AA110" i="15"/>
  <c r="Z110" i="15"/>
  <c r="AV109" i="15"/>
  <c r="AL109" i="15"/>
  <c r="AK109" i="15"/>
  <c r="AI109" i="15"/>
  <c r="AH109" i="15"/>
  <c r="AG109" i="15"/>
  <c r="AF109" i="15"/>
  <c r="AC109" i="15"/>
  <c r="AB109" i="15"/>
  <c r="AA109" i="15"/>
  <c r="Z109" i="15"/>
  <c r="CR108" i="15"/>
  <c r="AZ108" i="15"/>
  <c r="AY108" i="15"/>
  <c r="AW108" i="15"/>
  <c r="AU108" i="15"/>
  <c r="AN108" i="15"/>
  <c r="AM108" i="15"/>
  <c r="AJ108" i="15"/>
  <c r="AI108" i="15"/>
  <c r="AH108" i="15"/>
  <c r="AX108" i="15" s="1"/>
  <c r="AG108" i="15"/>
  <c r="AK108" i="15" s="1"/>
  <c r="AF108" i="15"/>
  <c r="AO108" i="15" s="1"/>
  <c r="BA108" i="15" s="1"/>
  <c r="CR107" i="15"/>
  <c r="AZ107" i="15"/>
  <c r="AY107" i="15"/>
  <c r="AU107" i="15"/>
  <c r="AN107" i="15"/>
  <c r="AM107" i="15"/>
  <c r="AK107" i="15"/>
  <c r="AJ107" i="15"/>
  <c r="AI107" i="15"/>
  <c r="AH107" i="15"/>
  <c r="AX107" i="15" s="1"/>
  <c r="AG107" i="15"/>
  <c r="AF107" i="15"/>
  <c r="AO107" i="15" s="1"/>
  <c r="CR106" i="15"/>
  <c r="AZ106" i="15"/>
  <c r="AY106" i="15"/>
  <c r="AW106" i="15"/>
  <c r="AU106" i="15"/>
  <c r="AN106" i="15"/>
  <c r="AM106" i="15"/>
  <c r="AK106" i="15"/>
  <c r="AJ106" i="15"/>
  <c r="AI106" i="15"/>
  <c r="AH106" i="15"/>
  <c r="AX106" i="15" s="1"/>
  <c r="BA106" i="15" s="1"/>
  <c r="AG106" i="15"/>
  <c r="AF106" i="15"/>
  <c r="AO106" i="15" s="1"/>
  <c r="CR105" i="15"/>
  <c r="AZ105" i="15"/>
  <c r="AY105" i="15"/>
  <c r="AU105" i="15"/>
  <c r="AM105" i="15"/>
  <c r="AJ105" i="15"/>
  <c r="AI105" i="15"/>
  <c r="AK105" i="15" s="1"/>
  <c r="AH105" i="15"/>
  <c r="AX105" i="15" s="1"/>
  <c r="AG105" i="15"/>
  <c r="AN105" i="15" s="1"/>
  <c r="AF105" i="15"/>
  <c r="AO105" i="15" s="1"/>
  <c r="CR104" i="15"/>
  <c r="AZ104" i="15"/>
  <c r="AY104" i="15"/>
  <c r="AU104" i="15"/>
  <c r="AN104" i="15"/>
  <c r="AM104" i="15"/>
  <c r="AJ104" i="15"/>
  <c r="AI104" i="15"/>
  <c r="AK104" i="15" s="1"/>
  <c r="AH104" i="15"/>
  <c r="AX104" i="15" s="1"/>
  <c r="AG104" i="15"/>
  <c r="AF104" i="15"/>
  <c r="AO104" i="15" s="1"/>
  <c r="CR103" i="15"/>
  <c r="AZ103" i="15"/>
  <c r="AY103" i="15"/>
  <c r="AU103" i="15"/>
  <c r="AM103" i="15"/>
  <c r="AJ103" i="15"/>
  <c r="AI103" i="15"/>
  <c r="AH103" i="15"/>
  <c r="AW103" i="15" s="1"/>
  <c r="AG103" i="15"/>
  <c r="AN103" i="15" s="1"/>
  <c r="AF103" i="15"/>
  <c r="AO103" i="15" s="1"/>
  <c r="CR102" i="15"/>
  <c r="AZ102" i="15"/>
  <c r="AY102" i="15"/>
  <c r="AW102" i="15"/>
  <c r="AU102" i="15"/>
  <c r="AM102" i="15"/>
  <c r="AJ102" i="15"/>
  <c r="AI102" i="15"/>
  <c r="AH102" i="15"/>
  <c r="AX102" i="15" s="1"/>
  <c r="AG102" i="15"/>
  <c r="AN102" i="15" s="1"/>
  <c r="AF102" i="15"/>
  <c r="AO102" i="15" s="1"/>
  <c r="BA102" i="15" s="1"/>
  <c r="CR101" i="15"/>
  <c r="AZ101" i="15"/>
  <c r="AY101" i="15"/>
  <c r="AW101" i="15"/>
  <c r="AU101" i="15"/>
  <c r="AN101" i="15"/>
  <c r="AM101" i="15"/>
  <c r="AJ101" i="15"/>
  <c r="AI101" i="15"/>
  <c r="AH101" i="15"/>
  <c r="AX101" i="15" s="1"/>
  <c r="AG101" i="15"/>
  <c r="AK101" i="15" s="1"/>
  <c r="AF101" i="15"/>
  <c r="AO101" i="15" s="1"/>
  <c r="BA101" i="15" s="1"/>
  <c r="AZ100" i="15"/>
  <c r="AY100" i="15"/>
  <c r="AU100" i="15"/>
  <c r="AO100" i="15"/>
  <c r="AM100" i="15"/>
  <c r="AK100" i="15"/>
  <c r="AJ100" i="15"/>
  <c r="AI100" i="15"/>
  <c r="AH100" i="15"/>
  <c r="AX100" i="15" s="1"/>
  <c r="AG100" i="15"/>
  <c r="AN100" i="15" s="1"/>
  <c r="AF100" i="15"/>
  <c r="AZ99" i="15"/>
  <c r="AY99" i="15"/>
  <c r="AX99" i="15"/>
  <c r="AU99" i="15"/>
  <c r="AN99" i="15"/>
  <c r="AM99" i="15"/>
  <c r="AK99" i="15"/>
  <c r="AJ99" i="15"/>
  <c r="AI99" i="15"/>
  <c r="AH99" i="15"/>
  <c r="AW99" i="15" s="1"/>
  <c r="AG99" i="15"/>
  <c r="AF99" i="15"/>
  <c r="AO99" i="15" s="1"/>
  <c r="BA99" i="15" s="1"/>
  <c r="AZ98" i="15"/>
  <c r="AY98" i="15"/>
  <c r="AX98" i="15"/>
  <c r="AU98" i="15"/>
  <c r="AM98" i="15"/>
  <c r="AJ98" i="15"/>
  <c r="AI98" i="15"/>
  <c r="AK98" i="15" s="1"/>
  <c r="AH98" i="15"/>
  <c r="AW98" i="15" s="1"/>
  <c r="AG98" i="15"/>
  <c r="AN98" i="15" s="1"/>
  <c r="AF98" i="15"/>
  <c r="AO98" i="15" s="1"/>
  <c r="BA98" i="15" s="1"/>
  <c r="AZ97" i="15"/>
  <c r="AY97" i="15"/>
  <c r="AX97" i="15"/>
  <c r="AU97" i="15"/>
  <c r="AN97" i="15"/>
  <c r="AM97" i="15"/>
  <c r="AJ97" i="15"/>
  <c r="AI97" i="15"/>
  <c r="AK97" i="15" s="1"/>
  <c r="AH97" i="15"/>
  <c r="AW97" i="15" s="1"/>
  <c r="AG97" i="15"/>
  <c r="AF97" i="15"/>
  <c r="AO97" i="15" s="1"/>
  <c r="BA97" i="15" s="1"/>
  <c r="AZ96" i="15"/>
  <c r="AY96" i="15"/>
  <c r="AU96" i="15"/>
  <c r="AM96" i="15"/>
  <c r="AJ96" i="15"/>
  <c r="AI96" i="15"/>
  <c r="AH96" i="15"/>
  <c r="AX96" i="15" s="1"/>
  <c r="AG96" i="15"/>
  <c r="AN96" i="15" s="1"/>
  <c r="AF96" i="15"/>
  <c r="AO96" i="15" s="1"/>
  <c r="AZ95" i="15"/>
  <c r="AY95" i="15"/>
  <c r="AU95" i="15"/>
  <c r="AM95" i="15"/>
  <c r="AJ95" i="15"/>
  <c r="AI95" i="15"/>
  <c r="AH95" i="15"/>
  <c r="AX95" i="15" s="1"/>
  <c r="AG95" i="15"/>
  <c r="AN95" i="15" s="1"/>
  <c r="AF95" i="15"/>
  <c r="AO95" i="15" s="1"/>
  <c r="AZ94" i="15"/>
  <c r="AX94" i="15"/>
  <c r="AU94" i="15"/>
  <c r="AN94" i="15"/>
  <c r="AM94" i="15"/>
  <c r="AJ94" i="15"/>
  <c r="AI94" i="15"/>
  <c r="AH94" i="15"/>
  <c r="AW94" i="15" s="1"/>
  <c r="AG94" i="15"/>
  <c r="AK94" i="15" s="1"/>
  <c r="AF94" i="15"/>
  <c r="AO94" i="15" s="1"/>
  <c r="BA94" i="15" s="1"/>
  <c r="AZ93" i="15"/>
  <c r="AX93" i="15"/>
  <c r="AU93" i="15"/>
  <c r="AN93" i="15"/>
  <c r="AM93" i="15"/>
  <c r="AK93" i="15"/>
  <c r="AJ93" i="15"/>
  <c r="AI93" i="15"/>
  <c r="AH93" i="15"/>
  <c r="AW93" i="15" s="1"/>
  <c r="AG93" i="15"/>
  <c r="AF93" i="15"/>
  <c r="AO93" i="15" s="1"/>
  <c r="AZ92" i="15"/>
  <c r="AX92" i="15"/>
  <c r="AU92" i="15"/>
  <c r="AN92" i="15"/>
  <c r="AM92" i="15"/>
  <c r="AJ92" i="15"/>
  <c r="AI92" i="15"/>
  <c r="AK92" i="15" s="1"/>
  <c r="AH92" i="15"/>
  <c r="AW92" i="15" s="1"/>
  <c r="AG92" i="15"/>
  <c r="AF92" i="15"/>
  <c r="AO92" i="15" s="1"/>
  <c r="BA92" i="15" s="1"/>
  <c r="AZ91" i="15"/>
  <c r="AU91" i="15"/>
  <c r="AM91" i="15"/>
  <c r="AJ91" i="15"/>
  <c r="AI91" i="15"/>
  <c r="AH91" i="15"/>
  <c r="AX91" i="15" s="1"/>
  <c r="AG91" i="15"/>
  <c r="AN91" i="15" s="1"/>
  <c r="AF91" i="15"/>
  <c r="AO91" i="15" s="1"/>
  <c r="AZ90" i="15"/>
  <c r="AX90" i="15"/>
  <c r="AU90" i="15"/>
  <c r="AN90" i="15"/>
  <c r="AM90" i="15"/>
  <c r="AJ90" i="15"/>
  <c r="AI90" i="15"/>
  <c r="AH90" i="15"/>
  <c r="AW90" i="15" s="1"/>
  <c r="AG90" i="15"/>
  <c r="AK90" i="15" s="1"/>
  <c r="AF90" i="15"/>
  <c r="AO90" i="15" s="1"/>
  <c r="BA90" i="15" s="1"/>
  <c r="AZ89" i="15"/>
  <c r="AX89" i="15"/>
  <c r="AU89" i="15"/>
  <c r="AN89" i="15"/>
  <c r="AM89" i="15"/>
  <c r="AK89" i="15"/>
  <c r="AJ89" i="15"/>
  <c r="AI89" i="15"/>
  <c r="AH89" i="15"/>
  <c r="AW89" i="15" s="1"/>
  <c r="AG89" i="15"/>
  <c r="AF89" i="15"/>
  <c r="AO89" i="15" s="1"/>
  <c r="AZ88" i="15"/>
  <c r="AX88" i="15"/>
  <c r="AU88" i="15"/>
  <c r="AN88" i="15"/>
  <c r="AM88" i="15"/>
  <c r="AJ88" i="15"/>
  <c r="AI88" i="15"/>
  <c r="AK88" i="15" s="1"/>
  <c r="AH88" i="15"/>
  <c r="AW88" i="15" s="1"/>
  <c r="AG88" i="15"/>
  <c r="AF88" i="15"/>
  <c r="AO88" i="15" s="1"/>
  <c r="BA88" i="15" s="1"/>
  <c r="AZ87" i="15"/>
  <c r="AU87" i="15"/>
  <c r="AM87" i="15"/>
  <c r="AJ87" i="15"/>
  <c r="AI87" i="15"/>
  <c r="AH87" i="15"/>
  <c r="AX87" i="15" s="1"/>
  <c r="AG87" i="15"/>
  <c r="AN87" i="15" s="1"/>
  <c r="AF87" i="15"/>
  <c r="AO87" i="15" s="1"/>
  <c r="AV86" i="15"/>
  <c r="AL86" i="15"/>
  <c r="AK86" i="15"/>
  <c r="AI86" i="15"/>
  <c r="AH86" i="15"/>
  <c r="AG86" i="15"/>
  <c r="AF86" i="15"/>
  <c r="AC86" i="15"/>
  <c r="AB86" i="15"/>
  <c r="AA86" i="15"/>
  <c r="Z86" i="15"/>
  <c r="AV85" i="15"/>
  <c r="AL85" i="15"/>
  <c r="AK85" i="15"/>
  <c r="AI85" i="15"/>
  <c r="AH85" i="15"/>
  <c r="AG85" i="15"/>
  <c r="AF85" i="15"/>
  <c r="AC85" i="15"/>
  <c r="AB85" i="15"/>
  <c r="AA85" i="15"/>
  <c r="Z85" i="15"/>
  <c r="AV84" i="15"/>
  <c r="AL84" i="15"/>
  <c r="AK84" i="15"/>
  <c r="AI84" i="15"/>
  <c r="AH84" i="15"/>
  <c r="AG84" i="15"/>
  <c r="AF84" i="15"/>
  <c r="AC84" i="15"/>
  <c r="AB84" i="15"/>
  <c r="AA84" i="15"/>
  <c r="Z84" i="15"/>
  <c r="AV83" i="15"/>
  <c r="AL83" i="15"/>
  <c r="AK83" i="15"/>
  <c r="AI83" i="15"/>
  <c r="AH83" i="15"/>
  <c r="AG83" i="15"/>
  <c r="AF83" i="15"/>
  <c r="AC83" i="15"/>
  <c r="AB83" i="15"/>
  <c r="AA83" i="15"/>
  <c r="Z83" i="15"/>
  <c r="AV82" i="15"/>
  <c r="AL82" i="15"/>
  <c r="AK82" i="15"/>
  <c r="AI82" i="15"/>
  <c r="AH82" i="15"/>
  <c r="AG82" i="15"/>
  <c r="AF82" i="15"/>
  <c r="AC82" i="15"/>
  <c r="AB82" i="15"/>
  <c r="AA82" i="15"/>
  <c r="Z82" i="15"/>
  <c r="AV81" i="15"/>
  <c r="AL81" i="15"/>
  <c r="AK81" i="15"/>
  <c r="AI81" i="15"/>
  <c r="AH81" i="15"/>
  <c r="AG81" i="15"/>
  <c r="AF81" i="15"/>
  <c r="AC81" i="15"/>
  <c r="AB81" i="15"/>
  <c r="AA81" i="15"/>
  <c r="Z81" i="15"/>
  <c r="BA80" i="15"/>
  <c r="AV80" i="15"/>
  <c r="AP80" i="15"/>
  <c r="AL80" i="15"/>
  <c r="AK80" i="15"/>
  <c r="AI80" i="15"/>
  <c r="AH80" i="15"/>
  <c r="AG80" i="15"/>
  <c r="AF80" i="15"/>
  <c r="AC80" i="15"/>
  <c r="AB80" i="15"/>
  <c r="AA80" i="15"/>
  <c r="AN80" i="15" s="1"/>
  <c r="Z80" i="15"/>
  <c r="BA79" i="15"/>
  <c r="AV79" i="15"/>
  <c r="AP79" i="15"/>
  <c r="AL79" i="15"/>
  <c r="AK79" i="15"/>
  <c r="AI79" i="15"/>
  <c r="AH79" i="15"/>
  <c r="AG79" i="15"/>
  <c r="AF79" i="15"/>
  <c r="AC79" i="15"/>
  <c r="AB79" i="15"/>
  <c r="AA79" i="15"/>
  <c r="AN79" i="15" s="1"/>
  <c r="Z79" i="15"/>
  <c r="BA78" i="15"/>
  <c r="AV78" i="15"/>
  <c r="AL78" i="15"/>
  <c r="AK78" i="15"/>
  <c r="AI78" i="15"/>
  <c r="AH78" i="15"/>
  <c r="AG78" i="15"/>
  <c r="AF78" i="15"/>
  <c r="AP78" i="15" s="1"/>
  <c r="AC78" i="15"/>
  <c r="AB78" i="15"/>
  <c r="AA78" i="15"/>
  <c r="AN78" i="15" s="1"/>
  <c r="Z78" i="15"/>
  <c r="BA77" i="15"/>
  <c r="AV77" i="15"/>
  <c r="AP77" i="15"/>
  <c r="AN77" i="15"/>
  <c r="AL77" i="15"/>
  <c r="AK77" i="15"/>
  <c r="AI77" i="15"/>
  <c r="AH77" i="15"/>
  <c r="AG77" i="15"/>
  <c r="AF77" i="15"/>
  <c r="AC77" i="15"/>
  <c r="AB77" i="15"/>
  <c r="AA77" i="15"/>
  <c r="Z77" i="15"/>
  <c r="AV76" i="15"/>
  <c r="AL76" i="15"/>
  <c r="AK76" i="15"/>
  <c r="AI76" i="15"/>
  <c r="AH76" i="15"/>
  <c r="AG76" i="15"/>
  <c r="AF76" i="15"/>
  <c r="AP76" i="15" s="1"/>
  <c r="AC76" i="15"/>
  <c r="AB76" i="15"/>
  <c r="AA76" i="15"/>
  <c r="Z76" i="15"/>
  <c r="AV75" i="15"/>
  <c r="AL75" i="15"/>
  <c r="AK75" i="15"/>
  <c r="AI75" i="15"/>
  <c r="AH75" i="15"/>
  <c r="AG75" i="15"/>
  <c r="AF75" i="15"/>
  <c r="AP75" i="15" s="1"/>
  <c r="AC75" i="15"/>
  <c r="AB75" i="15"/>
  <c r="AA75" i="15"/>
  <c r="Z75" i="15"/>
  <c r="AV74" i="15"/>
  <c r="AL74" i="15"/>
  <c r="AK74" i="15"/>
  <c r="AI74" i="15"/>
  <c r="AH74" i="15"/>
  <c r="AG74" i="15"/>
  <c r="AF74" i="15"/>
  <c r="AP74" i="15" s="1"/>
  <c r="AC74" i="15"/>
  <c r="AB74" i="15"/>
  <c r="AA74" i="15"/>
  <c r="Z74" i="15"/>
  <c r="AV73" i="15"/>
  <c r="AL73" i="15"/>
  <c r="AK73" i="15"/>
  <c r="AI73" i="15"/>
  <c r="AH73" i="15"/>
  <c r="AG73" i="15"/>
  <c r="AF73" i="15"/>
  <c r="AP73" i="15" s="1"/>
  <c r="AC73" i="15"/>
  <c r="AB73" i="15"/>
  <c r="AA73" i="15"/>
  <c r="Z73" i="15"/>
  <c r="AV72" i="15"/>
  <c r="AL72" i="15"/>
  <c r="AK72" i="15"/>
  <c r="AI72" i="15"/>
  <c r="AH72" i="15"/>
  <c r="AG72" i="15"/>
  <c r="AF72" i="15"/>
  <c r="AP72" i="15" s="1"/>
  <c r="AC72" i="15"/>
  <c r="AB72" i="15"/>
  <c r="AA72" i="15"/>
  <c r="Z72" i="15"/>
  <c r="AV71" i="15"/>
  <c r="AL71" i="15"/>
  <c r="AK71" i="15"/>
  <c r="AI71" i="15"/>
  <c r="AH71" i="15"/>
  <c r="AG71" i="15"/>
  <c r="AF71" i="15"/>
  <c r="AP71" i="15" s="1"/>
  <c r="AC71" i="15"/>
  <c r="AB71" i="15"/>
  <c r="AA71" i="15"/>
  <c r="Z71" i="15"/>
  <c r="AV70" i="15"/>
  <c r="AL70" i="15"/>
  <c r="AK70" i="15"/>
  <c r="AI70" i="15"/>
  <c r="AH70" i="15"/>
  <c r="AG70" i="15"/>
  <c r="AF70" i="15"/>
  <c r="AP70" i="15" s="1"/>
  <c r="AC70" i="15"/>
  <c r="AB70" i="15"/>
  <c r="AA70" i="15"/>
  <c r="Z70" i="15"/>
  <c r="AV69" i="15"/>
  <c r="AL69" i="15"/>
  <c r="AK69" i="15"/>
  <c r="AI69" i="15"/>
  <c r="AH69" i="15"/>
  <c r="AG69" i="15"/>
  <c r="AF69" i="15"/>
  <c r="AP69" i="15" s="1"/>
  <c r="AC69" i="15"/>
  <c r="AB69" i="15"/>
  <c r="AA69" i="15"/>
  <c r="Z69" i="15"/>
  <c r="AV68" i="15"/>
  <c r="AL68" i="15"/>
  <c r="AK68" i="15"/>
  <c r="AI68" i="15"/>
  <c r="AH68" i="15"/>
  <c r="AG68" i="15"/>
  <c r="AF68" i="15"/>
  <c r="AP68" i="15" s="1"/>
  <c r="AC68" i="15"/>
  <c r="AB68" i="15"/>
  <c r="AA68" i="15"/>
  <c r="Z68" i="15"/>
  <c r="AV67" i="15"/>
  <c r="AL67" i="15"/>
  <c r="AK67" i="15"/>
  <c r="AI67" i="15"/>
  <c r="AH67" i="15"/>
  <c r="AG67" i="15"/>
  <c r="AF67" i="15"/>
  <c r="AP67" i="15" s="1"/>
  <c r="AC67" i="15"/>
  <c r="AB67" i="15"/>
  <c r="AA67" i="15"/>
  <c r="Z67" i="15"/>
  <c r="AV66" i="15"/>
  <c r="AL66" i="15"/>
  <c r="AK66" i="15"/>
  <c r="AI66" i="15"/>
  <c r="AH66" i="15"/>
  <c r="AG66" i="15"/>
  <c r="AF66" i="15"/>
  <c r="AP66" i="15" s="1"/>
  <c r="AC66" i="15"/>
  <c r="AB66" i="15"/>
  <c r="AA66" i="15"/>
  <c r="Z66" i="15"/>
  <c r="AV65" i="15"/>
  <c r="AL65" i="15"/>
  <c r="AK65" i="15"/>
  <c r="AI65" i="15"/>
  <c r="AH65" i="15"/>
  <c r="AG65" i="15"/>
  <c r="AF65" i="15"/>
  <c r="AP65" i="15" s="1"/>
  <c r="AC65" i="15"/>
  <c r="AB65" i="15"/>
  <c r="AA65" i="15"/>
  <c r="Z65" i="15"/>
  <c r="AV64" i="15"/>
  <c r="AL64" i="15"/>
  <c r="AK64" i="15"/>
  <c r="AI64" i="15"/>
  <c r="AH64" i="15"/>
  <c r="AG64" i="15"/>
  <c r="AF64" i="15"/>
  <c r="AP64" i="15" s="1"/>
  <c r="AC64" i="15"/>
  <c r="AB64" i="15"/>
  <c r="AA64" i="15"/>
  <c r="Z64" i="15"/>
  <c r="AV63" i="15"/>
  <c r="AL63" i="15"/>
  <c r="AK63" i="15"/>
  <c r="AI63" i="15"/>
  <c r="AH63" i="15"/>
  <c r="AG63" i="15"/>
  <c r="AF63" i="15"/>
  <c r="AP63" i="15" s="1"/>
  <c r="AC63" i="15"/>
  <c r="AB63" i="15"/>
  <c r="AA63" i="15"/>
  <c r="Z63" i="15"/>
  <c r="AV62" i="15"/>
  <c r="AL62" i="15"/>
  <c r="AK62" i="15"/>
  <c r="AI62" i="15"/>
  <c r="AH62" i="15"/>
  <c r="AG62" i="15"/>
  <c r="AF62" i="15"/>
  <c r="AP62" i="15" s="1"/>
  <c r="AC62" i="15"/>
  <c r="AB62" i="15"/>
  <c r="AA62" i="15"/>
  <c r="Z62" i="15"/>
  <c r="AV61" i="15"/>
  <c r="AL61" i="15"/>
  <c r="AK61" i="15"/>
  <c r="AI61" i="15"/>
  <c r="AH61" i="15"/>
  <c r="AG61" i="15"/>
  <c r="AF61" i="15"/>
  <c r="AP61" i="15" s="1"/>
  <c r="AC61" i="15"/>
  <c r="AB61" i="15"/>
  <c r="AA61" i="15"/>
  <c r="Z61" i="15"/>
  <c r="AV60" i="15"/>
  <c r="AL60" i="15"/>
  <c r="AK60" i="15"/>
  <c r="AI60" i="15"/>
  <c r="AH60" i="15"/>
  <c r="AG60" i="15"/>
  <c r="AF60" i="15"/>
  <c r="AP60" i="15" s="1"/>
  <c r="AC60" i="15"/>
  <c r="AB60" i="15"/>
  <c r="AA60" i="15"/>
  <c r="Z60" i="15"/>
  <c r="AV59" i="15"/>
  <c r="AL59" i="15"/>
  <c r="AK59" i="15"/>
  <c r="AI59" i="15"/>
  <c r="AH59" i="15"/>
  <c r="AG59" i="15"/>
  <c r="AF59" i="15"/>
  <c r="AP59" i="15" s="1"/>
  <c r="AC59" i="15"/>
  <c r="AB59" i="15"/>
  <c r="AA59" i="15"/>
  <c r="Z59" i="15"/>
  <c r="AV58" i="15"/>
  <c r="AL58" i="15"/>
  <c r="AK58" i="15"/>
  <c r="AI58" i="15"/>
  <c r="AH58" i="15"/>
  <c r="AG58" i="15"/>
  <c r="AF58" i="15"/>
  <c r="AP58" i="15" s="1"/>
  <c r="AC58" i="15"/>
  <c r="AB58" i="15"/>
  <c r="AA58" i="15"/>
  <c r="Z58" i="15"/>
  <c r="AV57" i="15"/>
  <c r="AL57" i="15"/>
  <c r="AK57" i="15"/>
  <c r="AI57" i="15"/>
  <c r="AH57" i="15"/>
  <c r="AG57" i="15"/>
  <c r="AF57" i="15"/>
  <c r="AP57" i="15" s="1"/>
  <c r="AC57" i="15"/>
  <c r="AB57" i="15"/>
  <c r="AA57" i="15"/>
  <c r="Z57" i="15"/>
  <c r="AV56" i="15"/>
  <c r="AL56" i="15"/>
  <c r="AK56" i="15"/>
  <c r="AI56" i="15"/>
  <c r="AH56" i="15"/>
  <c r="AG56" i="15"/>
  <c r="AF56" i="15"/>
  <c r="AP56" i="15" s="1"/>
  <c r="AC56" i="15"/>
  <c r="AB56" i="15"/>
  <c r="AA56" i="15"/>
  <c r="Z56" i="15"/>
  <c r="AV55" i="15"/>
  <c r="AL55" i="15"/>
  <c r="AK55" i="15"/>
  <c r="AI55" i="15"/>
  <c r="AH55" i="15"/>
  <c r="AG55" i="15"/>
  <c r="AF55" i="15"/>
  <c r="AP55" i="15" s="1"/>
  <c r="AC55" i="15"/>
  <c r="AB55" i="15"/>
  <c r="AA55" i="15"/>
  <c r="Z55" i="15"/>
  <c r="AV54" i="15"/>
  <c r="AL54" i="15"/>
  <c r="AK54" i="15"/>
  <c r="AI54" i="15"/>
  <c r="AH54" i="15"/>
  <c r="AG54" i="15"/>
  <c r="AF54" i="15"/>
  <c r="AP54" i="15" s="1"/>
  <c r="AC54" i="15"/>
  <c r="AB54" i="15"/>
  <c r="AA54" i="15"/>
  <c r="Z54" i="15"/>
  <c r="AX53" i="15"/>
  <c r="AV53" i="15"/>
  <c r="AL53" i="15"/>
  <c r="AK53" i="15"/>
  <c r="AI53" i="15"/>
  <c r="AH53" i="15"/>
  <c r="AG53" i="15"/>
  <c r="AF53" i="15"/>
  <c r="AC53" i="15"/>
  <c r="AB53" i="15"/>
  <c r="AA53" i="15"/>
  <c r="Z53" i="15"/>
  <c r="CR52" i="15"/>
  <c r="CL52" i="15"/>
  <c r="CF52" i="15"/>
  <c r="CD52" i="15"/>
  <c r="AX52" i="15"/>
  <c r="AV52" i="15"/>
  <c r="AL52" i="15"/>
  <c r="AK52" i="15"/>
  <c r="AI52" i="15"/>
  <c r="AH52" i="15"/>
  <c r="AG52" i="15"/>
  <c r="AF52" i="15"/>
  <c r="AQ52" i="15" s="1"/>
  <c r="AC52" i="15"/>
  <c r="AB52" i="15"/>
  <c r="AA52" i="15"/>
  <c r="Z52" i="15"/>
  <c r="CR51" i="15"/>
  <c r="CL51" i="15"/>
  <c r="CF51" i="15"/>
  <c r="CD51" i="15"/>
  <c r="AX51" i="15"/>
  <c r="AV51" i="15"/>
  <c r="AQ51" i="15"/>
  <c r="AL51" i="15"/>
  <c r="AK51" i="15"/>
  <c r="AI51" i="15"/>
  <c r="AH51" i="15"/>
  <c r="AG51" i="15"/>
  <c r="AF51" i="15"/>
  <c r="AP51" i="15" s="1"/>
  <c r="AC51" i="15"/>
  <c r="AB51" i="15"/>
  <c r="AA51" i="15"/>
  <c r="Z51" i="15"/>
  <c r="CR50" i="15"/>
  <c r="CL50" i="15"/>
  <c r="CF50" i="15"/>
  <c r="CD50" i="15"/>
  <c r="AX50" i="15"/>
  <c r="AV50" i="15"/>
  <c r="AQ50" i="15"/>
  <c r="AP50" i="15"/>
  <c r="AL50" i="15"/>
  <c r="AK50" i="15"/>
  <c r="AI50" i="15"/>
  <c r="AH50" i="15"/>
  <c r="AG50" i="15"/>
  <c r="AF50" i="15"/>
  <c r="AC50" i="15"/>
  <c r="AB50" i="15"/>
  <c r="AA50" i="15"/>
  <c r="Z50" i="15"/>
  <c r="CR49" i="15"/>
  <c r="CL49" i="15"/>
  <c r="CF49" i="15"/>
  <c r="CD49" i="15"/>
  <c r="AX49" i="15"/>
  <c r="AV49" i="15"/>
  <c r="AL49" i="15"/>
  <c r="AK49" i="15"/>
  <c r="AI49" i="15"/>
  <c r="AH49" i="15"/>
  <c r="AG49" i="15"/>
  <c r="AF49" i="15"/>
  <c r="AC49" i="15"/>
  <c r="AB49" i="15"/>
  <c r="AA49" i="15"/>
  <c r="Z49" i="15"/>
  <c r="CR48" i="15"/>
  <c r="CL48" i="15"/>
  <c r="CF48" i="15"/>
  <c r="CD48" i="15"/>
  <c r="AX48" i="15"/>
  <c r="AV48" i="15"/>
  <c r="AL48" i="15"/>
  <c r="AK48" i="15"/>
  <c r="AI48" i="15"/>
  <c r="AH48" i="15"/>
  <c r="AG48" i="15"/>
  <c r="AF48" i="15"/>
  <c r="AQ48" i="15" s="1"/>
  <c r="AC48" i="15"/>
  <c r="AB48" i="15"/>
  <c r="AA48" i="15"/>
  <c r="Z48" i="15"/>
  <c r="AV47" i="15"/>
  <c r="AP47" i="15"/>
  <c r="AL47" i="15"/>
  <c r="AK47" i="15"/>
  <c r="AI47" i="15"/>
  <c r="AH47" i="15"/>
  <c r="AG47" i="15"/>
  <c r="AF47" i="15"/>
  <c r="AC47" i="15"/>
  <c r="AB47" i="15"/>
  <c r="AA47" i="15"/>
  <c r="Z47" i="15"/>
  <c r="AV46" i="15"/>
  <c r="AL46" i="15"/>
  <c r="AK46" i="15"/>
  <c r="AI46" i="15"/>
  <c r="AH46" i="15"/>
  <c r="AG46" i="15"/>
  <c r="AF46" i="15"/>
  <c r="AP46" i="15" s="1"/>
  <c r="AC46" i="15"/>
  <c r="AB46" i="15"/>
  <c r="AA46" i="15"/>
  <c r="Z46" i="15"/>
  <c r="AV45" i="15"/>
  <c r="AP45" i="15"/>
  <c r="AL45" i="15"/>
  <c r="AK45" i="15"/>
  <c r="AI45" i="15"/>
  <c r="AH45" i="15"/>
  <c r="AG45" i="15"/>
  <c r="AF45" i="15"/>
  <c r="AC45" i="15"/>
  <c r="AB45" i="15"/>
  <c r="AA45" i="15"/>
  <c r="Z45" i="15"/>
  <c r="AV44" i="15"/>
  <c r="AL44" i="15"/>
  <c r="AK44" i="15"/>
  <c r="AI44" i="15"/>
  <c r="AH44" i="15"/>
  <c r="AG44" i="15"/>
  <c r="AF44" i="15"/>
  <c r="AP44" i="15" s="1"/>
  <c r="AC44" i="15"/>
  <c r="AB44" i="15"/>
  <c r="AA44" i="15"/>
  <c r="Z44" i="15"/>
  <c r="AV43" i="15"/>
  <c r="AP43" i="15"/>
  <c r="AL43" i="15"/>
  <c r="AK43" i="15"/>
  <c r="AI43" i="15"/>
  <c r="AH43" i="15"/>
  <c r="AG43" i="15"/>
  <c r="AF43" i="15"/>
  <c r="AC43" i="15"/>
  <c r="AB43" i="15"/>
  <c r="AA43" i="15"/>
  <c r="Z43" i="15"/>
  <c r="AX42" i="15"/>
  <c r="AV42" i="15"/>
  <c r="AP42" i="15"/>
  <c r="AL42" i="15"/>
  <c r="AK42" i="15"/>
  <c r="AI42" i="15"/>
  <c r="AH42" i="15"/>
  <c r="AG42" i="15"/>
  <c r="AF42" i="15"/>
  <c r="AC42" i="15"/>
  <c r="AB42" i="15"/>
  <c r="AA42" i="15"/>
  <c r="Z42" i="15"/>
  <c r="AX41" i="15"/>
  <c r="AV41" i="15"/>
  <c r="AL41" i="15"/>
  <c r="AK41" i="15"/>
  <c r="AI41" i="15"/>
  <c r="AH41" i="15"/>
  <c r="AG41" i="15"/>
  <c r="AF41" i="15"/>
  <c r="AP41" i="15" s="1"/>
  <c r="AC41" i="15"/>
  <c r="AB41" i="15"/>
  <c r="AA41" i="15"/>
  <c r="Z41" i="15"/>
  <c r="AV40" i="15"/>
  <c r="AL40" i="15"/>
  <c r="AK40" i="15"/>
  <c r="AI40" i="15"/>
  <c r="AH40" i="15"/>
  <c r="AG40" i="15"/>
  <c r="AF40" i="15"/>
  <c r="AP40" i="15" s="1"/>
  <c r="AC40" i="15"/>
  <c r="AB40" i="15"/>
  <c r="AA40" i="15"/>
  <c r="Z40" i="15"/>
  <c r="AX39" i="15"/>
  <c r="AV39" i="15"/>
  <c r="AL39" i="15"/>
  <c r="AK39" i="15"/>
  <c r="AI39" i="15"/>
  <c r="AH39" i="15"/>
  <c r="AG39" i="15"/>
  <c r="AF39" i="15"/>
  <c r="AP39" i="15" s="1"/>
  <c r="AC39" i="15"/>
  <c r="AB39" i="15"/>
  <c r="AA39" i="15"/>
  <c r="Z39" i="15"/>
  <c r="AX38" i="15"/>
  <c r="AV38" i="15"/>
  <c r="AP38" i="15"/>
  <c r="AL38" i="15"/>
  <c r="AK38" i="15"/>
  <c r="AI38" i="15"/>
  <c r="AH38" i="15"/>
  <c r="AG38" i="15"/>
  <c r="AF38" i="15"/>
  <c r="AC38" i="15"/>
  <c r="AB38" i="15"/>
  <c r="AA38" i="15"/>
  <c r="Z38" i="15"/>
  <c r="AV37" i="15"/>
  <c r="AL37" i="15"/>
  <c r="AK37" i="15"/>
  <c r="AI37" i="15"/>
  <c r="AH37" i="15"/>
  <c r="AG37" i="15"/>
  <c r="AF37" i="15"/>
  <c r="AP37" i="15" s="1"/>
  <c r="AC37" i="15"/>
  <c r="AB37" i="15"/>
  <c r="AA37" i="15"/>
  <c r="Z37" i="15"/>
  <c r="AX36" i="15"/>
  <c r="AV36" i="15"/>
  <c r="AQ36" i="15"/>
  <c r="AL36" i="15"/>
  <c r="AK36" i="15"/>
  <c r="AI36" i="15"/>
  <c r="AH36" i="15"/>
  <c r="AG36" i="15"/>
  <c r="AF36" i="15"/>
  <c r="AP36" i="15" s="1"/>
  <c r="AC36" i="15"/>
  <c r="AB36" i="15"/>
  <c r="AA36" i="15"/>
  <c r="Z36" i="15"/>
  <c r="CL35" i="15"/>
  <c r="CJ35" i="15"/>
  <c r="BA35" i="15"/>
  <c r="AV35" i="15"/>
  <c r="AP35" i="15"/>
  <c r="AL35" i="15"/>
  <c r="AK35" i="15"/>
  <c r="AI35" i="15"/>
  <c r="AH35" i="15"/>
  <c r="AG35" i="15"/>
  <c r="AF35" i="15"/>
  <c r="AC35" i="15"/>
  <c r="AB35" i="15"/>
  <c r="AA35" i="15"/>
  <c r="Z35" i="15"/>
  <c r="CL34" i="15"/>
  <c r="CJ34" i="15"/>
  <c r="BA34" i="15"/>
  <c r="AV34" i="15"/>
  <c r="AP34" i="15"/>
  <c r="AL34" i="15"/>
  <c r="AK34" i="15"/>
  <c r="AI34" i="15"/>
  <c r="AH34" i="15"/>
  <c r="AG34" i="15"/>
  <c r="AF34" i="15"/>
  <c r="AC34" i="15"/>
  <c r="AB34" i="15"/>
  <c r="AA34" i="15"/>
  <c r="Z34" i="15"/>
  <c r="CL33" i="15"/>
  <c r="CJ33" i="15"/>
  <c r="BA33" i="15"/>
  <c r="AV33" i="15"/>
  <c r="AL33" i="15"/>
  <c r="AK33" i="15"/>
  <c r="AI33" i="15"/>
  <c r="AH33" i="15"/>
  <c r="AG33" i="15"/>
  <c r="AF33" i="15"/>
  <c r="AP33" i="15" s="1"/>
  <c r="AC33" i="15"/>
  <c r="AB33" i="15"/>
  <c r="AA33" i="15"/>
  <c r="Z33" i="15"/>
  <c r="CL32" i="15"/>
  <c r="CJ32" i="15"/>
  <c r="BA32" i="15"/>
  <c r="AV32" i="15"/>
  <c r="AL32" i="15"/>
  <c r="AK32" i="15"/>
  <c r="AI32" i="15"/>
  <c r="AH32" i="15"/>
  <c r="AG32" i="15"/>
  <c r="AF32" i="15"/>
  <c r="AP32" i="15" s="1"/>
  <c r="AC32" i="15"/>
  <c r="AB32" i="15"/>
  <c r="AA32" i="15"/>
  <c r="Z32" i="15"/>
  <c r="CL31" i="15"/>
  <c r="CJ31" i="15"/>
  <c r="CF31" i="15"/>
  <c r="CD31" i="15"/>
  <c r="AV31" i="15"/>
  <c r="AL31" i="15"/>
  <c r="AK31" i="15"/>
  <c r="AI31" i="15"/>
  <c r="AH31" i="15"/>
  <c r="AG31" i="15"/>
  <c r="AF31" i="15"/>
  <c r="AQ31" i="15" s="1"/>
  <c r="AC31" i="15"/>
  <c r="AB31" i="15"/>
  <c r="AA31" i="15"/>
  <c r="Z31" i="15"/>
  <c r="CL30" i="15"/>
  <c r="CJ30" i="15"/>
  <c r="CF30" i="15"/>
  <c r="CD30" i="15"/>
  <c r="AV30" i="15"/>
  <c r="AL30" i="15"/>
  <c r="AK30" i="15"/>
  <c r="AI30" i="15"/>
  <c r="AH30" i="15"/>
  <c r="AG30" i="15"/>
  <c r="AF30" i="15"/>
  <c r="AQ30" i="15" s="1"/>
  <c r="AC30" i="15"/>
  <c r="AB30" i="15"/>
  <c r="AA30" i="15"/>
  <c r="Z30" i="15"/>
  <c r="BA29" i="15"/>
  <c r="AZ29" i="15"/>
  <c r="AX29" i="15"/>
  <c r="AW29" i="15"/>
  <c r="AO29" i="15"/>
  <c r="AN29" i="15"/>
  <c r="AL29" i="15"/>
  <c r="AK29" i="15"/>
  <c r="AI29" i="15"/>
  <c r="AH29" i="15"/>
  <c r="AG29" i="15"/>
  <c r="AF29" i="15"/>
  <c r="AC29" i="15"/>
  <c r="AB29" i="15"/>
  <c r="AA29" i="15"/>
  <c r="Z29" i="15"/>
  <c r="BA28" i="15"/>
  <c r="AZ28" i="15"/>
  <c r="AX28" i="15"/>
  <c r="AW28" i="15"/>
  <c r="AO28" i="15"/>
  <c r="AN28" i="15"/>
  <c r="AL28" i="15"/>
  <c r="AK28" i="15"/>
  <c r="AI28" i="15"/>
  <c r="AH28" i="15"/>
  <c r="AG28" i="15"/>
  <c r="AF28" i="15"/>
  <c r="AC28" i="15"/>
  <c r="AB28" i="15"/>
  <c r="AA28" i="15"/>
  <c r="Z28" i="15"/>
  <c r="BA27" i="15"/>
  <c r="AZ27" i="15"/>
  <c r="AX27" i="15"/>
  <c r="AW27" i="15"/>
  <c r="AO27" i="15"/>
  <c r="AN27" i="15"/>
  <c r="AL27" i="15"/>
  <c r="AK27" i="15"/>
  <c r="AI27" i="15"/>
  <c r="AH27" i="15"/>
  <c r="AG27" i="15"/>
  <c r="AF27" i="15"/>
  <c r="AC27" i="15"/>
  <c r="AB27" i="15"/>
  <c r="AA27" i="15"/>
  <c r="Z27" i="15"/>
  <c r="BA26" i="15"/>
  <c r="AZ26" i="15"/>
  <c r="AX26" i="15"/>
  <c r="AW26" i="15"/>
  <c r="AO26" i="15"/>
  <c r="AN26" i="15"/>
  <c r="AL26" i="15"/>
  <c r="AK26" i="15"/>
  <c r="AI26" i="15"/>
  <c r="AH26" i="15"/>
  <c r="AG26" i="15"/>
  <c r="AF26" i="15"/>
  <c r="AC26" i="15"/>
  <c r="AB26" i="15"/>
  <c r="AA26" i="15"/>
  <c r="Z26" i="15"/>
  <c r="BA25" i="15"/>
  <c r="AZ25" i="15"/>
  <c r="AX25" i="15"/>
  <c r="AW25" i="15"/>
  <c r="AO25" i="15"/>
  <c r="AN25" i="15"/>
  <c r="AL25" i="15"/>
  <c r="AK25" i="15"/>
  <c r="AI25" i="15"/>
  <c r="AH25" i="15"/>
  <c r="AG25" i="15"/>
  <c r="AF25" i="15"/>
  <c r="AC25" i="15"/>
  <c r="AB25" i="15"/>
  <c r="AA25" i="15"/>
  <c r="Z25" i="15"/>
  <c r="BA24" i="15"/>
  <c r="AZ24" i="15"/>
  <c r="AX24" i="15"/>
  <c r="AW24" i="15"/>
  <c r="AO24" i="15"/>
  <c r="AN24" i="15"/>
  <c r="AL24" i="15"/>
  <c r="AK24" i="15"/>
  <c r="AI24" i="15"/>
  <c r="AH24" i="15"/>
  <c r="AG24" i="15"/>
  <c r="AF24" i="15"/>
  <c r="AC24" i="15"/>
  <c r="AB24" i="15"/>
  <c r="AA24" i="15"/>
  <c r="Z24" i="15"/>
  <c r="BA23" i="15"/>
  <c r="AZ23" i="15"/>
  <c r="AX23" i="15"/>
  <c r="AW23" i="15"/>
  <c r="AO23" i="15"/>
  <c r="AN23" i="15"/>
  <c r="AL23" i="15"/>
  <c r="AK23" i="15"/>
  <c r="AI23" i="15"/>
  <c r="AH23" i="15"/>
  <c r="AG23" i="15"/>
  <c r="AF23" i="15"/>
  <c r="AC23" i="15"/>
  <c r="AB23" i="15"/>
  <c r="AA23" i="15"/>
  <c r="Z23" i="15"/>
  <c r="BA22" i="15"/>
  <c r="AZ22" i="15"/>
  <c r="AX22" i="15"/>
  <c r="AW22" i="15"/>
  <c r="AO22" i="15"/>
  <c r="AN22" i="15"/>
  <c r="AL22" i="15"/>
  <c r="AK22" i="15"/>
  <c r="AI22" i="15"/>
  <c r="AH22" i="15"/>
  <c r="AG22" i="15"/>
  <c r="AF22" i="15"/>
  <c r="AC22" i="15"/>
  <c r="AB22" i="15"/>
  <c r="AA22" i="15"/>
  <c r="Z22" i="15"/>
  <c r="BA21" i="15"/>
  <c r="AZ21" i="15"/>
  <c r="AX21" i="15"/>
  <c r="AW21" i="15"/>
  <c r="AO21" i="15"/>
  <c r="AN21" i="15"/>
  <c r="AL21" i="15"/>
  <c r="AK21" i="15"/>
  <c r="AI21" i="15"/>
  <c r="AH21" i="15"/>
  <c r="AG21" i="15"/>
  <c r="AF21" i="15"/>
  <c r="AC21" i="15"/>
  <c r="AB21" i="15"/>
  <c r="AA21" i="15"/>
  <c r="Z21" i="15"/>
  <c r="BA20" i="15"/>
  <c r="AZ20" i="15"/>
  <c r="AX20" i="15"/>
  <c r="AW20" i="15"/>
  <c r="AO20" i="15"/>
  <c r="AN20" i="15"/>
  <c r="AL20" i="15"/>
  <c r="AK20" i="15"/>
  <c r="AI20" i="15"/>
  <c r="AH20" i="15"/>
  <c r="AG20" i="15"/>
  <c r="AF20" i="15"/>
  <c r="AC20" i="15"/>
  <c r="AB20" i="15"/>
  <c r="AA20" i="15"/>
  <c r="Z20" i="15"/>
  <c r="BA19" i="15"/>
  <c r="AZ19" i="15"/>
  <c r="AX19" i="15"/>
  <c r="AW19" i="15"/>
  <c r="AO19" i="15"/>
  <c r="AN19" i="15"/>
  <c r="AL19" i="15"/>
  <c r="AK19" i="15"/>
  <c r="AI19" i="15"/>
  <c r="AH19" i="15"/>
  <c r="AG19" i="15"/>
  <c r="AF19" i="15"/>
  <c r="AC19" i="15"/>
  <c r="AB19" i="15"/>
  <c r="AA19" i="15"/>
  <c r="Z19" i="15"/>
  <c r="BA18" i="15"/>
  <c r="AZ18" i="15"/>
  <c r="AX18" i="15"/>
  <c r="AW18" i="15"/>
  <c r="AO18" i="15"/>
  <c r="AN18" i="15"/>
  <c r="AL18" i="15"/>
  <c r="AK18" i="15"/>
  <c r="AI18" i="15"/>
  <c r="AH18" i="15"/>
  <c r="AG18" i="15"/>
  <c r="AF18" i="15"/>
  <c r="AC18" i="15"/>
  <c r="AB18" i="15"/>
  <c r="AA18" i="15"/>
  <c r="Z18" i="15"/>
  <c r="BA17" i="15"/>
  <c r="AZ17" i="15"/>
  <c r="AX17" i="15"/>
  <c r="AW17" i="15"/>
  <c r="AO17" i="15"/>
  <c r="AN17" i="15"/>
  <c r="AL17" i="15"/>
  <c r="AK17" i="15"/>
  <c r="AI17" i="15"/>
  <c r="AH17" i="15"/>
  <c r="AG17" i="15"/>
  <c r="AF17" i="15"/>
  <c r="AC17" i="15"/>
  <c r="AB17" i="15"/>
  <c r="AA17" i="15"/>
  <c r="Z17" i="15"/>
  <c r="BA16" i="15"/>
  <c r="AZ16" i="15"/>
  <c r="AX16" i="15"/>
  <c r="AW16" i="15"/>
  <c r="AO16" i="15"/>
  <c r="AN16" i="15"/>
  <c r="AL16" i="15"/>
  <c r="AK16" i="15"/>
  <c r="AI16" i="15"/>
  <c r="AH16" i="15"/>
  <c r="AG16" i="15"/>
  <c r="AF16" i="15"/>
  <c r="AC16" i="15"/>
  <c r="AB16" i="15"/>
  <c r="AA16" i="15"/>
  <c r="Z16" i="15"/>
  <c r="BA15" i="15"/>
  <c r="AZ15" i="15"/>
  <c r="AX15" i="15"/>
  <c r="AW15" i="15"/>
  <c r="AO15" i="15"/>
  <c r="AQ15" i="15" s="1"/>
  <c r="AN15" i="15"/>
  <c r="AL15" i="15"/>
  <c r="AK15" i="15"/>
  <c r="AI15" i="15"/>
  <c r="AH15" i="15"/>
  <c r="AG15" i="15"/>
  <c r="AF15" i="15"/>
  <c r="AC15" i="15"/>
  <c r="AB15" i="15"/>
  <c r="AA15" i="15"/>
  <c r="Z15" i="15"/>
  <c r="AZ14" i="15"/>
  <c r="AX14" i="15"/>
  <c r="AW14" i="15"/>
  <c r="AO14" i="15"/>
  <c r="BA14" i="15" s="1"/>
  <c r="AN14" i="15"/>
  <c r="AL14" i="15"/>
  <c r="AK14" i="15"/>
  <c r="AI14" i="15"/>
  <c r="AH14" i="15"/>
  <c r="AG14" i="15"/>
  <c r="AF14" i="15"/>
  <c r="AC14" i="15"/>
  <c r="AB14" i="15"/>
  <c r="AA14" i="15"/>
  <c r="Z14" i="15"/>
  <c r="AZ13" i="15"/>
  <c r="AW13" i="15"/>
  <c r="AX13" i="15" s="1"/>
  <c r="AO13" i="15"/>
  <c r="BA13" i="15" s="1"/>
  <c r="AN13" i="15"/>
  <c r="AL13" i="15"/>
  <c r="AK13" i="15"/>
  <c r="AI13" i="15"/>
  <c r="AH13" i="15"/>
  <c r="AG13" i="15"/>
  <c r="AF13" i="15"/>
  <c r="AC13" i="15"/>
  <c r="AB13" i="15"/>
  <c r="AA13" i="15"/>
  <c r="Z13" i="15"/>
  <c r="AZ12" i="15"/>
  <c r="AW12" i="15"/>
  <c r="AQ12" i="15"/>
  <c r="AO12" i="15"/>
  <c r="AP12" i="15" s="1"/>
  <c r="AN12" i="15"/>
  <c r="AL12" i="15"/>
  <c r="AK12" i="15"/>
  <c r="AI12" i="15"/>
  <c r="AH12" i="15"/>
  <c r="AG12" i="15"/>
  <c r="AF12" i="15"/>
  <c r="AC12" i="15"/>
  <c r="AB12" i="15"/>
  <c r="AA12" i="15"/>
  <c r="Z12" i="15"/>
  <c r="BA11" i="15"/>
  <c r="AZ11" i="15"/>
  <c r="AX11" i="15"/>
  <c r="AW11" i="15"/>
  <c r="AO11" i="15"/>
  <c r="AQ11" i="15" s="1"/>
  <c r="AN11" i="15"/>
  <c r="AL11" i="15"/>
  <c r="AK11" i="15"/>
  <c r="AI11" i="15"/>
  <c r="AH11" i="15"/>
  <c r="AG11" i="15"/>
  <c r="AF11" i="15"/>
  <c r="AC11" i="15"/>
  <c r="AB11" i="15"/>
  <c r="AA11" i="15"/>
  <c r="Z11" i="15"/>
  <c r="AZ10" i="15"/>
  <c r="AX10" i="15"/>
  <c r="AW10" i="15"/>
  <c r="AO10" i="15"/>
  <c r="BA10" i="15" s="1"/>
  <c r="AN10" i="15"/>
  <c r="AL10" i="15"/>
  <c r="AK10" i="15"/>
  <c r="AI10" i="15"/>
  <c r="AH10" i="15"/>
  <c r="AG10" i="15"/>
  <c r="AF10" i="15"/>
  <c r="AC10" i="15"/>
  <c r="AB10" i="15"/>
  <c r="AA10" i="15"/>
  <c r="Z10" i="15"/>
  <c r="AZ9" i="15"/>
  <c r="AW9" i="15"/>
  <c r="AX9" i="15" s="1"/>
  <c r="AO9" i="15"/>
  <c r="AN9" i="15"/>
  <c r="AL9" i="15"/>
  <c r="AK9" i="15"/>
  <c r="AI9" i="15"/>
  <c r="AH9" i="15"/>
  <c r="AG9" i="15"/>
  <c r="AF9" i="15"/>
  <c r="AC9" i="15"/>
  <c r="AB9" i="15"/>
  <c r="AA9" i="15"/>
  <c r="Z9" i="15"/>
  <c r="AZ8" i="15"/>
  <c r="AW8" i="15"/>
  <c r="AQ8" i="15"/>
  <c r="AO8" i="15"/>
  <c r="AP8" i="15" s="1"/>
  <c r="AN8" i="15"/>
  <c r="AL8" i="15"/>
  <c r="AK8" i="15"/>
  <c r="AI8" i="15"/>
  <c r="AH8" i="15"/>
  <c r="AG8" i="15"/>
  <c r="AF8" i="15"/>
  <c r="AC8" i="15"/>
  <c r="AB8" i="15"/>
  <c r="AA8" i="15"/>
  <c r="Z8" i="15"/>
  <c r="BA7" i="15"/>
  <c r="AZ7" i="15"/>
  <c r="AX7" i="15"/>
  <c r="AW7" i="15"/>
  <c r="AO7" i="15"/>
  <c r="AQ7" i="15" s="1"/>
  <c r="AN7" i="15"/>
  <c r="AL7" i="15"/>
  <c r="AK7" i="15"/>
  <c r="AI7" i="15"/>
  <c r="AH7" i="15"/>
  <c r="AG7" i="15"/>
  <c r="AF7" i="15"/>
  <c r="AC7" i="15"/>
  <c r="AB7" i="15"/>
  <c r="AA7" i="15"/>
  <c r="Z7" i="15"/>
  <c r="AZ6" i="15"/>
  <c r="AX6" i="15"/>
  <c r="AW6" i="15"/>
  <c r="AO6" i="15"/>
  <c r="BA6" i="15" s="1"/>
  <c r="AN6" i="15"/>
  <c r="AL6" i="15"/>
  <c r="AK6" i="15"/>
  <c r="AI6" i="15"/>
  <c r="AH6" i="15"/>
  <c r="AG6" i="15"/>
  <c r="AF6" i="15"/>
  <c r="AC6" i="15"/>
  <c r="AB6" i="15"/>
  <c r="AA6" i="15"/>
  <c r="Z6" i="15"/>
  <c r="BA95" i="15" l="1"/>
  <c r="BA129" i="15"/>
  <c r="BA8" i="15"/>
  <c r="BA9" i="15"/>
  <c r="BA93" i="15"/>
  <c r="AP9" i="15"/>
  <c r="AP49" i="15"/>
  <c r="BA89" i="15"/>
  <c r="AX234" i="15"/>
  <c r="BA234" i="15" s="1"/>
  <c r="AQ49" i="15"/>
  <c r="AW96" i="15"/>
  <c r="BA96" i="15" s="1"/>
  <c r="AX103" i="15"/>
  <c r="BA103" i="15" s="1"/>
  <c r="AQ240" i="15"/>
  <c r="AW240" i="15" s="1"/>
  <c r="BA242" i="15"/>
  <c r="AX242" i="15"/>
  <c r="AQ313" i="15"/>
  <c r="AP313" i="15"/>
  <c r="AQ13" i="15"/>
  <c r="AP13" i="15" s="1"/>
  <c r="AW87" i="15"/>
  <c r="BA87" i="15" s="1"/>
  <c r="AW91" i="15"/>
  <c r="BA91" i="15" s="1"/>
  <c r="AW95" i="15"/>
  <c r="AX128" i="15"/>
  <c r="BA128" i="15" s="1"/>
  <c r="AO132" i="15"/>
  <c r="BA132" i="15" s="1"/>
  <c r="AL198" i="15"/>
  <c r="AK198" i="15"/>
  <c r="BA200" i="15"/>
  <c r="AP235" i="15"/>
  <c r="AW235" i="15"/>
  <c r="AX8" i="15"/>
  <c r="AQ9" i="15"/>
  <c r="AP6" i="15"/>
  <c r="AQ10" i="15"/>
  <c r="AP10" i="15" s="1"/>
  <c r="AQ14" i="15"/>
  <c r="AP14" i="15" s="1"/>
  <c r="AX129" i="15"/>
  <c r="AW241" i="15"/>
  <c r="AP241" i="15"/>
  <c r="AP243" i="15"/>
  <c r="AW243" i="15"/>
  <c r="AW313" i="15"/>
  <c r="AX313" i="15" s="1"/>
  <c r="AQ336" i="15"/>
  <c r="AP336" i="15"/>
  <c r="AX12" i="15"/>
  <c r="BA12" i="15" s="1"/>
  <c r="AP7" i="15"/>
  <c r="AP11" i="15"/>
  <c r="AP15" i="15"/>
  <c r="AK96" i="15"/>
  <c r="AW100" i="15"/>
  <c r="BA100" i="15" s="1"/>
  <c r="AK103" i="15"/>
  <c r="AW107" i="15"/>
  <c r="BA107" i="15" s="1"/>
  <c r="AP130" i="15"/>
  <c r="AQ155" i="15"/>
  <c r="AP155" i="15"/>
  <c r="BA194" i="15"/>
  <c r="AX200" i="15"/>
  <c r="AW200" i="15"/>
  <c r="AP244" i="15"/>
  <c r="AW244" i="15"/>
  <c r="AP246" i="15"/>
  <c r="AQ6" i="15"/>
  <c r="AK87" i="15"/>
  <c r="AK91" i="15"/>
  <c r="AK95" i="15"/>
  <c r="AK102" i="15"/>
  <c r="AL189" i="15"/>
  <c r="AK189" i="15"/>
  <c r="AL203" i="15"/>
  <c r="AK203" i="15"/>
  <c r="AN203" i="15"/>
  <c r="AX233" i="15"/>
  <c r="BA233" i="15" s="1"/>
  <c r="CR232" i="15"/>
  <c r="CR233" i="15"/>
  <c r="BA236" i="15"/>
  <c r="AX237" i="15"/>
  <c r="BA237" i="15" s="1"/>
  <c r="AP238" i="15"/>
  <c r="AW239" i="15"/>
  <c r="AP239" i="15"/>
  <c r="AP48" i="15"/>
  <c r="AP52" i="15"/>
  <c r="AW105" i="15"/>
  <c r="BA105" i="15" s="1"/>
  <c r="BA193" i="15"/>
  <c r="AL205" i="15"/>
  <c r="AX245" i="15"/>
  <c r="BA245" i="15" s="1"/>
  <c r="AX246" i="15"/>
  <c r="BA246" i="15" s="1"/>
  <c r="AQ303" i="15"/>
  <c r="AP303" i="15" s="1"/>
  <c r="AW104" i="15"/>
  <c r="BA104" i="15" s="1"/>
  <c r="AL199" i="15"/>
  <c r="AK199" i="15"/>
  <c r="AX205" i="15"/>
  <c r="AW205" i="15"/>
  <c r="BA205" i="15" s="1"/>
  <c r="AX238" i="15"/>
  <c r="BA238" i="15"/>
  <c r="AQ338" i="15"/>
  <c r="AP338" i="15"/>
  <c r="AO133" i="15"/>
  <c r="BA133" i="15" s="1"/>
  <c r="AL188" i="15"/>
  <c r="AK188" i="15"/>
  <c r="AQ232" i="15"/>
  <c r="AW232" i="15" s="1"/>
  <c r="AQ247" i="15"/>
  <c r="AW247" i="15" s="1"/>
  <c r="AQ149" i="15"/>
  <c r="AQ172" i="15"/>
  <c r="AP146" i="15"/>
  <c r="AK192" i="15"/>
  <c r="AK202" i="15"/>
  <c r="AP228" i="15"/>
  <c r="CD236" i="15"/>
  <c r="AP237" i="15"/>
  <c r="CL239" i="15"/>
  <c r="AP242" i="15"/>
  <c r="AP245" i="15"/>
  <c r="AP300" i="15"/>
  <c r="AP316" i="15"/>
  <c r="AW316" i="15" s="1"/>
  <c r="AX316" i="15" s="1"/>
  <c r="AP330" i="15"/>
  <c r="AP334" i="15"/>
  <c r="AP129" i="15"/>
  <c r="AK191" i="15"/>
  <c r="CD235" i="15"/>
  <c r="CG242" i="15"/>
  <c r="AK190" i="15"/>
  <c r="AK200" i="15"/>
  <c r="AK205" i="15"/>
  <c r="AP347" i="15"/>
  <c r="AP153" i="15"/>
  <c r="AP154" i="15"/>
  <c r="AP173" i="15"/>
  <c r="AP174" i="15"/>
  <c r="AP175" i="15"/>
  <c r="AP176" i="15"/>
  <c r="AP177" i="15"/>
  <c r="AP178" i="15"/>
  <c r="AW201" i="15"/>
  <c r="BA201" i="15" s="1"/>
  <c r="AP207" i="15"/>
  <c r="AP219" i="15"/>
  <c r="AP227" i="15"/>
  <c r="AP234" i="15"/>
  <c r="CL242" i="15"/>
  <c r="AP262" i="15"/>
  <c r="AP264" i="15"/>
  <c r="AP266" i="15"/>
  <c r="AP268" i="15"/>
  <c r="AP277" i="15"/>
  <c r="AP295" i="15"/>
  <c r="AP319" i="15"/>
  <c r="AW319" i="15" s="1"/>
  <c r="AX319" i="15" s="1"/>
  <c r="AP337" i="15"/>
  <c r="AP340" i="15"/>
  <c r="AP346" i="15"/>
  <c r="S2930" i="14"/>
  <c r="S2931" i="14"/>
  <c r="S2932" i="14"/>
  <c r="S2933" i="14"/>
  <c r="S2934" i="14"/>
  <c r="S2935" i="14"/>
  <c r="S2936" i="14"/>
  <c r="S2937" i="14"/>
  <c r="S2938" i="14"/>
  <c r="S2939" i="14"/>
  <c r="S2940" i="14"/>
  <c r="S2941" i="14"/>
  <c r="S2942" i="14"/>
  <c r="S2943" i="14"/>
  <c r="S2944" i="14"/>
  <c r="S2945" i="14"/>
  <c r="S2946" i="14"/>
  <c r="S2947" i="14"/>
  <c r="S2948" i="14"/>
  <c r="S2949" i="14"/>
  <c r="S2950" i="14"/>
  <c r="S2951" i="14"/>
  <c r="S2952" i="14"/>
  <c r="S2953" i="14"/>
  <c r="S2954" i="14"/>
  <c r="S2955" i="14"/>
  <c r="S2956" i="14"/>
  <c r="S2957" i="14"/>
  <c r="S2958" i="14"/>
  <c r="S2959" i="14"/>
  <c r="S2960" i="14"/>
  <c r="S2961" i="14"/>
  <c r="S2962" i="14"/>
  <c r="S2963" i="14"/>
  <c r="S2964" i="14"/>
  <c r="S2965" i="14"/>
  <c r="S2966" i="14"/>
  <c r="S2967" i="14"/>
  <c r="S2968" i="14"/>
  <c r="S2969" i="14"/>
  <c r="S2970" i="14"/>
  <c r="S2971" i="14"/>
  <c r="S2972" i="14"/>
  <c r="S2973" i="14"/>
  <c r="S2974" i="14"/>
  <c r="S2975" i="14"/>
  <c r="S2976" i="14"/>
  <c r="S2977" i="14"/>
  <c r="S2978" i="14"/>
  <c r="S2979" i="14"/>
  <c r="S2980" i="14"/>
  <c r="S2981" i="14"/>
  <c r="S2982" i="14"/>
  <c r="S2983" i="14"/>
  <c r="S2984" i="14"/>
  <c r="S2985" i="14"/>
  <c r="S2986" i="14"/>
  <c r="S2987" i="14"/>
  <c r="S2988" i="14"/>
  <c r="S2989" i="14"/>
  <c r="S2990" i="14"/>
  <c r="S2991" i="14"/>
  <c r="S2992" i="14"/>
  <c r="S2993" i="14"/>
  <c r="S2994" i="14"/>
  <c r="S2995" i="14"/>
  <c r="S2996" i="14"/>
  <c r="S2997" i="14"/>
  <c r="S2998" i="14"/>
  <c r="S2999" i="14"/>
  <c r="S3000" i="14"/>
  <c r="S2929" i="14"/>
  <c r="T2930" i="14"/>
  <c r="T2931" i="14"/>
  <c r="T2932" i="14"/>
  <c r="T2933" i="14"/>
  <c r="T2934" i="14"/>
  <c r="T2935" i="14"/>
  <c r="T2936" i="14"/>
  <c r="T2937" i="14"/>
  <c r="T2938" i="14"/>
  <c r="T2939" i="14"/>
  <c r="T2940" i="14"/>
  <c r="T2941" i="14"/>
  <c r="T2942" i="14"/>
  <c r="T2943" i="14"/>
  <c r="T2944" i="14"/>
  <c r="T2945" i="14"/>
  <c r="T2946" i="14"/>
  <c r="T2947" i="14"/>
  <c r="T2948" i="14"/>
  <c r="T2949" i="14"/>
  <c r="T2950" i="14"/>
  <c r="T2951" i="14"/>
  <c r="T2952" i="14"/>
  <c r="T2953" i="14"/>
  <c r="T2954" i="14"/>
  <c r="T2955" i="14"/>
  <c r="T2956" i="14"/>
  <c r="T2957" i="14"/>
  <c r="T2958" i="14"/>
  <c r="T2959" i="14"/>
  <c r="T2960" i="14"/>
  <c r="T2961" i="14"/>
  <c r="T2962" i="14"/>
  <c r="T2963" i="14"/>
  <c r="T2964" i="14"/>
  <c r="T2965" i="14"/>
  <c r="T2966" i="14"/>
  <c r="T2967" i="14"/>
  <c r="T2968" i="14"/>
  <c r="T2969" i="14"/>
  <c r="T2970" i="14"/>
  <c r="T2971" i="14"/>
  <c r="T2972" i="14"/>
  <c r="T2973" i="14"/>
  <c r="T2974" i="14"/>
  <c r="T2975" i="14"/>
  <c r="T2976" i="14"/>
  <c r="T2977" i="14"/>
  <c r="T2978" i="14"/>
  <c r="T2979" i="14"/>
  <c r="T2980" i="14"/>
  <c r="T2981" i="14"/>
  <c r="T2982" i="14"/>
  <c r="T2983" i="14"/>
  <c r="T2984" i="14"/>
  <c r="T2985" i="14"/>
  <c r="T2986" i="14"/>
  <c r="T2987" i="14"/>
  <c r="T2988" i="14"/>
  <c r="T2989" i="14"/>
  <c r="T2990" i="14"/>
  <c r="T2991" i="14"/>
  <c r="T2992" i="14"/>
  <c r="T2993" i="14"/>
  <c r="T2994" i="14"/>
  <c r="T2995" i="14"/>
  <c r="T2996" i="14"/>
  <c r="T2997" i="14"/>
  <c r="T2998" i="14"/>
  <c r="T2999" i="14"/>
  <c r="T3000" i="14"/>
  <c r="T2929" i="14"/>
  <c r="Q2930" i="14"/>
  <c r="Q2931" i="14"/>
  <c r="Q2932" i="14"/>
  <c r="Q2933" i="14"/>
  <c r="Q2934" i="14"/>
  <c r="Q2935" i="14"/>
  <c r="Q2936" i="14"/>
  <c r="Q2937" i="14"/>
  <c r="Q2938" i="14"/>
  <c r="Q2939" i="14"/>
  <c r="Q2940" i="14"/>
  <c r="Q2941" i="14"/>
  <c r="Q2942" i="14"/>
  <c r="Q2943" i="14"/>
  <c r="Q2944" i="14"/>
  <c r="Q2945" i="14"/>
  <c r="Q2946" i="14"/>
  <c r="Q2947" i="14"/>
  <c r="Q2948" i="14"/>
  <c r="Q2949" i="14"/>
  <c r="Q2950" i="14"/>
  <c r="Q2951" i="14"/>
  <c r="Q2952" i="14"/>
  <c r="Q2953" i="14"/>
  <c r="Q2954" i="14"/>
  <c r="Q2955" i="14"/>
  <c r="Q2956" i="14"/>
  <c r="Q2957" i="14"/>
  <c r="Q2958" i="14"/>
  <c r="Q2959" i="14"/>
  <c r="Q2960" i="14"/>
  <c r="Q2961" i="14"/>
  <c r="Q2962" i="14"/>
  <c r="Q2963" i="14"/>
  <c r="Q2964" i="14"/>
  <c r="Q2965" i="14"/>
  <c r="Q2966" i="14"/>
  <c r="Q2967" i="14"/>
  <c r="Q2968" i="14"/>
  <c r="Q2969" i="14"/>
  <c r="Q2970" i="14"/>
  <c r="Q2971" i="14"/>
  <c r="Q2972" i="14"/>
  <c r="Q2973" i="14"/>
  <c r="Q2974" i="14"/>
  <c r="Q2975" i="14"/>
  <c r="Q2976" i="14"/>
  <c r="Q2977" i="14"/>
  <c r="Q2978" i="14"/>
  <c r="Q2979" i="14"/>
  <c r="Q2980" i="14"/>
  <c r="Q2981" i="14"/>
  <c r="Q2982" i="14"/>
  <c r="Q2983" i="14"/>
  <c r="Q2984" i="14"/>
  <c r="Q2985" i="14"/>
  <c r="Q2986" i="14"/>
  <c r="Q2987" i="14"/>
  <c r="Q2988" i="14"/>
  <c r="Q2989" i="14"/>
  <c r="Q2990" i="14"/>
  <c r="Q2991" i="14"/>
  <c r="Q2992" i="14"/>
  <c r="Q2993" i="14"/>
  <c r="Q2994" i="14"/>
  <c r="Q2995" i="14"/>
  <c r="Q2996" i="14"/>
  <c r="Q2997" i="14"/>
  <c r="Q2998" i="14"/>
  <c r="Q2999" i="14"/>
  <c r="Q3000" i="14"/>
  <c r="Q2929" i="14"/>
  <c r="N2930" i="14"/>
  <c r="N2931" i="14"/>
  <c r="N2932" i="14"/>
  <c r="N2933" i="14"/>
  <c r="N2934" i="14"/>
  <c r="N2935" i="14"/>
  <c r="N2936" i="14"/>
  <c r="N2937" i="14"/>
  <c r="N2938" i="14"/>
  <c r="N2939" i="14"/>
  <c r="N2940" i="14"/>
  <c r="N2941" i="14"/>
  <c r="N2942" i="14"/>
  <c r="N2943" i="14"/>
  <c r="N2944" i="14"/>
  <c r="N2945" i="14"/>
  <c r="N2946" i="14"/>
  <c r="N2947" i="14"/>
  <c r="N2948" i="14"/>
  <c r="N2949" i="14"/>
  <c r="N2950" i="14"/>
  <c r="N2951" i="14"/>
  <c r="N2952" i="14"/>
  <c r="N2953" i="14"/>
  <c r="N2954" i="14"/>
  <c r="N2955" i="14"/>
  <c r="N2956" i="14"/>
  <c r="N2957" i="14"/>
  <c r="N2958" i="14"/>
  <c r="N2959" i="14"/>
  <c r="N2960" i="14"/>
  <c r="N2961" i="14"/>
  <c r="N2962" i="14"/>
  <c r="N2963" i="14"/>
  <c r="N2964" i="14"/>
  <c r="N2965" i="14"/>
  <c r="N2966" i="14"/>
  <c r="N2967" i="14"/>
  <c r="N2968" i="14"/>
  <c r="N2969" i="14"/>
  <c r="N2970" i="14"/>
  <c r="N2971" i="14"/>
  <c r="N2972" i="14"/>
  <c r="N2973" i="14"/>
  <c r="N2974" i="14"/>
  <c r="N2975" i="14"/>
  <c r="N2976" i="14"/>
  <c r="N2977" i="14"/>
  <c r="N2978" i="14"/>
  <c r="N2979" i="14"/>
  <c r="N2980" i="14"/>
  <c r="N2981" i="14"/>
  <c r="N2982" i="14"/>
  <c r="N2983" i="14"/>
  <c r="N2984" i="14"/>
  <c r="N2985" i="14"/>
  <c r="N2986" i="14"/>
  <c r="N2987" i="14"/>
  <c r="N2988" i="14"/>
  <c r="N2989" i="14"/>
  <c r="N2990" i="14"/>
  <c r="N2991" i="14"/>
  <c r="N2992" i="14"/>
  <c r="N2993" i="14"/>
  <c r="N2994" i="14"/>
  <c r="N2995" i="14"/>
  <c r="N2996" i="14"/>
  <c r="N2997" i="14"/>
  <c r="N2998" i="14"/>
  <c r="N2999" i="14"/>
  <c r="N3000" i="14"/>
  <c r="N2929" i="14"/>
  <c r="O2930" i="14"/>
  <c r="O2931" i="14"/>
  <c r="O2932" i="14"/>
  <c r="O2933" i="14"/>
  <c r="O2934" i="14"/>
  <c r="O2935" i="14"/>
  <c r="O2936" i="14"/>
  <c r="O2937" i="14"/>
  <c r="O2938" i="14"/>
  <c r="O2939" i="14"/>
  <c r="O2940" i="14"/>
  <c r="O2941" i="14"/>
  <c r="O2942" i="14"/>
  <c r="O2943" i="14"/>
  <c r="O2944" i="14"/>
  <c r="O2945" i="14"/>
  <c r="O2946" i="14"/>
  <c r="O2947" i="14"/>
  <c r="O2948" i="14"/>
  <c r="O2949" i="14"/>
  <c r="O2950" i="14"/>
  <c r="O2951" i="14"/>
  <c r="O2952" i="14"/>
  <c r="O2953" i="14"/>
  <c r="O2954" i="14"/>
  <c r="O2955" i="14"/>
  <c r="O2956" i="14"/>
  <c r="O2957" i="14"/>
  <c r="O2958" i="14"/>
  <c r="O2959" i="14"/>
  <c r="O2960" i="14"/>
  <c r="O2961" i="14"/>
  <c r="O2962" i="14"/>
  <c r="O2963" i="14"/>
  <c r="O2964" i="14"/>
  <c r="O2965" i="14"/>
  <c r="O2966" i="14"/>
  <c r="O2967" i="14"/>
  <c r="O2968" i="14"/>
  <c r="O2969" i="14"/>
  <c r="O2970" i="14"/>
  <c r="O2971" i="14"/>
  <c r="O2972" i="14"/>
  <c r="O2973" i="14"/>
  <c r="O2974" i="14"/>
  <c r="O2975" i="14"/>
  <c r="O2976" i="14"/>
  <c r="O2977" i="14"/>
  <c r="O2978" i="14"/>
  <c r="O2979" i="14"/>
  <c r="O2980" i="14"/>
  <c r="O2981" i="14"/>
  <c r="O2982" i="14"/>
  <c r="O2983" i="14"/>
  <c r="O2984" i="14"/>
  <c r="O2985" i="14"/>
  <c r="O2986" i="14"/>
  <c r="O2987" i="14"/>
  <c r="O2988" i="14"/>
  <c r="O2989" i="14"/>
  <c r="O2990" i="14"/>
  <c r="O2991" i="14"/>
  <c r="O2992" i="14"/>
  <c r="O2993" i="14"/>
  <c r="O2994" i="14"/>
  <c r="O2995" i="14"/>
  <c r="O2996" i="14"/>
  <c r="O2997" i="14"/>
  <c r="O2998" i="14"/>
  <c r="O2999" i="14"/>
  <c r="O3000" i="14"/>
  <c r="O2929" i="14"/>
  <c r="P2930" i="14"/>
  <c r="P2931" i="14"/>
  <c r="P2932" i="14"/>
  <c r="P2933" i="14"/>
  <c r="P2934" i="14"/>
  <c r="P2935" i="14"/>
  <c r="P2936" i="14"/>
  <c r="P2937" i="14"/>
  <c r="P2938" i="14"/>
  <c r="P2939" i="14"/>
  <c r="P2940" i="14"/>
  <c r="P2941" i="14"/>
  <c r="P2942" i="14"/>
  <c r="P2943" i="14"/>
  <c r="P2944" i="14"/>
  <c r="P2945" i="14"/>
  <c r="P2946" i="14"/>
  <c r="P2947" i="14"/>
  <c r="P2948" i="14"/>
  <c r="P2949" i="14"/>
  <c r="P2950" i="14"/>
  <c r="P2951" i="14"/>
  <c r="P2952" i="14"/>
  <c r="P2953" i="14"/>
  <c r="P2954" i="14"/>
  <c r="P2955" i="14"/>
  <c r="P2956" i="14"/>
  <c r="P2957" i="14"/>
  <c r="P2958" i="14"/>
  <c r="P2959" i="14"/>
  <c r="P2960" i="14"/>
  <c r="P2961" i="14"/>
  <c r="P2962" i="14"/>
  <c r="P2963" i="14"/>
  <c r="P2964" i="14"/>
  <c r="P2965" i="14"/>
  <c r="P2966" i="14"/>
  <c r="P2967" i="14"/>
  <c r="P2968" i="14"/>
  <c r="P2969" i="14"/>
  <c r="P2970" i="14"/>
  <c r="P2971" i="14"/>
  <c r="P2972" i="14"/>
  <c r="P2973" i="14"/>
  <c r="P2974" i="14"/>
  <c r="P2975" i="14"/>
  <c r="P2976" i="14"/>
  <c r="P2977" i="14"/>
  <c r="P2978" i="14"/>
  <c r="P2979" i="14"/>
  <c r="P2980" i="14"/>
  <c r="P2981" i="14"/>
  <c r="P2982" i="14"/>
  <c r="P2983" i="14"/>
  <c r="P2984" i="14"/>
  <c r="P2985" i="14"/>
  <c r="P2986" i="14"/>
  <c r="P2987" i="14"/>
  <c r="P2988" i="14"/>
  <c r="P2989" i="14"/>
  <c r="P2990" i="14"/>
  <c r="P2991" i="14"/>
  <c r="P2992" i="14"/>
  <c r="P2993" i="14"/>
  <c r="P2994" i="14"/>
  <c r="P2995" i="14"/>
  <c r="P2996" i="14"/>
  <c r="P2997" i="14"/>
  <c r="P2998" i="14"/>
  <c r="P2999" i="14"/>
  <c r="P3000" i="14"/>
  <c r="P2929" i="14"/>
  <c r="M2930" i="14"/>
  <c r="M2931" i="14"/>
  <c r="M2932" i="14"/>
  <c r="M2933" i="14"/>
  <c r="M2934" i="14"/>
  <c r="M2935" i="14"/>
  <c r="M2936" i="14"/>
  <c r="M2937" i="14"/>
  <c r="M2938" i="14"/>
  <c r="M2939" i="14"/>
  <c r="M2940" i="14"/>
  <c r="M2941" i="14"/>
  <c r="M2942" i="14"/>
  <c r="M2943" i="14"/>
  <c r="M2944" i="14"/>
  <c r="M2945" i="14"/>
  <c r="M2946" i="14"/>
  <c r="M2947" i="14"/>
  <c r="M2948" i="14"/>
  <c r="M2949" i="14"/>
  <c r="M2950" i="14"/>
  <c r="M2951" i="14"/>
  <c r="M2952" i="14"/>
  <c r="M2953" i="14"/>
  <c r="M2954" i="14"/>
  <c r="M2955" i="14"/>
  <c r="M2956" i="14"/>
  <c r="M2957" i="14"/>
  <c r="M2958" i="14"/>
  <c r="M2959" i="14"/>
  <c r="M2960" i="14"/>
  <c r="M2961" i="14"/>
  <c r="M2962" i="14"/>
  <c r="M2963" i="14"/>
  <c r="M2964" i="14"/>
  <c r="M2965" i="14"/>
  <c r="M2966" i="14"/>
  <c r="M2967" i="14"/>
  <c r="M2968" i="14"/>
  <c r="M2969" i="14"/>
  <c r="M2970" i="14"/>
  <c r="M2971" i="14"/>
  <c r="M2972" i="14"/>
  <c r="M2973" i="14"/>
  <c r="M2974" i="14"/>
  <c r="M2975" i="14"/>
  <c r="M2976" i="14"/>
  <c r="M2977" i="14"/>
  <c r="M2978" i="14"/>
  <c r="M2979" i="14"/>
  <c r="M2980" i="14"/>
  <c r="M2981" i="14"/>
  <c r="M2982" i="14"/>
  <c r="M2983" i="14"/>
  <c r="M2984" i="14"/>
  <c r="M2985" i="14"/>
  <c r="M2986" i="14"/>
  <c r="M2987" i="14"/>
  <c r="M2988" i="14"/>
  <c r="M2989" i="14"/>
  <c r="M2990" i="14"/>
  <c r="M2991" i="14"/>
  <c r="M2992" i="14"/>
  <c r="M2993" i="14"/>
  <c r="M2994" i="14"/>
  <c r="M2995" i="14"/>
  <c r="M2996" i="14"/>
  <c r="M2997" i="14"/>
  <c r="M2998" i="14"/>
  <c r="M2999" i="14"/>
  <c r="M3000" i="14"/>
  <c r="M2929" i="14"/>
  <c r="K2930" i="14"/>
  <c r="L2930" i="14"/>
  <c r="K2931" i="14"/>
  <c r="L2931" i="14"/>
  <c r="K2932" i="14"/>
  <c r="L2932" i="14"/>
  <c r="K2933" i="14"/>
  <c r="L2933" i="14"/>
  <c r="K2934" i="14"/>
  <c r="L2934" i="14"/>
  <c r="K2935" i="14"/>
  <c r="L2935" i="14"/>
  <c r="K2936" i="14"/>
  <c r="L2936" i="14"/>
  <c r="K2937" i="14"/>
  <c r="L2937" i="14"/>
  <c r="K2938" i="14"/>
  <c r="L2938" i="14"/>
  <c r="K2939" i="14"/>
  <c r="L2939" i="14"/>
  <c r="K2940" i="14"/>
  <c r="L2940" i="14"/>
  <c r="K2941" i="14"/>
  <c r="L2941" i="14"/>
  <c r="K2942" i="14"/>
  <c r="L2942" i="14"/>
  <c r="K2943" i="14"/>
  <c r="L2943" i="14"/>
  <c r="K2944" i="14"/>
  <c r="L2944" i="14"/>
  <c r="K2945" i="14"/>
  <c r="L2945" i="14"/>
  <c r="K2946" i="14"/>
  <c r="L2946" i="14"/>
  <c r="K2947" i="14"/>
  <c r="L2947" i="14"/>
  <c r="K2948" i="14"/>
  <c r="L2948" i="14"/>
  <c r="K2949" i="14"/>
  <c r="L2949" i="14"/>
  <c r="K2950" i="14"/>
  <c r="L2950" i="14"/>
  <c r="K2951" i="14"/>
  <c r="L2951" i="14"/>
  <c r="K2952" i="14"/>
  <c r="L2952" i="14"/>
  <c r="K2953" i="14"/>
  <c r="L2953" i="14"/>
  <c r="K2954" i="14"/>
  <c r="L2954" i="14"/>
  <c r="K2955" i="14"/>
  <c r="L2955" i="14"/>
  <c r="K2956" i="14"/>
  <c r="L2956" i="14"/>
  <c r="K2957" i="14"/>
  <c r="L2957" i="14"/>
  <c r="K2958" i="14"/>
  <c r="L2958" i="14"/>
  <c r="K2959" i="14"/>
  <c r="L2959" i="14"/>
  <c r="K2960" i="14"/>
  <c r="L2960" i="14"/>
  <c r="K2961" i="14"/>
  <c r="L2961" i="14"/>
  <c r="K2962" i="14"/>
  <c r="L2962" i="14"/>
  <c r="K2963" i="14"/>
  <c r="L2963" i="14"/>
  <c r="K2964" i="14"/>
  <c r="L2964" i="14"/>
  <c r="K2965" i="14"/>
  <c r="L2965" i="14"/>
  <c r="K2966" i="14"/>
  <c r="L2966" i="14"/>
  <c r="K2967" i="14"/>
  <c r="L2967" i="14"/>
  <c r="K2968" i="14"/>
  <c r="L2968" i="14"/>
  <c r="K2969" i="14"/>
  <c r="L2969" i="14"/>
  <c r="K2970" i="14"/>
  <c r="L2970" i="14"/>
  <c r="K2971" i="14"/>
  <c r="L2971" i="14"/>
  <c r="K2972" i="14"/>
  <c r="L2972" i="14"/>
  <c r="K2973" i="14"/>
  <c r="L2973" i="14"/>
  <c r="K2974" i="14"/>
  <c r="L2974" i="14"/>
  <c r="K2975" i="14"/>
  <c r="L2975" i="14"/>
  <c r="K2976" i="14"/>
  <c r="L2976" i="14"/>
  <c r="K2977" i="14"/>
  <c r="L2977" i="14"/>
  <c r="K2978" i="14"/>
  <c r="L2978" i="14"/>
  <c r="K2979" i="14"/>
  <c r="L2979" i="14"/>
  <c r="K2980" i="14"/>
  <c r="L2980" i="14"/>
  <c r="K2981" i="14"/>
  <c r="L2981" i="14"/>
  <c r="K2982" i="14"/>
  <c r="L2982" i="14"/>
  <c r="K2983" i="14"/>
  <c r="L2983" i="14"/>
  <c r="K2984" i="14"/>
  <c r="L2984" i="14"/>
  <c r="K2985" i="14"/>
  <c r="L2985" i="14"/>
  <c r="K2986" i="14"/>
  <c r="L2986" i="14"/>
  <c r="K2987" i="14"/>
  <c r="L2987" i="14"/>
  <c r="K2988" i="14"/>
  <c r="L2988" i="14"/>
  <c r="K2989" i="14"/>
  <c r="L2989" i="14"/>
  <c r="K2990" i="14"/>
  <c r="L2990" i="14"/>
  <c r="K2991" i="14"/>
  <c r="L2991" i="14"/>
  <c r="K2992" i="14"/>
  <c r="L2992" i="14"/>
  <c r="K2993" i="14"/>
  <c r="L2993" i="14"/>
  <c r="K2994" i="14"/>
  <c r="L2994" i="14"/>
  <c r="K2995" i="14"/>
  <c r="L2995" i="14"/>
  <c r="K2996" i="14"/>
  <c r="L2996" i="14"/>
  <c r="K2997" i="14"/>
  <c r="L2997" i="14"/>
  <c r="K2998" i="14"/>
  <c r="L2998" i="14"/>
  <c r="K2999" i="14"/>
  <c r="L2999" i="14"/>
  <c r="K3000" i="14"/>
  <c r="L3000" i="14"/>
  <c r="L2929" i="14"/>
  <c r="K2929" i="14"/>
  <c r="AX232" i="15" l="1"/>
  <c r="BA232" i="15" s="1"/>
  <c r="AX240" i="15"/>
  <c r="BA240" i="15" s="1"/>
  <c r="AX239" i="15"/>
  <c r="BA239" i="15" s="1"/>
  <c r="AX243" i="15"/>
  <c r="BA243" i="15" s="1"/>
  <c r="AP247" i="15"/>
  <c r="AX244" i="15"/>
  <c r="BA244" i="15" s="1"/>
  <c r="BA247" i="15"/>
  <c r="AX247" i="15"/>
  <c r="BA241" i="15"/>
  <c r="AX241" i="15"/>
  <c r="AX235" i="15"/>
  <c r="BA235" i="15" s="1"/>
  <c r="AP232" i="15"/>
  <c r="AP240" i="15"/>
  <c r="L2582" i="14"/>
  <c r="K2582" i="14"/>
  <c r="L2581" i="14"/>
  <c r="K2581" i="14"/>
  <c r="L2580" i="14"/>
  <c r="K2580" i="14"/>
  <c r="L2579" i="14"/>
  <c r="K2579" i="14"/>
  <c r="L2578" i="14"/>
  <c r="K2578" i="14"/>
  <c r="L2577" i="14"/>
  <c r="K2577" i="14"/>
  <c r="L2576" i="14"/>
  <c r="K2576" i="14"/>
  <c r="L2575" i="14"/>
  <c r="K2575" i="14"/>
  <c r="L2574" i="14"/>
  <c r="K2574" i="14"/>
  <c r="L2573" i="14"/>
  <c r="K2573" i="14"/>
  <c r="L2572" i="14"/>
  <c r="K2572" i="14"/>
  <c r="L2571" i="14"/>
  <c r="K2571" i="14"/>
  <c r="L2570" i="14"/>
  <c r="K2570" i="14"/>
  <c r="L2569" i="14"/>
  <c r="K2569" i="14"/>
  <c r="L2568" i="14"/>
  <c r="K2568" i="14"/>
  <c r="L2567" i="14"/>
  <c r="K2567" i="14"/>
  <c r="L2566" i="14"/>
  <c r="K2566" i="14"/>
  <c r="L2565" i="14"/>
  <c r="K2565" i="14"/>
  <c r="L2564" i="14"/>
  <c r="K2564" i="14"/>
  <c r="L2563" i="14"/>
  <c r="K2563" i="14"/>
  <c r="L2562" i="14"/>
  <c r="K2562" i="14"/>
  <c r="L2561" i="14"/>
  <c r="K2561" i="14"/>
  <c r="L2560" i="14"/>
  <c r="K2560" i="14"/>
  <c r="L2559" i="14"/>
  <c r="K2559" i="14"/>
  <c r="L2558" i="14"/>
  <c r="K2558" i="14"/>
  <c r="L2557" i="14"/>
  <c r="K2557" i="14"/>
  <c r="L2556" i="14"/>
  <c r="K2556" i="14"/>
  <c r="L2555" i="14"/>
  <c r="K2555" i="14"/>
  <c r="L2554" i="14"/>
  <c r="K2554" i="14"/>
  <c r="L2553" i="14"/>
  <c r="K2553" i="14"/>
  <c r="L2552" i="14"/>
  <c r="K2552" i="14"/>
  <c r="L2551" i="14"/>
  <c r="K2551" i="14"/>
  <c r="L2550" i="14"/>
  <c r="K2550" i="14"/>
  <c r="L2549" i="14"/>
  <c r="K2549" i="14"/>
  <c r="L2548" i="14"/>
  <c r="K2548" i="14"/>
  <c r="L2547" i="14"/>
  <c r="K2547" i="14"/>
  <c r="L2546" i="14"/>
  <c r="K2546" i="14"/>
  <c r="L2545" i="14"/>
  <c r="K2545" i="14"/>
  <c r="L2544" i="14"/>
  <c r="K2544" i="14"/>
  <c r="L2543" i="14"/>
  <c r="K2543" i="14"/>
  <c r="L2542" i="14"/>
  <c r="K2542" i="14"/>
  <c r="L2541" i="14"/>
  <c r="K2541" i="14"/>
  <c r="L2540" i="14"/>
  <c r="K2540" i="14"/>
  <c r="L2539" i="14"/>
  <c r="K2539" i="14"/>
  <c r="L2538" i="14"/>
  <c r="K2538" i="14"/>
  <c r="L2537" i="14"/>
  <c r="K2537" i="14"/>
  <c r="L2536" i="14"/>
  <c r="K2536" i="14"/>
  <c r="L2535" i="14"/>
  <c r="K2535" i="14"/>
  <c r="L2534" i="14"/>
  <c r="K2534" i="14"/>
  <c r="L2533" i="14"/>
  <c r="K2533" i="14"/>
  <c r="L2532" i="14"/>
  <c r="K2532" i="14"/>
  <c r="L2531" i="14"/>
  <c r="K2531" i="14"/>
  <c r="L2530" i="14"/>
  <c r="K2530" i="14"/>
  <c r="L2529" i="14"/>
  <c r="K2529" i="14"/>
  <c r="L2528" i="14"/>
  <c r="K2528" i="14"/>
  <c r="L2527" i="14"/>
  <c r="K2527" i="14"/>
  <c r="L2526" i="14"/>
  <c r="K2526" i="14"/>
  <c r="L2525" i="14"/>
  <c r="K2525" i="14"/>
  <c r="L2524" i="14"/>
  <c r="K2524" i="14"/>
  <c r="L2523" i="14"/>
  <c r="K2523" i="14"/>
  <c r="L2522" i="14"/>
  <c r="K2522" i="14"/>
  <c r="L2521" i="14"/>
  <c r="K2521" i="14"/>
  <c r="L2520" i="14"/>
  <c r="K2520" i="14"/>
  <c r="L2519" i="14"/>
  <c r="K2519" i="14"/>
  <c r="L2518" i="14"/>
  <c r="K2518" i="14"/>
  <c r="L2517" i="14"/>
  <c r="K2517" i="14"/>
  <c r="L2516" i="14"/>
  <c r="K2516" i="14"/>
  <c r="L2515" i="14"/>
  <c r="K2515" i="14"/>
  <c r="L2514" i="14"/>
  <c r="K2514" i="14"/>
  <c r="L2513" i="14"/>
  <c r="K2513" i="14"/>
  <c r="L2512" i="14"/>
  <c r="K2512" i="14"/>
  <c r="L2511" i="14"/>
  <c r="K2511" i="14"/>
  <c r="L2510" i="14"/>
  <c r="K2510" i="14"/>
  <c r="L2509" i="14"/>
  <c r="K2509" i="14"/>
  <c r="L2508" i="14"/>
  <c r="K2508" i="14"/>
  <c r="L2507" i="14"/>
  <c r="K2507" i="14"/>
  <c r="L2506" i="14"/>
  <c r="K2506" i="14"/>
  <c r="L2505" i="14"/>
  <c r="K2505" i="14"/>
  <c r="L2504" i="14"/>
  <c r="K2504" i="14"/>
  <c r="L2503" i="14"/>
  <c r="K2503" i="14"/>
  <c r="L2502" i="14"/>
  <c r="K2502" i="14"/>
  <c r="L2501" i="14"/>
  <c r="K2501" i="14"/>
  <c r="L2500" i="14"/>
  <c r="K2500" i="14"/>
  <c r="L2499" i="14"/>
  <c r="K2499" i="14"/>
  <c r="L2498" i="14"/>
  <c r="K2498" i="14"/>
  <c r="L2497" i="14"/>
  <c r="K2497" i="14"/>
  <c r="L2496" i="14"/>
  <c r="K2496" i="14"/>
  <c r="L2495" i="14"/>
  <c r="K2495" i="14"/>
  <c r="L2494" i="14"/>
  <c r="K2494" i="14"/>
  <c r="L2493" i="14"/>
  <c r="K2493" i="14"/>
  <c r="L2492" i="14"/>
  <c r="K2492" i="14"/>
  <c r="L2491" i="14"/>
  <c r="K2491" i="14"/>
  <c r="L2490" i="14"/>
  <c r="K2490" i="14"/>
  <c r="L2489" i="14"/>
  <c r="K2489" i="14"/>
  <c r="L2488" i="14"/>
  <c r="K2488" i="14"/>
  <c r="L2487" i="14"/>
  <c r="K2487" i="14"/>
  <c r="L2486" i="14"/>
  <c r="K2486" i="14"/>
  <c r="L2485" i="14"/>
  <c r="K2485" i="14"/>
  <c r="L2484" i="14"/>
  <c r="K2484" i="14"/>
  <c r="L2483" i="14"/>
  <c r="K2483" i="14"/>
  <c r="L2482" i="14"/>
  <c r="K2482" i="14"/>
  <c r="L2481" i="14"/>
  <c r="K2481" i="14"/>
  <c r="L2480" i="14"/>
  <c r="K2480" i="14"/>
  <c r="L2479" i="14"/>
  <c r="K2479" i="14"/>
  <c r="L2478" i="14"/>
  <c r="K2478" i="14"/>
  <c r="L2477" i="14"/>
  <c r="K2477" i="14"/>
  <c r="L2476" i="14"/>
  <c r="K2476" i="14"/>
  <c r="L2475" i="14"/>
  <c r="K2475" i="14"/>
  <c r="L2474" i="14"/>
  <c r="K2474" i="14"/>
  <c r="L2473" i="14"/>
  <c r="K2473" i="14"/>
  <c r="L2472" i="14"/>
  <c r="K2472" i="14"/>
  <c r="L2471" i="14"/>
  <c r="K2471" i="14"/>
  <c r="L2470" i="14"/>
  <c r="K2470" i="14"/>
  <c r="C2469" i="14"/>
  <c r="C2468" i="14"/>
  <c r="C2467" i="14"/>
  <c r="C2466" i="14"/>
  <c r="C2465" i="14"/>
  <c r="C2464" i="14"/>
  <c r="C2463" i="14"/>
  <c r="C2462" i="14"/>
  <c r="C2461" i="14"/>
  <c r="C2460" i="14"/>
  <c r="C2459" i="14"/>
  <c r="C2458" i="14"/>
  <c r="C2457" i="14"/>
  <c r="C2456" i="14"/>
  <c r="C2455" i="14"/>
  <c r="C2454" i="14"/>
  <c r="C2453" i="14"/>
  <c r="C2452" i="14"/>
  <c r="C2451" i="14"/>
  <c r="C2450" i="14"/>
  <c r="C2449" i="14"/>
  <c r="C2448" i="14"/>
  <c r="C2447" i="14"/>
  <c r="C2446" i="14"/>
  <c r="C2445" i="14"/>
  <c r="C2444" i="14"/>
  <c r="C2443" i="14"/>
  <c r="C2442" i="14"/>
  <c r="C2441" i="14"/>
  <c r="C2440" i="14"/>
  <c r="C2439" i="14"/>
  <c r="C2438" i="14"/>
  <c r="C2437" i="14"/>
  <c r="C2436" i="14"/>
  <c r="C2435" i="14"/>
  <c r="C2434" i="14"/>
  <c r="C2433" i="14"/>
  <c r="C2432" i="14"/>
  <c r="C2431" i="14"/>
  <c r="C2430" i="14"/>
  <c r="C2429" i="14"/>
  <c r="L2428" i="14"/>
  <c r="K2428" i="14"/>
  <c r="C2428" i="14"/>
  <c r="L2427" i="14"/>
  <c r="K2427" i="14"/>
  <c r="C2427" i="14"/>
  <c r="L2426" i="14"/>
  <c r="K2426" i="14"/>
  <c r="C2426" i="14"/>
  <c r="L2425" i="14"/>
  <c r="K2425" i="14"/>
  <c r="C2425" i="14"/>
  <c r="L2424" i="14"/>
  <c r="K2424" i="14"/>
  <c r="C2424" i="14"/>
  <c r="L2423" i="14"/>
  <c r="K2423" i="14"/>
  <c r="C2423" i="14"/>
  <c r="L2422" i="14"/>
  <c r="K2422" i="14"/>
  <c r="C2422" i="14"/>
  <c r="L2421" i="14"/>
  <c r="K2421" i="14"/>
  <c r="C2421" i="14"/>
  <c r="L2420" i="14"/>
  <c r="K2420" i="14"/>
  <c r="C2420" i="14"/>
  <c r="L2419" i="14"/>
  <c r="K2419" i="14"/>
  <c r="C2419" i="14"/>
  <c r="L2418" i="14"/>
  <c r="K2418" i="14"/>
  <c r="C2418" i="14"/>
  <c r="L2417" i="14"/>
  <c r="K2417" i="14"/>
  <c r="C2417" i="14"/>
  <c r="L2416" i="14"/>
  <c r="K2416" i="14"/>
  <c r="C2416" i="14"/>
  <c r="L2415" i="14"/>
  <c r="K2415" i="14"/>
  <c r="C2415" i="14"/>
  <c r="L2414" i="14"/>
  <c r="K2414" i="14"/>
  <c r="C2414" i="14"/>
  <c r="L2413" i="14"/>
  <c r="K2413" i="14"/>
  <c r="C2413" i="14"/>
  <c r="L2412" i="14"/>
  <c r="K2412" i="14"/>
  <c r="C2412" i="14"/>
  <c r="L2411" i="14"/>
  <c r="K2411" i="14"/>
  <c r="C2411" i="14"/>
  <c r="L2410" i="14"/>
  <c r="K2410" i="14"/>
  <c r="C2410" i="14"/>
  <c r="L2409" i="14"/>
  <c r="K2409" i="14"/>
  <c r="C2409" i="14"/>
  <c r="L2408" i="14"/>
  <c r="K2408" i="14"/>
  <c r="C2408" i="14"/>
  <c r="L2407" i="14"/>
  <c r="K2407" i="14"/>
  <c r="C2407" i="14"/>
  <c r="L2406" i="14"/>
  <c r="K2406" i="14"/>
  <c r="C2406" i="14"/>
  <c r="L2405" i="14"/>
  <c r="K2405" i="14"/>
  <c r="C2405" i="14"/>
  <c r="L2404" i="14"/>
  <c r="K2404" i="14"/>
  <c r="C2404" i="14"/>
  <c r="L2403" i="14"/>
  <c r="K2403" i="14"/>
  <c r="C2403" i="14"/>
  <c r="L2402" i="14"/>
  <c r="K2402" i="14"/>
  <c r="C2402" i="14"/>
  <c r="L2401" i="14"/>
  <c r="K2401" i="14"/>
  <c r="C2401" i="14"/>
  <c r="L2400" i="14"/>
  <c r="K2400" i="14"/>
  <c r="C2400" i="14"/>
  <c r="L2399" i="14"/>
  <c r="K2399" i="14"/>
  <c r="C2399" i="14"/>
  <c r="L2398" i="14"/>
  <c r="K2398" i="14"/>
  <c r="C2398" i="14"/>
  <c r="L2397" i="14"/>
  <c r="K2397" i="14"/>
  <c r="C2397" i="14"/>
  <c r="L2396" i="14"/>
  <c r="K2396" i="14"/>
  <c r="C2396" i="14"/>
  <c r="L2395" i="14"/>
  <c r="K2395" i="14"/>
  <c r="C2395" i="14"/>
  <c r="L2394" i="14"/>
  <c r="K2394" i="14"/>
  <c r="C2394" i="14"/>
  <c r="L2393" i="14"/>
  <c r="K2393" i="14"/>
  <c r="C2393" i="14"/>
  <c r="L2392" i="14"/>
  <c r="K2392" i="14"/>
  <c r="C2392" i="14"/>
  <c r="L2391" i="14"/>
  <c r="K2391" i="14"/>
  <c r="C2391" i="14"/>
  <c r="L2390" i="14"/>
  <c r="K2390" i="14"/>
  <c r="C2390" i="14"/>
  <c r="L2389" i="14"/>
  <c r="K2389" i="14"/>
  <c r="C2389" i="14"/>
  <c r="L2388" i="14"/>
  <c r="K2388" i="14"/>
  <c r="C2388" i="14"/>
  <c r="L2387" i="14"/>
  <c r="K2387" i="14"/>
  <c r="C2387" i="14"/>
  <c r="L2386" i="14"/>
  <c r="K2386" i="14"/>
  <c r="C2386" i="14"/>
  <c r="L2385" i="14"/>
  <c r="K2385" i="14"/>
  <c r="C2385" i="14"/>
  <c r="L2384" i="14"/>
  <c r="K2384" i="14"/>
  <c r="C2384" i="14"/>
  <c r="L2383" i="14"/>
  <c r="K2383" i="14"/>
  <c r="C2383" i="14"/>
  <c r="L2382" i="14"/>
  <c r="K2382" i="14"/>
  <c r="C2382" i="14"/>
  <c r="L2381" i="14"/>
  <c r="K2381" i="14"/>
  <c r="C2381" i="14"/>
  <c r="L2380" i="14"/>
  <c r="K2380" i="14"/>
  <c r="C2380" i="14"/>
  <c r="L2379" i="14"/>
  <c r="K2379" i="14"/>
  <c r="C2379" i="14"/>
  <c r="L2378" i="14"/>
  <c r="K2378" i="14"/>
  <c r="C2378" i="14"/>
  <c r="L2377" i="14"/>
  <c r="K2377" i="14"/>
  <c r="C2377" i="14"/>
  <c r="L2376" i="14"/>
  <c r="K2376" i="14"/>
  <c r="C2376" i="14"/>
  <c r="L2375" i="14"/>
  <c r="K2375" i="14"/>
  <c r="C2375" i="14"/>
  <c r="L2374" i="14"/>
  <c r="K2374" i="14"/>
  <c r="C2374" i="14"/>
  <c r="L2373" i="14"/>
  <c r="K2373" i="14"/>
  <c r="C2373" i="14"/>
  <c r="L2372" i="14"/>
  <c r="K2372" i="14"/>
  <c r="C2372" i="14"/>
  <c r="L2371" i="14"/>
  <c r="K2371" i="14"/>
  <c r="C2371" i="14"/>
  <c r="L2370" i="14"/>
  <c r="K2370" i="14"/>
  <c r="C2370" i="14"/>
  <c r="L2369" i="14"/>
  <c r="K2369" i="14"/>
  <c r="C2369" i="14"/>
  <c r="L2368" i="14"/>
  <c r="K2368" i="14"/>
  <c r="C2368" i="14"/>
  <c r="L2367" i="14"/>
  <c r="K2367" i="14"/>
  <c r="C2367" i="14"/>
  <c r="L2366" i="14"/>
  <c r="K2366" i="14"/>
  <c r="C2366" i="14"/>
  <c r="L2365" i="14"/>
  <c r="K2365" i="14"/>
  <c r="C2365" i="14"/>
  <c r="L2364" i="14"/>
  <c r="K2364" i="14"/>
  <c r="C2364" i="14"/>
  <c r="L2363" i="14"/>
  <c r="K2363" i="14"/>
  <c r="C2363" i="14"/>
  <c r="L2362" i="14"/>
  <c r="K2362" i="14"/>
  <c r="C2362" i="14"/>
  <c r="L2361" i="14"/>
  <c r="K2361" i="14"/>
  <c r="C2361" i="14"/>
  <c r="L2360" i="14"/>
  <c r="K2360" i="14"/>
  <c r="C2360" i="14"/>
  <c r="L2359" i="14"/>
  <c r="K2359" i="14"/>
  <c r="C2359" i="14"/>
  <c r="L2358" i="14"/>
  <c r="K2358" i="14"/>
  <c r="C2358" i="14"/>
  <c r="L2357" i="14"/>
  <c r="K2357" i="14"/>
  <c r="C2357" i="14"/>
  <c r="L2356" i="14"/>
  <c r="K2356" i="14"/>
  <c r="C2356" i="14"/>
  <c r="L2355" i="14"/>
  <c r="K2355" i="14"/>
  <c r="C2355" i="14"/>
  <c r="L2354" i="14"/>
  <c r="K2354" i="14"/>
  <c r="C2354" i="14"/>
  <c r="L2353" i="14"/>
  <c r="K2353" i="14"/>
  <c r="C2353" i="14"/>
  <c r="L2352" i="14"/>
  <c r="K2352" i="14"/>
  <c r="C2352" i="14"/>
  <c r="L2351" i="14"/>
  <c r="K2351" i="14"/>
  <c r="C2351" i="14"/>
  <c r="L2350" i="14"/>
  <c r="K2350" i="14"/>
  <c r="C2350" i="14"/>
  <c r="L2349" i="14"/>
  <c r="K2349" i="14"/>
  <c r="C2349" i="14"/>
  <c r="L2348" i="14"/>
  <c r="K2348" i="14"/>
  <c r="C2348" i="14"/>
  <c r="L2347" i="14"/>
  <c r="K2347" i="14"/>
  <c r="C2347" i="14"/>
  <c r="L2346" i="14"/>
  <c r="K2346" i="14"/>
  <c r="C2346" i="14"/>
  <c r="L2345" i="14"/>
  <c r="K2345" i="14"/>
  <c r="C2345" i="14"/>
  <c r="L2344" i="14"/>
  <c r="K2344" i="14"/>
  <c r="C2344" i="14"/>
  <c r="L2343" i="14"/>
  <c r="K2343" i="14"/>
  <c r="C2343" i="14"/>
  <c r="L2342" i="14"/>
  <c r="K2342" i="14"/>
  <c r="C2342" i="14"/>
  <c r="L2341" i="14"/>
  <c r="K2341" i="14"/>
  <c r="C2341" i="14"/>
  <c r="L2340" i="14"/>
  <c r="K2340" i="14"/>
  <c r="C2340" i="14"/>
  <c r="L2339" i="14"/>
  <c r="K2339" i="14"/>
  <c r="C2339" i="14"/>
  <c r="L2338" i="14"/>
  <c r="K2338" i="14"/>
  <c r="C2338" i="14"/>
  <c r="L2337" i="14"/>
  <c r="K2337" i="14"/>
  <c r="C2337" i="14"/>
  <c r="L2336" i="14"/>
  <c r="K2336" i="14"/>
  <c r="C2336" i="14"/>
  <c r="L2335" i="14"/>
  <c r="K2335" i="14"/>
  <c r="C2335" i="14"/>
  <c r="L2334" i="14"/>
  <c r="K2334" i="14"/>
  <c r="C2334" i="14"/>
  <c r="L2333" i="14"/>
  <c r="K2333" i="14"/>
  <c r="C2333" i="14"/>
  <c r="L2332" i="14"/>
  <c r="K2332" i="14"/>
  <c r="C2332" i="14"/>
  <c r="L2331" i="14"/>
  <c r="K2331" i="14"/>
  <c r="C2331" i="14"/>
  <c r="L2330" i="14"/>
  <c r="K2330" i="14"/>
  <c r="C2330" i="14"/>
  <c r="L2329" i="14"/>
  <c r="K2329" i="14"/>
  <c r="C2329" i="14"/>
  <c r="L2328" i="14"/>
  <c r="K2328" i="14"/>
  <c r="C2328" i="14"/>
  <c r="L2327" i="14"/>
  <c r="K2327" i="14"/>
  <c r="C2327" i="14"/>
  <c r="L2326" i="14"/>
  <c r="K2326" i="14"/>
  <c r="C2326" i="14"/>
  <c r="L2325" i="14"/>
  <c r="K2325" i="14"/>
  <c r="C2325" i="14"/>
  <c r="L2324" i="14"/>
  <c r="K2324" i="14"/>
  <c r="C2324" i="14"/>
  <c r="L2323" i="14"/>
  <c r="K2323" i="14"/>
  <c r="C2323" i="14"/>
  <c r="L2322" i="14"/>
  <c r="K2322" i="14"/>
  <c r="C2322" i="14"/>
  <c r="L2321" i="14"/>
  <c r="K2321" i="14"/>
  <c r="C2321" i="14"/>
  <c r="L2320" i="14"/>
  <c r="K2320" i="14"/>
  <c r="C2320" i="14"/>
  <c r="L2319" i="14"/>
  <c r="K2319" i="14"/>
  <c r="C2319" i="14"/>
  <c r="L2318" i="14"/>
  <c r="K2318" i="14"/>
  <c r="C2318" i="14"/>
  <c r="L2317" i="14"/>
  <c r="K2317" i="14"/>
  <c r="C2317" i="14"/>
  <c r="L2316" i="14"/>
  <c r="K2316" i="14"/>
  <c r="C2316" i="14"/>
  <c r="L2315" i="14"/>
  <c r="K2315" i="14"/>
  <c r="C2315" i="14"/>
  <c r="L2314" i="14"/>
  <c r="K2314" i="14"/>
  <c r="C2314" i="14"/>
  <c r="L2313" i="14"/>
  <c r="K2313" i="14"/>
  <c r="C2313" i="14"/>
  <c r="L2312" i="14"/>
  <c r="K2312" i="14"/>
  <c r="C2312" i="14"/>
  <c r="L2311" i="14"/>
  <c r="K2311" i="14"/>
  <c r="C2311" i="14"/>
  <c r="L2310" i="14"/>
  <c r="K2310" i="14"/>
  <c r="C2310" i="14"/>
  <c r="L2309" i="14"/>
  <c r="K2309" i="14"/>
  <c r="C2309" i="14"/>
  <c r="L2308" i="14"/>
  <c r="K2308" i="14"/>
  <c r="C2308" i="14"/>
  <c r="L2307" i="14"/>
  <c r="K2307" i="14"/>
  <c r="C2307" i="14"/>
  <c r="L2306" i="14"/>
  <c r="K2306" i="14"/>
  <c r="C2306" i="14"/>
  <c r="L2305" i="14"/>
  <c r="K2305" i="14"/>
  <c r="C2305" i="14"/>
  <c r="L2304" i="14"/>
  <c r="K2304" i="14"/>
  <c r="C2304" i="14"/>
  <c r="L2303" i="14"/>
  <c r="K2303" i="14"/>
  <c r="C2303" i="14"/>
  <c r="L2302" i="14"/>
  <c r="K2302" i="14"/>
  <c r="C2302" i="14"/>
  <c r="L2301" i="14"/>
  <c r="K2301" i="14"/>
  <c r="C2301" i="14"/>
  <c r="L2300" i="14"/>
  <c r="K2300" i="14"/>
  <c r="C2300" i="14"/>
  <c r="L2299" i="14"/>
  <c r="K2299" i="14"/>
  <c r="C2299" i="14"/>
  <c r="L2298" i="14"/>
  <c r="K2298" i="14"/>
  <c r="C2298" i="14"/>
  <c r="L2297" i="14"/>
  <c r="K2297" i="14"/>
  <c r="C2297" i="14"/>
  <c r="L2296" i="14"/>
  <c r="K2296" i="14"/>
  <c r="C2296" i="14"/>
  <c r="L2295" i="14"/>
  <c r="K2295" i="14"/>
  <c r="C2295" i="14"/>
  <c r="L2294" i="14"/>
  <c r="K2294" i="14"/>
  <c r="C2294" i="14"/>
  <c r="L2293" i="14"/>
  <c r="K2293" i="14"/>
  <c r="C2293" i="14"/>
  <c r="L2292" i="14"/>
  <c r="K2292" i="14"/>
  <c r="C2292" i="14"/>
  <c r="L2291" i="14"/>
  <c r="K2291" i="14"/>
  <c r="C2291" i="14"/>
  <c r="L2290" i="14"/>
  <c r="K2290" i="14"/>
  <c r="C2290" i="14"/>
  <c r="L2289" i="14"/>
  <c r="K2289" i="14"/>
  <c r="C2289" i="14"/>
  <c r="L2288" i="14"/>
  <c r="K2288" i="14"/>
  <c r="C2288" i="14"/>
  <c r="L2287" i="14"/>
  <c r="K2287" i="14"/>
  <c r="C2287" i="14"/>
  <c r="L2286" i="14"/>
  <c r="K2286" i="14"/>
  <c r="C2286" i="14"/>
  <c r="L2285" i="14"/>
  <c r="K2285" i="14"/>
  <c r="C2285" i="14"/>
  <c r="L2284" i="14"/>
  <c r="K2284" i="14"/>
  <c r="C2284" i="14"/>
  <c r="L2283" i="14"/>
  <c r="K2283" i="14"/>
  <c r="C2283" i="14"/>
  <c r="L2282" i="14"/>
  <c r="K2282" i="14"/>
  <c r="C2282" i="14"/>
  <c r="L2281" i="14"/>
  <c r="K2281" i="14"/>
  <c r="C2281" i="14"/>
  <c r="L2280" i="14"/>
  <c r="K2280" i="14"/>
  <c r="C2280" i="14"/>
  <c r="L2279" i="14"/>
  <c r="K2279" i="14"/>
  <c r="C2279" i="14"/>
  <c r="L2278" i="14"/>
  <c r="K2278" i="14"/>
  <c r="C2278" i="14"/>
  <c r="L2277" i="14"/>
  <c r="K2277" i="14"/>
  <c r="C2277" i="14"/>
  <c r="L2276" i="14"/>
  <c r="K2276" i="14"/>
  <c r="C2276" i="14"/>
  <c r="L2275" i="14"/>
  <c r="K2275" i="14"/>
  <c r="C2275" i="14"/>
  <c r="L2274" i="14"/>
  <c r="K2274" i="14"/>
  <c r="C2274" i="14"/>
  <c r="L2273" i="14"/>
  <c r="K2273" i="14"/>
  <c r="C2273" i="14"/>
  <c r="L2272" i="14"/>
  <c r="K2272" i="14"/>
  <c r="C2272" i="14"/>
  <c r="L2271" i="14"/>
  <c r="K2271" i="14"/>
  <c r="C2271" i="14"/>
  <c r="L2270" i="14"/>
  <c r="K2270" i="14"/>
  <c r="C2270" i="14"/>
  <c r="L2269" i="14"/>
  <c r="K2269" i="14"/>
  <c r="C2269" i="14"/>
  <c r="L2268" i="14"/>
  <c r="K2268" i="14"/>
  <c r="C2268" i="14"/>
  <c r="L2267" i="14"/>
  <c r="K2267" i="14"/>
  <c r="C2267" i="14"/>
  <c r="L2266" i="14"/>
  <c r="K2266" i="14"/>
  <c r="C2266" i="14"/>
  <c r="L2265" i="14"/>
  <c r="K2265" i="14"/>
  <c r="C2265" i="14"/>
  <c r="L2264" i="14"/>
  <c r="K2264" i="14"/>
  <c r="C2264" i="14"/>
  <c r="L2263" i="14"/>
  <c r="K2263" i="14"/>
  <c r="C2263" i="14"/>
  <c r="L2262" i="14"/>
  <c r="K2262" i="14"/>
  <c r="C2262" i="14"/>
  <c r="L2261" i="14"/>
  <c r="K2261" i="14"/>
  <c r="C2261" i="14"/>
  <c r="L2260" i="14"/>
  <c r="K2260" i="14"/>
  <c r="C2260" i="14"/>
  <c r="L2259" i="14"/>
  <c r="K2259" i="14"/>
  <c r="C2259" i="14"/>
  <c r="L2258" i="14"/>
  <c r="K2258" i="14"/>
  <c r="C2258" i="14"/>
  <c r="L2257" i="14"/>
  <c r="K2257" i="14"/>
  <c r="C2257" i="14"/>
  <c r="L2256" i="14"/>
  <c r="K2256" i="14"/>
  <c r="C2256" i="14"/>
  <c r="L2255" i="14"/>
  <c r="K2255" i="14"/>
  <c r="C2255" i="14"/>
  <c r="L2254" i="14"/>
  <c r="K2254" i="14"/>
  <c r="C2254" i="14"/>
  <c r="L2253" i="14"/>
  <c r="K2253" i="14"/>
  <c r="C2253" i="14"/>
  <c r="L2252" i="14"/>
  <c r="K2252" i="14"/>
  <c r="C2252" i="14"/>
  <c r="L2251" i="14"/>
  <c r="K2251" i="14"/>
  <c r="C2251" i="14"/>
  <c r="L2250" i="14"/>
  <c r="K2250" i="14"/>
  <c r="C2250" i="14"/>
  <c r="L2249" i="14"/>
  <c r="K2249" i="14"/>
  <c r="C2249" i="14"/>
  <c r="L2248" i="14"/>
  <c r="K2248" i="14"/>
  <c r="C2248" i="14"/>
  <c r="L2247" i="14"/>
  <c r="K2247" i="14"/>
  <c r="C2247" i="14"/>
  <c r="L2246" i="14"/>
  <c r="K2246" i="14"/>
  <c r="C2246" i="14"/>
  <c r="L2245" i="14"/>
  <c r="K2245" i="14"/>
  <c r="C2245" i="14"/>
  <c r="L2244" i="14"/>
  <c r="K2244" i="14"/>
  <c r="C2244" i="14"/>
  <c r="L2243" i="14"/>
  <c r="K2243" i="14"/>
  <c r="C2243" i="14"/>
  <c r="L2242" i="14"/>
  <c r="K2242" i="14"/>
  <c r="C2242" i="14"/>
  <c r="L2241" i="14"/>
  <c r="K2241" i="14"/>
  <c r="C2241" i="14"/>
  <c r="L2240" i="14"/>
  <c r="K2240" i="14"/>
  <c r="C2240" i="14"/>
  <c r="L2239" i="14"/>
  <c r="K2239" i="14"/>
  <c r="C2239" i="14"/>
  <c r="L2238" i="14"/>
  <c r="K2238" i="14"/>
  <c r="C2238" i="14"/>
  <c r="L2237" i="14"/>
  <c r="K2237" i="14"/>
  <c r="C2237" i="14"/>
  <c r="L2236" i="14"/>
  <c r="K2236" i="14"/>
  <c r="C2236" i="14"/>
  <c r="L2235" i="14"/>
  <c r="K2235" i="14"/>
  <c r="C2235" i="14"/>
  <c r="L2234" i="14"/>
  <c r="K2234" i="14"/>
  <c r="C2234" i="14"/>
  <c r="L2233" i="14"/>
  <c r="K2233" i="14"/>
  <c r="C2233" i="14"/>
  <c r="L2232" i="14"/>
  <c r="K2232" i="14"/>
  <c r="C2232" i="14"/>
  <c r="L2231" i="14"/>
  <c r="K2231" i="14"/>
  <c r="C2231" i="14"/>
  <c r="L2230" i="14"/>
  <c r="K2230" i="14"/>
  <c r="C2230" i="14"/>
  <c r="L2229" i="14"/>
  <c r="K2229" i="14"/>
  <c r="C2229" i="14"/>
  <c r="L2228" i="14"/>
  <c r="K2228" i="14"/>
  <c r="C2228" i="14"/>
  <c r="L2227" i="14"/>
  <c r="K2227" i="14"/>
  <c r="C2227" i="14"/>
  <c r="L2226" i="14"/>
  <c r="K2226" i="14"/>
  <c r="C2226" i="14"/>
  <c r="L2225" i="14"/>
  <c r="K2225" i="14"/>
  <c r="C2225" i="14"/>
  <c r="L2224" i="14"/>
  <c r="K2224" i="14"/>
  <c r="C2224" i="14"/>
  <c r="L2223" i="14"/>
  <c r="K2223" i="14"/>
  <c r="C2223" i="14"/>
  <c r="L2222" i="14"/>
  <c r="K2222" i="14"/>
  <c r="C2222" i="14"/>
  <c r="L2221" i="14"/>
  <c r="K2221" i="14"/>
  <c r="C2221" i="14"/>
  <c r="L2220" i="14"/>
  <c r="K2220" i="14"/>
  <c r="C2220" i="14"/>
  <c r="L2219" i="14"/>
  <c r="K2219" i="14"/>
  <c r="C2219" i="14"/>
  <c r="L2218" i="14"/>
  <c r="K2218" i="14"/>
  <c r="C2218" i="14"/>
  <c r="L2217" i="14"/>
  <c r="K2217" i="14"/>
  <c r="C2217" i="14"/>
  <c r="L2216" i="14"/>
  <c r="K2216" i="14"/>
  <c r="C2216" i="14"/>
  <c r="L2215" i="14"/>
  <c r="K2215" i="14"/>
  <c r="C2215" i="14"/>
  <c r="L2214" i="14"/>
  <c r="K2214" i="14"/>
  <c r="C2214" i="14"/>
  <c r="L2213" i="14"/>
  <c r="K2213" i="14"/>
  <c r="C2213" i="14"/>
  <c r="L2212" i="14"/>
  <c r="K2212" i="14"/>
  <c r="C2212" i="14"/>
  <c r="L2211" i="14"/>
  <c r="K2211" i="14"/>
  <c r="C2211" i="14"/>
  <c r="L2210" i="14"/>
  <c r="K2210" i="14"/>
  <c r="C2210" i="14"/>
  <c r="L2209" i="14"/>
  <c r="K2209" i="14"/>
  <c r="C2209" i="14"/>
  <c r="L2208" i="14"/>
  <c r="K2208" i="14"/>
  <c r="C2208" i="14"/>
  <c r="L2207" i="14"/>
  <c r="K2207" i="14"/>
  <c r="C2207" i="14"/>
  <c r="L2206" i="14"/>
  <c r="K2206" i="14"/>
  <c r="C2206" i="14"/>
  <c r="L2205" i="14"/>
  <c r="K2205" i="14"/>
  <c r="C2205" i="14"/>
  <c r="L2204" i="14"/>
  <c r="K2204" i="14"/>
  <c r="C2204" i="14"/>
  <c r="L2203" i="14"/>
  <c r="K2203" i="14"/>
  <c r="C2203" i="14"/>
  <c r="L2202" i="14"/>
  <c r="K2202" i="14"/>
  <c r="C2202" i="14"/>
  <c r="L2201" i="14"/>
  <c r="K2201" i="14"/>
  <c r="C2201" i="14"/>
  <c r="L2200" i="14"/>
  <c r="K2200" i="14"/>
  <c r="C2200" i="14"/>
  <c r="L2199" i="14"/>
  <c r="K2199" i="14"/>
  <c r="C2199" i="14"/>
  <c r="L2198" i="14"/>
  <c r="K2198" i="14"/>
  <c r="C2198" i="14"/>
  <c r="L2197" i="14"/>
  <c r="K2197" i="14"/>
  <c r="C2197" i="14"/>
  <c r="L2196" i="14"/>
  <c r="K2196" i="14"/>
  <c r="C2196" i="14"/>
  <c r="L2195" i="14"/>
  <c r="K2195" i="14"/>
  <c r="C2195" i="14"/>
  <c r="L2194" i="14"/>
  <c r="K2194" i="14"/>
  <c r="C2194" i="14"/>
  <c r="L2193" i="14"/>
  <c r="K2193" i="14"/>
  <c r="C2193" i="14"/>
  <c r="L2192" i="14"/>
  <c r="K2192" i="14"/>
  <c r="C2192" i="14"/>
  <c r="L2191" i="14"/>
  <c r="K2191" i="14"/>
  <c r="C2191" i="14"/>
  <c r="L2190" i="14"/>
  <c r="K2190" i="14"/>
  <c r="C2190" i="14"/>
  <c r="L2189" i="14"/>
  <c r="K2189" i="14"/>
  <c r="C2189" i="14"/>
  <c r="L2188" i="14"/>
  <c r="K2188" i="14"/>
  <c r="C2188" i="14"/>
  <c r="L2187" i="14"/>
  <c r="K2187" i="14"/>
  <c r="C2187" i="14"/>
  <c r="L2186" i="14"/>
  <c r="K2186" i="14"/>
  <c r="C2186" i="14"/>
  <c r="L2185" i="14"/>
  <c r="K2185" i="14"/>
  <c r="C2185" i="14"/>
  <c r="L2184" i="14"/>
  <c r="K2184" i="14"/>
  <c r="C2184" i="14"/>
  <c r="L2183" i="14"/>
  <c r="K2183" i="14"/>
  <c r="C2183" i="14"/>
  <c r="L2182" i="14"/>
  <c r="K2182" i="14"/>
  <c r="C2182" i="14"/>
  <c r="L2181" i="14"/>
  <c r="K2181" i="14"/>
  <c r="C2181" i="14"/>
  <c r="L2180" i="14"/>
  <c r="K2180" i="14"/>
  <c r="C2180" i="14"/>
  <c r="L2179" i="14"/>
  <c r="K2179" i="14"/>
  <c r="C2179" i="14"/>
  <c r="L2178" i="14"/>
  <c r="K2178" i="14"/>
  <c r="C2178" i="14"/>
  <c r="L2177" i="14"/>
  <c r="K2177" i="14"/>
  <c r="C2177" i="14"/>
  <c r="L2176" i="14"/>
  <c r="K2176" i="14"/>
  <c r="C2176" i="14"/>
  <c r="L2175" i="14"/>
  <c r="K2175" i="14"/>
  <c r="C2175" i="14"/>
  <c r="L2174" i="14"/>
  <c r="K2174" i="14"/>
  <c r="C2174" i="14"/>
  <c r="L2173" i="14"/>
  <c r="K2173" i="14"/>
  <c r="C2173" i="14"/>
  <c r="L2172" i="14"/>
  <c r="K2172" i="14"/>
  <c r="C2172" i="14"/>
  <c r="L2171" i="14"/>
  <c r="K2171" i="14"/>
  <c r="C2171" i="14"/>
  <c r="L2170" i="14"/>
  <c r="K2170" i="14"/>
  <c r="C2170" i="14"/>
  <c r="L2169" i="14"/>
  <c r="K2169" i="14"/>
  <c r="C2169" i="14"/>
  <c r="L2168" i="14"/>
  <c r="K2168" i="14"/>
  <c r="C2168" i="14"/>
  <c r="L2167" i="14"/>
  <c r="K2167" i="14"/>
  <c r="C2167" i="14"/>
  <c r="L2166" i="14"/>
  <c r="K2166" i="14"/>
  <c r="C2166" i="14"/>
  <c r="L2165" i="14"/>
  <c r="K2165" i="14"/>
  <c r="C2165" i="14"/>
  <c r="L2164" i="14"/>
  <c r="K2164" i="14"/>
  <c r="C2164" i="14"/>
  <c r="L2163" i="14"/>
  <c r="K2163" i="14"/>
  <c r="C2163" i="14"/>
  <c r="L2162" i="14"/>
  <c r="K2162" i="14"/>
  <c r="C2162" i="14"/>
  <c r="L2161" i="14"/>
  <c r="K2161" i="14"/>
  <c r="C2161" i="14"/>
  <c r="L2160" i="14"/>
  <c r="K2160" i="14"/>
  <c r="C2160" i="14"/>
  <c r="L2159" i="14"/>
  <c r="K2159" i="14"/>
  <c r="C2159" i="14"/>
  <c r="L2158" i="14"/>
  <c r="K2158" i="14"/>
  <c r="C2158" i="14"/>
  <c r="L2157" i="14"/>
  <c r="K2157" i="14"/>
  <c r="C2157" i="14"/>
  <c r="L2156" i="14"/>
  <c r="K2156" i="14"/>
  <c r="C2156" i="14"/>
  <c r="L2155" i="14"/>
  <c r="K2155" i="14"/>
  <c r="C2155" i="14"/>
  <c r="L2154" i="14"/>
  <c r="K2154" i="14"/>
  <c r="C2154" i="14"/>
  <c r="L2153" i="14"/>
  <c r="K2153" i="14"/>
  <c r="C2153" i="14"/>
  <c r="L2152" i="14"/>
  <c r="K2152" i="14"/>
  <c r="C2152" i="14"/>
  <c r="L2151" i="14"/>
  <c r="K2151" i="14"/>
  <c r="C2151" i="14"/>
  <c r="L2150" i="14"/>
  <c r="K2150" i="14"/>
  <c r="C2150" i="14"/>
  <c r="L2149" i="14"/>
  <c r="K2149" i="14"/>
  <c r="C2149" i="14"/>
  <c r="L2148" i="14"/>
  <c r="K2148" i="14"/>
  <c r="C2148" i="14"/>
  <c r="L2147" i="14"/>
  <c r="K2147" i="14"/>
  <c r="C2147" i="14"/>
  <c r="L2146" i="14"/>
  <c r="K2146" i="14"/>
  <c r="C2146" i="14"/>
  <c r="L2145" i="14"/>
  <c r="K2145" i="14"/>
  <c r="C2145" i="14"/>
  <c r="L2144" i="14"/>
  <c r="K2144" i="14"/>
  <c r="C2144" i="14"/>
  <c r="L2143" i="14"/>
  <c r="K2143" i="14"/>
  <c r="C2143" i="14"/>
  <c r="L2142" i="14"/>
  <c r="K2142" i="14"/>
  <c r="C2142" i="14"/>
  <c r="L2141" i="14"/>
  <c r="K2141" i="14"/>
  <c r="C2141" i="14"/>
  <c r="L2140" i="14"/>
  <c r="K2140" i="14"/>
  <c r="C2140" i="14"/>
  <c r="L2139" i="14"/>
  <c r="K2139" i="14"/>
  <c r="C2139" i="14"/>
  <c r="L2138" i="14"/>
  <c r="K2138" i="14"/>
  <c r="C2138" i="14"/>
  <c r="L2137" i="14"/>
  <c r="K2137" i="14"/>
  <c r="C2137" i="14"/>
  <c r="L2136" i="14"/>
  <c r="K2136" i="14"/>
  <c r="C2136" i="14"/>
  <c r="L2135" i="14"/>
  <c r="K2135" i="14"/>
  <c r="C2135" i="14"/>
  <c r="L2134" i="14"/>
  <c r="K2134" i="14"/>
  <c r="C2134" i="14"/>
  <c r="L2133" i="14"/>
  <c r="K2133" i="14"/>
  <c r="C2133" i="14"/>
  <c r="L2132" i="14"/>
  <c r="K2132" i="14"/>
  <c r="C2132" i="14"/>
  <c r="L2131" i="14"/>
  <c r="K2131" i="14"/>
  <c r="C2131" i="14"/>
  <c r="L2130" i="14"/>
  <c r="K2130" i="14"/>
  <c r="C2130" i="14"/>
  <c r="L2129" i="14"/>
  <c r="K2129" i="14"/>
  <c r="C2129" i="14"/>
  <c r="L2128" i="14"/>
  <c r="K2128" i="14"/>
  <c r="C2128" i="14"/>
  <c r="L2127" i="14"/>
  <c r="K2127" i="14"/>
  <c r="C2127" i="14"/>
  <c r="L2126" i="14"/>
  <c r="K2126" i="14"/>
  <c r="C2126" i="14"/>
  <c r="L2125" i="14"/>
  <c r="K2125" i="14"/>
  <c r="C2125" i="14"/>
  <c r="L2124" i="14"/>
  <c r="K2124" i="14"/>
  <c r="C2124" i="14"/>
  <c r="L2123" i="14"/>
  <c r="K2123" i="14"/>
  <c r="C2123" i="14"/>
  <c r="L2122" i="14"/>
  <c r="K2122" i="14"/>
  <c r="C2122" i="14"/>
  <c r="L2121" i="14"/>
  <c r="K2121" i="14"/>
  <c r="C2121" i="14"/>
  <c r="L2120" i="14"/>
  <c r="K2120" i="14"/>
  <c r="C2120" i="14"/>
  <c r="L2119" i="14"/>
  <c r="K2119" i="14"/>
  <c r="C2119" i="14"/>
  <c r="L2118" i="14"/>
  <c r="K2118" i="14"/>
  <c r="C2118" i="14"/>
  <c r="L2117" i="14"/>
  <c r="K2117" i="14"/>
  <c r="C2117" i="14"/>
  <c r="L2116" i="14"/>
  <c r="K2116" i="14"/>
  <c r="C2116" i="14"/>
  <c r="L2115" i="14"/>
  <c r="K2115" i="14"/>
  <c r="C2115" i="14"/>
  <c r="L2114" i="14"/>
  <c r="K2114" i="14"/>
  <c r="C2114" i="14"/>
  <c r="L2113" i="14"/>
  <c r="K2113" i="14"/>
  <c r="C2113" i="14"/>
  <c r="L2112" i="14"/>
  <c r="K2112" i="14"/>
  <c r="C2112" i="14"/>
  <c r="L2111" i="14"/>
  <c r="K2111" i="14"/>
  <c r="C2111" i="14"/>
  <c r="L2110" i="14"/>
  <c r="K2110" i="14"/>
  <c r="C2110" i="14"/>
  <c r="L2109" i="14"/>
  <c r="K2109" i="14"/>
  <c r="C2109" i="14"/>
  <c r="L2108" i="14"/>
  <c r="K2108" i="14"/>
  <c r="C2108" i="14"/>
  <c r="L2107" i="14"/>
  <c r="K2107" i="14"/>
  <c r="C2107" i="14"/>
  <c r="L2106" i="14"/>
  <c r="K2106" i="14"/>
  <c r="C2106" i="14"/>
  <c r="L2105" i="14"/>
  <c r="K2105" i="14"/>
  <c r="C2105" i="14"/>
  <c r="L2104" i="14"/>
  <c r="K2104" i="14"/>
  <c r="C2104" i="14"/>
  <c r="L2103" i="14"/>
  <c r="K2103" i="14"/>
  <c r="C2103" i="14"/>
  <c r="L2102" i="14"/>
  <c r="K2102" i="14"/>
  <c r="C2102" i="14"/>
  <c r="L2101" i="14"/>
  <c r="K2101" i="14"/>
  <c r="C2101" i="14"/>
  <c r="L2100" i="14"/>
  <c r="K2100" i="14"/>
  <c r="C2100" i="14"/>
  <c r="L2099" i="14"/>
  <c r="K2099" i="14"/>
  <c r="C2099" i="14"/>
  <c r="L2098" i="14"/>
  <c r="K2098" i="14"/>
  <c r="C2098" i="14"/>
  <c r="L2097" i="14"/>
  <c r="K2097" i="14"/>
  <c r="C2097" i="14"/>
  <c r="L2096" i="14"/>
  <c r="K2096" i="14"/>
  <c r="C2096" i="14"/>
  <c r="L2095" i="14"/>
  <c r="K2095" i="14"/>
  <c r="C2095" i="14"/>
  <c r="L2094" i="14"/>
  <c r="K2094" i="14"/>
  <c r="C2094" i="14"/>
  <c r="L2093" i="14"/>
  <c r="K2093" i="14"/>
  <c r="C2093" i="14"/>
  <c r="L2092" i="14"/>
  <c r="K2092" i="14"/>
  <c r="C2092" i="14"/>
  <c r="L2091" i="14"/>
  <c r="K2091" i="14"/>
  <c r="C2091" i="14"/>
  <c r="L2090" i="14"/>
  <c r="K2090" i="14"/>
  <c r="C2090" i="14"/>
  <c r="L2089" i="14"/>
  <c r="K2089" i="14"/>
  <c r="C2089" i="14"/>
  <c r="L2088" i="14"/>
  <c r="K2088" i="14"/>
  <c r="C2088" i="14"/>
  <c r="L2087" i="14"/>
  <c r="K2087" i="14"/>
  <c r="C2087" i="14"/>
  <c r="L2086" i="14"/>
  <c r="K2086" i="14"/>
  <c r="C2086" i="14"/>
  <c r="L2085" i="14"/>
  <c r="K2085" i="14"/>
  <c r="C2085" i="14"/>
  <c r="L2084" i="14"/>
  <c r="K2084" i="14"/>
  <c r="C2084" i="14"/>
  <c r="L2083" i="14"/>
  <c r="K2083" i="14"/>
  <c r="C2083" i="14"/>
  <c r="L2082" i="14"/>
  <c r="K2082" i="14"/>
  <c r="C2082" i="14"/>
  <c r="L2081" i="14"/>
  <c r="K2081" i="14"/>
  <c r="C2081" i="14"/>
  <c r="L2080" i="14"/>
  <c r="K2080" i="14"/>
  <c r="C2080" i="14"/>
  <c r="L2079" i="14"/>
  <c r="K2079" i="14"/>
  <c r="C2079" i="14"/>
  <c r="L2078" i="14"/>
  <c r="K2078" i="14"/>
  <c r="C2078" i="14"/>
  <c r="L2077" i="14"/>
  <c r="K2077" i="14"/>
  <c r="C2077" i="14"/>
  <c r="L2076" i="14"/>
  <c r="K2076" i="14"/>
  <c r="C2076" i="14"/>
  <c r="L2075" i="14"/>
  <c r="K2075" i="14"/>
  <c r="C2075" i="14"/>
  <c r="L2074" i="14"/>
  <c r="K2074" i="14"/>
  <c r="C2074" i="14"/>
  <c r="L2073" i="14"/>
  <c r="K2073" i="14"/>
  <c r="C2073" i="14"/>
  <c r="L2072" i="14"/>
  <c r="K2072" i="14"/>
  <c r="C2072" i="14"/>
  <c r="L2071" i="14"/>
  <c r="K2071" i="14"/>
  <c r="C2071" i="14"/>
  <c r="L2070" i="14"/>
  <c r="K2070" i="14"/>
  <c r="C2070" i="14"/>
  <c r="L2069" i="14"/>
  <c r="K2069" i="14"/>
  <c r="C2069" i="14"/>
  <c r="L2068" i="14"/>
  <c r="K2068" i="14"/>
  <c r="C2068" i="14"/>
  <c r="L2067" i="14"/>
  <c r="K2067" i="14"/>
  <c r="C2067" i="14"/>
  <c r="L2066" i="14"/>
  <c r="K2066" i="14"/>
  <c r="C2066" i="14"/>
  <c r="L2065" i="14"/>
  <c r="K2065" i="14"/>
  <c r="C2065" i="14"/>
  <c r="L2064" i="14"/>
  <c r="K2064" i="14"/>
  <c r="C2064" i="14"/>
  <c r="L2063" i="14"/>
  <c r="K2063" i="14"/>
  <c r="C2063" i="14"/>
  <c r="L2062" i="14"/>
  <c r="K2062" i="14"/>
  <c r="C2062" i="14"/>
  <c r="L2061" i="14"/>
  <c r="K2061" i="14"/>
  <c r="C2061" i="14"/>
  <c r="L2060" i="14"/>
  <c r="K2060" i="14"/>
  <c r="C2060" i="14"/>
  <c r="L2059" i="14"/>
  <c r="K2059" i="14"/>
  <c r="C2059" i="14"/>
  <c r="L2058" i="14"/>
  <c r="K2058" i="14"/>
  <c r="C2058" i="14"/>
  <c r="L2057" i="14"/>
  <c r="K2057" i="14"/>
  <c r="C2057" i="14"/>
  <c r="L2056" i="14"/>
  <c r="K2056" i="14"/>
  <c r="C2056" i="14"/>
  <c r="L2055" i="14"/>
  <c r="K2055" i="14"/>
  <c r="C2055" i="14"/>
  <c r="L2054" i="14"/>
  <c r="K2054" i="14"/>
  <c r="C2054" i="14"/>
  <c r="L2053" i="14"/>
  <c r="K2053" i="14"/>
  <c r="C2053" i="14"/>
  <c r="L2052" i="14"/>
  <c r="K2052" i="14"/>
  <c r="C2052" i="14"/>
  <c r="L2051" i="14"/>
  <c r="K2051" i="14"/>
  <c r="C2051" i="14"/>
  <c r="L2050" i="14"/>
  <c r="K2050" i="14"/>
  <c r="C2050" i="14"/>
  <c r="L2049" i="14"/>
  <c r="K2049" i="14"/>
  <c r="C2049" i="14"/>
  <c r="L2048" i="14"/>
  <c r="K2048" i="14"/>
  <c r="C2048" i="14"/>
  <c r="L2047" i="14"/>
  <c r="K2047" i="14"/>
  <c r="C2047" i="14"/>
  <c r="L2046" i="14"/>
  <c r="K2046" i="14"/>
  <c r="C2046" i="14"/>
  <c r="L2045" i="14"/>
  <c r="K2045" i="14"/>
  <c r="C2045" i="14"/>
  <c r="L2044" i="14"/>
  <c r="K2044" i="14"/>
  <c r="C2044" i="14"/>
  <c r="L2043" i="14"/>
  <c r="K2043" i="14"/>
  <c r="C2043" i="14"/>
  <c r="L2042" i="14"/>
  <c r="K2042" i="14"/>
  <c r="C2042" i="14"/>
  <c r="L2041" i="14"/>
  <c r="K2041" i="14"/>
  <c r="C2041" i="14"/>
  <c r="L2040" i="14"/>
  <c r="K2040" i="14"/>
  <c r="C2040" i="14"/>
  <c r="L2039" i="14"/>
  <c r="K2039" i="14"/>
  <c r="C2039" i="14"/>
  <c r="L2038" i="14"/>
  <c r="K2038" i="14"/>
  <c r="C2038" i="14"/>
  <c r="L2037" i="14"/>
  <c r="K2037" i="14"/>
  <c r="C2037" i="14"/>
  <c r="L2036" i="14"/>
  <c r="K2036" i="14"/>
  <c r="C2036" i="14"/>
  <c r="L2035" i="14"/>
  <c r="K2035" i="14"/>
  <c r="C2035" i="14"/>
  <c r="L2034" i="14"/>
  <c r="K2034" i="14"/>
  <c r="C2034" i="14"/>
  <c r="L2033" i="14"/>
  <c r="K2033" i="14"/>
  <c r="C2033" i="14"/>
  <c r="L2032" i="14"/>
  <c r="K2032" i="14"/>
  <c r="C2032" i="14"/>
  <c r="L2031" i="14"/>
  <c r="K2031" i="14"/>
  <c r="C2031" i="14"/>
  <c r="L2030" i="14"/>
  <c r="K2030" i="14"/>
  <c r="C2030" i="14"/>
  <c r="L2029" i="14"/>
  <c r="K2029" i="14"/>
  <c r="C2029" i="14"/>
  <c r="L2028" i="14"/>
  <c r="K2028" i="14"/>
  <c r="C2028" i="14"/>
  <c r="L2027" i="14"/>
  <c r="K2027" i="14"/>
  <c r="C2027" i="14"/>
  <c r="L2026" i="14"/>
  <c r="K2026" i="14"/>
  <c r="C2026" i="14"/>
  <c r="L2025" i="14"/>
  <c r="K2025" i="14"/>
  <c r="C2025" i="14"/>
  <c r="L2024" i="14"/>
  <c r="K2024" i="14"/>
  <c r="C2024" i="14"/>
  <c r="L2023" i="14"/>
  <c r="K2023" i="14"/>
  <c r="C2023" i="14"/>
  <c r="L2022" i="14"/>
  <c r="K2022" i="14"/>
  <c r="C2022" i="14"/>
  <c r="L2021" i="14"/>
  <c r="K2021" i="14"/>
  <c r="C2021" i="14"/>
  <c r="L2020" i="14"/>
  <c r="K2020" i="14"/>
  <c r="C2020" i="14"/>
  <c r="L2019" i="14"/>
  <c r="K2019" i="14"/>
  <c r="C2019" i="14"/>
  <c r="L2018" i="14"/>
  <c r="K2018" i="14"/>
  <c r="C2018" i="14"/>
  <c r="L2017" i="14"/>
  <c r="K2017" i="14"/>
  <c r="C2017" i="14"/>
  <c r="L2016" i="14"/>
  <c r="K2016" i="14"/>
  <c r="C2016" i="14"/>
  <c r="L2015" i="14"/>
  <c r="K2015" i="14"/>
  <c r="C2015" i="14"/>
  <c r="L2014" i="14"/>
  <c r="K2014" i="14"/>
  <c r="C2014" i="14"/>
  <c r="L2013" i="14"/>
  <c r="K2013" i="14"/>
  <c r="C2013" i="14"/>
  <c r="L2012" i="14"/>
  <c r="K2012" i="14"/>
  <c r="C2012" i="14"/>
  <c r="L2011" i="14"/>
  <c r="K2011" i="14"/>
  <c r="C2011" i="14"/>
  <c r="L2010" i="14"/>
  <c r="K2010" i="14"/>
  <c r="C2010" i="14"/>
  <c r="L2009" i="14"/>
  <c r="K2009" i="14"/>
  <c r="C2009" i="14"/>
  <c r="L2008" i="14"/>
  <c r="K2008" i="14"/>
  <c r="C2008" i="14"/>
  <c r="L2007" i="14"/>
  <c r="K2007" i="14"/>
  <c r="C2007" i="14"/>
  <c r="L2006" i="14"/>
  <c r="K2006" i="14"/>
  <c r="C2006" i="14"/>
  <c r="L2005" i="14"/>
  <c r="K2005" i="14"/>
  <c r="C2005" i="14"/>
  <c r="L2004" i="14"/>
  <c r="K2004" i="14"/>
  <c r="C2004" i="14"/>
  <c r="L2003" i="14"/>
  <c r="K2003" i="14"/>
  <c r="C2003" i="14"/>
  <c r="L2002" i="14"/>
  <c r="K2002" i="14"/>
  <c r="C2002" i="14"/>
  <c r="L2001" i="14"/>
  <c r="K2001" i="14"/>
  <c r="C2001" i="14"/>
  <c r="L2000" i="14"/>
  <c r="K2000" i="14"/>
  <c r="C2000" i="14"/>
  <c r="L1999" i="14"/>
  <c r="K1999" i="14"/>
  <c r="C1999" i="14"/>
  <c r="L1998" i="14"/>
  <c r="K1998" i="14"/>
  <c r="C1998" i="14"/>
  <c r="L1997" i="14"/>
  <c r="K1997" i="14"/>
  <c r="C1997" i="14"/>
  <c r="L1996" i="14"/>
  <c r="K1996" i="14"/>
  <c r="C1996" i="14"/>
  <c r="L1995" i="14"/>
  <c r="K1995" i="14"/>
  <c r="C1995" i="14"/>
  <c r="L1994" i="14"/>
  <c r="K1994" i="14"/>
  <c r="C1994" i="14"/>
  <c r="L1993" i="14"/>
  <c r="K1993" i="14"/>
  <c r="C1993" i="14"/>
  <c r="L1992" i="14"/>
  <c r="K1992" i="14"/>
  <c r="C1992" i="14"/>
  <c r="L1991" i="14"/>
  <c r="K1991" i="14"/>
  <c r="C1991" i="14"/>
  <c r="L1990" i="14"/>
  <c r="K1990" i="14"/>
  <c r="C1990" i="14"/>
  <c r="L1989" i="14"/>
  <c r="K1989" i="14"/>
  <c r="C1989" i="14"/>
  <c r="L1988" i="14"/>
  <c r="K1988" i="14"/>
  <c r="C1988" i="14"/>
  <c r="L1987" i="14"/>
  <c r="K1987" i="14"/>
  <c r="C1987" i="14"/>
  <c r="L1986" i="14"/>
  <c r="K1986" i="14"/>
  <c r="C1986" i="14"/>
  <c r="L1985" i="14"/>
  <c r="K1985" i="14"/>
  <c r="C1985" i="14"/>
  <c r="L1984" i="14"/>
  <c r="K1984" i="14"/>
  <c r="C1984" i="14"/>
  <c r="L1983" i="14"/>
  <c r="K1983" i="14"/>
  <c r="C1983" i="14"/>
  <c r="L1982" i="14"/>
  <c r="K1982" i="14"/>
  <c r="C1982" i="14"/>
  <c r="L1981" i="14"/>
  <c r="K1981" i="14"/>
  <c r="C1981" i="14"/>
  <c r="L1980" i="14"/>
  <c r="K1980" i="14"/>
  <c r="C1980" i="14"/>
  <c r="L1979" i="14"/>
  <c r="K1979" i="14"/>
  <c r="C1979" i="14"/>
  <c r="L1978" i="14"/>
  <c r="K1978" i="14"/>
  <c r="C1978" i="14"/>
  <c r="L1977" i="14"/>
  <c r="K1977" i="14"/>
  <c r="C1977" i="14"/>
  <c r="L1976" i="14"/>
  <c r="K1976" i="14"/>
  <c r="C1976" i="14"/>
  <c r="L1975" i="14"/>
  <c r="K1975" i="14"/>
  <c r="C1975" i="14"/>
  <c r="L1974" i="14"/>
  <c r="K1974" i="14"/>
  <c r="C1974" i="14"/>
  <c r="L1973" i="14"/>
  <c r="K1973" i="14"/>
  <c r="C1973" i="14"/>
  <c r="L1972" i="14"/>
  <c r="K1972" i="14"/>
  <c r="C1972" i="14"/>
  <c r="L1971" i="14"/>
  <c r="K1971" i="14"/>
  <c r="C1971" i="14"/>
  <c r="L1970" i="14"/>
  <c r="K1970" i="14"/>
  <c r="C1970" i="14"/>
  <c r="L1969" i="14"/>
  <c r="K1969" i="14"/>
  <c r="C1969" i="14"/>
  <c r="L1968" i="14"/>
  <c r="K1968" i="14"/>
  <c r="C1968" i="14"/>
  <c r="L1967" i="14"/>
  <c r="K1967" i="14"/>
  <c r="C1967" i="14"/>
  <c r="L1966" i="14"/>
  <c r="K1966" i="14"/>
  <c r="C1966" i="14"/>
  <c r="L1965" i="14"/>
  <c r="K1965" i="14"/>
  <c r="C1965" i="14"/>
  <c r="L1964" i="14"/>
  <c r="K1964" i="14"/>
  <c r="C1964" i="14"/>
  <c r="L1963" i="14"/>
  <c r="K1963" i="14"/>
  <c r="C1963" i="14"/>
  <c r="L1962" i="14"/>
  <c r="K1962" i="14"/>
  <c r="C1962" i="14"/>
  <c r="L1961" i="14"/>
  <c r="K1961" i="14"/>
  <c r="C1961" i="14"/>
  <c r="L1960" i="14"/>
  <c r="K1960" i="14"/>
  <c r="C1960" i="14"/>
  <c r="L1959" i="14"/>
  <c r="K1959" i="14"/>
  <c r="C1959" i="14"/>
  <c r="L1958" i="14"/>
  <c r="K1958" i="14"/>
  <c r="C1958" i="14"/>
  <c r="L1957" i="14"/>
  <c r="K1957" i="14"/>
  <c r="C1957" i="14"/>
  <c r="L1956" i="14"/>
  <c r="K1956" i="14"/>
  <c r="C1956" i="14"/>
  <c r="L1955" i="14"/>
  <c r="K1955" i="14"/>
  <c r="C1955" i="14"/>
  <c r="L1954" i="14"/>
  <c r="K1954" i="14"/>
  <c r="C1954" i="14"/>
  <c r="L1953" i="14"/>
  <c r="K1953" i="14"/>
  <c r="C1953" i="14"/>
  <c r="L1952" i="14"/>
  <c r="K1952" i="14"/>
  <c r="C1952" i="14"/>
  <c r="L1951" i="14"/>
  <c r="K1951" i="14"/>
  <c r="C1951" i="14"/>
  <c r="L1950" i="14"/>
  <c r="K1950" i="14"/>
  <c r="C1950" i="14"/>
  <c r="L1949" i="14"/>
  <c r="K1949" i="14"/>
  <c r="C1949" i="14"/>
  <c r="L1948" i="14"/>
  <c r="K1948" i="14"/>
  <c r="C1948" i="14"/>
  <c r="L1947" i="14"/>
  <c r="K1947" i="14"/>
  <c r="C1947" i="14"/>
  <c r="L1946" i="14"/>
  <c r="K1946" i="14"/>
  <c r="C1946" i="14"/>
  <c r="L1945" i="14"/>
  <c r="K1945" i="14"/>
  <c r="C1945" i="14"/>
  <c r="L1944" i="14"/>
  <c r="K1944" i="14"/>
  <c r="C1944" i="14"/>
  <c r="L1943" i="14"/>
  <c r="K1943" i="14"/>
  <c r="C1943" i="14"/>
  <c r="L1942" i="14"/>
  <c r="K1942" i="14"/>
  <c r="C1942" i="14"/>
  <c r="L1941" i="14"/>
  <c r="K1941" i="14"/>
  <c r="C1941" i="14"/>
  <c r="L1940" i="14"/>
  <c r="K1940" i="14"/>
  <c r="C1940" i="14"/>
  <c r="L1939" i="14"/>
  <c r="K1939" i="14"/>
  <c r="C1939" i="14"/>
  <c r="L1938" i="14"/>
  <c r="K1938" i="14"/>
  <c r="C1938" i="14"/>
  <c r="L1937" i="14"/>
  <c r="K1937" i="14"/>
  <c r="C1937" i="14"/>
  <c r="L1936" i="14"/>
  <c r="K1936" i="14"/>
  <c r="C1936" i="14"/>
  <c r="L1935" i="14"/>
  <c r="K1935" i="14"/>
  <c r="C1935" i="14"/>
  <c r="L1934" i="14"/>
  <c r="K1934" i="14"/>
  <c r="C1934" i="14"/>
  <c r="L1933" i="14"/>
  <c r="K1933" i="14"/>
  <c r="C1933" i="14"/>
  <c r="L1932" i="14"/>
  <c r="K1932" i="14"/>
  <c r="C1932" i="14"/>
  <c r="L1931" i="14"/>
  <c r="K1931" i="14"/>
  <c r="C1931" i="14"/>
  <c r="L1930" i="14"/>
  <c r="K1930" i="14"/>
  <c r="C1930" i="14"/>
  <c r="L1929" i="14"/>
  <c r="K1929" i="14"/>
  <c r="C1929" i="14"/>
  <c r="L1928" i="14"/>
  <c r="K1928" i="14"/>
  <c r="C1928" i="14"/>
  <c r="L1927" i="14"/>
  <c r="K1927" i="14"/>
  <c r="C1927" i="14"/>
  <c r="L1926" i="14"/>
  <c r="K1926" i="14"/>
  <c r="C1926" i="14"/>
  <c r="L1925" i="14"/>
  <c r="K1925" i="14"/>
  <c r="C1925" i="14"/>
</calcChain>
</file>

<file path=xl/connections.xml><?xml version="1.0" encoding="utf-8"?>
<connections xmlns="http://schemas.openxmlformats.org/spreadsheetml/2006/main">
  <connection id="1" keepAlive="1" name="Query - FEP2" description="Connection to the 'FEP2' query in the workbook." type="5" refreshedVersion="6" background="1" saveData="1">
    <dbPr connection="Provider=Microsoft.Mashup.OleDb.1;Data Source=$Workbook$;Location=FEP2;Extended Properties=&quot;&quot;" command="SELECT * FROM [FEP2]"/>
  </connection>
  <connection id="2" keepAlive="1" name="Query - J2 (2)" description="Connection to the 'J2 (2)' query in the workbook." type="5" refreshedVersion="6" background="1">
    <dbPr connection="Provider=Microsoft.Mashup.OleDb.1;Data Source=$Workbook$;Location=&quot;J2 (2)&quot;;Extended Properties=&quot;&quot;" command="SELECT * FROM [J2 (2)]"/>
  </connection>
  <connection id="3" keepAlive="1" name="Query - J3 (2)" description="Connection to the 'J3 (2)' query in the workbook." type="5" refreshedVersion="6" background="1">
    <dbPr connection="Provider=Microsoft.Mashup.OleDb.1;Data Source=$Workbook$;Location=&quot;J3 (2)&quot;;Extended Properties=&quot;&quot;" command="SELECT * FROM [J3 (2)]"/>
  </connection>
  <connection id="4" keepAlive="1" name="Query - J3 (3)" description="Connection to the 'J3 (3)' query in the workbook." type="5" refreshedVersion="6" background="1">
    <dbPr connection="Provider=Microsoft.Mashup.OleDb.1;Data Source=$Workbook$;Location=&quot;J3 (3)&quot;;Extended Properties=&quot;&quot;" command="SELECT * FROM [J3 (3)]"/>
  </connection>
  <connection id="5" keepAlive="1" name="Query - J4 (2)" description="Connection to the 'J4 (2)' query in the workbook." type="5" refreshedVersion="6" background="1">
    <dbPr connection="Provider=Microsoft.Mashup.OleDb.1;Data Source=$Workbook$;Location=&quot;J4 (2)&quot;;Extended Properties=&quot;&quot;" command="SELECT * FROM [J4 (2)]"/>
  </connection>
  <connection id="6" keepAlive="1" name="Query - J6 (2)" description="Connection to the 'J6 (2)' query in the workbook." type="5" refreshedVersion="6" background="1">
    <dbPr connection="Provider=Microsoft.Mashup.OleDb.1;Data Source=$Workbook$;Location=&quot;J6 (2)&quot;;Extended Properties=&quot;&quot;" command="SELECT * FROM [J6 (2)]"/>
  </connection>
  <connection id="7" keepAlive="1" name="Query - J8 (2)" description="Connection to the 'J8 (2)' query in the workbook." type="5" refreshedVersion="6" background="1">
    <dbPr connection="Provider=Microsoft.Mashup.OleDb.1;Data Source=$Workbook$;Location=&quot;J8 (2)&quot;;Extended Properties=&quot;&quot;" command="SELECT * FROM [J8 (2)]"/>
  </connection>
  <connection id="8" keepAlive="1" name="查詢 - CB2-1" description="與活頁簿中 'CB2-1' 查詢的連接。" type="5" refreshedVersion="6" background="1">
    <dbPr connection="Provider=Microsoft.Mashup.OleDb.1;Data Source=$Workbook$;Location=CB2-1;Extended Properties=&quot;&quot;" command="SELECT * FROM [CB2-1]"/>
  </connection>
  <connection id="9" keepAlive="1" name="查詢 - CB2-2" description="與活頁簿中 'CB2-2' 查詢的連接。" type="5" refreshedVersion="6" background="1">
    <dbPr connection="Provider=Microsoft.Mashup.OleDb.1;Data Source=$Workbook$;Location=CB2-2;Extended Properties=&quot;&quot;" command="SELECT * FROM [CB2-2]"/>
  </connection>
  <connection id="10" keepAlive="1" name="查詢 - CB2-3" description="與活頁簿中 'CB2-3' 查詢的連接。" type="5" refreshedVersion="6" background="1">
    <dbPr connection="Provider=Microsoft.Mashup.OleDb.1;Data Source=$Workbook$;Location=CB2-3;Extended Properties=&quot;&quot;" command="SELECT * FROM [CB2-3]"/>
  </connection>
  <connection id="11" keepAlive="1" name="查詢 - CJ1" description="與活頁簿中 'CJ1' 查詢的連接。" type="5" refreshedVersion="6" background="1">
    <dbPr connection="Provider=Microsoft.Mashup.OleDb.1;Data Source=$Workbook$;Location=CJ1;Extended Properties=&quot;&quot;" command="SELECT * FROM [CJ1]"/>
  </connection>
  <connection id="12" keepAlive="1" name="查詢 - CJ2" description="與活頁簿中 'CJ2' 查詢的連接。" type="5" refreshedVersion="6" background="1">
    <dbPr connection="Provider=Microsoft.Mashup.OleDb.1;Data Source=$Workbook$;Location=CJ2;Extended Properties=&quot;&quot;" command="SELECT * FROM [CJ2]"/>
  </connection>
  <connection id="13" keepAlive="1" name="查詢 - CJ2 (2)" description="與活頁簿中 'CJ2 (2)' 查詢的連接。" type="5" refreshedVersion="6" background="1">
    <dbPr connection="Provider=Microsoft.Mashup.OleDb.1;Data Source=$Workbook$;Location=&quot;CJ2 (2)&quot;;Extended Properties=&quot;&quot;" command="SELECT * FROM [CJ2 (2)]"/>
  </connection>
  <connection id="14" keepAlive="1" name="查詢 - CJ3" description="與活頁簿中 'CJ3' 查詢的連接。" type="5" refreshedVersion="6" background="1">
    <dbPr connection="Provider=Microsoft.Mashup.OleDb.1;Data Source=$Workbook$;Location=CJ3;Extended Properties=&quot;&quot;" command="SELECT * FROM [CJ3]"/>
  </connection>
  <connection id="15" keepAlive="1" name="查詢 - CJ3 (2)" description="與活頁簿中 'CJ3 (2)' 查詢的連接。" type="5" refreshedVersion="6" background="1">
    <dbPr connection="Provider=Microsoft.Mashup.OleDb.1;Data Source=$Workbook$;Location=&quot;CJ3 (2)&quot;;Extended Properties=&quot;&quot;" command="SELECT * FROM [CJ3 (2)]"/>
  </connection>
  <connection id="16" keepAlive="1" name="查詢 - CJ4" description="與活頁簿中 'CJ4' 查詢的連接。" type="5" refreshedVersion="6" background="1">
    <dbPr connection="Provider=Microsoft.Mashup.OleDb.1;Data Source=$Workbook$;Location=CJ4;Extended Properties=&quot;&quot;" command="SELECT * FROM [CJ4]"/>
  </connection>
  <connection id="17" keepAlive="1" name="查詢 - CJ4 (2)" description="與活頁簿中 'CJ4 (2)' 查詢的連接。" type="5" refreshedVersion="6" background="1" saveData="1">
    <dbPr connection="Provider=Microsoft.Mashup.OleDb.1;Data Source=$Workbook$;Location=&quot;CJ4 (2)&quot;;Extended Properties=&quot;&quot;" command="SELECT * FROM [CJ4 (2)]"/>
  </connection>
  <connection id="18" keepAlive="1" name="查詢 - CJD1" description="與活頁簿中 'CJD1' 查詢的連接。" type="5" refreshedVersion="6" background="1">
    <dbPr connection="Provider=Microsoft.Mashup.OleDb.1;Data Source=$Workbook$;Location=CJD1;Extended Properties=&quot;&quot;" command="SELECT * FROM [CJD1]"/>
  </connection>
  <connection id="19" keepAlive="1" name="查詢 - CJD2" description="與活頁簿中 'CJD2' 查詢的連接。" type="5" refreshedVersion="6" background="1">
    <dbPr connection="Provider=Microsoft.Mashup.OleDb.1;Data Source=$Workbook$;Location=CJD2;Extended Properties=&quot;&quot;" command="SELECT * FROM [CJD2]"/>
  </connection>
  <connection id="20" keepAlive="1" name="查詢 - CJD3" description="與活頁簿中 'CJD3' 查詢的連接。" type="5" refreshedVersion="6" background="1">
    <dbPr connection="Provider=Microsoft.Mashup.OleDb.1;Data Source=$Workbook$;Location=CJD3;Extended Properties=&quot;&quot;" command="SELECT * FROM [CJD3]"/>
  </connection>
  <connection id="21" keepAlive="1" name="查詢 - CJD4" description="與活頁簿中 'CJD4' 查詢的連接。" type="5" refreshedVersion="6" background="1">
    <dbPr connection="Provider=Microsoft.Mashup.OleDb.1;Data Source=$Workbook$;Location=CJD4;Extended Properties=&quot;&quot;" command="SELECT * FROM [CJD4]"/>
  </connection>
  <connection id="22" keepAlive="1" name="查詢 - EP2" description="與活頁簿中 'EP2' 查詢的連接。" type="5" refreshedVersion="6" background="1">
    <dbPr connection="Provider=Microsoft.Mashup.OleDb.1;Data Source=$Workbook$;Location=EP2;Extended Properties=&quot;&quot;" command="SELECT * FROM [EP2]"/>
  </connection>
  <connection id="23" keepAlive="1" name="查詢 - EP2 (2)" description="與活頁簿中 'EP2 (2)' 查詢的連接。" type="5" refreshedVersion="6" background="1">
    <dbPr connection="Provider=Microsoft.Mashup.OleDb.1;Data Source=$Workbook$;Location=&quot;EP2 (2)&quot;;Extended Properties=&quot;&quot;" command="SELECT * FROM [EP2 (2)]"/>
  </connection>
  <connection id="24" keepAlive="1" name="查詢 - EP4" description="與活頁簿中 'EP4' 查詢的連接。" type="5" refreshedVersion="6" background="1">
    <dbPr connection="Provider=Microsoft.Mashup.OleDb.1;Data Source=$Workbook$;Location=EP4;Extended Properties=&quot;&quot;" command="SELECT * FROM [EP4]"/>
  </connection>
  <connection id="25" keepAlive="1" name="查詢 - EP7" description="與活頁簿中 'EP7' 查詢的連接。" type="5" refreshedVersion="6" background="1">
    <dbPr connection="Provider=Microsoft.Mashup.OleDb.1;Data Source=$Workbook$;Location=EP7;Extended Properties=&quot;&quot;" command="SELECT * FROM [EP7]"/>
  </connection>
  <connection id="26" keepAlive="1" name="查詢 - EP8" description="與活頁簿中 'EP8' 查詢的連接。" type="5" refreshedVersion="6" background="1">
    <dbPr connection="Provider=Microsoft.Mashup.OleDb.1;Data Source=$Workbook$;Location=EP8;Extended Properties=&quot;&quot;" command="SELECT * FROM [EP8]"/>
  </connection>
  <connection id="27" keepAlive="1" name="查詢 - FPC1" description="與活頁簿中 'FPC1' 查詢的連接。" type="5" refreshedVersion="6" background="1">
    <dbPr connection="Provider=Microsoft.Mashup.OleDb.1;Data Source=$Workbook$;Location=FPC1;Extended Properties=&quot;&quot;" command="SELECT * FROM [FPC1]"/>
  </connection>
  <connection id="28" keepAlive="1" name="查詢 - FPC2" description="與活頁簿中 'FPC2' 查詢的連接。" type="5" refreshedVersion="6" background="1">
    <dbPr connection="Provider=Microsoft.Mashup.OleDb.1;Data Source=$Workbook$;Location=FPC2;Extended Properties=&quot;&quot;" command="SELECT * FROM [FPC2]"/>
  </connection>
  <connection id="29" keepAlive="1" name="查詢 - J1" description="與活頁簿中 'J1' 查詢的連接。" type="5" refreshedVersion="6" background="1">
    <dbPr connection="Provider=Microsoft.Mashup.OleDb.1;Data Source=$Workbook$;Location=J1;Extended Properties=&quot;&quot;" command="SELECT * FROM [J1]"/>
  </connection>
  <connection id="30" keepAlive="1" name="查詢 - J2" description="與活頁簿中 'J2' 查詢的連接。" type="5" refreshedVersion="6" background="1">
    <dbPr connection="Provider=Microsoft.Mashup.OleDb.1;Data Source=$Workbook$;Location=J2;Extended Properties=&quot;&quot;" command="SELECT * FROM [J2]"/>
  </connection>
  <connection id="31" keepAlive="1" name="查詢 - J3" description="與活頁簿中 'J3' 查詢的連接。" type="5" refreshedVersion="6" background="1">
    <dbPr connection="Provider=Microsoft.Mashup.OleDb.1;Data Source=$Workbook$;Location=J3;Extended Properties=&quot;&quot;" command="SELECT * FROM [J3]"/>
  </connection>
  <connection id="32" keepAlive="1" name="查詢 - J4" description="與活頁簿中 'J4' 查詢的連接。" type="5" refreshedVersion="6" background="1">
    <dbPr connection="Provider=Microsoft.Mashup.OleDb.1;Data Source=$Workbook$;Location=J4;Extended Properties=&quot;&quot;" command="SELECT * FROM [J4]"/>
  </connection>
  <connection id="33" keepAlive="1" name="查詢 - J5" description="與活頁簿中 'J5' 查詢的連接。" type="5" refreshedVersion="6" background="1">
    <dbPr connection="Provider=Microsoft.Mashup.OleDb.1;Data Source=$Workbook$;Location=J5;Extended Properties=&quot;&quot;" command="SELECT * FROM [J5]"/>
  </connection>
  <connection id="34" keepAlive="1" name="查詢 - J6" description="與活頁簿中 'J6' 查詢的連接。" type="5" refreshedVersion="6" background="1">
    <dbPr connection="Provider=Microsoft.Mashup.OleDb.1;Data Source=$Workbook$;Location=J6;Extended Properties=&quot;&quot;" command="SELECT * FROM [J6]"/>
  </connection>
  <connection id="35" keepAlive="1" name="查詢 - J7" description="與活頁簿中 'J7' 查詢的連接。" type="5" refreshedVersion="6" background="1">
    <dbPr connection="Provider=Microsoft.Mashup.OleDb.1;Data Source=$Workbook$;Location=J7;Extended Properties=&quot;&quot;" command="SELECT * FROM [J7]"/>
  </connection>
  <connection id="36" keepAlive="1" name="查詢 - J8" description="與活頁簿中 'J8' 查詢的連接。" type="5" refreshedVersion="6" background="1">
    <dbPr connection="Provider=Microsoft.Mashup.OleDb.1;Data Source=$Workbook$;Location=J8;Extended Properties=&quot;&quot;" command="SELECT * FROM [J8]"/>
  </connection>
  <connection id="37" keepAlive="1" name="查詢 - JD1" description="與活頁簿中 'JD1' 查詢的連接。" type="5" refreshedVersion="6" background="1">
    <dbPr connection="Provider=Microsoft.Mashup.OleDb.1;Data Source=$Workbook$;Location=JD1;Extended Properties=&quot;&quot;" command="SELECT * FROM [JD1]"/>
  </connection>
  <connection id="38" keepAlive="1" name="查詢 - JT11" description="與活頁簿中 'JT11' 查詢的連接。" type="5" refreshedVersion="6" background="1">
    <dbPr connection="Provider=Microsoft.Mashup.OleDb.1;Data Source=$Workbook$;Location=JT11;Extended Properties=&quot;&quot;" command="SELECT * FROM [JT11]"/>
  </connection>
  <connection id="39" keepAlive="1" name="查詢 - JT11 (2)" description="與活頁簿中 'JT11 (2)' 查詢的連接。" type="5" refreshedVersion="6" background="1">
    <dbPr connection="Provider=Microsoft.Mashup.OleDb.1;Data Source=$Workbook$;Location=&quot;JT11 (2)&quot;;Extended Properties=&quot;&quot;" command="SELECT * FROM [JT11 (2)]"/>
  </connection>
  <connection id="40" keepAlive="1" name="查詢 - JT11B" description="與活頁簿中 'JT11B' 查詢的連接。" type="5" refreshedVersion="6" background="1">
    <dbPr connection="Provider=Microsoft.Mashup.OleDb.1;Data Source=$Workbook$;Location=JT11B;Extended Properties=&quot;&quot;" command="SELECT * FROM [JT11B]"/>
  </connection>
  <connection id="41" keepAlive="1" name="查詢 - JT12" description="與活頁簿中 'JT12' 查詢的連接。" type="5" refreshedVersion="6" background="1">
    <dbPr connection="Provider=Microsoft.Mashup.OleDb.1;Data Source=$Workbook$;Location=JT12;Extended Properties=&quot;&quot;" command="SELECT * FROM [JT12]"/>
  </connection>
  <connection id="42" keepAlive="1" name="查詢 - S1" description="與活頁簿中 'S1' 查詢的連接。" type="5" refreshedVersion="6" background="1">
    <dbPr connection="Provider=Microsoft.Mashup.OleDb.1;Data Source=$Workbook$;Location=S1;Extended Properties=&quot;&quot;" command="SELECT * FROM [S1]"/>
  </connection>
  <connection id="43" keepAlive="1" name="查詢 - S1 (2)" description="與活頁簿中 'S1 (2)' 查詢的連接。" type="5" refreshedVersion="6" background="1">
    <dbPr connection="Provider=Microsoft.Mashup.OleDb.1;Data Source=$Workbook$;Location=&quot;S1 (2)&quot;;Extended Properties=&quot;&quot;" command="SELECT * FROM [S1 (2)]"/>
  </connection>
  <connection id="44" keepAlive="1" name="查詢 - S2" description="與活頁簿中 'S2' 查詢的連接。" type="5" refreshedVersion="6" background="1">
    <dbPr connection="Provider=Microsoft.Mashup.OleDb.1;Data Source=$Workbook$;Location=S2;Extended Properties=&quot;&quot;" command="SELECT * FROM [S2]"/>
  </connection>
  <connection id="45" keepAlive="1" name="查詢 - S2 (2)" description="與活頁簿中 'S2 (2)' 查詢的連接。" type="5" refreshedVersion="6" background="1" saveData="1">
    <dbPr connection="Provider=Microsoft.Mashup.OleDb.1;Data Source=$Workbook$;Location=&quot;S2 (2)&quot;;Extended Properties=&quot;&quot;" command="SELECT * FROM [S2 (2)]"/>
  </connection>
  <connection id="46" keepAlive="1" name="查詢 - S3" description="與活頁簿中 'S3' 查詢的連接。" type="5" refreshedVersion="6" background="1">
    <dbPr connection="Provider=Microsoft.Mashup.OleDb.1;Data Source=$Workbook$;Location=S3;Extended Properties=&quot;&quot;" command="SELECT * FROM [S3]"/>
  </connection>
  <connection id="47" keepAlive="1" name="查詢 - S4" description="與活頁簿中 'S4' 查詢的連接。" type="5" refreshedVersion="6" background="1">
    <dbPr connection="Provider=Microsoft.Mashup.OleDb.1;Data Source=$Workbook$;Location=S4;Extended Properties=&quot;&quot;" command="SELECT * FROM [S4]"/>
  </connection>
  <connection id="48" keepAlive="1" name="查詢 - S5" description="與活頁簿中 'S5' 查詢的連接。" type="5" refreshedVersion="6" background="1">
    <dbPr connection="Provider=Microsoft.Mashup.OleDb.1;Data Source=$Workbook$;Location=S5;Extended Properties=&quot;&quot;" command="SELECT * FROM [S5]"/>
  </connection>
  <connection id="49" keepAlive="1" name="查詢 - S6" description="與活頁簿中 'S6' 查詢的連接。" type="5" refreshedVersion="6" background="1">
    <dbPr connection="Provider=Microsoft.Mashup.OleDb.1;Data Source=$Workbook$;Location=S6;Extended Properties=&quot;&quot;" command="SELECT * FROM [S6]"/>
  </connection>
  <connection id="50" keepAlive="1" name="查詢 - SB10" description="與活頁簿中 'SB10' 查詢的連接。" type="5" refreshedVersion="6" background="1">
    <dbPr connection="Provider=Microsoft.Mashup.OleDb.1;Data Source=$Workbook$;Location=SB10;Extended Properties=&quot;&quot;" command="SELECT * FROM [SB10]"/>
  </connection>
  <connection id="51" keepAlive="1" name="查詢 - SB1-0" description="與活頁簿中 'SB1-0' 查詢的連接。" type="5" refreshedVersion="6" background="1">
    <dbPr connection="Provider=Microsoft.Mashup.OleDb.1;Data Source=$Workbook$;Location=SB1-0;Extended Properties=&quot;&quot;" command="SELECT * FROM [SB1-0]"/>
  </connection>
  <connection id="52" keepAlive="1" name="查詢 - SB1-1" description="與活頁簿中 'SB1-1' 查詢的連接。" type="5" refreshedVersion="6" background="1">
    <dbPr connection="Provider=Microsoft.Mashup.OleDb.1;Data Source=$Workbook$;Location=SB1-1;Extended Properties=&quot;&quot;" command="SELECT * FROM [SB1-1]"/>
  </connection>
  <connection id="53" keepAlive="1" name="查詢 - SB1-2" description="與活頁簿中 'SB1-2' 查詢的連接。" type="5" refreshedVersion="6" background="1">
    <dbPr connection="Provider=Microsoft.Mashup.OleDb.1;Data Source=$Workbook$;Location=SB1-2;Extended Properties=&quot;&quot;" command="SELECT * FROM [SB1-2]"/>
  </connection>
  <connection id="54" keepAlive="1" name="查詢 - SB13" description="與活頁簿中 'SB13' 查詢的連接。" type="5" refreshedVersion="6" background="1" saveData="1">
    <dbPr connection="Provider=Microsoft.Mashup.OleDb.1;Data Source=$Workbook$;Location=SB13;Extended Properties=&quot;&quot;" command="SELECT * FROM [SB13]"/>
  </connection>
  <connection id="55" keepAlive="1" name="查詢 - SB1-3" description="與活頁簿中 'SB1-3' 查詢的連接。" type="5" refreshedVersion="6" background="1">
    <dbPr connection="Provider=Microsoft.Mashup.OleDb.1;Data Source=$Workbook$;Location=SB1-3;Extended Properties=&quot;&quot;" command="SELECT * FROM [SB1-3]"/>
  </connection>
  <connection id="56" keepAlive="1" name="查詢 - T1" description="與活頁簿中 'T1' 查詢的連接。" type="5" refreshedVersion="6" background="1">
    <dbPr connection="Provider=Microsoft.Mashup.OleDb.1;Data Source=$Workbook$;Location=T1;Extended Properties=&quot;&quot;" command="SELECT * FROM [T1]"/>
  </connection>
  <connection id="57" keepAlive="1" name="查詢 - T1 (2)" description="與活頁簿中 'T1 (2)' 查詢的連接。" type="5" refreshedVersion="6" background="1">
    <dbPr connection="Provider=Microsoft.Mashup.OleDb.1;Data Source=$Workbook$;Location=&quot;T1 (2)&quot;;Extended Properties=&quot;&quot;" command="SELECT * FROM [T1 (2)]"/>
  </connection>
  <connection id="58" keepAlive="1" name="查詢 - T2" description="與活頁簿中 'T2' 查詢的連接。" type="5" refreshedVersion="6" background="1">
    <dbPr connection="Provider=Microsoft.Mashup.OleDb.1;Data Source=$Workbook$;Location=T2;Extended Properties=&quot;&quot;" command="SELECT * FROM [T2]"/>
  </connection>
  <connection id="59" keepAlive="1" name="查詢 - T3" description="與活頁簿中 'T3' 查詢的連接。" type="5" refreshedVersion="6" background="1">
    <dbPr connection="Provider=Microsoft.Mashup.OleDb.1;Data Source=$Workbook$;Location=T3;Extended Properties=&quot;&quot;" command="SELECT * FROM [T3]"/>
  </connection>
  <connection id="60" keepAlive="1" name="查詢 - T4" description="與活頁簿中 'T4' 查詢的連接。" type="5" refreshedVersion="6" background="1">
    <dbPr connection="Provider=Microsoft.Mashup.OleDb.1;Data Source=$Workbook$;Location=T4;Extended Properties=&quot;&quot;" command="SELECT * FROM [T4]"/>
  </connection>
  <connection id="61" keepAlive="1" name="查詢 - T5" description="與活頁簿中 'T5' 查詢的連接。" type="5" refreshedVersion="6" background="1">
    <dbPr connection="Provider=Microsoft.Mashup.OleDb.1;Data Source=$Workbook$;Location=T5;Extended Properties=&quot;&quot;" command="SELECT * FROM [T5]"/>
  </connection>
  <connection id="62" keepAlive="1" name="查詢 - T6" description="與活頁簿中 'T6' 查詢的連接。" type="5" refreshedVersion="6" background="1">
    <dbPr connection="Provider=Microsoft.Mashup.OleDb.1;Data Source=$Workbook$;Location=T6;Extended Properties=&quot;&quot;" command="SELECT * FROM [T6]"/>
  </connection>
  <connection id="63" keepAlive="1" name="查詢 - T6 (2)" description="與活頁簿中 'T6 (2)' 查詢的連接。" type="5" refreshedVersion="6" background="1">
    <dbPr connection="Provider=Microsoft.Mashup.OleDb.1;Data Source=$Workbook$;Location=&quot;T6 (2)&quot;;Extended Properties=&quot;&quot;" command="SELECT * FROM [T6 (2)]"/>
  </connection>
  <connection id="64" keepAlive="1" name="查詢 - Test 25" description="與活頁簿中 'Test 25' 查詢的連接。" type="5" refreshedVersion="6" background="1">
    <dbPr connection="Provider=Microsoft.Mashup.OleDb.1;Data Source=$Workbook$;Location=&quot;Test 25&quot;;Extended Properties=&quot;&quot;" command="SELECT * FROM [Test 25]"/>
  </connection>
  <connection id="65" keepAlive="1" name="查詢 - Test 26" description="與活頁簿中 'Test 26' 查詢的連接。" type="5" refreshedVersion="6" background="1">
    <dbPr connection="Provider=Microsoft.Mashup.OleDb.1;Data Source=$Workbook$;Location=&quot;Test 26&quot;;Extended Properties=&quot;&quot;" command="SELECT * FROM [Test 26]"/>
  </connection>
</connections>
</file>

<file path=xl/sharedStrings.xml><?xml version="1.0" encoding="utf-8"?>
<sst xmlns="http://schemas.openxmlformats.org/spreadsheetml/2006/main" count="25131" uniqueCount="6289">
  <si>
    <t>T3</t>
  </si>
  <si>
    <t>T4</t>
  </si>
  <si>
    <t>T5</t>
  </si>
  <si>
    <t>T6</t>
  </si>
  <si>
    <t>Researcher</t>
  </si>
  <si>
    <t>A</t>
  </si>
  <si>
    <t>D</t>
  </si>
  <si>
    <t>B</t>
  </si>
  <si>
    <t>RY</t>
  </si>
  <si>
    <t>J</t>
  </si>
  <si>
    <t>X</t>
  </si>
  <si>
    <t>Y</t>
  </si>
  <si>
    <t>T</t>
  </si>
  <si>
    <t>Name</t>
  </si>
  <si>
    <t>W</t>
  </si>
  <si>
    <t>BF</t>
  </si>
  <si>
    <t>ID</t>
  </si>
  <si>
    <t>C</t>
  </si>
  <si>
    <t>H</t>
  </si>
  <si>
    <t>W44X335</t>
  </si>
  <si>
    <t>W1100X499</t>
  </si>
  <si>
    <t>W44X290</t>
  </si>
  <si>
    <t>W1100X433</t>
  </si>
  <si>
    <t>W44X262</t>
  </si>
  <si>
    <t>W1100X390</t>
  </si>
  <si>
    <t>W44X230</t>
  </si>
  <si>
    <t>W1100X343</t>
  </si>
  <si>
    <t>W40X593</t>
  </si>
  <si>
    <t>W1000X883</t>
  </si>
  <si>
    <t>W40X503</t>
  </si>
  <si>
    <t>W1000X748</t>
  </si>
  <si>
    <t>W40X431</t>
  </si>
  <si>
    <t>W1000X642</t>
  </si>
  <si>
    <t>W40X397</t>
  </si>
  <si>
    <t>W1000X591</t>
  </si>
  <si>
    <t>W40X372</t>
  </si>
  <si>
    <t>W1000X554</t>
  </si>
  <si>
    <t>W40X362</t>
  </si>
  <si>
    <t>W1000X539</t>
  </si>
  <si>
    <t>W40X324</t>
  </si>
  <si>
    <t>W1000X483</t>
  </si>
  <si>
    <t>W40X297</t>
  </si>
  <si>
    <t>W1000X443</t>
  </si>
  <si>
    <t>W40X277</t>
  </si>
  <si>
    <t>W1000X412</t>
  </si>
  <si>
    <t>W40X249</t>
  </si>
  <si>
    <t>W1000X371</t>
  </si>
  <si>
    <t>W40X215</t>
  </si>
  <si>
    <t>W1000X321</t>
  </si>
  <si>
    <t>W40X199</t>
  </si>
  <si>
    <t>W1000X296</t>
  </si>
  <si>
    <t>W40X392</t>
  </si>
  <si>
    <t>W1000X584</t>
  </si>
  <si>
    <t>W40X331</t>
  </si>
  <si>
    <t>W1000X494</t>
  </si>
  <si>
    <t>W40X327</t>
  </si>
  <si>
    <t>W1000X486</t>
  </si>
  <si>
    <t>W40X278</t>
  </si>
  <si>
    <t>W1000X415</t>
  </si>
  <si>
    <t>W40X264</t>
  </si>
  <si>
    <t>W1000X393</t>
  </si>
  <si>
    <t>W40X235</t>
  </si>
  <si>
    <t>W1000X350</t>
  </si>
  <si>
    <t>W40X211</t>
  </si>
  <si>
    <t>W1000X314</t>
  </si>
  <si>
    <t>W40X183</t>
  </si>
  <si>
    <t>W1000X272</t>
  </si>
  <si>
    <t>W40X167</t>
  </si>
  <si>
    <t>W1000X249</t>
  </si>
  <si>
    <t>W40X149</t>
  </si>
  <si>
    <t>W1000X222</t>
  </si>
  <si>
    <t>W36X798</t>
  </si>
  <si>
    <t>W920X1188</t>
  </si>
  <si>
    <t>W36X650</t>
  </si>
  <si>
    <t>W920X967</t>
  </si>
  <si>
    <t>W36X527</t>
  </si>
  <si>
    <t>W920X784</t>
  </si>
  <si>
    <t>W36X439</t>
  </si>
  <si>
    <t>W920X653</t>
  </si>
  <si>
    <t>W36X393</t>
  </si>
  <si>
    <t>W920X585</t>
  </si>
  <si>
    <t>W36X359</t>
  </si>
  <si>
    <t>W920X534</t>
  </si>
  <si>
    <t>W36X328</t>
  </si>
  <si>
    <t>W920X488</t>
  </si>
  <si>
    <t>W36X300</t>
  </si>
  <si>
    <t>W920X446</t>
  </si>
  <si>
    <t>W36X280</t>
  </si>
  <si>
    <t>W920X417</t>
  </si>
  <si>
    <t>W36X260</t>
  </si>
  <si>
    <t>W920X387</t>
  </si>
  <si>
    <t>W36X245</t>
  </si>
  <si>
    <t>W920X365</t>
  </si>
  <si>
    <t>W36X230</t>
  </si>
  <si>
    <t>W920X342</t>
  </si>
  <si>
    <t>W36X256</t>
  </si>
  <si>
    <t>W920X381</t>
  </si>
  <si>
    <t>W36X232</t>
  </si>
  <si>
    <t>W920X345</t>
  </si>
  <si>
    <t>W36X210</t>
  </si>
  <si>
    <t>W920X313</t>
  </si>
  <si>
    <t>W36X194</t>
  </si>
  <si>
    <t>W920X289</t>
  </si>
  <si>
    <t>W36X182</t>
  </si>
  <si>
    <t>W920X271</t>
  </si>
  <si>
    <t>W36X170</t>
  </si>
  <si>
    <t>W920X253</t>
  </si>
  <si>
    <t>W36X160</t>
  </si>
  <si>
    <t>W920X238</t>
  </si>
  <si>
    <t>W36X150</t>
  </si>
  <si>
    <t>W920X223</t>
  </si>
  <si>
    <t>W36X135</t>
  </si>
  <si>
    <t>W920X201</t>
  </si>
  <si>
    <t>W33X387</t>
  </si>
  <si>
    <t>W840X576</t>
  </si>
  <si>
    <t>W33X354</t>
  </si>
  <si>
    <t>W840X527</t>
  </si>
  <si>
    <t>W33X318</t>
  </si>
  <si>
    <t>W840X473</t>
  </si>
  <si>
    <t>W33X291</t>
  </si>
  <si>
    <t>W840X433</t>
  </si>
  <si>
    <t>W33X263</t>
  </si>
  <si>
    <t>W840X392</t>
  </si>
  <si>
    <t>W33X241</t>
  </si>
  <si>
    <t>W840X359</t>
  </si>
  <si>
    <t>W33X221</t>
  </si>
  <si>
    <t>W840X329</t>
  </si>
  <si>
    <t>W33X201</t>
  </si>
  <si>
    <t>W840X299</t>
  </si>
  <si>
    <t>W33X169</t>
  </si>
  <si>
    <t>W840X251</t>
  </si>
  <si>
    <t>W33X152</t>
  </si>
  <si>
    <t>W840X226</t>
  </si>
  <si>
    <t>W33X141</t>
  </si>
  <si>
    <t>W840X210</t>
  </si>
  <si>
    <t>W33X130</t>
  </si>
  <si>
    <t>W840X193</t>
  </si>
  <si>
    <t>W33X118</t>
  </si>
  <si>
    <t>W840X176</t>
  </si>
  <si>
    <t>W30X391</t>
  </si>
  <si>
    <t>W760X582</t>
  </si>
  <si>
    <t>W30X357</t>
  </si>
  <si>
    <t>W760X531</t>
  </si>
  <si>
    <t>W30X326</t>
  </si>
  <si>
    <t>W760X484</t>
  </si>
  <si>
    <t>W30X292</t>
  </si>
  <si>
    <t>W760X434</t>
  </si>
  <si>
    <t>W30X261</t>
  </si>
  <si>
    <t>W760X389</t>
  </si>
  <si>
    <t>W30X235</t>
  </si>
  <si>
    <t>W760X350</t>
  </si>
  <si>
    <t>W30X211</t>
  </si>
  <si>
    <t>W760X314</t>
  </si>
  <si>
    <t>W30X191</t>
  </si>
  <si>
    <t>W760X284</t>
  </si>
  <si>
    <t>W30X173</t>
  </si>
  <si>
    <t>W760X257</t>
  </si>
  <si>
    <t>W30X148</t>
  </si>
  <si>
    <t>W760X220</t>
  </si>
  <si>
    <t>W30X132</t>
  </si>
  <si>
    <t>W760X196</t>
  </si>
  <si>
    <t>W30X124</t>
  </si>
  <si>
    <t>W760X185</t>
  </si>
  <si>
    <t>W30X116</t>
  </si>
  <si>
    <t>W760X173</t>
  </si>
  <si>
    <t>W30X108</t>
  </si>
  <si>
    <t>W760X161</t>
  </si>
  <si>
    <t>W30X99</t>
  </si>
  <si>
    <t>W760X147</t>
  </si>
  <si>
    <t>W30X90</t>
  </si>
  <si>
    <t>W760X134</t>
  </si>
  <si>
    <t>W27X539</t>
  </si>
  <si>
    <t>W690X802</t>
  </si>
  <si>
    <t>W27X368</t>
  </si>
  <si>
    <t>W690X548</t>
  </si>
  <si>
    <t>W27X336</t>
  </si>
  <si>
    <t>W690X500</t>
  </si>
  <si>
    <t>W27X307</t>
  </si>
  <si>
    <t>W690X457</t>
  </si>
  <si>
    <t>W27X281</t>
  </si>
  <si>
    <t>W690X419</t>
  </si>
  <si>
    <t>W27X258</t>
  </si>
  <si>
    <t>W690X384</t>
  </si>
  <si>
    <t>W27X235</t>
  </si>
  <si>
    <t>W690X350</t>
  </si>
  <si>
    <t>W27X217</t>
  </si>
  <si>
    <t>W690X323</t>
  </si>
  <si>
    <t>W27X194</t>
  </si>
  <si>
    <t>W690X289</t>
  </si>
  <si>
    <t>W27X178</t>
  </si>
  <si>
    <t>W690X265</t>
  </si>
  <si>
    <t>W27X161</t>
  </si>
  <si>
    <t>W690X240</t>
  </si>
  <si>
    <t>W27X146</t>
  </si>
  <si>
    <t>W690X217</t>
  </si>
  <si>
    <t>W27X129</t>
  </si>
  <si>
    <t>W690X192</t>
  </si>
  <si>
    <t>W27X114</t>
  </si>
  <si>
    <t>W690X170</t>
  </si>
  <si>
    <t>W27X102</t>
  </si>
  <si>
    <t>W690X152</t>
  </si>
  <si>
    <t>W27X94</t>
  </si>
  <si>
    <t>W690X140</t>
  </si>
  <si>
    <t>W27X84</t>
  </si>
  <si>
    <t>W690X125</t>
  </si>
  <si>
    <t>W24X370</t>
  </si>
  <si>
    <t>W610X551</t>
  </si>
  <si>
    <t>W24X335</t>
  </si>
  <si>
    <t>W610X498</t>
  </si>
  <si>
    <t>W24X306</t>
  </si>
  <si>
    <t>W610X455</t>
  </si>
  <si>
    <t>W24X279</t>
  </si>
  <si>
    <t>W610X415</t>
  </si>
  <si>
    <t>W24X250</t>
  </si>
  <si>
    <t>W610X372</t>
  </si>
  <si>
    <t>W24X229</t>
  </si>
  <si>
    <t>W610X341</t>
  </si>
  <si>
    <t>W24X207</t>
  </si>
  <si>
    <t>W610X307</t>
  </si>
  <si>
    <t>W24X192</t>
  </si>
  <si>
    <t>W610X285</t>
  </si>
  <si>
    <t>W24X176</t>
  </si>
  <si>
    <t>W610X262</t>
  </si>
  <si>
    <t>W24X162</t>
  </si>
  <si>
    <t>W610X241</t>
  </si>
  <si>
    <t>W24X146</t>
  </si>
  <si>
    <t>W610X217</t>
  </si>
  <si>
    <t>W24X131</t>
  </si>
  <si>
    <t>W610X195</t>
  </si>
  <si>
    <t>W24X117</t>
  </si>
  <si>
    <t>W610X174</t>
  </si>
  <si>
    <t>W24X104</t>
  </si>
  <si>
    <t>W610X155</t>
  </si>
  <si>
    <t>W24X103</t>
  </si>
  <si>
    <t>W610X153</t>
  </si>
  <si>
    <t>W24X94</t>
  </si>
  <si>
    <t>W610X140</t>
  </si>
  <si>
    <t>W24X84</t>
  </si>
  <si>
    <t>W610X125</t>
  </si>
  <si>
    <t>W24X76</t>
  </si>
  <si>
    <t>W610X113</t>
  </si>
  <si>
    <t>W24X68</t>
  </si>
  <si>
    <t>W610X101</t>
  </si>
  <si>
    <t>W24X62</t>
  </si>
  <si>
    <t>W610X92</t>
  </si>
  <si>
    <t>W24X55</t>
  </si>
  <si>
    <t>W610X82</t>
  </si>
  <si>
    <t>W21X201</t>
  </si>
  <si>
    <t>W530X300</t>
  </si>
  <si>
    <t>W21X182</t>
  </si>
  <si>
    <t>W530X272</t>
  </si>
  <si>
    <t>W21X166</t>
  </si>
  <si>
    <t>W530X248</t>
  </si>
  <si>
    <t>W21X147</t>
  </si>
  <si>
    <t>W530X219</t>
  </si>
  <si>
    <t>W21X132</t>
  </si>
  <si>
    <t>W530X196</t>
  </si>
  <si>
    <t>W21X122</t>
  </si>
  <si>
    <t>W530X182</t>
  </si>
  <si>
    <t>W21X111</t>
  </si>
  <si>
    <t>W530X165</t>
  </si>
  <si>
    <t>W21X101</t>
  </si>
  <si>
    <t>W530X150</t>
  </si>
  <si>
    <t>W21X93</t>
  </si>
  <si>
    <t>W530X138</t>
  </si>
  <si>
    <t>W21X83</t>
  </si>
  <si>
    <t>W530X123</t>
  </si>
  <si>
    <t>W21X73</t>
  </si>
  <si>
    <t>W530X109</t>
  </si>
  <si>
    <t>W21X68</t>
  </si>
  <si>
    <t>W530X101</t>
  </si>
  <si>
    <t>W21X62</t>
  </si>
  <si>
    <t>W530X92</t>
  </si>
  <si>
    <t>W21X55</t>
  </si>
  <si>
    <t>W530X82</t>
  </si>
  <si>
    <t>W21X48</t>
  </si>
  <si>
    <t>W530X72</t>
  </si>
  <si>
    <t>W21X57</t>
  </si>
  <si>
    <t>W530X85</t>
  </si>
  <si>
    <t>W21X50</t>
  </si>
  <si>
    <t>W530X74</t>
  </si>
  <si>
    <t>W21X44</t>
  </si>
  <si>
    <t>W530X66</t>
  </si>
  <si>
    <t>W18X175</t>
  </si>
  <si>
    <t>W460X260</t>
  </si>
  <si>
    <t>W18X158</t>
  </si>
  <si>
    <t>W460X235</t>
  </si>
  <si>
    <t>W18X143</t>
  </si>
  <si>
    <t>W460X213</t>
  </si>
  <si>
    <t>W18X130</t>
  </si>
  <si>
    <t>W460X193</t>
  </si>
  <si>
    <t>W18X119</t>
  </si>
  <si>
    <t>W460X177</t>
  </si>
  <si>
    <t>W18X106</t>
  </si>
  <si>
    <t>W460X158</t>
  </si>
  <si>
    <t>W18X97</t>
  </si>
  <si>
    <t>W460X144</t>
  </si>
  <si>
    <t>W18X86</t>
  </si>
  <si>
    <t>W460X128</t>
  </si>
  <si>
    <t>W18X76</t>
  </si>
  <si>
    <t>W460X113</t>
  </si>
  <si>
    <t>W18X71</t>
  </si>
  <si>
    <t>W460X106</t>
  </si>
  <si>
    <t>W18X65</t>
  </si>
  <si>
    <t>W460X97</t>
  </si>
  <si>
    <t>W18X60</t>
  </si>
  <si>
    <t>W460X89</t>
  </si>
  <si>
    <t>W18X55</t>
  </si>
  <si>
    <t>W460X82</t>
  </si>
  <si>
    <t>W18X50</t>
  </si>
  <si>
    <t>W460X74</t>
  </si>
  <si>
    <t>W18X46</t>
  </si>
  <si>
    <t>W460X68</t>
  </si>
  <si>
    <t>W18X40</t>
  </si>
  <si>
    <t>W460X60</t>
  </si>
  <si>
    <t>W18X35</t>
  </si>
  <si>
    <t>W460X52</t>
  </si>
  <si>
    <t>W16X100</t>
  </si>
  <si>
    <t>W410X149</t>
  </si>
  <si>
    <t>W16X89</t>
  </si>
  <si>
    <t>W410X132</t>
  </si>
  <si>
    <t>W16X77</t>
  </si>
  <si>
    <t>W410X114</t>
  </si>
  <si>
    <t>W16X67</t>
  </si>
  <si>
    <t>W410X100</t>
  </si>
  <si>
    <t>W16X57</t>
  </si>
  <si>
    <t>W410X85</t>
  </si>
  <si>
    <t>W16X50</t>
  </si>
  <si>
    <t>W410X75</t>
  </si>
  <si>
    <t>W16X45</t>
  </si>
  <si>
    <t>W410X67</t>
  </si>
  <si>
    <t>W16X40</t>
  </si>
  <si>
    <t>W410X60</t>
  </si>
  <si>
    <t>W16X36</t>
  </si>
  <si>
    <t>W410X53</t>
  </si>
  <si>
    <t>W16X31</t>
  </si>
  <si>
    <t>W410X46.1</t>
  </si>
  <si>
    <t>W16X26</t>
  </si>
  <si>
    <t>W410X38.8</t>
  </si>
  <si>
    <t>W14X808</t>
  </si>
  <si>
    <t>W360X1202</t>
  </si>
  <si>
    <t>W14X730</t>
  </si>
  <si>
    <t>W360X1086</t>
  </si>
  <si>
    <t>W14X665</t>
  </si>
  <si>
    <t>W360X990</t>
  </si>
  <si>
    <t>W14X605</t>
  </si>
  <si>
    <t>W360X900</t>
  </si>
  <si>
    <t>W14X550</t>
  </si>
  <si>
    <t>W360X818</t>
  </si>
  <si>
    <t>W14X500</t>
  </si>
  <si>
    <t>W360X744</t>
  </si>
  <si>
    <t>W14X455</t>
  </si>
  <si>
    <t>W360X677</t>
  </si>
  <si>
    <t>W14X426</t>
  </si>
  <si>
    <t>W360X634</t>
  </si>
  <si>
    <t>W14X398</t>
  </si>
  <si>
    <t>W360X592</t>
  </si>
  <si>
    <t>W14X370</t>
  </si>
  <si>
    <t>W360X551</t>
  </si>
  <si>
    <t>W14X342</t>
  </si>
  <si>
    <t>W360X509</t>
  </si>
  <si>
    <t>W14X311</t>
  </si>
  <si>
    <t>W360X463</t>
  </si>
  <si>
    <t>W14X283</t>
  </si>
  <si>
    <t>W360X421</t>
  </si>
  <si>
    <t>W14X257</t>
  </si>
  <si>
    <t>W360X382</t>
  </si>
  <si>
    <t>W14X233</t>
  </si>
  <si>
    <t>W360X347</t>
  </si>
  <si>
    <t>W14X211</t>
  </si>
  <si>
    <t>W360X314</t>
  </si>
  <si>
    <t>W14X193</t>
  </si>
  <si>
    <t>W360X287</t>
  </si>
  <si>
    <t>W14X176</t>
  </si>
  <si>
    <t>W360X262</t>
  </si>
  <si>
    <t>W14X159</t>
  </si>
  <si>
    <t>W360X237</t>
  </si>
  <si>
    <t>W14X145</t>
  </si>
  <si>
    <t>W360X216</t>
  </si>
  <si>
    <t>W14X132</t>
  </si>
  <si>
    <t>W360X196</t>
  </si>
  <si>
    <t>W14X120</t>
  </si>
  <si>
    <t>W360X179</t>
  </si>
  <si>
    <t>W14X109</t>
  </si>
  <si>
    <t>W360X162</t>
  </si>
  <si>
    <t>W14X99</t>
  </si>
  <si>
    <t>W360X147</t>
  </si>
  <si>
    <t>W14X90</t>
  </si>
  <si>
    <t>W360X134</t>
  </si>
  <si>
    <t>W14X82</t>
  </si>
  <si>
    <t>W360X122</t>
  </si>
  <si>
    <t>W14X74</t>
  </si>
  <si>
    <t>W360X110</t>
  </si>
  <si>
    <t>W14X68</t>
  </si>
  <si>
    <t>W360X101</t>
  </si>
  <si>
    <t>W14X61</t>
  </si>
  <si>
    <t>W360X91</t>
  </si>
  <si>
    <t>W14X53</t>
  </si>
  <si>
    <t>W360X79</t>
  </si>
  <si>
    <t>W14X48</t>
  </si>
  <si>
    <t>W360X72</t>
  </si>
  <si>
    <t>W14X43</t>
  </si>
  <si>
    <t>W360X64</t>
  </si>
  <si>
    <t>W14X38</t>
  </si>
  <si>
    <t>W360X58</t>
  </si>
  <si>
    <t>W14X34</t>
  </si>
  <si>
    <t>W360X51</t>
  </si>
  <si>
    <t>W14X30</t>
  </si>
  <si>
    <t>W360X45</t>
  </si>
  <si>
    <t>W14X26</t>
  </si>
  <si>
    <t>W360X39</t>
  </si>
  <si>
    <t>W14X22</t>
  </si>
  <si>
    <t>W360X32.9</t>
  </si>
  <si>
    <t>W12X336</t>
  </si>
  <si>
    <t>W310X500</t>
  </si>
  <si>
    <t>W12X305</t>
  </si>
  <si>
    <t>W310X454</t>
  </si>
  <si>
    <t>W12X279</t>
  </si>
  <si>
    <t>W310X415</t>
  </si>
  <si>
    <t>W12X252</t>
  </si>
  <si>
    <t>W310X375</t>
  </si>
  <si>
    <t>W12X230</t>
  </si>
  <si>
    <t>W310X342</t>
  </si>
  <si>
    <t>W12X210</t>
  </si>
  <si>
    <t>W310X313</t>
  </si>
  <si>
    <t>W12X190</t>
  </si>
  <si>
    <t>W310X283</t>
  </si>
  <si>
    <t>W12X170</t>
  </si>
  <si>
    <t>W310X253</t>
  </si>
  <si>
    <t>W12X152</t>
  </si>
  <si>
    <t>W310X226</t>
  </si>
  <si>
    <t>W12X136</t>
  </si>
  <si>
    <t>W310X202</t>
  </si>
  <si>
    <t>W12X120</t>
  </si>
  <si>
    <t>W310X179</t>
  </si>
  <si>
    <t>W12X106</t>
  </si>
  <si>
    <t>W310X158</t>
  </si>
  <si>
    <t>W12X96</t>
  </si>
  <si>
    <t>W310X143</t>
  </si>
  <si>
    <t>W12X87</t>
  </si>
  <si>
    <t>W310X129</t>
  </si>
  <si>
    <t>W12X79</t>
  </si>
  <si>
    <t>W310X117</t>
  </si>
  <si>
    <t>W12X72</t>
  </si>
  <si>
    <t>W310X107</t>
  </si>
  <si>
    <t>W12X65</t>
  </si>
  <si>
    <t>W310X97</t>
  </si>
  <si>
    <t>W12X58</t>
  </si>
  <si>
    <t>W310X86</t>
  </si>
  <si>
    <t>W12X53</t>
  </si>
  <si>
    <t>W310X79</t>
  </si>
  <si>
    <t>W12X50</t>
  </si>
  <si>
    <t>W310X74</t>
  </si>
  <si>
    <t>W12X45</t>
  </si>
  <si>
    <t>W310X67</t>
  </si>
  <si>
    <t>W12X40</t>
  </si>
  <si>
    <t>W310X60</t>
  </si>
  <si>
    <t>W12X35</t>
  </si>
  <si>
    <t>W310X52</t>
  </si>
  <si>
    <t>W12X30</t>
  </si>
  <si>
    <t>W310X44.5</t>
  </si>
  <si>
    <t>W12X26</t>
  </si>
  <si>
    <t>W310X38.7</t>
  </si>
  <si>
    <t>W12X22</t>
  </si>
  <si>
    <t>W310X32.7</t>
  </si>
  <si>
    <t>W12X19</t>
  </si>
  <si>
    <t>W310X28.3</t>
  </si>
  <si>
    <t>W12X16</t>
  </si>
  <si>
    <t>W310X23.8</t>
  </si>
  <si>
    <t>W12X14</t>
  </si>
  <si>
    <t>W310X21</t>
  </si>
  <si>
    <t>W10X112</t>
  </si>
  <si>
    <t>W250X167</t>
  </si>
  <si>
    <t>W10X100</t>
  </si>
  <si>
    <t>W250X149</t>
  </si>
  <si>
    <t>W10X88</t>
  </si>
  <si>
    <t>W250X131</t>
  </si>
  <si>
    <t>W10X77</t>
  </si>
  <si>
    <t>W250X115</t>
  </si>
  <si>
    <t>W10X68</t>
  </si>
  <si>
    <t>W250X101</t>
  </si>
  <si>
    <t>W10X60</t>
  </si>
  <si>
    <t>W250X89</t>
  </si>
  <si>
    <t>W10X54</t>
  </si>
  <si>
    <t>W250X80</t>
  </si>
  <si>
    <t>W10X49</t>
  </si>
  <si>
    <t>W250X73</t>
  </si>
  <si>
    <t>W10X45</t>
  </si>
  <si>
    <t>W250X67</t>
  </si>
  <si>
    <t>W10X39</t>
  </si>
  <si>
    <t>W250X58</t>
  </si>
  <si>
    <t>W10X33</t>
  </si>
  <si>
    <t>W250X49.1</t>
  </si>
  <si>
    <t>W10X30</t>
  </si>
  <si>
    <t>W250X44.8</t>
  </si>
  <si>
    <t>W10X26</t>
  </si>
  <si>
    <t>W250X38.5</t>
  </si>
  <si>
    <t>W10X22</t>
  </si>
  <si>
    <t>W250X32.7</t>
  </si>
  <si>
    <t>W10X19</t>
  </si>
  <si>
    <t>W250X28.4</t>
  </si>
  <si>
    <t>W10X17</t>
  </si>
  <si>
    <t>W250X25.3</t>
  </si>
  <si>
    <t>W10X15</t>
  </si>
  <si>
    <t>W250X22.3</t>
  </si>
  <si>
    <t>W10X12</t>
  </si>
  <si>
    <t>W250X17.9</t>
  </si>
  <si>
    <t>W8X67</t>
  </si>
  <si>
    <t>W200X100</t>
  </si>
  <si>
    <t>W8X58</t>
  </si>
  <si>
    <t>W200X86</t>
  </si>
  <si>
    <t>W8X48</t>
  </si>
  <si>
    <t>W200X71</t>
  </si>
  <si>
    <t>W8X40</t>
  </si>
  <si>
    <t>W200X59</t>
  </si>
  <si>
    <t>W8X35</t>
  </si>
  <si>
    <t>W200X52</t>
  </si>
  <si>
    <t>W8X31</t>
  </si>
  <si>
    <t>W200X46.1</t>
  </si>
  <si>
    <t>W8X28</t>
  </si>
  <si>
    <t>W200X41.7</t>
  </si>
  <si>
    <t>W8X24</t>
  </si>
  <si>
    <t>W200X35.9</t>
  </si>
  <si>
    <t>W8X21</t>
  </si>
  <si>
    <t>W200X31.3</t>
  </si>
  <si>
    <t>W8X18</t>
  </si>
  <si>
    <t>W200X26.6</t>
  </si>
  <si>
    <t>W8X15</t>
  </si>
  <si>
    <t>W200X22.5</t>
  </si>
  <si>
    <t>W8X13</t>
  </si>
  <si>
    <t>W200X19.3</t>
  </si>
  <si>
    <t>W8X10</t>
  </si>
  <si>
    <t>W200X15</t>
  </si>
  <si>
    <t>W6X25</t>
  </si>
  <si>
    <t>W150X37.1</t>
  </si>
  <si>
    <t>W6X20</t>
  </si>
  <si>
    <t>W150X29.8</t>
  </si>
  <si>
    <t>W6X15</t>
  </si>
  <si>
    <t>W150X22.5</t>
  </si>
  <si>
    <t>W6X16</t>
  </si>
  <si>
    <t>W150X24</t>
  </si>
  <si>
    <t>W6X12</t>
  </si>
  <si>
    <t>W150X18</t>
  </si>
  <si>
    <t>W6X9</t>
  </si>
  <si>
    <t>W150X13.5</t>
  </si>
  <si>
    <t>W6X8.5</t>
  </si>
  <si>
    <t>W150X13</t>
  </si>
  <si>
    <t>W5X19</t>
  </si>
  <si>
    <t>W130X28.1</t>
  </si>
  <si>
    <t>W5X16</t>
  </si>
  <si>
    <t>W130X23.8</t>
  </si>
  <si>
    <t>W4X13</t>
  </si>
  <si>
    <t>W100X19.3</t>
  </si>
  <si>
    <t>M</t>
  </si>
  <si>
    <t>M12X11.8</t>
  </si>
  <si>
    <t>M310X17.6</t>
  </si>
  <si>
    <t>M12X10.8</t>
  </si>
  <si>
    <t>M310X16.1</t>
  </si>
  <si>
    <t>M12X10</t>
  </si>
  <si>
    <t>M310X14.9</t>
  </si>
  <si>
    <t>M10X9</t>
  </si>
  <si>
    <t>M250X13.4</t>
  </si>
  <si>
    <t>M10X8</t>
  </si>
  <si>
    <t>M250X11.9</t>
  </si>
  <si>
    <t>M10X7.5</t>
  </si>
  <si>
    <t>M250X11.2</t>
  </si>
  <si>
    <t>M8X6.5</t>
  </si>
  <si>
    <t>M200X9.7</t>
  </si>
  <si>
    <t>M8X6.2</t>
  </si>
  <si>
    <t>M200X9.2</t>
  </si>
  <si>
    <t>M6X4.4</t>
  </si>
  <si>
    <t>M150X6.6</t>
  </si>
  <si>
    <t>M6X3.7</t>
  </si>
  <si>
    <t>M150X5.5</t>
  </si>
  <si>
    <t>M5X18.9</t>
  </si>
  <si>
    <t>M130X28.1</t>
  </si>
  <si>
    <t>M4X6</t>
  </si>
  <si>
    <t>M100X8.9</t>
  </si>
  <si>
    <t>S</t>
  </si>
  <si>
    <t>S24X121</t>
  </si>
  <si>
    <t>S610X180</t>
  </si>
  <si>
    <t>S24X106</t>
  </si>
  <si>
    <t>S610X158</t>
  </si>
  <si>
    <t>S24X100</t>
  </si>
  <si>
    <t>S610X149</t>
  </si>
  <si>
    <t>S24X90</t>
  </si>
  <si>
    <t>S610X134</t>
  </si>
  <si>
    <t>S24X80</t>
  </si>
  <si>
    <t>S610X119</t>
  </si>
  <si>
    <t>S20X96</t>
  </si>
  <si>
    <t>S510X143</t>
  </si>
  <si>
    <t>S20X86</t>
  </si>
  <si>
    <t>S510X128</t>
  </si>
  <si>
    <t>S20X75</t>
  </si>
  <si>
    <t>S510X112</t>
  </si>
  <si>
    <t>S20X66</t>
  </si>
  <si>
    <t>S510X98.2</t>
  </si>
  <si>
    <t>S18X70</t>
  </si>
  <si>
    <t>S460X104</t>
  </si>
  <si>
    <t>S18X54.7</t>
  </si>
  <si>
    <t>S460X81.4</t>
  </si>
  <si>
    <t>S15X50</t>
  </si>
  <si>
    <t>S380X74</t>
  </si>
  <si>
    <t>S15X42.9</t>
  </si>
  <si>
    <t>S380X64</t>
  </si>
  <si>
    <t>S12X50</t>
  </si>
  <si>
    <t>S310X74</t>
  </si>
  <si>
    <t>S12X40.8</t>
  </si>
  <si>
    <t>S310X60.7</t>
  </si>
  <si>
    <t>S12X35</t>
  </si>
  <si>
    <t>S310X52</t>
  </si>
  <si>
    <t>S12X31.8</t>
  </si>
  <si>
    <t>S310X47.3</t>
  </si>
  <si>
    <t>S10X35</t>
  </si>
  <si>
    <t>S250X52</t>
  </si>
  <si>
    <t>S10X25.4</t>
  </si>
  <si>
    <t>S250X37.8</t>
  </si>
  <si>
    <t>S8X23</t>
  </si>
  <si>
    <t>S200X34</t>
  </si>
  <si>
    <t>S8X18.4</t>
  </si>
  <si>
    <t>S200X27.4</t>
  </si>
  <si>
    <t>S6X17.25</t>
  </si>
  <si>
    <t>S150X25.7</t>
  </si>
  <si>
    <t>S6X12.5</t>
  </si>
  <si>
    <t>S150X18.6</t>
  </si>
  <si>
    <t>S5X10</t>
  </si>
  <si>
    <t>S130X15</t>
  </si>
  <si>
    <t>S4X9.5</t>
  </si>
  <si>
    <t>S100X14.1</t>
  </si>
  <si>
    <t>S4X7.7</t>
  </si>
  <si>
    <t>S100X11.5</t>
  </si>
  <si>
    <t>S3X7.5</t>
  </si>
  <si>
    <t>S75X11.2</t>
  </si>
  <si>
    <t>S3X5.7</t>
  </si>
  <si>
    <t>S75X8.5</t>
  </si>
  <si>
    <t>HP14X117</t>
  </si>
  <si>
    <t>HP360X174</t>
  </si>
  <si>
    <t>HP14X102</t>
  </si>
  <si>
    <t>HP360X152</t>
  </si>
  <si>
    <t>HP14X89</t>
  </si>
  <si>
    <t>HP360X132</t>
  </si>
  <si>
    <t>HP14X73</t>
  </si>
  <si>
    <t>HP360X108</t>
  </si>
  <si>
    <t>HP12X84</t>
  </si>
  <si>
    <t>HP310X125</t>
  </si>
  <si>
    <t>HP12X74</t>
  </si>
  <si>
    <t>HP310X110</t>
  </si>
  <si>
    <t>HP12X63</t>
  </si>
  <si>
    <t>HP310X93</t>
  </si>
  <si>
    <t>HP12X53</t>
  </si>
  <si>
    <t>HP310X79</t>
  </si>
  <si>
    <t>HP10X57</t>
  </si>
  <si>
    <t>HP250X85</t>
  </si>
  <si>
    <t>HP10X42</t>
  </si>
  <si>
    <t>HP250X62</t>
  </si>
  <si>
    <t>HP8X36</t>
  </si>
  <si>
    <t>HP200X53</t>
  </si>
  <si>
    <t>C15X50</t>
  </si>
  <si>
    <t>C380X74</t>
  </si>
  <si>
    <t>C15X40</t>
  </si>
  <si>
    <t>C380X60</t>
  </si>
  <si>
    <t>C15X33.9</t>
  </si>
  <si>
    <t>C380X50.4</t>
  </si>
  <si>
    <t>C12X30</t>
  </si>
  <si>
    <t>C310X45</t>
  </si>
  <si>
    <t>C12X25</t>
  </si>
  <si>
    <t>C310X37</t>
  </si>
  <si>
    <t>C12X20.7</t>
  </si>
  <si>
    <t>C310X30.8</t>
  </si>
  <si>
    <t>C10X30</t>
  </si>
  <si>
    <t>C250X45</t>
  </si>
  <si>
    <t>C10X25</t>
  </si>
  <si>
    <t>C250X37</t>
  </si>
  <si>
    <t>C10X20</t>
  </si>
  <si>
    <t>C250X30</t>
  </si>
  <si>
    <t>C10X15.3</t>
  </si>
  <si>
    <t>C250X22.8</t>
  </si>
  <si>
    <t>C9X20</t>
  </si>
  <si>
    <t>C230X30</t>
  </si>
  <si>
    <t>C9X15</t>
  </si>
  <si>
    <t>C230X22</t>
  </si>
  <si>
    <t>C9X13.4</t>
  </si>
  <si>
    <t>C230X19.9</t>
  </si>
  <si>
    <t>C8X18.75</t>
  </si>
  <si>
    <t>C200X27.9</t>
  </si>
  <si>
    <t>C8X13.75</t>
  </si>
  <si>
    <t>C200X20.5</t>
  </si>
  <si>
    <t>C8X11.5</t>
  </si>
  <si>
    <t>C200X17.1</t>
  </si>
  <si>
    <t>C7X14.75</t>
  </si>
  <si>
    <t>C180X22</t>
  </si>
  <si>
    <t>C7X12.25</t>
  </si>
  <si>
    <t>C180X18.2</t>
  </si>
  <si>
    <t>C7X9.8</t>
  </si>
  <si>
    <t>C180X14.6</t>
  </si>
  <si>
    <t>C6X13</t>
  </si>
  <si>
    <t>C150X19.3</t>
  </si>
  <si>
    <t>C6X10.5</t>
  </si>
  <si>
    <t>C150X15.6</t>
  </si>
  <si>
    <t>C6X8.2</t>
  </si>
  <si>
    <t>C150X12.2</t>
  </si>
  <si>
    <t>C5X9</t>
  </si>
  <si>
    <t>C130X13</t>
  </si>
  <si>
    <t>C5X6.7</t>
  </si>
  <si>
    <t>C130X10.4</t>
  </si>
  <si>
    <t>C4X7.25</t>
  </si>
  <si>
    <t>C100X10.8</t>
  </si>
  <si>
    <t>C4X5.4</t>
  </si>
  <si>
    <t>C100X8</t>
  </si>
  <si>
    <t>C4X4.5</t>
  </si>
  <si>
    <t>C100X6.7</t>
  </si>
  <si>
    <t>C3X6</t>
  </si>
  <si>
    <t>C75X8.9</t>
  </si>
  <si>
    <t>C3X5</t>
  </si>
  <si>
    <t>C75X7.4</t>
  </si>
  <si>
    <t>C3X4.1</t>
  </si>
  <si>
    <t>C75X6.1</t>
  </si>
  <si>
    <t>C3X3.5</t>
  </si>
  <si>
    <t>C75X5.2</t>
  </si>
  <si>
    <t>MC18X58</t>
  </si>
  <si>
    <t>MC460X86</t>
  </si>
  <si>
    <t>MC18X51.9</t>
  </si>
  <si>
    <t>MC460X77.2</t>
  </si>
  <si>
    <t>MC18X45.8</t>
  </si>
  <si>
    <t>MC460X68.2</t>
  </si>
  <si>
    <t>MC18X42.7</t>
  </si>
  <si>
    <t>MC460X63.5</t>
  </si>
  <si>
    <t>MC13X50</t>
  </si>
  <si>
    <t>MC330X74</t>
  </si>
  <si>
    <t>MC13X40</t>
  </si>
  <si>
    <t>MC330X60</t>
  </si>
  <si>
    <t>MC13X35</t>
  </si>
  <si>
    <t>MC330X52</t>
  </si>
  <si>
    <t>MC13X31.8</t>
  </si>
  <si>
    <t>MC330X47.3</t>
  </si>
  <si>
    <t>MC12X50</t>
  </si>
  <si>
    <t>MC310X74</t>
  </si>
  <si>
    <t>MC12X45</t>
  </si>
  <si>
    <t>MC310X67</t>
  </si>
  <si>
    <t>MC12X40</t>
  </si>
  <si>
    <t>MC310X60</t>
  </si>
  <si>
    <t>MC12X35</t>
  </si>
  <si>
    <t>MC310X52</t>
  </si>
  <si>
    <t>MC12X31</t>
  </si>
  <si>
    <t>MC310X46</t>
  </si>
  <si>
    <t>MC12X10.6</t>
  </si>
  <si>
    <t>MC310X15.8</t>
  </si>
  <si>
    <t>MC10X41.1</t>
  </si>
  <si>
    <t>MC250X61.2</t>
  </si>
  <si>
    <t>MC10X33.6</t>
  </si>
  <si>
    <t>MC250X50</t>
  </si>
  <si>
    <t>MC10X28.5</t>
  </si>
  <si>
    <t>MC250X42.4</t>
  </si>
  <si>
    <t>MC10X25</t>
  </si>
  <si>
    <t>MC250X37</t>
  </si>
  <si>
    <t>MC10X22</t>
  </si>
  <si>
    <t>MC250X33</t>
  </si>
  <si>
    <t>MC10X8.4</t>
  </si>
  <si>
    <t>MC250X12.5</t>
  </si>
  <si>
    <t>MC9X25.4</t>
  </si>
  <si>
    <t>MC230X37.8</t>
  </si>
  <si>
    <t>MC9X23.9</t>
  </si>
  <si>
    <t>MC230X35.6</t>
  </si>
  <si>
    <t>MC8X22.8</t>
  </si>
  <si>
    <t>MC200X33.9</t>
  </si>
  <si>
    <t>MC8X21.4</t>
  </si>
  <si>
    <t>MC200X31.8</t>
  </si>
  <si>
    <t>MC8X20</t>
  </si>
  <si>
    <t>MC200X29.8</t>
  </si>
  <si>
    <t>MC8X18.7</t>
  </si>
  <si>
    <t>MC200X27.8</t>
  </si>
  <si>
    <t>MC8X8.5</t>
  </si>
  <si>
    <t>MC200X12.6</t>
  </si>
  <si>
    <t>MC7X22.7</t>
  </si>
  <si>
    <t>MC180X33.8</t>
  </si>
  <si>
    <t>MC7X19.1</t>
  </si>
  <si>
    <t>MC180X28.4</t>
  </si>
  <si>
    <t>MC6X18</t>
  </si>
  <si>
    <t>MC150X26.8</t>
  </si>
  <si>
    <t>MC6X15.3</t>
  </si>
  <si>
    <t>MC150X22.8</t>
  </si>
  <si>
    <t>MC6X16.3</t>
  </si>
  <si>
    <t>MC150X24.3</t>
  </si>
  <si>
    <t>MC6X15.1</t>
  </si>
  <si>
    <t>MC150X22.5</t>
  </si>
  <si>
    <t>MC6X12</t>
  </si>
  <si>
    <t>MC150X17.9</t>
  </si>
  <si>
    <t>L</t>
  </si>
  <si>
    <t>L8X8X1-1/8</t>
  </si>
  <si>
    <t>L203X203X28.6</t>
  </si>
  <si>
    <t>L8X8X1</t>
  </si>
  <si>
    <t>L203X203X25.4</t>
  </si>
  <si>
    <t>L8X8X7/8</t>
  </si>
  <si>
    <t>L203X203X22.2</t>
  </si>
  <si>
    <t>L8X8X3/4</t>
  </si>
  <si>
    <t>L203X203X19</t>
  </si>
  <si>
    <t>L8X8X5/8</t>
  </si>
  <si>
    <t>L203X203X15.9</t>
  </si>
  <si>
    <t>L8X8X9/16</t>
  </si>
  <si>
    <t>L203X203X14.3</t>
  </si>
  <si>
    <t>L8X8X1/2</t>
  </si>
  <si>
    <t>L203X203X12.7</t>
  </si>
  <si>
    <t>L8X6X1</t>
  </si>
  <si>
    <t>L203X152X25.4</t>
  </si>
  <si>
    <t>L8X6X7/8</t>
  </si>
  <si>
    <t>L203X152X22.2</t>
  </si>
  <si>
    <t>L8X6X3/4</t>
  </si>
  <si>
    <t>L203X152X19</t>
  </si>
  <si>
    <t>L8X6X5/8</t>
  </si>
  <si>
    <t>L203X152X15.9</t>
  </si>
  <si>
    <t>L8X6X9/16</t>
  </si>
  <si>
    <t>L203X152X14.3</t>
  </si>
  <si>
    <t>L8X6X1/2</t>
  </si>
  <si>
    <t>L203X152X12.7</t>
  </si>
  <si>
    <t>L8X6X7/16</t>
  </si>
  <si>
    <t>L203X152X11.1</t>
  </si>
  <si>
    <t>L8X4X1</t>
  </si>
  <si>
    <t>L203X102X25.4</t>
  </si>
  <si>
    <t>L8X4X7/8</t>
  </si>
  <si>
    <t>L203X102X22.2</t>
  </si>
  <si>
    <t>L8X4X3/4</t>
  </si>
  <si>
    <t>L203X102X19</t>
  </si>
  <si>
    <t>L8X4X5/8</t>
  </si>
  <si>
    <t>L203X102X15.9</t>
  </si>
  <si>
    <t>L8X4X9/16</t>
  </si>
  <si>
    <t>L203X102X14.3</t>
  </si>
  <si>
    <t>L8X4X1/2</t>
  </si>
  <si>
    <t>L203X102X12.7</t>
  </si>
  <si>
    <t>L8X4X7/16</t>
  </si>
  <si>
    <t>L203X102X11.1</t>
  </si>
  <si>
    <t>L7X4X3/4</t>
  </si>
  <si>
    <t>L178X102X19</t>
  </si>
  <si>
    <t>L7X4X5/8</t>
  </si>
  <si>
    <t>L178X102X15.9</t>
  </si>
  <si>
    <t>L7X4X1/2</t>
  </si>
  <si>
    <t>L178X102X12.7</t>
  </si>
  <si>
    <t>L7X4X7/16</t>
  </si>
  <si>
    <t>L178X102X11.1</t>
  </si>
  <si>
    <t>L7X4X3/8</t>
  </si>
  <si>
    <t>L178X102X9.5</t>
  </si>
  <si>
    <t>L6X6X1</t>
  </si>
  <si>
    <t>L152X152X25.4</t>
  </si>
  <si>
    <t>L6X6X7/8</t>
  </si>
  <si>
    <t>L152X152X22.2</t>
  </si>
  <si>
    <t>L6X6X3/4</t>
  </si>
  <si>
    <t>L152X152X19</t>
  </si>
  <si>
    <t>L6X6X5/8</t>
  </si>
  <si>
    <t>L152X152X15.9</t>
  </si>
  <si>
    <t>L6X6X9/16</t>
  </si>
  <si>
    <t>L152X152X14.3</t>
  </si>
  <si>
    <t>L6X6X1/2</t>
  </si>
  <si>
    <t>L152X152X12.7</t>
  </si>
  <si>
    <t>L6X6X7/16</t>
  </si>
  <si>
    <t>L152X152X11.1</t>
  </si>
  <si>
    <t>L6X6X3/8</t>
  </si>
  <si>
    <t>L152X152X9.5</t>
  </si>
  <si>
    <t>L6X6X5/16</t>
  </si>
  <si>
    <t>L152X152X7.9</t>
  </si>
  <si>
    <t>L6X4X7/8</t>
  </si>
  <si>
    <t>L152X102X22.2</t>
  </si>
  <si>
    <t>L6X4X3/4</t>
  </si>
  <si>
    <t>L152X102X19</t>
  </si>
  <si>
    <t>L6X4X5/8</t>
  </si>
  <si>
    <t>L152X102X15.9</t>
  </si>
  <si>
    <t>L6X4X9/16</t>
  </si>
  <si>
    <t>L152X102X14.3</t>
  </si>
  <si>
    <t>L6X4X1/2</t>
  </si>
  <si>
    <t>L152X102X12.7</t>
  </si>
  <si>
    <t>L6X4X7/16</t>
  </si>
  <si>
    <t>L152X102X11.1</t>
  </si>
  <si>
    <t>L6X4X3/8</t>
  </si>
  <si>
    <t>L152X102X9.5</t>
  </si>
  <si>
    <t>L6X4X5/16</t>
  </si>
  <si>
    <t>L152X102X7.9</t>
  </si>
  <si>
    <t>L6X3-1/2X1/2</t>
  </si>
  <si>
    <t>L152X89X12.7</t>
  </si>
  <si>
    <t>L6X3-1/2X3/8</t>
  </si>
  <si>
    <t>L152X89X9.5</t>
  </si>
  <si>
    <t>L6X3-1/2X5/16</t>
  </si>
  <si>
    <t>L152X89X7.9</t>
  </si>
  <si>
    <t>L5X5X7/8</t>
  </si>
  <si>
    <t>L127X127X22.2</t>
  </si>
  <si>
    <t>L5X5X3/4</t>
  </si>
  <si>
    <t>L127X127X19</t>
  </si>
  <si>
    <t>L5X5X5/8</t>
  </si>
  <si>
    <t>L127X127X15.9</t>
  </si>
  <si>
    <t>L5X5X1/2</t>
  </si>
  <si>
    <t>L127X127X12.7</t>
  </si>
  <si>
    <t>L5X5X7/16</t>
  </si>
  <si>
    <t>L127X127X11.1</t>
  </si>
  <si>
    <t>L5X5X3/8</t>
  </si>
  <si>
    <t>L127X127X9.5</t>
  </si>
  <si>
    <t>L5X5X5/16</t>
  </si>
  <si>
    <t>L127X127X7.9</t>
  </si>
  <si>
    <t>L5X3-1/2X3/4</t>
  </si>
  <si>
    <t>L127X89X19</t>
  </si>
  <si>
    <t>L5X3-1/2X5/8</t>
  </si>
  <si>
    <t>L127X89X15.9</t>
  </si>
  <si>
    <t>L5X3-1/2X1/2</t>
  </si>
  <si>
    <t>L127X89X12.7</t>
  </si>
  <si>
    <t>L5X3-1/2X3/8</t>
  </si>
  <si>
    <t>L127X89X9.5</t>
  </si>
  <si>
    <t>L5X3-1/2X5/16</t>
  </si>
  <si>
    <t>L127X89X7.9</t>
  </si>
  <si>
    <t>L5X3-1/2X1/4</t>
  </si>
  <si>
    <t>L127X89X6.4</t>
  </si>
  <si>
    <t>L5X3X1/2</t>
  </si>
  <si>
    <t>L127X76X12.7</t>
  </si>
  <si>
    <t>L5X3X7/16</t>
  </si>
  <si>
    <t>L127X76X11.1</t>
  </si>
  <si>
    <t>L5X3X3/8</t>
  </si>
  <si>
    <t>L127X76X9.5</t>
  </si>
  <si>
    <t>L5X3X5/16</t>
  </si>
  <si>
    <t>L127X76X7.9</t>
  </si>
  <si>
    <t>L5X3X1/4</t>
  </si>
  <si>
    <t>L127X76X6.4</t>
  </si>
  <si>
    <t>L4X4X3/4</t>
  </si>
  <si>
    <t>L102X102X19</t>
  </si>
  <si>
    <t>L4X4X5/8</t>
  </si>
  <si>
    <t>L102X102X15.9</t>
  </si>
  <si>
    <t>L4X4X1/2</t>
  </si>
  <si>
    <t>L102X102X12.7</t>
  </si>
  <si>
    <t>L4X4X7/16</t>
  </si>
  <si>
    <t>L102X102X11.1</t>
  </si>
  <si>
    <t>L4X4X3/8</t>
  </si>
  <si>
    <t>L102X102X9.5</t>
  </si>
  <si>
    <t>L4X4X5/16</t>
  </si>
  <si>
    <t>L102X102X7.9</t>
  </si>
  <si>
    <t>L4X4X1/4</t>
  </si>
  <si>
    <t>L102X102X6.4</t>
  </si>
  <si>
    <t>L4X3-1/2X1/2</t>
  </si>
  <si>
    <t>L102X89X12.7</t>
  </si>
  <si>
    <t>L4X3-1/2X3/8</t>
  </si>
  <si>
    <t>L102X89X9.5</t>
  </si>
  <si>
    <t>L4X3-1/2X5/16</t>
  </si>
  <si>
    <t>L102X89X7.9</t>
  </si>
  <si>
    <t>L4X3-1/2X1/4</t>
  </si>
  <si>
    <t>L102X89X6.4</t>
  </si>
  <si>
    <t>L4X3X5/8</t>
  </si>
  <si>
    <t>L102X76X15.9</t>
  </si>
  <si>
    <t>L4X3X1/2</t>
  </si>
  <si>
    <t>L102X76X12.7</t>
  </si>
  <si>
    <t>L4X3X3/8</t>
  </si>
  <si>
    <t>L102X76X9.5</t>
  </si>
  <si>
    <t>L4X3X5/16</t>
  </si>
  <si>
    <t>L102X76X7.9</t>
  </si>
  <si>
    <t>L4X3X1/4</t>
  </si>
  <si>
    <t>L102X76X6.4</t>
  </si>
  <si>
    <t>L3-1/2X3-1/2X1/2</t>
  </si>
  <si>
    <t>L89X89X12.7</t>
  </si>
  <si>
    <t>L3-1/2X3-1/2X7/16</t>
  </si>
  <si>
    <t>L89X89X11.1</t>
  </si>
  <si>
    <t>L3-1/2X3-1/2X3/8</t>
  </si>
  <si>
    <t>L89X89X9.5</t>
  </si>
  <si>
    <t>L3-1/2X3-1/2X5/16</t>
  </si>
  <si>
    <t>L89X89X7.9</t>
  </si>
  <si>
    <t>L3-1/2X3-1/2X1/4</t>
  </si>
  <si>
    <t>L89X89X6.4</t>
  </si>
  <si>
    <t>L3-1/2X3X1/2</t>
  </si>
  <si>
    <t>L89X76X12.7</t>
  </si>
  <si>
    <t>L3-1/2X3X7/16</t>
  </si>
  <si>
    <t>L89X76X11.1</t>
  </si>
  <si>
    <t>L3-1/2X3X3/8</t>
  </si>
  <si>
    <t>L89X76X9.5</t>
  </si>
  <si>
    <t>L3-1/2X3X5/16</t>
  </si>
  <si>
    <t>L89X76X7.9</t>
  </si>
  <si>
    <t>L3-1/2X3X1/4</t>
  </si>
  <si>
    <t>L89X76X6.4</t>
  </si>
  <si>
    <t>L3-1/2X2-1/2X1/2</t>
  </si>
  <si>
    <t>L89X64X12.7</t>
  </si>
  <si>
    <t>L3-1/2X2-1/2X3/8</t>
  </si>
  <si>
    <t>L89X64X9.5</t>
  </si>
  <si>
    <t>L3-1/2X2-1/2X5/16</t>
  </si>
  <si>
    <t>L89X64X7.9</t>
  </si>
  <si>
    <t>L3-1/2X2-1/2X1/4</t>
  </si>
  <si>
    <t>L89X64X6.4</t>
  </si>
  <si>
    <t>L3X3X1/2</t>
  </si>
  <si>
    <t>L76X76X12.7</t>
  </si>
  <si>
    <t>L3X3X7/16</t>
  </si>
  <si>
    <t>L76X76X11.1</t>
  </si>
  <si>
    <t>L3X3X3/8</t>
  </si>
  <si>
    <t>L76X76X9.5</t>
  </si>
  <si>
    <t>L3X3X5/16</t>
  </si>
  <si>
    <t>L76X76X7.9</t>
  </si>
  <si>
    <t>L3X3X1/4</t>
  </si>
  <si>
    <t>L76X76X6.4</t>
  </si>
  <si>
    <t>L3X3X3/16</t>
  </si>
  <si>
    <t>L76X76X4.8</t>
  </si>
  <si>
    <t>L3X2-1/2X1/2</t>
  </si>
  <si>
    <t>L76X64X12.7</t>
  </si>
  <si>
    <t>L3X2-1/2X7/16</t>
  </si>
  <si>
    <t>L76X64X11.1</t>
  </si>
  <si>
    <t>L3X2-1/2X3/8</t>
  </si>
  <si>
    <t>L76X64X9.5</t>
  </si>
  <si>
    <t>L3X2-1/2X5/16</t>
  </si>
  <si>
    <t>L76X64X7.9</t>
  </si>
  <si>
    <t>L3X2-1/2X1/4</t>
  </si>
  <si>
    <t>L76X64X6.4</t>
  </si>
  <si>
    <t>L3X2-1/2X3/16</t>
  </si>
  <si>
    <t>L76X64X4.8</t>
  </si>
  <si>
    <t>L3X2X1/2</t>
  </si>
  <si>
    <t>L76X51X12.7</t>
  </si>
  <si>
    <t>L3X2X3/8</t>
  </si>
  <si>
    <t>L76X51X9.5</t>
  </si>
  <si>
    <t>L3X2X5/16</t>
  </si>
  <si>
    <t>L76X51X7.9</t>
  </si>
  <si>
    <t>L3X2X1/4</t>
  </si>
  <si>
    <t>L76X51X6.4</t>
  </si>
  <si>
    <t>L3X2X3/16</t>
  </si>
  <si>
    <t>L76X51X4.8</t>
  </si>
  <si>
    <t>L2-1/2X2-1/2X1/2</t>
  </si>
  <si>
    <t>L64X64X12.7</t>
  </si>
  <si>
    <t>L2-1/2X2-1/2X3/8</t>
  </si>
  <si>
    <t>L64X64X9.5</t>
  </si>
  <si>
    <t>L2-1/2X2-1/2X5/16</t>
  </si>
  <si>
    <t>L64X64X7.9</t>
  </si>
  <si>
    <t>L2-1/2X2-1/2X1/4</t>
  </si>
  <si>
    <t>L64X64X6.4</t>
  </si>
  <si>
    <t>L2-1/2X2-1/2X3/16</t>
  </si>
  <si>
    <t>L64X64X4.8</t>
  </si>
  <si>
    <t>L2-1/2X2X3/8</t>
  </si>
  <si>
    <t>L64X51X9.5</t>
  </si>
  <si>
    <t>L2-1/2X2X5/16</t>
  </si>
  <si>
    <t>L64X51X7.9</t>
  </si>
  <si>
    <t>L2-1/2X2X1/4</t>
  </si>
  <si>
    <t>L64X51X6.4</t>
  </si>
  <si>
    <t>L2-1/2X2X3/16</t>
  </si>
  <si>
    <t>L64X51X4.8</t>
  </si>
  <si>
    <t>L2X2X3/8</t>
  </si>
  <si>
    <t>L51X51X9.5</t>
  </si>
  <si>
    <t>L2X2X5/16</t>
  </si>
  <si>
    <t>L51X51X7.9</t>
  </si>
  <si>
    <t>L2X2X1/4</t>
  </si>
  <si>
    <t>L51X51X6.4</t>
  </si>
  <si>
    <t>L2X2X3/16</t>
  </si>
  <si>
    <t>L51X51X4.8</t>
  </si>
  <si>
    <t>L2X2X1/8</t>
  </si>
  <si>
    <t>L51X51X3.2</t>
  </si>
  <si>
    <t>WT22X167.5</t>
  </si>
  <si>
    <t>WT550X249.5</t>
  </si>
  <si>
    <t>WT22X145</t>
  </si>
  <si>
    <t>WT550X216.5</t>
  </si>
  <si>
    <t>WT22X131</t>
  </si>
  <si>
    <t>WT550X195</t>
  </si>
  <si>
    <t>WT22X115</t>
  </si>
  <si>
    <t>WT550X171.5</t>
  </si>
  <si>
    <t>WT20X296.5</t>
  </si>
  <si>
    <t>WT500X441.5</t>
  </si>
  <si>
    <t>WT20X251.5</t>
  </si>
  <si>
    <t>WT500X374</t>
  </si>
  <si>
    <t>WT20X215.5</t>
  </si>
  <si>
    <t>WT500X321</t>
  </si>
  <si>
    <t>WT20X198.5</t>
  </si>
  <si>
    <t>WT500X295.5</t>
  </si>
  <si>
    <t>WT20X186</t>
  </si>
  <si>
    <t>WT500X277</t>
  </si>
  <si>
    <t>WT20X181</t>
  </si>
  <si>
    <t>WT500X269.5</t>
  </si>
  <si>
    <t>WT20X162</t>
  </si>
  <si>
    <t>WT500X241.5</t>
  </si>
  <si>
    <t>WT20X148.5</t>
  </si>
  <si>
    <t>WT500X221.5</t>
  </si>
  <si>
    <t>WT20X138.5</t>
  </si>
  <si>
    <t>WT500X206</t>
  </si>
  <si>
    <t>WT20X124.5</t>
  </si>
  <si>
    <t>WT500X185.5</t>
  </si>
  <si>
    <t>WT20X107.5</t>
  </si>
  <si>
    <t>WT500X160.5</t>
  </si>
  <si>
    <t>WT20X99.5</t>
  </si>
  <si>
    <t>WT500X148</t>
  </si>
  <si>
    <t>WT20X196</t>
  </si>
  <si>
    <t>WT500X292</t>
  </si>
  <si>
    <t>WT20X165.5</t>
  </si>
  <si>
    <t>WT500X247</t>
  </si>
  <si>
    <t>WT20X163.5</t>
  </si>
  <si>
    <t>WT500X243</t>
  </si>
  <si>
    <t>WT20X139</t>
  </si>
  <si>
    <t>WT500X207.5</t>
  </si>
  <si>
    <t>WT20X132</t>
  </si>
  <si>
    <t>WT500X196.5</t>
  </si>
  <si>
    <t>WT20X117.5</t>
  </si>
  <si>
    <t>WT500X175</t>
  </si>
  <si>
    <t>WT20X105.5</t>
  </si>
  <si>
    <t>WT500X157</t>
  </si>
  <si>
    <t>WT20X91.5</t>
  </si>
  <si>
    <t>WT500X136</t>
  </si>
  <si>
    <t>WT20X83.5</t>
  </si>
  <si>
    <t>WT500X124.5</t>
  </si>
  <si>
    <t>WT20X74.5</t>
  </si>
  <si>
    <t>WT500X111</t>
  </si>
  <si>
    <t>WT18X399</t>
  </si>
  <si>
    <t>WT460X594</t>
  </si>
  <si>
    <t>WT18X325</t>
  </si>
  <si>
    <t>WT460X483.5</t>
  </si>
  <si>
    <t>WT18X263.5</t>
  </si>
  <si>
    <t>WT460X392</t>
  </si>
  <si>
    <t>WT18X219.5</t>
  </si>
  <si>
    <t>WT460X326.5</t>
  </si>
  <si>
    <t>WT18X196.5</t>
  </si>
  <si>
    <t>WT460X292.5</t>
  </si>
  <si>
    <t>WT18X179.5</t>
  </si>
  <si>
    <t>WT460X267</t>
  </si>
  <si>
    <t>WT18X164</t>
  </si>
  <si>
    <t>WT460X244</t>
  </si>
  <si>
    <t>WT18X150</t>
  </si>
  <si>
    <t>WT460X223</t>
  </si>
  <si>
    <t>WT18X140</t>
  </si>
  <si>
    <t>WT460X208.5</t>
  </si>
  <si>
    <t>WT18X130</t>
  </si>
  <si>
    <t>WT460X193.5</t>
  </si>
  <si>
    <t>WT18X122.5</t>
  </si>
  <si>
    <t>WT460X182.5</t>
  </si>
  <si>
    <t>WT18X115</t>
  </si>
  <si>
    <t>WT460X171</t>
  </si>
  <si>
    <t>WT18X128</t>
  </si>
  <si>
    <t>WT460X190.5</t>
  </si>
  <si>
    <t>WT18X116</t>
  </si>
  <si>
    <t>WT460X172.5</t>
  </si>
  <si>
    <t>WT18X105</t>
  </si>
  <si>
    <t>WT460X156.5</t>
  </si>
  <si>
    <t>WT18X97</t>
  </si>
  <si>
    <t>WT460X144.5</t>
  </si>
  <si>
    <t>WT18X91</t>
  </si>
  <si>
    <t>WT460X135.5</t>
  </si>
  <si>
    <t>WT18X85</t>
  </si>
  <si>
    <t>WT460X126.5</t>
  </si>
  <si>
    <t>WT18X80</t>
  </si>
  <si>
    <t>WT460X119</t>
  </si>
  <si>
    <t>WT18X75</t>
  </si>
  <si>
    <t>WT460X111.5</t>
  </si>
  <si>
    <t>WT18X67.5</t>
  </si>
  <si>
    <t>WT460X100.5</t>
  </si>
  <si>
    <t>WT16.5X193.5</t>
  </si>
  <si>
    <t>WT420X288</t>
  </si>
  <si>
    <t>WT16.5X177</t>
  </si>
  <si>
    <t>WT420X249</t>
  </si>
  <si>
    <t>WT16.5X159</t>
  </si>
  <si>
    <t>WT420X236.5</t>
  </si>
  <si>
    <t>WT16.5X145.5</t>
  </si>
  <si>
    <t>WT420X216.5</t>
  </si>
  <si>
    <t>WT16.5X131.5</t>
  </si>
  <si>
    <t>WT420X196</t>
  </si>
  <si>
    <t>WT16.5X120.5</t>
  </si>
  <si>
    <t>WT420X179.5</t>
  </si>
  <si>
    <t>WT16.5X110.5</t>
  </si>
  <si>
    <t>WT420X164.5</t>
  </si>
  <si>
    <t>WT16.5X100.5</t>
  </si>
  <si>
    <t>WT420X149.5</t>
  </si>
  <si>
    <t>WT16.5X84.5</t>
  </si>
  <si>
    <t>WT420X125.5</t>
  </si>
  <si>
    <t>WT16.5X76</t>
  </si>
  <si>
    <t>WT420X113</t>
  </si>
  <si>
    <t>WT16.5X70.5</t>
  </si>
  <si>
    <t>WT420X105</t>
  </si>
  <si>
    <t>WT16.5X65</t>
  </si>
  <si>
    <t>WT420X96.5</t>
  </si>
  <si>
    <t>WT16.5X59</t>
  </si>
  <si>
    <t>WT420X88</t>
  </si>
  <si>
    <t>WT15X195.5</t>
  </si>
  <si>
    <t>WT380X291</t>
  </si>
  <si>
    <t>WT15X178.5</t>
  </si>
  <si>
    <t>WT380X265.5</t>
  </si>
  <si>
    <t>WT15X163</t>
  </si>
  <si>
    <t>WT380X242</t>
  </si>
  <si>
    <t>WT15X146</t>
  </si>
  <si>
    <t>WT380X217</t>
  </si>
  <si>
    <t>WT15X130.5</t>
  </si>
  <si>
    <t>WT380X194.5</t>
  </si>
  <si>
    <t>WT15X117.5</t>
  </si>
  <si>
    <t>WT380X175</t>
  </si>
  <si>
    <t>WT15X105.5</t>
  </si>
  <si>
    <t>WT380X157</t>
  </si>
  <si>
    <t>WT15X95.5</t>
  </si>
  <si>
    <t>WT380X142</t>
  </si>
  <si>
    <t>WT15X86.5</t>
  </si>
  <si>
    <t>WT380X128.5</t>
  </si>
  <si>
    <t>WT15X74</t>
  </si>
  <si>
    <t>WT380X110</t>
  </si>
  <si>
    <t>WT15X66</t>
  </si>
  <si>
    <t>WT380X98</t>
  </si>
  <si>
    <t>WT15X62</t>
  </si>
  <si>
    <t>WT380X92.5</t>
  </si>
  <si>
    <t>WT15X58</t>
  </si>
  <si>
    <t>WT380X86.5</t>
  </si>
  <si>
    <t>WT15X54</t>
  </si>
  <si>
    <t>WT380X80.5</t>
  </si>
  <si>
    <t>WT15X49.5</t>
  </si>
  <si>
    <t>WT380X73.5</t>
  </si>
  <si>
    <t>WT15X45</t>
  </si>
  <si>
    <t>WT380X67</t>
  </si>
  <si>
    <t>WT13.5X269.5</t>
  </si>
  <si>
    <t>WT345X401</t>
  </si>
  <si>
    <t>WT13.5X184</t>
  </si>
  <si>
    <t>WT345X274</t>
  </si>
  <si>
    <t>WT13.5X168</t>
  </si>
  <si>
    <t>WT345X250</t>
  </si>
  <si>
    <t>WT13.5X153.5</t>
  </si>
  <si>
    <t>WT345X228.5</t>
  </si>
  <si>
    <t>WT13.5X140.5</t>
  </si>
  <si>
    <t>WT345X209.5</t>
  </si>
  <si>
    <t>WT13.5X129</t>
  </si>
  <si>
    <t>WT345X192</t>
  </si>
  <si>
    <t>WT13.5X117.5</t>
  </si>
  <si>
    <t>WT345X175</t>
  </si>
  <si>
    <t>WT13.5X108.5</t>
  </si>
  <si>
    <t>WT345X161.5</t>
  </si>
  <si>
    <t>WT13.5X97</t>
  </si>
  <si>
    <t>WT345X144.5</t>
  </si>
  <si>
    <t>WT13.5X89</t>
  </si>
  <si>
    <t>WT345X132.5</t>
  </si>
  <si>
    <t>WT13.5X80.5</t>
  </si>
  <si>
    <t>WT345X120</t>
  </si>
  <si>
    <t>WT13.5X73</t>
  </si>
  <si>
    <t>WT345X108.5</t>
  </si>
  <si>
    <t>WT13.5X64.5</t>
  </si>
  <si>
    <t>WT345X96</t>
  </si>
  <si>
    <t>WT13.5X57</t>
  </si>
  <si>
    <t>WT345X85</t>
  </si>
  <si>
    <t>WT13.5X51</t>
  </si>
  <si>
    <t>WT345X76</t>
  </si>
  <si>
    <t>WT13.5X47</t>
  </si>
  <si>
    <t>WT345X70</t>
  </si>
  <si>
    <t>WT13.5X42</t>
  </si>
  <si>
    <t>WT345X62.5</t>
  </si>
  <si>
    <t>WT12X185</t>
  </si>
  <si>
    <t>WT305X275.5</t>
  </si>
  <si>
    <t>WT12X167.5</t>
  </si>
  <si>
    <t>WT305X249</t>
  </si>
  <si>
    <t>WT12X153</t>
  </si>
  <si>
    <t>WT305X227.5</t>
  </si>
  <si>
    <t>WT12X139.5</t>
  </si>
  <si>
    <t>WT305X207.5</t>
  </si>
  <si>
    <t>WT12X125</t>
  </si>
  <si>
    <t>WT305X186</t>
  </si>
  <si>
    <t>WT12X114.5</t>
  </si>
  <si>
    <t>WT305X170.5</t>
  </si>
  <si>
    <t>WT12X103.5</t>
  </si>
  <si>
    <t>WT305X153.5</t>
  </si>
  <si>
    <t>WT12X96</t>
  </si>
  <si>
    <t>WT305X142.5</t>
  </si>
  <si>
    <t>WT12X88</t>
  </si>
  <si>
    <t>WT305X131</t>
  </si>
  <si>
    <t>WT12X81</t>
  </si>
  <si>
    <t>WT305X120.5</t>
  </si>
  <si>
    <t>WT12X73</t>
  </si>
  <si>
    <t>WT305X108.5</t>
  </si>
  <si>
    <t>WT12X65.5</t>
  </si>
  <si>
    <t>WT305X97.5</t>
  </si>
  <si>
    <t>WT12X58.5</t>
  </si>
  <si>
    <t>WT305X87</t>
  </si>
  <si>
    <t>WT12X52</t>
  </si>
  <si>
    <t>WT305X77.5</t>
  </si>
  <si>
    <t>WT12X51.5</t>
  </si>
  <si>
    <t>WT305X76.5</t>
  </si>
  <si>
    <t>WT12X47</t>
  </si>
  <si>
    <t>WT305X70</t>
  </si>
  <si>
    <t>WT12X42</t>
  </si>
  <si>
    <t>WT305X62.5</t>
  </si>
  <si>
    <t>WT12X38</t>
  </si>
  <si>
    <t>WT305X56.5</t>
  </si>
  <si>
    <t>WT12X34</t>
  </si>
  <si>
    <t>WT305X50.5</t>
  </si>
  <si>
    <t>WT12X31</t>
  </si>
  <si>
    <t>WT305X46</t>
  </si>
  <si>
    <t>WT12X27.5</t>
  </si>
  <si>
    <t>WT305X41</t>
  </si>
  <si>
    <t>WT10.5X100.5</t>
  </si>
  <si>
    <t>WT265X150</t>
  </si>
  <si>
    <t>WT10.5X91</t>
  </si>
  <si>
    <t>WT265X136</t>
  </si>
  <si>
    <t>WT10.5X83</t>
  </si>
  <si>
    <t>WT265X124</t>
  </si>
  <si>
    <t>WT10.5X73.5</t>
  </si>
  <si>
    <t>WT265X109.5</t>
  </si>
  <si>
    <t>WT10.5X66</t>
  </si>
  <si>
    <t>WT265X98</t>
  </si>
  <si>
    <t>WT10.5X61</t>
  </si>
  <si>
    <t>WT265X91</t>
  </si>
  <si>
    <t>WT10.5X55.5</t>
  </si>
  <si>
    <t>WT265X82.5</t>
  </si>
  <si>
    <t>WT10.5X50.5</t>
  </si>
  <si>
    <t>WT265X75</t>
  </si>
  <si>
    <t>WT10.5X46.5</t>
  </si>
  <si>
    <t>WT265X69</t>
  </si>
  <si>
    <t>WT10.5X41.5</t>
  </si>
  <si>
    <t>WT265X61.5</t>
  </si>
  <si>
    <t>WT10.5X36.5</t>
  </si>
  <si>
    <t>WT265X54.5</t>
  </si>
  <si>
    <t>WT10.5X34</t>
  </si>
  <si>
    <t>WT265X50.5</t>
  </si>
  <si>
    <t>WT10.5X31</t>
  </si>
  <si>
    <t>WT265X46</t>
  </si>
  <si>
    <t>WT10.5X27.5</t>
  </si>
  <si>
    <t>WT265X41</t>
  </si>
  <si>
    <t>WT10.5X24</t>
  </si>
  <si>
    <t>WT265X36</t>
  </si>
  <si>
    <t>WT10.5X28.5</t>
  </si>
  <si>
    <t>WT265X42.5</t>
  </si>
  <si>
    <t>WT10.5X25</t>
  </si>
  <si>
    <t>WT265X37</t>
  </si>
  <si>
    <t>WT10.5X22</t>
  </si>
  <si>
    <t>WT265X33</t>
  </si>
  <si>
    <t>WT9X87.5</t>
  </si>
  <si>
    <t>WT230X130</t>
  </si>
  <si>
    <t>WT9X79</t>
  </si>
  <si>
    <t>WT230X117.5</t>
  </si>
  <si>
    <t>WT9X71.5</t>
  </si>
  <si>
    <t>WT230X106.5</t>
  </si>
  <si>
    <t>WT9X65</t>
  </si>
  <si>
    <t>WT230X96.5</t>
  </si>
  <si>
    <t>WT9X59.5</t>
  </si>
  <si>
    <t>WT230X88.5</t>
  </si>
  <si>
    <t>WT9X53</t>
  </si>
  <si>
    <t>WT230X79</t>
  </si>
  <si>
    <t>WT9X48.5</t>
  </si>
  <si>
    <t>WT230X72</t>
  </si>
  <si>
    <t>WT9X43</t>
  </si>
  <si>
    <t>WT230X64</t>
  </si>
  <si>
    <t>WT9X38</t>
  </si>
  <si>
    <t>WT230X56.5</t>
  </si>
  <si>
    <t>WT9X35.5</t>
  </si>
  <si>
    <t>WT230X53</t>
  </si>
  <si>
    <t>WT9X32.5</t>
  </si>
  <si>
    <t>WT230X48.5</t>
  </si>
  <si>
    <t>WT9X30</t>
  </si>
  <si>
    <t>WT230X44.5</t>
  </si>
  <si>
    <t>WT9X27.5</t>
  </si>
  <si>
    <t>WT230X41</t>
  </si>
  <si>
    <t>WT9X25</t>
  </si>
  <si>
    <t>WT230X37</t>
  </si>
  <si>
    <t>WT9X23</t>
  </si>
  <si>
    <t>WT230X34</t>
  </si>
  <si>
    <t>WT9X20</t>
  </si>
  <si>
    <t>WT230X30</t>
  </si>
  <si>
    <t>WT9X17.5</t>
  </si>
  <si>
    <t>WT230X26</t>
  </si>
  <si>
    <t>WT8X50</t>
  </si>
  <si>
    <t>WT205X74.5</t>
  </si>
  <si>
    <t>WT8X44.5</t>
  </si>
  <si>
    <t>WT205X66</t>
  </si>
  <si>
    <t>WT8X38.5</t>
  </si>
  <si>
    <t>WT205X57</t>
  </si>
  <si>
    <t>WT8X33.5</t>
  </si>
  <si>
    <t>WT205X50</t>
  </si>
  <si>
    <t>WT8X28.5</t>
  </si>
  <si>
    <t>WT205X42.5</t>
  </si>
  <si>
    <t>WT8X25</t>
  </si>
  <si>
    <t>WT205X37.5</t>
  </si>
  <si>
    <t>WT8X22.5</t>
  </si>
  <si>
    <t>WT205X33.5</t>
  </si>
  <si>
    <t>WT8X20</t>
  </si>
  <si>
    <t>WT205X30</t>
  </si>
  <si>
    <t>WT8X18</t>
  </si>
  <si>
    <t>WT205X26.5</t>
  </si>
  <si>
    <t>WT8X15.5</t>
  </si>
  <si>
    <t>WT205X23.05</t>
  </si>
  <si>
    <t>WT8X13</t>
  </si>
  <si>
    <t>WT205X19.4</t>
  </si>
  <si>
    <t>WT7X404</t>
  </si>
  <si>
    <t>WT180X601</t>
  </si>
  <si>
    <t>WT7X365</t>
  </si>
  <si>
    <t>WT180X543</t>
  </si>
  <si>
    <t>WT7X332.5</t>
  </si>
  <si>
    <t>WT180X495</t>
  </si>
  <si>
    <t>WT7X302.5</t>
  </si>
  <si>
    <t>WT180X450</t>
  </si>
  <si>
    <t>WT7X275</t>
  </si>
  <si>
    <t>WT180X409</t>
  </si>
  <si>
    <t>WT7X250</t>
  </si>
  <si>
    <t>WT180X372</t>
  </si>
  <si>
    <t>WT7X227.5</t>
  </si>
  <si>
    <t>WT180X338.5</t>
  </si>
  <si>
    <t>WT7X213</t>
  </si>
  <si>
    <t>WT180X317</t>
  </si>
  <si>
    <t>WT7X199</t>
  </si>
  <si>
    <t>WT180X296</t>
  </si>
  <si>
    <t>WT7X185</t>
  </si>
  <si>
    <t>WT180X275.5</t>
  </si>
  <si>
    <t>WT7X171</t>
  </si>
  <si>
    <t>WT180X254.5</t>
  </si>
  <si>
    <t>WT7X155.5</t>
  </si>
  <si>
    <t>WT180X231.5</t>
  </si>
  <si>
    <t>WT7X141.5</t>
  </si>
  <si>
    <t>WT180X210.5</t>
  </si>
  <si>
    <t>WT7X128.5</t>
  </si>
  <si>
    <t>WT180X191</t>
  </si>
  <si>
    <t>WT7X116.5</t>
  </si>
  <si>
    <t>WT180X173.5</t>
  </si>
  <si>
    <t>WT7X105.5</t>
  </si>
  <si>
    <t>WT180X157</t>
  </si>
  <si>
    <t>WT7X96.5</t>
  </si>
  <si>
    <t>WT180X143.5</t>
  </si>
  <si>
    <t>WT7X88</t>
  </si>
  <si>
    <t>WT180X131</t>
  </si>
  <si>
    <t>WT7X79.5</t>
  </si>
  <si>
    <t>WT180X118.5</t>
  </si>
  <si>
    <t>WT7X72.5</t>
  </si>
  <si>
    <t>WT180X108</t>
  </si>
  <si>
    <t>WT7X66</t>
  </si>
  <si>
    <t>WT180X98</t>
  </si>
  <si>
    <t>WT7X60</t>
  </si>
  <si>
    <t>WT180X89.5</t>
  </si>
  <si>
    <t>WT7X54.5</t>
  </si>
  <si>
    <t>WT180X81</t>
  </si>
  <si>
    <t>WT7X49.5</t>
  </si>
  <si>
    <t>WT180X73.5</t>
  </si>
  <si>
    <t>WT7X45</t>
  </si>
  <si>
    <t>WT180X67</t>
  </si>
  <si>
    <t>WT7X41</t>
  </si>
  <si>
    <t>WT180X61</t>
  </si>
  <si>
    <t>WT7X37</t>
  </si>
  <si>
    <t>WT180X55</t>
  </si>
  <si>
    <t>WT7X34</t>
  </si>
  <si>
    <t>WT180X50.5</t>
  </si>
  <si>
    <t>WT7X30.5</t>
  </si>
  <si>
    <t>WT180X45.5</t>
  </si>
  <si>
    <t>WT7X26.5</t>
  </si>
  <si>
    <t>WT180X39.5</t>
  </si>
  <si>
    <t>WT7X24</t>
  </si>
  <si>
    <t>WT180X36</t>
  </si>
  <si>
    <t>WT7X21.5</t>
  </si>
  <si>
    <t>WT180X32</t>
  </si>
  <si>
    <t>WT7X19</t>
  </si>
  <si>
    <t>WT180X28.9</t>
  </si>
  <si>
    <t>WT7X17</t>
  </si>
  <si>
    <t>WT180X25.5</t>
  </si>
  <si>
    <t>WT7X15</t>
  </si>
  <si>
    <t>WT180X22</t>
  </si>
  <si>
    <t>WT7X13</t>
  </si>
  <si>
    <t>WT180X19.5</t>
  </si>
  <si>
    <t>WT7X11</t>
  </si>
  <si>
    <t>WT180X16.45</t>
  </si>
  <si>
    <t>WT6X168</t>
  </si>
  <si>
    <t>WT155X250</t>
  </si>
  <si>
    <t>WT6X152.5</t>
  </si>
  <si>
    <t>WT155X227</t>
  </si>
  <si>
    <t>WT6X139.5</t>
  </si>
  <si>
    <t>WT155X207.5</t>
  </si>
  <si>
    <t>WT6X126</t>
  </si>
  <si>
    <t>WT155X187.5</t>
  </si>
  <si>
    <t>WT6X115</t>
  </si>
  <si>
    <t>WT155X171</t>
  </si>
  <si>
    <t>WT6X105</t>
  </si>
  <si>
    <t>WT155X156.5</t>
  </si>
  <si>
    <t>WT6X95</t>
  </si>
  <si>
    <t>WT155X141.5</t>
  </si>
  <si>
    <t>WT6X85</t>
  </si>
  <si>
    <t>WT155X126.5</t>
  </si>
  <si>
    <t>WT6X76</t>
  </si>
  <si>
    <t>WT155X113</t>
  </si>
  <si>
    <t>WT6X68</t>
  </si>
  <si>
    <t>WT155X101</t>
  </si>
  <si>
    <t>WT6X60</t>
  </si>
  <si>
    <t>WT155X89.5</t>
  </si>
  <si>
    <t>WT6X53</t>
  </si>
  <si>
    <t>WT155X79</t>
  </si>
  <si>
    <t>WT6X48</t>
  </si>
  <si>
    <t>WT155X71.5</t>
  </si>
  <si>
    <t>WT6X43.5</t>
  </si>
  <si>
    <t>WT155X64.5</t>
  </si>
  <si>
    <t>WT6X39.5</t>
  </si>
  <si>
    <t>WT155X58.5</t>
  </si>
  <si>
    <t>WT6X36</t>
  </si>
  <si>
    <t>WT155X53.5</t>
  </si>
  <si>
    <t>WT6X32.5</t>
  </si>
  <si>
    <t>WT155X48.5</t>
  </si>
  <si>
    <t>WT6X29</t>
  </si>
  <si>
    <t>WT155X43</t>
  </si>
  <si>
    <t>WT6X26.5</t>
  </si>
  <si>
    <t>WT155X39.5</t>
  </si>
  <si>
    <t>WT6X25</t>
  </si>
  <si>
    <t>WT155X37</t>
  </si>
  <si>
    <t>WT6X22.5</t>
  </si>
  <si>
    <t>WT155X33.5</t>
  </si>
  <si>
    <t>WT6X20</t>
  </si>
  <si>
    <t>WT155X30</t>
  </si>
  <si>
    <t>WT6X17.5</t>
  </si>
  <si>
    <t>WT155X26</t>
  </si>
  <si>
    <t>WT6X15</t>
  </si>
  <si>
    <t>WT155X22.25</t>
  </si>
  <si>
    <t>WT6X13</t>
  </si>
  <si>
    <t>WT155X19.35</t>
  </si>
  <si>
    <t>WT6X11</t>
  </si>
  <si>
    <t>WT155X16.35</t>
  </si>
  <si>
    <t>WT6X9.5</t>
  </si>
  <si>
    <t>WT155X14.15</t>
  </si>
  <si>
    <t>WT6X8</t>
  </si>
  <si>
    <t>WT155X11.9</t>
  </si>
  <si>
    <t>WT6X7</t>
  </si>
  <si>
    <t>WT155X10.5</t>
  </si>
  <si>
    <t>WT5X56</t>
  </si>
  <si>
    <t>WT125X83.5</t>
  </si>
  <si>
    <t>WT5X50</t>
  </si>
  <si>
    <t>WT125X74.5</t>
  </si>
  <si>
    <t>WT5X44</t>
  </si>
  <si>
    <t>WT125X65.5</t>
  </si>
  <si>
    <t>WT5X38.5</t>
  </si>
  <si>
    <t>WT125X57.5</t>
  </si>
  <si>
    <t>WT5X34</t>
  </si>
  <si>
    <t>WT125X50.5</t>
  </si>
  <si>
    <t>WT5X30</t>
  </si>
  <si>
    <t>WT125X44.5</t>
  </si>
  <si>
    <t>WT5X27</t>
  </si>
  <si>
    <t>WT125X40</t>
  </si>
  <si>
    <t>WT5X24.5</t>
  </si>
  <si>
    <t>WT125X36.5</t>
  </si>
  <si>
    <t>WT5X22.5</t>
  </si>
  <si>
    <t>WT125X33.5</t>
  </si>
  <si>
    <t>WT5X19.5</t>
  </si>
  <si>
    <t>WT125X29</t>
  </si>
  <si>
    <t>WT5X16.5</t>
  </si>
  <si>
    <t>WT125X24.55</t>
  </si>
  <si>
    <t>WT5X15</t>
  </si>
  <si>
    <t>WT125X22.4</t>
  </si>
  <si>
    <t>WT5X13</t>
  </si>
  <si>
    <t>WT125X19.25</t>
  </si>
  <si>
    <t>WT5X11</t>
  </si>
  <si>
    <t>WT125X16.35</t>
  </si>
  <si>
    <t>WT5X9.5</t>
  </si>
  <si>
    <t>WT125X14.2</t>
  </si>
  <si>
    <t>WT5X8.5</t>
  </si>
  <si>
    <t>WT125X12.65</t>
  </si>
  <si>
    <t>WT5X7.5</t>
  </si>
  <si>
    <t>WT125X11.15</t>
  </si>
  <si>
    <t>WT5X6</t>
  </si>
  <si>
    <t>WT125X8.95</t>
  </si>
  <si>
    <t>WT4X33.5</t>
  </si>
  <si>
    <t>WT100X50</t>
  </si>
  <si>
    <t>WT4X29</t>
  </si>
  <si>
    <t>WT100X43</t>
  </si>
  <si>
    <t>WT4X24</t>
  </si>
  <si>
    <t>WT100X35.5</t>
  </si>
  <si>
    <t>WT4X20</t>
  </si>
  <si>
    <t>WT100X29.5</t>
  </si>
  <si>
    <t>WT4X17.5</t>
  </si>
  <si>
    <t>WT100X26</t>
  </si>
  <si>
    <t>WT4X15.5</t>
  </si>
  <si>
    <t>WT100X23.05</t>
  </si>
  <si>
    <t>WT4X14</t>
  </si>
  <si>
    <t>WT100X20.85</t>
  </si>
  <si>
    <t>WT4X12</t>
  </si>
  <si>
    <t>WT100X17.95</t>
  </si>
  <si>
    <t>WT4X10.5</t>
  </si>
  <si>
    <t>WT100X15.65</t>
  </si>
  <si>
    <t>WT4X9</t>
  </si>
  <si>
    <t>WT100X13.3</t>
  </si>
  <si>
    <t>WT4X7.5</t>
  </si>
  <si>
    <t>WT100X11.25</t>
  </si>
  <si>
    <t>WT4X6.5</t>
  </si>
  <si>
    <t>WT100X9.65</t>
  </si>
  <si>
    <t>WT4X5</t>
  </si>
  <si>
    <t>WT100X7.5</t>
  </si>
  <si>
    <t>WT3X12.5</t>
  </si>
  <si>
    <t>WT75X18.55</t>
  </si>
  <si>
    <t>WT3X10</t>
  </si>
  <si>
    <t>WT75X14.9</t>
  </si>
  <si>
    <t>WT3X7.5</t>
  </si>
  <si>
    <t>WT75X11.25</t>
  </si>
  <si>
    <t>WT3X8</t>
  </si>
  <si>
    <t>WT75X12</t>
  </si>
  <si>
    <t>WT3X6</t>
  </si>
  <si>
    <t>WT75X9</t>
  </si>
  <si>
    <t>WT3X4.5</t>
  </si>
  <si>
    <t>WT75X6.75</t>
  </si>
  <si>
    <t>WT3X4.25</t>
  </si>
  <si>
    <t>WT75X6.5</t>
  </si>
  <si>
    <t>WT2.5X9.5</t>
  </si>
  <si>
    <t>WT65X14.05</t>
  </si>
  <si>
    <t>WT2.5X8</t>
  </si>
  <si>
    <t>WT65X11.9</t>
  </si>
  <si>
    <t>WT2X6.5</t>
  </si>
  <si>
    <t>WT50X9.65</t>
  </si>
  <si>
    <t>MT6X5.9</t>
  </si>
  <si>
    <t>MT155X8.8</t>
  </si>
  <si>
    <t>MT6X5.4</t>
  </si>
  <si>
    <t>MT155X8.05</t>
  </si>
  <si>
    <t>MT6X5</t>
  </si>
  <si>
    <t>MT155X7.45</t>
  </si>
  <si>
    <t>MT5X4.5</t>
  </si>
  <si>
    <t>MT125X6.7</t>
  </si>
  <si>
    <t>MT5X4</t>
  </si>
  <si>
    <t>MT125X5.95</t>
  </si>
  <si>
    <t>MT5X3.75</t>
  </si>
  <si>
    <t>MT125X5.6</t>
  </si>
  <si>
    <t>MT4X3.25</t>
  </si>
  <si>
    <t>MT100X4.85</t>
  </si>
  <si>
    <t>MT4X3.1</t>
  </si>
  <si>
    <t>MT100X4.6</t>
  </si>
  <si>
    <t>MT3X2.2</t>
  </si>
  <si>
    <t>MT75X3.3</t>
  </si>
  <si>
    <t>MT3X1.85</t>
  </si>
  <si>
    <t>MT75X2.75</t>
  </si>
  <si>
    <t>MT2.5X9.45</t>
  </si>
  <si>
    <t>MT65X14.05</t>
  </si>
  <si>
    <t>MT2X3</t>
  </si>
  <si>
    <t>MT50X4.45</t>
  </si>
  <si>
    <t>ST12X60.5</t>
  </si>
  <si>
    <t>ST305X90</t>
  </si>
  <si>
    <t>ST12X53</t>
  </si>
  <si>
    <t>ST305X79</t>
  </si>
  <si>
    <t>ST12X50</t>
  </si>
  <si>
    <t>ST305X74.5</t>
  </si>
  <si>
    <t>ST12X45</t>
  </si>
  <si>
    <t>ST305X67</t>
  </si>
  <si>
    <t>ST12X40</t>
  </si>
  <si>
    <t>ST305X59.5</t>
  </si>
  <si>
    <t>ST10X48</t>
  </si>
  <si>
    <t>ST255X71.5</t>
  </si>
  <si>
    <t>ST10X43</t>
  </si>
  <si>
    <t>ST255X64</t>
  </si>
  <si>
    <t>ST10X37.5</t>
  </si>
  <si>
    <t>ST255X56</t>
  </si>
  <si>
    <t>ST10X33</t>
  </si>
  <si>
    <t>ST255X49.1</t>
  </si>
  <si>
    <t>ST9X35</t>
  </si>
  <si>
    <t>ST230X52</t>
  </si>
  <si>
    <t>ST9X27.35</t>
  </si>
  <si>
    <t>ST230X40.7</t>
  </si>
  <si>
    <t>ST7.5X25</t>
  </si>
  <si>
    <t>ST190X37</t>
  </si>
  <si>
    <t>ST7.5X21.45</t>
  </si>
  <si>
    <t>ST190X32</t>
  </si>
  <si>
    <t>ST6X25</t>
  </si>
  <si>
    <t>ST155X37</t>
  </si>
  <si>
    <t>ST6X20.4</t>
  </si>
  <si>
    <t>ST155X30.35</t>
  </si>
  <si>
    <t>ST6X17.5</t>
  </si>
  <si>
    <t>ST155X26</t>
  </si>
  <si>
    <t>ST6X15.9</t>
  </si>
  <si>
    <t>ST155X23.65</t>
  </si>
  <si>
    <t>ST5X17.5</t>
  </si>
  <si>
    <t>ST125X26</t>
  </si>
  <si>
    <t>ST5X12.7</t>
  </si>
  <si>
    <t>ST125X18.9</t>
  </si>
  <si>
    <t>ST4X11.5</t>
  </si>
  <si>
    <t>ST100X17</t>
  </si>
  <si>
    <t>ST4X9.2</t>
  </si>
  <si>
    <t>ST100X13.7</t>
  </si>
  <si>
    <t>ST3X8.63</t>
  </si>
  <si>
    <t>ST75X12.85</t>
  </si>
  <si>
    <t>ST3X6.25</t>
  </si>
  <si>
    <t>ST75X9.3</t>
  </si>
  <si>
    <t>ST2.5X5</t>
  </si>
  <si>
    <t>ST65X7.5</t>
  </si>
  <si>
    <t>ST2X4.75</t>
  </si>
  <si>
    <t>ST50X7.05</t>
  </si>
  <si>
    <t>ST2X3.85</t>
  </si>
  <si>
    <t>ST50X5.75</t>
  </si>
  <si>
    <t>ST1.5X3.75</t>
  </si>
  <si>
    <t>ST37.5X5.6</t>
  </si>
  <si>
    <t>ST1.5X2.85</t>
  </si>
  <si>
    <t>ST37.5X4.25</t>
  </si>
  <si>
    <t>2L8X8X1-1/8</t>
  </si>
  <si>
    <t>2L203X203X28.6</t>
  </si>
  <si>
    <t>2L8X8X1-1/8X3/8</t>
  </si>
  <si>
    <t>2L203X203X28.6X9</t>
  </si>
  <si>
    <t>2L8X8X1-1/8X3/4</t>
  </si>
  <si>
    <t>2L203X203X28.6X19</t>
  </si>
  <si>
    <t>2L8X8X1</t>
  </si>
  <si>
    <t>2L203X203X25.4</t>
  </si>
  <si>
    <t>2L8X8X1X3/8</t>
  </si>
  <si>
    <t>2L203X203X25.4X9</t>
  </si>
  <si>
    <t>2L8X8X1X3/4</t>
  </si>
  <si>
    <t>2L203X203X25.4X19</t>
  </si>
  <si>
    <t>2L8X8X7/8</t>
  </si>
  <si>
    <t>2L203X203X22.2</t>
  </si>
  <si>
    <t>2L8X8X7/8X3/8</t>
  </si>
  <si>
    <t>2L203X203X22.2X9</t>
  </si>
  <si>
    <t>2L8X8X7/8X3/4</t>
  </si>
  <si>
    <t>2L203X203X22.2X19</t>
  </si>
  <si>
    <t>2L8X8X3/4</t>
  </si>
  <si>
    <t>2L203X203X19</t>
  </si>
  <si>
    <t>2L8X8X3/4X3/8</t>
  </si>
  <si>
    <t>2L203X203X19X9</t>
  </si>
  <si>
    <t>2L8X8X3/4X3/4</t>
  </si>
  <si>
    <t>2L203X203X19X19</t>
  </si>
  <si>
    <t>2L8X8X5/8</t>
  </si>
  <si>
    <t>2L203X203X15.9</t>
  </si>
  <si>
    <t>2L8X8X5/8X3/8</t>
  </si>
  <si>
    <t>2L203X203X15.9X9</t>
  </si>
  <si>
    <t>2L8X8X5/8X3/4</t>
  </si>
  <si>
    <t>2L203X203X15.9X19</t>
  </si>
  <si>
    <t>2L8X8X9/16</t>
  </si>
  <si>
    <t>2L203X203X14.3</t>
  </si>
  <si>
    <t>2L8X8X9/16X3/8</t>
  </si>
  <si>
    <t>2L203X203X14.3X9</t>
  </si>
  <si>
    <t>2L8X8X9/16X3/4</t>
  </si>
  <si>
    <t>2L203X203X14.3X19</t>
  </si>
  <si>
    <t>2L8X8X1/2</t>
  </si>
  <si>
    <t>2L203X203X12.7</t>
  </si>
  <si>
    <t>2L8X8X1/2X3/8</t>
  </si>
  <si>
    <t>2L203X203X12.7X9</t>
  </si>
  <si>
    <t>2L8X8X1/2X3/4</t>
  </si>
  <si>
    <t>2L203X203X12.7X19</t>
  </si>
  <si>
    <t>2L6X6X1</t>
  </si>
  <si>
    <t>2L152X152X25.4</t>
  </si>
  <si>
    <t>2L6X6X1X3/8</t>
  </si>
  <si>
    <t>2L152X152X25.4X9</t>
  </si>
  <si>
    <t>2L6X6X1X3/4</t>
  </si>
  <si>
    <t>2L152X152X25.4X19</t>
  </si>
  <si>
    <t>2L6X6X7/8</t>
  </si>
  <si>
    <t>2L152X152X22.2</t>
  </si>
  <si>
    <t>2L6X6X7/8X3/8</t>
  </si>
  <si>
    <t>2L152X152X22.2X9</t>
  </si>
  <si>
    <t>2L6X6X7/8X3/4</t>
  </si>
  <si>
    <t>2L152X152X22.2X19</t>
  </si>
  <si>
    <t>2L6X6X3/4</t>
  </si>
  <si>
    <t>2L152X152X19</t>
  </si>
  <si>
    <t>2L6X6X3/4X3/8</t>
  </si>
  <si>
    <t>2L152X152X19X9</t>
  </si>
  <si>
    <t>2L6X6X3/4X3/4</t>
  </si>
  <si>
    <t>2L152X152X19X19</t>
  </si>
  <si>
    <t>2L6X6X5/8</t>
  </si>
  <si>
    <t>2L152X152X15.9</t>
  </si>
  <si>
    <t>2L6X6X5/8X3/8</t>
  </si>
  <si>
    <t>2L152X152X15.9X9</t>
  </si>
  <si>
    <t>2L6X6X5/8X3/4</t>
  </si>
  <si>
    <t>2L152X152X15.9X19</t>
  </si>
  <si>
    <t>2L6X6X9/16</t>
  </si>
  <si>
    <t>2L152X152X14.3</t>
  </si>
  <si>
    <t>2L6X6X9/16X3/8</t>
  </si>
  <si>
    <t>2L152X152X14.3X9</t>
  </si>
  <si>
    <t>2L6X6X9/16X3/4</t>
  </si>
  <si>
    <t>2L152X152X14.3X19</t>
  </si>
  <si>
    <t>2L6X6X1/2</t>
  </si>
  <si>
    <t>2L152X152X12.7</t>
  </si>
  <si>
    <t>2L6X6X1/2X3/8</t>
  </si>
  <si>
    <t>2L152X152X12.7X9</t>
  </si>
  <si>
    <t>2L6X6X1/2X3/4</t>
  </si>
  <si>
    <t>2L152X152X12.7X19</t>
  </si>
  <si>
    <t>2L6X6X7/16</t>
  </si>
  <si>
    <t>2L152X152X11.1</t>
  </si>
  <si>
    <t>2L6X6X7/16X3/8</t>
  </si>
  <si>
    <t>2L152X152X11.1X9</t>
  </si>
  <si>
    <t>2L6X6X7/16X3/4</t>
  </si>
  <si>
    <t>2L152X152X11.1X19</t>
  </si>
  <si>
    <t>2L6X6X3/8</t>
  </si>
  <si>
    <t>2L152X152X9.5</t>
  </si>
  <si>
    <t>2L6X6X3/8X3/8</t>
  </si>
  <si>
    <t>2L152X152X9.5X9</t>
  </si>
  <si>
    <t>2L6X6X3/8X3/4</t>
  </si>
  <si>
    <t>2L152X152X9.5X19</t>
  </si>
  <si>
    <t>2L6X6X5/16</t>
  </si>
  <si>
    <t>2L152X152X7.9</t>
  </si>
  <si>
    <t>2L6X6X5/16X3/8</t>
  </si>
  <si>
    <t>2L152X152X7.9X9</t>
  </si>
  <si>
    <t>2L6X6X5/16X3/4</t>
  </si>
  <si>
    <t>2L152X152X7.9X19</t>
  </si>
  <si>
    <t>2L5X5X7/8</t>
  </si>
  <si>
    <t>2L127X127X22.2</t>
  </si>
  <si>
    <t>2L5X5X7/8X3/8</t>
  </si>
  <si>
    <t>2L127X127X22.2X9</t>
  </si>
  <si>
    <t>2L5X5X7/8X3/4</t>
  </si>
  <si>
    <t>2L127X127X22.2X19</t>
  </si>
  <si>
    <t>2L5X5X3/4</t>
  </si>
  <si>
    <t>2L127X127X19</t>
  </si>
  <si>
    <t>2L5X5X3/4X3/8</t>
  </si>
  <si>
    <t>2L127X127X19X9</t>
  </si>
  <si>
    <t>2L5X5X3/4X3/4</t>
  </si>
  <si>
    <t>2L127X127X19X19</t>
  </si>
  <si>
    <t>2L5X5X5/8</t>
  </si>
  <si>
    <t>2L127X127X15.9</t>
  </si>
  <si>
    <t>2L5X5X5/8X3/8</t>
  </si>
  <si>
    <t>2L127X127X15.9X9</t>
  </si>
  <si>
    <t>2L5X5X5/8X3/4</t>
  </si>
  <si>
    <t>2L127X127X15.9X19</t>
  </si>
  <si>
    <t>2L5X5X1/2</t>
  </si>
  <si>
    <t>2L127X127X12.7</t>
  </si>
  <si>
    <t>2L5X5X1/2X3/8</t>
  </si>
  <si>
    <t>2L127X127X12.7X9</t>
  </si>
  <si>
    <t>2L5X5X1/2X3/4</t>
  </si>
  <si>
    <t>2L127X127X12.7X19</t>
  </si>
  <si>
    <t>2L5X5X7/16</t>
  </si>
  <si>
    <t>2L127X127X11.1</t>
  </si>
  <si>
    <t>2L5X5X7/16X3/8</t>
  </si>
  <si>
    <t>2L127X127X11.1X9</t>
  </si>
  <si>
    <t>2L5X5X7/16X3/4</t>
  </si>
  <si>
    <t>2L127X127X11.1X19</t>
  </si>
  <si>
    <t>2L5X5X3/8</t>
  </si>
  <si>
    <t>2L127X127X9.5</t>
  </si>
  <si>
    <t>2L5X5X3/8X3/8</t>
  </si>
  <si>
    <t>2L127X127X9.5X9</t>
  </si>
  <si>
    <t>2L5X5X3/8X3/4</t>
  </si>
  <si>
    <t>2L127X127X9.5X19</t>
  </si>
  <si>
    <t>2L5X5X5/16</t>
  </si>
  <si>
    <t>2L127X127X7.9</t>
  </si>
  <si>
    <t>2L5X5X5/16X3/8</t>
  </si>
  <si>
    <t>2L127X127X7.9X9</t>
  </si>
  <si>
    <t>2L5X5X5/16X3/4</t>
  </si>
  <si>
    <t>2L127X127X7.9X19</t>
  </si>
  <si>
    <t>2L4X4X3/4</t>
  </si>
  <si>
    <t>2L102X102X19</t>
  </si>
  <si>
    <t>2L4X4X3/4X3/8</t>
  </si>
  <si>
    <t>2L102X102X19X9</t>
  </si>
  <si>
    <t>2L4X4X3/4X3/4</t>
  </si>
  <si>
    <t>2L102X102X19X19</t>
  </si>
  <si>
    <t>2L4X4X5/8</t>
  </si>
  <si>
    <t>2L102X102X15.9</t>
  </si>
  <si>
    <t>2L4X4X5/8X3/8</t>
  </si>
  <si>
    <t>2L102X102X15.9X9</t>
  </si>
  <si>
    <t>2L4X4X5/8X3/4</t>
  </si>
  <si>
    <t>2L102X102X15.9X19</t>
  </si>
  <si>
    <t>2L4X4X1/2</t>
  </si>
  <si>
    <t>2L102X102X12.7</t>
  </si>
  <si>
    <t>2L4X4X1/2X3/8</t>
  </si>
  <si>
    <t>2L102X102X12.7X9</t>
  </si>
  <si>
    <t>2L4X4X1/2X3/4</t>
  </si>
  <si>
    <t>2L102X102X12.7X19</t>
  </si>
  <si>
    <t>2L4X4X7/16</t>
  </si>
  <si>
    <t>2L102X102X11.1</t>
  </si>
  <si>
    <t>2L4X4X7/16X3/8</t>
  </si>
  <si>
    <t>2L102X102X11.1X9</t>
  </si>
  <si>
    <t>2L4X4X7/16X3/4</t>
  </si>
  <si>
    <t>2L102X102X11.1X19</t>
  </si>
  <si>
    <t>2L4X4X3/8</t>
  </si>
  <si>
    <t>2L102X102X9.5</t>
  </si>
  <si>
    <t>2L4X4X3/8X3/8</t>
  </si>
  <si>
    <t>2L102X102X9.5X9</t>
  </si>
  <si>
    <t>2L4X4X3/8X3/4</t>
  </si>
  <si>
    <t>2L102X102X9.5X19</t>
  </si>
  <si>
    <t>2L4X4X5/16</t>
  </si>
  <si>
    <t>2L102X102X7.9</t>
  </si>
  <si>
    <t>2L4X4X5/16X3/8</t>
  </si>
  <si>
    <t>2L102X102X7.9X9</t>
  </si>
  <si>
    <t>2L4X4X5/16X3/4</t>
  </si>
  <si>
    <t>2L102X102X7.9X19</t>
  </si>
  <si>
    <t>2L4X4X1/4</t>
  </si>
  <si>
    <t>2L102X102X6.4</t>
  </si>
  <si>
    <t>2L4X4X1/4X3/8</t>
  </si>
  <si>
    <t>2L102X102X6.4X9</t>
  </si>
  <si>
    <t>2L4X4X1/4X3/4</t>
  </si>
  <si>
    <t>2L102X102X6.4X19</t>
  </si>
  <si>
    <t>2L3-1/2X3-1/2X1/2</t>
  </si>
  <si>
    <t>2L89X89X12.7</t>
  </si>
  <si>
    <t>2L3-1/2X3-1/2X1/2X3/8</t>
  </si>
  <si>
    <t>2L89X89X12.7X9</t>
  </si>
  <si>
    <t>2L3-1/2X3-1/2X1/2X3/4</t>
  </si>
  <si>
    <t>2L89X89X12.7X19</t>
  </si>
  <si>
    <t>2L3-1/2X3-1/2X7/16</t>
  </si>
  <si>
    <t>2L89X89X11.1</t>
  </si>
  <si>
    <t>2L3-1/2X3-1/2X7/16X3/8</t>
  </si>
  <si>
    <t>2L89X89X11.1X9</t>
  </si>
  <si>
    <t>2L3-1/2X3-1/2X7/16X3/4</t>
  </si>
  <si>
    <t>2L89X89X11.1X19</t>
  </si>
  <si>
    <t>2L3-1/2X3-1/2X3/8</t>
  </si>
  <si>
    <t>2L89X89X9.5</t>
  </si>
  <si>
    <t>2L3-1/2X3-1/2X3/8X3/8</t>
  </si>
  <si>
    <t>2L89X89X9.5X9</t>
  </si>
  <si>
    <t>2L3-1/2X3-1/2X3/8X3/4</t>
  </si>
  <si>
    <t>2L89X89X9.5X19</t>
  </si>
  <si>
    <t>2L3-1/2X3-1/2X5/16</t>
  </si>
  <si>
    <t>2L89X89X7.9</t>
  </si>
  <si>
    <t>2L3-1/2X3-1/2X5/16X3/8</t>
  </si>
  <si>
    <t>2L89X89X7.9X9</t>
  </si>
  <si>
    <t>2L3-1/2X3-1/2X5/16X3/4</t>
  </si>
  <si>
    <t>2L89X89X7.9X19</t>
  </si>
  <si>
    <t>2L3-1/2X3-1/2X1/4</t>
  </si>
  <si>
    <t>2L89X89X6.4</t>
  </si>
  <si>
    <t>2L3-1/2X3-1/2X1/4X3/8</t>
  </si>
  <si>
    <t>2L89X89X6.4X9</t>
  </si>
  <si>
    <t>2L3-1/2X3-1/2X1/4X3/4</t>
  </si>
  <si>
    <t>2L89X89X6.4X19</t>
  </si>
  <si>
    <t>2L3X3X1/2</t>
  </si>
  <si>
    <t>2L76X76X12.7</t>
  </si>
  <si>
    <t>2L3X3X1/2X3/8</t>
  </si>
  <si>
    <t>2L76X76X12.7X9</t>
  </si>
  <si>
    <t>2L3X3X1/2X3/4</t>
  </si>
  <si>
    <t>2L76X76X12.7X19</t>
  </si>
  <si>
    <t>2L3X3X7/16</t>
  </si>
  <si>
    <t>2L76X76X11.1</t>
  </si>
  <si>
    <t>2L3X3X7/16X3/8</t>
  </si>
  <si>
    <t>2L76X76X11.1X9</t>
  </si>
  <si>
    <t>2L3X3X7/16X3/4</t>
  </si>
  <si>
    <t>2L76X76X11.1X19</t>
  </si>
  <si>
    <t>2L3X3X3/8</t>
  </si>
  <si>
    <t>2L76X76X9.5</t>
  </si>
  <si>
    <t>2L3X3X3/8X3/8</t>
  </si>
  <si>
    <t>2L76X76X9.5X9</t>
  </si>
  <si>
    <t>2L3X3X3/8X3/4</t>
  </si>
  <si>
    <t>2L76X76X9.5X19</t>
  </si>
  <si>
    <t>2L3X3X5/16</t>
  </si>
  <si>
    <t>2L76X76X7.9</t>
  </si>
  <si>
    <t>2L3X3X5/16X3/8</t>
  </si>
  <si>
    <t>2L76X76X7.9X9</t>
  </si>
  <si>
    <t>2L3X3X5/16X3/4</t>
  </si>
  <si>
    <t>2L76X76X7.9X19</t>
  </si>
  <si>
    <t>2L3X3X1/4</t>
  </si>
  <si>
    <t>2L76X76X6.4</t>
  </si>
  <si>
    <t>2L3X3X1/4X3/8</t>
  </si>
  <si>
    <t>2L76X76X6.4X9</t>
  </si>
  <si>
    <t>2L3X3X1/4X3/4</t>
  </si>
  <si>
    <t>2L76X76X6.4X19</t>
  </si>
  <si>
    <t>2L3X3X3/16</t>
  </si>
  <si>
    <t>2L76X76X4.8</t>
  </si>
  <si>
    <t>2L3X3X3/16X3/8</t>
  </si>
  <si>
    <t>2L76X76X4.8X9</t>
  </si>
  <si>
    <t>2L3X3X3/16X3/4</t>
  </si>
  <si>
    <t>2L76X76X4.8X19</t>
  </si>
  <si>
    <t>2L2-1/2X2-1/2X1/2</t>
  </si>
  <si>
    <t>2L64X64X12.7</t>
  </si>
  <si>
    <t>2L2-1/2X2-1/2X1/2X3/8</t>
  </si>
  <si>
    <t>2L64X64X12.7X9</t>
  </si>
  <si>
    <t>2L2-1/2X2-1/2X1/2X3/4</t>
  </si>
  <si>
    <t>2L64X64X12.7X19</t>
  </si>
  <si>
    <t>2L2-1/2X2-1/2X3/8</t>
  </si>
  <si>
    <t>2L64X64X9.5</t>
  </si>
  <si>
    <t>2L2-1/2X2-1/2X3/8X3/8</t>
  </si>
  <si>
    <t>2L64X64X9.5X9</t>
  </si>
  <si>
    <t>2L2-1/2X2-1/2X3/8X3/4</t>
  </si>
  <si>
    <t>2L64X64X9.5X19</t>
  </si>
  <si>
    <t>2L2-1/2X2-1/2X5/16</t>
  </si>
  <si>
    <t>2L64X64X7.9</t>
  </si>
  <si>
    <t>2L2-1/2X2-1/2X5/16X3/8</t>
  </si>
  <si>
    <t>2L64X64X7.9X9</t>
  </si>
  <si>
    <t>2L2-1/2X2-1/2X5/16X3/4</t>
  </si>
  <si>
    <t>2L64X64X7.9X19</t>
  </si>
  <si>
    <t>2L2-1/2X2-1/2X1/4</t>
  </si>
  <si>
    <t>2L64X64X6.4</t>
  </si>
  <si>
    <t>2L2-1/2X2-1/2X1/4X3/8</t>
  </si>
  <si>
    <t>2L64X64X6.4X9</t>
  </si>
  <si>
    <t>2L2-1/2X2-1/2X1/4X3/4</t>
  </si>
  <si>
    <t>2L64X64X6.4X19</t>
  </si>
  <si>
    <t>2L2-1/2X2-1/2X3/16</t>
  </si>
  <si>
    <t>2L64X64X4.8</t>
  </si>
  <si>
    <t>2L2-1/2X2-1/2X3/16X3/8</t>
  </si>
  <si>
    <t>2L64X64X4.8X9</t>
  </si>
  <si>
    <t>2L2-1/2X2-1/2X3/16X3/4</t>
  </si>
  <si>
    <t>2L64X64X4.8X19</t>
  </si>
  <si>
    <t>2L2X2X3/8</t>
  </si>
  <si>
    <t>2L51X51X9.5</t>
  </si>
  <si>
    <t>2L2X2X3/8X3/8</t>
  </si>
  <si>
    <t>2L51X51X9.5X9</t>
  </si>
  <si>
    <t>2L2X2X3/8X3/4</t>
  </si>
  <si>
    <t>2L51X51X9.5X19</t>
  </si>
  <si>
    <t>2L2X2X5/16</t>
  </si>
  <si>
    <t>2L51X51X7.9</t>
  </si>
  <si>
    <t>2L2X2X5/16X3/8</t>
  </si>
  <si>
    <t>2L51X51X7.9X9</t>
  </si>
  <si>
    <t>2L2X2X5/16X3/4</t>
  </si>
  <si>
    <t>2L51X51X7.9X19</t>
  </si>
  <si>
    <t>2L2X2X1/4</t>
  </si>
  <si>
    <t>2L51X51X6.4</t>
  </si>
  <si>
    <t>2L2X2X1/4X3/8</t>
  </si>
  <si>
    <t>2L51X51X6.4X9</t>
  </si>
  <si>
    <t>2L2X2X1/4X3/4</t>
  </si>
  <si>
    <t>2L51X51X6.4X19</t>
  </si>
  <si>
    <t>2L2X2X3/16</t>
  </si>
  <si>
    <t>2L51X51X4.8</t>
  </si>
  <si>
    <t>2L2X2X3/16X3/8</t>
  </si>
  <si>
    <t>2L51X51X4.8X9</t>
  </si>
  <si>
    <t>2L2X2X3/16X3/4</t>
  </si>
  <si>
    <t>2L51X51X4.8X19</t>
  </si>
  <si>
    <t>2L2X2X1/8</t>
  </si>
  <si>
    <t>2L51X51X3.2</t>
  </si>
  <si>
    <t>2L2X2X1/8X3/8</t>
  </si>
  <si>
    <t>2L51X51X3.2X9</t>
  </si>
  <si>
    <t>2L2X2X1/8X3/4</t>
  </si>
  <si>
    <t>2L51X51X3.2X19</t>
  </si>
  <si>
    <t>2L8X6X1LLBB</t>
  </si>
  <si>
    <t>2L203X152X25.4LLBB</t>
  </si>
  <si>
    <t>2L8X6X1X3/8LLBB</t>
  </si>
  <si>
    <t>2L203X152X25.4X9LLBB</t>
  </si>
  <si>
    <t>2L8X6X1X3/4LLBB</t>
  </si>
  <si>
    <t>2L203X152X25.4X19LLBB</t>
  </si>
  <si>
    <t>2L8X6X7/8LLBB</t>
  </si>
  <si>
    <t>2L203X152X22.2LLBB</t>
  </si>
  <si>
    <t>2L8X6X7/8X3/8LLBB</t>
  </si>
  <si>
    <t>2L203X152X22.2X9LLBB</t>
  </si>
  <si>
    <t>2L8X6X7/8X3/4LLBB</t>
  </si>
  <si>
    <t>2L203X152X22.2X19LLBB</t>
  </si>
  <si>
    <t>2L8X6X3/4LLBB</t>
  </si>
  <si>
    <t>2L203X152X19LLBB</t>
  </si>
  <si>
    <t>2L8X6X3/4X3/8LLBB</t>
  </si>
  <si>
    <t>2L203X152X19X9LLBB</t>
  </si>
  <si>
    <t>2L8X6X3/4X3/4LLBB</t>
  </si>
  <si>
    <t>2L203X152X19X19LLBB</t>
  </si>
  <si>
    <t>2L8X6X5/8LLBB</t>
  </si>
  <si>
    <t>2L203X152X15.9LLBB</t>
  </si>
  <si>
    <t>2L8X6X5/8X3/8LLBB</t>
  </si>
  <si>
    <t>2L203X152X15.9X9LLBB</t>
  </si>
  <si>
    <t>2L8X6X5/8X3/4LLBB</t>
  </si>
  <si>
    <t>2L203X152X15.9X19LLBB</t>
  </si>
  <si>
    <t>2L8X6X9/16LLBB</t>
  </si>
  <si>
    <t>2L203X152X14.3LLBB</t>
  </si>
  <si>
    <t>2L8X6X9/16X3/8LLBB</t>
  </si>
  <si>
    <t>2L203X152X14.3X9LLBB</t>
  </si>
  <si>
    <t>2L8X6X9/16X3/4LLBB</t>
  </si>
  <si>
    <t>2L203X152X14.3X19LLBB</t>
  </si>
  <si>
    <t>2L8X6X1/2LLBB</t>
  </si>
  <si>
    <t>2L203X152X12.7LLBB</t>
  </si>
  <si>
    <t>2L8X6X1/2X3/8LLBB</t>
  </si>
  <si>
    <t>2L203X152X12.7X9LLBB</t>
  </si>
  <si>
    <t>2L8X6X1/2X3/4LLBB</t>
  </si>
  <si>
    <t>2L203X152X12.7X19LLBB</t>
  </si>
  <si>
    <t>2L8X6X7/16LLBB</t>
  </si>
  <si>
    <t>2L203X152X11.1LLBB</t>
  </si>
  <si>
    <t>2L8X6X7/16X3/8LLBB</t>
  </si>
  <si>
    <t>2L203X152X11.1X9LLBB</t>
  </si>
  <si>
    <t>2L8X6X7/16X3/4LLBB</t>
  </si>
  <si>
    <t>2L203X152X11.1X19LLBB</t>
  </si>
  <si>
    <t>2L8X4X1LLBB</t>
  </si>
  <si>
    <t>2L203X102X25.4LLBB</t>
  </si>
  <si>
    <t>2L8X4X1X3/8LLBB</t>
  </si>
  <si>
    <t>2L203X102X25.4X9LLBB</t>
  </si>
  <si>
    <t>2L8X4X1X3/4LLBB</t>
  </si>
  <si>
    <t>2L203X102X25.4X19LLBB</t>
  </si>
  <si>
    <t>2L8X4X7/8LLBB</t>
  </si>
  <si>
    <t>2L203X102X22.2LLBB</t>
  </si>
  <si>
    <t>2L8X4X7/8X3/8LLBB</t>
  </si>
  <si>
    <t>2L203X102X22.2X9LLBB</t>
  </si>
  <si>
    <t>2L8X4X7/8X3/4LLBB</t>
  </si>
  <si>
    <t>2L203X102X22.2X19LLBB</t>
  </si>
  <si>
    <t>2L8X4X3/4LLBB</t>
  </si>
  <si>
    <t>2L203X102X19LLBB</t>
  </si>
  <si>
    <t>2L8X4X3/4X3/8LLBB</t>
  </si>
  <si>
    <t>2L203X102X19X9LLBB</t>
  </si>
  <si>
    <t>2L8X4X3/4X3/4LLBB</t>
  </si>
  <si>
    <t>2L203X102X19X19LLBB</t>
  </si>
  <si>
    <t>2L8X4X5/8LLBB</t>
  </si>
  <si>
    <t>2L203X102X15.9LLBB</t>
  </si>
  <si>
    <t>2L8X4X5/8X3/8LLBB</t>
  </si>
  <si>
    <t>2L203X102X15.9X9LLBB</t>
  </si>
  <si>
    <t>2L8X4X5/8X3/4LLBB</t>
  </si>
  <si>
    <t>2L203X102X15.9X19LLBB</t>
  </si>
  <si>
    <t>2L8X4X9/16LLBB</t>
  </si>
  <si>
    <t>2L203X102X14.3LLBB</t>
  </si>
  <si>
    <t>2L8X4X9/16X3/8LLBB</t>
  </si>
  <si>
    <t>2L203X102X14.3X9LLBB</t>
  </si>
  <si>
    <t>2L8X4X9/16X3/4LLBB</t>
  </si>
  <si>
    <t>2L203X102X14.3X19LLBB</t>
  </si>
  <si>
    <t>2L8X4X1/2LLBB</t>
  </si>
  <si>
    <t>2L203X102X12.7LLBB</t>
  </si>
  <si>
    <t>2L8X4X1/2X3/8LLBB</t>
  </si>
  <si>
    <t>2L203X102X12.7X9LLBB</t>
  </si>
  <si>
    <t>2L8X4X1/2X3/4LLBB</t>
  </si>
  <si>
    <t>2L203X102X12.7X19LLBB</t>
  </si>
  <si>
    <t>2L8X4X7/16LLBB</t>
  </si>
  <si>
    <t>2L203X102X11.1LLBB</t>
  </si>
  <si>
    <t>2L8X4X7/16X3/8LLBB</t>
  </si>
  <si>
    <t>2L203X102X11.1X9LLBB</t>
  </si>
  <si>
    <t>2L8X4X7/16X3/4LLBB</t>
  </si>
  <si>
    <t>2L203X102X11.1X19LLBB</t>
  </si>
  <si>
    <t>2L7X4X3/4LLBB</t>
  </si>
  <si>
    <t>2L178X102X19LLBB</t>
  </si>
  <si>
    <t>2L7X4X3/4X3/8LLBB</t>
  </si>
  <si>
    <t>2L178X102X19X9LLBB</t>
  </si>
  <si>
    <t>2L7X4X3/4X3/4LLBB</t>
  </si>
  <si>
    <t>2L178X102X19X19LLBB</t>
  </si>
  <si>
    <t>2L7X4X5/8LLBB</t>
  </si>
  <si>
    <t>2L178X102X15.9LLBB</t>
  </si>
  <si>
    <t>2L7X4X5/8X3/8LLBB</t>
  </si>
  <si>
    <t>2L178X102X15.9X9LLBB</t>
  </si>
  <si>
    <t>2L7X4X5/8X3/4LLBB</t>
  </si>
  <si>
    <t>2L178X102X15.9X19LLBB</t>
  </si>
  <si>
    <t>2L7X4X1/2LLBB</t>
  </si>
  <si>
    <t>2L178X102X12.7LLBB</t>
  </si>
  <si>
    <t>2L7X4X1/2X3/8LLBB</t>
  </si>
  <si>
    <t>2L178X102X12.7X9LLBB</t>
  </si>
  <si>
    <t>2L7X4X1/2X3/4LLBB</t>
  </si>
  <si>
    <t>2L178X102X12.7X19LLBB</t>
  </si>
  <si>
    <t>2L7X4X7/16LLBB</t>
  </si>
  <si>
    <t>2L178X102X11.1LLBB</t>
  </si>
  <si>
    <t>2L7X4X7/16X3/8LLBB</t>
  </si>
  <si>
    <t>2L178X102X11.1X9LLBB</t>
  </si>
  <si>
    <t>2L7X4X7/16X3/4LLBB</t>
  </si>
  <si>
    <t>2L178X102X11.1X19LLBB</t>
  </si>
  <si>
    <t>2L7X4X3/8LLBB</t>
  </si>
  <si>
    <t>2L178X102X9.5LLBB</t>
  </si>
  <si>
    <t>2L7X4X3/8X3/8LLBB</t>
  </si>
  <si>
    <t>2L178X102X9.5X9LLBB</t>
  </si>
  <si>
    <t>2L7X4X3/8X3/4LLBB</t>
  </si>
  <si>
    <t>2L178X102X9.5X19LLBB</t>
  </si>
  <si>
    <t>2L6X4X7/8LLBB</t>
  </si>
  <si>
    <t>2L152X102X22.2LLBB</t>
  </si>
  <si>
    <t>2L6X4X7/8X3/8LLBB</t>
  </si>
  <si>
    <t>2L152X102X22.2X9LLBB</t>
  </si>
  <si>
    <t>2L6X4X7/8X3/4LLBB</t>
  </si>
  <si>
    <t>2L152X102X22.2X19LLBB</t>
  </si>
  <si>
    <t>2L6X4X3/4LLBB</t>
  </si>
  <si>
    <t>2L152X102X19LLBB</t>
  </si>
  <si>
    <t>2L6X4X3/4X3/8LLBB</t>
  </si>
  <si>
    <t>2L152X102X19X9LLBB</t>
  </si>
  <si>
    <t>2L6X4X3/4X3/4LLBB</t>
  </si>
  <si>
    <t>2L152X102X19X19LLBB</t>
  </si>
  <si>
    <t>2L6X4X5/8LLBB</t>
  </si>
  <si>
    <t>2L152X102X15.9LLBB</t>
  </si>
  <si>
    <t>2L6X4X5/8X3/8LLBB</t>
  </si>
  <si>
    <t>2L152X102X15.9X9LLBB</t>
  </si>
  <si>
    <t>2L6X4X5/8X3/4LLBB</t>
  </si>
  <si>
    <t>2L152X102X15.9X19LLBB</t>
  </si>
  <si>
    <t>2L6X4X9/16LLBB</t>
  </si>
  <si>
    <t>2L152X102X14.3LLBB</t>
  </si>
  <si>
    <t>2L6X4X9/16X3/8LLBB</t>
  </si>
  <si>
    <t>2L152X102X14.3X9LLBB</t>
  </si>
  <si>
    <t>2L6X4X9/16X3/4LLBB</t>
  </si>
  <si>
    <t>2L152X102X14.3X19LLBB</t>
  </si>
  <si>
    <t>2L6X4X1/2LLBB</t>
  </si>
  <si>
    <t>2L152X102X12.7LLBB</t>
  </si>
  <si>
    <t>2L6X4X1/2X3/8LLBB</t>
  </si>
  <si>
    <t>2L152X102X12.7X9LLBB</t>
  </si>
  <si>
    <t>2L6X4X1/2X3/4LLBB</t>
  </si>
  <si>
    <t>2L152X102X12.7X19LLBB</t>
  </si>
  <si>
    <t>2L6X4X7/16LLBB</t>
  </si>
  <si>
    <t>2L152X102X11.1LLBB</t>
  </si>
  <si>
    <t>2L6X4X7/16X3/8LLBB</t>
  </si>
  <si>
    <t>2L152X102X11.1X9LLBB</t>
  </si>
  <si>
    <t>2L6X4X7/16X3/4LLBB</t>
  </si>
  <si>
    <t>2L152X102X11.1X19LLBB</t>
  </si>
  <si>
    <t>2L6X4X3/8LLBB</t>
  </si>
  <si>
    <t>2L152X102X9.5LLBB</t>
  </si>
  <si>
    <t>2L6X4X3/8X3/8LLBB</t>
  </si>
  <si>
    <t>2L152X102X9.5X9LLBB</t>
  </si>
  <si>
    <t>2L6X4X3/8X3/4LLBB</t>
  </si>
  <si>
    <t>2L152X102X9.5X19LLBB</t>
  </si>
  <si>
    <t>2L6X4X5/16LLBB</t>
  </si>
  <si>
    <t>2L152X102X7.9LLBB</t>
  </si>
  <si>
    <t>2L6X4X5/16X3/8LLBB</t>
  </si>
  <si>
    <t>2L152X102X7.9X9LLBB</t>
  </si>
  <si>
    <t>2L6X4X5/16X3/4LLBB</t>
  </si>
  <si>
    <t>2L152X102X7.9X19LLBB</t>
  </si>
  <si>
    <t>2L6X3-1/2X1/2LLBB</t>
  </si>
  <si>
    <t>2L152X89X12.7LLBB</t>
  </si>
  <si>
    <t>2L6X3-1/2X1/2X3/8LLBB</t>
  </si>
  <si>
    <t>2L152X89X12.7X9LLBB</t>
  </si>
  <si>
    <t>2L6X3-1/2X1/2X3/4LLBB</t>
  </si>
  <si>
    <t>2L152X89X12.7X19LLBB</t>
  </si>
  <si>
    <t>2L6X3-1/2X3/8LLBB</t>
  </si>
  <si>
    <t>2L152X89X9.5LLBB</t>
  </si>
  <si>
    <t>2L6X3-1/2X3/8X3/8LLBB</t>
  </si>
  <si>
    <t>2L152X89X9.5X9LLBB</t>
  </si>
  <si>
    <t>2L6X3-1/2X3/8X3/4LLBB</t>
  </si>
  <si>
    <t>2L152X89X9.5X19LLBB</t>
  </si>
  <si>
    <t>2L6X3-1/2X5/16LLBB</t>
  </si>
  <si>
    <t>2L152X89X7.9LLBB</t>
  </si>
  <si>
    <t>2L6X3-1/2X5/16X3/8LLBB</t>
  </si>
  <si>
    <t>2L152X89X7.9X9LLBB</t>
  </si>
  <si>
    <t>2L6X3-1/2X5/16X3/4LLBB</t>
  </si>
  <si>
    <t>2L152X89X7.9X19LLBB</t>
  </si>
  <si>
    <t>2L5X3-1/2X3/4LLBB</t>
  </si>
  <si>
    <t>2L127X89X19LLBB</t>
  </si>
  <si>
    <t>2L5X3-1/2X3/4X3/8LLBB</t>
  </si>
  <si>
    <t>2L127X89X19X9LLBB</t>
  </si>
  <si>
    <t>2L5X3-1/2X3/4X3/4LLBB</t>
  </si>
  <si>
    <t>2L127X89X19X19LLBB</t>
  </si>
  <si>
    <t>2L5X3-1/2X5/8LLBB</t>
  </si>
  <si>
    <t>2L127X89X15.9LLBB</t>
  </si>
  <si>
    <t>2L5X3-1/2X5/8X3/8LLBB</t>
  </si>
  <si>
    <t>2L127X89X15.9X9LLBB</t>
  </si>
  <si>
    <t>2L5X3-1/2X5/8X3/4LLBB</t>
  </si>
  <si>
    <t>2L127X89X15.9X19LLBB</t>
  </si>
  <si>
    <t>2L5X3-1/2X1/2LLBB</t>
  </si>
  <si>
    <t>2L127X89X12.7LLBB</t>
  </si>
  <si>
    <t>2L5X3-1/2X1/2X3/8LLBB</t>
  </si>
  <si>
    <t>2L127X89X12.7X9LLBB</t>
  </si>
  <si>
    <t>2L5X3-1/2X1/2X3/4LLBB</t>
  </si>
  <si>
    <t>2L127X89X12.7X19LLBB</t>
  </si>
  <si>
    <t>2L5X3-1/2X3/8LLBB</t>
  </si>
  <si>
    <t>2L127X89X9.5LLBB</t>
  </si>
  <si>
    <t>2L5X3-1/2X3/8X3/8LLBB</t>
  </si>
  <si>
    <t>2L127X89X9.5X9LLBB</t>
  </si>
  <si>
    <t>2L5X3-1/2X3/8X3/4LLBB</t>
  </si>
  <si>
    <t>2L127X89X9.5X19LLBB</t>
  </si>
  <si>
    <t>2L5X3-1/2X5/16LLBB</t>
  </si>
  <si>
    <t>2L127X89X7.9LLBB</t>
  </si>
  <si>
    <t>2L5X3-1/2X5/16X3/8LLBB</t>
  </si>
  <si>
    <t>2L127X89X7.9X9LLBB</t>
  </si>
  <si>
    <t>2L5X3-1/2X5/16X3/4LLBB</t>
  </si>
  <si>
    <t>2L127X89X7.9X19LLBB</t>
  </si>
  <si>
    <t>2L5X3-1/2X1/4LLBB</t>
  </si>
  <si>
    <t>2L127X89X6.4LLBB</t>
  </si>
  <si>
    <t>2L5X3-1/2X1/4X3/8LLBB</t>
  </si>
  <si>
    <t>2L127X89X6.4X9LLBB</t>
  </si>
  <si>
    <t>2L5X3-1/2X1/4X3/4LLBB</t>
  </si>
  <si>
    <t>2L127X89X6.4X19LLBB</t>
  </si>
  <si>
    <t>2L5X3X1/2LLBB</t>
  </si>
  <si>
    <t>2L127X76X12.7LLBB</t>
  </si>
  <si>
    <t>2L5X3X1/2X3/8LLBB</t>
  </si>
  <si>
    <t>2L127X76X12.7X9LLBB</t>
  </si>
  <si>
    <t>2L5X3X1/2X3/4LLBB</t>
  </si>
  <si>
    <t>2L127X76X12.7X19LLBB</t>
  </si>
  <si>
    <t>2L5X3X7/16LLBB</t>
  </si>
  <si>
    <t>2L127X76X11.1LLBB</t>
  </si>
  <si>
    <t>2L5X3X7/16X3/8LLBB</t>
  </si>
  <si>
    <t>2L127X76X11.1X9LLBB</t>
  </si>
  <si>
    <t>2L5X3X7/16X3/4LLBB</t>
  </si>
  <si>
    <t>2L127X76X11.1X19LLBB</t>
  </si>
  <si>
    <t>2L5X3X3/8LLBB</t>
  </si>
  <si>
    <t>2L127X76X9.5LLBB</t>
  </si>
  <si>
    <t>2L5X3X3/8X3/8LLBB</t>
  </si>
  <si>
    <t>2L127X76X9.5X9LLBB</t>
  </si>
  <si>
    <t>2L5X3X3/8X3/4LLBB</t>
  </si>
  <si>
    <t>2L127X76X9.5X19LLBB</t>
  </si>
  <si>
    <t>2L5X3X5/16LLBB</t>
  </si>
  <si>
    <t>2L127X76X7.9LLBB</t>
  </si>
  <si>
    <t>2L5X3X5/16X3/8LLBB</t>
  </si>
  <si>
    <t>2L127X76X7.9X9LLBB</t>
  </si>
  <si>
    <t>2L5X3X5/16X3/4LLBB</t>
  </si>
  <si>
    <t>2L127X76X7.9X19LLBB</t>
  </si>
  <si>
    <t>2L5X3X1/4LLBB</t>
  </si>
  <si>
    <t>2L127X76X6.4LLBB</t>
  </si>
  <si>
    <t>2L5X3X1/4X3/8LLBB</t>
  </si>
  <si>
    <t>2L127X76X6.4X9LLBB</t>
  </si>
  <si>
    <t>2L5X3X1/4X3/4LLBB</t>
  </si>
  <si>
    <t>2L127X76X6.4X19LLBB</t>
  </si>
  <si>
    <t>2L4X3-1/2X1/2LLBB</t>
  </si>
  <si>
    <t>2L102X89X12.7LLBB</t>
  </si>
  <si>
    <t>2L4X3-1/2X1/2X3/8LLBB</t>
  </si>
  <si>
    <t>2L102X89X12.7X9LLBB</t>
  </si>
  <si>
    <t>2L4X3-1/2X1/2X3/4LLBB</t>
  </si>
  <si>
    <t>2L102X89X12.7X19LLBB</t>
  </si>
  <si>
    <t>2L4X3-1/2X3/8LLBB</t>
  </si>
  <si>
    <t>2L102X89X9.5LLBB</t>
  </si>
  <si>
    <t>2L4X3-1/2X3/8X3/8LLBB</t>
  </si>
  <si>
    <t>2L102X89X9.5X9LLBB</t>
  </si>
  <si>
    <t>2L4X3-1/2X3/8X3/4LLBB</t>
  </si>
  <si>
    <t>2L102X89X9.5X19LLBB</t>
  </si>
  <si>
    <t>2L4X3-1/2X5/16LLBB</t>
  </si>
  <si>
    <t>2L102X89X7.9LLBB</t>
  </si>
  <si>
    <t>2L4X3-1/2X5/16X3/8LLBB</t>
  </si>
  <si>
    <t>2L102X89X7.9X9LLBB</t>
  </si>
  <si>
    <t>2L4X3-1/2X5/16X3/4LLBB</t>
  </si>
  <si>
    <t>2L102X89X7.9X19LLBB</t>
  </si>
  <si>
    <t>2L4X3-1/2X1/4LLBB</t>
  </si>
  <si>
    <t>2L102X89X6.4LLBB</t>
  </si>
  <si>
    <t>2L4X3-1/2X1/4X3/8LLBB</t>
  </si>
  <si>
    <t>2L102X89X6.4X9LLBB</t>
  </si>
  <si>
    <t>2L4X3-1/2X1/4X3/4LLBB</t>
  </si>
  <si>
    <t>2L102X89X6.4X19LLBB</t>
  </si>
  <si>
    <t>2L4X3X5/8LLBB</t>
  </si>
  <si>
    <t>2L102X76X15.9LLBB</t>
  </si>
  <si>
    <t>2L4X3X5/8X3/8LLBB</t>
  </si>
  <si>
    <t>2L102X76X15.9X9LLBB</t>
  </si>
  <si>
    <t>2L4X3X5/8X3/4LLBB</t>
  </si>
  <si>
    <t>2L102X76X15.9X19LLBB</t>
  </si>
  <si>
    <t>2L4X3X1/2LLBB</t>
  </si>
  <si>
    <t>2L102X76X12.7LLBB</t>
  </si>
  <si>
    <t>2L4X3X1/2X3/8LLBB</t>
  </si>
  <si>
    <t>2L102X76X12.7X9LLBB</t>
  </si>
  <si>
    <t>2L4X3X1/2X3/4LLBB</t>
  </si>
  <si>
    <t>2L102X76X12.7X19LLBB</t>
  </si>
  <si>
    <t>2L4X3X3/8LLBB</t>
  </si>
  <si>
    <t>2L102X76X9.5LLBB</t>
  </si>
  <si>
    <t>2L4X3X3/8X3/8LLBB</t>
  </si>
  <si>
    <t>2L102X76X9.5X9LLBB</t>
  </si>
  <si>
    <t>2L4X3X3/8X3/4LLBB</t>
  </si>
  <si>
    <t>2L102X76X9.5X19LLBB</t>
  </si>
  <si>
    <t>2L4X3X5/16LLBB</t>
  </si>
  <si>
    <t>2L102X76X7.9LLBB</t>
  </si>
  <si>
    <t>2L4X3X5/16X3/8LLBB</t>
  </si>
  <si>
    <t>2L102X76X7.9X9LLBB</t>
  </si>
  <si>
    <t>2L4X3X5/16X3/4LLBB</t>
  </si>
  <si>
    <t>2L102X76X7.9X19LLBB</t>
  </si>
  <si>
    <t>2L4X3X1/4LLBB</t>
  </si>
  <si>
    <t>2L102X76X6.4LLBB</t>
  </si>
  <si>
    <t>2L4X3X1/4X3/8LLBB</t>
  </si>
  <si>
    <t>2L102X76X6.4X9LLBB</t>
  </si>
  <si>
    <t>2L4X3X1/4X3/4LLBB</t>
  </si>
  <si>
    <t>2L102X76X6.4X19LLBB</t>
  </si>
  <si>
    <t>2L3-1/2X3X1/2LLBB</t>
  </si>
  <si>
    <t>2L89X76X12.7LLBB</t>
  </si>
  <si>
    <t>2L3-1/2X3X1/2X3/8LLBB</t>
  </si>
  <si>
    <t>2L89X76X12.7X9LLBB</t>
  </si>
  <si>
    <t>2L3-1/2X3X1/2X3/4LLBB</t>
  </si>
  <si>
    <t>2L89X76X12.7X19LLBB</t>
  </si>
  <si>
    <t>2L3-1/2X3X7/16LLBB</t>
  </si>
  <si>
    <t>2L89X76X11.1LLBB</t>
  </si>
  <si>
    <t>2L3-1/2X3X7/16X3/8LLBB</t>
  </si>
  <si>
    <t>2L89X76X11.1X9LLBB</t>
  </si>
  <si>
    <t>2L3-1/2X3X7/16X3/4LLBB</t>
  </si>
  <si>
    <t>2L89X76X11.1X19LLBB</t>
  </si>
  <si>
    <t>2L3-1/2X3X3/8LLBB</t>
  </si>
  <si>
    <t>2L89X76X9.5LLBB</t>
  </si>
  <si>
    <t>2L3-1/2X3X3/8X3/8LLBB</t>
  </si>
  <si>
    <t>2L89X76X9.5X9LLBB</t>
  </si>
  <si>
    <t>2L3-1/2X3X3/8X3/4LLBB</t>
  </si>
  <si>
    <t>2L89X76X9.5X19LLBB</t>
  </si>
  <si>
    <t>2L3-1/2X3X5/16LLBB</t>
  </si>
  <si>
    <t>2L89X76X7.9LLBB</t>
  </si>
  <si>
    <t>2L3-1/2X3X5/16X3/8LLBB</t>
  </si>
  <si>
    <t>2L89X76X7.9X9LLBB</t>
  </si>
  <si>
    <t>2L3-1/2X3X5/16X3/4LLBB</t>
  </si>
  <si>
    <t>2L89X76X7.9X19LLBB</t>
  </si>
  <si>
    <t>2L3-1/2X3X1/4LLBB</t>
  </si>
  <si>
    <t>2L89X76X6.4LLBB</t>
  </si>
  <si>
    <t>2L3-1/2X3X1/4X3/8LLBB</t>
  </si>
  <si>
    <t>2L89X76X6.4X9LLBB</t>
  </si>
  <si>
    <t>2L3-1/2X3X1/4X3/4LLBB</t>
  </si>
  <si>
    <t>2L89X76X6.4X19LLBB</t>
  </si>
  <si>
    <t>2L3-1/2X2-1/2X1/2LLBB</t>
  </si>
  <si>
    <t>2L89X64X12.7LLBB</t>
  </si>
  <si>
    <t>2L3-1/2X2-1/2X1/2X3/8LLBB</t>
  </si>
  <si>
    <t>2L89X64X12.7X9LLBB</t>
  </si>
  <si>
    <t>2L3-1/2X2-1/2X1/2X3/4LLBB</t>
  </si>
  <si>
    <t>2L89X64X12.7X19LLBB</t>
  </si>
  <si>
    <t>2L3-1/2X2-1/2X3/8LLBB</t>
  </si>
  <si>
    <t>2L89X64X9.5LLBB</t>
  </si>
  <si>
    <t>2L3-1/2X2-1/2X3/8X3/8LLBB</t>
  </si>
  <si>
    <t>2L89X64X9.5X9LLBB</t>
  </si>
  <si>
    <t>2L3-1/2X2-1/2X3/8X3/4LLBB</t>
  </si>
  <si>
    <t>2L89X64X9.5X19LLBB</t>
  </si>
  <si>
    <t>2L3-1/2X2-1/2X5/16LLBB</t>
  </si>
  <si>
    <t>2L89X64X7.9LLBB</t>
  </si>
  <si>
    <t>2L3-1/2X2-1/2X5/16X3/8LLBB</t>
  </si>
  <si>
    <t>2L89X64X7.9X9LLBB</t>
  </si>
  <si>
    <t>2L3-1/2X2-1/2X5/16X3/4LLBB</t>
  </si>
  <si>
    <t>2L89X64X7.9X19LLBB</t>
  </si>
  <si>
    <t>2L3-1/2X2-1/2X1/4LLBB</t>
  </si>
  <si>
    <t>2L89X64X6.4LLBB</t>
  </si>
  <si>
    <t>2L3-1/2X2-1/2X1/4X3/8LLBB</t>
  </si>
  <si>
    <t>2L89X64X6.4X9LLBB</t>
  </si>
  <si>
    <t>2L3-1/2X2-1/2X1/4X3/4LLBB</t>
  </si>
  <si>
    <t>2L89X64X6.4X19LLBB</t>
  </si>
  <si>
    <t>2L3X2-1/2X1/2LLBB</t>
  </si>
  <si>
    <t>2L76X64X12.7LLBB</t>
  </si>
  <si>
    <t>2L3X2-1/2X1/2X3/8LLBB</t>
  </si>
  <si>
    <t>2L76X64X12.7X9LLBB</t>
  </si>
  <si>
    <t>2L3X2-1/21/2X3/4LLBB</t>
  </si>
  <si>
    <t>2L76X64X12.7X19LLBB</t>
  </si>
  <si>
    <t>2L3X2-1/2X7/16LLBB</t>
  </si>
  <si>
    <t>2L76X64X11.1LLBB</t>
  </si>
  <si>
    <t>2L3X2-1/2X7/16X3/8LLBB</t>
  </si>
  <si>
    <t>2L76X64X11.1X9LLBB</t>
  </si>
  <si>
    <t>2L3X2-1/2X7/16X3/4LLBB</t>
  </si>
  <si>
    <t>2L76X64X11.1X19LLBB</t>
  </si>
  <si>
    <t>2L3X2-1/2X3/8LLBB</t>
  </si>
  <si>
    <t>2L76X64X9.5LLBB</t>
  </si>
  <si>
    <t>2L3X2-1/2X3/8X3/8LLBB</t>
  </si>
  <si>
    <t>2L76X64X9.5X9LLBB</t>
  </si>
  <si>
    <t>2L3X2-1/2X3/8X3/4LLBB</t>
  </si>
  <si>
    <t>2L76X64X9.5X19LLBB</t>
  </si>
  <si>
    <t>2L3X2-1/2X5/16LLBB</t>
  </si>
  <si>
    <t>2L76X64X7.9LLBB</t>
  </si>
  <si>
    <t>2L3X2-1/2X5/16X3/8LLBB</t>
  </si>
  <si>
    <t>2L76X64X7.9X9LLBB</t>
  </si>
  <si>
    <t>2L3X2-1/2X5/16X3/4LLBB</t>
  </si>
  <si>
    <t>2L76X64X7.9X19LLBB</t>
  </si>
  <si>
    <t>2L3X2-1/2X1/4LLBB</t>
  </si>
  <si>
    <t>2L76X64X6.4LLBB</t>
  </si>
  <si>
    <t>2L3X2-1/2X1/4X3/8LLBB</t>
  </si>
  <si>
    <t>2L76X64X6.4X9LLBB</t>
  </si>
  <si>
    <t>2L3X2-1/2X1/4X3/4LLBB</t>
  </si>
  <si>
    <t>2L76X64X6.4X19LLBB</t>
  </si>
  <si>
    <t>2L3X2-1/2X3/16LLBB</t>
  </si>
  <si>
    <t>2L76X64X4.8LLBB</t>
  </si>
  <si>
    <t>2L3X2-1/2X3/16X3/8LLBB</t>
  </si>
  <si>
    <t>2L76X64X4.8X9LLBB</t>
  </si>
  <si>
    <t>2L3X2-1/2X3/16X3/4LLBB</t>
  </si>
  <si>
    <t>2L76X64X4.8X19LLBB</t>
  </si>
  <si>
    <t>2L3X2X1/2LLBB</t>
  </si>
  <si>
    <t>2L76X51X12.7LLBB</t>
  </si>
  <si>
    <t>2L3X2X1/2X3/8LLBB</t>
  </si>
  <si>
    <t>2L76X51X12.7X9LLBB</t>
  </si>
  <si>
    <t>2L3X2X1/2X3/4LLBB</t>
  </si>
  <si>
    <t>2L76X51X12.7X19LLBB</t>
  </si>
  <si>
    <t>2L3X2X3/8LLBB</t>
  </si>
  <si>
    <t>2L76X51X9.5LLBB</t>
  </si>
  <si>
    <t>2L3X2X3/8X3/8LLBB</t>
  </si>
  <si>
    <t>2L76X51X9.5X9LLBB</t>
  </si>
  <si>
    <t>2L3X2X3/8X3/4LLBB</t>
  </si>
  <si>
    <t>2L76X51X9.5X19LLBB</t>
  </si>
  <si>
    <t>2L3X2X5/16LLBB</t>
  </si>
  <si>
    <t>2L76X51X7.9LLBB</t>
  </si>
  <si>
    <t>2L3X2X5/16X3/8LLBB</t>
  </si>
  <si>
    <t>2L76X51X7.9X9LLBB</t>
  </si>
  <si>
    <t>2L3X2X5/16X3/4LLBB</t>
  </si>
  <si>
    <t>2L76X51X7.9X19LLBB</t>
  </si>
  <si>
    <t>2L3X2X1/4LLBB</t>
  </si>
  <si>
    <t>2L76X51X6.4LLBB</t>
  </si>
  <si>
    <t>2L3X2X1/4X3/8LLBB</t>
  </si>
  <si>
    <t>2L76X51X6.4X9LLBB</t>
  </si>
  <si>
    <t>2L3X2X1/4X3/4LLBB</t>
  </si>
  <si>
    <t>2L76X51X6.4X19LLBB</t>
  </si>
  <si>
    <t>2L3X2X3/16LLBB</t>
  </si>
  <si>
    <t>2L76X51X4.8LLBB</t>
  </si>
  <si>
    <t>2L3X2X3/16X3/8LLBB</t>
  </si>
  <si>
    <t>2L76X51X4.8X9LLBB</t>
  </si>
  <si>
    <t>2L3X2X3/16X3/4LLBB</t>
  </si>
  <si>
    <t>2L76X51X4.8X19LLBB</t>
  </si>
  <si>
    <t>2L2-1/2X2X3/8LLBB</t>
  </si>
  <si>
    <t>2L64X51X9.5LLBB</t>
  </si>
  <si>
    <t>2L2-1/2X2X3/8X3/8LLBB</t>
  </si>
  <si>
    <t>2L64X51X9.5X9LLBB</t>
  </si>
  <si>
    <t>2L2-1/2X2X3/8X3/4LLBB</t>
  </si>
  <si>
    <t>2L64X51X9.5X19LLBB</t>
  </si>
  <si>
    <t>2L2-1/2X2X5/16LLBB</t>
  </si>
  <si>
    <t>2L64X51X7.9LLBB</t>
  </si>
  <si>
    <t>2L2-1/2X2X5/16X3/8LLBB</t>
  </si>
  <si>
    <t>2L64X51X7.9X9LLBB</t>
  </si>
  <si>
    <t>2L2-1/2X2X5/16X3/4LLBB</t>
  </si>
  <si>
    <t>2L64X51X7.9X19LLBB</t>
  </si>
  <si>
    <t>2L2-1/2X2X1/4LLBB</t>
  </si>
  <si>
    <t>2L64X51X6.4LLBB</t>
  </si>
  <si>
    <t>2L2-1/2X2X1/4X3/8LLBB</t>
  </si>
  <si>
    <t>2L64X51X6.4X9LLBB</t>
  </si>
  <si>
    <t>2L2-1/2X2X1/4X3/4LLBB</t>
  </si>
  <si>
    <t>2L64X51X6.4X19LLBB</t>
  </si>
  <si>
    <t>2L2-1/2X2X3/16LLBB</t>
  </si>
  <si>
    <t>2L64X51X4.8LLBB</t>
  </si>
  <si>
    <t>2L2-1/2X2X3/16X3/8LLBB</t>
  </si>
  <si>
    <t>2L64X51X4.8X9LLBB</t>
  </si>
  <si>
    <t>2L2-1/2X2X3/16X3/4LLBB</t>
  </si>
  <si>
    <t>2L64X51X4.8X19LLBB</t>
  </si>
  <si>
    <t>2L8X6X1SLBB</t>
  </si>
  <si>
    <t>2L203X152X25.4SLBB</t>
  </si>
  <si>
    <t>2L8X6X1X3/8SLBB</t>
  </si>
  <si>
    <t>2L203X152X25.4X9SLBB</t>
  </si>
  <si>
    <t>2L8X6X1X3/4SLBB</t>
  </si>
  <si>
    <t>2L203X152X25.4X19SLBB</t>
  </si>
  <si>
    <t>2L8X6X7/8SLBB</t>
  </si>
  <si>
    <t>2L203X152X22.2SLBB</t>
  </si>
  <si>
    <t>2L8X6X7/8X3/8SLBB</t>
  </si>
  <si>
    <t>2L203X152X22.2X9SLBB</t>
  </si>
  <si>
    <t>2L8X6X7/8X3/4SLBB</t>
  </si>
  <si>
    <t>2L203X152X22.2X19SLBB</t>
  </si>
  <si>
    <t>2L8X6X3/4SLBB</t>
  </si>
  <si>
    <t>2L203X152X19SLBB</t>
  </si>
  <si>
    <t>2L8X6X3/4X3/8SLBB</t>
  </si>
  <si>
    <t>2L203X152X19X9SLBB</t>
  </si>
  <si>
    <t>2L8X6X3/4X3/4SLBB</t>
  </si>
  <si>
    <t>2L203X152X19X19SLBB</t>
  </si>
  <si>
    <t>2L8X6X5/8SLBB</t>
  </si>
  <si>
    <t>2L203X152X15.9SLBB</t>
  </si>
  <si>
    <t>2L8X6X5/8X3/8SLBB</t>
  </si>
  <si>
    <t>2L203X152X15.9X9SLBB</t>
  </si>
  <si>
    <t>2L8X6X5/8X3/4SLBB</t>
  </si>
  <si>
    <t>2L203X152X15.9X19SLBB</t>
  </si>
  <si>
    <t>2L8X6X9/16SLBB</t>
  </si>
  <si>
    <t>2L203X152X14.3SLBB</t>
  </si>
  <si>
    <t>2L8X6X9/16X3/8SLBB</t>
  </si>
  <si>
    <t>2L203X152X14.3X9SLBB</t>
  </si>
  <si>
    <t>2L8X6X9/16X3/4SLBB</t>
  </si>
  <si>
    <t>2L203X152X14.3X19SLBB</t>
  </si>
  <si>
    <t>2L8X6X1/2SLBB</t>
  </si>
  <si>
    <t>2L203X152X12.7SLBB</t>
  </si>
  <si>
    <t>2L8X6X1/2X3/8SLBB</t>
  </si>
  <si>
    <t>2L203X152X12.7X9SLBB</t>
  </si>
  <si>
    <t>2L8X6X1/2X3/4SLBB</t>
  </si>
  <si>
    <t>2L203X152X12.7X19SLBB</t>
  </si>
  <si>
    <t>2L8X6X7/16SLBB</t>
  </si>
  <si>
    <t>2L203X152X11.1SLBB</t>
  </si>
  <si>
    <t>2L8X6X7/16X3/8SLBB</t>
  </si>
  <si>
    <t>2L203X152X11.1X9SLBB</t>
  </si>
  <si>
    <t>2L8X6X7/16X3/4SLBB</t>
  </si>
  <si>
    <t>2L203X152X11.1X19SLBB</t>
  </si>
  <si>
    <t>2L8X4X1SLBB</t>
  </si>
  <si>
    <t>2L203X102X25.4SLBB</t>
  </si>
  <si>
    <t>2L8X4X1X3/8SLBB</t>
  </si>
  <si>
    <t>2L203X102X25.4X9SLBB</t>
  </si>
  <si>
    <t>2L8X4X1X3/4SLBB</t>
  </si>
  <si>
    <t>2L203X102X25.4X19SLBB</t>
  </si>
  <si>
    <t>2L8X4X7/8SLBB</t>
  </si>
  <si>
    <t>2L203X102X22.2SLBB</t>
  </si>
  <si>
    <t>2L8X4X7/8X3/8SLBB</t>
  </si>
  <si>
    <t>2L203X102X22.2X9SLBB</t>
  </si>
  <si>
    <t>2L8X4X7/8X3/4SLBB</t>
  </si>
  <si>
    <t>2L203X102X22.2X19SLBB</t>
  </si>
  <si>
    <t>2L8X4X3/4SLBB</t>
  </si>
  <si>
    <t>2L203X102X19SLBB</t>
  </si>
  <si>
    <t>2L8X4X3/4X3/8SLBB</t>
  </si>
  <si>
    <t>2L203X102X19X9SLBB</t>
  </si>
  <si>
    <t>2L8X4X3/4X3/4SLBB</t>
  </si>
  <si>
    <t>2L203X102X19X19SLBB</t>
  </si>
  <si>
    <t>2L8X4X5/8SLBB</t>
  </si>
  <si>
    <t>2L203X102X15.9SLBB</t>
  </si>
  <si>
    <t>2L8X4X5/8X3/8SLBB</t>
  </si>
  <si>
    <t>2L203X102X15.9X9SLBB</t>
  </si>
  <si>
    <t>2L8X4X5/8X3/4SLBB</t>
  </si>
  <si>
    <t>2L203X102X15.9X19SLBB</t>
  </si>
  <si>
    <t>2L8X4X9/16SLBB</t>
  </si>
  <si>
    <t>2L203X102X14.3SLBB</t>
  </si>
  <si>
    <t>2L8X4X9/16X3/8SLBB</t>
  </si>
  <si>
    <t>2L203X102X14.3X9SLBB</t>
  </si>
  <si>
    <t>2L8X4X9/16X3/4SLBB</t>
  </si>
  <si>
    <t>2L203X102X14.3X19SLBB</t>
  </si>
  <si>
    <t>2L8X4X1/2SLBB</t>
  </si>
  <si>
    <t>2L203X102X12.7SLBB</t>
  </si>
  <si>
    <t>2L8X4X1/2X3/8SLBB</t>
  </si>
  <si>
    <t>2L203X102X12.7X9SLBB</t>
  </si>
  <si>
    <t>2L8X4X1/2X3/4SLBB</t>
  </si>
  <si>
    <t>2L203X102X12.7X19SLBB</t>
  </si>
  <si>
    <t>2L8X4X7/16SLBB</t>
  </si>
  <si>
    <t>2L203X102X11.1SLBB</t>
  </si>
  <si>
    <t>2L8X4X7/16X3/8SLBB</t>
  </si>
  <si>
    <t>2L203X102X11.1X9SLBB</t>
  </si>
  <si>
    <t>2L8X4X7/16X3/4SLBB</t>
  </si>
  <si>
    <t>2L203X102X11.1X19SLBB</t>
  </si>
  <si>
    <t>2L7X4X3/4SLBB</t>
  </si>
  <si>
    <t>2L178X102X19SLBB</t>
  </si>
  <si>
    <t>2L7X4X3/4X3/8SLBB</t>
  </si>
  <si>
    <t>2L178X102X19X9SLBB</t>
  </si>
  <si>
    <t>2L7X4X3/4X3/4SLBB</t>
  </si>
  <si>
    <t>2L178X102X19X19SLBB</t>
  </si>
  <si>
    <t>2L7X4X5/8SLBB</t>
  </si>
  <si>
    <t>2L178X102X15.9SLBB</t>
  </si>
  <si>
    <t>2L7X4X5/8X3/8SLBB</t>
  </si>
  <si>
    <t>2L178X102X15.9X9SLBB</t>
  </si>
  <si>
    <t>2L7X4X5/8X3/4SLBB</t>
  </si>
  <si>
    <t>2L178X102X15.9X19SLBB</t>
  </si>
  <si>
    <t>2L7X4X1/2SLBB</t>
  </si>
  <si>
    <t>2L178X102X12.7SLBB</t>
  </si>
  <si>
    <t>2L7X4X1/2X3/8SLBB</t>
  </si>
  <si>
    <t>2L178X102X12.7X9SLBB</t>
  </si>
  <si>
    <t>2L7X4X1/2X3/4SLBB</t>
  </si>
  <si>
    <t>2L178X102X12.7X19SLBB</t>
  </si>
  <si>
    <t>2L7X4X7/16SLBB</t>
  </si>
  <si>
    <t>2L178X102X11.1SLBB</t>
  </si>
  <si>
    <t>2L7X4X7/16X3/8SLBB</t>
  </si>
  <si>
    <t>2L178X102X11.1X9SLBB</t>
  </si>
  <si>
    <t>2L7X4X7/16X3/4SLBB</t>
  </si>
  <si>
    <t>2L178X102X11.1X19SLBB</t>
  </si>
  <si>
    <t>2L7X4X3/8SLBB</t>
  </si>
  <si>
    <t>2L178X102X9.5SLBB</t>
  </si>
  <si>
    <t>2L7X4X3/8X3/8SLBB</t>
  </si>
  <si>
    <t>2L178X102X9.5X9SLBB</t>
  </si>
  <si>
    <t>2L7X4X3/8X3/4SLBB</t>
  </si>
  <si>
    <t>2L178X102X9.5X19SLBB</t>
  </si>
  <si>
    <t>2L6X4X7/8SLBB</t>
  </si>
  <si>
    <t>2L152X102X22.2SLBB</t>
  </si>
  <si>
    <t>2L6X4X7/8X3/8SLBB</t>
  </si>
  <si>
    <t>2L152X102X22.2X9SLBB</t>
  </si>
  <si>
    <t>2L6X4X7/8X3/4SLBB</t>
  </si>
  <si>
    <t>2L152X102X22.2X19SLBB</t>
  </si>
  <si>
    <t>2L6X4X3/4SLBB</t>
  </si>
  <si>
    <t>2L152X102X19SLBB</t>
  </si>
  <si>
    <t>2L6X4X3/4X3/8SLBB</t>
  </si>
  <si>
    <t>2L152X102X19X9SLBB</t>
  </si>
  <si>
    <t>2L6X4X3/4X3/4SLBB</t>
  </si>
  <si>
    <t>2L152X102X19X19SLBB</t>
  </si>
  <si>
    <t>2L6X4X5/8SLBB</t>
  </si>
  <si>
    <t>2L152X102X15.9SLBB</t>
  </si>
  <si>
    <t>2L6X4X5/8X3/8SLBB</t>
  </si>
  <si>
    <t>2L152X102X15.9X9SLBB</t>
  </si>
  <si>
    <t>2L6X4X5/8X3/4SLBB</t>
  </si>
  <si>
    <t>2L152X102X15.9X19SLBB</t>
  </si>
  <si>
    <t>2L6X4X9/16SLBB</t>
  </si>
  <si>
    <t>2L152X102X14.3SLBB</t>
  </si>
  <si>
    <t>2L6X4X9/16X3/8SLBB</t>
  </si>
  <si>
    <t>2L152X102X14.3X9SLBB</t>
  </si>
  <si>
    <t>2L6X4X9/16X3/4SLBB</t>
  </si>
  <si>
    <t>2L152X102X14.3X19SLBB</t>
  </si>
  <si>
    <t>2L6X4X1/2SLBB</t>
  </si>
  <si>
    <t>2L152X102X12.7SLBB</t>
  </si>
  <si>
    <t>2L6X4X1/2X3/8SLBB</t>
  </si>
  <si>
    <t>2L152X102X12.7X9SLBB</t>
  </si>
  <si>
    <t>2L6X4X1/2X3/4SLBB</t>
  </si>
  <si>
    <t>2L152X102X12.7X19SLBB</t>
  </si>
  <si>
    <t>2L6X4X7/16SLBB</t>
  </si>
  <si>
    <t>2L152X102X11.1SLBB</t>
  </si>
  <si>
    <t>2L6X4X7/16X3/8SLBB</t>
  </si>
  <si>
    <t>2L152X102X11.1X9SLBB</t>
  </si>
  <si>
    <t>2L6X4X7/16X3/4SLBB</t>
  </si>
  <si>
    <t>2L152X102X11.1X19SLBB</t>
  </si>
  <si>
    <t>2L6X4X3/8SLBB</t>
  </si>
  <si>
    <t>2L152X102X9.5SLBB</t>
  </si>
  <si>
    <t>2L6X4X3/8X3/8SLBB</t>
  </si>
  <si>
    <t>2L152X102X9.5X9SLBB</t>
  </si>
  <si>
    <t>2L6X4X3/8X3/4SLBB</t>
  </si>
  <si>
    <t>2L152X102X9.5X19SLBB</t>
  </si>
  <si>
    <t>2L6X4X5/16SLBB</t>
  </si>
  <si>
    <t>2L152X102X7.9SLBB</t>
  </si>
  <si>
    <t>2L6X4X5/16X3/8SLBB</t>
  </si>
  <si>
    <t>2L152X102X7.9X9SLBB</t>
  </si>
  <si>
    <t>2L6X4X5/16X3/4SLBB</t>
  </si>
  <si>
    <t>2L152X102X7.9X19SLBB</t>
  </si>
  <si>
    <t>2L6X3-1/2X1/2SLBB</t>
  </si>
  <si>
    <t>2L152X89X12.7SLBB</t>
  </si>
  <si>
    <t>2L6X3-1/2X1/2X3/8SLBB</t>
  </si>
  <si>
    <t>2L152X89X12.7X9SLBB</t>
  </si>
  <si>
    <t>2L6X3-1/2X1/2X3/4SLBB</t>
  </si>
  <si>
    <t>2L152X89X12.7X19SLBB</t>
  </si>
  <si>
    <t>2L6X3-1/2X3/8SLBB</t>
  </si>
  <si>
    <t>2L152X89X9.5SLBB</t>
  </si>
  <si>
    <t>2L6X3-1/2X3/8X3/8SLBB</t>
  </si>
  <si>
    <t>2L152X89X9.5X9SLBB</t>
  </si>
  <si>
    <t>2L6X3-1/2X3/8X3/4SLBB</t>
  </si>
  <si>
    <t>2L152X89X9.5X19SLBB</t>
  </si>
  <si>
    <t>2L6X3-1/2X5/16SLBB</t>
  </si>
  <si>
    <t>2L152X89X7.9SLBB</t>
  </si>
  <si>
    <t>2L6X3-1/2X5/16X3/8SLBB</t>
  </si>
  <si>
    <t>2L152X89X7.9X9SLBB</t>
  </si>
  <si>
    <t>2L6X3-1/2X5/16X3/4SLBB</t>
  </si>
  <si>
    <t>2L152X89X7.9X19SLBB</t>
  </si>
  <si>
    <t>2L5X3-1/2X3/4SLBB</t>
  </si>
  <si>
    <t>2L127X89X19SLBB</t>
  </si>
  <si>
    <t>2L5X3-1/2X3/4X3/8SLBB</t>
  </si>
  <si>
    <t>2L127X89X19X9SLBB</t>
  </si>
  <si>
    <t>2L5X3-1/2X3/4X3/4SLBB</t>
  </si>
  <si>
    <t>2L127X89X19X19SLBB</t>
  </si>
  <si>
    <t>2L5X3-1/2X5/8SLBB</t>
  </si>
  <si>
    <t>2L127X89X15.9SLBB</t>
  </si>
  <si>
    <t>2L5X3-1/2X5/8X3/8SLBB</t>
  </si>
  <si>
    <t>2L127X89X15.9X9SLBB</t>
  </si>
  <si>
    <t>2L5X3-1/2X5/8X3/4SLBB</t>
  </si>
  <si>
    <t>2L127X89X15.9X19SLBB</t>
  </si>
  <si>
    <t>2L5X3-1/2X1/2SLBB</t>
  </si>
  <si>
    <t>2L127X89X12.7SLBB</t>
  </si>
  <si>
    <t>2L5X3-1/2X1/2X3/8SLBB</t>
  </si>
  <si>
    <t>2L127X89X12.7X9SLBB</t>
  </si>
  <si>
    <t>2L5X3-1/2X1/2X3/4SLBB</t>
  </si>
  <si>
    <t>2L127X89X12.7X19SLBB</t>
  </si>
  <si>
    <t>2L5X3-1/2X3/8SLBB</t>
  </si>
  <si>
    <t>2L127X89X9.5SLBB</t>
  </si>
  <si>
    <t>2L5X3-1/2X3/8X3/8SLBB</t>
  </si>
  <si>
    <t>2L127X89X9.5X9SLBB</t>
  </si>
  <si>
    <t>2L5X3-1/2X3/8X3/4SLBB</t>
  </si>
  <si>
    <t>2L127X89X9.5X19SLBB</t>
  </si>
  <si>
    <t>2L5X3-1/2X5/16SLBB</t>
  </si>
  <si>
    <t>2L127X89X7.9SLBB</t>
  </si>
  <si>
    <t>2L5X3-1/2X5/16X3/8SLBB</t>
  </si>
  <si>
    <t>2L127X89X7.9X9SLBB</t>
  </si>
  <si>
    <t>2L5X3-1/2X5/16X3/4SLBB</t>
  </si>
  <si>
    <t>2L127X89X7.9X19SLBB</t>
  </si>
  <si>
    <t>2L5X3-1/2X1/4SLBB</t>
  </si>
  <si>
    <t>2L127X89X6.4SLBB</t>
  </si>
  <si>
    <t>2L5X3-1/2X1/4X3/8SLBB</t>
  </si>
  <si>
    <t>2L127X89X6.4X9SLBB</t>
  </si>
  <si>
    <t>2L5X3-1/2X1/4X3/4SLBB</t>
  </si>
  <si>
    <t>2L127X89X6.4X19SLBB</t>
  </si>
  <si>
    <t>2L5X3X1/2SLBB</t>
  </si>
  <si>
    <t>2L127X76X12.7SLBB</t>
  </si>
  <si>
    <t>2L5X3X1/2X3/8SLBB</t>
  </si>
  <si>
    <t>2L127X76X12.7X9SLBB</t>
  </si>
  <si>
    <t>2L5X3X1/2X3/4SLBB</t>
  </si>
  <si>
    <t>2L127X76X12.7X19SLBB</t>
  </si>
  <si>
    <t>2L5X3X7/16SLBB</t>
  </si>
  <si>
    <t>2L127X76X11.1SLBB</t>
  </si>
  <si>
    <t>2L5X3X7/16X3/8SLBB</t>
  </si>
  <si>
    <t>2L127X76X11.1X9SLBB</t>
  </si>
  <si>
    <t>2L5X3X7/16X3/4SLBB</t>
  </si>
  <si>
    <t>2L127X76X11.1X19SLBB</t>
  </si>
  <si>
    <t>2L5X3X3/8SLBB</t>
  </si>
  <si>
    <t>2L127X76X9.5SLBB</t>
  </si>
  <si>
    <t>2L5X3X3/8X3/8SLBB</t>
  </si>
  <si>
    <t>2L127X76X9.5X9SLBB</t>
  </si>
  <si>
    <t>2L5X3X3/8X3/4SLBB</t>
  </si>
  <si>
    <t>2L127X76X9.5X19SLBB</t>
  </si>
  <si>
    <t>2L5X3X5/16SLBB</t>
  </si>
  <si>
    <t>2L127X76X7.9SLBB</t>
  </si>
  <si>
    <t>2L5X3X5/16X3/8SLBB</t>
  </si>
  <si>
    <t>2L127X76X7.9X9SLBB</t>
  </si>
  <si>
    <t>2L5X3X5/16X3/4SLBB</t>
  </si>
  <si>
    <t>2L127X76X7.9X19SLBB</t>
  </si>
  <si>
    <t>2L5X3X1/4SLBB</t>
  </si>
  <si>
    <t>2L127X76X6.4SLBB</t>
  </si>
  <si>
    <t>2L5X3X1/4X3/8SLBB</t>
  </si>
  <si>
    <t>2L127X76X6.4X9SLBB</t>
  </si>
  <si>
    <t>2L5X3X1/4X3/4SLBB</t>
  </si>
  <si>
    <t>2L127X76X6.4X19SLBB</t>
  </si>
  <si>
    <t>2L4X3-1/2X1/2SLBB</t>
  </si>
  <si>
    <t>2L102X89X12.7SLBB</t>
  </si>
  <si>
    <t>2L4X3-1/2X1/2X3/8SLBB</t>
  </si>
  <si>
    <t>2L102X89X12.7X9SLBB</t>
  </si>
  <si>
    <t>2L4X3-1/2X1/2X3/4SLBB</t>
  </si>
  <si>
    <t>2L102X89X12.7X19SLBB</t>
  </si>
  <si>
    <t>2L4X3-1/2X3/8SLBB</t>
  </si>
  <si>
    <t>2L102X89X9.5SLBB</t>
  </si>
  <si>
    <t>2L4X3-1/2X3/8X3/8SLBB</t>
  </si>
  <si>
    <t>2L102X89X9.5X9SLBB</t>
  </si>
  <si>
    <t>2L4X3-1/2X3/8X3/4SLBB</t>
  </si>
  <si>
    <t>2L102X89X9.5X19SLBB</t>
  </si>
  <si>
    <t>2L4X3-1/2X5/16SLBB</t>
  </si>
  <si>
    <t>2L102X89X7.9SLBB</t>
  </si>
  <si>
    <t>2L4X3-1/2X5/16X3/8SLBB</t>
  </si>
  <si>
    <t>2L102X89X7.9X9SLBB</t>
  </si>
  <si>
    <t>2L4X3-1/2X5/16X3/4SLBB</t>
  </si>
  <si>
    <t>2L102X89X7.9X19SLBB</t>
  </si>
  <si>
    <t>2L4X3-1/2X1/4SLBB</t>
  </si>
  <si>
    <t>2L102X89X6.4SLBB</t>
  </si>
  <si>
    <t>2L4X3-1/2X1/4X3/8SLBB</t>
  </si>
  <si>
    <t>2L102X89X6.4X9SLBB</t>
  </si>
  <si>
    <t>2L4X3-1/2X1/4X3/4SLBB</t>
  </si>
  <si>
    <t>2L102X89X6.4X19SLBB</t>
  </si>
  <si>
    <t>2L4X3X5/8SLBB</t>
  </si>
  <si>
    <t>2L102X76X15.9SLBB</t>
  </si>
  <si>
    <t>2L4X3X5/8X3/8SLBB</t>
  </si>
  <si>
    <t>2L102X76X15.9X9SLBB</t>
  </si>
  <si>
    <t>2L4X3X5/8X3/4SLBB</t>
  </si>
  <si>
    <t>2L102X76X15.9X19SLBB</t>
  </si>
  <si>
    <t>2L4X3X1/2SLBB</t>
  </si>
  <si>
    <t>2L102X76X12.7SLBB</t>
  </si>
  <si>
    <t>2L4X3X1/2X3/8SLBB</t>
  </si>
  <si>
    <t>2L102X76X12.7X9SLBB</t>
  </si>
  <si>
    <t>2L4X3X1/2X3/4SLBB</t>
  </si>
  <si>
    <t>2L102X76X12.7X19SLBB</t>
  </si>
  <si>
    <t>2L4X3X3/8SLBB</t>
  </si>
  <si>
    <t>2L102X76X9.5SLBB</t>
  </si>
  <si>
    <t>2L4X3X3/8X3/8SLBB</t>
  </si>
  <si>
    <t>2L102X76X9.5X9SLBB</t>
  </si>
  <si>
    <t>2L4X3X3/8X3/4SLBB</t>
  </si>
  <si>
    <t>2L102X76X9.5X19SLBB</t>
  </si>
  <si>
    <t>2L4X3X5/16SLBB</t>
  </si>
  <si>
    <t>2L102X76X7.9SLBB</t>
  </si>
  <si>
    <t>2L4X3X5/16X3/8SLBB</t>
  </si>
  <si>
    <t>2L102X76X7.9X9SLBB</t>
  </si>
  <si>
    <t>2L4X3X5/16X3/4SLBB</t>
  </si>
  <si>
    <t>2L102X76X7.9X19SLBB</t>
  </si>
  <si>
    <t>2L4X3X1/4SLBB</t>
  </si>
  <si>
    <t>2L102X76X6.4SLBB</t>
  </si>
  <si>
    <t>2L4X3X1/4X3/8SLBB</t>
  </si>
  <si>
    <t>2L102X76X6.4X9SLBB</t>
  </si>
  <si>
    <t>2L4X3X1/4X3/4SLBB</t>
  </si>
  <si>
    <t>2L102X76X6.4X19SLBB</t>
  </si>
  <si>
    <t>2L3-1/2X3X1/2SLBB</t>
  </si>
  <si>
    <t>2L89X76X12.7SLBB</t>
  </si>
  <si>
    <t>2L3-1/2X3X1/2X3/8SLBB</t>
  </si>
  <si>
    <t>2L89X76X12.7X9SLBB</t>
  </si>
  <si>
    <t>2L3-1/2X3X1/2X3/4SLBB</t>
  </si>
  <si>
    <t>2L89X76X12.7X19SLBB</t>
  </si>
  <si>
    <t>2L3-1/2X3X7/16SLBB</t>
  </si>
  <si>
    <t>2L89X76X11.1SLBB</t>
  </si>
  <si>
    <t>2L3-1/2X3X7/16X3/8SLBB</t>
  </si>
  <si>
    <t>2L89X76X11.1X9SLBB</t>
  </si>
  <si>
    <t>2L3-1/2X3X7/16X3/4SLBB</t>
  </si>
  <si>
    <t>2L89X76X11.1X19SLBB</t>
  </si>
  <si>
    <t>2L3-1/2X3X3/8SLBB</t>
  </si>
  <si>
    <t>2L89X76X9.5SLBB</t>
  </si>
  <si>
    <t>2L3-1/2X3X3/8X3/8SLBB</t>
  </si>
  <si>
    <t>2L89X76X9.5X9SLBB</t>
  </si>
  <si>
    <t>2L3-1/2X3X3/8X3/4SLBB</t>
  </si>
  <si>
    <t>2L89X76X9.5X19SLBB</t>
  </si>
  <si>
    <t>2L3-1/2X3X5/16SLBB</t>
  </si>
  <si>
    <t>2L89X76X7.9SLBB</t>
  </si>
  <si>
    <t>2L3-1/2X3X5/16X3/8SLBB</t>
  </si>
  <si>
    <t>2L89X76X7.9X9SLBB</t>
  </si>
  <si>
    <t>2L3-1/2X3X5/16X3/4SLBB</t>
  </si>
  <si>
    <t>2L89X76X7.9X19SLBB</t>
  </si>
  <si>
    <t>2L3-1/2X3X1/4SLBB</t>
  </si>
  <si>
    <t>2L89X76X6.4SLBB</t>
  </si>
  <si>
    <t>2L3-1/2X3X1/4X3/8SLBB</t>
  </si>
  <si>
    <t>2L89X76X6.4X9SLBB</t>
  </si>
  <si>
    <t>2L3-1/2X3X1/4X3/4SLBB</t>
  </si>
  <si>
    <t>2L89X76X6.4X19SLBB</t>
  </si>
  <si>
    <t>2L3-1/2X2-1/2X1/2SLBB</t>
  </si>
  <si>
    <t>2L89X64X12.7SLBB</t>
  </si>
  <si>
    <t>2L3-1/2X2-1/2X1/2X3/8SLBB</t>
  </si>
  <si>
    <t>2L89X64X12.7X9SLBB</t>
  </si>
  <si>
    <t>2L3-1/2X2-1/2X1/2X3/4SLBB</t>
  </si>
  <si>
    <t>2L89X64X12.7X19SLBB</t>
  </si>
  <si>
    <t>2L3-1/2X2-1/2X3/8SLBB</t>
  </si>
  <si>
    <t>2L89X64X9.5SLBB</t>
  </si>
  <si>
    <t>2L3-1/2X2-1/2X3/8X3/8SLBB</t>
  </si>
  <si>
    <t>2L89X64X9.5X9SLBB</t>
  </si>
  <si>
    <t>2L3-1/2X2-1/2X3/8X3/4SLBB</t>
  </si>
  <si>
    <t>2L89X64X9.5X19SLBB</t>
  </si>
  <si>
    <t>2L3-1/2X2-1/2X5/16SLBB</t>
  </si>
  <si>
    <t>2L89X64X7.9SLBB</t>
  </si>
  <si>
    <t>2L3-1/2X2-1/2X5/16X3/8SLBB</t>
  </si>
  <si>
    <t>2L89X64X7.9X9SLBB</t>
  </si>
  <si>
    <t>2L3-1/2X2-1/2X5/16X3/4SLBB</t>
  </si>
  <si>
    <t>2L89X64X7.9X19SLBB</t>
  </si>
  <si>
    <t>2L3-1/2X2-1/2X1/4SLBB</t>
  </si>
  <si>
    <t>2L89X64X6.4SLBB</t>
  </si>
  <si>
    <t>2L3-1/2X2-1/2X1/4X3/8SLBB</t>
  </si>
  <si>
    <t>2L89X64X6.4X9SLBB</t>
  </si>
  <si>
    <t>2L3-1/2X2-1/2X1/4X3/4SLBB</t>
  </si>
  <si>
    <t>2L89X64X6.4X19SLBB</t>
  </si>
  <si>
    <t>2L3X2-1/2X1/2SLBB</t>
  </si>
  <si>
    <t>2L76X64X12.7SLBB</t>
  </si>
  <si>
    <t>2L3X2-1/2X1/2X3/8SLBB</t>
  </si>
  <si>
    <t>2L76X64X12.7X9SLBB</t>
  </si>
  <si>
    <t>2L3X2-1/21/2X3/4SLBB</t>
  </si>
  <si>
    <t>2L76X64X12.7X19SLBB</t>
  </si>
  <si>
    <t>2L3X2-1/2X7/16SLBB</t>
  </si>
  <si>
    <t>2L76X64X11.1SLBB</t>
  </si>
  <si>
    <t>2L3X2-1/2X7/16X3/8SLBB</t>
  </si>
  <si>
    <t>2L76X64X11.1X9SLBB</t>
  </si>
  <si>
    <t>2L3X2-1/2X7/16X3/4SLBB</t>
  </si>
  <si>
    <t>2L76X64X11.1X19SLBB</t>
  </si>
  <si>
    <t>2L3X2-1/2X3/8SLBB</t>
  </si>
  <si>
    <t>2L76X64X9.5SLBB</t>
  </si>
  <si>
    <t>2L3X2-1/2X3/8X3/8SLBB</t>
  </si>
  <si>
    <t>2L76X64X9.5X9SLBB</t>
  </si>
  <si>
    <t>2L3X2-1/2X3/8X3/4SLBB</t>
  </si>
  <si>
    <t>2L76X64X9.5X19SLBB</t>
  </si>
  <si>
    <t>2L3X2-1/2X5/16SLBB</t>
  </si>
  <si>
    <t>2L76X64X7.9SLBB</t>
  </si>
  <si>
    <t>2L3X2-1/2X5/16X3/8SLBB</t>
  </si>
  <si>
    <t>2L76X64X7.9X9SLBB</t>
  </si>
  <si>
    <t>2L3X2-1/2X5/16X3/4SLBB</t>
  </si>
  <si>
    <t>2L76X64X7.9X19SLBB</t>
  </si>
  <si>
    <t>2L3X2-1/2X1/4SLBB</t>
  </si>
  <si>
    <t>2L76X64X6.4SLBB</t>
  </si>
  <si>
    <t>2L3X2-1/2X1/4X3/8SLBB</t>
  </si>
  <si>
    <t>2L76X64X6.4X9SLBB</t>
  </si>
  <si>
    <t>2L3X2-1/2X1/4X3/4SLBB</t>
  </si>
  <si>
    <t>2L76X64X6.4X19SLBB</t>
  </si>
  <si>
    <t>2L3X2-1/2X3/16SLBB</t>
  </si>
  <si>
    <t>2L76X64X4.8SLBB</t>
  </si>
  <si>
    <t>2L3X2-1/2X3/16X3/8SLBB</t>
  </si>
  <si>
    <t>2L76X64X4.8X9SLBB</t>
  </si>
  <si>
    <t>2L3X2-1/2X3/16X3/4SLBB</t>
  </si>
  <si>
    <t>2L76X64X4.8X19SLBB</t>
  </si>
  <si>
    <t>2L3X2X1/2SLBB</t>
  </si>
  <si>
    <t>2L76X51X12.7SLBB</t>
  </si>
  <si>
    <t>2L3X2X1/2X3/8SLBB</t>
  </si>
  <si>
    <t>2L76X51X12.7X9SLBB</t>
  </si>
  <si>
    <t>2L3X2X1/2X3/4SLBB</t>
  </si>
  <si>
    <t>2L76X51X12.7X19SLBB</t>
  </si>
  <si>
    <t>2L3X2X3/8SLBB</t>
  </si>
  <si>
    <t>2L76X51X9.5SLBB</t>
  </si>
  <si>
    <t>2L3X2X3/8X3/8SLBB</t>
  </si>
  <si>
    <t>2L76X51X9.5X9SLBB</t>
  </si>
  <si>
    <t>2L3X2X3/8X3/4SLBB</t>
  </si>
  <si>
    <t>2L76X51X9.5X19SLBB</t>
  </si>
  <si>
    <t>2L3X2X5/16SLBB</t>
  </si>
  <si>
    <t>2L76X51X7.9SLBB</t>
  </si>
  <si>
    <t>2L3X2X5/16X3/8SLBB</t>
  </si>
  <si>
    <t>2L76X51X7.9X9SLBB</t>
  </si>
  <si>
    <t>2L3X2X5/16X3/4SLBB</t>
  </si>
  <si>
    <t>2L76X51X7.9X19SLBB</t>
  </si>
  <si>
    <t>2L3X2X1/4SLBB</t>
  </si>
  <si>
    <t>2L76X51X6.4SLBB</t>
  </si>
  <si>
    <t>2L3X2X1/4X3/8SLBB</t>
  </si>
  <si>
    <t>2L76X51X6.4X9SLBB</t>
  </si>
  <si>
    <t>2L3X2X1/4X3/4SLBB</t>
  </si>
  <si>
    <t>2L76X51X6.4X19SLBB</t>
  </si>
  <si>
    <t>2L3X2X3/16SLBB</t>
  </si>
  <si>
    <t>2L76X51X4.8SLBB</t>
  </si>
  <si>
    <t>2L3X2X3/16X3/8SLBB</t>
  </si>
  <si>
    <t>2L76X51X4.8X9SLBB</t>
  </si>
  <si>
    <t>2L3X2X3/16X3/4SLBB</t>
  </si>
  <si>
    <t>2L76X51X4.8X19SLBB</t>
  </si>
  <si>
    <t>2L2-1/2X2X3/8SLBB</t>
  </si>
  <si>
    <t>2L64X51X9.5SLBB</t>
  </si>
  <si>
    <t>2L2-1/2X2X3/8X3/8SLBB</t>
  </si>
  <si>
    <t>2L64X51X9.5X9SLBB</t>
  </si>
  <si>
    <t>2L2-1/2X2X3/8X3/4SLBB</t>
  </si>
  <si>
    <t>2L64X51X9.5X19SLBB</t>
  </si>
  <si>
    <t>2L2-1/2X2X5/16SLBB</t>
  </si>
  <si>
    <t>2L64X51X7.9SLBB</t>
  </si>
  <si>
    <t>2L2-1/2X2X5/16X3/8SLBB</t>
  </si>
  <si>
    <t>2L64X51X7.9X9SLBB</t>
  </si>
  <si>
    <t>2L2-1/2X2X5/16X3/4SLBB</t>
  </si>
  <si>
    <t>2L64X51X7.9X19SLBB</t>
  </si>
  <si>
    <t>2L2-1/2X2X1/4SLBB</t>
  </si>
  <si>
    <t>2L64X51X6.4SLBB</t>
  </si>
  <si>
    <t>2L2-1/2X2X1/4X3/8SLBB</t>
  </si>
  <si>
    <t>2L64X51X6.4X9SLBB</t>
  </si>
  <si>
    <t>2L2-1/2X2X1/4X3/4SLBB</t>
  </si>
  <si>
    <t>2L64X51X6.4X19SLBB</t>
  </si>
  <si>
    <t>2L2-1/2X2X3/16SLBB</t>
  </si>
  <si>
    <t>2L64X51X4.8SLBB</t>
  </si>
  <si>
    <t>2L2-1/2X2X3/16X3/8SLBB</t>
  </si>
  <si>
    <t>2L64X51X4.8X9SLBB</t>
  </si>
  <si>
    <t>2L2-1/2X2X3/16X3/4SLBB</t>
  </si>
  <si>
    <t>2L64X51X4.8X19SLBB</t>
  </si>
  <si>
    <t>HSS20X12X5/8</t>
  </si>
  <si>
    <t>HSS508X304.8X15.9</t>
  </si>
  <si>
    <t>HSS20X12X1/2</t>
  </si>
  <si>
    <t>HSS508X304.8X12.7</t>
  </si>
  <si>
    <t>HSS20X12X3/8</t>
  </si>
  <si>
    <t>HSS508X304.8X9.5</t>
  </si>
  <si>
    <t>HSS20X12X5/16</t>
  </si>
  <si>
    <t>HSS508X304.8X7.9</t>
  </si>
  <si>
    <t>HSS20X8X5/8</t>
  </si>
  <si>
    <t>HSS508X203.2X15.9</t>
  </si>
  <si>
    <t>HSS20X8X1/2</t>
  </si>
  <si>
    <t>HSS508X203.2X12.7</t>
  </si>
  <si>
    <t>HSS20X8X3/8</t>
  </si>
  <si>
    <t>HSS508X203.2X9.5</t>
  </si>
  <si>
    <t>HSS20X8X5/16</t>
  </si>
  <si>
    <t>HSS508X203.2X7.9</t>
  </si>
  <si>
    <t>HSS20X4X1/2</t>
  </si>
  <si>
    <t>HSS508X101.6X12.7</t>
  </si>
  <si>
    <t>HSS20X4X3/8</t>
  </si>
  <si>
    <t>HSS508X101.6X9.5</t>
  </si>
  <si>
    <t>HSS20X4X5/16</t>
  </si>
  <si>
    <t>HSS508X101.6X7.9</t>
  </si>
  <si>
    <t>HSS18X12X5/8</t>
  </si>
  <si>
    <t>HSS457.2X304.8X15.9</t>
  </si>
  <si>
    <t>HSS18X12X1/2</t>
  </si>
  <si>
    <t>HSS457.2X304.8X12.7</t>
  </si>
  <si>
    <t>HSS18X12X3/8</t>
  </si>
  <si>
    <t>HSS457.2X304.8X9.5</t>
  </si>
  <si>
    <t>HSS18X6X5/8</t>
  </si>
  <si>
    <t>HSS457.2X152.4X15.9</t>
  </si>
  <si>
    <t>HSS18X6X1/2</t>
  </si>
  <si>
    <t>HSS457.2X152.4X12.7</t>
  </si>
  <si>
    <t>HSS18X6X3/8</t>
  </si>
  <si>
    <t>HSS457.2X152.4X9.5</t>
  </si>
  <si>
    <t>HSS18X6X5/16</t>
  </si>
  <si>
    <t>HSS457.2X152.4X7.9</t>
  </si>
  <si>
    <t>HSS18X6X1/4</t>
  </si>
  <si>
    <t>HSS457.2X152.4X6.4</t>
  </si>
  <si>
    <t>HSS16X16X5/8</t>
  </si>
  <si>
    <t>HSS406.4X406.4X15.9</t>
  </si>
  <si>
    <t>HSS16X16X1/2</t>
  </si>
  <si>
    <t>HSS406.4X406.4X12.7</t>
  </si>
  <si>
    <t>HSS16X16X3/8</t>
  </si>
  <si>
    <t>HSS406.4X406.4X9.5</t>
  </si>
  <si>
    <t>HSS16X16X5/16</t>
  </si>
  <si>
    <t>HSS406.4X406.4X7.9</t>
  </si>
  <si>
    <t>HSS16X12X5/8</t>
  </si>
  <si>
    <t>HSS406.4X304.8X15.9</t>
  </si>
  <si>
    <t>HSS16X12X1/2</t>
  </si>
  <si>
    <t>HSS406.4X304.8X12.7</t>
  </si>
  <si>
    <t>HSS16X12X3/8</t>
  </si>
  <si>
    <t>HSS406.4X304.8X9.5</t>
  </si>
  <si>
    <t>HSS16X12X5/16</t>
  </si>
  <si>
    <t>HSS406.4X304.8X7.9</t>
  </si>
  <si>
    <t>HSS16X8X5/8</t>
  </si>
  <si>
    <t>HSS406.4X203.2X15.9</t>
  </si>
  <si>
    <t>HSS16X8X1/2</t>
  </si>
  <si>
    <t>HSS406.4X203.2X12.7</t>
  </si>
  <si>
    <t>HSS16X8X3/8</t>
  </si>
  <si>
    <t>HSS406.4X203.2X9.5</t>
  </si>
  <si>
    <t>HSS16X8X5/16</t>
  </si>
  <si>
    <t>HSS406.4X203.2X7.9</t>
  </si>
  <si>
    <t>HSS16X4X1/2</t>
  </si>
  <si>
    <t>HSS406.4X101.6X12.7</t>
  </si>
  <si>
    <t>HSS16X4X3/8</t>
  </si>
  <si>
    <t>HSS406.4X101.6X9.5</t>
  </si>
  <si>
    <t>HSS16X4X5/16</t>
  </si>
  <si>
    <t>HSS406.4X101.6X7.9</t>
  </si>
  <si>
    <t>HSS14X14X5/8</t>
  </si>
  <si>
    <t>HSS355.6X355.6X15.9</t>
  </si>
  <si>
    <t>HSS14X14X1/2</t>
  </si>
  <si>
    <t>HSS355.6X355.6X12.7</t>
  </si>
  <si>
    <t>HSS14X14X3/8</t>
  </si>
  <si>
    <t>HSS355.6X355.6X9.5</t>
  </si>
  <si>
    <t>HSS14X14X5/16</t>
  </si>
  <si>
    <t>HSS355.6X355.6X7.9</t>
  </si>
  <si>
    <t>HSS14X12X1/2</t>
  </si>
  <si>
    <t>HSS355.6X304.8X12.7</t>
  </si>
  <si>
    <t>HSS14X12X3/8</t>
  </si>
  <si>
    <t>HSS355.6X304.8X9.5</t>
  </si>
  <si>
    <t>HSS14X10X5/8</t>
  </si>
  <si>
    <t>HSS355.6X254X15.9</t>
  </si>
  <si>
    <t>HSS14X10X1/2</t>
  </si>
  <si>
    <t>HSS355.6X254X12.7</t>
  </si>
  <si>
    <t>HSS14X10X3/8</t>
  </si>
  <si>
    <t>HSS355.6X254X9.5</t>
  </si>
  <si>
    <t>HSS14X10X5/16</t>
  </si>
  <si>
    <t>HSS355.6X254X7.9</t>
  </si>
  <si>
    <t>HSS14X10X1/4</t>
  </si>
  <si>
    <t>HSS355.6X254X6.4</t>
  </si>
  <si>
    <t>HSS14X6X5/8</t>
  </si>
  <si>
    <t>HSS355.6X152.4X15.9</t>
  </si>
  <si>
    <t>HSS14X6X1/2</t>
  </si>
  <si>
    <t>HSS355.6X152.4X12.7</t>
  </si>
  <si>
    <t>HSS14X6X3/8</t>
  </si>
  <si>
    <t>HSS355.6X152.4X9.5</t>
  </si>
  <si>
    <t>HSS14X6X5/16</t>
  </si>
  <si>
    <t>HSS355.6X152.4X7.9</t>
  </si>
  <si>
    <t>HSS14X6X1/4</t>
  </si>
  <si>
    <t>HSS355.6X152.4X6.4</t>
  </si>
  <si>
    <t>HSS14X6X3/16</t>
  </si>
  <si>
    <t>HSS355.6X152.4X4.8</t>
  </si>
  <si>
    <t>HSS14X4X5/8</t>
  </si>
  <si>
    <t>HSS355.6X101.6X15.9</t>
  </si>
  <si>
    <t>HSS14X4X1/2</t>
  </si>
  <si>
    <t>HSS355.6X101.6X12.7</t>
  </si>
  <si>
    <t>HSS14X4X3/8</t>
  </si>
  <si>
    <t>HSS355.6X101.6X9.5</t>
  </si>
  <si>
    <t>HSS14X4X5/16</t>
  </si>
  <si>
    <t>HSS355.6X101.6X7.9</t>
  </si>
  <si>
    <t>HSS14X4X1/4</t>
  </si>
  <si>
    <t>HSS355.6X101.6X6.4</t>
  </si>
  <si>
    <t>HSS14X4X3/16</t>
  </si>
  <si>
    <t>HSS355.6X101.6X4.8</t>
  </si>
  <si>
    <t>HSS12X12X5/8</t>
  </si>
  <si>
    <t>HSS304.8X304.8X15.9</t>
  </si>
  <si>
    <t>HSS12X12X1/2</t>
  </si>
  <si>
    <t>HSS304.8X304.8X12.7</t>
  </si>
  <si>
    <t>HSS12X12X3/8</t>
  </si>
  <si>
    <t>HSS304.8X304.8X9.5</t>
  </si>
  <si>
    <t>HSS12X12X5/16</t>
  </si>
  <si>
    <t>HSS304.8X304.8X7.9</t>
  </si>
  <si>
    <t>HSS12X12X1/4</t>
  </si>
  <si>
    <t>HSS304.8X304.8X6.4</t>
  </si>
  <si>
    <t>HSS12X10X1/2</t>
  </si>
  <si>
    <t>HSS304.8X254X12.7</t>
  </si>
  <si>
    <t>HSS12X10X3/8</t>
  </si>
  <si>
    <t>HSS304.8X254X9.5</t>
  </si>
  <si>
    <t>HSS12X10X5/16</t>
  </si>
  <si>
    <t>HSS304.8X254X7.9</t>
  </si>
  <si>
    <t>HSS12X10X1/4</t>
  </si>
  <si>
    <t>HSS304.8X254X6.4</t>
  </si>
  <si>
    <t>HSS12X8X5/8</t>
  </si>
  <si>
    <t>HSS304.8X203.2X15.9</t>
  </si>
  <si>
    <t>HSS12X8X1/2</t>
  </si>
  <si>
    <t>HSS304.8X203.2X12.7</t>
  </si>
  <si>
    <t>HSS12X8X3/8</t>
  </si>
  <si>
    <t>HSS304.8X203.2X9.5</t>
  </si>
  <si>
    <t>HSS12X8X5/16</t>
  </si>
  <si>
    <t>HSS304.8X203.2X7.9</t>
  </si>
  <si>
    <t>HSS12X8X1/4</t>
  </si>
  <si>
    <t>HSS304.8X203.2X6.4</t>
  </si>
  <si>
    <t>HSS12X8X3/16</t>
  </si>
  <si>
    <t>HSS304.8X203.2X4.8</t>
  </si>
  <si>
    <t>HSS12X6X5/8</t>
  </si>
  <si>
    <t>HSS304.8X152.4X15.9</t>
  </si>
  <si>
    <t>HSS12X6X1/2</t>
  </si>
  <si>
    <t>HSS304.8X152.4X12.7</t>
  </si>
  <si>
    <t>HSS12X6X3/8</t>
  </si>
  <si>
    <t>HSS304.8X152.4X9.5</t>
  </si>
  <si>
    <t>HSS12X6X5/16</t>
  </si>
  <si>
    <t>HSS304.8X152.4X7.9</t>
  </si>
  <si>
    <t>HSS12X6X1/4</t>
  </si>
  <si>
    <t>HSS304.8X152.4X6.4</t>
  </si>
  <si>
    <t>HSS12X6X3/16</t>
  </si>
  <si>
    <t>HSS304.8X152.4X4.8</t>
  </si>
  <si>
    <t>HSS12X4X5/8</t>
  </si>
  <si>
    <t>HSS304.8X101.6X15.9</t>
  </si>
  <si>
    <t>HSS12X4X1/2</t>
  </si>
  <si>
    <t>HSS304.8X101.6X12.7</t>
  </si>
  <si>
    <t>HSS12X4X3/8</t>
  </si>
  <si>
    <t>HSS304.8X101.6X9.5</t>
  </si>
  <si>
    <t>HSS12X4X5/16</t>
  </si>
  <si>
    <t>HSS304.8X101.6X7.9</t>
  </si>
  <si>
    <t>HSS12X4X1/4</t>
  </si>
  <si>
    <t>HSS304.8X101.6X6.4</t>
  </si>
  <si>
    <t>HSS12X4X3/16</t>
  </si>
  <si>
    <t>HSS304.8X101.6X4.8</t>
  </si>
  <si>
    <t>HSS12X3-1/2X3/8</t>
  </si>
  <si>
    <t>HSS304.8X88.9X9.5</t>
  </si>
  <si>
    <t>HSS12X3-1/2X5/16</t>
  </si>
  <si>
    <t>HSS304.8X88.9X7.9</t>
  </si>
  <si>
    <t>HSS12X3X5/16</t>
  </si>
  <si>
    <t>HSS304.8X76.2X7.9</t>
  </si>
  <si>
    <t>HSS12X3X1/4</t>
  </si>
  <si>
    <t>HSS304.8X76.2X6.4</t>
  </si>
  <si>
    <t>HSS12X3X3/16</t>
  </si>
  <si>
    <t>HSS304.8X76.2X4.8</t>
  </si>
  <si>
    <t>HSS12X2X1/4</t>
  </si>
  <si>
    <t>HSS304.8X50.8X6.4</t>
  </si>
  <si>
    <t>HSS12X2X3/16</t>
  </si>
  <si>
    <t>HSS304.8X50.8X4.8</t>
  </si>
  <si>
    <t>HSS10X10X5/8</t>
  </si>
  <si>
    <t>HSS254X254X15.9</t>
  </si>
  <si>
    <t>HSS10X10X1/2</t>
  </si>
  <si>
    <t>HSS254X254X12.7</t>
  </si>
  <si>
    <t>HSS10X10X3/8</t>
  </si>
  <si>
    <t>HSS254X254X9.5</t>
  </si>
  <si>
    <t>HSS10X10X5/16</t>
  </si>
  <si>
    <t>HSS254X254X7.9</t>
  </si>
  <si>
    <t>HSS10X10X1/4</t>
  </si>
  <si>
    <t>HSS254X254X6.4</t>
  </si>
  <si>
    <t>HSS10X10X3/16</t>
  </si>
  <si>
    <t>HSS254X254X4.8</t>
  </si>
  <si>
    <t>HSS10X8X1/2</t>
  </si>
  <si>
    <t>HSS254X203.2X12.7</t>
  </si>
  <si>
    <t>HSS10X8X3/8</t>
  </si>
  <si>
    <t>HSS254X203.2X9.5</t>
  </si>
  <si>
    <t>HSS10X8X5/16</t>
  </si>
  <si>
    <t>HSS254X203.2X7.9</t>
  </si>
  <si>
    <t>HSS10X8X1/4</t>
  </si>
  <si>
    <t>HSS254X203.2X6.4</t>
  </si>
  <si>
    <t>HSS10X8X3/16</t>
  </si>
  <si>
    <t>HSS254X203.2X4.8</t>
  </si>
  <si>
    <t>HSS10X6X5/8</t>
  </si>
  <si>
    <t>HSS254X152.4X15.9</t>
  </si>
  <si>
    <t>HSS10X6X1/2</t>
  </si>
  <si>
    <t>HSS254X152.4X12.7</t>
  </si>
  <si>
    <t>HSS10X6X3/8</t>
  </si>
  <si>
    <t>HSS254X152.4X9.5</t>
  </si>
  <si>
    <t>HSS10X6X5/16</t>
  </si>
  <si>
    <t>HSS254X152.4X7.9</t>
  </si>
  <si>
    <t>HSS10X6X1/4</t>
  </si>
  <si>
    <t>HSS254X152.4X6.4</t>
  </si>
  <si>
    <t>HSS10X6X3/16</t>
  </si>
  <si>
    <t>HSS254X152.4X4.8</t>
  </si>
  <si>
    <t>HSS10X5X3/8</t>
  </si>
  <si>
    <t>HSS254X127X9.5</t>
  </si>
  <si>
    <t>HSS10X5X5/16</t>
  </si>
  <si>
    <t>HSS254X127X7.9</t>
  </si>
  <si>
    <t>HSS10X5X1/4</t>
  </si>
  <si>
    <t>HSS254X127X6.4</t>
  </si>
  <si>
    <t>HSS10X5X3/16</t>
  </si>
  <si>
    <t>HSS254X127X4.8</t>
  </si>
  <si>
    <t>HSS10X4X5/8</t>
  </si>
  <si>
    <t>HSS254X101.6X15.9</t>
  </si>
  <si>
    <t>HSS10X4X1/2</t>
  </si>
  <si>
    <t>HSS254X101.6X12.7</t>
  </si>
  <si>
    <t>HSS10X4X3/8</t>
  </si>
  <si>
    <t>HSS254X101.6X9.5</t>
  </si>
  <si>
    <t>HSS10X4X5/16</t>
  </si>
  <si>
    <t>HSS254X101.6X7.9</t>
  </si>
  <si>
    <t>HSS10X4X1/4</t>
  </si>
  <si>
    <t>HSS254X101.6X6.4</t>
  </si>
  <si>
    <t>HSS10X4X3/16</t>
  </si>
  <si>
    <t>HSS254X101.6X4.8</t>
  </si>
  <si>
    <t>HSS10X3-1/2X3/16</t>
  </si>
  <si>
    <t>HSS254X88.9X4.8</t>
  </si>
  <si>
    <t>HSS10X3X3/8</t>
  </si>
  <si>
    <t>HSS254X76.2X9.5</t>
  </si>
  <si>
    <t>HSS10X3X5/16</t>
  </si>
  <si>
    <t>HSS254X76.2X7.9</t>
  </si>
  <si>
    <t>HSS10X3X1/4</t>
  </si>
  <si>
    <t>HSS254X76.2X6.4</t>
  </si>
  <si>
    <t>HSS10X3X3/16</t>
  </si>
  <si>
    <t>HSS254X76.2X4.8</t>
  </si>
  <si>
    <t>HSS10X3X1/8</t>
  </si>
  <si>
    <t>HSS254X76.2X3.2</t>
  </si>
  <si>
    <t>HSS10X2X3/8</t>
  </si>
  <si>
    <t>HSS254X50.8X9.5</t>
  </si>
  <si>
    <t>HSS10X2X5/16</t>
  </si>
  <si>
    <t>HSS254X50.8X7.9</t>
  </si>
  <si>
    <t>HSS10X2X1/4</t>
  </si>
  <si>
    <t>HSS254X50.8X6.4</t>
  </si>
  <si>
    <t>HSS10X2X3/16</t>
  </si>
  <si>
    <t>HSS254X50.8X4.8</t>
  </si>
  <si>
    <t>HSS9X7X5/8</t>
  </si>
  <si>
    <t>HSS228.6X177.8X15.9</t>
  </si>
  <si>
    <t>HSS9X7X1/2</t>
  </si>
  <si>
    <t>HSS228.6X177.8X12.7</t>
  </si>
  <si>
    <t>HSS9X7X3/8</t>
  </si>
  <si>
    <t>HSS228.6X177.8X9.5</t>
  </si>
  <si>
    <t>HSS9X7X5/16</t>
  </si>
  <si>
    <t>HSS228.6X177.8X7.9</t>
  </si>
  <si>
    <t>HSS9X7X1/4</t>
  </si>
  <si>
    <t>HSS228.6X177.8X6.4</t>
  </si>
  <si>
    <t>HSS9X7X3/16</t>
  </si>
  <si>
    <t>HSS228.6X177.8X4.8</t>
  </si>
  <si>
    <t>HSS9X5X5/8</t>
  </si>
  <si>
    <t>HSS228.6X127X15.9</t>
  </si>
  <si>
    <t>HSS9X5X1/2</t>
  </si>
  <si>
    <t>HSS228.6X127X12.7</t>
  </si>
  <si>
    <t>HSS9X5X3/8</t>
  </si>
  <si>
    <t>HSS228.6X127X9.5</t>
  </si>
  <si>
    <t>HSS9X5X5/16</t>
  </si>
  <si>
    <t>HSS228.6X127X7.9</t>
  </si>
  <si>
    <t>HSS9X5X1/4</t>
  </si>
  <si>
    <t>HSS228.6X127X6.4</t>
  </si>
  <si>
    <t>HSS9X5X3/16</t>
  </si>
  <si>
    <t>HSS228.6X127X4.8</t>
  </si>
  <si>
    <t>HSS9X3X1/2</t>
  </si>
  <si>
    <t>HSS228.6X76.2X12.7</t>
  </si>
  <si>
    <t>HSS9X3X3/8</t>
  </si>
  <si>
    <t>HSS228.6X76.2X9.5</t>
  </si>
  <si>
    <t>HSS9X3X5/16</t>
  </si>
  <si>
    <t>HSS228.6X76.2X7.9</t>
  </si>
  <si>
    <t>HSS9X3X1/4</t>
  </si>
  <si>
    <t>HSS228.6X76.2X6.4</t>
  </si>
  <si>
    <t>HSS9X3X3/16</t>
  </si>
  <si>
    <t>HSS228.6X76.2X4.8</t>
  </si>
  <si>
    <t>HSS8X8X5/8</t>
  </si>
  <si>
    <t>HSS203.2X203.2X15.9</t>
  </si>
  <si>
    <t>HSS8X8X1/2</t>
  </si>
  <si>
    <t>HSS203.2X203.2X12.7</t>
  </si>
  <si>
    <t>HSS8X8X3/8</t>
  </si>
  <si>
    <t>HSS203.2X203.2X9.5</t>
  </si>
  <si>
    <t>HSS8X8X5/16</t>
  </si>
  <si>
    <t>HSS203.2X203.2X7.9</t>
  </si>
  <si>
    <t>HSS8X8X1/4</t>
  </si>
  <si>
    <t>HSS203.2X203.2X6.4</t>
  </si>
  <si>
    <t>HSS8X8X3/16</t>
  </si>
  <si>
    <t>HSS203.2X203.2X4.8</t>
  </si>
  <si>
    <t>HSS8X6X5/8</t>
  </si>
  <si>
    <t>HSS203.2X152.4X15.9</t>
  </si>
  <si>
    <t>HSS8X6X1/2</t>
  </si>
  <si>
    <t>HSS203.2X152.4X12.7</t>
  </si>
  <si>
    <t>HSS8X6X3/8</t>
  </si>
  <si>
    <t>HSS203.2X152.4X9.5</t>
  </si>
  <si>
    <t>HSS8X6X5/16</t>
  </si>
  <si>
    <t>HSS203.2X152.4X7.9</t>
  </si>
  <si>
    <t>HSS8X6X1/4</t>
  </si>
  <si>
    <t>HSS203.2X152.4X6.4</t>
  </si>
  <si>
    <t>HSS8X6X3/16</t>
  </si>
  <si>
    <t>HSS203.2X152.4X4.8</t>
  </si>
  <si>
    <t>HSS8X4X5/8</t>
  </si>
  <si>
    <t>HSS203.2X101.6X15.9</t>
  </si>
  <si>
    <t>HSS8X4X1/2</t>
  </si>
  <si>
    <t>HSS203.2X101.6X12.7</t>
  </si>
  <si>
    <t>HSS8X4X3/8</t>
  </si>
  <si>
    <t>HSS203.2X101.6X9.5</t>
  </si>
  <si>
    <t>HSS8X4X5/16</t>
  </si>
  <si>
    <t>HSS203.2X101.6X7.9</t>
  </si>
  <si>
    <t>HSS8X4X1/4</t>
  </si>
  <si>
    <t>HSS203.2X101.6X6.4</t>
  </si>
  <si>
    <t>HSS8X4X3/16</t>
  </si>
  <si>
    <t>HSS203.2X101.6X4.8</t>
  </si>
  <si>
    <t>HSS8X4X1/8</t>
  </si>
  <si>
    <t>HSS203.2X101.6X3.2</t>
  </si>
  <si>
    <t>HSS8X3X1/2</t>
  </si>
  <si>
    <t>HSS203.2X76.2X12.7</t>
  </si>
  <si>
    <t>HSS8X3X3/8</t>
  </si>
  <si>
    <t>HSS203.2X76.2X9.5</t>
  </si>
  <si>
    <t>HSS8X3X5/16</t>
  </si>
  <si>
    <t>HSS203.2X76.2X7.9</t>
  </si>
  <si>
    <t>HSS8X3X1/4</t>
  </si>
  <si>
    <t>HSS203.2X76.2X6.4</t>
  </si>
  <si>
    <t>HSS8X3X3/16</t>
  </si>
  <si>
    <t>HSS203.2X76.2X4.8</t>
  </si>
  <si>
    <t>HSS8X3X1/8</t>
  </si>
  <si>
    <t>HSS203.2X76.2X3.2</t>
  </si>
  <si>
    <t>HSS8X2X3/8</t>
  </si>
  <si>
    <t>HSS203.2X50.8X9.5</t>
  </si>
  <si>
    <t>HSS8X2X5/16</t>
  </si>
  <si>
    <t>HSS203.2X50.8X7.9</t>
  </si>
  <si>
    <t>HSS8X2X1/4</t>
  </si>
  <si>
    <t>HSS203.2X50.8X6.4</t>
  </si>
  <si>
    <t>HSS8X2X3/16</t>
  </si>
  <si>
    <t>HSS203.2X50.8X4.8</t>
  </si>
  <si>
    <t>HSS8X2X1/8</t>
  </si>
  <si>
    <t>HSS203.2X50.8X3.2</t>
  </si>
  <si>
    <t>HSS7X7X5/8</t>
  </si>
  <si>
    <t>HSS177.8X177.8X15.9</t>
  </si>
  <si>
    <t>HSS7X7X1/2</t>
  </si>
  <si>
    <t>HSS177.8X177.8X12.7</t>
  </si>
  <si>
    <t>HSS7X7X3/8</t>
  </si>
  <si>
    <t>HSS177.8X177.8X9.5</t>
  </si>
  <si>
    <t>HSS7X7X5/16</t>
  </si>
  <si>
    <t>HSS177.8X177.8X7.9</t>
  </si>
  <si>
    <t>HSS7X7X1/4</t>
  </si>
  <si>
    <t>HSS177.8X177.8X6.4</t>
  </si>
  <si>
    <t>HSS7X7X3/16</t>
  </si>
  <si>
    <t>HSS177.8X177.8X4.8</t>
  </si>
  <si>
    <t>HSS7X5X5/8</t>
  </si>
  <si>
    <t>HSS177.8X127X15.9</t>
  </si>
  <si>
    <t>HSS7X5X1/2</t>
  </si>
  <si>
    <t>HSS177.8X127X12.7</t>
  </si>
  <si>
    <t>HSS7X5X3/8</t>
  </si>
  <si>
    <t>HSS177.8X127X9.5</t>
  </si>
  <si>
    <t>HSS7X5X5/16</t>
  </si>
  <si>
    <t>HSS177.8X127X7.9</t>
  </si>
  <si>
    <t>HSS7X5X1/4</t>
  </si>
  <si>
    <t>HSS177.8X127X6.4</t>
  </si>
  <si>
    <t>HSS7X5X3/16</t>
  </si>
  <si>
    <t>HSS177.8X127X4.8</t>
  </si>
  <si>
    <t>HSS7X5X1/8</t>
  </si>
  <si>
    <t>HSS177.8X127X3.2</t>
  </si>
  <si>
    <t>HSS7X4X1/2</t>
  </si>
  <si>
    <t>HSS177.8X101.6X12.7</t>
  </si>
  <si>
    <t>HSS7X4X3/8</t>
  </si>
  <si>
    <t>HSS177.8X101.6X9.5</t>
  </si>
  <si>
    <t>HSS7X4X5/16</t>
  </si>
  <si>
    <t>HSS177.8X101.6X7.9</t>
  </si>
  <si>
    <t>HSS7X4X1/4</t>
  </si>
  <si>
    <t>HSS177.8X101.6X6.4</t>
  </si>
  <si>
    <t>HSS7X4X3/16</t>
  </si>
  <si>
    <t>HSS177.8X101.6X4.8</t>
  </si>
  <si>
    <t>HSS7X4X1/8</t>
  </si>
  <si>
    <t>HSS177.8X101.6X3.2</t>
  </si>
  <si>
    <t>HSS7X3X1/2</t>
  </si>
  <si>
    <t>HSS177.8X76.2X12.7</t>
  </si>
  <si>
    <t>HSS7X3X3/8</t>
  </si>
  <si>
    <t>HSS177.8X76.2X9.5</t>
  </si>
  <si>
    <t>HSS7X3X5/16</t>
  </si>
  <si>
    <t>HSS177.8X76.2X7.9</t>
  </si>
  <si>
    <t>HSS7X3X1/4</t>
  </si>
  <si>
    <t>HSS177.8X76.2X6.4</t>
  </si>
  <si>
    <t>HSS7X3X3/16</t>
  </si>
  <si>
    <t>HSS177.8X76.2X4.8</t>
  </si>
  <si>
    <t>HSS7X3X1/8</t>
  </si>
  <si>
    <t>HSS177.8X76.2X3.2</t>
  </si>
  <si>
    <t>HSS6X6X5/8</t>
  </si>
  <si>
    <t>HSS152.4X152.4X15.9</t>
  </si>
  <si>
    <t>HSS6X6X1/2</t>
  </si>
  <si>
    <t>HSS152.4X152.4X12.7</t>
  </si>
  <si>
    <t>HSS6X6X3/8</t>
  </si>
  <si>
    <t>HSS152.4X152.4X9.5</t>
  </si>
  <si>
    <t>HSS6X6X5/16</t>
  </si>
  <si>
    <t>HSS152.4X152.4X7.9</t>
  </si>
  <si>
    <t>HSS6X6X1/4</t>
  </si>
  <si>
    <t>HSS150X150X6.3</t>
  </si>
  <si>
    <t>HSS6X6X3/16</t>
  </si>
  <si>
    <t>HSS152.4X152.4X4.8</t>
  </si>
  <si>
    <t>HSS6X6X1/8</t>
  </si>
  <si>
    <t>HSS152.4X152.4X3.2</t>
  </si>
  <si>
    <t>HSS6X5X3/8</t>
  </si>
  <si>
    <t>HSS152.4X127X9.5</t>
  </si>
  <si>
    <t>HSS6X5X5/16</t>
  </si>
  <si>
    <t>HSS152.4X127X7.9</t>
  </si>
  <si>
    <t>HSS6X5X1/4</t>
  </si>
  <si>
    <t>HSS152.4X127X6.4</t>
  </si>
  <si>
    <t>HSS6X5X3/16</t>
  </si>
  <si>
    <t>HSS152.4X127X4.8</t>
  </si>
  <si>
    <t>HSS6X4X1/2</t>
  </si>
  <si>
    <t>HSS152.4X101.6X12.7</t>
  </si>
  <si>
    <t>HSS6X4X3/8</t>
  </si>
  <si>
    <t>HSS152.4X101.6X9.5</t>
  </si>
  <si>
    <t>HSS6X4X5/16</t>
  </si>
  <si>
    <t>HSS152.4X101.6X7.9</t>
  </si>
  <si>
    <t>HSS6X4X1/4</t>
  </si>
  <si>
    <t>HSS152.4X101.6X6.4</t>
  </si>
  <si>
    <t>HSS6X4X3/16</t>
  </si>
  <si>
    <t>HSS152.4X101.6X4.8</t>
  </si>
  <si>
    <t>HSS6X4X1/8</t>
  </si>
  <si>
    <t>HSS152.4X101.6X3.2</t>
  </si>
  <si>
    <t>HSS6X3X1/2</t>
  </si>
  <si>
    <t>HSS152.4X76.2X12.7</t>
  </si>
  <si>
    <t>HSS6X3X3/8</t>
  </si>
  <si>
    <t>HSS152.4X76.2X9.5</t>
  </si>
  <si>
    <t>HSS6X3X5/16</t>
  </si>
  <si>
    <t>HSS152.4X76.2X7.9</t>
  </si>
  <si>
    <t>HSS6X3X1/4</t>
  </si>
  <si>
    <t>HSS152.4X76.2X6.4</t>
  </si>
  <si>
    <t>HSS6X3X3/16</t>
  </si>
  <si>
    <t>HSS152.4X76.2X4.8</t>
  </si>
  <si>
    <t>HSS6X3X1/8</t>
  </si>
  <si>
    <t>HSS152.4X76.2X3.2</t>
  </si>
  <si>
    <t>HSS6X2X3/8</t>
  </si>
  <si>
    <t>HSS152.4X50.8X9.5</t>
  </si>
  <si>
    <t>HSS6X2X5/16</t>
  </si>
  <si>
    <t>HSS152.4X50.8X7.9</t>
  </si>
  <si>
    <t>HSS6X2X1/4</t>
  </si>
  <si>
    <t>HSS152.4X50.8X6.4</t>
  </si>
  <si>
    <t>HSS6X2X3/16</t>
  </si>
  <si>
    <t>HSS152.4X50.8X4.8</t>
  </si>
  <si>
    <t>HSS6X2X1/8</t>
  </si>
  <si>
    <t>HSS152.4X50.8X3.2</t>
  </si>
  <si>
    <t>HSS5-1/2X5-1/2X3/8</t>
  </si>
  <si>
    <t>HSS139.7X139.7X9.5</t>
  </si>
  <si>
    <t>HSS5-1/2X5-1/2X5/16</t>
  </si>
  <si>
    <t>HSS139.7X139.7X7.9</t>
  </si>
  <si>
    <t>HSS5-1/2X5-1/2X1/4</t>
  </si>
  <si>
    <t>HSS139.7X139.7X6.4</t>
  </si>
  <si>
    <t>HSS5-1/2X5-1/2X3/16</t>
  </si>
  <si>
    <t>HSS139.7X139.7X4.8</t>
  </si>
  <si>
    <t>HSS5-1/2X5-1/2X1/8</t>
  </si>
  <si>
    <t>HSS139.7X139.7X3.2</t>
  </si>
  <si>
    <t>HSS5X5X1/2</t>
  </si>
  <si>
    <t>HSS127X127X12.7</t>
  </si>
  <si>
    <t>HSS5X5X3/8</t>
  </si>
  <si>
    <t>HSS127X127X9.5</t>
  </si>
  <si>
    <t>HSS5X5X5/16</t>
  </si>
  <si>
    <t>HSS127X127X7.9</t>
  </si>
  <si>
    <t>HSS5X5X1/4</t>
  </si>
  <si>
    <t>HSS127X127X6.4</t>
  </si>
  <si>
    <t>HSS5X5X3/16</t>
  </si>
  <si>
    <t>HSS127X127X4.8</t>
  </si>
  <si>
    <t>HSS5X5X1/8</t>
  </si>
  <si>
    <t>HSS127X127X3.2</t>
  </si>
  <si>
    <t>HSS5X4X1/2</t>
  </si>
  <si>
    <t>HSS127X101.6X12.7</t>
  </si>
  <si>
    <t>HSS5X4X3/8</t>
  </si>
  <si>
    <t>HSS127X101.6X9.5</t>
  </si>
  <si>
    <t>HSS5X4X5/16</t>
  </si>
  <si>
    <t>HSS127X101.6X7.9</t>
  </si>
  <si>
    <t>HSS5X4X1/4</t>
  </si>
  <si>
    <t>HSS127X101.6X6.4</t>
  </si>
  <si>
    <t>HSS5X4X3/16</t>
  </si>
  <si>
    <t>HSS127X101.6X4.8</t>
  </si>
  <si>
    <t>HSS5X3X1/2</t>
  </si>
  <si>
    <t>HSS127X76.2X12.7</t>
  </si>
  <si>
    <t>HSS5X3X3/8</t>
  </si>
  <si>
    <t>HSS127X76.2X9.5</t>
  </si>
  <si>
    <t>HSS5X3X5/16</t>
  </si>
  <si>
    <t>HSS127X76.2X7.9</t>
  </si>
  <si>
    <t>HSS5X3X1/4</t>
  </si>
  <si>
    <t>HSS127X76.2X6.4</t>
  </si>
  <si>
    <t>HSS5X3X3/16</t>
  </si>
  <si>
    <t>HSS127X76.2X4.8</t>
  </si>
  <si>
    <t>HSS5X3X1/8</t>
  </si>
  <si>
    <t>HSS127X76.2X3.2</t>
  </si>
  <si>
    <t>HSS5X2-1/2X1/4</t>
  </si>
  <si>
    <t>HSS127X63.5X6.4</t>
  </si>
  <si>
    <t>HSS5X2-1/2X3/16</t>
  </si>
  <si>
    <t>HSS127X63.5X4.8</t>
  </si>
  <si>
    <t>HSS5X2-1/2X1/8</t>
  </si>
  <si>
    <t>HSS127X63.5X3.2</t>
  </si>
  <si>
    <t>HSS5X2X3/8</t>
  </si>
  <si>
    <t>HSS127X50.8X9.5</t>
  </si>
  <si>
    <t>HSS5X2X5/16</t>
  </si>
  <si>
    <t>HSS127X50.8X7.9</t>
  </si>
  <si>
    <t>HSS5X2X1/4</t>
  </si>
  <si>
    <t>HSS127X50.8X6.4</t>
  </si>
  <si>
    <t>HSS5X2X3/16</t>
  </si>
  <si>
    <t>HSS127X50.8X4.8</t>
  </si>
  <si>
    <t>HSS5X2X1/8</t>
  </si>
  <si>
    <t>HSS127X50.8X3.2</t>
  </si>
  <si>
    <t>HSS4-1/2X4-1/2X1/2</t>
  </si>
  <si>
    <t>HSS114.3X114.3X12.7</t>
  </si>
  <si>
    <t>HSS4-1/2X4-1/2X3/8</t>
  </si>
  <si>
    <t>HSS114.3X114.3X9.5</t>
  </si>
  <si>
    <t>HSS4-1/2X4-1/2X5/16</t>
  </si>
  <si>
    <t>HSS114.3X114.3X7.9</t>
  </si>
  <si>
    <t>HSS4-1/2X4-1/2X1/4</t>
  </si>
  <si>
    <t>HSS114.3X114.3X6.4</t>
  </si>
  <si>
    <t>HSS4-1/2X4-1/2X3/16</t>
  </si>
  <si>
    <t>HSS114.3X114.3X4.8</t>
  </si>
  <si>
    <t>HSS4-1/2X4-1/2X1/8</t>
  </si>
  <si>
    <t>HSS114.3X114.3X3.2</t>
  </si>
  <si>
    <t>HSS4X4X1/2</t>
  </si>
  <si>
    <t>HSS101.6X101.6X12.7</t>
  </si>
  <si>
    <t>HSS4X4X3/8</t>
  </si>
  <si>
    <t>HSS101.6X101.6X9.5</t>
  </si>
  <si>
    <t>HSS4X4X5/16</t>
  </si>
  <si>
    <t>HSS101.6X101.6X7.9</t>
  </si>
  <si>
    <t>HSS4X4X1/4</t>
  </si>
  <si>
    <t>HSS101.6X101.6X6.4</t>
  </si>
  <si>
    <t>HSS4X4X3/16</t>
  </si>
  <si>
    <t>HSS101.6X101.6X4.8</t>
  </si>
  <si>
    <t>HSS4X4X1/8</t>
  </si>
  <si>
    <t>HSS101.6X101.6X3.2</t>
  </si>
  <si>
    <t>HSS4X3X3/8</t>
  </si>
  <si>
    <t>HSS101.6X76.2X9.5</t>
  </si>
  <si>
    <t>HSS4X3X5/16</t>
  </si>
  <si>
    <t>HSS101.6X76.2X7.9</t>
  </si>
  <si>
    <t>HSS4X3X1/4</t>
  </si>
  <si>
    <t>HSS101.6X76.2X6.4</t>
  </si>
  <si>
    <t>HSS4X3X3/16</t>
  </si>
  <si>
    <t>HSS101.6X76.2X4.8</t>
  </si>
  <si>
    <t>HSS4X3X1/8</t>
  </si>
  <si>
    <t>HSS101.6X76.2X3.2</t>
  </si>
  <si>
    <t>HSS4X2-1/2X5/16</t>
  </si>
  <si>
    <t>HSS101.6X63.5X7.9</t>
  </si>
  <si>
    <t>HSS4X2-1/2X1/4</t>
  </si>
  <si>
    <t>HSS101.6X63.5X6.4</t>
  </si>
  <si>
    <t>HSS4X2-1/2X3/16</t>
  </si>
  <si>
    <t>HSS101.6X63.5X4.8</t>
  </si>
  <si>
    <t>HSS4X2X3/8</t>
  </si>
  <si>
    <t>HSS101.6X50.8X9.5</t>
  </si>
  <si>
    <t>HSS4X2X5/16</t>
  </si>
  <si>
    <t>HSS101.6X50.8X7.9</t>
  </si>
  <si>
    <t>HSS4X2X1/4</t>
  </si>
  <si>
    <t>HSS101.6X50.8X6.4</t>
  </si>
  <si>
    <t>HSS4X2X3/16</t>
  </si>
  <si>
    <t>HSS101.6X50.8X4.8</t>
  </si>
  <si>
    <t>HSS4X2X1/8</t>
  </si>
  <si>
    <t>HSS101.6X50.8X3.2</t>
  </si>
  <si>
    <t>HSS3-1/2X3-1/2X3/8</t>
  </si>
  <si>
    <t>HSS88.9X88.9X9.5</t>
  </si>
  <si>
    <t>HSS3-1/2X3-1/2X5/16</t>
  </si>
  <si>
    <t>HSS88.9X88.9X7.9</t>
  </si>
  <si>
    <t>HSS3-1/2X3-1/2X1/4</t>
  </si>
  <si>
    <t>HSS88.9X88.9X6.4</t>
  </si>
  <si>
    <t>HSS3-1/2X3-1/2X3/16</t>
  </si>
  <si>
    <t>HSS88.9X88.9X4.8</t>
  </si>
  <si>
    <t>HSS3-1/2X3-1/2X1/8</t>
  </si>
  <si>
    <t>HSS88.9X88.9X3.2</t>
  </si>
  <si>
    <t>HSS3-1/2X2-1/2X3/8</t>
  </si>
  <si>
    <t>HSS88.9X63.5X9.5</t>
  </si>
  <si>
    <t>HSS3-1/2X2-1/2X5/16</t>
  </si>
  <si>
    <t>HSS88.9X63.5X7.9</t>
  </si>
  <si>
    <t>HSS3-1/2X2-1/2X1/4</t>
  </si>
  <si>
    <t>HSS88.9X63.5X6.4</t>
  </si>
  <si>
    <t>HSS3-1/2X2-1/2X3/16</t>
  </si>
  <si>
    <t>HSS88.9X63.5X4.8</t>
  </si>
  <si>
    <t>HSS3-1/2X2-1/2X1/8</t>
  </si>
  <si>
    <t>HSS88.9X63.5X3.2</t>
  </si>
  <si>
    <t>HSS3X3X3/8</t>
  </si>
  <si>
    <t>HSS76.2X76.2X9.5</t>
  </si>
  <si>
    <t>HSS3X3X5/16</t>
  </si>
  <si>
    <t>HSS76.2X76.2X7.9</t>
  </si>
  <si>
    <t>HSS3X3X1/4</t>
  </si>
  <si>
    <t>HSS76.2X76.2X6.4</t>
  </si>
  <si>
    <t>HSS3X3X3/16</t>
  </si>
  <si>
    <t>HSS76.2X76.2X4.8</t>
  </si>
  <si>
    <t>HSS3X3X1/8</t>
  </si>
  <si>
    <t>HSS76.2X76.2X3.2</t>
  </si>
  <si>
    <t>HSS3X2-1/2X5/16</t>
  </si>
  <si>
    <t>HSS76.2X63.5X7.9</t>
  </si>
  <si>
    <t>HSS3X2-1/2X1/4</t>
  </si>
  <si>
    <t>HSS76.2X63.5X6.4</t>
  </si>
  <si>
    <t>HSS3X2-1/2X3/16</t>
  </si>
  <si>
    <t>HSS76.2X63.5X4.8</t>
  </si>
  <si>
    <t>HSS3X2-1/2X1/8</t>
  </si>
  <si>
    <t>HSS76.2X63.5X3.2</t>
  </si>
  <si>
    <t>HSS3X2X5/16</t>
  </si>
  <si>
    <t>HSS76.2X50.8X7.9</t>
  </si>
  <si>
    <t>HSS3X2X1/4</t>
  </si>
  <si>
    <t>HSS76.2X50.8X6.4</t>
  </si>
  <si>
    <t>HSS3X2X3/16</t>
  </si>
  <si>
    <t>HSS76.2X50.8X4.8</t>
  </si>
  <si>
    <t>HSS3X2X1/8</t>
  </si>
  <si>
    <t>HSS76.2X50.8X3.2</t>
  </si>
  <si>
    <t>HSS3X1-1/2X1/4</t>
  </si>
  <si>
    <t>HSS76.2X38.1X6.4</t>
  </si>
  <si>
    <t>HSS3X1-1/2X3/16</t>
  </si>
  <si>
    <t>HSS76.2X38.1X4.8</t>
  </si>
  <si>
    <t>HSS3X1-1/2X1/8</t>
  </si>
  <si>
    <t>HSS76.2X38.1X3.2</t>
  </si>
  <si>
    <t>HSS3X1X1/8</t>
  </si>
  <si>
    <t>HSS76.2X25.4X3.2</t>
  </si>
  <si>
    <t>HSS2-1/2X2-1/2X5/16</t>
  </si>
  <si>
    <t>HSS63.5X63.5X7.9</t>
  </si>
  <si>
    <t>HSS2-1/2X2-1/2X1/4</t>
  </si>
  <si>
    <t>HSS63.5X63.5X6.4</t>
  </si>
  <si>
    <t>HSS2-1/2X2-1/2X3/16</t>
  </si>
  <si>
    <t>HSS63.5X63.5X4.8</t>
  </si>
  <si>
    <t>HSS2-1/2X2-1/2X1/8</t>
  </si>
  <si>
    <t>HSS63.5X63.5X3.2</t>
  </si>
  <si>
    <t>HSS2-1/2X1-1/2X1/4</t>
  </si>
  <si>
    <t>HSS63.5X38.1X6.4</t>
  </si>
  <si>
    <t>HSS2-1/2X1-1/2X3/16</t>
  </si>
  <si>
    <t>HSS63.5X38.1X4.8</t>
  </si>
  <si>
    <t>HSS2-1/2X1-1/2X1/8</t>
  </si>
  <si>
    <t>HSS63.5X38.1X3.2</t>
  </si>
  <si>
    <t>HSS2-1/4X2-1/4X1/4</t>
  </si>
  <si>
    <t>HSS57.2X57.2X6.4</t>
  </si>
  <si>
    <t>HSS2-1/4X2-1/4X3/16</t>
  </si>
  <si>
    <t>HSS57.2X57.2X4.8</t>
  </si>
  <si>
    <t>HSS2-1/4X2-1/4X1/8</t>
  </si>
  <si>
    <t>HSS57.2X57.2X3.2</t>
  </si>
  <si>
    <t>HSS2X2X1/4</t>
  </si>
  <si>
    <t>HSS50.8X50.8X6.4</t>
  </si>
  <si>
    <t>HSS2X2X3/16</t>
  </si>
  <si>
    <t>HSS50.8X50.8X4.8</t>
  </si>
  <si>
    <t>HSS2X2X1/8</t>
  </si>
  <si>
    <t>HSS50.8X50.8X3.2</t>
  </si>
  <si>
    <t>HSS2X1-1/2X3/16</t>
  </si>
  <si>
    <t>HSS50.8X38.1X4.8</t>
  </si>
  <si>
    <t>HSS2X1X3/16</t>
  </si>
  <si>
    <t>HSS50.8X25.4X4.8</t>
  </si>
  <si>
    <t>HSS2X1X1/8</t>
  </si>
  <si>
    <t>HSS50.8X25.4X3.2</t>
  </si>
  <si>
    <t>HSS1-3/4X1-3/4X3/16</t>
  </si>
  <si>
    <t>HSS44.5X44.5X4.8</t>
  </si>
  <si>
    <t>HSS1-5/8X1-5/8X3/16</t>
  </si>
  <si>
    <t>HSS41.3X41.3X4.8</t>
  </si>
  <si>
    <t>HSS1-5/8X1-5/8X1/8</t>
  </si>
  <si>
    <t>HSS41.3X41.3X3.2</t>
  </si>
  <si>
    <t>HSS1-1/2X1-1/2X3/16</t>
  </si>
  <si>
    <t>HSS38.1X38.1X4.8</t>
  </si>
  <si>
    <t>HSS1-1/2X1-1/2X1/8</t>
  </si>
  <si>
    <t>HSS38.1X38.1X3.2</t>
  </si>
  <si>
    <t>HSS1-1/4X1-1/4X3/16</t>
  </si>
  <si>
    <t>HSS31.8X31.8X4.8</t>
  </si>
  <si>
    <t>HSS1-1/4X1-1/4X1/8</t>
  </si>
  <si>
    <t>HSS31.8X31.8X3.2</t>
  </si>
  <si>
    <t>HSS20.000X0.500</t>
  </si>
  <si>
    <t>HSS508X12.7</t>
  </si>
  <si>
    <t>HSS20.000X0.375</t>
  </si>
  <si>
    <t>HSS508X9.5</t>
  </si>
  <si>
    <t>HSS18.000X0.500</t>
  </si>
  <si>
    <t>HSS457.2X12.7</t>
  </si>
  <si>
    <t>HSS18.000X0.375</t>
  </si>
  <si>
    <t>HSS457.2X9.5</t>
  </si>
  <si>
    <t>HSS16.000X0.500</t>
  </si>
  <si>
    <t>HSS406.4X12.7</t>
  </si>
  <si>
    <t>HSS16.000X0.438</t>
  </si>
  <si>
    <t>HSS406.4X11.1</t>
  </si>
  <si>
    <t>HSS16.000X0.375</t>
  </si>
  <si>
    <t>HSS406.4X9.5</t>
  </si>
  <si>
    <t>HSS16.000X0.312</t>
  </si>
  <si>
    <t>HSS406.4X7.9</t>
  </si>
  <si>
    <t>HSS14.000X0.500</t>
  </si>
  <si>
    <t>HSS355.6X12.7</t>
  </si>
  <si>
    <t>HSS14.000X0.375</t>
  </si>
  <si>
    <t>HSS355.6X9.5</t>
  </si>
  <si>
    <t>HSS14.000X0.312</t>
  </si>
  <si>
    <t>HSS355.6X7.9</t>
  </si>
  <si>
    <t>HSS12.750X0.500</t>
  </si>
  <si>
    <t>HSS323.9X12.7</t>
  </si>
  <si>
    <t>HSS12.750X0.375</t>
  </si>
  <si>
    <t>HSS323.9X9.5</t>
  </si>
  <si>
    <t>HSS12.750X0.250</t>
  </si>
  <si>
    <t>HSS323.9X6.4</t>
  </si>
  <si>
    <t>HSS12.500X0.625</t>
  </si>
  <si>
    <t>HSS317.5X15.9</t>
  </si>
  <si>
    <t>HSS12.500X0.500</t>
  </si>
  <si>
    <t>HSS317.5X12.7</t>
  </si>
  <si>
    <t>HSS12.500X0.375</t>
  </si>
  <si>
    <t>HSS317.5X9.5</t>
  </si>
  <si>
    <t>HSS12.500X0.312</t>
  </si>
  <si>
    <t>HSS317.5X7.9</t>
  </si>
  <si>
    <t>HSS12.500X0.250</t>
  </si>
  <si>
    <t>HSS317.5X6.4</t>
  </si>
  <si>
    <t>HSS12.500X0.188</t>
  </si>
  <si>
    <t>HSS317.5X4.8</t>
  </si>
  <si>
    <t>HSS11.250X0.625</t>
  </si>
  <si>
    <t>HSS285.8X15.9</t>
  </si>
  <si>
    <t>HSS11.250X0.500</t>
  </si>
  <si>
    <t>HSS285.8X12.7</t>
  </si>
  <si>
    <t>HSS11.250X0.375</t>
  </si>
  <si>
    <t>HSS285.8X9.5</t>
  </si>
  <si>
    <t>HSS11.250X0.312</t>
  </si>
  <si>
    <t>HSS285.8X7.9</t>
  </si>
  <si>
    <t>HSS11.250X0.250</t>
  </si>
  <si>
    <t>HSS285.8X6.4</t>
  </si>
  <si>
    <t>HSS11.250X0.188</t>
  </si>
  <si>
    <t>HSS285.8X4.8</t>
  </si>
  <si>
    <t>HSS10.750X0.500</t>
  </si>
  <si>
    <t>HSS273.1X12.7</t>
  </si>
  <si>
    <t>HSS10.750X0.250</t>
  </si>
  <si>
    <t>HSS273.1X6.4</t>
  </si>
  <si>
    <t>HSS10.000X0.625</t>
  </si>
  <si>
    <t>HSS254X15.9</t>
  </si>
  <si>
    <t>HSS10.000X0.500</t>
  </si>
  <si>
    <t>HSS254X12.7</t>
  </si>
  <si>
    <t>HSS10.000X0.375</t>
  </si>
  <si>
    <t>HSS254X9.5</t>
  </si>
  <si>
    <t>HSS10.000X0.312</t>
  </si>
  <si>
    <t>HSS254X7.9</t>
  </si>
  <si>
    <t>HSS10.000X0.250</t>
  </si>
  <si>
    <t>HSS254X6.4</t>
  </si>
  <si>
    <t>HSS10.000X0.188</t>
  </si>
  <si>
    <t>HSS254X4.8</t>
  </si>
  <si>
    <t>HSS9.625X0.500</t>
  </si>
  <si>
    <t>HSS244.5X12.7</t>
  </si>
  <si>
    <t>HSS9.625X0.375</t>
  </si>
  <si>
    <t>HSS244.5X9.5</t>
  </si>
  <si>
    <t>HSS9.625X0.312</t>
  </si>
  <si>
    <t>HSS244.5X7.9</t>
  </si>
  <si>
    <t>HSS9.625X0.250</t>
  </si>
  <si>
    <t>HSS244.5X6.4</t>
  </si>
  <si>
    <t>HSS9.625X0.188</t>
  </si>
  <si>
    <t>HSS244.5X4.8</t>
  </si>
  <si>
    <t>HSS8.750X0.500</t>
  </si>
  <si>
    <t>HSS222.3X12.7</t>
  </si>
  <si>
    <t>HSS8.750X0.375</t>
  </si>
  <si>
    <t>HSS222.3X9.5</t>
  </si>
  <si>
    <t>HSS8.750X0.312</t>
  </si>
  <si>
    <t>HSS222.3X7.9</t>
  </si>
  <si>
    <t>HSS8.750X0.250</t>
  </si>
  <si>
    <t>HSS222.3X6.4</t>
  </si>
  <si>
    <t>HSS8.750X0.188</t>
  </si>
  <si>
    <t>HSS222.3X4.8</t>
  </si>
  <si>
    <t>HSS8.625X0.500</t>
  </si>
  <si>
    <t>HSS219.1X12.7</t>
  </si>
  <si>
    <t>HSS8.625X0.375</t>
  </si>
  <si>
    <t>HSS219.1X9.5</t>
  </si>
  <si>
    <t>HSS8.625X0.322</t>
  </si>
  <si>
    <t>HSS219.1X8.2</t>
  </si>
  <si>
    <t>HSS8.625X0.250</t>
  </si>
  <si>
    <t>HSS219.1X6.4</t>
  </si>
  <si>
    <t>HSS8.625X0.188</t>
  </si>
  <si>
    <t>HSS219.1X4.8</t>
  </si>
  <si>
    <t>HSS7.625X0.125</t>
  </si>
  <si>
    <t>HSS193.7X3.2</t>
  </si>
  <si>
    <t>HSS7.500X0.500</t>
  </si>
  <si>
    <t>HSS190.5X12.7</t>
  </si>
  <si>
    <t>HSS7.500X0.375</t>
  </si>
  <si>
    <t>HSS190.5X9.5</t>
  </si>
  <si>
    <t>HSS7.500X0.312</t>
  </si>
  <si>
    <t>HSS190.5X7.9</t>
  </si>
  <si>
    <t>HSS7.500X0.250</t>
  </si>
  <si>
    <t>HSS190.5X6.4</t>
  </si>
  <si>
    <t>HSS7.500X0.188</t>
  </si>
  <si>
    <t>HSS190.5X4.8</t>
  </si>
  <si>
    <t>HSS7.000X0.500</t>
  </si>
  <si>
    <t>HSS177.8X12.7</t>
  </si>
  <si>
    <t>HSS7.000X0.375</t>
  </si>
  <si>
    <t>HSS177.8X9.5</t>
  </si>
  <si>
    <t>HSS7.000X0.312</t>
  </si>
  <si>
    <t>HSS177.8X7.9</t>
  </si>
  <si>
    <t>HSS7.000X0.250</t>
  </si>
  <si>
    <t>HSS177.8X6.4</t>
  </si>
  <si>
    <t>HSS7.000X0.188</t>
  </si>
  <si>
    <t>HSS177.8X4.8</t>
  </si>
  <si>
    <t>HSS7.000X0.125</t>
  </si>
  <si>
    <t>HSS177.8X3.2</t>
  </si>
  <si>
    <t>HSS6.875X0.500</t>
  </si>
  <si>
    <t>HSS174.6X12.7</t>
  </si>
  <si>
    <t>HSS6.875X0.375</t>
  </si>
  <si>
    <t>HSS174.6X9.5</t>
  </si>
  <si>
    <t>HSS6.875X0.312</t>
  </si>
  <si>
    <t>HSS174.6X7.9</t>
  </si>
  <si>
    <t>HSS6.875X0.250</t>
  </si>
  <si>
    <t>HSS174.6X6.4</t>
  </si>
  <si>
    <t>HSS6.875X0.188</t>
  </si>
  <si>
    <t>HSS174.6X4.8</t>
  </si>
  <si>
    <t>HSS6.625X0.500</t>
  </si>
  <si>
    <t>HSS168.3X12.7</t>
  </si>
  <si>
    <t>HSS6.625X0.432</t>
  </si>
  <si>
    <t>HSS168.3X11</t>
  </si>
  <si>
    <t>HSS6.625X0.375</t>
  </si>
  <si>
    <t>HSS168.3X9.5</t>
  </si>
  <si>
    <t>HSS6.625X0.312</t>
  </si>
  <si>
    <t>HSS168.3X7.9</t>
  </si>
  <si>
    <t>HSS6.625X0.280</t>
  </si>
  <si>
    <t>HSS168.3X7.1</t>
  </si>
  <si>
    <t>HSS6.625X0.250</t>
  </si>
  <si>
    <t>HSS168.3X6.4</t>
  </si>
  <si>
    <t>HSS6.625X0.188</t>
  </si>
  <si>
    <t>HSS168.3X4.8</t>
  </si>
  <si>
    <t>HSS6.625X0.125</t>
  </si>
  <si>
    <t>HSS168.3X3.2</t>
  </si>
  <si>
    <t>HSS6.125X0.500</t>
  </si>
  <si>
    <t>HSS155.6X12.7</t>
  </si>
  <si>
    <t>HSS6.125X0.375</t>
  </si>
  <si>
    <t>HSS155.6X9.5</t>
  </si>
  <si>
    <t>HSS6.125X0.312</t>
  </si>
  <si>
    <t>HSS155.6X7.9</t>
  </si>
  <si>
    <t>HSS6.125X0.250</t>
  </si>
  <si>
    <t>HSS155.6X6.4</t>
  </si>
  <si>
    <t>HSS6.125X0.188</t>
  </si>
  <si>
    <t>HSS155.6X4.8</t>
  </si>
  <si>
    <t>HSS6.000X0.500</t>
  </si>
  <si>
    <t>HSS152.4X12.7</t>
  </si>
  <si>
    <t>HSS6.000X0.375</t>
  </si>
  <si>
    <t>HSS152.4X9.5</t>
  </si>
  <si>
    <t>HSS6.000X0.312</t>
  </si>
  <si>
    <t>HSS152.4X7.9</t>
  </si>
  <si>
    <t>HSS6.000X0.280</t>
  </si>
  <si>
    <t>HSS152.4X7.1</t>
  </si>
  <si>
    <t>HSS6.000X0.250</t>
  </si>
  <si>
    <t>HSS152.4X6.4</t>
  </si>
  <si>
    <t>HSS6.000X0.188</t>
  </si>
  <si>
    <t>HSS152.4X4.8</t>
  </si>
  <si>
    <t>HSS6.000X0.125</t>
  </si>
  <si>
    <t>HSS152.4X3.2</t>
  </si>
  <si>
    <t>HSS5.563X0.375</t>
  </si>
  <si>
    <t>HSS141.3X9.5</t>
  </si>
  <si>
    <t>HSS5.563X0.258</t>
  </si>
  <si>
    <t>HSS141.3X6.6</t>
  </si>
  <si>
    <t>HSS5.563X0.188</t>
  </si>
  <si>
    <t>HSS141.3X4.8</t>
  </si>
  <si>
    <t>HSS5.563X0.134</t>
  </si>
  <si>
    <t>HSS141.3X3.4</t>
  </si>
  <si>
    <t>HSS5.500X0.500</t>
  </si>
  <si>
    <t>HSS139.7X12.7</t>
  </si>
  <si>
    <t>HSS5.500X0.375</t>
  </si>
  <si>
    <t>HSS139.7X9.5</t>
  </si>
  <si>
    <t>HSS5.500X0.258</t>
  </si>
  <si>
    <t>HSS139.7X6.6</t>
  </si>
  <si>
    <t>HSS5.000X0.500</t>
  </si>
  <si>
    <t>HSS127X12.7</t>
  </si>
  <si>
    <t>HSS5.000X0.375</t>
  </si>
  <si>
    <t>HSS127X9.5</t>
  </si>
  <si>
    <t>HSS5.000X0.312</t>
  </si>
  <si>
    <t>HSS127X7.9</t>
  </si>
  <si>
    <t>HSS5.000X0.258</t>
  </si>
  <si>
    <t>HSS127X6.6</t>
  </si>
  <si>
    <t>HSS5.000X0.250</t>
  </si>
  <si>
    <t>HSS127X6.4</t>
  </si>
  <si>
    <t>HSS5.000X0.188</t>
  </si>
  <si>
    <t>HSS127X4.8</t>
  </si>
  <si>
    <t>HSS5.000X0.125</t>
  </si>
  <si>
    <t>HSS127X3.2</t>
  </si>
  <si>
    <t>HSS4.500X0.337</t>
  </si>
  <si>
    <t>HSS114.3X8.6</t>
  </si>
  <si>
    <t>HSS4.500X0.237</t>
  </si>
  <si>
    <t>HSS114.3X6</t>
  </si>
  <si>
    <t>HSS4.500X0.188</t>
  </si>
  <si>
    <t>HSS114.3X4.8</t>
  </si>
  <si>
    <t>HSS4.500X0.125</t>
  </si>
  <si>
    <t>HSS114.3X3.2</t>
  </si>
  <si>
    <t>HSS4.000X0.337</t>
  </si>
  <si>
    <t>HSS101.6X8.6</t>
  </si>
  <si>
    <t>HSS4.000X0.313</t>
  </si>
  <si>
    <t>HSS101.6X8</t>
  </si>
  <si>
    <t>HSS4.000X0.250</t>
  </si>
  <si>
    <t>HSS101.6X6.4</t>
  </si>
  <si>
    <t>HSS4.000X0.237</t>
  </si>
  <si>
    <t>HSS101.6X6</t>
  </si>
  <si>
    <t>HSS4.000X0.226</t>
  </si>
  <si>
    <t>HSS101.6X5.7</t>
  </si>
  <si>
    <t>HSS4.000X0.220</t>
  </si>
  <si>
    <t>HSS101.6X5.6</t>
  </si>
  <si>
    <t>HSS4.000X0.188</t>
  </si>
  <si>
    <t>HSS101.6X4.8</t>
  </si>
  <si>
    <t>HSS4.000X0.125</t>
  </si>
  <si>
    <t>HSS101.6X3.2</t>
  </si>
  <si>
    <t>HSS3.500X0.313</t>
  </si>
  <si>
    <t>HSS88.9X8</t>
  </si>
  <si>
    <t>HSS3.500X0.300</t>
  </si>
  <si>
    <t>HSS88.9X7.6</t>
  </si>
  <si>
    <t>HSS3.500X0.250</t>
  </si>
  <si>
    <t>HSS88.9X6.4</t>
  </si>
  <si>
    <t>HSS3.500X0.216</t>
  </si>
  <si>
    <t>HSS88.9X5.5</t>
  </si>
  <si>
    <t>HSS3.500X0.203</t>
  </si>
  <si>
    <t>HSS88.9X5.2</t>
  </si>
  <si>
    <t>HSS3.500X0.188</t>
  </si>
  <si>
    <t>HSS88.9X4.8</t>
  </si>
  <si>
    <t>HSS3.500X0.125</t>
  </si>
  <si>
    <t>HSS88.9X3.2</t>
  </si>
  <si>
    <t>HSS3.000X0.300</t>
  </si>
  <si>
    <t>HSS76.2X7.6</t>
  </si>
  <si>
    <t>HSS3.000X0.250</t>
  </si>
  <si>
    <t>HSS76.2X6.4</t>
  </si>
  <si>
    <t>HSS3.000X0.216</t>
  </si>
  <si>
    <t>HSS76.2X5.5</t>
  </si>
  <si>
    <t>HSS3.000X0.203</t>
  </si>
  <si>
    <t>HSS76.2X5.2</t>
  </si>
  <si>
    <t>HSS3.000X0.188</t>
  </si>
  <si>
    <t>HSS76.2X4.8</t>
  </si>
  <si>
    <t>HSS3.000X0.152</t>
  </si>
  <si>
    <t>HSS76.2X3.9</t>
  </si>
  <si>
    <t>HSS3.000X0.134</t>
  </si>
  <si>
    <t>HSS76.2X3.4</t>
  </si>
  <si>
    <t>HSS3.000X0.120</t>
  </si>
  <si>
    <t>HSS76.2X3</t>
  </si>
  <si>
    <t>HSS2.875X0.250</t>
  </si>
  <si>
    <t>HSS73X6.4</t>
  </si>
  <si>
    <t>HSS2.875X0.203</t>
  </si>
  <si>
    <t>HSS73X5.2</t>
  </si>
  <si>
    <t>HSS2.875X0.188</t>
  </si>
  <si>
    <t>HSS73X4.8</t>
  </si>
  <si>
    <t>HSS2.875X0.125</t>
  </si>
  <si>
    <t>HSS73X3.2</t>
  </si>
  <si>
    <t>HSS2.500X0.250</t>
  </si>
  <si>
    <t>HSS63.5X6.4</t>
  </si>
  <si>
    <t>HSS2.500X0.188</t>
  </si>
  <si>
    <t>HSS63.5X4.8</t>
  </si>
  <si>
    <t>HSS2.500X0.125</t>
  </si>
  <si>
    <t>HSS63.5X3.2</t>
  </si>
  <si>
    <t>HSS2.375X0.250</t>
  </si>
  <si>
    <t>HSS60.3X6.4</t>
  </si>
  <si>
    <t>HSS2.375X0.218</t>
  </si>
  <si>
    <t>HSS60.3X5.5</t>
  </si>
  <si>
    <t>HSS2.375X0.188</t>
  </si>
  <si>
    <t>HSS60.3X4.8</t>
  </si>
  <si>
    <t>HSS2.375X0.154</t>
  </si>
  <si>
    <t>HSS60.3X3.9</t>
  </si>
  <si>
    <t>HSS2.375X0.125</t>
  </si>
  <si>
    <t>HSS60.3X3.2</t>
  </si>
  <si>
    <t>HSS1.900X0.145</t>
  </si>
  <si>
    <t>HSS48.3X3.7</t>
  </si>
  <si>
    <t>HSS1.660X0.140</t>
  </si>
  <si>
    <t>HSS42.2X3.6</t>
  </si>
  <si>
    <t>PIPE1/2STD</t>
  </si>
  <si>
    <t>PIPE13STD</t>
  </si>
  <si>
    <t>PIPE3/4STD</t>
  </si>
  <si>
    <t>PIPE19STD</t>
  </si>
  <si>
    <t>PIPE1STD</t>
  </si>
  <si>
    <t>PIPE25STD</t>
  </si>
  <si>
    <t>PIPE1-1/4STD</t>
  </si>
  <si>
    <t>PIPE32STD</t>
  </si>
  <si>
    <t>PIPE1-1/2STD</t>
  </si>
  <si>
    <t>PIPE38STD</t>
  </si>
  <si>
    <t>PIPE2STD</t>
  </si>
  <si>
    <t>PIPE51STD</t>
  </si>
  <si>
    <t>PIPE2-1/2STD</t>
  </si>
  <si>
    <t>PIPE64STD</t>
  </si>
  <si>
    <t>PIPE3STD</t>
  </si>
  <si>
    <t>PIPE75STD</t>
  </si>
  <si>
    <t>PIPE3-1/2STD</t>
  </si>
  <si>
    <t>PIPE89STD</t>
  </si>
  <si>
    <t>PIPE4STD</t>
  </si>
  <si>
    <t>PIPE102STD</t>
  </si>
  <si>
    <t>PIPE5STD</t>
  </si>
  <si>
    <t>PIPE127STD</t>
  </si>
  <si>
    <t>PIPE6STD</t>
  </si>
  <si>
    <t>PIPE152STD</t>
  </si>
  <si>
    <t>PIPE8STD</t>
  </si>
  <si>
    <t>PIPE203STD</t>
  </si>
  <si>
    <t>PIPE10STD</t>
  </si>
  <si>
    <t>PIPE254STD</t>
  </si>
  <si>
    <t>PIPE12STD</t>
  </si>
  <si>
    <t>PIPE310STD</t>
  </si>
  <si>
    <t>PIPE1/2XS</t>
  </si>
  <si>
    <t>PIPE13XS</t>
  </si>
  <si>
    <t>PIPE3/4XS</t>
  </si>
  <si>
    <t>PIPE19XS</t>
  </si>
  <si>
    <t>PIPE1XS</t>
  </si>
  <si>
    <t>PIPE25XS</t>
  </si>
  <si>
    <t>PIPE1-1/4XS</t>
  </si>
  <si>
    <t>PIPE32XS</t>
  </si>
  <si>
    <t>PIPE1-1/2XS</t>
  </si>
  <si>
    <t>PIPE38XS</t>
  </si>
  <si>
    <t>PIPE2XS</t>
  </si>
  <si>
    <t>PIPE51XS</t>
  </si>
  <si>
    <t>PIPE2-1/2XS</t>
  </si>
  <si>
    <t>PIPE64XS</t>
  </si>
  <si>
    <t>PIPE3XS</t>
  </si>
  <si>
    <t>PIPE75XS</t>
  </si>
  <si>
    <t>PIPE3-1/2XS</t>
  </si>
  <si>
    <t>PIPE89XS</t>
  </si>
  <si>
    <t>PIPE4XS</t>
  </si>
  <si>
    <t>PIPE102XS</t>
  </si>
  <si>
    <t>PIPE5XS</t>
  </si>
  <si>
    <t>PIPE127XS</t>
  </si>
  <si>
    <t>PIPE6XS</t>
  </si>
  <si>
    <t>PIPE152XS</t>
  </si>
  <si>
    <t>PIPE8XS</t>
  </si>
  <si>
    <t>PIPE203XS</t>
  </si>
  <si>
    <t>PIPE10XS</t>
  </si>
  <si>
    <t>PIPE254XS</t>
  </si>
  <si>
    <t>PIPE12XS</t>
  </si>
  <si>
    <t>PIPE310XS</t>
  </si>
  <si>
    <t>PIPE2XXS</t>
  </si>
  <si>
    <t>PIPE51XXS</t>
  </si>
  <si>
    <t>PIPE2-1/2XXS</t>
  </si>
  <si>
    <t>PIPE64XXS</t>
  </si>
  <si>
    <t>PIPE3XXS</t>
  </si>
  <si>
    <t>PIPE75XXS</t>
  </si>
  <si>
    <t>PIPE4XXS</t>
  </si>
  <si>
    <t>PIPE102XXS</t>
  </si>
  <si>
    <t>PIPE5XXS</t>
  </si>
  <si>
    <t>PIPE127XXS</t>
  </si>
  <si>
    <t>PIPE6XXS</t>
  </si>
  <si>
    <t>PIPE152XXS</t>
  </si>
  <si>
    <t>PIPE8XXS</t>
  </si>
  <si>
    <t>PIPE203XXS</t>
  </si>
  <si>
    <t>r</t>
  </si>
  <si>
    <t>d</t>
  </si>
  <si>
    <t>Ix</t>
  </si>
  <si>
    <t>Sx</t>
  </si>
  <si>
    <t>Zx</t>
  </si>
  <si>
    <t>rx</t>
  </si>
  <si>
    <t>Iy</t>
  </si>
  <si>
    <t>Sy</t>
  </si>
  <si>
    <t>Zy</t>
  </si>
  <si>
    <t>ry</t>
  </si>
  <si>
    <t>IPE AA 80</t>
  </si>
  <si>
    <t>IPE A 80</t>
  </si>
  <si>
    <t>IPE 80</t>
  </si>
  <si>
    <t>IPE AA 100</t>
  </si>
  <si>
    <t>IPE A 100</t>
  </si>
  <si>
    <t>IPE 100</t>
  </si>
  <si>
    <t>IPE AA 120</t>
  </si>
  <si>
    <t>IPE A 120</t>
  </si>
  <si>
    <t>IPE 120</t>
  </si>
  <si>
    <t>IPE AA 140</t>
  </si>
  <si>
    <t>IPE A 140</t>
  </si>
  <si>
    <t>IPE 140</t>
  </si>
  <si>
    <t>IPE AA 160</t>
  </si>
  <si>
    <t>IPE A 160</t>
  </si>
  <si>
    <t>IPE 160</t>
  </si>
  <si>
    <t>IPE AA 180</t>
  </si>
  <si>
    <t>IPE A 180</t>
  </si>
  <si>
    <t>IPE 180</t>
  </si>
  <si>
    <t>IPE O 180</t>
  </si>
  <si>
    <t>IPE AA 200</t>
  </si>
  <si>
    <t>IPE A 200</t>
  </si>
  <si>
    <t>IPE 200</t>
  </si>
  <si>
    <t>IPE O 200</t>
  </si>
  <si>
    <t>IPE AA 220</t>
  </si>
  <si>
    <t>IPE A 220</t>
  </si>
  <si>
    <t>IPE 220</t>
  </si>
  <si>
    <t>IPE O 220</t>
  </si>
  <si>
    <t>IPE AA 240</t>
  </si>
  <si>
    <t>IPE A 240</t>
  </si>
  <si>
    <t>IPE 240</t>
  </si>
  <si>
    <t>IPE O 240</t>
  </si>
  <si>
    <t>IPE A 270</t>
  </si>
  <si>
    <t>IPE 270</t>
  </si>
  <si>
    <t>IPE O 270</t>
  </si>
  <si>
    <t>IPE A 300</t>
  </si>
  <si>
    <t>IPE 300</t>
  </si>
  <si>
    <t>IPE O 300</t>
  </si>
  <si>
    <t>IPE A 330</t>
  </si>
  <si>
    <t>IPE 330</t>
  </si>
  <si>
    <t>IPE O 330</t>
  </si>
  <si>
    <t>IPE A 360</t>
  </si>
  <si>
    <t>IPE 360</t>
  </si>
  <si>
    <t>IPE O 360</t>
  </si>
  <si>
    <t>IPE A 400</t>
  </si>
  <si>
    <t>IPE 400</t>
  </si>
  <si>
    <t>IPE O 400</t>
  </si>
  <si>
    <t>IPE V 400</t>
  </si>
  <si>
    <t>IPE A 450</t>
  </si>
  <si>
    <t>IPE 450</t>
  </si>
  <si>
    <t>IPE O 450</t>
  </si>
  <si>
    <t>IPE V 450</t>
  </si>
  <si>
    <t>IPE A 500</t>
  </si>
  <si>
    <t>IPE 500</t>
  </si>
  <si>
    <t>IPE O 500</t>
  </si>
  <si>
    <t>IPE V 500</t>
  </si>
  <si>
    <t>IPE A 550</t>
  </si>
  <si>
    <t>IPE 550</t>
  </si>
  <si>
    <t>IPE O 550</t>
  </si>
  <si>
    <t>IPE V 550</t>
  </si>
  <si>
    <t>IPE A 600</t>
  </si>
  <si>
    <t>IPE 600</t>
  </si>
  <si>
    <t>IPE O 600</t>
  </si>
  <si>
    <t>IPE V 600</t>
  </si>
  <si>
    <t>IPE 750 x 134</t>
  </si>
  <si>
    <t>IPE 750 x 147</t>
  </si>
  <si>
    <t>IPE 750 x 173</t>
  </si>
  <si>
    <t>IPE 750 x 196</t>
  </si>
  <si>
    <t>IPE 750 x 220</t>
  </si>
  <si>
    <t>HE 100 AA</t>
  </si>
  <si>
    <t>HE 100 A</t>
  </si>
  <si>
    <t>HE 100 B</t>
  </si>
  <si>
    <t>HE 100 C</t>
  </si>
  <si>
    <t>HE 100 M</t>
  </si>
  <si>
    <t>HE 120 AA</t>
  </si>
  <si>
    <t>HE 120 A</t>
  </si>
  <si>
    <t>HE 120 B</t>
  </si>
  <si>
    <t>HE 120 C</t>
  </si>
  <si>
    <t>HE 120 M</t>
  </si>
  <si>
    <t>HE 140 AA</t>
  </si>
  <si>
    <t>HE 140 A</t>
  </si>
  <si>
    <t>HE 140 B</t>
  </si>
  <si>
    <t>HE 140 C</t>
  </si>
  <si>
    <t>HE 140 M</t>
  </si>
  <si>
    <t>HE 160 AA</t>
  </si>
  <si>
    <t>HE 160 A</t>
  </si>
  <si>
    <t>HE 160 B</t>
  </si>
  <si>
    <t>HE 160 C</t>
  </si>
  <si>
    <t>HE 160 M</t>
  </si>
  <si>
    <t>HE 180 AA</t>
  </si>
  <si>
    <t>HE 180 A</t>
  </si>
  <si>
    <t>HE 180 B</t>
  </si>
  <si>
    <t>HE 180 C</t>
  </si>
  <si>
    <t>HE 180 M</t>
  </si>
  <si>
    <t>HE 200 AA</t>
  </si>
  <si>
    <t>HE 200 A</t>
  </si>
  <si>
    <t>HE 200 B</t>
  </si>
  <si>
    <t>HE 200 C</t>
  </si>
  <si>
    <t>HE 200 M</t>
  </si>
  <si>
    <t>HE 220 AA</t>
  </si>
  <si>
    <t>HE 220 A</t>
  </si>
  <si>
    <t>HE 220 B</t>
  </si>
  <si>
    <t>HE 220 C</t>
  </si>
  <si>
    <t>HE 220 M</t>
  </si>
  <si>
    <t>HE 240 AA</t>
  </si>
  <si>
    <t>HE 240 A</t>
  </si>
  <si>
    <t>HE 240 B</t>
  </si>
  <si>
    <t>HE 240 C</t>
  </si>
  <si>
    <t>HE 240 M</t>
  </si>
  <si>
    <t>HE 260 AA</t>
  </si>
  <si>
    <t>HE 260 A</t>
  </si>
  <si>
    <t>HE 260 B</t>
  </si>
  <si>
    <t>HE 260 C</t>
  </si>
  <si>
    <t>HE 260 M</t>
  </si>
  <si>
    <t>HE 280 AA</t>
  </si>
  <si>
    <t>HE 280 A</t>
  </si>
  <si>
    <t>HE 280 B</t>
  </si>
  <si>
    <t>HE 280 C</t>
  </si>
  <si>
    <t>HE 280 M</t>
  </si>
  <si>
    <t>HE 300 AA</t>
  </si>
  <si>
    <t>HE 300 A</t>
  </si>
  <si>
    <t>HE 300 B</t>
  </si>
  <si>
    <t>HE 300 C</t>
  </si>
  <si>
    <t>HE 300 M</t>
  </si>
  <si>
    <t>HE 320 AA</t>
  </si>
  <si>
    <t>HE 320 A</t>
  </si>
  <si>
    <t>HE 320 B</t>
  </si>
  <si>
    <t>HE 320 C</t>
  </si>
  <si>
    <t>HE 320 M</t>
  </si>
  <si>
    <t>HE 340 AA</t>
  </si>
  <si>
    <t>HE 340 A</t>
  </si>
  <si>
    <t>HE 340 B</t>
  </si>
  <si>
    <t>HE 340 M</t>
  </si>
  <si>
    <t>HE 360 AA</t>
  </si>
  <si>
    <t>HE 360 A</t>
  </si>
  <si>
    <t>HE 360 B</t>
  </si>
  <si>
    <t>HE 360 M</t>
  </si>
  <si>
    <t>HE 400 AA</t>
  </si>
  <si>
    <t>HE 400 A</t>
  </si>
  <si>
    <t>HE 400 B</t>
  </si>
  <si>
    <t>HE 400 M</t>
  </si>
  <si>
    <t>HE 450 AA</t>
  </si>
  <si>
    <t>HE 450 A</t>
  </si>
  <si>
    <t>HE 450 B</t>
  </si>
  <si>
    <t>HE 450 M</t>
  </si>
  <si>
    <t>HE 500 AA</t>
  </si>
  <si>
    <t>HE 500 A</t>
  </si>
  <si>
    <t>HE 500 B</t>
  </si>
  <si>
    <t>HE 500 M</t>
  </si>
  <si>
    <t>HE 550 AA</t>
  </si>
  <si>
    <t>HE 550 A</t>
  </si>
  <si>
    <t>HE 550 B</t>
  </si>
  <si>
    <t>HE 550 M</t>
  </si>
  <si>
    <t>HE 600 AA</t>
  </si>
  <si>
    <t>HE 600 A</t>
  </si>
  <si>
    <t>HE 600 B</t>
  </si>
  <si>
    <t>HE 600 M</t>
  </si>
  <si>
    <t>HE 600 x 337</t>
  </si>
  <si>
    <t>HE 600 x 399</t>
  </si>
  <si>
    <t>HE 650 AA</t>
  </si>
  <si>
    <t>HE 650 A</t>
  </si>
  <si>
    <t>HE 650 B</t>
  </si>
  <si>
    <t>HE 650 M</t>
  </si>
  <si>
    <t>HE 650 x 343</t>
  </si>
  <si>
    <t>HE 650 x 407</t>
  </si>
  <si>
    <t>HE 700 AA</t>
  </si>
  <si>
    <t>HE 700 A</t>
  </si>
  <si>
    <t>HE 700 B</t>
  </si>
  <si>
    <t>HE 700 M</t>
  </si>
  <si>
    <t>HE 700 x 352</t>
  </si>
  <si>
    <t>HE 700 x 418</t>
  </si>
  <si>
    <t>HE 800 AA</t>
  </si>
  <si>
    <t>HE 800 A</t>
  </si>
  <si>
    <t>HE 800 B</t>
  </si>
  <si>
    <t>HE 800 M</t>
  </si>
  <si>
    <t>HE 800 x 373</t>
  </si>
  <si>
    <t>HE 800 x 444</t>
  </si>
  <si>
    <t>HE 900 AA</t>
  </si>
  <si>
    <t>HE 900 A</t>
  </si>
  <si>
    <t>HE 900 B</t>
  </si>
  <si>
    <t>HE 900 M</t>
  </si>
  <si>
    <t>HE 900 x 391</t>
  </si>
  <si>
    <t>HE 900 x 466</t>
  </si>
  <si>
    <t>HE 1000 AA</t>
  </si>
  <si>
    <t>HE 1000 x 249</t>
  </si>
  <si>
    <t>HE 1000 A</t>
  </si>
  <si>
    <t>HE 1000 B</t>
  </si>
  <si>
    <t>HE 1000 M</t>
  </si>
  <si>
    <t>HE 1000 x 393</t>
  </si>
  <si>
    <t>HE 1000 x 415</t>
  </si>
  <si>
    <t>HE 1000 x 438</t>
  </si>
  <si>
    <t>HE 1000 x 494</t>
  </si>
  <si>
    <t>HE 1000 x 584</t>
  </si>
  <si>
    <t>HL 920 x 344</t>
  </si>
  <si>
    <t>HL 920 x 368</t>
  </si>
  <si>
    <t>HL 920 x 390</t>
  </si>
  <si>
    <t>HL 920 x 420</t>
  </si>
  <si>
    <t>HL 920 x 449</t>
  </si>
  <si>
    <t>HL 920 x 491</t>
  </si>
  <si>
    <t>HL 920 x 537</t>
  </si>
  <si>
    <t>HL 920 x 588</t>
  </si>
  <si>
    <t>HL 920 x 656</t>
  </si>
  <si>
    <t>HL 920 x 725</t>
  </si>
  <si>
    <t>HL 920 x 787</t>
  </si>
  <si>
    <t>HL 920 x 970</t>
  </si>
  <si>
    <t>HL 920 x 1077</t>
  </si>
  <si>
    <t>HL 920 x 1194</t>
  </si>
  <si>
    <t>HL 920 x 1269</t>
  </si>
  <si>
    <t>HL 920 x 1377</t>
  </si>
  <si>
    <t>HL 1000 AA</t>
  </si>
  <si>
    <t>HL 1000 A</t>
  </si>
  <si>
    <t>HL 1000 B</t>
  </si>
  <si>
    <t>HL 1000 M</t>
  </si>
  <si>
    <t>HL 1000 x 443</t>
  </si>
  <si>
    <t>HL 1000 x 483</t>
  </si>
  <si>
    <t>HL 1000 x 539</t>
  </si>
  <si>
    <t>HL 1000 x 554</t>
  </si>
  <si>
    <t>HL 1000 x 591</t>
  </si>
  <si>
    <t>HL 1000 x 642</t>
  </si>
  <si>
    <t>HL 1000 x 748</t>
  </si>
  <si>
    <t>HL 1000 x 883</t>
  </si>
  <si>
    <t>HL 1000 x 976</t>
  </si>
  <si>
    <t>HL 1100 A</t>
  </si>
  <si>
    <t>HL 1100 B</t>
  </si>
  <si>
    <t>HL 1100 M</t>
  </si>
  <si>
    <t>HL 1100 R</t>
  </si>
  <si>
    <t>HL 1100 x 548</t>
  </si>
  <si>
    <t>HL 1100 x 607</t>
  </si>
  <si>
    <t>HLZ 1100 A</t>
  </si>
  <si>
    <t>HLZ 1100 B</t>
  </si>
  <si>
    <t>HLZ 1100 C</t>
  </si>
  <si>
    <t>HLZ 1100 D</t>
  </si>
  <si>
    <t>HD 260 x 54,1</t>
  </si>
  <si>
    <t>HD 260 x 68,2</t>
  </si>
  <si>
    <t>HD 260 x 93,0</t>
  </si>
  <si>
    <t>HD 260 x 114</t>
  </si>
  <si>
    <t>HD 260 x 142</t>
  </si>
  <si>
    <t>HD 260 x 172</t>
  </si>
  <si>
    <t>HD 260 x 225</t>
  </si>
  <si>
    <t>HD 260 x 299</t>
  </si>
  <si>
    <t>HD 320 x 74,2</t>
  </si>
  <si>
    <t>HD 320 x 97,6</t>
  </si>
  <si>
    <t>HD 320 x 127</t>
  </si>
  <si>
    <t>HD 320 x 158</t>
  </si>
  <si>
    <t>HD 320 x 198</t>
  </si>
  <si>
    <t>HD 320 x 245</t>
  </si>
  <si>
    <t>HD 320 x 300</t>
  </si>
  <si>
    <t>HD 360 x 134</t>
  </si>
  <si>
    <t>HD 360 x 147</t>
  </si>
  <si>
    <t>HD 360 x 162</t>
  </si>
  <si>
    <t>HD 360 x 179</t>
  </si>
  <si>
    <t>HD 360 x 196</t>
  </si>
  <si>
    <t>HD 400 x 187</t>
  </si>
  <si>
    <t>HD 400 x 216</t>
  </si>
  <si>
    <t>HD 400 x 237</t>
  </si>
  <si>
    <t>HD 400 x 262</t>
  </si>
  <si>
    <t>HD 400 x 287</t>
  </si>
  <si>
    <t>HD 400 x 314</t>
  </si>
  <si>
    <t>HD 400 x 347</t>
  </si>
  <si>
    <t>HD 400 x 382</t>
  </si>
  <si>
    <t>HD 400 x 421</t>
  </si>
  <si>
    <t>HD 400 x 463</t>
  </si>
  <si>
    <t>HD 400 x 509</t>
  </si>
  <si>
    <t>HD 400 x 551</t>
  </si>
  <si>
    <t>HD 400 x 592</t>
  </si>
  <si>
    <t>HD 400 x 634</t>
  </si>
  <si>
    <t>HD 400 x 677</t>
  </si>
  <si>
    <t>HD 400 x 744</t>
  </si>
  <si>
    <t>HD 400 x 818</t>
  </si>
  <si>
    <t>HD 400 x 900</t>
  </si>
  <si>
    <t>HD 400 x 990</t>
  </si>
  <si>
    <t>HD 400 x 1086</t>
  </si>
  <si>
    <t>HD 400 x 1202</t>
  </si>
  <si>
    <t>HD 400 x 1299</t>
  </si>
  <si>
    <t>HP 200 x 43</t>
  </si>
  <si>
    <t>HP 200 x 53</t>
  </si>
  <si>
    <t>HP 220 x 57</t>
  </si>
  <si>
    <t>HP 260 x 75</t>
  </si>
  <si>
    <t>HP 260 x 87</t>
  </si>
  <si>
    <t>HP 305 x 79</t>
  </si>
  <si>
    <t>HP 305 x 88</t>
  </si>
  <si>
    <t>HP 305 x 95</t>
  </si>
  <si>
    <t>HP 305 x 110</t>
  </si>
  <si>
    <t>HP 305 x 126</t>
  </si>
  <si>
    <t>HP 305 x 149</t>
  </si>
  <si>
    <t>HP 305 x 180</t>
  </si>
  <si>
    <t>HP 305 x 186</t>
  </si>
  <si>
    <t>HP 305 x 223</t>
  </si>
  <si>
    <t>HP 320 x 88</t>
  </si>
  <si>
    <t>HP 320 x 103</t>
  </si>
  <si>
    <t>HP 320 x 117</t>
  </si>
  <si>
    <t>HP 320 x 147</t>
  </si>
  <si>
    <t>HP 320 x 184</t>
  </si>
  <si>
    <t>HP 360 x 109</t>
  </si>
  <si>
    <t>HP 360 x 133</t>
  </si>
  <si>
    <t>HP 360 x 152</t>
  </si>
  <si>
    <t>HP 360 x 174</t>
  </si>
  <si>
    <t>HP 360 x 180</t>
  </si>
  <si>
    <t>HP 400 x 122</t>
  </si>
  <si>
    <t>HP 400 x 140</t>
  </si>
  <si>
    <t>HP 400 x 158</t>
  </si>
  <si>
    <t>HP 400 x 176</t>
  </si>
  <si>
    <t>HP 400 x 194</t>
  </si>
  <si>
    <t>HP 400 x 213</t>
  </si>
  <si>
    <t>HP 400 x 231</t>
  </si>
  <si>
    <t>UBP 203 x 203 x 45</t>
  </si>
  <si>
    <t>UBP 203 x 203 x 54</t>
  </si>
  <si>
    <t>UBP 254 x 254 x 63</t>
  </si>
  <si>
    <t>UBP 254 x 254 x 71</t>
  </si>
  <si>
    <t>UBP 254 x 254 x 85</t>
  </si>
  <si>
    <t>UBP 305 x 305 x 79</t>
  </si>
  <si>
    <t>UBP 305 x 305 x 88</t>
  </si>
  <si>
    <t>UBP 305 x 305 x 95</t>
  </si>
  <si>
    <t>UBP 305 x 305 x 110</t>
  </si>
  <si>
    <t>UBP 305 x 305 x 126</t>
  </si>
  <si>
    <t>UBP 305 x 305 x 149</t>
  </si>
  <si>
    <t>UBP 305 x 305 x 186</t>
  </si>
  <si>
    <t>UBP 305 x 305 x 223</t>
  </si>
  <si>
    <t>UBP 356 x 368 x 109</t>
  </si>
  <si>
    <t>UBP 356 x 368 x 133</t>
  </si>
  <si>
    <t>UBP 356 x 368 x 152</t>
  </si>
  <si>
    <t>UBP 356 x 368 x 174</t>
  </si>
  <si>
    <t>UB 127 x 76 x 13</t>
  </si>
  <si>
    <t>UB 152 x 89 x 16</t>
  </si>
  <si>
    <t>UB 178 x 102 x 19</t>
  </si>
  <si>
    <t>UB 203 x 102 x 23</t>
  </si>
  <si>
    <t>UB 203 x 133 x 25</t>
  </si>
  <si>
    <t>UB 203 x 133 x 30</t>
  </si>
  <si>
    <t>UB 254 x 102 x 22</t>
  </si>
  <si>
    <t>UB 254 x 102 x 25</t>
  </si>
  <si>
    <t>UB 254 x 102 x 28</t>
  </si>
  <si>
    <t>UB 254 x 146 x 31</t>
  </si>
  <si>
    <t>UB 254 x 146 x 37</t>
  </si>
  <si>
    <t>UB 254 x 146 x 43</t>
  </si>
  <si>
    <t>UB 305 x 102 x 25</t>
  </si>
  <si>
    <t>UB 305 x 102 x 28</t>
  </si>
  <si>
    <t>UB 305 x 102 x 33</t>
  </si>
  <si>
    <t>UB 305 x 127 x 37</t>
  </si>
  <si>
    <t>UB 305 x 127 x 42</t>
  </si>
  <si>
    <t>UB 305 x 127 x 48</t>
  </si>
  <si>
    <t>UB 305 x 165 x 40</t>
  </si>
  <si>
    <t>UB 305 x 165 x 46</t>
  </si>
  <si>
    <t>UB 305 x 165 x 54</t>
  </si>
  <si>
    <t>UB 356 x 127 x 33</t>
  </si>
  <si>
    <t>UB 356 x 127 x 39</t>
  </si>
  <si>
    <t>UB 356 x 171 x 45</t>
  </si>
  <si>
    <t>UB 356 x 171 x 51</t>
  </si>
  <si>
    <t>UB 356 x 171 x 57</t>
  </si>
  <si>
    <t>UB 356 x 171 x 67</t>
  </si>
  <si>
    <t>UB 406 x 140 x 39</t>
  </si>
  <si>
    <t>UB 406 x 140 x 46</t>
  </si>
  <si>
    <t>UB 406 x 140 x 53</t>
  </si>
  <si>
    <t>UB 406 x 178 x 54</t>
  </si>
  <si>
    <t>UB 406 x 178 x 60</t>
  </si>
  <si>
    <t>UB 406 x 178 x 67</t>
  </si>
  <si>
    <t>UB 406 x 178 x 74</t>
  </si>
  <si>
    <t>UB 406 x 178 x 85</t>
  </si>
  <si>
    <t>UB 457 x 152 x 52</t>
  </si>
  <si>
    <t>UB 457 x 152 x 60</t>
  </si>
  <si>
    <t>UB 457 x 152 x 67</t>
  </si>
  <si>
    <t>UB 457 x 152 x 74</t>
  </si>
  <si>
    <t>UB 457 x 152 x 82</t>
  </si>
  <si>
    <t>UB 457 x 191 x 67</t>
  </si>
  <si>
    <t>UB 457 x 191 x 74</t>
  </si>
  <si>
    <t>UB 457 x 191 x 82</t>
  </si>
  <si>
    <t>UB 457 x 191 x 89</t>
  </si>
  <si>
    <t>UB 457 x 191 x 98</t>
  </si>
  <si>
    <t>UB 457 x 191 x 106</t>
  </si>
  <si>
    <t>UB 533 x 165 x 66</t>
  </si>
  <si>
    <t>UB 533 x 165 x 74</t>
  </si>
  <si>
    <t>UB 533 x 165 x 85</t>
  </si>
  <si>
    <t>UB 533 x 210 x 82</t>
  </si>
  <si>
    <t>UB 533 x 210 x 92</t>
  </si>
  <si>
    <t>UB 533 x 210 x 101</t>
  </si>
  <si>
    <t>UB 533 x 210 x 109</t>
  </si>
  <si>
    <t>UB 533 x 210 x 122</t>
  </si>
  <si>
    <t>UB 533 x 210 x 138</t>
  </si>
  <si>
    <t>UB 610 x 178 x 82</t>
  </si>
  <si>
    <t>UB 610 x 178 x 92</t>
  </si>
  <si>
    <t>UB 610 x 229 x 101</t>
  </si>
  <si>
    <t>UB 610 x 229 x 113</t>
  </si>
  <si>
    <t>UB 610 x 229 x 125</t>
  </si>
  <si>
    <t>UB 610 x 229 x 140</t>
  </si>
  <si>
    <t>UB 610 x 229 x 153</t>
  </si>
  <si>
    <t>UB 610 x 305 x 149</t>
  </si>
  <si>
    <t>UB 610 x 305 x 179</t>
  </si>
  <si>
    <t>UB 610 x 305 x 238</t>
  </si>
  <si>
    <t>UB 686 x 254 x 125</t>
  </si>
  <si>
    <t>UB 686 x 254 x 140</t>
  </si>
  <si>
    <t>UB 686 x 254 x 152</t>
  </si>
  <si>
    <t>UB 686 x 254 x 170</t>
  </si>
  <si>
    <t>UB 686 x 254 x 192</t>
  </si>
  <si>
    <t>UB 762 x 267 x 134</t>
  </si>
  <si>
    <t>UB 762 x 267 x 147</t>
  </si>
  <si>
    <t>UB 762 x 267 x 173</t>
  </si>
  <si>
    <t>UB 762 x 267 x 197</t>
  </si>
  <si>
    <t>UB 762 x 267 x 220</t>
  </si>
  <si>
    <t>UB 838 x 292 x 176</t>
  </si>
  <si>
    <t>UB 838 x 292 x 194</t>
  </si>
  <si>
    <t>UB 838 x 292 x 226</t>
  </si>
  <si>
    <t>UB 838 x 292 x 251</t>
  </si>
  <si>
    <t>UB 914 x 305 x 201</t>
  </si>
  <si>
    <t>UB 914 x 305 x 224</t>
  </si>
  <si>
    <t>UB 914 x 305 x 238</t>
  </si>
  <si>
    <t>UB 914 x 305 x 253</t>
  </si>
  <si>
    <t>UB 914 x 305 x 271</t>
  </si>
  <si>
    <t>UB 914 x 305 x 289</t>
  </si>
  <si>
    <t>UB 914 x 305 x 313</t>
  </si>
  <si>
    <t>UB 914 x 305 x 345</t>
  </si>
  <si>
    <t>UB 914 x 305 x 381</t>
  </si>
  <si>
    <t>UB 914 x 305 x 425</t>
  </si>
  <si>
    <t>UB 914 x 305 x 474</t>
  </si>
  <si>
    <t>UB 914 x 305 x 521</t>
  </si>
  <si>
    <t>UB 914 x 305 x 576</t>
  </si>
  <si>
    <t>UB 920 x 420 x 344</t>
  </si>
  <si>
    <t>UB 920 x 420 x 368</t>
  </si>
  <si>
    <t>UB 920 x 420 x 390</t>
  </si>
  <si>
    <t>UB 920 x 420 x 420</t>
  </si>
  <si>
    <t>UB 920 x 420 x 449</t>
  </si>
  <si>
    <t>UB 920 x 420 x 491</t>
  </si>
  <si>
    <t>UB 920 x 420 x 537</t>
  </si>
  <si>
    <t>UB 920 x 420 x 588</t>
  </si>
  <si>
    <t>UB 920 x 420 x 656</t>
  </si>
  <si>
    <t>UB 920 x 420 x 725</t>
  </si>
  <si>
    <t>UB 920 x 420 x 787</t>
  </si>
  <si>
    <t>UB 920 x 420 x 970</t>
  </si>
  <si>
    <t>UB 920 x 420 x1077</t>
  </si>
  <si>
    <t>UB 920 x 420 x1194</t>
  </si>
  <si>
    <t>UB 920 x 420 x1269</t>
  </si>
  <si>
    <t>UB 920 x 420 x1377</t>
  </si>
  <si>
    <t>UB 1000 x 400 x 296</t>
  </si>
  <si>
    <t>UB 1000 x 400 x 321</t>
  </si>
  <si>
    <t>UB 1000 x 400 x 371</t>
  </si>
  <si>
    <t>UB 1000 x 400 x 412</t>
  </si>
  <si>
    <t>UB 1000 x 400 x 443</t>
  </si>
  <si>
    <t>UB 1000 x 400 x 483</t>
  </si>
  <si>
    <t>UB 1000 x 400 x 539</t>
  </si>
  <si>
    <t>UB 1000 x 400 x 554</t>
  </si>
  <si>
    <t>UB 1000 x 400 x 591</t>
  </si>
  <si>
    <t>UB 1000 x 400 x 642</t>
  </si>
  <si>
    <t>UB 1000 x 400 x 748</t>
  </si>
  <si>
    <t>UB 1000 x 400 x 883</t>
  </si>
  <si>
    <t>UB 1000 x 400 x 976</t>
  </si>
  <si>
    <t>UB 1016 x 305 x 222</t>
  </si>
  <si>
    <t>UB 1016 x 305 x 249</t>
  </si>
  <si>
    <t>UB 1016 x 305 x 272</t>
  </si>
  <si>
    <t>UB 1016 x 305 x 314</t>
  </si>
  <si>
    <t>UB 1016 x 305 x 350</t>
  </si>
  <si>
    <t>UB 1016 x 305 x 393</t>
  </si>
  <si>
    <t>UB 1016 x 305 x 415</t>
  </si>
  <si>
    <t>UB 1016 x 305 x 438</t>
  </si>
  <si>
    <t>UB 1016 x 305 x 494</t>
  </si>
  <si>
    <t>UB 1016 x 305 x 584</t>
  </si>
  <si>
    <t>UB 1100 x 400 x 343</t>
  </si>
  <si>
    <t>UB 1100 x 400 x 390</t>
  </si>
  <si>
    <t>UB 1100 x 400 x 433</t>
  </si>
  <si>
    <t>UB 1100 x 400 x 499</t>
  </si>
  <si>
    <t>UB 1100 x 400 x 548</t>
  </si>
  <si>
    <t>UB 1100 x 400 x 607</t>
  </si>
  <si>
    <t>UC 152 x 152 x 23</t>
  </si>
  <si>
    <t>UC 152 x 152 x 30</t>
  </si>
  <si>
    <t>UC 152 x 152 x 37</t>
  </si>
  <si>
    <t>UC 152 x 152 x 44</t>
  </si>
  <si>
    <t>UC 152 x 152 x 51</t>
  </si>
  <si>
    <t>UC 203 x 203 x 46</t>
  </si>
  <si>
    <t>UC 203 x 203 x 52</t>
  </si>
  <si>
    <t>UC 203 x 203 x 60</t>
  </si>
  <si>
    <t>UC 203 x 203 x 71</t>
  </si>
  <si>
    <t>UC 203 x 203 x 86</t>
  </si>
  <si>
    <t>UC 203 x 203 x 100</t>
  </si>
  <si>
    <t>UC 254 x 254 x 73</t>
  </si>
  <si>
    <t>UC 254 x 254 x 89</t>
  </si>
  <si>
    <t>UC 254 x 254 x 107</t>
  </si>
  <si>
    <t>UC 254 x 254 x 132</t>
  </si>
  <si>
    <t>UC 254 x 254 x 167</t>
  </si>
  <si>
    <t>UC 305 x 305 x 97</t>
  </si>
  <si>
    <t>UC 305 x 305 x 118</t>
  </si>
  <si>
    <t>UC 305 x 305 x 137</t>
  </si>
  <si>
    <t>UC 305 x 305 x 158</t>
  </si>
  <si>
    <t>UC 305 x 305 x 198</t>
  </si>
  <si>
    <t>UC 305 x 305 x 240</t>
  </si>
  <si>
    <t>UC 305 x 305 x 283</t>
  </si>
  <si>
    <t>UC 305 x 305 x 313</t>
  </si>
  <si>
    <t>UC 305 x 305 x 342</t>
  </si>
  <si>
    <t>UC 356 x 368 x 129</t>
  </si>
  <si>
    <t>UC 356 x 368 x 153</t>
  </si>
  <si>
    <t>UC 356 x 368 x 177</t>
  </si>
  <si>
    <t>UC 356 x 368 x 202</t>
  </si>
  <si>
    <t>UC 356 x 406 x 235</t>
  </si>
  <si>
    <t>UC 356 x 406 x 287</t>
  </si>
  <si>
    <t>UC 356 x 406 x 340</t>
  </si>
  <si>
    <t>UC 356 x 406 x 393</t>
  </si>
  <si>
    <t>UC 356 x 406 x 467</t>
  </si>
  <si>
    <t>UC 356 x 406 x 509</t>
  </si>
  <si>
    <t>UC 356 x 406 x 551</t>
  </si>
  <si>
    <t>UC 356 x 406 x 592</t>
  </si>
  <si>
    <t>UC 356 x 406 x 634</t>
  </si>
  <si>
    <t>UC 356 x 406 x 677</t>
  </si>
  <si>
    <t>UC 356 x 406 x 744</t>
  </si>
  <si>
    <t>UC 356 x 406 x 818</t>
  </si>
  <si>
    <t>UC 356 x 406 x 900</t>
  </si>
  <si>
    <t>UC 356 x 406 x 990</t>
  </si>
  <si>
    <t>UC 356 x 406 x 1086</t>
  </si>
  <si>
    <t>UC 356 x 406 x 1202</t>
  </si>
  <si>
    <t>UC 356 x 406 x 1299</t>
  </si>
  <si>
    <t>Description</t>
  </si>
  <si>
    <t>Monotonic</t>
  </si>
  <si>
    <t>UC 254 x 254 x 89</t>
    <phoneticPr fontId="5" type="noConversion"/>
  </si>
  <si>
    <t>UC 254 x 254 x 73</t>
    <phoneticPr fontId="5" type="noConversion"/>
  </si>
  <si>
    <t>UB 457 x 191 x 74</t>
    <phoneticPr fontId="5" type="noConversion"/>
  </si>
  <si>
    <t>UB 406 x 178 x 60</t>
    <phoneticPr fontId="5" type="noConversion"/>
  </si>
  <si>
    <t>No</t>
    <phoneticPr fontId="5" type="noConversion"/>
  </si>
  <si>
    <t>S275</t>
    <phoneticPr fontId="5" type="noConversion"/>
  </si>
  <si>
    <t>UB 254 x 102 x 22</t>
    <phoneticPr fontId="5" type="noConversion"/>
  </si>
  <si>
    <t>UB 254 x 146 x 37</t>
    <phoneticPr fontId="5" type="noConversion"/>
  </si>
  <si>
    <t>F1EP_15_2</t>
    <phoneticPr fontId="5" type="noConversion"/>
  </si>
  <si>
    <t>HE 300 M</t>
    <phoneticPr fontId="5" type="noConversion"/>
  </si>
  <si>
    <t>HE 320 A</t>
    <phoneticPr fontId="5" type="noConversion"/>
  </si>
  <si>
    <t>S355</t>
  </si>
  <si>
    <t>S690</t>
  </si>
  <si>
    <t>460 UB 82.1</t>
    <phoneticPr fontId="5" type="noConversion"/>
  </si>
  <si>
    <t>S1</t>
    <phoneticPr fontId="5" type="noConversion"/>
  </si>
  <si>
    <t>S2</t>
  </si>
  <si>
    <t>S3</t>
  </si>
  <si>
    <t>S4</t>
  </si>
  <si>
    <t>S5</t>
  </si>
  <si>
    <t>S6</t>
  </si>
  <si>
    <t>HE 120 A</t>
    <phoneticPr fontId="5" type="noConversion"/>
  </si>
  <si>
    <t>SB1-0</t>
    <phoneticPr fontId="5" type="noConversion"/>
  </si>
  <si>
    <t>SB1-1</t>
  </si>
  <si>
    <t>SB1-2</t>
  </si>
  <si>
    <t>SB1-3</t>
  </si>
  <si>
    <t>310 UB 40.4</t>
    <phoneticPr fontId="5" type="noConversion"/>
  </si>
  <si>
    <t>SHS 200 x 200 x 8</t>
    <phoneticPr fontId="5" type="noConversion"/>
  </si>
  <si>
    <t>bf</t>
  </si>
  <si>
    <t>tf</t>
  </si>
  <si>
    <t>tw</t>
  </si>
  <si>
    <t>HB 294 x 200 x 8 x 12</t>
    <phoneticPr fontId="5" type="noConversion"/>
  </si>
  <si>
    <t>HB 400 x 200 x 8 x 13</t>
    <phoneticPr fontId="5" type="noConversion"/>
  </si>
  <si>
    <t>HB 200 x 204 x 12 x 12</t>
    <phoneticPr fontId="5" type="noConversion"/>
  </si>
  <si>
    <t>HB 244 x 252 x 11 x 11</t>
    <phoneticPr fontId="5" type="noConversion"/>
  </si>
  <si>
    <t>HB 294 x 302 x 12 x 12</t>
    <phoneticPr fontId="5" type="noConversion"/>
  </si>
  <si>
    <t>SHS 200 x 200 x 10</t>
    <phoneticPr fontId="5" type="noConversion"/>
  </si>
  <si>
    <t>Test 1</t>
    <phoneticPr fontId="5" type="noConversion"/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</si>
  <si>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</si>
  <si>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</si>
  <si>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</si>
  <si>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</si>
  <si>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</si>
  <si>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</si>
  <si>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</si>
  <si>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</si>
  <si>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</si>
  <si>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</si>
  <si>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</si>
  <si>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</si>
  <si>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Test 14</t>
  </si>
  <si>
    <t>Test 15</t>
  </si>
  <si>
    <t>Test 16</t>
  </si>
  <si>
    <t>Test 17</t>
  </si>
  <si>
    <t>Test 18</t>
  </si>
  <si>
    <t>Test 19</t>
  </si>
  <si>
    <t>Test 20</t>
  </si>
  <si>
    <t>Test 21</t>
  </si>
  <si>
    <t>Test 22</t>
  </si>
  <si>
    <t>Test 23</t>
  </si>
  <si>
    <t>Test 24</t>
  </si>
  <si>
    <t>No</t>
  </si>
  <si>
    <t>A36</t>
  </si>
  <si>
    <t>A325</t>
  </si>
  <si>
    <t>UB 457 x 152 x 52</t>
    <phoneticPr fontId="5" type="noConversion"/>
  </si>
  <si>
    <t>Q345</t>
    <phoneticPr fontId="5" type="noConversion"/>
  </si>
  <si>
    <t>Bolt fracture</t>
  </si>
  <si>
    <t>S2</t>
    <phoneticPr fontId="5" type="noConversion"/>
  </si>
  <si>
    <t>Protocol</t>
  </si>
  <si>
    <t>G40.12</t>
  </si>
  <si>
    <t>JT11</t>
  </si>
  <si>
    <t>JT11B</t>
  </si>
  <si>
    <t>JT12</t>
  </si>
  <si>
    <t>FPC1</t>
  </si>
  <si>
    <t>FPC2</t>
  </si>
  <si>
    <t>FEP1</t>
  </si>
  <si>
    <t>FEP2</t>
  </si>
  <si>
    <t>FEP3</t>
  </si>
  <si>
    <t>FEP4</t>
  </si>
  <si>
    <t>FEP6</t>
  </si>
  <si>
    <t>FEP7</t>
  </si>
  <si>
    <t>Joint</t>
  </si>
  <si>
    <r>
      <t>b</t>
    </r>
    <r>
      <rPr>
        <b/>
        <vertAlign val="subscript"/>
        <sz val="12"/>
        <color theme="1"/>
        <rFont val="Times New Roman"/>
        <family val="1"/>
      </rPr>
      <t>f</t>
    </r>
  </si>
  <si>
    <t>t</t>
  </si>
  <si>
    <t>Geometric Properties [mm]</t>
  </si>
  <si>
    <r>
      <t>b</t>
    </r>
    <r>
      <rPr>
        <b/>
        <vertAlign val="subscript"/>
        <sz val="12"/>
        <color theme="1"/>
        <rFont val="Times New Roman"/>
        <family val="1"/>
      </rPr>
      <t xml:space="preserve">f </t>
    </r>
  </si>
  <si>
    <r>
      <rPr>
        <b/>
        <i/>
        <sz val="12"/>
        <color theme="1"/>
        <rFont val="Times New Roman"/>
        <family val="1"/>
      </rPr>
      <t>A</t>
    </r>
    <r>
      <rPr>
        <b/>
        <vertAlign val="subscript"/>
        <sz val="12"/>
        <color theme="1"/>
        <rFont val="Times New Roman"/>
        <family val="1"/>
      </rPr>
      <t>S</t>
    </r>
    <r>
      <rPr>
        <b/>
        <sz val="12"/>
        <color theme="1"/>
        <rFont val="Times New Roman"/>
        <family val="1"/>
      </rPr>
      <t/>
    </r>
  </si>
  <si>
    <r>
      <rPr>
        <b/>
        <i/>
        <sz val="12"/>
        <color theme="1"/>
        <rFont val="Times New Roman"/>
        <family val="1"/>
      </rPr>
      <t>d</t>
    </r>
    <r>
      <rPr>
        <b/>
        <vertAlign val="subscript"/>
        <sz val="12"/>
        <color theme="1"/>
        <rFont val="Times New Roman"/>
        <family val="1"/>
      </rPr>
      <t>b</t>
    </r>
  </si>
  <si>
    <r>
      <rPr>
        <b/>
        <i/>
        <sz val="12"/>
        <color theme="1"/>
        <rFont val="Times New Roman"/>
        <family val="1"/>
      </rPr>
      <t>n</t>
    </r>
    <r>
      <rPr>
        <b/>
        <vertAlign val="subscript"/>
        <sz val="12"/>
        <color theme="1"/>
        <rFont val="Times New Roman"/>
        <family val="1"/>
      </rPr>
      <t>tension</t>
    </r>
  </si>
  <si>
    <r>
      <rPr>
        <b/>
        <i/>
        <sz val="12"/>
        <color theme="1"/>
        <rFont val="Times New Roman"/>
        <family val="1"/>
      </rPr>
      <t>f</t>
    </r>
    <r>
      <rPr>
        <b/>
        <vertAlign val="subscript"/>
        <sz val="12"/>
        <color theme="1"/>
        <rFont val="Times New Roman"/>
        <family val="1"/>
      </rPr>
      <t>yn</t>
    </r>
  </si>
  <si>
    <r>
      <rPr>
        <b/>
        <i/>
        <sz val="12"/>
        <color theme="1"/>
        <rFont val="Times New Roman"/>
        <family val="1"/>
      </rPr>
      <t>f</t>
    </r>
    <r>
      <rPr>
        <b/>
        <vertAlign val="subscript"/>
        <sz val="12"/>
        <color theme="1"/>
        <rFont val="Times New Roman"/>
        <family val="1"/>
      </rPr>
      <t>ym</t>
    </r>
  </si>
  <si>
    <r>
      <rPr>
        <b/>
        <i/>
        <sz val="12"/>
        <color theme="1"/>
        <rFont val="Times New Roman"/>
        <family val="1"/>
      </rPr>
      <t>f</t>
    </r>
    <r>
      <rPr>
        <b/>
        <vertAlign val="subscript"/>
        <sz val="12"/>
        <color theme="1"/>
        <rFont val="Times New Roman"/>
        <family val="1"/>
      </rPr>
      <t>un</t>
    </r>
  </si>
  <si>
    <r>
      <rPr>
        <b/>
        <i/>
        <sz val="12"/>
        <color theme="1"/>
        <rFont val="Times New Roman"/>
        <family val="1"/>
      </rPr>
      <t>f</t>
    </r>
    <r>
      <rPr>
        <b/>
        <vertAlign val="subscript"/>
        <sz val="12"/>
        <color theme="1"/>
        <rFont val="Times New Roman"/>
        <family val="1"/>
      </rPr>
      <t>um</t>
    </r>
  </si>
  <si>
    <t>Grade</t>
  </si>
  <si>
    <t>Material properties [MPa]</t>
  </si>
  <si>
    <t>S235</t>
  </si>
  <si>
    <t>S275</t>
  </si>
  <si>
    <t>FE 360</t>
  </si>
  <si>
    <t>Not Applicable</t>
  </si>
  <si>
    <t>BM1</t>
  </si>
  <si>
    <t>BM2</t>
  </si>
  <si>
    <t>BM3</t>
  </si>
  <si>
    <t>BM4</t>
  </si>
  <si>
    <t>BM5</t>
  </si>
  <si>
    <r>
      <rPr>
        <b/>
        <i/>
        <sz val="12"/>
        <color theme="1"/>
        <rFont val="Times New Roman"/>
        <family val="1"/>
      </rPr>
      <t>p</t>
    </r>
    <r>
      <rPr>
        <b/>
        <vertAlign val="subscript"/>
        <sz val="12"/>
        <color theme="1"/>
        <rFont val="Times New Roman"/>
        <family val="1"/>
      </rPr>
      <t>r</t>
    </r>
  </si>
  <si>
    <r>
      <rPr>
        <b/>
        <i/>
        <sz val="12"/>
        <color theme="1"/>
        <rFont val="Times New Roman"/>
        <family val="1"/>
      </rPr>
      <t>p</t>
    </r>
    <r>
      <rPr>
        <b/>
        <vertAlign val="subscript"/>
        <sz val="12"/>
        <color theme="1"/>
        <rFont val="Times New Roman"/>
        <family val="1"/>
      </rPr>
      <t>c</t>
    </r>
  </si>
  <si>
    <t>JF1</t>
  </si>
  <si>
    <t>JF2</t>
  </si>
  <si>
    <t>JF3</t>
  </si>
  <si>
    <t>JF4</t>
  </si>
  <si>
    <r>
      <rPr>
        <b/>
        <i/>
        <sz val="12"/>
        <color theme="1"/>
        <rFont val="Times New Roman"/>
        <family val="1"/>
      </rPr>
      <t>I</t>
    </r>
    <r>
      <rPr>
        <b/>
        <vertAlign val="subscript"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/>
    </r>
  </si>
  <si>
    <t>Failure stage not reached</t>
  </si>
  <si>
    <t>Single row</t>
  </si>
  <si>
    <t>Zoetemeijer</t>
  </si>
  <si>
    <t>2 x 2</t>
  </si>
  <si>
    <t>Test 5A</t>
  </si>
  <si>
    <t>Test 5B</t>
  </si>
  <si>
    <t>Test 5C</t>
  </si>
  <si>
    <t>Test 5D</t>
  </si>
  <si>
    <t>Yes</t>
  </si>
  <si>
    <r>
      <rPr>
        <b/>
        <i/>
        <sz val="12"/>
        <color theme="1"/>
        <rFont val="Times New Roman"/>
        <family val="1"/>
      </rPr>
      <t>e</t>
    </r>
    <r>
      <rPr>
        <b/>
        <vertAlign val="subscript"/>
        <sz val="12"/>
        <color theme="1"/>
        <rFont val="Times New Roman"/>
        <family val="1"/>
      </rPr>
      <t>rc</t>
    </r>
  </si>
  <si>
    <r>
      <rPr>
        <b/>
        <i/>
        <sz val="12"/>
        <color theme="1"/>
        <rFont val="Times New Roman"/>
        <family val="1"/>
      </rPr>
      <t>e</t>
    </r>
    <r>
      <rPr>
        <b/>
        <vertAlign val="subscript"/>
        <sz val="12"/>
        <color theme="1"/>
        <rFont val="Times New Roman"/>
        <family val="1"/>
      </rPr>
      <t>rt</t>
    </r>
  </si>
  <si>
    <r>
      <t>e</t>
    </r>
    <r>
      <rPr>
        <b/>
        <vertAlign val="subscript"/>
        <sz val="12"/>
        <color theme="1"/>
        <rFont val="Times New Roman"/>
        <family val="1"/>
      </rPr>
      <t>t</t>
    </r>
  </si>
  <si>
    <r>
      <rPr>
        <b/>
        <i/>
        <sz val="12"/>
        <color theme="1"/>
        <rFont val="Times New Roman"/>
        <family val="1"/>
      </rPr>
      <t>Z</t>
    </r>
    <r>
      <rPr>
        <b/>
        <vertAlign val="subscript"/>
        <sz val="12"/>
        <color theme="1"/>
        <rFont val="Times New Roman"/>
        <family val="1"/>
      </rPr>
      <t>x</t>
    </r>
  </si>
  <si>
    <t>FP1-1</t>
  </si>
  <si>
    <t>FP1-2</t>
  </si>
  <si>
    <t>FP1-3</t>
  </si>
  <si>
    <t>Bolt stripping</t>
  </si>
  <si>
    <t>Prescott</t>
  </si>
  <si>
    <t>Test 25</t>
  </si>
  <si>
    <t>Test 26</t>
  </si>
  <si>
    <t>Test 27</t>
  </si>
  <si>
    <t>Test 28</t>
  </si>
  <si>
    <t>Test 29</t>
  </si>
  <si>
    <t>Test 30</t>
  </si>
  <si>
    <t>Test 31</t>
  </si>
  <si>
    <t>Test 32</t>
  </si>
  <si>
    <t>Test 33</t>
  </si>
  <si>
    <t>Test 34</t>
  </si>
  <si>
    <t>Test 35</t>
  </si>
  <si>
    <t>Test 36</t>
  </si>
  <si>
    <t>Test 37</t>
  </si>
  <si>
    <t>Test 38</t>
  </si>
  <si>
    <t>SHS 360 x 360 x 5.87</t>
  </si>
  <si>
    <t>Weld</t>
  </si>
  <si>
    <t>Stiffener</t>
  </si>
  <si>
    <t>Pretension</t>
  </si>
  <si>
    <t>Hand - Snug tight (~40% Fy)</t>
  </si>
  <si>
    <t>Hand - Snug tight</t>
  </si>
  <si>
    <t>Hand - Snug tight (~50% Fy)</t>
  </si>
  <si>
    <t>Electric control torque wrench</t>
  </si>
  <si>
    <t>Tightened up to 380 N.m torque</t>
  </si>
  <si>
    <t>Torque wrench</t>
  </si>
  <si>
    <t>n</t>
  </si>
  <si>
    <t>Axis</t>
  </si>
  <si>
    <t>Minor</t>
  </si>
  <si>
    <t>Major</t>
  </si>
  <si>
    <t>Cruciform</t>
  </si>
  <si>
    <t>Cantilever</t>
  </si>
  <si>
    <t>Bose</t>
  </si>
  <si>
    <t>Test C</t>
  </si>
  <si>
    <t>Test 1</t>
  </si>
  <si>
    <t>Tong</t>
  </si>
  <si>
    <t>HSFG</t>
  </si>
  <si>
    <t>Rigid</t>
  </si>
  <si>
    <t>Chakrabarti</t>
  </si>
  <si>
    <t>Srouji</t>
  </si>
  <si>
    <t>F1-3/4-1/2-16</t>
  </si>
  <si>
    <t>F1-3/4-3/8-16</t>
  </si>
  <si>
    <t>F1-5/8-1/2-16</t>
  </si>
  <si>
    <t>F1-5/8-3/8-16</t>
  </si>
  <si>
    <t>F1-5/8-3/8-10</t>
  </si>
  <si>
    <t>F1-5/8-1/2-10</t>
  </si>
  <si>
    <t>F1-3/4-1/2-24A</t>
  </si>
  <si>
    <t>F1-3/4-1/2-24B</t>
  </si>
  <si>
    <t>F2-5/8-1/2-16</t>
  </si>
  <si>
    <t>F2-5/8-3/8-16</t>
  </si>
  <si>
    <t>F2-3/4-3/8-24</t>
  </si>
  <si>
    <t>F2-3/4-1/2-16</t>
  </si>
  <si>
    <t>F2-3/4-3/8-16</t>
  </si>
  <si>
    <t>F2-3/4-1/2-24</t>
  </si>
  <si>
    <t>Hendrick</t>
  </si>
  <si>
    <t>Bond</t>
  </si>
  <si>
    <t>Boorse</t>
  </si>
  <si>
    <t>Cyclic</t>
  </si>
  <si>
    <t>A572 Gr50</t>
  </si>
  <si>
    <t>F1-3/4-3/8-16_1</t>
  </si>
  <si>
    <t>F1-3/4-3/8-16_2</t>
  </si>
  <si>
    <t>F1-5/8-3/8-16_1</t>
  </si>
  <si>
    <t>F1-5/8-3/8-16_2</t>
  </si>
  <si>
    <t>F2-5/8-3/8-16_1</t>
  </si>
  <si>
    <t>F2-5/8-3/8-16_2</t>
  </si>
  <si>
    <t>F2-3/4-3/8-16_1</t>
  </si>
  <si>
    <t>FB2-3/4-3/8-16</t>
  </si>
  <si>
    <t>FO2-3/4-3/8-16</t>
  </si>
  <si>
    <t>FB2-3/4-3/8-24</t>
  </si>
  <si>
    <t>FO2-3/4-3/8-24</t>
  </si>
  <si>
    <t>FB2-5/8-3/8-16</t>
  </si>
  <si>
    <t>FO2-5/8-3/8-16</t>
  </si>
  <si>
    <t>FO2-3/4-1/2-23</t>
  </si>
  <si>
    <t>FB2-3/4-1/2-23</t>
  </si>
  <si>
    <t>Splice</t>
  </si>
  <si>
    <t>Hand - Snug tight (70% Fy)</t>
  </si>
  <si>
    <t>MRF-7/8-3/8-28</t>
  </si>
  <si>
    <t>MRF-1-1/2-28</t>
  </si>
  <si>
    <t>MRF-3/4-3/8-36</t>
  </si>
  <si>
    <t>MRF-7/8-1/2-36</t>
  </si>
  <si>
    <t>MRF-7/8-1/2-36B</t>
  </si>
  <si>
    <t>Fillet</t>
  </si>
  <si>
    <t>CJP</t>
  </si>
  <si>
    <t>Total</t>
  </si>
  <si>
    <t>Rotation</t>
  </si>
  <si>
    <t>Tightened to 200 N.m torque</t>
  </si>
  <si>
    <r>
      <rPr>
        <b/>
        <i/>
        <sz val="12"/>
        <color theme="1"/>
        <rFont val="Times New Roman"/>
        <family val="1"/>
      </rPr>
      <t>t</t>
    </r>
    <r>
      <rPr>
        <b/>
        <vertAlign val="subscript"/>
        <sz val="12"/>
        <color theme="1"/>
        <rFont val="Times New Roman"/>
        <family val="1"/>
      </rPr>
      <t>weld</t>
    </r>
  </si>
  <si>
    <t>Bolt</t>
  </si>
  <si>
    <t>-</t>
  </si>
  <si>
    <t>N1</t>
  </si>
  <si>
    <t>N2</t>
  </si>
  <si>
    <t>N3</t>
  </si>
  <si>
    <t>N4</t>
  </si>
  <si>
    <t>Slab</t>
  </si>
  <si>
    <t>Deck</t>
  </si>
  <si>
    <t>none</t>
  </si>
  <si>
    <t>A142</t>
  </si>
  <si>
    <t>Concrete</t>
  </si>
  <si>
    <t>Rebar</t>
  </si>
  <si>
    <t>ρ</t>
  </si>
  <si>
    <t>Main rebar</t>
  </si>
  <si>
    <t>Mesh rebar</t>
  </si>
  <si>
    <r>
      <t>4</t>
    </r>
    <r>
      <rPr>
        <sz val="12"/>
        <color theme="1"/>
        <rFont val="Calibri"/>
        <family val="2"/>
      </rPr>
      <t>Ф</t>
    </r>
    <r>
      <rPr>
        <sz val="12"/>
        <color theme="1"/>
        <rFont val="Times New Roman"/>
        <family val="1"/>
      </rPr>
      <t>16</t>
    </r>
  </si>
  <si>
    <t>4Ф16</t>
  </si>
  <si>
    <t>4Ф12</t>
  </si>
  <si>
    <t>8Ф12</t>
  </si>
  <si>
    <t>12Ф12</t>
  </si>
  <si>
    <t>4Ф16+2Ф10</t>
  </si>
  <si>
    <t>Ф10@150</t>
  </si>
  <si>
    <t>Ф12@200</t>
  </si>
  <si>
    <t>6Ф12</t>
  </si>
  <si>
    <t>Ф10@200</t>
  </si>
  <si>
    <t>Parallel</t>
  </si>
  <si>
    <t>Perpendicular</t>
  </si>
  <si>
    <t>Rib orientation</t>
  </si>
  <si>
    <r>
      <rPr>
        <b/>
        <i/>
        <sz val="12"/>
        <color theme="1"/>
        <rFont val="Times New Roman"/>
        <family val="1"/>
      </rPr>
      <t>P</t>
    </r>
    <r>
      <rPr>
        <b/>
        <vertAlign val="subscript"/>
        <sz val="12"/>
        <color theme="1"/>
        <rFont val="Times New Roman"/>
        <family val="1"/>
      </rPr>
      <t>t</t>
    </r>
  </si>
  <si>
    <r>
      <rPr>
        <b/>
        <i/>
        <sz val="12"/>
        <color theme="1"/>
        <rFont val="Times New Roman"/>
        <family val="1"/>
      </rPr>
      <t>f</t>
    </r>
    <r>
      <rPr>
        <b/>
        <vertAlign val="subscript"/>
        <sz val="12"/>
        <color theme="1"/>
        <rFont val="Times New Roman"/>
        <family val="1"/>
      </rPr>
      <t>cm</t>
    </r>
  </si>
  <si>
    <r>
      <rPr>
        <b/>
        <i/>
        <sz val="12"/>
        <color theme="1"/>
        <rFont val="Times New Roman"/>
        <family val="1"/>
      </rPr>
      <t>f</t>
    </r>
    <r>
      <rPr>
        <b/>
        <vertAlign val="subscript"/>
        <sz val="12"/>
        <color theme="1"/>
        <rFont val="Times New Roman"/>
        <family val="1"/>
      </rPr>
      <t>ct</t>
    </r>
  </si>
  <si>
    <t>CJ1</t>
  </si>
  <si>
    <t>CJ2</t>
  </si>
  <si>
    <t>CJ3</t>
  </si>
  <si>
    <t>CJ4</t>
  </si>
  <si>
    <t>CJ5</t>
  </si>
  <si>
    <t>250 UB 25.7</t>
  </si>
  <si>
    <t>6Ф16</t>
  </si>
  <si>
    <t>SJ6</t>
  </si>
  <si>
    <t>2Ф16</t>
  </si>
  <si>
    <t>Tightened to 300 N.m torque</t>
  </si>
  <si>
    <t>Ф12@150</t>
  </si>
  <si>
    <t>SCJ3</t>
  </si>
  <si>
    <t>SCJ4</t>
  </si>
  <si>
    <t>SCJ5</t>
  </si>
  <si>
    <t>SCJ6</t>
  </si>
  <si>
    <t>SCJ7</t>
  </si>
  <si>
    <t>SCJ15</t>
  </si>
  <si>
    <t>Tightened to 150 N.m torque</t>
  </si>
  <si>
    <t>SCCB1</t>
  </si>
  <si>
    <t>SCCB2</t>
  </si>
  <si>
    <t>SCCB3</t>
  </si>
  <si>
    <t>SCCB4</t>
  </si>
  <si>
    <t>SCCB5</t>
  </si>
  <si>
    <t>SCCB6</t>
  </si>
  <si>
    <t>10Ф16</t>
  </si>
  <si>
    <t>14Ф16</t>
  </si>
  <si>
    <t>SJ1</t>
  </si>
  <si>
    <t>CJ7</t>
  </si>
  <si>
    <t>4Ф12+4Ф10</t>
  </si>
  <si>
    <t>Ф10@100</t>
  </si>
  <si>
    <t>CJS-1</t>
  </si>
  <si>
    <t>CJS-2</t>
  </si>
  <si>
    <t>CJS-3</t>
  </si>
  <si>
    <t>CJS-4</t>
  </si>
  <si>
    <t>CJS-5</t>
  </si>
  <si>
    <t>CJS-6</t>
  </si>
  <si>
    <t>SJS-1</t>
  </si>
  <si>
    <t>610 UB 101</t>
  </si>
  <si>
    <t>SHS 300 x 300 x12</t>
  </si>
  <si>
    <t>SF</t>
  </si>
  <si>
    <t>460 UB 67.1</t>
  </si>
  <si>
    <t>Tightened to 380 N.m torque</t>
  </si>
  <si>
    <t>A2</t>
  </si>
  <si>
    <t>C1</t>
  </si>
  <si>
    <t>C2</t>
  </si>
  <si>
    <t>C3</t>
  </si>
  <si>
    <t>10Ф8</t>
  </si>
  <si>
    <t>A1</t>
  </si>
  <si>
    <t>Rebar fracture</t>
  </si>
  <si>
    <t>Stud fracture</t>
  </si>
  <si>
    <t>Reinforcement</t>
  </si>
  <si>
    <t>SHS 200 x 200 x 8</t>
  </si>
  <si>
    <t>SHS 300 x 300 x 10</t>
  </si>
  <si>
    <t>CJM1</t>
  </si>
  <si>
    <t>CJM2</t>
  </si>
  <si>
    <t>Tightened to 190 N.m torque</t>
  </si>
  <si>
    <t>BP</t>
  </si>
  <si>
    <t>Year</t>
  </si>
  <si>
    <t>tweld</t>
  </si>
  <si>
    <t>et</t>
  </si>
  <si>
    <t>Pt</t>
  </si>
  <si>
    <t>ert</t>
  </si>
  <si>
    <t>erc</t>
  </si>
  <si>
    <t>pr</t>
  </si>
  <si>
    <t>pc</t>
  </si>
  <si>
    <t>SingleRow</t>
  </si>
  <si>
    <t>nTension</t>
  </si>
  <si>
    <t>MeshRebar</t>
  </si>
  <si>
    <t>MainRebar</t>
  </si>
  <si>
    <t>row</t>
  </si>
  <si>
    <t>Ostrander</t>
  </si>
  <si>
    <t>Phillips</t>
  </si>
  <si>
    <t>Morris</t>
  </si>
  <si>
    <t>Jenkins</t>
  </si>
  <si>
    <t>Zandonini</t>
  </si>
  <si>
    <t>Davison</t>
  </si>
  <si>
    <t>Aribert</t>
  </si>
  <si>
    <t>Anderson</t>
  </si>
  <si>
    <t>Xiao</t>
  </si>
  <si>
    <t>Li</t>
  </si>
  <si>
    <t>Wang</t>
  </si>
  <si>
    <t>France</t>
  </si>
  <si>
    <t>Brown</t>
  </si>
  <si>
    <t>Thomson</t>
  </si>
  <si>
    <t>Loh</t>
  </si>
  <si>
    <t>Coelho</t>
  </si>
  <si>
    <t>Tahir</t>
  </si>
  <si>
    <t>Mirza</t>
  </si>
  <si>
    <t>Shek</t>
  </si>
  <si>
    <t>Ataei</t>
  </si>
  <si>
    <t>Thai</t>
  </si>
  <si>
    <t>Waqas</t>
  </si>
  <si>
    <t>NaN</t>
  </si>
  <si>
    <t>Series 1</t>
  </si>
  <si>
    <t>Series 2</t>
  </si>
  <si>
    <t>Series 3</t>
  </si>
  <si>
    <t>10Ф12</t>
  </si>
  <si>
    <t>Weld fracture</t>
  </si>
  <si>
    <t>Mesh fracture</t>
  </si>
  <si>
    <t>FSD1</t>
  </si>
  <si>
    <t>SHS 200 x 200 x10</t>
  </si>
  <si>
    <t>Tightened to 442 N.m torque</t>
  </si>
  <si>
    <t>TFD1</t>
  </si>
  <si>
    <t>16Ф10 + 14Ф6</t>
  </si>
  <si>
    <t>Tao</t>
  </si>
  <si>
    <t>H-load at column top</t>
  </si>
  <si>
    <t>V-load at column top</t>
  </si>
  <si>
    <t>V-load at two beam ends</t>
  </si>
  <si>
    <t>V-load at beam end</t>
  </si>
  <si>
    <t>assymteric V-load at two beam ends</t>
  </si>
  <si>
    <t>Setup</t>
  </si>
  <si>
    <t>Tightened to 160 N.m torque</t>
  </si>
  <si>
    <t>V-load within beam span</t>
  </si>
  <si>
    <t>Portal frame</t>
  </si>
  <si>
    <t>Nc</t>
  </si>
  <si>
    <t>Bernuzzi</t>
  </si>
  <si>
    <t>HB 294 x 200 x 8 x 12</t>
  </si>
  <si>
    <t>HB 400 x 200 x 8 x 13</t>
  </si>
  <si>
    <t>HB 300 x 150 x 6.5 x 9</t>
  </si>
  <si>
    <t>CJD1</t>
  </si>
  <si>
    <t>CJD2</t>
  </si>
  <si>
    <t>Hand-Tightened to 50 N.m torque</t>
  </si>
  <si>
    <t>Tightened to 100 N.m torque</t>
  </si>
  <si>
    <t>Hand-Tightened to 100 N.m torque</t>
  </si>
  <si>
    <t>FE1</t>
  </si>
  <si>
    <t>FE3</t>
  </si>
  <si>
    <t>FE4</t>
  </si>
  <si>
    <t>FE5</t>
  </si>
  <si>
    <t>FE6</t>
  </si>
  <si>
    <t>FE7</t>
  </si>
  <si>
    <t>FE8</t>
  </si>
  <si>
    <t>FE9</t>
  </si>
  <si>
    <t>BC1</t>
  </si>
  <si>
    <t>BB1</t>
  </si>
  <si>
    <t>SHS 200 x 200 x 6.3</t>
  </si>
  <si>
    <t>SHS 200 x 200 x 12.5</t>
  </si>
  <si>
    <t>SHS 200 x 200 x 3 (4 welded lipped angles)</t>
  </si>
  <si>
    <t>II-SJ1</t>
  </si>
  <si>
    <t>II-CJ2</t>
  </si>
  <si>
    <t>II-CJ3</t>
  </si>
  <si>
    <t>III-SJ1</t>
  </si>
  <si>
    <t>III-CJ2</t>
  </si>
  <si>
    <t>III-CJ3</t>
  </si>
  <si>
    <t>IV-CJ1</t>
  </si>
  <si>
    <t>IV-CJ2</t>
  </si>
  <si>
    <t>IV-CJ3</t>
  </si>
  <si>
    <t>IV-CJ4</t>
  </si>
  <si>
    <t>Nb</t>
  </si>
  <si>
    <t>JD1-M</t>
  </si>
  <si>
    <t>JD1-C</t>
  </si>
  <si>
    <t>HB 200 x 200 x 8 x 12</t>
  </si>
  <si>
    <t>HB 300 x 150 x 6 x 10</t>
  </si>
  <si>
    <t>Ф6@200</t>
  </si>
  <si>
    <t>Q345</t>
  </si>
  <si>
    <t>BU 406 x 152 x 35</t>
  </si>
  <si>
    <t>No pretension</t>
  </si>
  <si>
    <t>V-load within beam span using spreader beam</t>
  </si>
  <si>
    <t>C20</t>
  </si>
  <si>
    <t>Abidelah</t>
  </si>
  <si>
    <t>da Silva</t>
  </si>
  <si>
    <t>Font in yellow</t>
  </si>
  <si>
    <t>CFST</t>
  </si>
  <si>
    <t>RF</t>
  </si>
  <si>
    <t>CC</t>
  </si>
  <si>
    <t>BS</t>
  </si>
  <si>
    <t>BB</t>
  </si>
  <si>
    <t>BE</t>
  </si>
  <si>
    <t>Bolt elongation</t>
  </si>
  <si>
    <t>Concrete cracking</t>
  </si>
  <si>
    <t>Beam flange buckling</t>
  </si>
  <si>
    <t>CB</t>
  </si>
  <si>
    <t>CS</t>
  </si>
  <si>
    <t>Concrete spalling</t>
  </si>
  <si>
    <t>WY</t>
  </si>
  <si>
    <t>Column web yielding</t>
  </si>
  <si>
    <t>WF</t>
  </si>
  <si>
    <t>WB</t>
  </si>
  <si>
    <t>Column web buckling</t>
  </si>
  <si>
    <t>BY</t>
  </si>
  <si>
    <t>Beam flange yielding</t>
  </si>
  <si>
    <t>SF+WB</t>
  </si>
  <si>
    <t>CB+WB</t>
  </si>
  <si>
    <t>SF+BB</t>
  </si>
  <si>
    <t>MF</t>
  </si>
  <si>
    <t>WB+CB</t>
  </si>
  <si>
    <t>WF+BB</t>
  </si>
  <si>
    <t>BB+WB</t>
  </si>
  <si>
    <t>ED</t>
  </si>
  <si>
    <t>Excessive deformation</t>
  </si>
  <si>
    <t>HC</t>
  </si>
  <si>
    <t>CB+HC</t>
  </si>
  <si>
    <t>Rebar yielding</t>
  </si>
  <si>
    <t>LB</t>
  </si>
  <si>
    <t>Loss of rebar-concrete bond</t>
  </si>
  <si>
    <t>BA</t>
  </si>
  <si>
    <t>Bolt anchorage failure</t>
  </si>
  <si>
    <t>DD</t>
  </si>
  <si>
    <t>Metal deck detachment</t>
  </si>
  <si>
    <t>F1EP_10_2</t>
  </si>
  <si>
    <t>PF</t>
  </si>
  <si>
    <t>End plate fracture</t>
  </si>
  <si>
    <t>PF+WF</t>
  </si>
  <si>
    <t>CB+BE</t>
  </si>
  <si>
    <t>Beam web buckling</t>
  </si>
  <si>
    <t>BW</t>
  </si>
  <si>
    <t>BB+BW</t>
  </si>
  <si>
    <t>Heong</t>
  </si>
  <si>
    <t>FEP</t>
  </si>
  <si>
    <t>BU 240 x 120 x 12 x10</t>
  </si>
  <si>
    <t>BU 305 x 152 x 10 x 6</t>
  </si>
  <si>
    <t>BU 600 x 200 x 16 x 6</t>
  </si>
  <si>
    <t>BU 450 x 160 x 12 x 5</t>
  </si>
  <si>
    <t>BU 500 x 180 x 16 x 5</t>
  </si>
  <si>
    <t>BU 400 x 140 x 12 x 5</t>
  </si>
  <si>
    <t>BU 300 x 150 x 10 x 6</t>
  </si>
  <si>
    <t>BU 406 x 152 x 6 x 6</t>
  </si>
  <si>
    <t>BU 610 x 152 x 6 x 6</t>
  </si>
  <si>
    <t>BU 584 x 152 x 10 x 10</t>
  </si>
  <si>
    <t>BU 254 x 127 x 6 x 6</t>
  </si>
  <si>
    <r>
      <rPr>
        <b/>
        <i/>
        <sz val="12"/>
        <color theme="1"/>
        <rFont val="Times New Roman"/>
        <family val="1"/>
      </rPr>
      <t>p</t>
    </r>
    <r>
      <rPr>
        <b/>
        <vertAlign val="subscript"/>
        <sz val="12"/>
        <color theme="1"/>
        <rFont val="Times New Roman"/>
        <family val="1"/>
      </rPr>
      <t>i</t>
    </r>
  </si>
  <si>
    <t>pi</t>
  </si>
  <si>
    <r>
      <t>e</t>
    </r>
    <r>
      <rPr>
        <b/>
        <vertAlign val="subscript"/>
        <sz val="12"/>
        <color theme="1"/>
        <rFont val="Times New Roman"/>
        <family val="1"/>
      </rPr>
      <t>c</t>
    </r>
  </si>
  <si>
    <r>
      <rPr>
        <b/>
        <i/>
        <sz val="12"/>
        <color theme="1"/>
        <rFont val="Times New Roman"/>
        <family val="1"/>
      </rPr>
      <t>W</t>
    </r>
    <r>
      <rPr>
        <b/>
        <vertAlign val="subscript"/>
        <sz val="12"/>
        <color theme="1"/>
        <rFont val="Times New Roman"/>
        <family val="1"/>
      </rPr>
      <t>slab</t>
    </r>
  </si>
  <si>
    <t>ec</t>
  </si>
  <si>
    <t>SHS 150 x 150 x 10</t>
  </si>
  <si>
    <t>FEP-1</t>
  </si>
  <si>
    <t>FEP-2</t>
  </si>
  <si>
    <t>Tightened up to 190 N.m torque</t>
  </si>
  <si>
    <t>BE+CB</t>
  </si>
  <si>
    <t>F1EP_15_1</t>
  </si>
  <si>
    <t>F2EP_15_1</t>
  </si>
  <si>
    <t>S460</t>
  </si>
  <si>
    <t>F1EP_10_3</t>
  </si>
  <si>
    <t>F2EP_10_3</t>
  </si>
  <si>
    <t>F2EP_10_2M27</t>
  </si>
  <si>
    <t>F2EP_10_3M27</t>
  </si>
  <si>
    <t>S960</t>
  </si>
  <si>
    <t>PF+BF</t>
  </si>
  <si>
    <t>Reference</t>
  </si>
  <si>
    <t>Ostrander, J. R. (1970). "An experimental investigation of end plate connections." MSc Thesis, University of Saskatchewan, Saskatchewan, Canada.</t>
  </si>
  <si>
    <t>Zoetemeijer, P. (1974). "A design method for the tension side of statically loaded, bolted beam-to-bolumn bonnections." HERON, 20(1).</t>
  </si>
  <si>
    <t>Phillips, J., and Packer, J. A. (1981). "The effect of plate thickness on flush end-plate connections." Joints in Structural Steelwork, Pentech Press, 6.77-76.92.</t>
  </si>
  <si>
    <t>Zoetemeijer, P., and Kolstein, M. H. (1975). "Bolted beam-column connections with short end plate." University of Technology Delft, Delft, Netherlands.</t>
  </si>
  <si>
    <t>Morris, L. J., and Newsome, C. P. (1981). "Bolted corner connection subjected to an out-of-balance moment -the behaviour of the column web panel." Proc., International Conference on Joints in Structural Steel Work, Teesside Polytechnic, UK, 6.3-6.21.</t>
  </si>
  <si>
    <t>Waqas, R., Uy, B., and Thai, H.-T. (2019). "Experimental and numerical behaviour of blind bolted flush endplate composite connections." Journal of Constructional Steel Research, 153, 179-195, DOI: 10.1016/j.jcsr.2018.10.012.</t>
  </si>
  <si>
    <t>Wang, J., and Pang, Y. (2017). "Experimental and numerical analyses of blind bolted moment-resisting composite joints to cfst columns with rc slab." International Journal of Steel Structures, 17(3), 909-938, DOI: 10.1007/s13296-017-9005-x.</t>
  </si>
  <si>
    <t>Thai, H.-T., Uy, B., Yamesri, and Aslani, F. (2017). "Behaviour of bolted endplate composite joints to square and circular cfst columns." Journal of Constructional Steel Research, 131, 68-82, DOI: 10.1016/j.jcsr.2016.12.022.</t>
  </si>
  <si>
    <t>Tao, Z., Hassan, M. K., Song, T.-Y., and Han, L.-H. (2017). "Experimental study on blind bolted connections to concrete-filled stainless steel columns." Journal of Constructional Steel Research, 128, 825-838, DOI: 10.1016/j.jcsr.2016.10.016.</t>
  </si>
  <si>
    <t>Hassanien, S. H. M., Ramadan, H. M., Abdel-Salam, M. N., and Mourad, S. A. (2016). "Experimental study of prequalified status of flush end plate connections." HBRC Journal, 12(1), 25-32, DOI: 10.1016/j.hbrcj.2014.06.013.</t>
  </si>
  <si>
    <t>Ataei, A., Bradford, M. A., Valipour, H. R., and Liu, X. (2016). "Experimental study of sustainable high strength steel flush end plate beam-to-column composite joints with deconstructable bolted shear connectors." Engineering Structures, 123, 124-140, DOI: 10.1016/j.engstruct.2016.05.035.</t>
  </si>
  <si>
    <t>Shek, P. N., Tahir, M. M., Sulaiman, A., and Tan, C. S. (2012). "Experimental evaluation of flush end—plate connection with built-up hybrid beam section." Advances in Structural Engineering, 15(2), 331-341, DOI: 10.1260/1369-4332.15.2.331.</t>
  </si>
  <si>
    <t>Abidelah, A., Bouchaïr, A., and Kerdal, D. E. (2012). "Experimental and analytical behavior of bolted end-plate connections with or without stiffeners." Journal of Constructional Steel Research, 76, 13-27, DOI: 10.1016/j.jcsr.2012.04.004.</t>
  </si>
  <si>
    <t>Mirza, O., and Uy, B. (2011). "Behaviour of composite beam–column flush end-plate connections subjected to low-probability, high-consequence loading." Engineering Structures, 33(2), 647-662, DOI: 10.1016/j.engstruct.2010.11.024.</t>
  </si>
  <si>
    <t>Wang, J.-F., Han, L.-H., and Uy, B. (2009a). "Behaviour of flush end plate joints to concrete-filled steel tubular columns." Journal of Constructional Steel Research, 65(4), 925-939, DOI: 10.1016/j.jcsr.2008.10.010.</t>
  </si>
  <si>
    <t>Tahir, M. M., Hussein, M. A., Sulaiman, A., and Mohamed, S. (2009). "Comparison of component method with experimental tests for flush end-plate connections using hot-rolled perwaja steel sections." International Journal of Steel Structures, 9(2), 161-174, DOI: 10.1007/BF03249491.       Wang, J.-F., Han, L.-H., and Uy, B. (2009b). "Hysteretic behaviour of flush end plate joints to concrete-filled steel tubular columns." Journal of Constructional Steel Research, 65(8), 1644-1663, DOI: 10.1016/j.jcsr.2008.12.008.</t>
  </si>
  <si>
    <t>Girão Coelho, A. M., and Bijlaard, F. S. K. (2007). "Experimental behaviour of high strength steel end-plate connections." Journal of Constructional Steel Research, 63(9), 1228-1240, DOI: 10.1016/j.jcsr.2006.11.010.</t>
  </si>
  <si>
    <t>da Silva, L. S., de Lima, L. R. O., da Vellasco, P. C. G., and de Andrade, S. A. L. (2004). "Behaviour of flush end-plate beam-to-column joints under bending and axial force." Steel and Composite Structures, 4(2), 77-94, DOI: 10.12989/SCS.2004.4.2.077.</t>
  </si>
  <si>
    <t>Heong, T. T. (2003). "Design appraisal of steel-concrete composite joints." PhD Thesis, National University of Singapore, Singapore.</t>
  </si>
  <si>
    <t>Brown, N. D., and Anderson, D. (2001). "Structural properties of composite major axis end plate connections." Journal of Constructional Steel Research, 57(3), 327-349, DOI: 10.1016/S0143-974X(00)00034-1.</t>
  </si>
  <si>
    <t>France, J. E., Davison, J. B., and Kirby, P. A. (1999). "Strength and rotational stiffness of moment connections to tubular columns using flowdrill connectors." Journal of Constructional Steel Research, 50(1), 1-14, DOI: 10.1016/S0143-974X(98)00235-1.</t>
  </si>
  <si>
    <t>Boorse, M. R. (1999). "Evaluation of the inelastic rotation capability of flush end-plate moment connections." MSc Thesis, Virginia Polytechnic Institute and State University, Virginia, USA.</t>
  </si>
  <si>
    <t>Wang, Z. M. (1996). "Behaviour of unstiffened flush end plate beam-to-column connections in structural steelwork." PhD Thesis, University of Abertay Dundee, Dundee, Scotland.</t>
  </si>
  <si>
    <t>Li, T. Q., Nethercot, D. A., and Choo, B. S. (1996). "Behaviour of flush end-plate composite connections with unbalanced moment and variable shear/moment ratios—i. Experimental behaviour." Journal of Constructional Steel Research, 38(2), 125-164, DOI: 10.1016/0143-974X(96)00015-6.</t>
  </si>
  <si>
    <t>Bernuzzi, C., Zandonini, R., and Zanon, P. (1996). "Experimental analysis and modelling of semi-rigid steel joints under cyclic reversal loading." Journal of Constructional Steel Research, 38(2), 95-123, DOI: 10.1016/0143-974X(96)00013-2.</t>
  </si>
  <si>
    <t>Xiao, Y., Choo, B. S., and Nethercot, D. A. (1994). "Composite connections in steel and concrete. I. Experimental behaviour of composite beam—column connections." Journal of Constructional Steel Research, 31(1), 3-30, DOI: 10.1016/0143-974X(94)90021-3.</t>
  </si>
  <si>
    <t>Anderson, D., and Najafi, A. A. (1994). "Performance of composite connections: Major axis end plate joints." Journal of Constructional Steel Research, 31(1), 31-57, DOI: 10.1016/0143-974X(94)90022-1.</t>
  </si>
  <si>
    <t>Aribert, J. M., and Lachal, A. (1992). "Experimental investigation of composite connections in global interpretation." COST C1—Semi-Rigid Behaviour of Civil Engineering Structural Connections. Strasbourg, 158-169.</t>
  </si>
  <si>
    <t>Bond, D. E. (1989). "Analytical and experimental investigation of a flush moment end-plate connection with six bolts at the tension flange." MSc Thesis, Virginia Polytechnic Institute and State University, Virginia, USA.</t>
  </si>
  <si>
    <t>Chakrabarti, B. (1987). "Tests of unstiffened end-plate beam-column connections." Note No. 123/87, Building Research Establishment, Department of Environment, Sheffield, UK.</t>
  </si>
  <si>
    <t>Davison, J. B., Kirby, P. A., and Nethercot, D. A. (1987). "Rotational stiffness characteristics of steel beam-to-column connections." Journal of Constructional Steel Research, 8, 17-54, DOI: 10.1016/0143-974X(87)90052-6.</t>
  </si>
  <si>
    <t>Prescott, A. T. (1987). "The performance of end-plate connections in steel structures and their influence on overall structural behaviour." PhD Thesis, Hatfield Polytechnic, Hatfield, UK.</t>
  </si>
  <si>
    <t>Zandonini, R., and Zanon, P. (1986). "Semi-rigid and flexible connections: An experimental investigation." Proc., International Conference on Steel Structures, Recent research advances and their application to design, Budva. Yugoslavia, 273-282.</t>
  </si>
  <si>
    <t>Jenkins, W. M., Tong, C. S., and Prescott, A. T. (1986). "Moment-transmitting end-plate connections in steel construction, and a proposed basis for flush endplate design." The Structural Engineer, 64A(5), 121-132.</t>
  </si>
  <si>
    <t>Tong, C. S. (1985). "The elastic-plastic behaviour of semi-rigid connections in steel structures." PhD Thesis, Hatfield Polytechnic, Hatfield, UK.</t>
  </si>
  <si>
    <t>Hendrick, D. M., Kukreti, A. R., and Murray, T. M. (1985). "Unification of flush end-plate design procedures." Report No. FSEL/MBMA 85-01, University of Oklahoma, Oklahoma, USA.</t>
  </si>
  <si>
    <t>Srouji, R. (1983). "Yield-line analysis of end-plate connections with bolt force predictions." MSc Thesis, University of Oklahoma, Oklahoma, USA.</t>
  </si>
  <si>
    <t>Bose, B. (1981). "Moment-rotation characteristics of semi-rigid joints in steel structures." Journal of Institution of Engineers (India), Part CI, Civil Engineering Divison, 62, 128-132.</t>
  </si>
  <si>
    <t>Thomson, A. W., and Broderick, B. M. (2002). "Earthquake resistance of flush end-plate steel joints for moment frames." Proceedings of the Institution of Civil Engineers, Structures and Buildings, 152(2), 157-165, DOI: 10.1680/stbu.2002.152.2.157.     Broderick, B. M., and Thomson, A. W. (2002). "The response of flush end-plate joints under earthquake loading." Journal of Constructional Steel Research, 58(9), 1161-1175, DOI: 10.1016/S0143-974X(01)00073-6.</t>
  </si>
  <si>
    <t>Elflah, M., Theofanous, M., Dirar, S., and Yuan, H. (2019a). "Behaviour of stainless steel beam-to-column joints — part 1: Experimental investigation." Journal of Constructional Steel Research, 152, 183-193, DOI: 10.1016/j.jcsr.2018.02.040.    Elflah, M., Theofanous, M., Dirar, S., and Yuan, H. (2019b). "Structural behaviour of stainless steel beam-to-tubular column joints." Engineering Structures, 184, 158-175, DOI: 10.1016/j.engstruct.2019.01.073.</t>
  </si>
  <si>
    <t>Shi, W. L., Li, G. Q., Ye, Z. M., and Xiao, R. Y. (2007). "Cyclic loading tests on composite joints with flush end plate connections." International Journal of Steel Structures, 7(2), 119-128.</t>
  </si>
  <si>
    <t>Shi, G., Shi, Y., and Wang, Y. (2007). "Behaviour of end-plate moment connections under earthquake loading." Engineering Structures, 29(5), 703-716, DOI: 10.1016/j.engstruct.2006.06.016.</t>
  </si>
  <si>
    <t>Loh, H. Y., Uy, B., and Bradford, M. A. (2006). "The effects of partial shear connection in composite flush end plate joints: Part I— experimental study." Journal of Constructional Steel Research, 62(4), 378-390, DOI: 10.1016/j.jcsr.2005.07.012.</t>
  </si>
  <si>
    <r>
      <rPr>
        <b/>
        <i/>
        <sz val="12"/>
        <color theme="1"/>
        <rFont val="Times New Roman"/>
        <family val="1"/>
      </rPr>
      <t>t</t>
    </r>
    <r>
      <rPr>
        <b/>
        <vertAlign val="subscript"/>
        <sz val="12"/>
        <color theme="1"/>
        <rFont val="Times New Roman"/>
        <family val="1"/>
      </rPr>
      <t>BP</t>
    </r>
  </si>
  <si>
    <t>tbp</t>
  </si>
  <si>
    <t>Parameter</t>
  </si>
  <si>
    <t>E</t>
  </si>
  <si>
    <t>F</t>
  </si>
  <si>
    <t>G</t>
  </si>
  <si>
    <t>I</t>
  </si>
  <si>
    <t>R</t>
  </si>
  <si>
    <t>K</t>
  </si>
  <si>
    <t>N</t>
  </si>
  <si>
    <t>O</t>
  </si>
  <si>
    <t>P</t>
  </si>
  <si>
    <t>Q</t>
  </si>
  <si>
    <t>U</t>
  </si>
  <si>
    <t>V</t>
  </si>
  <si>
    <t>Z</t>
  </si>
  <si>
    <t>Section</t>
  </si>
  <si>
    <t>Beam length (distance between supprot or loading point and the column face)</t>
  </si>
  <si>
    <t>Column axis orientation with respect to connection (Strong: strong-axis orientation and Weak: weak-axis orientation)</t>
  </si>
  <si>
    <t>Joint configuration (Cantilever; Cruciform; Splice: Beam-to-beam)</t>
  </si>
  <si>
    <t>Axial load applied to column [kN]</t>
  </si>
  <si>
    <t>Specimen ID</t>
  </si>
  <si>
    <t>Total number of tested specimens</t>
  </si>
  <si>
    <t>Reference/citation</t>
  </si>
  <si>
    <t>First-author name</t>
  </si>
  <si>
    <t>Year of publication</t>
  </si>
  <si>
    <t>Type of setup based on mode of load/displacement application</t>
  </si>
  <si>
    <t>CFST/CESS</t>
  </si>
  <si>
    <r>
      <rPr>
        <b/>
        <i/>
        <sz val="14"/>
        <color theme="1"/>
        <rFont val="Times New Roman"/>
        <family val="1"/>
      </rPr>
      <t>N</t>
    </r>
    <r>
      <rPr>
        <b/>
        <vertAlign val="subscript"/>
        <sz val="14"/>
        <color theme="1"/>
        <rFont val="Times New Roman"/>
        <family val="1"/>
      </rPr>
      <t>b</t>
    </r>
  </si>
  <si>
    <r>
      <rPr>
        <b/>
        <i/>
        <sz val="14"/>
        <color theme="1"/>
        <rFont val="Times New Roman"/>
        <family val="1"/>
      </rPr>
      <t>N</t>
    </r>
    <r>
      <rPr>
        <b/>
        <vertAlign val="subscript"/>
        <sz val="14"/>
        <color theme="1"/>
        <rFont val="Times New Roman"/>
        <family val="1"/>
      </rPr>
      <t>c</t>
    </r>
  </si>
  <si>
    <t>Pretenstion</t>
  </si>
  <si>
    <r>
      <rPr>
        <i/>
        <sz val="12"/>
        <color theme="1"/>
        <rFont val="Times New Roman"/>
        <family val="1"/>
      </rPr>
      <t>t</t>
    </r>
    <r>
      <rPr>
        <vertAlign val="subscript"/>
        <sz val="12"/>
        <color theme="1"/>
        <rFont val="Times New Roman"/>
        <family val="1"/>
      </rPr>
      <t>BP</t>
    </r>
  </si>
  <si>
    <r>
      <rPr>
        <i/>
        <sz val="12"/>
        <color theme="1"/>
        <rFont val="Times New Roman"/>
        <family val="1"/>
      </rPr>
      <t>t</t>
    </r>
    <r>
      <rPr>
        <vertAlign val="subscript"/>
        <sz val="12"/>
        <color theme="1"/>
        <rFont val="Times New Roman"/>
        <family val="1"/>
      </rPr>
      <t>weld</t>
    </r>
  </si>
  <si>
    <t>Mode of bolt pre-tension/pre-load</t>
  </si>
  <si>
    <t>Bolt diameter (nominal) [mm]</t>
  </si>
  <si>
    <t>Beam section designation (nominal) [mm]</t>
  </si>
  <si>
    <t>Beam section height (nominal) [mm]</t>
  </si>
  <si>
    <t>Beam flange width (nominal) [mm]</t>
  </si>
  <si>
    <t>Beam flange thickness (nominal) [mm]</t>
  </si>
  <si>
    <t>Beam web thickness (nominal) [mm]</t>
  </si>
  <si>
    <t>End-plate width (nominal) [mm]</t>
  </si>
  <si>
    <t>End-plate height (nominal) [mm]</t>
  </si>
  <si>
    <t>End-plate thickness (nominal or measured if reported) [mm]</t>
  </si>
  <si>
    <t>Column web thickness (nominal) [mm]</t>
  </si>
  <si>
    <t>Column length (distance between supprots or loading points) [mm]</t>
  </si>
  <si>
    <t>Column flange thickness (nominal) [mm]</t>
  </si>
  <si>
    <t>Column flange width (nominal) [mm]</t>
  </si>
  <si>
    <t>Column section height (nominal) [mm]</t>
  </si>
  <si>
    <t>Column section designation (nominal) [mm]</t>
  </si>
  <si>
    <t>Backing plate thickness (nominal) [mm]</t>
  </si>
  <si>
    <t>End-plate extension at the tension side (distance between end-plate edge and the beam flange outer edge) [mm]</t>
  </si>
  <si>
    <t>End-plate extension at the compression side (distance between end-plate edge and the beam flange outer edge) [mm]</t>
  </si>
  <si>
    <t>Bolt tensile stress area [mm2]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</si>
  <si>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</si>
  <si>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</si>
  <si>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</si>
  <si>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</si>
  <si>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</si>
  <si>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</si>
  <si>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</si>
  <si>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</si>
  <si>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</si>
  <si>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Vertical distance between center of extreme bolt row in tension and edge of end-plate [mm]</t>
  </si>
  <si>
    <t>Vertical distance between center of extreme bolt row in compression and edge of end-plate [mm]</t>
  </si>
  <si>
    <t>Pitch between bolt rows in tension [mm]</t>
  </si>
  <si>
    <t>Pitch between bolt columns [mm]</t>
  </si>
  <si>
    <t>Distance between the most interior bolt row in tension and the most interior bolt row in compression [mm]</t>
  </si>
  <si>
    <t>Single Row</t>
  </si>
  <si>
    <t>Single bolt row is tension (Yes: present and No: not present)</t>
  </si>
  <si>
    <t>nTotal</t>
  </si>
  <si>
    <t>Total number of bolts</t>
  </si>
  <si>
    <t>Number of bolts in tension</t>
  </si>
  <si>
    <r>
      <rPr>
        <i/>
        <sz val="12"/>
        <color theme="1"/>
        <rFont val="Times New Roman"/>
        <family val="1"/>
      </rPr>
      <t>W</t>
    </r>
    <r>
      <rPr>
        <vertAlign val="subscript"/>
        <sz val="12"/>
        <color theme="1"/>
        <rFont val="Times New Roman"/>
        <family val="1"/>
      </rPr>
      <t>slab</t>
    </r>
  </si>
  <si>
    <t>Width of concrete slab (perpendicular to beam) [mm]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</si>
  <si>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</si>
  <si>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</si>
  <si>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</si>
  <si>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</si>
  <si>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</si>
  <si>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</si>
  <si>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</si>
  <si>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</si>
  <si>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</si>
  <si>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</si>
  <si>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</si>
  <si>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</si>
  <si>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</si>
  <si>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</si>
  <si>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</si>
  <si>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</si>
  <si>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</si>
  <si>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BC</t>
  </si>
  <si>
    <t>BD</t>
  </si>
  <si>
    <t>Steel deck designation</t>
  </si>
  <si>
    <t>Steel deck rib orientation with respect to beam</t>
  </si>
  <si>
    <t>Number and diameter of the slab's main tension rebar</t>
  </si>
  <si>
    <t>BG</t>
  </si>
  <si>
    <t>BH</t>
  </si>
  <si>
    <t>BI</t>
  </si>
  <si>
    <t>BJ</t>
  </si>
  <si>
    <t>BK</t>
  </si>
  <si>
    <t>Column modulus of elasticity (nominal or measured if reported) [MPa]</t>
  </si>
  <si>
    <t>Column steel grade</t>
  </si>
  <si>
    <t>Column nominal yield stess [MPa]</t>
  </si>
  <si>
    <t>Column measured yield stess [MPa]</t>
  </si>
  <si>
    <t>Column nominal ultimate stess [MPa]</t>
  </si>
  <si>
    <t>Column measured ultimate stess [MPa]</t>
  </si>
  <si>
    <t>Beam steel grade</t>
  </si>
  <si>
    <t>Beam nominal yield stess [MPa]</t>
  </si>
  <si>
    <t>Beam measured yield stess [MPa]</t>
  </si>
  <si>
    <t>Beam nominal ultimate stess [MPa]</t>
  </si>
  <si>
    <t>Beam measured ultimate stess [MPa]</t>
  </si>
  <si>
    <t>Beam modulus of elasticity (nominal or measured if reported) [MPa]</t>
  </si>
  <si>
    <t>End-plate steel grade</t>
  </si>
  <si>
    <t>End-plate nominal yield stess [MPa]</t>
  </si>
  <si>
    <t>End-plate measured yield stess [MPa]</t>
  </si>
  <si>
    <t>End-plate nominal ultimate stess [MPa]</t>
  </si>
  <si>
    <t>End-plate measured ultimate stess [MPa]</t>
  </si>
  <si>
    <t>End-plate modulus of elasticity (nominal or measured if reported) [MPa]</t>
  </si>
  <si>
    <t>BL</t>
  </si>
  <si>
    <t>BM</t>
  </si>
  <si>
    <t>BN</t>
  </si>
  <si>
    <t>BO</t>
  </si>
  <si>
    <t>BQ</t>
  </si>
  <si>
    <t>BR</t>
  </si>
  <si>
    <t>BT</t>
  </si>
  <si>
    <t>BU</t>
  </si>
  <si>
    <t>BV</t>
  </si>
  <si>
    <t>BX</t>
  </si>
  <si>
    <t>BZ</t>
  </si>
  <si>
    <t>Concrete elastic modulus (nominal or measured at 27 days or test day if reported) [MPa]</t>
  </si>
  <si>
    <t>Concrete measured characteristic tensile strength (at 27 days or test day if reported) [MPa]</t>
  </si>
  <si>
    <t>Concrete measured characteristic compressive strength (at 27 days or test day if reported) [MPa]</t>
  </si>
  <si>
    <t>Concrete grade</t>
  </si>
  <si>
    <t>Rebar measured yield stess [MPa]</t>
  </si>
  <si>
    <t>Rebar measured ultimate stess [MPa]</t>
  </si>
  <si>
    <t>Rebar modulus of elasticity (nominal or measured if reported) [MPa]</t>
  </si>
  <si>
    <t>Bolt grade</t>
  </si>
  <si>
    <t>Bolt nominal yield stess [MPa]</t>
  </si>
  <si>
    <t>Bolt measured yield stess [MPa]</t>
  </si>
  <si>
    <t>Bolt nominal ultimate stess [MPa]</t>
  </si>
  <si>
    <t>Bolt measured ultimate stess [MPa]</t>
  </si>
  <si>
    <t>Bolt modulus of elasticity (nominal or measured if reported) [MPa]</t>
  </si>
  <si>
    <r>
      <rPr>
        <i/>
        <sz val="12"/>
        <color theme="1"/>
        <rFont val="Times New Roman"/>
        <family val="1"/>
      </rPr>
      <t>P</t>
    </r>
    <r>
      <rPr>
        <vertAlign val="subscript"/>
        <sz val="12"/>
        <color theme="1"/>
        <rFont val="Times New Roman"/>
        <family val="1"/>
      </rPr>
      <t>t</t>
    </r>
  </si>
  <si>
    <r>
      <rPr>
        <i/>
        <sz val="12"/>
        <color theme="1"/>
        <rFont val="Times New Roman"/>
        <family val="1"/>
      </rPr>
      <t>e</t>
    </r>
    <r>
      <rPr>
        <vertAlign val="subscript"/>
        <sz val="12"/>
        <color theme="1"/>
        <rFont val="Times New Roman"/>
        <family val="1"/>
      </rPr>
      <t>c</t>
    </r>
  </si>
  <si>
    <r>
      <rPr>
        <i/>
        <sz val="12"/>
        <color theme="1"/>
        <rFont val="Times New Roman"/>
        <family val="1"/>
      </rPr>
      <t>e</t>
    </r>
    <r>
      <rPr>
        <vertAlign val="subscript"/>
        <sz val="12"/>
        <color theme="1"/>
        <rFont val="Times New Roman"/>
        <family val="1"/>
      </rPr>
      <t>t</t>
    </r>
  </si>
  <si>
    <r>
      <rPr>
        <i/>
        <sz val="12"/>
        <color theme="1"/>
        <rFont val="Times New Roman"/>
        <family val="1"/>
      </rPr>
      <t>d</t>
    </r>
    <r>
      <rPr>
        <vertAlign val="subscript"/>
        <sz val="12"/>
        <color theme="1"/>
        <rFont val="Times New Roman"/>
        <family val="1"/>
      </rPr>
      <t>b</t>
    </r>
  </si>
  <si>
    <r>
      <rPr>
        <i/>
        <sz val="12"/>
        <color theme="1"/>
        <rFont val="Times New Roman"/>
        <family val="1"/>
      </rPr>
      <t>e</t>
    </r>
    <r>
      <rPr>
        <vertAlign val="subscript"/>
        <sz val="12"/>
        <color theme="1"/>
        <rFont val="Times New Roman"/>
        <family val="1"/>
      </rPr>
      <t>rt</t>
    </r>
  </si>
  <si>
    <r>
      <rPr>
        <i/>
        <sz val="12"/>
        <color theme="1"/>
        <rFont val="Times New Roman"/>
        <family val="1"/>
      </rPr>
      <t>e</t>
    </r>
    <r>
      <rPr>
        <vertAlign val="subscript"/>
        <sz val="12"/>
        <color theme="1"/>
        <rFont val="Times New Roman"/>
        <family val="1"/>
      </rPr>
      <t>rc</t>
    </r>
  </si>
  <si>
    <r>
      <rPr>
        <i/>
        <sz val="12"/>
        <color theme="1"/>
        <rFont val="Times New Roman"/>
        <family val="1"/>
      </rPr>
      <t>p</t>
    </r>
    <r>
      <rPr>
        <vertAlign val="subscript"/>
        <sz val="12"/>
        <color theme="1"/>
        <rFont val="Times New Roman"/>
        <family val="1"/>
      </rPr>
      <t>r</t>
    </r>
  </si>
  <si>
    <r>
      <rPr>
        <i/>
        <sz val="12"/>
        <color theme="1"/>
        <rFont val="Times New Roman"/>
        <family val="1"/>
      </rPr>
      <t>p</t>
    </r>
    <r>
      <rPr>
        <vertAlign val="subscript"/>
        <sz val="12"/>
        <color theme="1"/>
        <rFont val="Times New Roman"/>
        <family val="1"/>
      </rPr>
      <t>c</t>
    </r>
  </si>
  <si>
    <r>
      <rPr>
        <i/>
        <sz val="12"/>
        <color theme="1"/>
        <rFont val="Times New Roman"/>
        <family val="1"/>
      </rPr>
      <t>p</t>
    </r>
    <r>
      <rPr>
        <vertAlign val="subscript"/>
        <sz val="12"/>
        <color theme="1"/>
        <rFont val="Times New Roman"/>
        <family val="1"/>
      </rPr>
      <t>i</t>
    </r>
  </si>
  <si>
    <r>
      <rPr>
        <i/>
        <sz val="12"/>
        <color theme="1"/>
        <rFont val="Times New Roman"/>
        <family val="1"/>
      </rPr>
      <t>N</t>
    </r>
    <r>
      <rPr>
        <vertAlign val="subscript"/>
        <sz val="12"/>
        <color theme="1"/>
        <rFont val="Times New Roman"/>
        <family val="1"/>
      </rPr>
      <t>b</t>
    </r>
  </si>
  <si>
    <r>
      <rPr>
        <i/>
        <sz val="12"/>
        <color theme="1"/>
        <rFont val="Times New Roman"/>
        <family val="1"/>
      </rPr>
      <t>N</t>
    </r>
    <r>
      <rPr>
        <vertAlign val="subscript"/>
        <sz val="12"/>
        <color theme="1"/>
        <rFont val="Times New Roman"/>
        <family val="1"/>
      </rPr>
      <t>c</t>
    </r>
  </si>
  <si>
    <t>Connection components contributing to the reported moment-rotation data</t>
  </si>
  <si>
    <t>CA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</si>
  <si>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</si>
  <si>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</si>
  <si>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</si>
  <si>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</si>
  <si>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</si>
  <si>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</si>
  <si>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</si>
  <si>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</si>
  <si>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</si>
  <si>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</si>
  <si>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</si>
  <si>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</si>
  <si>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</si>
  <si>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</si>
  <si>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</si>
  <si>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Mode of deformation and or failure (see legend)</t>
  </si>
  <si>
    <t>Color code</t>
  </si>
  <si>
    <t>Meaning</t>
  </si>
  <si>
    <t>Cracking of HSS corner</t>
  </si>
  <si>
    <t>Fillet weld thickness [mm]</t>
  </si>
  <si>
    <t>Alt Name</t>
  </si>
  <si>
    <t>bf2tf</t>
  </si>
  <si>
    <t>htw</t>
  </si>
  <si>
    <t>Cw</t>
  </si>
  <si>
    <t>310 UC 158</t>
  </si>
  <si>
    <t>310 UC 137</t>
  </si>
  <si>
    <t>310 UC 118</t>
  </si>
  <si>
    <t>310 UC 96.8</t>
  </si>
  <si>
    <t>250 UC 89.5</t>
  </si>
  <si>
    <t>250 UC 72.9</t>
  </si>
  <si>
    <t>200 UC 59.3</t>
  </si>
  <si>
    <t>200 UC 52.2</t>
  </si>
  <si>
    <t>200 UC 46.2</t>
  </si>
  <si>
    <t>150 UC 37.2</t>
  </si>
  <si>
    <t>150 UC 30.0</t>
  </si>
  <si>
    <t>150 UC 23.4</t>
  </si>
  <si>
    <t>100 UC 14.8</t>
  </si>
  <si>
    <t>610 UB 125</t>
  </si>
  <si>
    <t>610 UB 113</t>
  </si>
  <si>
    <t>530 UB 92.4</t>
  </si>
  <si>
    <t>530 UB 82.0</t>
  </si>
  <si>
    <t>460 UB 82.1</t>
  </si>
  <si>
    <t>460 UB 74.6</t>
  </si>
  <si>
    <t>410 UB 59.7</t>
  </si>
  <si>
    <t>410 UB 53.7</t>
  </si>
  <si>
    <t>360 UB 56.7</t>
  </si>
  <si>
    <t>360 UB 50.7</t>
  </si>
  <si>
    <t>360 UB 44.7</t>
  </si>
  <si>
    <t>310 UB 46.2</t>
  </si>
  <si>
    <t>310 UB 40.4</t>
  </si>
  <si>
    <t>310 UB 32.0</t>
  </si>
  <si>
    <t>250 UB 37.3</t>
  </si>
  <si>
    <t>250 UB 31.4</t>
  </si>
  <si>
    <t>200 UB 29.8</t>
  </si>
  <si>
    <t>200 UB 25.4</t>
  </si>
  <si>
    <t>200 UB 22.3</t>
  </si>
  <si>
    <t>200 UB 18.2</t>
  </si>
  <si>
    <t>180 UB 22.2</t>
  </si>
  <si>
    <t>180 UB 18.1</t>
  </si>
  <si>
    <t>180 UB 16.1</t>
  </si>
  <si>
    <t>150 UB 18.0</t>
  </si>
  <si>
    <t>150 UB 14.0</t>
  </si>
  <si>
    <t>HB 100 x 100 x 6 x 8</t>
  </si>
  <si>
    <t>HB 125 x 125 x 6.5 x 9</t>
  </si>
  <si>
    <t>HB 150 x 75 x 5 x 7</t>
  </si>
  <si>
    <t>HB 148 x 100 x 6 x 9</t>
  </si>
  <si>
    <t>HB 150 x 150 x 7 x 10</t>
  </si>
  <si>
    <t>HB 175 x 90 x 5 x 8</t>
  </si>
  <si>
    <t>HB 175 x 175 x 7.5 x 11</t>
  </si>
  <si>
    <t>HB 198 x 99 x 4.5 x 7</t>
  </si>
  <si>
    <t>HB 200 x 100 x 5.5 x 8</t>
  </si>
  <si>
    <t>HB 194 x 150 x 6 x 9</t>
  </si>
  <si>
    <t>HB 200 x 204 x 12 x 12</t>
  </si>
  <si>
    <t>HB 248 x 124 x 5 x 8</t>
  </si>
  <si>
    <t>HB 250 x 125 x 6  x 9</t>
  </si>
  <si>
    <t>HB 244 x 175 x 7  x 11</t>
  </si>
  <si>
    <t>HB 244 x 252 x 11 x 11</t>
  </si>
  <si>
    <t>HB 250 x 250 x 9  x 14</t>
  </si>
  <si>
    <t>HB 250 x 255 x 14  x 14</t>
  </si>
  <si>
    <t>HB 298 x 149 x 5.5 x 8</t>
  </si>
  <si>
    <t>HB 294 x 250 x 8 x 12</t>
  </si>
  <si>
    <t>HB 294 x 302 x 12 x 12</t>
  </si>
  <si>
    <t>HB 300 x 300 x 10 x 15</t>
  </si>
  <si>
    <t>HB 300 x 305 x 15 x 15</t>
  </si>
  <si>
    <t>HB 304 x 301 x 11 x 17</t>
  </si>
  <si>
    <t>HB 312 x 303 x 13 x 21</t>
  </si>
  <si>
    <t>HB 318 x 307 x 17 x 24</t>
  </si>
  <si>
    <t>HB 326 x 310 x 20 x 28</t>
  </si>
  <si>
    <t>HB 346 x 174 x 6 x 9</t>
  </si>
  <si>
    <t>HB 350 x 175 x 7  x 11</t>
  </si>
  <si>
    <t>HB 336 x 249 x 8 x 12</t>
  </si>
  <si>
    <t>HB 340 x 250 x 9 x 14</t>
  </si>
  <si>
    <t>HB 350 x 252 x 11 x 19</t>
  </si>
  <si>
    <t>HB 356 x 256 x 15 x 22</t>
  </si>
  <si>
    <t>HB 364 x 258 x 17 x 26</t>
  </si>
  <si>
    <t>HB 338 x 351 x 13 x 13</t>
  </si>
  <si>
    <t>HB 344 x 348 x 10 x 16</t>
  </si>
  <si>
    <t>HB 344 x 354 x 16 x 16</t>
  </si>
  <si>
    <t>HB 350 x 350 x 12 x 19</t>
  </si>
  <si>
    <t>HB 350 x 357 x 19 x 19</t>
  </si>
  <si>
    <t>HB 360 x 354 x 16 x 24</t>
  </si>
  <si>
    <t>HB 368 x 356 x 18 x 28</t>
  </si>
  <si>
    <t>HB 378 x 358 x 20 x 33</t>
  </si>
  <si>
    <t>HB 396 x 199 x 7 x 11</t>
  </si>
  <si>
    <t>HB 386 x 299 x 9 x 14</t>
  </si>
  <si>
    <t>HB 390 x 300 x 10 x 16</t>
  </si>
  <si>
    <t>HB 400 x 304 x 14 x 21</t>
  </si>
  <si>
    <t>HB 410 x 308 x 18 x 26</t>
  </si>
  <si>
    <t>HB 418 x 310 x 20 x 30</t>
  </si>
  <si>
    <t>HB 388 x 402 x 15 x 15</t>
  </si>
  <si>
    <t>HB 394 x 398 x 11 x 18</t>
  </si>
  <si>
    <t>HB 394 x 405 x 18 x 18</t>
  </si>
  <si>
    <t>HB 400 x 400 x 13 x 21</t>
  </si>
  <si>
    <t>HB 400 x 408 x 21 x 21</t>
  </si>
  <si>
    <t>HB 414 x 405 x 18 x 28</t>
  </si>
  <si>
    <t>HB 428 x 407 x 20 x 35</t>
  </si>
  <si>
    <t>HB 446 x 199 x 8 x 12</t>
  </si>
  <si>
    <t>HB 450 x 200 x 9 x 14</t>
  </si>
  <si>
    <t>HB 456 x 201 x 10 x 17</t>
  </si>
  <si>
    <t>HB 466 x 205 x 14 x 22</t>
  </si>
  <si>
    <t>HB 478 x 208 x 17 x 28</t>
  </si>
  <si>
    <t>HB 434 x 299 x 10 x 15</t>
  </si>
  <si>
    <t>HB 440 x 300 x 11 x 18</t>
  </si>
  <si>
    <t>HB 446 x 302 x 13 x 21</t>
  </si>
  <si>
    <t>HB 450 x 304 x 15 x 23</t>
  </si>
  <si>
    <t>HB 458 x 306 x 17 x 27</t>
  </si>
  <si>
    <t>HB 468 x 308 x 19 x 32</t>
  </si>
  <si>
    <t>HB 496 x 199 x 9 x 14</t>
  </si>
  <si>
    <t>HB 500 x 200 x 10 x 16</t>
  </si>
  <si>
    <t>HB 506 x 201 x 11 x 19</t>
  </si>
  <si>
    <t>HB 512 x 202 x 12 x 22</t>
  </si>
  <si>
    <t>HB 518 x 205 x 15 x 25</t>
  </si>
  <si>
    <t>HB 528 x 208 x 18 x 30</t>
  </si>
  <si>
    <t>HB 536 x 210 x 20 x 34</t>
  </si>
  <si>
    <t>HB 548 x 215 x 25 x 40</t>
  </si>
  <si>
    <t>HB 482 x 300 x 11 x 15</t>
  </si>
  <si>
    <t>HB 488 x 300 x 11 x 18</t>
  </si>
  <si>
    <t>HB 494 x 302 x 13 x 21</t>
  </si>
  <si>
    <t>HB 500 x 304 x 15 x 24</t>
  </si>
  <si>
    <t>HB 510 x 306 x 17 x 29</t>
  </si>
  <si>
    <t>HB 518 x 310 x 21 x 33</t>
  </si>
  <si>
    <t>HB 532 x 314 x 25 x 40</t>
  </si>
  <si>
    <t>HB 596 x 199 x 10 x 15</t>
  </si>
  <si>
    <t>HB 600 x 200 x 11 x 17</t>
  </si>
  <si>
    <t>HB 606 x 201 x 12 x 20</t>
  </si>
  <si>
    <t>HB 612 x 202 x 13 x 23</t>
  </si>
  <si>
    <t>HB 618 x 205 x 16 x 26</t>
  </si>
  <si>
    <t>HB 626 x 207 x 18 x 30</t>
  </si>
  <si>
    <t>HB 634 x 209 x 20 x 34</t>
  </si>
  <si>
    <t>HB 646 x 214 x 25 x 40</t>
  </si>
  <si>
    <t>HB 582 x 300 x 12 x 17</t>
  </si>
  <si>
    <t>HB 588 x 300 x 12 x 20</t>
  </si>
  <si>
    <t>HB 594 x 302 x 14 x 23</t>
  </si>
  <si>
    <t>HB 600 x 304 x 16 x 26</t>
  </si>
  <si>
    <t>HB 608 x 306 x 18 x 30</t>
  </si>
  <si>
    <t>HB 616 x 308 x 20 x 34</t>
  </si>
  <si>
    <t>HB 628 x 312 x 24 x 40</t>
  </si>
  <si>
    <t>HB 692 x 300 x 13 x 20</t>
  </si>
  <si>
    <t xml:space="preserve">HB 700 x 300 x 13 x 24 </t>
  </si>
  <si>
    <t>HB 708 x 302 x 15 x 28</t>
  </si>
  <si>
    <t>HB 712 x 306 x 19 x 30</t>
  </si>
  <si>
    <t>HB 718 x 308 x 21 x 33</t>
  </si>
  <si>
    <t>HB 732 x 311 x 24 x 40</t>
  </si>
  <si>
    <t>HB 792 x 300 x 14 x 22</t>
  </si>
  <si>
    <t>HB 800 x 300 x 14 x 26</t>
  </si>
  <si>
    <t>HB 808 x 302 x 16 x 30</t>
  </si>
  <si>
    <t>CHS 	21.3	 x 	2.6</t>
  </si>
  <si>
    <t>CHS 	21.3	 x 	2.9</t>
  </si>
  <si>
    <t>CHS 	21.3	 x 	3.2</t>
  </si>
  <si>
    <t>CHS 	26.9	 x 	2.6</t>
  </si>
  <si>
    <t>CHS 	26.9	 x 	2.9</t>
  </si>
  <si>
    <t>CHS 	26.9	 x 	3.2</t>
  </si>
  <si>
    <t>CHS 	26.9	 x 	3.6</t>
  </si>
  <si>
    <t>CHS 	33.7	 x 	2.6</t>
  </si>
  <si>
    <t>CHS 	33.7	 x 	2.9</t>
  </si>
  <si>
    <t>CHS 	33.7	 x 	3.2</t>
  </si>
  <si>
    <t>CHS 	33.7	 x 	3.6</t>
  </si>
  <si>
    <t>CHS 	33.7	 x 	4</t>
  </si>
  <si>
    <t>CHS 	33.7	 x 	4.5</t>
  </si>
  <si>
    <t>CHS 	42.4	 x 	2.6</t>
  </si>
  <si>
    <t>CHS 	42.4	 x 	2.9</t>
  </si>
  <si>
    <t>CHS 	42.4	 x 	3.2</t>
  </si>
  <si>
    <t>CHS 	42.4	 x 	3.6</t>
  </si>
  <si>
    <t>CHS 	42.4	 x 	4</t>
  </si>
  <si>
    <t>CHS 	42.4	 x 	4.5</t>
  </si>
  <si>
    <t>CHS 	48.3	 x 	2.6</t>
  </si>
  <si>
    <t>CHS 	48.3	 x 	2.9</t>
  </si>
  <si>
    <t>CHS 	48.3	 x 	3.2</t>
  </si>
  <si>
    <t>CHS 	48.3	 x 	3.6</t>
  </si>
  <si>
    <t>CHS 	48.3	 x 	4</t>
  </si>
  <si>
    <t>CHS 	48.3	 x 	4.5</t>
  </si>
  <si>
    <t>CHS 	48.3	 x 	5</t>
  </si>
  <si>
    <t>CHS 	48.3	 x 	5.6</t>
  </si>
  <si>
    <t>CHS 	48.3	 x 	6.3</t>
  </si>
  <si>
    <t>CHS 	60.3	 x 	2.6</t>
  </si>
  <si>
    <t>CHS 	60.3	 x 	2.9</t>
  </si>
  <si>
    <t>CHS 	60.3	 x 	3.2</t>
  </si>
  <si>
    <t>CHS 	60.3	 x 	3.6</t>
  </si>
  <si>
    <t>CHS 	60.3	 x 	4</t>
  </si>
  <si>
    <t>CHS 	60.3	 x 	4.5</t>
  </si>
  <si>
    <t>CHS 	60.3	 x 	5</t>
  </si>
  <si>
    <t>CHS 	60.3	 x 	5.6</t>
  </si>
  <si>
    <t>CHS 	60.3	 x 	6.3</t>
  </si>
  <si>
    <t>CHS 	60.3	 x 	7.1</t>
  </si>
  <si>
    <t>CHS 	60.3	 x 	8</t>
  </si>
  <si>
    <t>CHS 	76.1	 x 	2.9</t>
  </si>
  <si>
    <t>CHS 	76.1	 x 	3.2</t>
  </si>
  <si>
    <t>CHS 	76.1	 x 	3.6</t>
  </si>
  <si>
    <t>CHS 	76.1	 x 	4</t>
  </si>
  <si>
    <t>CHS 	76.1	 x 	4.5</t>
  </si>
  <si>
    <t>CHS 	76.1	 x 	5</t>
  </si>
  <si>
    <t>CHS 	76.1	 x 	5.6</t>
  </si>
  <si>
    <t>CHS 	76.1	 x 	6.3</t>
  </si>
  <si>
    <t>CHS 	76.1	 x 	7.1</t>
  </si>
  <si>
    <t>CHS 	76.1	 x 	8</t>
  </si>
  <si>
    <t>CHS 	88.9	 x 	3.2</t>
  </si>
  <si>
    <t>CHS 	88.9	 x 	3.6</t>
  </si>
  <si>
    <t>CHS 	88.9	 x 	4</t>
  </si>
  <si>
    <t>CHS 	88.9	 x 	4.5</t>
  </si>
  <si>
    <t>CHS 	88.9	 x 	5</t>
  </si>
  <si>
    <t>CHS 	88.9	 x 	5.6</t>
  </si>
  <si>
    <t>CHS 	88.9	 x 	6.3</t>
  </si>
  <si>
    <t>CHS 	88.9	 x 	7.1</t>
  </si>
  <si>
    <t>CHS 	88.9	 x 	8</t>
  </si>
  <si>
    <t>CHS 	88.9	 x 	10</t>
  </si>
  <si>
    <t>CHS 	101.6	 x 	3.6</t>
  </si>
  <si>
    <t>CHS 	101.6	 x 	4</t>
  </si>
  <si>
    <t>CHS 	101.6	 x 	4.5</t>
  </si>
  <si>
    <t>CHS 	101.6	 x 	5</t>
  </si>
  <si>
    <t>CHS 	101.6	 x 	5.6</t>
  </si>
  <si>
    <t>CHS 	101.6	 x 	6.3</t>
  </si>
  <si>
    <t>CHS 	101.6	 x 	7.1</t>
  </si>
  <si>
    <t>CHS 	101.6	 x 	8</t>
  </si>
  <si>
    <t>CHS 	101.6	 x 	10</t>
  </si>
  <si>
    <t>CHS 	114.3	 x 	3.6</t>
  </si>
  <si>
    <t>CHS 	114.3	 x 	4</t>
  </si>
  <si>
    <t>CHS 	114.3	 x 	4.5</t>
  </si>
  <si>
    <t>CHS 	114.3	 x 	5</t>
  </si>
  <si>
    <t>CHS 	114.3	 x 	5.6</t>
  </si>
  <si>
    <t>CHS 	114.3	 x 	6.3</t>
  </si>
  <si>
    <t>CHS 	114.3	 x 	7.1</t>
  </si>
  <si>
    <t>CHS 	114.3	 x 	8</t>
  </si>
  <si>
    <t>CHS 	114.3	 x 	10</t>
  </si>
  <si>
    <t>CHS 	139.7	 x 	3.6</t>
  </si>
  <si>
    <t>CHS 	139.7	 x 	4</t>
  </si>
  <si>
    <t>CHS 	139.7	 x 	4.5</t>
  </si>
  <si>
    <t>CHS 	139.7	 x 	5</t>
  </si>
  <si>
    <t>CHS 	139.7	 x 	5.6</t>
  </si>
  <si>
    <t>CHS 	139.7	 x 	6.3</t>
  </si>
  <si>
    <t>CHS 	139.7	 x 	7.1</t>
  </si>
  <si>
    <t>CHS 	139.7	 x 	8</t>
  </si>
  <si>
    <t>CHS 	139.7	 x 	10</t>
  </si>
  <si>
    <t>CHS 	168.3	 x 	5</t>
  </si>
  <si>
    <t>CHS 	168.3	 x 	5.6</t>
  </si>
  <si>
    <t>CHS 	168.3	 x 	6.3</t>
  </si>
  <si>
    <t>CHS 	168.3	 x 	7.1</t>
  </si>
  <si>
    <t>CHS 	168.3	 x 	8</t>
  </si>
  <si>
    <t>CHS 	168.3	 x 	10</t>
  </si>
  <si>
    <t>CHS 	168.3	 x 	11</t>
  </si>
  <si>
    <t>CHS 	168.3	 x 	12.5</t>
  </si>
  <si>
    <t>CHS 	193.7	 x 	5</t>
  </si>
  <si>
    <t>CHS 	193.7	 x 	5.6</t>
  </si>
  <si>
    <t>CHS 	193.7	 x 	6.3</t>
  </si>
  <si>
    <t>CHS 	193.7	 x 	7.1</t>
  </si>
  <si>
    <t>CHS 	193.7	 x 	8</t>
  </si>
  <si>
    <t>CHS 	193.7	 x 	10</t>
  </si>
  <si>
    <t>CHS 	193.7	 x 	11</t>
  </si>
  <si>
    <t>CHS 	193.7	 x 	12.5</t>
  </si>
  <si>
    <t>CHS 	193.7	 x 	14.2</t>
  </si>
  <si>
    <t>CHS 	193.7	 x 	16</t>
  </si>
  <si>
    <t>CHS 	219.1	 x 	4.5</t>
  </si>
  <si>
    <t>CHS 	219.1	 x 	5</t>
  </si>
  <si>
    <t>CHS 	219.1	 x 	5.6</t>
  </si>
  <si>
    <t>CHS 	219.1	 x 	6.3</t>
  </si>
  <si>
    <t>CHS 	219.1	 x 	7.1</t>
  </si>
  <si>
    <t>CHS 	219.1	 x 	8</t>
  </si>
  <si>
    <t>CHS 	219.1	 x 	10</t>
  </si>
  <si>
    <t>CHS 	219.1	 x 	11</t>
  </si>
  <si>
    <t>CHS 	219.1	 x 	12.5</t>
  </si>
  <si>
    <t>CHS 	219.1	 x 	14.2</t>
  </si>
  <si>
    <t>CHS 	219.1	 x 	16</t>
  </si>
  <si>
    <t>CHS 	244.5	 x 	5</t>
  </si>
  <si>
    <t>CHS 	244.5	 x 	5.6</t>
  </si>
  <si>
    <t>CHS 	244.5	 x 	6.3</t>
  </si>
  <si>
    <t>CHS 	244.5	 x 	7.1</t>
  </si>
  <si>
    <t>CHS 	244.5	 x 	8</t>
  </si>
  <si>
    <t>CHS 	244.5	 x 	10</t>
  </si>
  <si>
    <t>CHS 	244.5	 x 	11</t>
  </si>
  <si>
    <t>CHS 	244.5	 x 	12.5</t>
  </si>
  <si>
    <t>CHS 	244.5	 x 	14.2</t>
  </si>
  <si>
    <t>CHS 224.5		 x 	16</t>
  </si>
  <si>
    <t>CHS 	273	 x 	5</t>
  </si>
  <si>
    <t>CHS 	273	 x 	5.6</t>
  </si>
  <si>
    <t>CHS 	273	 x 	6.3</t>
  </si>
  <si>
    <t>CHS 	273	 x 	7.1</t>
  </si>
  <si>
    <t>CHS 	273	 x 	8</t>
  </si>
  <si>
    <t>CHS 	273	 x 	10</t>
  </si>
  <si>
    <t>CHS 	273	 x 	11</t>
  </si>
  <si>
    <t>CHS 	273	 x 	12.5</t>
  </si>
  <si>
    <t>CHS 	273	 x 	14.2</t>
  </si>
  <si>
    <t>CHS 	273	 x 	16</t>
  </si>
  <si>
    <t>CHS 	323.9	 x 	5</t>
  </si>
  <si>
    <t>CHS 	323.9	 x 	5.6</t>
  </si>
  <si>
    <t>CHS 	323.9	 x 	6.3</t>
  </si>
  <si>
    <t>CHS 	323.9	 x 	7.1</t>
  </si>
  <si>
    <t>CHS 	323.9	 x 	8</t>
  </si>
  <si>
    <t>CHS 	323.9	 x 	10</t>
  </si>
  <si>
    <t>CHS 	323.9	 x 	11</t>
  </si>
  <si>
    <t>CHS 	323.9	 x 	12.5</t>
  </si>
  <si>
    <t>CHS 	323.9	 x 	14.2</t>
  </si>
  <si>
    <t>CHS 	323.9	 x 	16</t>
  </si>
  <si>
    <t>CHS 	355.6	 x 	6.3</t>
  </si>
  <si>
    <t>CHS 	355.6	 x 	7.1</t>
  </si>
  <si>
    <t>CHS 	355.6	 x 	8</t>
  </si>
  <si>
    <t>CHS 	355.6	 x 	10</t>
  </si>
  <si>
    <t>CHS 	355.6	 x 	11</t>
  </si>
  <si>
    <t>CHS 	355.6	 x 	12.5</t>
  </si>
  <si>
    <t>CHS 	355.6	 x 	14.2</t>
  </si>
  <si>
    <t>CHS 	355.6	 x 	16</t>
  </si>
  <si>
    <t>CHS 	406.4	 x 	10</t>
  </si>
  <si>
    <t>CHS 	406.4	 x 	11</t>
  </si>
  <si>
    <t>CHS 	406.4	 x 	12.5</t>
  </si>
  <si>
    <t>CHS 	406.4	 x 	14.2</t>
  </si>
  <si>
    <t>CHS 	406.4	 x 	16</t>
  </si>
  <si>
    <t>CHS 	457	 x 	10</t>
  </si>
  <si>
    <t>CHS 	457	 x 	11</t>
  </si>
  <si>
    <t>CHS 	457	 x 	12.5</t>
  </si>
  <si>
    <t>CHS 	457	 x 	14.2</t>
  </si>
  <si>
    <t>CHS 	457	 x 	16</t>
  </si>
  <si>
    <t>CHS 	508	 x 	10</t>
  </si>
  <si>
    <t>CHS 	508	 x 	11</t>
  </si>
  <si>
    <t>CHS 	508	 x 	12.5</t>
  </si>
  <si>
    <t>CHS 	508	 x 	14.2</t>
  </si>
  <si>
    <t>CHS 	508	 x 	16</t>
  </si>
  <si>
    <t>SHS 40 x 40 x 3.6</t>
  </si>
  <si>
    <t>SHS 40 x 40 x 4</t>
  </si>
  <si>
    <t>SHS 40 x 40 x 5</t>
  </si>
  <si>
    <t>SHS 40 x 40 x 5.6</t>
  </si>
  <si>
    <t>SHS 40 x 40 x 6.3</t>
  </si>
  <si>
    <t>SHS 50 x 50 x 2.9</t>
  </si>
  <si>
    <t>SHS 50 x 50 x 3</t>
  </si>
  <si>
    <t>SHS 50 x 50 x 3.2</t>
  </si>
  <si>
    <t>SHS 50 x 50 x 3.6</t>
  </si>
  <si>
    <t>SHS 50 x 50 x 4</t>
  </si>
  <si>
    <t>SHS 50 x 50 x 5</t>
  </si>
  <si>
    <t>SHS 50 x 50 x 5.6</t>
  </si>
  <si>
    <t>SHS 50 x 50 x 6.3</t>
  </si>
  <si>
    <t>SHS 50 x 50 x 7.1</t>
  </si>
  <si>
    <t>SHS 50 x 50 x 8</t>
  </si>
  <si>
    <t>SHS 60 x 60 x 2.9</t>
  </si>
  <si>
    <t>SHS 60 x 60 x 3</t>
  </si>
  <si>
    <t>SHS 60 x 60 x 3.2</t>
  </si>
  <si>
    <t>SHS 60 x 60 x 3.6</t>
  </si>
  <si>
    <t>SHS 60 x 60 x 4</t>
  </si>
  <si>
    <t>SHS 60 x 60 x 5</t>
  </si>
  <si>
    <t>SHS 60 x 60 x 5.6</t>
  </si>
  <si>
    <t>SHS 60 x 60 x 6.3</t>
  </si>
  <si>
    <t>SHS 60 x 60 x 7.1</t>
  </si>
  <si>
    <t>SHS 60 x 60 x 8</t>
  </si>
  <si>
    <t>SHS 70 x 70 x 3</t>
  </si>
  <si>
    <t>SHS 70 x 70 x 3.2</t>
  </si>
  <si>
    <t>SHS 70 x 70 x 3.6</t>
  </si>
  <si>
    <t>SHS 70 x 70 x 4</t>
  </si>
  <si>
    <t>SHS 70 x 70 x 5</t>
  </si>
  <si>
    <t>SHS 70 x 70 x 5.6</t>
  </si>
  <si>
    <t>SHS 70 x 70 x 6.3</t>
  </si>
  <si>
    <t>SHS 70 x 70 x 7.1</t>
  </si>
  <si>
    <t>SHS 70 x 70 x 8</t>
  </si>
  <si>
    <t>SHS 70 x 70 x 8.8</t>
  </si>
  <si>
    <t>SHS 80 x 80 x 3.2</t>
  </si>
  <si>
    <t>SHS 80 x 80 x 3.6</t>
  </si>
  <si>
    <t>SHS 80 x 80 x 4</t>
  </si>
  <si>
    <t>SHS 80 x 80 x 5</t>
  </si>
  <si>
    <t>SHS 80 x 80 x 5.6</t>
  </si>
  <si>
    <t>SHS 80 x 80 x 6.3</t>
  </si>
  <si>
    <t>SHS 80 x 80 x 7.1</t>
  </si>
  <si>
    <t>SHS 80 x 80 x 8</t>
  </si>
  <si>
    <t>SHS 80 x 80 x 8.8</t>
  </si>
  <si>
    <t>SHS 80 x 80 x 10</t>
  </si>
  <si>
    <t>SHS 90 x 90 x 3.6</t>
  </si>
  <si>
    <t>SHS 90 x 90 x 4</t>
  </si>
  <si>
    <t>SHS 90 x 90 x 5</t>
  </si>
  <si>
    <t>SHS 90 x 90 x 5.6</t>
  </si>
  <si>
    <t>SHS 90 x 90 x 6.3</t>
  </si>
  <si>
    <t>SHS 90 x 90 x 7.1</t>
  </si>
  <si>
    <t>SHS 90 x 90 x 8</t>
  </si>
  <si>
    <t>SHS 90 x 90 x 8.8</t>
  </si>
  <si>
    <t>SHS 90 x 90 x 10</t>
  </si>
  <si>
    <t>SHS 100 x 100 x 3.6</t>
  </si>
  <si>
    <t>SHS 100 x 100 x 4</t>
  </si>
  <si>
    <t>SHS 100 x 100 x 5</t>
  </si>
  <si>
    <t>SHS 100 x 100 x 5.6</t>
  </si>
  <si>
    <t>SHS 100 x 100 x 6.3</t>
  </si>
  <si>
    <t>SHS 100 x 100 x 7.1</t>
  </si>
  <si>
    <t>SHS 100 x 100 x 8</t>
  </si>
  <si>
    <t>SHS 100 x 100 x 8.8</t>
  </si>
  <si>
    <t>SHS 100 x 100 x 10</t>
  </si>
  <si>
    <t>SHS 120 x 120 x 4</t>
  </si>
  <si>
    <t>SHS 120 x 120 x 5</t>
  </si>
  <si>
    <t>SHS 120 x 120 x 5.6</t>
  </si>
  <si>
    <t>SHS 120 x 120 x 6.3</t>
  </si>
  <si>
    <t>SHS 120 x 120 x 7.1</t>
  </si>
  <si>
    <t>SHS 120 x 120 x 8</t>
  </si>
  <si>
    <t>SHS 120 x 120 x 8.8</t>
  </si>
  <si>
    <t>SHS 120 x 120 x 10</t>
  </si>
  <si>
    <t>SHS 120 x 120 x 11</t>
  </si>
  <si>
    <t>SHS 120 x 120 x 12.5</t>
  </si>
  <si>
    <t>SHS 140 x 140 x 5</t>
  </si>
  <si>
    <t>SHS 140 x 140 x 5.6</t>
  </si>
  <si>
    <t>SHS 140 x 140 x 6.3</t>
  </si>
  <si>
    <t>SHS 140 x 140 x 7.1</t>
  </si>
  <si>
    <t>SHS 140 x 140 x 8</t>
  </si>
  <si>
    <t>SHS 140 x 140 x 8.8</t>
  </si>
  <si>
    <t>SHS 140 x 140 x 10</t>
  </si>
  <si>
    <t>SHS 140 x 140 x 12.5</t>
  </si>
  <si>
    <t>SHS 140 x 140 x 14.2</t>
  </si>
  <si>
    <t>SHS 140 x 140 x 16</t>
  </si>
  <si>
    <t>SHS 150 x 150 x 5</t>
  </si>
  <si>
    <t>SHS 150 x 150 x 5.6</t>
  </si>
  <si>
    <t>SHS 150 x 150 x 6.3</t>
  </si>
  <si>
    <t>SHS 150 x 150 x 7.1</t>
  </si>
  <si>
    <t>SHS 150 x 150 x 8</t>
  </si>
  <si>
    <t>SHS 150 x 150 x 8.8</t>
  </si>
  <si>
    <t>SHS 150 x 150 x 11</t>
  </si>
  <si>
    <t>SHS 150 x 150 x 12.5</t>
  </si>
  <si>
    <t>SHS 150 x 150 x 14.2</t>
  </si>
  <si>
    <t>SHS 150 x 150 x 16</t>
  </si>
  <si>
    <t>SHS 400 x 400 x 8</t>
  </si>
  <si>
    <t>SHS 400 x 400 x 8.8</t>
  </si>
  <si>
    <t>SHS 400 x 400 x 10</t>
  </si>
  <si>
    <t>SHS 400 x 400 x 11</t>
  </si>
  <si>
    <t>SHS 400 x 400 x 12.5</t>
  </si>
  <si>
    <t>SHS 400 x 400 x 14.2</t>
  </si>
  <si>
    <t>SHS 400 x 400 x 16</t>
  </si>
  <si>
    <t>BU 711 x 254 x 83</t>
  </si>
  <si>
    <t>BU 914 x 152 x 81</t>
  </si>
  <si>
    <t>SHS 250 x 250 x 16</t>
  </si>
  <si>
    <t>SHS 40 x 40 x 2.9</t>
  </si>
  <si>
    <t>SHS 40 x 40 x 3</t>
  </si>
  <si>
    <t>SHS 40 x 40 x 3.2</t>
  </si>
  <si>
    <t>SHS 160 x 160 x 5</t>
  </si>
  <si>
    <t>SHS 160 x 160 x 8</t>
  </si>
  <si>
    <t>SHS 160 x 160 x 10</t>
  </si>
  <si>
    <t>SHS 160 x 160 x 5.6</t>
  </si>
  <si>
    <t>SHS 160 x 160 x 6.3</t>
  </si>
  <si>
    <t>SHS 160 x 160 x 7.1</t>
  </si>
  <si>
    <t>SHS 160 x 160 x 8.8</t>
  </si>
  <si>
    <t>SHS 160 x 160 x 12.5</t>
  </si>
  <si>
    <t>SHS 160 x 160 x 14.2</t>
  </si>
  <si>
    <t>SHS 160 x 160 x 16</t>
  </si>
  <si>
    <t>SHS 180 x 180 x 6.3</t>
  </si>
  <si>
    <t>SHS 180 x 180 x 7.1</t>
  </si>
  <si>
    <t>SHS 180 x 180 x 8</t>
  </si>
  <si>
    <t>SHS 180 x 180 x 8.8</t>
  </si>
  <si>
    <t>SHS 180 x 180 x 10</t>
  </si>
  <si>
    <t>SHS 180 x 180 x 11</t>
  </si>
  <si>
    <t>SHS 180 x 180 x 12.5</t>
  </si>
  <si>
    <t>SHS 180 x 180 x 14.2</t>
  </si>
  <si>
    <t>SHS 180 x 180 x 16</t>
  </si>
  <si>
    <t>SHS 200 x 200 x 5</t>
  </si>
  <si>
    <t>SHS 200 x 200 x 10</t>
  </si>
  <si>
    <t>SHS 200 x 200 x 11</t>
  </si>
  <si>
    <t>SHS 200 x 200 x 5.6</t>
  </si>
  <si>
    <t>SHS 200 x 200 x 7.1</t>
  </si>
  <si>
    <t>SHS 200 x 200 x 8.8</t>
  </si>
  <si>
    <t>SHS 200 x 200 x 14.2</t>
  </si>
  <si>
    <t>SHS 200 x 200 x 16</t>
  </si>
  <si>
    <t>SHS 220 x 220 x 8</t>
  </si>
  <si>
    <t>SHS 220 x 220 x 10</t>
  </si>
  <si>
    <t>SHS 220 x 220 x 11</t>
  </si>
  <si>
    <t>SHS 220 x 220 x 8.8</t>
  </si>
  <si>
    <t>SHS 220 x 220 x 12.5</t>
  </si>
  <si>
    <t>SHS 220 x 220 x 14.2</t>
  </si>
  <si>
    <t>SHS 220 x 220 x 16</t>
  </si>
  <si>
    <t>SHS 250 x 250 x 5</t>
  </si>
  <si>
    <t>SHS 250 x 250 x 8</t>
  </si>
  <si>
    <t>SHS 250 x 250 x 10</t>
  </si>
  <si>
    <t>SHS 250 x 250 x 11</t>
  </si>
  <si>
    <t>SHS 250 x 250 x 5.6</t>
  </si>
  <si>
    <t>SHS 250 x 250 x 6.3</t>
  </si>
  <si>
    <t>SHS 250 x 250 x 7.1</t>
  </si>
  <si>
    <t>SHS 250 x 250 x 8.8</t>
  </si>
  <si>
    <t>SHS 250 x 250 x 12.5</t>
  </si>
  <si>
    <t>SHS 250 x 250 x 14.2</t>
  </si>
  <si>
    <t>SHS 260 x 260 x 8</t>
  </si>
  <si>
    <t>SHS 260 x 260 x 7.1</t>
  </si>
  <si>
    <t>SHS 260 x 260 x 10</t>
  </si>
  <si>
    <t>SHS 260 x 260 x 11</t>
  </si>
  <si>
    <t>SHS 260 x 260 x 8.8</t>
  </si>
  <si>
    <t>SHS 260 x 260 x 12.5</t>
  </si>
  <si>
    <t>SHS 260 x 260 x 14.2</t>
  </si>
  <si>
    <t>SHS 260 x 260 x 16</t>
  </si>
  <si>
    <t>SHS 300 x 300 x 6.3</t>
  </si>
  <si>
    <t>SHS 300 x 300 x 7.1</t>
  </si>
  <si>
    <t>SHS 300 x 300 x 8</t>
  </si>
  <si>
    <t>SHS 300 x 300 x 8.8</t>
  </si>
  <si>
    <t>SHS 300 x 300 x 11</t>
  </si>
  <si>
    <t>SHS 300 x 300 x 12.5</t>
  </si>
  <si>
    <t>SHS 300 x 300 x 14.2</t>
  </si>
  <si>
    <t>SHS 300 x 300 x 16</t>
  </si>
  <si>
    <t>SHS 350 x 350 x 8</t>
  </si>
  <si>
    <t>SHS 350 x 350 x 10</t>
  </si>
  <si>
    <t>SHS 350 x 350 x 11</t>
  </si>
  <si>
    <t>SHS 350 x 350 x 8.8</t>
  </si>
  <si>
    <t>SHS 350 x 350 x 12.5</t>
  </si>
  <si>
    <t>SHS 350 x 350 x 14.2</t>
  </si>
  <si>
    <t>SHS 350 x 350 x 16</t>
  </si>
  <si>
    <r>
      <t>h</t>
    </r>
    <r>
      <rPr>
        <b/>
        <vertAlign val="subscript"/>
        <sz val="12"/>
        <color theme="1"/>
        <rFont val="Times New Roman"/>
        <family val="1"/>
      </rPr>
      <t>c</t>
    </r>
  </si>
  <si>
    <r>
      <t>h</t>
    </r>
    <r>
      <rPr>
        <b/>
        <vertAlign val="subscript"/>
        <sz val="12"/>
        <color theme="1"/>
        <rFont val="Times New Roman"/>
        <family val="1"/>
      </rPr>
      <t>b</t>
    </r>
  </si>
  <si>
    <r>
      <rPr>
        <b/>
        <i/>
        <sz val="12"/>
        <color theme="1"/>
        <rFont val="Times New Roman"/>
        <family val="1"/>
      </rPr>
      <t>t</t>
    </r>
    <r>
      <rPr>
        <b/>
        <vertAlign val="subscript"/>
        <sz val="12"/>
        <color theme="1"/>
        <rFont val="Times New Roman"/>
        <family val="1"/>
      </rPr>
      <t>bf</t>
    </r>
  </si>
  <si>
    <r>
      <rPr>
        <b/>
        <i/>
        <sz val="12"/>
        <color theme="1"/>
        <rFont val="Times New Roman"/>
        <family val="1"/>
      </rPr>
      <t>t</t>
    </r>
    <r>
      <rPr>
        <b/>
        <vertAlign val="subscript"/>
        <sz val="12"/>
        <color theme="1"/>
        <rFont val="Times New Roman"/>
        <family val="1"/>
      </rPr>
      <t>bw</t>
    </r>
  </si>
  <si>
    <r>
      <rPr>
        <b/>
        <i/>
        <sz val="12"/>
        <color theme="1"/>
        <rFont val="Times New Roman"/>
        <family val="1"/>
      </rPr>
      <t>t</t>
    </r>
    <r>
      <rPr>
        <b/>
        <vertAlign val="subscript"/>
        <sz val="12"/>
        <color theme="1"/>
        <rFont val="Times New Roman"/>
        <family val="1"/>
      </rPr>
      <t>cw</t>
    </r>
  </si>
  <si>
    <r>
      <rPr>
        <b/>
        <i/>
        <sz val="12"/>
        <color theme="1"/>
        <rFont val="Times New Roman"/>
        <family val="1"/>
      </rPr>
      <t>t</t>
    </r>
    <r>
      <rPr>
        <b/>
        <vertAlign val="subscript"/>
        <sz val="12"/>
        <color theme="1"/>
        <rFont val="Times New Roman"/>
        <family val="1"/>
      </rPr>
      <t>cf</t>
    </r>
  </si>
  <si>
    <r>
      <t>b</t>
    </r>
    <r>
      <rPr>
        <b/>
        <vertAlign val="subscript"/>
        <sz val="12"/>
        <color theme="1"/>
        <rFont val="Times New Roman"/>
        <family val="1"/>
      </rPr>
      <t>ep</t>
    </r>
  </si>
  <si>
    <r>
      <t>h</t>
    </r>
    <r>
      <rPr>
        <b/>
        <vertAlign val="subscript"/>
        <sz val="12"/>
        <color theme="1"/>
        <rFont val="Times New Roman"/>
        <family val="1"/>
      </rPr>
      <t>ep</t>
    </r>
  </si>
  <si>
    <r>
      <t>t</t>
    </r>
    <r>
      <rPr>
        <b/>
        <vertAlign val="subscript"/>
        <sz val="12"/>
        <color theme="1"/>
        <rFont val="Times New Roman"/>
        <family val="1"/>
      </rPr>
      <t>ep</t>
    </r>
  </si>
  <si>
    <r>
      <rPr>
        <i/>
        <sz val="12"/>
        <color theme="1"/>
        <rFont val="Times New Roman"/>
        <family val="1"/>
      </rPr>
      <t>h</t>
    </r>
    <r>
      <rPr>
        <vertAlign val="subscript"/>
        <sz val="12"/>
        <color theme="1"/>
        <rFont val="Times New Roman"/>
        <family val="1"/>
      </rPr>
      <t>c</t>
    </r>
  </si>
  <si>
    <r>
      <rPr>
        <i/>
        <sz val="12"/>
        <color theme="1"/>
        <rFont val="Times New Roman"/>
        <family val="1"/>
      </rPr>
      <t>t</t>
    </r>
    <r>
      <rPr>
        <vertAlign val="subscript"/>
        <sz val="12"/>
        <color theme="1"/>
        <rFont val="Times New Roman"/>
        <family val="1"/>
      </rPr>
      <t>cw</t>
    </r>
  </si>
  <si>
    <r>
      <rPr>
        <i/>
        <sz val="12"/>
        <color theme="1"/>
        <rFont val="Times New Roman"/>
        <family val="1"/>
      </rPr>
      <t>t</t>
    </r>
    <r>
      <rPr>
        <vertAlign val="subscript"/>
        <sz val="12"/>
        <color theme="1"/>
        <rFont val="Times New Roman"/>
        <family val="1"/>
      </rPr>
      <t>cf</t>
    </r>
  </si>
  <si>
    <r>
      <rPr>
        <i/>
        <sz val="12"/>
        <color theme="1"/>
        <rFont val="Times New Roman"/>
        <family val="1"/>
      </rPr>
      <t>L</t>
    </r>
    <r>
      <rPr>
        <vertAlign val="subscript"/>
        <sz val="12"/>
        <color theme="1"/>
        <rFont val="Times New Roman"/>
        <family val="1"/>
      </rPr>
      <t>c</t>
    </r>
  </si>
  <si>
    <r>
      <rPr>
        <i/>
        <sz val="12"/>
        <color theme="1"/>
        <rFont val="Times New Roman"/>
        <family val="1"/>
      </rPr>
      <t>L</t>
    </r>
    <r>
      <rPr>
        <vertAlign val="subscript"/>
        <sz val="12"/>
        <color theme="1"/>
        <rFont val="Times New Roman"/>
        <family val="1"/>
      </rPr>
      <t>b</t>
    </r>
  </si>
  <si>
    <r>
      <rPr>
        <i/>
        <sz val="12"/>
        <color theme="1"/>
        <rFont val="Times New Roman"/>
        <family val="1"/>
      </rPr>
      <t>t</t>
    </r>
    <r>
      <rPr>
        <vertAlign val="subscript"/>
        <sz val="12"/>
        <color theme="1"/>
        <rFont val="Times New Roman"/>
        <family val="1"/>
      </rPr>
      <t>bw</t>
    </r>
  </si>
  <si>
    <r>
      <rPr>
        <i/>
        <sz val="12"/>
        <color theme="1"/>
        <rFont val="Times New Roman"/>
        <family val="1"/>
      </rPr>
      <t>t</t>
    </r>
    <r>
      <rPr>
        <vertAlign val="subscript"/>
        <sz val="12"/>
        <color theme="1"/>
        <rFont val="Times New Roman"/>
        <family val="1"/>
      </rPr>
      <t>bf</t>
    </r>
  </si>
  <si>
    <r>
      <rPr>
        <i/>
        <sz val="12"/>
        <color theme="1"/>
        <rFont val="Times New Roman"/>
        <family val="1"/>
      </rPr>
      <t>h</t>
    </r>
    <r>
      <rPr>
        <vertAlign val="subscript"/>
        <sz val="12"/>
        <color theme="1"/>
        <rFont val="Times New Roman"/>
        <family val="1"/>
      </rPr>
      <t>b</t>
    </r>
  </si>
  <si>
    <r>
      <rPr>
        <i/>
        <sz val="12"/>
        <color theme="1"/>
        <rFont val="Times New Roman"/>
        <family val="1"/>
      </rPr>
      <t>t</t>
    </r>
    <r>
      <rPr>
        <vertAlign val="subscript"/>
        <sz val="12"/>
        <color theme="1"/>
        <rFont val="Times New Roman"/>
        <family val="1"/>
      </rPr>
      <t>ep</t>
    </r>
  </si>
  <si>
    <r>
      <rPr>
        <i/>
        <sz val="12"/>
        <color theme="1"/>
        <rFont val="Times New Roman"/>
        <family val="1"/>
      </rPr>
      <t>b</t>
    </r>
    <r>
      <rPr>
        <vertAlign val="subscript"/>
        <sz val="12"/>
        <color theme="1"/>
        <rFont val="Times New Roman"/>
        <family val="1"/>
      </rPr>
      <t>ep</t>
    </r>
  </si>
  <si>
    <r>
      <rPr>
        <i/>
        <sz val="12"/>
        <color theme="1"/>
        <rFont val="Times New Roman"/>
        <family val="1"/>
      </rPr>
      <t>h</t>
    </r>
    <r>
      <rPr>
        <vertAlign val="subscript"/>
        <sz val="12"/>
        <color theme="1"/>
        <rFont val="Times New Roman"/>
        <family val="1"/>
      </rPr>
      <t>ep</t>
    </r>
  </si>
  <si>
    <r>
      <rPr>
        <i/>
        <sz val="12"/>
        <color theme="1"/>
        <rFont val="Times New Roman"/>
        <family val="1"/>
      </rPr>
      <t>A</t>
    </r>
    <r>
      <rPr>
        <vertAlign val="subscript"/>
        <sz val="12"/>
        <color theme="1"/>
        <rFont val="Times New Roman"/>
        <family val="1"/>
      </rPr>
      <t>s</t>
    </r>
  </si>
  <si>
    <r>
      <t>L</t>
    </r>
    <r>
      <rPr>
        <b/>
        <vertAlign val="subscript"/>
        <sz val="12"/>
        <color theme="1"/>
        <rFont val="Times New Roman"/>
        <family val="1"/>
      </rPr>
      <t>c</t>
    </r>
  </si>
  <si>
    <r>
      <t>L</t>
    </r>
    <r>
      <rPr>
        <b/>
        <vertAlign val="subscript"/>
        <sz val="12"/>
        <color theme="1"/>
        <rFont val="Times New Roman"/>
        <family val="1"/>
      </rPr>
      <t>b</t>
    </r>
  </si>
  <si>
    <t>Pan</t>
  </si>
  <si>
    <t>HM 250 x 175</t>
  </si>
  <si>
    <t>HW 100 x 100</t>
  </si>
  <si>
    <t>HW 125 x 125</t>
  </si>
  <si>
    <t>HW 150 x 150</t>
  </si>
  <si>
    <t>HW 175 x 175</t>
  </si>
  <si>
    <t>HW 200 x 200 x 51</t>
  </si>
  <si>
    <t>HW 200 x 200 x 57</t>
  </si>
  <si>
    <t>HW 250 x 250 x 72</t>
  </si>
  <si>
    <t>HW 250 x 250 x 82</t>
  </si>
  <si>
    <t>HW 300 x 300 x 85</t>
  </si>
  <si>
    <t>HW 300 x 300 x 95</t>
  </si>
  <si>
    <t>HW 300 x 300 x 106</t>
  </si>
  <si>
    <t>HW 350 x 350 x 115</t>
  </si>
  <si>
    <t>HW 350 x 350 x 136</t>
  </si>
  <si>
    <t>HW 400 x 400 x 141</t>
  </si>
  <si>
    <t>HW 400 x 400 x 147</t>
  </si>
  <si>
    <t>HW 400 x 400 x 172</t>
  </si>
  <si>
    <t>HW 400 x 400 x 233</t>
  </si>
  <si>
    <t>HW 400 x 400 x 187</t>
  </si>
  <si>
    <t>HW 400 x 400 x 284</t>
  </si>
  <si>
    <t>HM 150 x 100</t>
  </si>
  <si>
    <t>HM 200 x 150</t>
  </si>
  <si>
    <t>HM 300 x 200</t>
  </si>
  <si>
    <t>HM 350 x 250</t>
  </si>
  <si>
    <t>HM 400 x 300</t>
  </si>
  <si>
    <t>HM 450 x 300</t>
  </si>
  <si>
    <t>HM 500 x 300 x 115</t>
  </si>
  <si>
    <t>HM 500 x 300 x 129</t>
  </si>
  <si>
    <t>HM 600 x 300 x 137</t>
  </si>
  <si>
    <t>HM 600 x 300 x 151</t>
  </si>
  <si>
    <t>HM 600 x 300 x 175</t>
  </si>
  <si>
    <t>HN 175 x 90</t>
  </si>
  <si>
    <t>HN 200 x 100 x 19</t>
  </si>
  <si>
    <t>HN 200 x 100 x 22</t>
  </si>
  <si>
    <t>HN 250 x 125 x 26</t>
  </si>
  <si>
    <t>HN 250 x 125 x 30</t>
  </si>
  <si>
    <t>HN 300 x 150 x 33</t>
  </si>
  <si>
    <t>HN 300 x 150 x 37</t>
  </si>
  <si>
    <t>HN 350 x 175 x 42</t>
  </si>
  <si>
    <t>HN 350 x 175 x 50</t>
  </si>
  <si>
    <t>HN 400 x 150 x 56</t>
  </si>
  <si>
    <t>HN 400 x 200 x 57</t>
  </si>
  <si>
    <t>HN 400 x 200 x 66</t>
  </si>
  <si>
    <t>HN 450 x 150</t>
  </si>
  <si>
    <t>HN 450 x 200 x 67</t>
  </si>
  <si>
    <t>HN 450 x 200 x 76</t>
  </si>
  <si>
    <t>HN 500 x 200 x 80</t>
  </si>
  <si>
    <t>HN 500 x 200 x 90</t>
  </si>
  <si>
    <t>HN 500 x 200 x 103</t>
  </si>
  <si>
    <t>HN 600 x 200 x 95</t>
  </si>
  <si>
    <t>HN 600 x 200 x 106</t>
  </si>
  <si>
    <t>HN 600 x 200 x 120</t>
  </si>
  <si>
    <t>HN 700 x 300 x 166</t>
  </si>
  <si>
    <t>HN 700 x 300 x 185</t>
  </si>
  <si>
    <t>HN 800 x 300 x 191</t>
  </si>
  <si>
    <t>HN 800 x 300 x 210</t>
  </si>
  <si>
    <t>HP 200 x 200</t>
  </si>
  <si>
    <t>HP 250 x 250 x 64</t>
  </si>
  <si>
    <t>HP 250 x 250 x 82</t>
  </si>
  <si>
    <t>HP 300 x 300 x 85</t>
  </si>
  <si>
    <t>HP 300 x 300 x 95</t>
  </si>
  <si>
    <t>HP 300 x 300 x 106</t>
  </si>
  <si>
    <t>HP 350 x 350 x 106</t>
  </si>
  <si>
    <t>HP 344 x 344 x 131</t>
  </si>
  <si>
    <t>HP 350 x 350 x 136</t>
  </si>
  <si>
    <t>HP 350 x 350 x 156</t>
  </si>
  <si>
    <t>HP 400 x 400 x 141</t>
  </si>
  <si>
    <t>HP 394 x 394 x 169</t>
  </si>
  <si>
    <t>HP 400 x 400 x 172</t>
  </si>
  <si>
    <t>HP 414 x 414 x 233</t>
  </si>
  <si>
    <t>HP 400 x 400 x 197</t>
  </si>
  <si>
    <t>HP 428 x 428 x 284</t>
  </si>
  <si>
    <t>Abolmaali</t>
  </si>
  <si>
    <t>BU 305 x 203 x 25 x 10</t>
  </si>
  <si>
    <t>BU 457 x 152 x 13 x 6</t>
  </si>
  <si>
    <t>BU 457 x 203 x 13 x 6</t>
  </si>
  <si>
    <t>BU 559 x 203 x 13 x 6</t>
  </si>
  <si>
    <t>BU 559 x 152 x 13 x 6</t>
  </si>
  <si>
    <t>Pretensioned (70% Fy)</t>
  </si>
  <si>
    <t>Abolmaali, A. (1999). "Nonlinear dynamic finite element analysis of steel frames with semi-rigid joints." PhD Thesis, University of Oklahoma, Norman, Oklahoma.</t>
  </si>
  <si>
    <t>Pan, J., Chen, S., Wang, Z., and Lu, H. (2018). "Initial rotational stiffness of minor-axis flush end-plate connections." Advances in Mechanical Engineering, 10(1), 1687814017745397, DOI: 10.1177/1687814017745397.</t>
  </si>
  <si>
    <t>ST-1</t>
  </si>
  <si>
    <t>ST-2</t>
  </si>
  <si>
    <t>ST-3</t>
  </si>
  <si>
    <t>ST-4</t>
  </si>
  <si>
    <t>ST-5</t>
  </si>
  <si>
    <t>ST-6</t>
  </si>
  <si>
    <t>Elflah</t>
  </si>
  <si>
    <t xml:space="preserve">Hassanien </t>
  </si>
  <si>
    <t>BF+CB+CC+BB</t>
  </si>
  <si>
    <t>BF+CB+CC</t>
  </si>
  <si>
    <t>BA+CB+CC</t>
  </si>
  <si>
    <t>Q235</t>
  </si>
  <si>
    <t>Tizani</t>
  </si>
  <si>
    <t>Extended Hollo-Bolt with end nut</t>
  </si>
  <si>
    <t>C40-Cube</t>
  </si>
  <si>
    <t>C60-Cube</t>
  </si>
  <si>
    <t>Tizani, W., Al-Mughairi, A., Owen, J. S., and Pitrakkos, T. (2013). "Rotational stiffness of a blind-bolted connection to concrete-filled tubes using modified hollo-bolt." Journal of Constructional Steel Research, 80, 317-331, DOI: 10.1016/j.jcsr.2012.09.024.</t>
  </si>
  <si>
    <t>BE+BF</t>
  </si>
  <si>
    <t>Tightened to 50% fy</t>
  </si>
  <si>
    <t>Hollo-Bolt</t>
  </si>
  <si>
    <t>SCC-C60-Cylinder</t>
  </si>
  <si>
    <t>Gr. EN 1.4301 SS</t>
  </si>
  <si>
    <t>Gr. 350</t>
  </si>
  <si>
    <t>Gr. 304</t>
  </si>
  <si>
    <t>Gr. 300</t>
  </si>
  <si>
    <t>Gr. 43</t>
  </si>
  <si>
    <t>Gr. 300W</t>
  </si>
  <si>
    <t>C16-Cylinder</t>
  </si>
  <si>
    <t>C32-Cylinder</t>
  </si>
  <si>
    <t>Gr. A4-80</t>
  </si>
  <si>
    <t>Gr. EN 1.4401</t>
  </si>
  <si>
    <t>Extended Hollo-Bolt</t>
  </si>
  <si>
    <t>Ajax-Bolt</t>
  </si>
  <si>
    <t>C45-Cylinder</t>
  </si>
  <si>
    <t>C25-Cube</t>
  </si>
  <si>
    <t>C35-Cylinder</t>
  </si>
  <si>
    <t>Wang, Y., Wang, Z., Pan, J., and Wang, P. (2020). "Seismic behavior of a novel blind bolted flush end-plate connection to strengthened concrete-filled steel tube columns." Applied Sciences, 10(7), 2517, DOI: 10.3390/app10072517.</t>
  </si>
  <si>
    <t>bcf</t>
  </si>
  <si>
    <t>hc</t>
  </si>
  <si>
    <t>tcf</t>
  </si>
  <si>
    <t>tcw</t>
  </si>
  <si>
    <t>Lc</t>
  </si>
  <si>
    <t>bbf</t>
  </si>
  <si>
    <t>hb</t>
  </si>
  <si>
    <t>tbw</t>
  </si>
  <si>
    <t>tbf</t>
  </si>
  <si>
    <t>Lb</t>
  </si>
  <si>
    <t>tep</t>
  </si>
  <si>
    <t>bep</t>
  </si>
  <si>
    <t>hep</t>
  </si>
  <si>
    <t>db</t>
  </si>
  <si>
    <t>As</t>
  </si>
  <si>
    <t>Wslab</t>
  </si>
  <si>
    <t>Ec</t>
  </si>
  <si>
    <t>Eb</t>
  </si>
  <si>
    <t>funb</t>
  </si>
  <si>
    <t>fymb</t>
  </si>
  <si>
    <t>fynb</t>
  </si>
  <si>
    <t>Ep</t>
  </si>
  <si>
    <t>fc</t>
  </si>
  <si>
    <t>ft</t>
  </si>
  <si>
    <t>fymR</t>
  </si>
  <si>
    <t>fumR</t>
  </si>
  <si>
    <t>funP</t>
  </si>
  <si>
    <t>fymP</t>
  </si>
  <si>
    <t>fynP</t>
  </si>
  <si>
    <t>funB</t>
  </si>
  <si>
    <t>fymB</t>
  </si>
  <si>
    <t>fynB</t>
  </si>
  <si>
    <t>fymC</t>
  </si>
  <si>
    <t>funC</t>
  </si>
  <si>
    <t>fynC</t>
  </si>
  <si>
    <t>GradeC</t>
  </si>
  <si>
    <t>GradeB</t>
  </si>
  <si>
    <t>GradeP</t>
  </si>
  <si>
    <t>Econ</t>
  </si>
  <si>
    <t>GradeCon</t>
  </si>
  <si>
    <t>GradeBolt</t>
  </si>
  <si>
    <t>Ebolt</t>
  </si>
  <si>
    <t>DamageMode</t>
  </si>
  <si>
    <t>HW 100x100x6x8</t>
  </si>
  <si>
    <t>HW 125x125x6.5x9</t>
  </si>
  <si>
    <t>HW 150x150x7x10</t>
  </si>
  <si>
    <t>HW 175x175x7.5x11</t>
  </si>
  <si>
    <t>HW 200x200x8x12</t>
  </si>
  <si>
    <t>HW 200x204x12x12</t>
  </si>
  <si>
    <t>HW 250x250x9x14</t>
  </si>
  <si>
    <t>HW 250x255x14x14</t>
  </si>
  <si>
    <t>HW 294x302x12x12</t>
  </si>
  <si>
    <t>HW 300x300x10x15</t>
  </si>
  <si>
    <t>HW 300x305x15x15</t>
  </si>
  <si>
    <t>HW 344x348x10xl6</t>
  </si>
  <si>
    <t>HW 350x350x12x19</t>
  </si>
  <si>
    <t>HW 388x402x15x15</t>
  </si>
  <si>
    <t>HW 394x398x11x18</t>
  </si>
  <si>
    <t>HW 400x400x13x21</t>
  </si>
  <si>
    <t>HW 414x405x18x28</t>
  </si>
  <si>
    <t>HW 400x408x21x21</t>
  </si>
  <si>
    <t>HW 428x407x20x35</t>
  </si>
  <si>
    <t>HW 148x100x6x9</t>
  </si>
  <si>
    <t>HW 194x150x6x9</t>
  </si>
  <si>
    <t>HW 244x175x7x11</t>
  </si>
  <si>
    <t>HW 294x200x8x12</t>
  </si>
  <si>
    <t>HW 340x250x9x14</t>
  </si>
  <si>
    <t>HW 390x300x10x16</t>
  </si>
  <si>
    <t>HW 440x300x11x18</t>
  </si>
  <si>
    <t>HW 482x300x11x15</t>
  </si>
  <si>
    <t>HW 488x300x11x18</t>
  </si>
  <si>
    <t>HW 582x300x12x17</t>
  </si>
  <si>
    <t>HW 588x300x12x20</t>
  </si>
  <si>
    <t>HW 594x302x14x23</t>
  </si>
  <si>
    <t>HN 175x90x5x8</t>
  </si>
  <si>
    <t>HN 198x99x4.5x7</t>
  </si>
  <si>
    <t>HN 200x100x5.5x8</t>
  </si>
  <si>
    <t>HN 248x124x5x8</t>
  </si>
  <si>
    <t>HN 250x125x6x9</t>
  </si>
  <si>
    <t>HN 298x149x5.5x8</t>
  </si>
  <si>
    <t>HN 300x150x6.5x9</t>
  </si>
  <si>
    <t>HN 346x174x6x9</t>
  </si>
  <si>
    <t>HN 350x175x7x11</t>
  </si>
  <si>
    <t>HN 400x150x8x13</t>
  </si>
  <si>
    <t>HN 396x199x7x11</t>
  </si>
  <si>
    <t>HN 400x200x8x13</t>
  </si>
  <si>
    <t>HN 450x150x9x14</t>
  </si>
  <si>
    <t>HN 446x199x8x12</t>
  </si>
  <si>
    <t>HN 450x200x9x14</t>
  </si>
  <si>
    <t>HN 496x199x9x14</t>
  </si>
  <si>
    <t>HN 500x200x10x16</t>
  </si>
  <si>
    <t>HN 506x201x11x19</t>
  </si>
  <si>
    <t>HN 596x199x10x15</t>
  </si>
  <si>
    <t>HN 600x200x11x17</t>
  </si>
  <si>
    <t>HN 606x201x12x20</t>
  </si>
  <si>
    <t>HN 692x300x13x20</t>
  </si>
  <si>
    <t>HN 700x300x13x24</t>
  </si>
  <si>
    <t>HN 792x300x14x22</t>
  </si>
  <si>
    <t>HN 800x300x14x26</t>
  </si>
  <si>
    <t>HP 200x204x12x12</t>
  </si>
  <si>
    <t>HP 244x252x11x11</t>
  </si>
  <si>
    <t>HP 250x255x14x14</t>
  </si>
  <si>
    <t>HP 294x302x12x12</t>
  </si>
  <si>
    <t>HP 300x300x10x15</t>
  </si>
  <si>
    <t>HP 300x305x15x15</t>
  </si>
  <si>
    <t>HP 338x351x13x13</t>
  </si>
  <si>
    <t>HP 344x354x16x16</t>
  </si>
  <si>
    <t>HP 350x350x12x19</t>
  </si>
  <si>
    <t>HP 350x357x19x19</t>
  </si>
  <si>
    <t>HP 388x402x15x15</t>
  </si>
  <si>
    <t>HP 394x405x18x18</t>
  </si>
  <si>
    <t>HP 400x400x13x21</t>
  </si>
  <si>
    <t>HP 414x405x 18x28</t>
  </si>
  <si>
    <t>HP 400x408x21x21</t>
  </si>
  <si>
    <t>HP 428x407x20x35</t>
  </si>
  <si>
    <t>NA</t>
  </si>
  <si>
    <t>Q275</t>
  </si>
  <si>
    <t>Flowdrill Bolt</t>
  </si>
  <si>
    <t>SCC-C30-Cube</t>
  </si>
  <si>
    <t>C30-Cube</t>
  </si>
  <si>
    <t>C30-Cylinder</t>
  </si>
  <si>
    <t>Tightened with hand wrench</t>
  </si>
  <si>
    <t>Not Reported and quantity is assumed dedcued from figures or other relevant research</t>
  </si>
  <si>
    <t>Not Reported and quantity is assumed only based on an educated guess</t>
  </si>
  <si>
    <t>Font in orange</t>
  </si>
  <si>
    <t>Damage Mode</t>
  </si>
  <si>
    <t>SJB10</t>
  </si>
  <si>
    <t>Column</t>
  </si>
  <si>
    <t>Beam</t>
  </si>
  <si>
    <t>Type</t>
  </si>
  <si>
    <t>Standard</t>
  </si>
  <si>
    <r>
      <rPr>
        <i/>
        <sz val="12"/>
        <color theme="1"/>
        <rFont val="Times New Roman"/>
        <family val="1"/>
      </rPr>
      <t>b</t>
    </r>
    <r>
      <rPr>
        <vertAlign val="subscript"/>
        <sz val="12"/>
        <color theme="1"/>
        <rFont val="Times New Roman"/>
        <family val="1"/>
      </rPr>
      <t>bf</t>
    </r>
  </si>
  <si>
    <r>
      <rPr>
        <i/>
        <sz val="12"/>
        <color theme="1"/>
        <rFont val="Times New Roman"/>
        <family val="1"/>
      </rPr>
      <t>b</t>
    </r>
    <r>
      <rPr>
        <vertAlign val="subscript"/>
        <sz val="12"/>
        <color theme="1"/>
        <rFont val="Times New Roman"/>
        <family val="1"/>
      </rPr>
      <t>cf</t>
    </r>
  </si>
  <si>
    <r>
      <rPr>
        <i/>
        <sz val="12"/>
        <color theme="1"/>
        <rFont val="Times New Roman"/>
        <family val="1"/>
      </rPr>
      <t>f</t>
    </r>
    <r>
      <rPr>
        <vertAlign val="subscript"/>
        <sz val="12"/>
        <color theme="1"/>
        <rFont val="Times New Roman"/>
        <family val="1"/>
      </rPr>
      <t>ynC</t>
    </r>
  </si>
  <si>
    <r>
      <rPr>
        <i/>
        <sz val="12"/>
        <color theme="1"/>
        <rFont val="Times New Roman"/>
        <family val="1"/>
      </rPr>
      <t>f</t>
    </r>
    <r>
      <rPr>
        <vertAlign val="subscript"/>
        <sz val="12"/>
        <color theme="1"/>
        <rFont val="Times New Roman"/>
        <family val="1"/>
      </rPr>
      <t>ymC</t>
    </r>
  </si>
  <si>
    <r>
      <rPr>
        <i/>
        <sz val="12"/>
        <color theme="1"/>
        <rFont val="Times New Roman"/>
        <family val="1"/>
      </rPr>
      <t>f</t>
    </r>
    <r>
      <rPr>
        <vertAlign val="subscript"/>
        <sz val="12"/>
        <color theme="1"/>
        <rFont val="Times New Roman"/>
        <family val="1"/>
      </rPr>
      <t>unC</t>
    </r>
  </si>
  <si>
    <r>
      <rPr>
        <i/>
        <sz val="12"/>
        <color theme="1"/>
        <rFont val="Times New Roman"/>
        <family val="1"/>
      </rPr>
      <t>E</t>
    </r>
    <r>
      <rPr>
        <vertAlign val="subscript"/>
        <sz val="12"/>
        <color theme="1"/>
        <rFont val="Times New Roman"/>
        <family val="1"/>
      </rPr>
      <t>b</t>
    </r>
  </si>
  <si>
    <r>
      <rPr>
        <i/>
        <sz val="12"/>
        <color theme="1"/>
        <rFont val="Times New Roman"/>
        <family val="1"/>
      </rPr>
      <t>E</t>
    </r>
    <r>
      <rPr>
        <vertAlign val="subscript"/>
        <sz val="12"/>
        <color theme="1"/>
        <rFont val="Times New Roman"/>
        <family val="1"/>
      </rPr>
      <t>c</t>
    </r>
  </si>
  <si>
    <r>
      <rPr>
        <i/>
        <sz val="12"/>
        <color theme="1"/>
        <rFont val="Times New Roman"/>
        <family val="1"/>
      </rPr>
      <t>f</t>
    </r>
    <r>
      <rPr>
        <vertAlign val="subscript"/>
        <sz val="12"/>
        <color theme="1"/>
        <rFont val="Times New Roman"/>
        <family val="1"/>
      </rPr>
      <t>ynB</t>
    </r>
  </si>
  <si>
    <r>
      <rPr>
        <i/>
        <sz val="12"/>
        <color theme="1"/>
        <rFont val="Times New Roman"/>
        <family val="1"/>
      </rPr>
      <t>f</t>
    </r>
    <r>
      <rPr>
        <vertAlign val="subscript"/>
        <sz val="12"/>
        <color theme="1"/>
        <rFont val="Times New Roman"/>
        <family val="1"/>
      </rPr>
      <t>ymB</t>
    </r>
  </si>
  <si>
    <r>
      <rPr>
        <i/>
        <sz val="12"/>
        <color theme="1"/>
        <rFont val="Times New Roman"/>
        <family val="1"/>
      </rPr>
      <t>f</t>
    </r>
    <r>
      <rPr>
        <vertAlign val="subscript"/>
        <sz val="12"/>
        <color theme="1"/>
        <rFont val="Times New Roman"/>
        <family val="1"/>
      </rPr>
      <t>unB</t>
    </r>
  </si>
  <si>
    <r>
      <rPr>
        <i/>
        <sz val="12"/>
        <color theme="1"/>
        <rFont val="Times New Roman"/>
        <family val="1"/>
      </rPr>
      <t>f</t>
    </r>
    <r>
      <rPr>
        <vertAlign val="subscript"/>
        <sz val="12"/>
        <color theme="1"/>
        <rFont val="Times New Roman"/>
        <family val="1"/>
      </rPr>
      <t>ynP</t>
    </r>
  </si>
  <si>
    <r>
      <rPr>
        <i/>
        <sz val="12"/>
        <color theme="1"/>
        <rFont val="Times New Roman"/>
        <family val="1"/>
      </rPr>
      <t>f</t>
    </r>
    <r>
      <rPr>
        <vertAlign val="subscript"/>
        <sz val="12"/>
        <color theme="1"/>
        <rFont val="Times New Roman"/>
        <family val="1"/>
      </rPr>
      <t>ymP</t>
    </r>
  </si>
  <si>
    <r>
      <rPr>
        <i/>
        <sz val="12"/>
        <color theme="1"/>
        <rFont val="Times New Roman"/>
        <family val="1"/>
      </rPr>
      <t>f</t>
    </r>
    <r>
      <rPr>
        <vertAlign val="subscript"/>
        <sz val="12"/>
        <color theme="1"/>
        <rFont val="Times New Roman"/>
        <family val="1"/>
      </rPr>
      <t>unP</t>
    </r>
  </si>
  <si>
    <r>
      <rPr>
        <i/>
        <sz val="12"/>
        <color theme="1"/>
        <rFont val="Times New Roman"/>
        <family val="1"/>
      </rPr>
      <t>E</t>
    </r>
    <r>
      <rPr>
        <vertAlign val="subscript"/>
        <sz val="12"/>
        <color theme="1"/>
        <rFont val="Times New Roman"/>
        <family val="1"/>
      </rPr>
      <t>p</t>
    </r>
  </si>
  <si>
    <r>
      <rPr>
        <i/>
        <sz val="12"/>
        <color theme="1"/>
        <rFont val="Times New Roman"/>
        <family val="1"/>
      </rPr>
      <t>f</t>
    </r>
    <r>
      <rPr>
        <vertAlign val="subscript"/>
        <sz val="12"/>
        <color theme="1"/>
        <rFont val="Times New Roman"/>
        <family val="1"/>
      </rPr>
      <t>c</t>
    </r>
  </si>
  <si>
    <r>
      <rPr>
        <i/>
        <sz val="12"/>
        <color theme="1"/>
        <rFont val="Times New Roman"/>
        <family val="1"/>
      </rPr>
      <t>f</t>
    </r>
    <r>
      <rPr>
        <vertAlign val="subscript"/>
        <sz val="12"/>
        <color theme="1"/>
        <rFont val="Times New Roman"/>
        <family val="1"/>
      </rPr>
      <t>t</t>
    </r>
  </si>
  <si>
    <r>
      <rPr>
        <i/>
        <sz val="12"/>
        <color theme="1"/>
        <rFont val="Times New Roman"/>
        <family val="1"/>
      </rPr>
      <t>E</t>
    </r>
    <r>
      <rPr>
        <vertAlign val="subscript"/>
        <sz val="12"/>
        <color theme="1"/>
        <rFont val="Times New Roman"/>
        <family val="1"/>
      </rPr>
      <t>con</t>
    </r>
  </si>
  <si>
    <r>
      <rPr>
        <i/>
        <sz val="12"/>
        <color theme="1"/>
        <rFont val="Times New Roman"/>
        <family val="1"/>
      </rPr>
      <t>f</t>
    </r>
    <r>
      <rPr>
        <vertAlign val="subscript"/>
        <sz val="12"/>
        <color theme="1"/>
        <rFont val="Times New Roman"/>
        <family val="1"/>
      </rPr>
      <t>ymR</t>
    </r>
  </si>
  <si>
    <r>
      <rPr>
        <i/>
        <sz val="12"/>
        <color theme="1"/>
        <rFont val="Times New Roman"/>
        <family val="1"/>
      </rPr>
      <t>f</t>
    </r>
    <r>
      <rPr>
        <vertAlign val="subscript"/>
        <sz val="12"/>
        <color theme="1"/>
        <rFont val="Times New Roman"/>
        <family val="1"/>
      </rPr>
      <t>umR</t>
    </r>
  </si>
  <si>
    <r>
      <rPr>
        <i/>
        <sz val="12"/>
        <color theme="1"/>
        <rFont val="Times New Roman"/>
        <family val="1"/>
      </rPr>
      <t>f</t>
    </r>
    <r>
      <rPr>
        <vertAlign val="subscript"/>
        <sz val="12"/>
        <color theme="1"/>
        <rFont val="Times New Roman"/>
        <family val="1"/>
      </rPr>
      <t>ynb</t>
    </r>
  </si>
  <si>
    <r>
      <rPr>
        <i/>
        <sz val="12"/>
        <color theme="1"/>
        <rFont val="Times New Roman"/>
        <family val="1"/>
      </rPr>
      <t>f</t>
    </r>
    <r>
      <rPr>
        <vertAlign val="subscript"/>
        <sz val="12"/>
        <color theme="1"/>
        <rFont val="Times New Roman"/>
        <family val="1"/>
      </rPr>
      <t>ymb</t>
    </r>
  </si>
  <si>
    <r>
      <rPr>
        <i/>
        <sz val="12"/>
        <color theme="1"/>
        <rFont val="Times New Roman"/>
        <family val="1"/>
      </rPr>
      <t>f</t>
    </r>
    <r>
      <rPr>
        <vertAlign val="subscript"/>
        <sz val="12"/>
        <color theme="1"/>
        <rFont val="Times New Roman"/>
        <family val="1"/>
      </rPr>
      <t>unb</t>
    </r>
  </si>
  <si>
    <t>End plate yielding</t>
  </si>
  <si>
    <t>Column flange yielding/tube wall bulging</t>
  </si>
  <si>
    <t>PY</t>
  </si>
  <si>
    <t>PY+CB+BA+CC</t>
  </si>
  <si>
    <t>PY+BE+BB</t>
  </si>
  <si>
    <t>PY+CB+BF</t>
  </si>
  <si>
    <t>PY+BE</t>
  </si>
  <si>
    <t>PY+BF+WF</t>
  </si>
  <si>
    <t>PY+BF</t>
  </si>
  <si>
    <t>PY+PF</t>
  </si>
  <si>
    <t>PY+CB</t>
  </si>
  <si>
    <t>PY+BB+WB</t>
  </si>
  <si>
    <t>PY+CB+BY</t>
  </si>
  <si>
    <t>PY+BB</t>
  </si>
  <si>
    <t>PY+BS</t>
  </si>
  <si>
    <t>RY+PY+CB</t>
  </si>
  <si>
    <t>WY+PY+BF</t>
  </si>
  <si>
    <t>BY+WY+PY+BF</t>
  </si>
  <si>
    <t>BY+PY+BF</t>
  </si>
  <si>
    <t>BB+PY+CB</t>
  </si>
  <si>
    <t>CC+WY+PY</t>
  </si>
  <si>
    <t>CB+PY</t>
  </si>
  <si>
    <t>CC+PY+SF</t>
  </si>
  <si>
    <t>CC+PY+SF+HC</t>
  </si>
  <si>
    <t>CC+PY+BF</t>
  </si>
  <si>
    <t>CC+PY+RF</t>
  </si>
  <si>
    <t>Headed</t>
  </si>
  <si>
    <t>Post-installed Friction-grip Bolt</t>
  </si>
  <si>
    <t>Cold-formed angles 80x60x24.3 (Hilti HVB 80)</t>
  </si>
  <si>
    <r>
      <rPr>
        <b/>
        <i/>
        <sz val="12"/>
        <color theme="1"/>
        <rFont val="Times New Roman"/>
        <family val="1"/>
      </rPr>
      <t>c</t>
    </r>
    <r>
      <rPr>
        <b/>
        <vertAlign val="subscript"/>
        <sz val="12"/>
        <color theme="1"/>
        <rFont val="Times New Roman"/>
        <family val="1"/>
      </rPr>
      <t>s</t>
    </r>
  </si>
  <si>
    <t>Green Concrete Precast-Cylinder</t>
  </si>
  <si>
    <t>cs</t>
  </si>
  <si>
    <t>Mann, A. P., and Morris, L. J. (1981). "Lack of fit in steel structures." CIRIA Report No. 87, Construction Industry Research and Information Association, London, UK.</t>
  </si>
  <si>
    <t>Mann</t>
  </si>
  <si>
    <t>Zoetemeijer, P. (1981). "Semi-rigid bolted beam-to-column connections with stiffened column flanges and flush end plates." Joints in Structural Steel Works, Pentech Press, 2.99-92.118.</t>
  </si>
  <si>
    <t>BoltLayout_T</t>
  </si>
  <si>
    <t>BoltLayout_C</t>
  </si>
  <si>
    <t>Load</t>
  </si>
  <si>
    <t>Type of applied load (Monotonic; Cyclic)</t>
  </si>
  <si>
    <t>Type of cyclic loading protocol (if applicable)</t>
  </si>
  <si>
    <r>
      <rPr>
        <i/>
        <sz val="12"/>
        <color theme="1"/>
        <rFont val="Times New Roman"/>
        <family val="1"/>
      </rPr>
      <t>c</t>
    </r>
    <r>
      <rPr>
        <vertAlign val="subscript"/>
        <sz val="12"/>
        <color theme="1"/>
        <rFont val="Times New Roman"/>
        <family val="1"/>
      </rPr>
      <t>s</t>
    </r>
  </si>
  <si>
    <t>Nominal concrete cover to surface of main longitudinal rebar</t>
  </si>
  <si>
    <t>Type of shear connector (Headed, HSB Bolt, Angle)</t>
  </si>
  <si>
    <t>CT</t>
  </si>
  <si>
    <t>CU</t>
  </si>
  <si>
    <t>Database variable</t>
  </si>
  <si>
    <t>Rib</t>
  </si>
  <si>
    <t>hsc</t>
  </si>
  <si>
    <t>dsc</t>
  </si>
  <si>
    <t>nsc</t>
  </si>
  <si>
    <t>psc</t>
  </si>
  <si>
    <t>Shear Connector</t>
  </si>
  <si>
    <r>
      <rPr>
        <b/>
        <i/>
        <sz val="12"/>
        <color theme="1"/>
        <rFont val="Times New Roman"/>
        <family val="1"/>
      </rPr>
      <t>n</t>
    </r>
    <r>
      <rPr>
        <b/>
        <vertAlign val="subscript"/>
        <sz val="12"/>
        <color theme="1"/>
        <rFont val="Times New Roman"/>
        <family val="1"/>
      </rPr>
      <t>sc</t>
    </r>
  </si>
  <si>
    <r>
      <rPr>
        <b/>
        <i/>
        <sz val="12"/>
        <color theme="1"/>
        <rFont val="Times New Roman"/>
        <family val="1"/>
      </rPr>
      <t>d</t>
    </r>
    <r>
      <rPr>
        <b/>
        <vertAlign val="subscript"/>
        <sz val="12"/>
        <color theme="1"/>
        <rFont val="Times New Roman"/>
        <family val="1"/>
      </rPr>
      <t>sc</t>
    </r>
  </si>
  <si>
    <r>
      <rPr>
        <b/>
        <i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sc</t>
    </r>
  </si>
  <si>
    <r>
      <rPr>
        <b/>
        <i/>
        <sz val="12"/>
        <color theme="1"/>
        <rFont val="Times New Roman"/>
        <family val="1"/>
      </rPr>
      <t>p</t>
    </r>
    <r>
      <rPr>
        <b/>
        <vertAlign val="subscript"/>
        <sz val="12"/>
        <color theme="1"/>
        <rFont val="Times New Roman"/>
        <family val="1"/>
      </rPr>
      <t>sc</t>
    </r>
  </si>
  <si>
    <t>Number of shear connectors within the beam length</t>
  </si>
  <si>
    <t>Shear connector diameter or thickness whichever applicable [mm]</t>
  </si>
  <si>
    <t>Shear connector total height [mm]</t>
  </si>
  <si>
    <t>Pitch between shear connectors [mm]</t>
  </si>
  <si>
    <r>
      <rPr>
        <i/>
        <sz val="12"/>
        <color theme="1"/>
        <rFont val="Times New Roman"/>
        <family val="1"/>
      </rPr>
      <t>p</t>
    </r>
    <r>
      <rPr>
        <vertAlign val="subscript"/>
        <sz val="12"/>
        <color theme="1"/>
        <rFont val="Times New Roman"/>
        <family val="1"/>
      </rPr>
      <t>sc</t>
    </r>
  </si>
  <si>
    <r>
      <rPr>
        <i/>
        <sz val="12"/>
        <color theme="1"/>
        <rFont val="Times New Roman"/>
        <family val="1"/>
      </rPr>
      <t>h</t>
    </r>
    <r>
      <rPr>
        <vertAlign val="subscript"/>
        <sz val="12"/>
        <color theme="1"/>
        <rFont val="Times New Roman"/>
        <family val="1"/>
      </rPr>
      <t>sc</t>
    </r>
  </si>
  <si>
    <r>
      <rPr>
        <i/>
        <sz val="12"/>
        <color theme="1"/>
        <rFont val="Times New Roman"/>
        <family val="1"/>
      </rPr>
      <t>d</t>
    </r>
    <r>
      <rPr>
        <vertAlign val="subscript"/>
        <sz val="12"/>
        <color theme="1"/>
        <rFont val="Times New Roman"/>
        <family val="1"/>
      </rPr>
      <t>sc</t>
    </r>
  </si>
  <si>
    <r>
      <rPr>
        <i/>
        <sz val="12"/>
        <color theme="1"/>
        <rFont val="Times New Roman"/>
        <family val="1"/>
      </rPr>
      <t>n</t>
    </r>
    <r>
      <rPr>
        <vertAlign val="subscript"/>
        <sz val="12"/>
        <color theme="1"/>
        <rFont val="Times New Roman"/>
        <family val="1"/>
      </rPr>
      <t>sc</t>
    </r>
  </si>
  <si>
    <t>Institution</t>
  </si>
  <si>
    <t>Canada</t>
  </si>
  <si>
    <t>University of Saskatchewan</t>
  </si>
  <si>
    <t>Netherlands</t>
  </si>
  <si>
    <t>Delft University of Technology</t>
  </si>
  <si>
    <t>University of Toronto</t>
  </si>
  <si>
    <t>Scotland</t>
  </si>
  <si>
    <t>University of Abertay</t>
  </si>
  <si>
    <t>UK</t>
  </si>
  <si>
    <t>University of Manchester</t>
  </si>
  <si>
    <t>USA</t>
  </si>
  <si>
    <t>University of Oklahoma</t>
  </si>
  <si>
    <t>Hatfield Polytechnic</t>
  </si>
  <si>
    <t>Italy</t>
  </si>
  <si>
    <t>University of Trento</t>
  </si>
  <si>
    <t>University of Sheffield</t>
  </si>
  <si>
    <t>Virginia Polytechnic Institute and State University</t>
  </si>
  <si>
    <t>Institut National des Sciences Appliquées</t>
  </si>
  <si>
    <t>University of Warwick</t>
  </si>
  <si>
    <t>University of Nottingham</t>
  </si>
  <si>
    <t>University of Abertay Dundee</t>
  </si>
  <si>
    <t>Ireland</t>
  </si>
  <si>
    <t>Trinity College</t>
  </si>
  <si>
    <t>Singapore</t>
  </si>
  <si>
    <t>National University of Singapore</t>
  </si>
  <si>
    <t>Portugal</t>
  </si>
  <si>
    <t>China</t>
  </si>
  <si>
    <t>Tsinghua University</t>
  </si>
  <si>
    <t>Tongji University</t>
  </si>
  <si>
    <t>Australia</t>
  </si>
  <si>
    <t>University of Coimbra</t>
  </si>
  <si>
    <t>Research institution/university at which tests were conducted</t>
  </si>
  <si>
    <t>Research country of origin</t>
  </si>
  <si>
    <t>Country</t>
  </si>
  <si>
    <t>Western Sydney University</t>
  </si>
  <si>
    <t>Egypt</t>
  </si>
  <si>
    <t>Housing and Building National Research Center</t>
  </si>
  <si>
    <t>South China University of Technology</t>
  </si>
  <si>
    <t>University of New South Wales</t>
  </si>
  <si>
    <t>University of Birmingham</t>
  </si>
  <si>
    <t>Malaysia</t>
  </si>
  <si>
    <t>Universiti Teknologi Malaysia</t>
  </si>
  <si>
    <t>Clermont Université, Université Blaise Pascal, Institut Pascal</t>
  </si>
  <si>
    <t>Hefei University of Technology</t>
  </si>
  <si>
    <t>EP1 (1.2)</t>
  </si>
  <si>
    <t>EP2 (1.4)</t>
  </si>
  <si>
    <t>EP3 (2.1)</t>
  </si>
  <si>
    <t>EP4 (2.2)</t>
  </si>
  <si>
    <t>EP5 (2.3)</t>
  </si>
  <si>
    <t>EP6 (2.5)</t>
  </si>
  <si>
    <t>EP7 (2.8)</t>
  </si>
  <si>
    <t>EP8 (2.6)</t>
  </si>
  <si>
    <t>J1 (3.1)</t>
  </si>
  <si>
    <t>J2 (3.2)</t>
  </si>
  <si>
    <t>J3 (3.3)</t>
  </si>
  <si>
    <t>J4 (3.4)</t>
  </si>
  <si>
    <t>J5 (3.5)</t>
  </si>
  <si>
    <t>J6 (3.6)</t>
  </si>
  <si>
    <t>J7 (3.7)</t>
  </si>
  <si>
    <t>J8 (3.8)</t>
  </si>
  <si>
    <t>C4</t>
  </si>
  <si>
    <t>Papua New Guinea</t>
  </si>
  <si>
    <t>Tightened with a torque wrench to 650 N.m torque</t>
  </si>
  <si>
    <t>AS 1204-1980 Gr. 250</t>
  </si>
  <si>
    <t>AS 1252</t>
  </si>
  <si>
    <t>PY+CB+WY</t>
  </si>
  <si>
    <t>Tightened with a torque wrench to 950 N.m torque</t>
  </si>
  <si>
    <t>Papua New Guinea University of Technology</t>
  </si>
  <si>
    <t>Aggarwal</t>
  </si>
  <si>
    <t>Prinz</t>
  </si>
  <si>
    <t>Switzerland</t>
  </si>
  <si>
    <t>Tightened to 480 N.m torque</t>
  </si>
  <si>
    <t>3A</t>
  </si>
  <si>
    <t>3B</t>
  </si>
  <si>
    <t>École Polytechnique Fédérale de Lausanne</t>
  </si>
  <si>
    <t>S235 JR+M</t>
  </si>
  <si>
    <t>S355 J2+N</t>
  </si>
  <si>
    <t>CB+BF</t>
  </si>
  <si>
    <t>S355 J2</t>
  </si>
  <si>
    <t>Prinz, G. S., Nussbaumer, A., Borges, L., and Khadka, S. (2014). "Experimental testing and simulation of bolted beam-column connections having thick extended end plates and multiple bolts per row." Engineering Structures, 59, 434-447, DOI: 10.1016/j.engstruct.2013.10.042.</t>
  </si>
  <si>
    <t>Aggarwal, A. K. (1994). "Comparative tests on end plate beam-to-column connections." Journal of Constructional Steel Research, 30(2), 151-175, DOI: 10.1016/0143-974X(94)90048-5.</t>
  </si>
  <si>
    <t>Damage mode</t>
  </si>
  <si>
    <t>Wald</t>
  </si>
  <si>
    <t>NN 750</t>
  </si>
  <si>
    <t>Czech Technical University in Prague</t>
  </si>
  <si>
    <t>NN 1000</t>
  </si>
  <si>
    <t>NN 1500</t>
  </si>
  <si>
    <t>Hand tightened to 40 N.m torque</t>
  </si>
  <si>
    <t>BY+BB</t>
  </si>
  <si>
    <t>Czech Republic</t>
  </si>
  <si>
    <t>Wald, F., and Švarc, M. (2001). "Experiments with end plate joints subject to moment and normal force." CTU Report 2-3 - Contributions to Experimental Investigation of Engineering Materials and Structures, Czech Technical University in Prague, Prague, Czech Republic, pp. 1-13.</t>
  </si>
  <si>
    <t>Axial load applied to beam (positive value is compression) [kN]</t>
  </si>
  <si>
    <t>Hong Kong Polytechnic University</t>
  </si>
  <si>
    <t>Hand tightened to 180 N.m torque</t>
  </si>
  <si>
    <t>SPFC1</t>
  </si>
  <si>
    <t>SPFC2</t>
  </si>
  <si>
    <t>SPFC2E</t>
  </si>
  <si>
    <t>CC+PY</t>
  </si>
  <si>
    <t>CC+WY+WB</t>
  </si>
  <si>
    <t>?Ф8</t>
  </si>
  <si>
    <t>Shi A</t>
  </si>
  <si>
    <t>Shi B</t>
  </si>
  <si>
    <t>Wang A</t>
  </si>
  <si>
    <t>Wang B</t>
  </si>
  <si>
    <t>Wang, J. Y., Wong, Y. L., and Chan, S. L. (1996). "Experimental study of semi-rigid composite end-plate connections under cyclic loading." Advances in steel structures (icass '96), S. L. Chan, and J. G. Teng, eds., Pergamon, Oxford, 489-494.</t>
  </si>
  <si>
    <t>University of Navarra</t>
  </si>
  <si>
    <t>Spain</t>
  </si>
  <si>
    <t>Gil</t>
  </si>
  <si>
    <t>T1</t>
  </si>
  <si>
    <t>T2</t>
  </si>
  <si>
    <t>Ф8@100</t>
  </si>
  <si>
    <t>C25-Cylinder</t>
  </si>
  <si>
    <t>PY+BB+RY</t>
  </si>
  <si>
    <t>PY+RF</t>
  </si>
  <si>
    <t>Gil, B., and Bayo, E. (2008). "An alternative design for internal and external semi-rigid composite joints. Part i: Experimental research." Engineering Structures, 30(1), 218-231, DOI: 10.1016/j.engstruct.2007.03.009.</t>
  </si>
  <si>
    <t>PY+DD+CC+RF</t>
  </si>
  <si>
    <t>Beam + Joint</t>
  </si>
  <si>
    <t>PY+WY</t>
  </si>
  <si>
    <t>Notes</t>
  </si>
  <si>
    <t>Four equal angles 150 x 150 x 12 at each corner of the SHS column</t>
  </si>
  <si>
    <t>Column reinforced with C-shaped channel</t>
  </si>
  <si>
    <t>Unbalanced bending. The left beam of specimen T1 with subjected to double the end load of the right beam.</t>
  </si>
  <si>
    <t>Concrete encased column.</t>
  </si>
  <si>
    <t>Beam axial load is linearly proportional to moment and not constant (see setup). The tabulated Nb value is the maximum reached.</t>
  </si>
  <si>
    <t>beam by complete penetration butt welds.</t>
  </si>
  <si>
    <t>Triangular plates (150mm long) were CJP welded to the beam flanges and the end plate.</t>
  </si>
  <si>
    <t>PY+CB+HC</t>
  </si>
  <si>
    <t>CB+CS+BA</t>
  </si>
  <si>
    <t>CV</t>
  </si>
  <si>
    <t>CW</t>
  </si>
  <si>
    <r>
      <rPr>
        <i/>
        <sz val="12"/>
        <color theme="1"/>
        <rFont val="Times New Roman"/>
        <family val="1"/>
      </rPr>
      <t>h</t>
    </r>
    <r>
      <rPr>
        <vertAlign val="subscript"/>
        <sz val="12"/>
        <color theme="1"/>
        <rFont val="Times New Roman"/>
        <family val="1"/>
      </rPr>
      <t>rib</t>
    </r>
  </si>
  <si>
    <t>hrib</t>
  </si>
  <si>
    <t>hslab</t>
  </si>
  <si>
    <r>
      <rPr>
        <i/>
        <sz val="12"/>
        <color theme="1"/>
        <rFont val="Times New Roman"/>
        <family val="1"/>
      </rPr>
      <t>h</t>
    </r>
    <r>
      <rPr>
        <vertAlign val="subscript"/>
        <sz val="12"/>
        <color theme="1"/>
        <rFont val="Times New Roman"/>
        <family val="1"/>
      </rPr>
      <t>slab</t>
    </r>
  </si>
  <si>
    <t>Total height (thickness) of concrete slab [mm]</t>
  </si>
  <si>
    <t>Steel deck rib height [mm]</t>
  </si>
  <si>
    <r>
      <rPr>
        <b/>
        <i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rib</t>
    </r>
  </si>
  <si>
    <r>
      <rPr>
        <b/>
        <i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slab</t>
    </r>
  </si>
  <si>
    <t>PY+BA+CB+CC</t>
  </si>
  <si>
    <t>CX</t>
  </si>
  <si>
    <t>IxB</t>
  </si>
  <si>
    <r>
      <rPr>
        <i/>
        <sz val="12"/>
        <color theme="1"/>
        <rFont val="Times New Roman"/>
        <family val="1"/>
      </rPr>
      <t>I</t>
    </r>
    <r>
      <rPr>
        <vertAlign val="subscript"/>
        <sz val="12"/>
        <color theme="1"/>
        <rFont val="Times New Roman"/>
        <family val="1"/>
      </rPr>
      <t>x</t>
    </r>
  </si>
  <si>
    <r>
      <rPr>
        <i/>
        <sz val="12"/>
        <color theme="1"/>
        <rFont val="Times New Roman"/>
        <family val="1"/>
      </rPr>
      <t>Z</t>
    </r>
    <r>
      <rPr>
        <vertAlign val="subscript"/>
        <sz val="12"/>
        <color theme="1"/>
        <rFont val="Times New Roman"/>
        <family val="1"/>
      </rPr>
      <t>x</t>
    </r>
  </si>
  <si>
    <t>ZxB</t>
  </si>
  <si>
    <r>
      <t>The plastic modulus of the beam cross-section about the strong-axis (nominal) [mm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]</t>
    </r>
  </si>
  <si>
    <r>
      <t>The moment-of-interia of the beam cross-section about the strong-axis (nominal) [mm</t>
    </r>
    <r>
      <rPr>
        <vertAlign val="super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]</t>
    </r>
  </si>
  <si>
    <t>CY</t>
  </si>
  <si>
    <t>CZ</t>
  </si>
  <si>
    <t>Main Attributes</t>
  </si>
  <si>
    <t>BB+CC+DD</t>
  </si>
  <si>
    <t>CC+CS+DD</t>
  </si>
  <si>
    <t>CC+BB+DD+LB</t>
  </si>
  <si>
    <t>PY+CB+BB+LB+ED</t>
  </si>
  <si>
    <t>Only the beam flanges are welded to end-plate up to the first-bolt row location.</t>
  </si>
  <si>
    <t>Fillet - E35 electrode</t>
  </si>
  <si>
    <t>PY+WB</t>
  </si>
  <si>
    <t>Fillet - E70XX electrode</t>
  </si>
  <si>
    <t>Fillet - E43 electrode</t>
  </si>
  <si>
    <t>Fillet - CONARC 70G electrode</t>
  </si>
  <si>
    <t>10mm Doubler plate was welded to the column web</t>
  </si>
  <si>
    <t>CC+CS+PY+BE</t>
  </si>
  <si>
    <t>BE+BA+CB</t>
  </si>
  <si>
    <t>Joint + Beam</t>
  </si>
  <si>
    <t>BE+CC</t>
  </si>
  <si>
    <t>PY+CC</t>
  </si>
  <si>
    <t>.</t>
  </si>
  <si>
    <t>Ramped Sym.</t>
  </si>
  <si>
    <t>Ramped Sym.: ATC-24</t>
  </si>
  <si>
    <t>Ramped Sym.: ECCS (1986)</t>
  </si>
  <si>
    <t>Ramped Asym.</t>
  </si>
  <si>
    <t>Ramped Sym.: SAC97</t>
  </si>
  <si>
    <t xml:space="preserve">Ramped Sym.: AISC 360-05 (only 30% load reversal in sagging) </t>
  </si>
  <si>
    <t>Ramped Sym.: SAC 1997</t>
  </si>
  <si>
    <t>CC+RF</t>
  </si>
  <si>
    <t>CC+SF</t>
  </si>
  <si>
    <t>Reinforcement ratio (based on the ratio of the main reinforcement to the area of the concrete above the steel deck rib)</t>
  </si>
  <si>
    <t>C30P-Cube</t>
  </si>
  <si>
    <t>Test 10 (S8FD)</t>
  </si>
  <si>
    <t>Test 9 (SBF)</t>
  </si>
  <si>
    <t>Test 3 (S4F)</t>
  </si>
  <si>
    <t>Test 1 (S8F)</t>
  </si>
  <si>
    <t>Test 7 (S12F)</t>
  </si>
  <si>
    <t>CC+BB</t>
  </si>
  <si>
    <t>CC+BB+BW</t>
  </si>
  <si>
    <t>CC+CB+BY+RF+MF</t>
  </si>
  <si>
    <t>CC+CB+RF+MF</t>
  </si>
  <si>
    <t>CC+CF+RF+MF</t>
  </si>
  <si>
    <t>CC+PY+BB+RF</t>
  </si>
  <si>
    <t>CC+PY+MF+BF</t>
  </si>
  <si>
    <t>SJB14</t>
  </si>
  <si>
    <t>Ф6@250</t>
  </si>
  <si>
    <t>C35-Cube</t>
  </si>
  <si>
    <t>Bernuzzi C., Noe S. and Zandonini R.(1991) "Semi-Rigid Composite Joints: Experimental Studies", AlSC/ECCS Workshop on connections, Pittsburgh, PA, USA</t>
  </si>
  <si>
    <t>Gr. 43 (S275)</t>
  </si>
  <si>
    <t>tstiff</t>
  </si>
  <si>
    <r>
      <rPr>
        <b/>
        <i/>
        <sz val="12"/>
        <color theme="1"/>
        <rFont val="Times New Roman"/>
        <family val="1"/>
      </rPr>
      <t>t</t>
    </r>
    <r>
      <rPr>
        <b/>
        <vertAlign val="subscript"/>
        <sz val="12"/>
        <color theme="1"/>
        <rFont val="Times New Roman"/>
        <family val="1"/>
      </rPr>
      <t>stiff</t>
    </r>
  </si>
  <si>
    <t>Perfect fit between end-plate and column flange. Column is heavily stiffened between each bolt row.</t>
  </si>
  <si>
    <t>Lack of fit between end-plate and column flange. The end-plate has a 3mm out-of-flatness imperfection.  Column is heavily stiffened between each bolt row.</t>
  </si>
  <si>
    <t>Gap between end-plate and column flange is filled with shim plates. Column is heavily stiffened between each bolt row.</t>
  </si>
  <si>
    <t>Lack of fit between end-plate and column flange. The end-plate has a 3mm out-of-flatness imperfection. Column is heavily stiffened between each bolt row.</t>
  </si>
  <si>
    <t>Fillet - E48XX electrode</t>
  </si>
  <si>
    <t>10T12</t>
  </si>
  <si>
    <t>8T10</t>
  </si>
  <si>
    <t>A3</t>
  </si>
  <si>
    <t>A4</t>
  </si>
  <si>
    <t>Ren</t>
  </si>
  <si>
    <t>SP11</t>
  </si>
  <si>
    <t>K188</t>
  </si>
  <si>
    <t>4T12</t>
  </si>
  <si>
    <t>CP01</t>
  </si>
  <si>
    <t>Fe E 235</t>
  </si>
  <si>
    <t>C-Cylinder</t>
  </si>
  <si>
    <t>Ren, P. (1995). "Numerical modelling and experimental analysis of steel beam-to-column connections allowing for the influence of reinforced-concrete slabs." PhD Thesis, EPFL, Lausanne, Switzerland.</t>
  </si>
  <si>
    <t>Tightened with a spanner to 640 N.m torque</t>
  </si>
  <si>
    <t>SP02</t>
  </si>
  <si>
    <t>SP03</t>
  </si>
  <si>
    <t>CC+CB+RF</t>
  </si>
  <si>
    <t>14Ф8+10Ф6</t>
  </si>
  <si>
    <t xml:space="preserve">The column far flange is fully bolted down to reaction frame. </t>
  </si>
  <si>
    <t>The column far flange is fully bolted down to reaction frame. Beam axial load is linearly proportional to moment and not constant (see setup, N=M/L/tan60). The tabulated Nb value is the maximum reached.</t>
  </si>
  <si>
    <t>The column far flange is fully bolted down to reaction frame. Beam axial load is linearly proportional to moment and not constant (see setup, N=M/L/tan30). The tabulated Nb value is the maximum reached.</t>
  </si>
  <si>
    <r>
      <rPr>
        <b/>
        <i/>
        <sz val="12"/>
        <color theme="1"/>
        <rFont val="Times New Roman"/>
        <family val="1"/>
      </rPr>
      <t>e</t>
    </r>
    <r>
      <rPr>
        <b/>
        <vertAlign val="subscript"/>
        <sz val="12"/>
        <color theme="1"/>
        <rFont val="Times New Roman"/>
        <family val="1"/>
      </rPr>
      <t>sc</t>
    </r>
  </si>
  <si>
    <t>Column stiffeneer thickness (nominal) [mm]</t>
  </si>
  <si>
    <r>
      <rPr>
        <i/>
        <sz val="12"/>
        <color theme="1"/>
        <rFont val="Times New Roman"/>
        <family val="1"/>
      </rPr>
      <t>t</t>
    </r>
    <r>
      <rPr>
        <vertAlign val="subscript"/>
        <sz val="12"/>
        <color theme="1"/>
        <rFont val="Times New Roman"/>
        <family val="1"/>
      </rPr>
      <t>stiff</t>
    </r>
  </si>
  <si>
    <r>
      <rPr>
        <i/>
        <sz val="12"/>
        <color theme="1"/>
        <rFont val="Times New Roman"/>
        <family val="1"/>
      </rPr>
      <t>e</t>
    </r>
    <r>
      <rPr>
        <vertAlign val="subscript"/>
        <sz val="12"/>
        <color theme="1"/>
        <rFont val="Times New Roman"/>
        <family val="1"/>
      </rPr>
      <t>sc</t>
    </r>
  </si>
  <si>
    <t>esc</t>
  </si>
  <si>
    <t>Distance between first shear connector and column flange face [mm]</t>
  </si>
  <si>
    <t>DA</t>
  </si>
  <si>
    <t>DB</t>
  </si>
  <si>
    <t>8Ф10</t>
  </si>
  <si>
    <t>8Ф14</t>
  </si>
  <si>
    <t>Concrete encased column web.</t>
  </si>
  <si>
    <t>Database version</t>
  </si>
  <si>
    <t>Last updated</t>
  </si>
  <si>
    <t>v1.0</t>
  </si>
  <si>
    <t>Additional notes regarding the specimen configuration or test procedures</t>
  </si>
  <si>
    <t>Presence of a composite concrete slab (Yes/No)</t>
  </si>
  <si>
    <t>Presence of a backing plate (Yes/No)</t>
  </si>
  <si>
    <t>Presence of a concrete-filled or concrete-encased column (Yes/No)</t>
  </si>
  <si>
    <t>Type of welding and electrode (e.g., Fillet and CJP)</t>
  </si>
  <si>
    <t>Type of bolt Standard, Hollo-Bolt, AJAX-Bolt, Flowdrill)</t>
  </si>
  <si>
    <t>CC+ED</t>
  </si>
  <si>
    <t>?</t>
  </si>
  <si>
    <t>Serial number of the project within the databse</t>
  </si>
  <si>
    <t>DC</t>
  </si>
  <si>
    <t>PN</t>
  </si>
  <si>
    <t>SN</t>
  </si>
  <si>
    <t>Serial number of the specimen within the databse</t>
  </si>
  <si>
    <t>EP1</t>
  </si>
  <si>
    <t>EP2</t>
  </si>
  <si>
    <t>EP3</t>
  </si>
  <si>
    <t>V-load at column top end</t>
  </si>
  <si>
    <t>Tightened to 210 N.m torque</t>
  </si>
  <si>
    <t>Ramped Asym. (monotonic loading with multiple unloadings and reloadings)</t>
  </si>
  <si>
    <t>PY+CB+WF+BS</t>
  </si>
  <si>
    <t>Institut National des Sciences Applique´es de Rennes</t>
  </si>
  <si>
    <t>PY+CB+WF</t>
  </si>
  <si>
    <t>Aribert, J.-M., Braham, M., and Lachal, A. (2004). "Testing of “simple” joints and their characterisation for structural analysis." Journal of Constructional Steel Research, 60(3), 659-681, DOI: 10.1016/S0143-974X(03)00135-4.</t>
  </si>
  <si>
    <t>Pretension force per bolt [kN] - if not reported, it is calculated as Pt=Torque/db/0.25 in case pretensioned or Pt=0.175*Fu if snug tight</t>
  </si>
  <si>
    <t>Degree of composite action is 110%.</t>
  </si>
  <si>
    <t>Degree of composite action is 66%.</t>
  </si>
  <si>
    <t>Degree of composite action is 44%.</t>
  </si>
  <si>
    <t>Degree of composite action is 133%.</t>
  </si>
  <si>
    <t>Degree of composite action is 118%.</t>
  </si>
  <si>
    <r>
      <rPr>
        <b/>
        <i/>
        <sz val="12"/>
        <color theme="1"/>
        <rFont val="Times New Roman"/>
        <family val="1"/>
      </rPr>
      <t>A</t>
    </r>
    <r>
      <rPr>
        <b/>
        <vertAlign val="subscript"/>
        <sz val="12"/>
        <color theme="1"/>
        <rFont val="Times New Roman"/>
        <family val="1"/>
      </rPr>
      <t>rebar</t>
    </r>
  </si>
  <si>
    <r>
      <rPr>
        <i/>
        <sz val="12"/>
        <color theme="1"/>
        <rFont val="Times New Roman"/>
        <family val="1"/>
      </rPr>
      <t>A</t>
    </r>
    <r>
      <rPr>
        <vertAlign val="subscript"/>
        <sz val="12"/>
        <color theme="1"/>
        <rFont val="Times New Roman"/>
        <family val="1"/>
      </rPr>
      <t>rebar</t>
    </r>
  </si>
  <si>
    <t>Arebar</t>
  </si>
  <si>
    <r>
      <t>Nominal area of the main longitudinal rebar [mm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]</t>
    </r>
  </si>
  <si>
    <t>Designation or Diameter and spacing of the slab's mesh rebar (longotudinal or transverse direction)</t>
  </si>
  <si>
    <r>
      <rPr>
        <i/>
        <sz val="12"/>
        <color theme="1"/>
        <rFont val="Times New Roman"/>
        <family val="1"/>
      </rPr>
      <t>A</t>
    </r>
    <r>
      <rPr>
        <vertAlign val="subscript"/>
        <sz val="12"/>
        <color theme="1"/>
        <rFont val="Times New Roman"/>
        <family val="1"/>
      </rPr>
      <t>mesh</t>
    </r>
  </si>
  <si>
    <t>Amesh</t>
  </si>
  <si>
    <r>
      <t>Nominal area of the mesh longitudinal rebar [mm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]</t>
    </r>
  </si>
  <si>
    <t>DE</t>
  </si>
  <si>
    <r>
      <rPr>
        <b/>
        <i/>
        <sz val="12"/>
        <color theme="1"/>
        <rFont val="Times New Roman"/>
        <family val="1"/>
      </rPr>
      <t>A</t>
    </r>
    <r>
      <rPr>
        <b/>
        <vertAlign val="subscript"/>
        <sz val="12"/>
        <color theme="1"/>
        <rFont val="Times New Roman"/>
        <family val="1"/>
      </rPr>
      <t>mesh</t>
    </r>
  </si>
  <si>
    <t>A142 + Ф8@225</t>
  </si>
  <si>
    <t>7Ф12</t>
  </si>
  <si>
    <t>Presence of a column stiffener (No: no stiffener; Comp: stiffener at compression flange only; Both: stiffener at both flanges)</t>
  </si>
  <si>
    <t>Both</t>
  </si>
  <si>
    <t>Comp</t>
  </si>
  <si>
    <r>
      <rPr>
        <i/>
        <sz val="12"/>
        <color theme="1"/>
        <rFont val="Times New Roman"/>
        <family val="1"/>
      </rPr>
      <t>t</t>
    </r>
    <r>
      <rPr>
        <vertAlign val="subscript"/>
        <sz val="12"/>
        <color theme="1"/>
        <rFont val="Times New Roman"/>
        <family val="1"/>
      </rPr>
      <t>deck</t>
    </r>
  </si>
  <si>
    <t>tdeck</t>
  </si>
  <si>
    <t>Steel deck thickness [mm]</t>
  </si>
  <si>
    <t>DF</t>
  </si>
  <si>
    <r>
      <rPr>
        <b/>
        <i/>
        <sz val="12"/>
        <color theme="1"/>
        <rFont val="Times New Roman"/>
        <family val="1"/>
      </rPr>
      <t>t</t>
    </r>
    <r>
      <rPr>
        <b/>
        <vertAlign val="subscript"/>
        <sz val="12"/>
        <color theme="1"/>
        <rFont val="Times New Roman"/>
        <family val="1"/>
      </rPr>
      <t>deck</t>
    </r>
  </si>
  <si>
    <r>
      <rPr>
        <b/>
        <i/>
        <sz val="12"/>
        <color theme="1"/>
        <rFont val="Times New Roman"/>
        <family val="1"/>
      </rPr>
      <t>n</t>
    </r>
    <r>
      <rPr>
        <b/>
        <vertAlign val="subscript"/>
        <sz val="12"/>
        <color theme="1"/>
        <rFont val="Times New Roman"/>
        <family val="1"/>
      </rPr>
      <t>scrow</t>
    </r>
  </si>
  <si>
    <r>
      <rPr>
        <i/>
        <sz val="12"/>
        <color theme="1"/>
        <rFont val="Times New Roman"/>
        <family val="1"/>
      </rPr>
      <t>n</t>
    </r>
    <r>
      <rPr>
        <vertAlign val="subscript"/>
        <sz val="12"/>
        <color theme="1"/>
        <rFont val="Times New Roman"/>
        <family val="1"/>
      </rPr>
      <t>scrow</t>
    </r>
  </si>
  <si>
    <t>nscrow</t>
  </si>
  <si>
    <t>Number of shear connectors per row</t>
  </si>
  <si>
    <t>DG</t>
  </si>
  <si>
    <r>
      <rPr>
        <i/>
        <sz val="12"/>
        <color theme="1"/>
        <rFont val="Times New Roman"/>
        <family val="1"/>
      </rPr>
      <t>b</t>
    </r>
    <r>
      <rPr>
        <vertAlign val="subscript"/>
        <sz val="12"/>
        <color theme="1"/>
        <rFont val="Times New Roman"/>
        <family val="1"/>
      </rPr>
      <t>o, deck</t>
    </r>
  </si>
  <si>
    <t>bodeck</t>
  </si>
  <si>
    <t>Width of the steel deck bottom trough [mm]</t>
  </si>
  <si>
    <r>
      <rPr>
        <i/>
        <sz val="12"/>
        <color theme="1"/>
        <rFont val="Times New Roman"/>
        <family val="1"/>
      </rPr>
      <t>A</t>
    </r>
    <r>
      <rPr>
        <vertAlign val="subscript"/>
        <sz val="12"/>
        <color theme="1"/>
        <rFont val="Times New Roman"/>
        <family val="1"/>
      </rPr>
      <t>deck</t>
    </r>
  </si>
  <si>
    <t>Adeck</t>
  </si>
  <si>
    <r>
      <t>Steel deck cross-section area [mm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/m]</t>
    </r>
  </si>
  <si>
    <t>DH</t>
  </si>
  <si>
    <t>DI</t>
  </si>
  <si>
    <r>
      <rPr>
        <b/>
        <i/>
        <sz val="12"/>
        <color theme="1"/>
        <rFont val="Times New Roman"/>
        <family val="1"/>
      </rPr>
      <t>b</t>
    </r>
    <r>
      <rPr>
        <b/>
        <vertAlign val="subscript"/>
        <sz val="12"/>
        <color theme="1"/>
        <rFont val="Times New Roman"/>
        <family val="1"/>
      </rPr>
      <t>odeck</t>
    </r>
  </si>
  <si>
    <r>
      <rPr>
        <b/>
        <i/>
        <sz val="12"/>
        <color theme="1"/>
        <rFont val="Times New Roman"/>
        <family val="1"/>
      </rPr>
      <t>A</t>
    </r>
    <r>
      <rPr>
        <b/>
        <vertAlign val="subscript"/>
        <sz val="12"/>
        <color theme="1"/>
        <rFont val="Times New Roman"/>
        <family val="1"/>
      </rPr>
      <t>deck</t>
    </r>
  </si>
  <si>
    <t>Hi-Bond 55</t>
  </si>
  <si>
    <t>Cofrastra 40</t>
  </si>
  <si>
    <t>PMF ComFlor 46</t>
  </si>
  <si>
    <t>Bondek II</t>
  </si>
  <si>
    <t>DP688</t>
  </si>
  <si>
    <t>Stramit Condeck</t>
  </si>
  <si>
    <t>Bondek</t>
  </si>
  <si>
    <t>Stramit Condeck COND 100</t>
  </si>
  <si>
    <t>Er</t>
  </si>
  <si>
    <r>
      <rPr>
        <i/>
        <sz val="12"/>
        <color theme="1"/>
        <rFont val="Times New Roman"/>
        <family val="1"/>
      </rPr>
      <t>f</t>
    </r>
    <r>
      <rPr>
        <vertAlign val="subscript"/>
        <sz val="12"/>
        <color theme="1"/>
        <rFont val="Times New Roman"/>
        <family val="1"/>
      </rPr>
      <t>ynD</t>
    </r>
  </si>
  <si>
    <t>fynD</t>
  </si>
  <si>
    <t>Steel deck nominal yield stess [MPa]</t>
  </si>
  <si>
    <t>DJ</t>
  </si>
  <si>
    <t>BU 294 x 250 x 8 x 25</t>
  </si>
  <si>
    <t>08-01-2021</t>
  </si>
  <si>
    <t>Layout of bolts in tension (rows x columns)</t>
  </si>
  <si>
    <t>Layout of bolts in compression (rows x columns)</t>
  </si>
  <si>
    <r>
      <rPr>
        <b/>
        <i/>
        <sz val="12"/>
        <color theme="1"/>
        <rFont val="Times New Roman"/>
        <family val="1"/>
      </rPr>
      <t>n</t>
    </r>
    <r>
      <rPr>
        <b/>
        <vertAlign val="subscript"/>
        <sz val="12"/>
        <color theme="1"/>
        <rFont val="Times New Roman"/>
        <family val="1"/>
      </rPr>
      <t>T</t>
    </r>
  </si>
  <si>
    <r>
      <rPr>
        <b/>
        <i/>
        <sz val="12"/>
        <color theme="1"/>
        <rFont val="Times New Roman"/>
        <family val="1"/>
      </rPr>
      <t>n</t>
    </r>
    <r>
      <rPr>
        <b/>
        <vertAlign val="subscript"/>
        <sz val="12"/>
        <color theme="1"/>
        <rFont val="Times New Roman"/>
        <family val="1"/>
      </rPr>
      <t>C</t>
    </r>
  </si>
  <si>
    <t>1 x 2</t>
  </si>
  <si>
    <t>3 x 2</t>
  </si>
  <si>
    <t>1 x 4</t>
  </si>
  <si>
    <t>Column</t>
    <phoneticPr fontId="5" type="noConversion"/>
  </si>
  <si>
    <t>Beam</t>
    <phoneticPr fontId="5" type="noConversion"/>
  </si>
  <si>
    <t>End-plate</t>
    <phoneticPr fontId="5" type="noConversion"/>
  </si>
  <si>
    <t>Bolt</t>
    <phoneticPr fontId="5" type="noConversion"/>
  </si>
  <si>
    <t>End plate</t>
    <phoneticPr fontId="5" type="noConversion"/>
  </si>
  <si>
    <t>Year</t>
    <phoneticPr fontId="5" type="noConversion"/>
  </si>
  <si>
    <t>Slab</t>
    <phoneticPr fontId="5" type="noConversion"/>
  </si>
  <si>
    <t>Section</t>
    <phoneticPr fontId="5" type="noConversion"/>
  </si>
  <si>
    <r>
      <rPr>
        <b/>
        <i/>
        <sz val="12"/>
        <color theme="1"/>
        <rFont val="Times New Roman"/>
        <family val="1"/>
      </rPr>
      <t>n</t>
    </r>
    <r>
      <rPr>
        <b/>
        <vertAlign val="subscript"/>
        <sz val="12"/>
        <color theme="1"/>
        <rFont val="Times New Roman"/>
        <family val="1"/>
      </rPr>
      <t>Total</t>
    </r>
  </si>
  <si>
    <t>Yes</t>
    <phoneticPr fontId="5" type="noConversion"/>
  </si>
  <si>
    <t>Column web with 12mm glut stiffener.</t>
  </si>
  <si>
    <t>Column web with 12mm K-stiffener.</t>
  </si>
  <si>
    <t>Column web with 12mm 'Morris' stiffener.</t>
  </si>
  <si>
    <t>Degree of composite action is 134%.</t>
  </si>
  <si>
    <t>Degree of composite action is 95%.</t>
  </si>
  <si>
    <t>Degree of composite action is 63%.</t>
  </si>
  <si>
    <t>Monotonic</t>
    <phoneticPr fontId="5" type="noConversion"/>
  </si>
  <si>
    <t>UC 203 x 203 x 52</t>
    <phoneticPr fontId="5" type="noConversion"/>
  </si>
  <si>
    <t xml:space="preserve"> Degree of composite action is 100%.</t>
  </si>
  <si>
    <t>Cyclic</t>
    <phoneticPr fontId="5" type="noConversion"/>
  </si>
  <si>
    <t>IPE 300</t>
    <phoneticPr fontId="5" type="noConversion"/>
  </si>
  <si>
    <t>FE 360</t>
    <phoneticPr fontId="5" type="noConversion"/>
  </si>
  <si>
    <t>T1</t>
    <phoneticPr fontId="5" type="noConversion"/>
  </si>
  <si>
    <t>T2</t>
    <phoneticPr fontId="5" type="noConversion"/>
  </si>
  <si>
    <t>UB 356 x 171 x 67</t>
    <phoneticPr fontId="5" type="noConversion"/>
  </si>
  <si>
    <t>UC 203 x 203 x 86</t>
    <phoneticPr fontId="5" type="noConversion"/>
  </si>
  <si>
    <t>S690</t>
    <phoneticPr fontId="5" type="noConversion"/>
  </si>
  <si>
    <t>F2EP_15_2</t>
    <phoneticPr fontId="5" type="noConversion"/>
  </si>
  <si>
    <t>F2EP_10_2</t>
    <phoneticPr fontId="5" type="noConversion"/>
  </si>
  <si>
    <t>HB 248 x 124 x 5 x 8</t>
    <phoneticPr fontId="5" type="noConversion"/>
  </si>
  <si>
    <t>HB 506 x 201 x 11 x 19</t>
    <phoneticPr fontId="5" type="noConversion"/>
  </si>
  <si>
    <t>250 UC 89.5</t>
    <phoneticPr fontId="5" type="noConversion"/>
  </si>
  <si>
    <t>SHS 250 x 250 x 12.5</t>
    <phoneticPr fontId="5" type="noConversion"/>
  </si>
  <si>
    <t>HE 140 A</t>
    <phoneticPr fontId="5" type="noConversion"/>
  </si>
  <si>
    <t>IPE 160</t>
    <phoneticPr fontId="5" type="noConversion"/>
  </si>
  <si>
    <t>610 UB 101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</si>
</sst>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</numFmts>
  <fonts count="47">
    <font>
      <sz val="12"/>
      <color theme="1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6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name val="Calibri"/>
      <family val="2"/>
    </font>
    <font>
      <sz val="11"/>
      <color rgb="FF9C6500"/>
      <name val="Calibri"/>
      <family val="2"/>
      <scheme val="minor"/>
    </font>
    <font>
      <sz val="11"/>
      <color theme="1"/>
      <name val="Swis721 LtCn B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Swis721 LtCn BT"/>
      <family val="2"/>
    </font>
    <font>
      <b/>
      <sz val="13"/>
      <color theme="3"/>
      <name val="Swis721 LtCn BT"/>
      <family val="2"/>
    </font>
    <font>
      <b/>
      <sz val="11"/>
      <color theme="3"/>
      <name val="Swis721 LtCn BT"/>
      <family val="2"/>
    </font>
    <font>
      <sz val="11"/>
      <color rgb="FF006100"/>
      <name val="Swis721 LtCn BT"/>
      <family val="2"/>
    </font>
    <font>
      <sz val="11"/>
      <color rgb="FF9C0006"/>
      <name val="Swis721 LtCn BT"/>
      <family val="2"/>
    </font>
    <font>
      <sz val="11"/>
      <color rgb="FF9C5700"/>
      <name val="Swis721 LtCn BT"/>
      <family val="2"/>
    </font>
    <font>
      <sz val="11"/>
      <color rgb="FF3F3F76"/>
      <name val="Swis721 LtCn BT"/>
      <family val="2"/>
    </font>
    <font>
      <b/>
      <sz val="11"/>
      <color rgb="FF3F3F3F"/>
      <name val="Swis721 LtCn BT"/>
      <family val="2"/>
    </font>
    <font>
      <b/>
      <sz val="11"/>
      <color rgb="FFFA7D00"/>
      <name val="Swis721 LtCn BT"/>
      <family val="2"/>
    </font>
    <font>
      <sz val="11"/>
      <color rgb="FFFA7D00"/>
      <name val="Swis721 LtCn BT"/>
      <family val="2"/>
    </font>
    <font>
      <b/>
      <sz val="11"/>
      <color theme="0"/>
      <name val="Swis721 LtCn BT"/>
      <family val="2"/>
    </font>
    <font>
      <sz val="11"/>
      <color rgb="FFFF0000"/>
      <name val="Swis721 LtCn BT"/>
      <family val="2"/>
    </font>
    <font>
      <i/>
      <sz val="11"/>
      <color rgb="FF7F7F7F"/>
      <name val="Swis721 LtCn BT"/>
      <family val="2"/>
    </font>
    <font>
      <b/>
      <sz val="11"/>
      <color theme="1"/>
      <name val="Swis721 LtCn BT"/>
      <family val="2"/>
    </font>
    <font>
      <sz val="11"/>
      <color theme="0"/>
      <name val="Swis721 LtCn BT"/>
      <family val="2"/>
    </font>
    <font>
      <b/>
      <i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vertAlign val="subscript"/>
      <sz val="14"/>
      <color theme="1"/>
      <name val="Times New Roman"/>
      <family val="1"/>
    </font>
    <font>
      <sz val="12"/>
      <color theme="1"/>
      <name val="Calibri"/>
      <family val="2"/>
      <charset val="136"/>
      <scheme val="minor"/>
    </font>
    <font>
      <sz val="12"/>
      <color rgb="FFFFFF00"/>
      <name val="Times New Roman"/>
      <family val="1"/>
    </font>
    <font>
      <b/>
      <sz val="18"/>
      <color theme="1"/>
      <name val="Times New Roman"/>
      <family val="1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vertAlign val="subscript"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 tint="0.499984740745262"/>
      <name val="Times New Roman"/>
      <family val="1"/>
    </font>
    <font>
      <sz val="12"/>
      <color theme="7"/>
      <name val="Times New Roman"/>
      <family val="1"/>
    </font>
    <font>
      <vertAlign val="superscript"/>
      <sz val="12"/>
      <color theme="1"/>
      <name val="Times New Roman"/>
      <family val="1"/>
    </font>
  </fonts>
  <fills count="4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8">
    <xf numFmtId="0" fontId="0" fillId="0" borderId="0">
      <alignment vertical="center"/>
    </xf>
    <xf numFmtId="0" fontId="9" fillId="0" borderId="0"/>
    <xf numFmtId="0" fontId="9" fillId="0" borderId="0"/>
    <xf numFmtId="0" fontId="12" fillId="0" borderId="0"/>
    <xf numFmtId="0" fontId="14" fillId="0" borderId="0"/>
    <xf numFmtId="0" fontId="15" fillId="6" borderId="0" applyNumberFormat="0" applyBorder="0" applyAlignment="0" applyProtection="0"/>
    <xf numFmtId="9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9" fillId="0" borderId="0"/>
    <xf numFmtId="0" fontId="9" fillId="0" borderId="0"/>
    <xf numFmtId="0" fontId="9" fillId="7" borderId="37" applyNumberFormat="0" applyFont="0" applyAlignment="0" applyProtection="0"/>
    <xf numFmtId="0" fontId="9" fillId="7" borderId="37" applyNumberFormat="0" applyFont="0" applyAlignment="0" applyProtection="0"/>
    <xf numFmtId="0" fontId="9" fillId="0" borderId="0"/>
    <xf numFmtId="0" fontId="16" fillId="0" borderId="0"/>
    <xf numFmtId="0" fontId="17" fillId="0" borderId="0" applyNumberFormat="0" applyFill="0" applyBorder="0" applyAlignment="0" applyProtection="0"/>
    <xf numFmtId="0" fontId="18" fillId="0" borderId="39" applyNumberFormat="0" applyFill="0" applyAlignment="0" applyProtection="0"/>
    <xf numFmtId="0" fontId="19" fillId="0" borderId="40" applyNumberFormat="0" applyFill="0" applyAlignment="0" applyProtection="0"/>
    <xf numFmtId="0" fontId="20" fillId="0" borderId="41" applyNumberFormat="0" applyFill="0" applyAlignment="0" applyProtection="0"/>
    <xf numFmtId="0" fontId="20" fillId="0" borderId="0" applyNumberFormat="0" applyFill="0" applyBorder="0" applyAlignment="0" applyProtection="0"/>
    <xf numFmtId="0" fontId="21" fillId="8" borderId="0" applyNumberFormat="0" applyBorder="0" applyAlignment="0" applyProtection="0"/>
    <xf numFmtId="0" fontId="22" fillId="9" borderId="0" applyNumberFormat="0" applyBorder="0" applyAlignment="0" applyProtection="0"/>
    <xf numFmtId="0" fontId="23" fillId="6" borderId="0" applyNumberFormat="0" applyBorder="0" applyAlignment="0" applyProtection="0"/>
    <xf numFmtId="0" fontId="24" fillId="10" borderId="42" applyNumberFormat="0" applyAlignment="0" applyProtection="0"/>
    <xf numFmtId="0" fontId="25" fillId="11" borderId="43" applyNumberFormat="0" applyAlignment="0" applyProtection="0"/>
    <xf numFmtId="0" fontId="26" fillId="11" borderId="42" applyNumberFormat="0" applyAlignment="0" applyProtection="0"/>
    <xf numFmtId="0" fontId="27" fillId="0" borderId="44" applyNumberFormat="0" applyFill="0" applyAlignment="0" applyProtection="0"/>
    <xf numFmtId="0" fontId="28" fillId="12" borderId="45" applyNumberFormat="0" applyAlignment="0" applyProtection="0"/>
    <xf numFmtId="0" fontId="29" fillId="0" borderId="0" applyNumberFormat="0" applyFill="0" applyBorder="0" applyAlignment="0" applyProtection="0"/>
    <xf numFmtId="0" fontId="16" fillId="7" borderId="37" applyNumberFormat="0" applyFont="0" applyAlignment="0" applyProtection="0"/>
    <xf numFmtId="0" fontId="30" fillId="0" borderId="0" applyNumberFormat="0" applyFill="0" applyBorder="0" applyAlignment="0" applyProtection="0"/>
    <xf numFmtId="0" fontId="31" fillId="0" borderId="46" applyNumberFormat="0" applyFill="0" applyAlignment="0" applyProtection="0"/>
    <xf numFmtId="0" fontId="32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32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32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32" fillId="25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28" borderId="0" applyNumberFormat="0" applyBorder="0" applyAlignment="0" applyProtection="0"/>
    <xf numFmtId="0" fontId="32" fillId="29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32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9" fontId="37" fillId="0" borderId="0" applyFont="0" applyFill="0" applyBorder="0" applyAlignment="0" applyProtection="0">
      <alignment vertical="center"/>
    </xf>
    <xf numFmtId="43" fontId="37" fillId="0" borderId="0" applyFont="0" applyFill="0" applyBorder="0" applyAlignment="0" applyProtection="0"/>
    <xf numFmtId="0" fontId="4" fillId="0" borderId="0"/>
  </cellStyleXfs>
  <cellXfs count="460">
    <xf numFmtId="0" fontId="0" fillId="0" borderId="0" xfId="0">
      <alignment vertical="center"/>
    </xf>
    <xf numFmtId="0" fontId="6" fillId="0" borderId="0" xfId="0" applyFont="1" applyAlignment="1">
      <alignment horizontal="center" vertical="center"/>
    </xf>
    <xf numFmtId="0" fontId="9" fillId="0" borderId="0" xfId="1"/>
    <xf numFmtId="0" fontId="10" fillId="0" borderId="0" xfId="1" applyFont="1" applyAlignment="1">
      <alignment horizontal="center"/>
    </xf>
    <xf numFmtId="0" fontId="10" fillId="0" borderId="0" xfId="1" applyFont="1"/>
    <xf numFmtId="0" fontId="11" fillId="0" borderId="0" xfId="1" applyFont="1"/>
    <xf numFmtId="0" fontId="12" fillId="4" borderId="0" xfId="3" applyFill="1"/>
    <xf numFmtId="0" fontId="12" fillId="4" borderId="0" xfId="3" applyFill="1" applyAlignment="1">
      <alignment vertical="center"/>
    </xf>
    <xf numFmtId="0" fontId="6" fillId="0" borderId="35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35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1" fontId="6" fillId="0" borderId="4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1" fontId="6" fillId="4" borderId="0" xfId="0" applyNumberFormat="1" applyFont="1" applyFill="1" applyBorder="1" applyAlignment="1">
      <alignment horizontal="center"/>
    </xf>
    <xf numFmtId="1" fontId="6" fillId="0" borderId="0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" fontId="6" fillId="0" borderId="9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38" fillId="37" borderId="4" xfId="0" applyFont="1" applyFill="1" applyBorder="1" applyAlignment="1">
      <alignment horizontal="center" vertical="center"/>
    </xf>
    <xf numFmtId="1" fontId="38" fillId="37" borderId="4" xfId="0" applyNumberFormat="1" applyFont="1" applyFill="1" applyBorder="1" applyAlignment="1">
      <alignment horizontal="center" vertical="center"/>
    </xf>
    <xf numFmtId="0" fontId="38" fillId="37" borderId="0" xfId="0" applyFont="1" applyFill="1" applyBorder="1" applyAlignment="1">
      <alignment horizontal="center" vertical="center"/>
    </xf>
    <xf numFmtId="1" fontId="38" fillId="37" borderId="0" xfId="0" applyNumberFormat="1" applyFont="1" applyFill="1" applyBorder="1" applyAlignment="1">
      <alignment horizontal="center" vertical="center"/>
    </xf>
    <xf numFmtId="0" fontId="38" fillId="37" borderId="9" xfId="0" applyFont="1" applyFill="1" applyBorder="1" applyAlignment="1">
      <alignment horizontal="center" vertical="center"/>
    </xf>
    <xf numFmtId="1" fontId="38" fillId="37" borderId="9" xfId="0" applyNumberFormat="1" applyFont="1" applyFill="1" applyBorder="1" applyAlignment="1">
      <alignment horizontal="center" vertical="center"/>
    </xf>
    <xf numFmtId="1" fontId="6" fillId="4" borderId="9" xfId="0" applyNumberFormat="1" applyFont="1" applyFill="1" applyBorder="1" applyAlignment="1">
      <alignment horizontal="center" vertical="center"/>
    </xf>
    <xf numFmtId="1" fontId="13" fillId="4" borderId="9" xfId="0" applyNumberFormat="1" applyFont="1" applyFill="1" applyBorder="1" applyAlignment="1">
      <alignment horizontal="center" vertical="center"/>
    </xf>
    <xf numFmtId="1" fontId="6" fillId="4" borderId="0" xfId="0" applyNumberFormat="1" applyFont="1" applyFill="1" applyBorder="1" applyAlignment="1">
      <alignment horizontal="center" vertical="center"/>
    </xf>
    <xf numFmtId="1" fontId="6" fillId="4" borderId="4" xfId="0" applyNumberFormat="1" applyFont="1" applyFill="1" applyBorder="1" applyAlignment="1">
      <alignment horizontal="center" vertical="center"/>
    </xf>
    <xf numFmtId="0" fontId="6" fillId="4" borderId="35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0" xfId="0" quotePrefix="1" applyFont="1" applyBorder="1" applyAlignment="1">
      <alignment horizontal="center" vertical="center"/>
    </xf>
    <xf numFmtId="1" fontId="6" fillId="0" borderId="4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1" fontId="6" fillId="0" borderId="3" xfId="0" applyNumberFormat="1" applyFont="1" applyFill="1" applyBorder="1" applyAlignment="1">
      <alignment horizontal="center" vertical="center"/>
    </xf>
    <xf numFmtId="1" fontId="6" fillId="0" borderId="14" xfId="0" applyNumberFormat="1" applyFont="1" applyFill="1" applyBorder="1" applyAlignment="1">
      <alignment horizontal="center" vertical="center"/>
    </xf>
    <xf numFmtId="1" fontId="6" fillId="0" borderId="15" xfId="0" applyNumberFormat="1" applyFont="1" applyFill="1" applyBorder="1" applyAlignment="1">
      <alignment horizontal="center" vertical="center"/>
    </xf>
    <xf numFmtId="1" fontId="6" fillId="0" borderId="9" xfId="0" applyNumberFormat="1" applyFont="1" applyFill="1" applyBorder="1" applyAlignment="1">
      <alignment horizontal="center" vertical="center"/>
    </xf>
    <xf numFmtId="1" fontId="6" fillId="0" borderId="13" xfId="0" applyNumberFormat="1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1" fontId="13" fillId="4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3" fontId="38" fillId="37" borderId="0" xfId="0" applyNumberFormat="1" applyFont="1" applyFill="1" applyBorder="1" applyAlignment="1">
      <alignment horizontal="center" vertical="center"/>
    </xf>
    <xf numFmtId="3" fontId="6" fillId="4" borderId="0" xfId="0" applyNumberFormat="1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3" fontId="38" fillId="37" borderId="5" xfId="0" applyNumberFormat="1" applyFont="1" applyFill="1" applyBorder="1" applyAlignment="1">
      <alignment horizontal="center" vertical="center"/>
    </xf>
    <xf numFmtId="3" fontId="38" fillId="37" borderId="12" xfId="0" applyNumberFormat="1" applyFont="1" applyFill="1" applyBorder="1" applyAlignment="1">
      <alignment horizontal="center" vertical="center"/>
    </xf>
    <xf numFmtId="3" fontId="6" fillId="4" borderId="12" xfId="0" applyNumberFormat="1" applyFont="1" applyFill="1" applyBorder="1" applyAlignment="1">
      <alignment horizontal="center" vertical="center"/>
    </xf>
    <xf numFmtId="3" fontId="6" fillId="0" borderId="12" xfId="0" applyNumberFormat="1" applyFont="1" applyBorder="1" applyAlignment="1">
      <alignment horizontal="center" vertical="center"/>
    </xf>
    <xf numFmtId="3" fontId="38" fillId="37" borderId="13" xfId="0" applyNumberFormat="1" applyFont="1" applyFill="1" applyBorder="1" applyAlignment="1">
      <alignment horizontal="center" vertical="center"/>
    </xf>
    <xf numFmtId="1" fontId="38" fillId="37" borderId="0" xfId="0" applyNumberFormat="1" applyFont="1" applyFill="1" applyBorder="1" applyAlignment="1">
      <alignment horizontal="center"/>
    </xf>
    <xf numFmtId="1" fontId="13" fillId="0" borderId="4" xfId="0" applyNumberFormat="1" applyFont="1" applyFill="1" applyBorder="1" applyAlignment="1">
      <alignment horizontal="center" vertical="center"/>
    </xf>
    <xf numFmtId="0" fontId="38" fillId="37" borderId="12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3" fontId="6" fillId="4" borderId="13" xfId="0" applyNumberFormat="1" applyFont="1" applyFill="1" applyBorder="1" applyAlignment="1">
      <alignment horizontal="center" vertical="center"/>
    </xf>
    <xf numFmtId="3" fontId="38" fillId="37" borderId="4" xfId="0" applyNumberFormat="1" applyFont="1" applyFill="1" applyBorder="1" applyAlignment="1">
      <alignment horizontal="center" vertical="center"/>
    </xf>
    <xf numFmtId="3" fontId="38" fillId="37" borderId="9" xfId="0" applyNumberFormat="1" applyFont="1" applyFill="1" applyBorder="1" applyAlignment="1">
      <alignment horizontal="center" vertical="center"/>
    </xf>
    <xf numFmtId="0" fontId="6" fillId="0" borderId="10" xfId="0" applyFont="1" applyBorder="1" applyAlignment="1"/>
    <xf numFmtId="1" fontId="13" fillId="4" borderId="4" xfId="0" applyNumberFormat="1" applyFont="1" applyFill="1" applyBorder="1" applyAlignment="1">
      <alignment horizontal="center" vertical="center"/>
    </xf>
    <xf numFmtId="3" fontId="6" fillId="4" borderId="5" xfId="0" applyNumberFormat="1" applyFont="1" applyFill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3" fontId="6" fillId="0" borderId="4" xfId="0" applyNumberFormat="1" applyFont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3" fontId="6" fillId="0" borderId="9" xfId="0" applyNumberFormat="1" applyFont="1" applyBorder="1" applyAlignment="1">
      <alignment horizontal="center" vertical="center"/>
    </xf>
    <xf numFmtId="1" fontId="13" fillId="0" borderId="9" xfId="0" applyNumberFormat="1" applyFont="1" applyFill="1" applyBorder="1" applyAlignment="1">
      <alignment horizontal="center" vertical="center"/>
    </xf>
    <xf numFmtId="0" fontId="6" fillId="0" borderId="35" xfId="0" applyFont="1" applyBorder="1" applyAlignment="1">
      <alignment vertical="center"/>
    </xf>
    <xf numFmtId="0" fontId="13" fillId="0" borderId="9" xfId="0" applyFont="1" applyFill="1" applyBorder="1" applyAlignment="1">
      <alignment horizontal="center" vertical="center"/>
    </xf>
    <xf numFmtId="0" fontId="38" fillId="37" borderId="5" xfId="0" applyFont="1" applyFill="1" applyBorder="1" applyAlignment="1">
      <alignment horizontal="center" vertical="center"/>
    </xf>
    <xf numFmtId="3" fontId="6" fillId="4" borderId="9" xfId="0" applyNumberFormat="1" applyFont="1" applyFill="1" applyBorder="1" applyAlignment="1">
      <alignment horizontal="center" vertical="center"/>
    </xf>
    <xf numFmtId="0" fontId="6" fillId="38" borderId="12" xfId="0" applyFont="1" applyFill="1" applyBorder="1" applyAlignment="1">
      <alignment horizontal="center" vertical="center"/>
    </xf>
    <xf numFmtId="0" fontId="6" fillId="38" borderId="5" xfId="0" applyFont="1" applyFill="1" applyBorder="1" applyAlignment="1">
      <alignment horizontal="center" vertical="center"/>
    </xf>
    <xf numFmtId="0" fontId="6" fillId="38" borderId="13" xfId="0" applyFont="1" applyFill="1" applyBorder="1" applyAlignment="1">
      <alignment horizontal="center" vertical="center"/>
    </xf>
    <xf numFmtId="3" fontId="6" fillId="0" borderId="14" xfId="0" applyNumberFormat="1" applyFont="1" applyBorder="1" applyAlignment="1">
      <alignment horizontal="center" vertical="center"/>
    </xf>
    <xf numFmtId="3" fontId="6" fillId="0" borderId="15" xfId="0" applyNumberFormat="1" applyFont="1" applyBorder="1" applyAlignment="1">
      <alignment horizontal="center" vertical="center"/>
    </xf>
    <xf numFmtId="3" fontId="13" fillId="0" borderId="4" xfId="0" applyNumberFormat="1" applyFont="1" applyFill="1" applyBorder="1" applyAlignment="1">
      <alignment horizontal="center" vertical="center"/>
    </xf>
    <xf numFmtId="3" fontId="13" fillId="0" borderId="3" xfId="0" applyNumberFormat="1" applyFont="1" applyFill="1" applyBorder="1" applyAlignment="1">
      <alignment horizontal="center" vertical="center"/>
    </xf>
    <xf numFmtId="3" fontId="13" fillId="0" borderId="5" xfId="0" applyNumberFormat="1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center" vertical="center"/>
    </xf>
    <xf numFmtId="3" fontId="13" fillId="0" borderId="14" xfId="0" applyNumberFormat="1" applyFont="1" applyFill="1" applyBorder="1" applyAlignment="1">
      <alignment horizontal="center" vertical="center"/>
    </xf>
    <xf numFmtId="3" fontId="13" fillId="0" borderId="9" xfId="0" applyNumberFormat="1" applyFont="1" applyFill="1" applyBorder="1" applyAlignment="1">
      <alignment horizontal="center" vertical="center"/>
    </xf>
    <xf numFmtId="3" fontId="13" fillId="0" borderId="15" xfId="0" applyNumberFormat="1" applyFont="1" applyFill="1" applyBorder="1" applyAlignment="1">
      <alignment horizontal="center" vertical="center"/>
    </xf>
    <xf numFmtId="3" fontId="13" fillId="0" borderId="1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6" fillId="0" borderId="14" xfId="0" applyNumberFormat="1" applyFont="1" applyBorder="1" applyAlignment="1">
      <alignment horizontal="center" vertical="center"/>
    </xf>
    <xf numFmtId="1" fontId="6" fillId="0" borderId="15" xfId="0" applyNumberFormat="1" applyFont="1" applyBorder="1" applyAlignment="1">
      <alignment horizontal="center" vertical="center"/>
    </xf>
    <xf numFmtId="3" fontId="6" fillId="4" borderId="4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 vertical="center"/>
    </xf>
    <xf numFmtId="0" fontId="38" fillId="37" borderId="14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1" fontId="6" fillId="0" borderId="20" xfId="0" applyNumberFormat="1" applyFont="1" applyBorder="1" applyAlignment="1">
      <alignment horizontal="center" vertical="center"/>
    </xf>
    <xf numFmtId="1" fontId="6" fillId="0" borderId="21" xfId="0" applyNumberFormat="1" applyFont="1" applyBorder="1" applyAlignment="1">
      <alignment horizontal="center" vertical="center"/>
    </xf>
    <xf numFmtId="164" fontId="6" fillId="0" borderId="20" xfId="0" applyNumberFormat="1" applyFont="1" applyBorder="1" applyAlignment="1">
      <alignment horizontal="center" vertical="center"/>
    </xf>
    <xf numFmtId="0" fontId="38" fillId="37" borderId="20" xfId="0" applyFont="1" applyFill="1" applyBorder="1" applyAlignment="1">
      <alignment horizontal="center" vertical="center"/>
    </xf>
    <xf numFmtId="1" fontId="38" fillId="37" borderId="20" xfId="0" applyNumberFormat="1" applyFont="1" applyFill="1" applyBorder="1" applyAlignment="1">
      <alignment horizontal="center" vertical="center"/>
    </xf>
    <xf numFmtId="3" fontId="38" fillId="37" borderId="21" xfId="0" applyNumberFormat="1" applyFont="1" applyFill="1" applyBorder="1" applyAlignment="1">
      <alignment horizontal="center" vertical="center"/>
    </xf>
    <xf numFmtId="3" fontId="38" fillId="37" borderId="20" xfId="0" applyNumberFormat="1" applyFont="1" applyFill="1" applyBorder="1" applyAlignment="1">
      <alignment horizontal="center" vertical="center"/>
    </xf>
    <xf numFmtId="1" fontId="6" fillId="0" borderId="19" xfId="0" applyNumberFormat="1" applyFont="1" applyBorder="1" applyAlignment="1">
      <alignment horizontal="center" vertical="center"/>
    </xf>
    <xf numFmtId="0" fontId="38" fillId="37" borderId="13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10" fontId="6" fillId="0" borderId="12" xfId="55" applyNumberFormat="1" applyFont="1" applyBorder="1" applyAlignment="1">
      <alignment horizontal="center" vertical="center"/>
    </xf>
    <xf numFmtId="10" fontId="6" fillId="0" borderId="13" xfId="55" applyNumberFormat="1" applyFont="1" applyBorder="1" applyAlignment="1">
      <alignment horizontal="center" vertical="center"/>
    </xf>
    <xf numFmtId="10" fontId="6" fillId="0" borderId="5" xfId="55" applyNumberFormat="1" applyFont="1" applyBorder="1" applyAlignment="1">
      <alignment horizontal="center" vertical="center"/>
    </xf>
    <xf numFmtId="10" fontId="6" fillId="0" borderId="21" xfId="55" applyNumberFormat="1" applyFont="1" applyBorder="1" applyAlignment="1">
      <alignment horizontal="center" vertical="center"/>
    </xf>
    <xf numFmtId="0" fontId="6" fillId="0" borderId="4" xfId="0" quotePrefix="1" applyFont="1" applyBorder="1" applyAlignment="1">
      <alignment horizontal="center" vertical="center"/>
    </xf>
    <xf numFmtId="1" fontId="6" fillId="4" borderId="20" xfId="0" applyNumberFormat="1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1" fontId="38" fillId="37" borderId="20" xfId="0" applyNumberFormat="1" applyFont="1" applyFill="1" applyBorder="1" applyAlignment="1">
      <alignment horizontal="center"/>
    </xf>
    <xf numFmtId="0" fontId="6" fillId="0" borderId="4" xfId="0" applyFont="1" applyBorder="1" applyAlignment="1">
      <alignment vertical="center"/>
    </xf>
    <xf numFmtId="0" fontId="6" fillId="4" borderId="35" xfId="0" quotePrefix="1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38" fillId="37" borderId="15" xfId="0" applyFont="1" applyFill="1" applyBorder="1" applyAlignment="1">
      <alignment horizontal="center" vertical="center"/>
    </xf>
    <xf numFmtId="10" fontId="6" fillId="0" borderId="4" xfId="55" applyNumberFormat="1" applyFont="1" applyBorder="1" applyAlignment="1">
      <alignment horizontal="center" vertical="center"/>
    </xf>
    <xf numFmtId="10" fontId="6" fillId="0" borderId="0" xfId="55" applyNumberFormat="1" applyFont="1" applyBorder="1" applyAlignment="1">
      <alignment horizontal="center" vertical="center"/>
    </xf>
    <xf numFmtId="1" fontId="13" fillId="0" borderId="20" xfId="0" applyNumberFormat="1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0" fontId="38" fillId="37" borderId="19" xfId="0" applyFont="1" applyFill="1" applyBorder="1" applyAlignment="1">
      <alignment horizontal="center" vertical="center"/>
    </xf>
    <xf numFmtId="1" fontId="13" fillId="0" borderId="4" xfId="0" applyNumberFormat="1" applyFont="1" applyBorder="1" applyAlignment="1">
      <alignment horizontal="center" vertical="center"/>
    </xf>
    <xf numFmtId="1" fontId="13" fillId="0" borderId="9" xfId="0" applyNumberFormat="1" applyFont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3" fontId="13" fillId="0" borderId="12" xfId="0" applyNumberFormat="1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1" fontId="13" fillId="0" borderId="0" xfId="0" applyNumberFormat="1" applyFont="1" applyBorder="1" applyAlignment="1">
      <alignment horizontal="center" vertical="center"/>
    </xf>
    <xf numFmtId="1" fontId="38" fillId="37" borderId="19" xfId="0" applyNumberFormat="1" applyFont="1" applyFill="1" applyBorder="1" applyAlignment="1">
      <alignment horizontal="center" vertical="center"/>
    </xf>
    <xf numFmtId="3" fontId="38" fillId="37" borderId="3" xfId="0" applyNumberFormat="1" applyFont="1" applyFill="1" applyBorder="1" applyAlignment="1">
      <alignment horizontal="center" vertical="center"/>
    </xf>
    <xf numFmtId="3" fontId="38" fillId="37" borderId="15" xfId="0" applyNumberFormat="1" applyFont="1" applyFill="1" applyBorder="1" applyAlignment="1">
      <alignment horizontal="center" vertical="center"/>
    </xf>
    <xf numFmtId="0" fontId="38" fillId="37" borderId="16" xfId="0" applyFont="1" applyFill="1" applyBorder="1" applyAlignment="1">
      <alignment vertical="center"/>
    </xf>
    <xf numFmtId="0" fontId="38" fillId="37" borderId="10" xfId="0" applyFont="1" applyFill="1" applyBorder="1" applyAlignment="1">
      <alignment vertical="center"/>
    </xf>
    <xf numFmtId="0" fontId="38" fillId="37" borderId="11" xfId="0" applyFont="1" applyFill="1" applyBorder="1" applyAlignment="1">
      <alignment vertical="center"/>
    </xf>
    <xf numFmtId="0" fontId="13" fillId="0" borderId="5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0" fontId="13" fillId="0" borderId="20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43" fillId="0" borderId="0" xfId="0" applyFont="1" applyAlignment="1">
      <alignment horizontal="left" vertical="center"/>
    </xf>
    <xf numFmtId="0" fontId="6" fillId="40" borderId="0" xfId="0" applyFont="1" applyFill="1" applyAlignment="1">
      <alignment horizontal="left" vertical="center"/>
    </xf>
    <xf numFmtId="0" fontId="6" fillId="40" borderId="0" xfId="0" applyFont="1" applyFill="1" applyAlignment="1">
      <alignment vertical="center"/>
    </xf>
    <xf numFmtId="0" fontId="6" fillId="40" borderId="0" xfId="0" applyFont="1" applyFill="1" applyAlignment="1">
      <alignment horizontal="center" vertical="center"/>
    </xf>
    <xf numFmtId="0" fontId="12" fillId="40" borderId="0" xfId="3" applyFill="1"/>
    <xf numFmtId="0" fontId="4" fillId="0" borderId="0" xfId="57"/>
    <xf numFmtId="0" fontId="4" fillId="5" borderId="0" xfId="57" applyFill="1"/>
    <xf numFmtId="0" fontId="4" fillId="3" borderId="0" xfId="57" applyFill="1"/>
    <xf numFmtId="0" fontId="4" fillId="41" borderId="0" xfId="57" applyFill="1"/>
    <xf numFmtId="0" fontId="4" fillId="42" borderId="0" xfId="57" applyNumberFormat="1" applyFill="1" applyAlignment="1">
      <alignment horizontal="left" vertical="center"/>
    </xf>
    <xf numFmtId="0" fontId="4" fillId="42" borderId="0" xfId="57" applyFill="1"/>
    <xf numFmtId="0" fontId="4" fillId="42" borderId="0" xfId="57" applyFill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9" fillId="0" borderId="0" xfId="1" applyAlignment="1">
      <alignment horizontal="center" vertical="center"/>
    </xf>
    <xf numFmtId="0" fontId="4" fillId="5" borderId="0" xfId="57" applyFill="1" applyAlignment="1">
      <alignment horizontal="center" vertical="center"/>
    </xf>
    <xf numFmtId="0" fontId="4" fillId="3" borderId="0" xfId="57" applyFill="1" applyAlignment="1">
      <alignment horizontal="center" vertical="center"/>
    </xf>
    <xf numFmtId="0" fontId="16" fillId="3" borderId="0" xfId="13" applyFill="1" applyAlignment="1">
      <alignment horizontal="center" vertical="center"/>
    </xf>
    <xf numFmtId="0" fontId="4" fillId="41" borderId="0" xfId="57" applyFill="1" applyAlignment="1">
      <alignment horizontal="center" vertical="center"/>
    </xf>
    <xf numFmtId="0" fontId="16" fillId="41" borderId="0" xfId="13" applyFill="1" applyAlignment="1">
      <alignment horizontal="center" vertical="center"/>
    </xf>
    <xf numFmtId="0" fontId="4" fillId="42" borderId="0" xfId="57" applyNumberFormat="1" applyFill="1" applyAlignment="1">
      <alignment horizontal="center" vertical="center"/>
    </xf>
    <xf numFmtId="0" fontId="4" fillId="42" borderId="0" xfId="57" applyFill="1" applyAlignment="1">
      <alignment horizontal="center" vertical="center"/>
    </xf>
    <xf numFmtId="0" fontId="4" fillId="0" borderId="0" xfId="57" applyAlignment="1">
      <alignment horizontal="center" vertical="center"/>
    </xf>
    <xf numFmtId="0" fontId="3" fillId="42" borderId="0" xfId="57" applyFont="1" applyFill="1"/>
    <xf numFmtId="0" fontId="0" fillId="0" borderId="0" xfId="0" applyFill="1" applyBorder="1" applyAlignment="1">
      <alignment horizontal="left" vertical="top"/>
    </xf>
    <xf numFmtId="3" fontId="6" fillId="4" borderId="21" xfId="0" applyNumberFormat="1" applyFont="1" applyFill="1" applyBorder="1" applyAlignment="1">
      <alignment horizontal="center" vertical="center"/>
    </xf>
    <xf numFmtId="0" fontId="2" fillId="3" borderId="0" xfId="57" applyFont="1" applyFill="1"/>
    <xf numFmtId="0" fontId="13" fillId="4" borderId="4" xfId="0" applyFont="1" applyFill="1" applyBorder="1" applyAlignment="1">
      <alignment horizontal="center" vertical="center"/>
    </xf>
    <xf numFmtId="0" fontId="1" fillId="42" borderId="0" xfId="57" applyFont="1" applyFill="1"/>
    <xf numFmtId="164" fontId="4" fillId="0" borderId="0" xfId="57" applyNumberFormat="1" applyAlignment="1">
      <alignment horizontal="center" vertical="center"/>
    </xf>
    <xf numFmtId="0" fontId="44" fillId="38" borderId="15" xfId="0" applyFont="1" applyFill="1" applyBorder="1" applyAlignment="1">
      <alignment horizontal="center" vertical="center"/>
    </xf>
    <xf numFmtId="0" fontId="44" fillId="38" borderId="9" xfId="0" applyFont="1" applyFill="1" applyBorder="1" applyAlignment="1">
      <alignment horizontal="center" vertical="center"/>
    </xf>
    <xf numFmtId="2" fontId="44" fillId="38" borderId="9" xfId="0" applyNumberFormat="1" applyFont="1" applyFill="1" applyBorder="1" applyAlignment="1">
      <alignment horizontal="center" vertical="center"/>
    </xf>
    <xf numFmtId="0" fontId="44" fillId="38" borderId="3" xfId="0" applyFont="1" applyFill="1" applyBorder="1" applyAlignment="1">
      <alignment horizontal="center" vertical="center"/>
    </xf>
    <xf numFmtId="0" fontId="44" fillId="38" borderId="4" xfId="0" applyFont="1" applyFill="1" applyBorder="1" applyAlignment="1">
      <alignment horizontal="center" vertical="center"/>
    </xf>
    <xf numFmtId="0" fontId="44" fillId="38" borderId="14" xfId="0" applyFont="1" applyFill="1" applyBorder="1" applyAlignment="1">
      <alignment horizontal="center" vertical="center"/>
    </xf>
    <xf numFmtId="0" fontId="44" fillId="38" borderId="0" xfId="0" applyFont="1" applyFill="1" applyBorder="1" applyAlignment="1">
      <alignment horizontal="center" vertical="center"/>
    </xf>
    <xf numFmtId="3" fontId="44" fillId="38" borderId="3" xfId="0" applyNumberFormat="1" applyFont="1" applyFill="1" applyBorder="1" applyAlignment="1">
      <alignment horizontal="center" vertical="center"/>
    </xf>
    <xf numFmtId="3" fontId="44" fillId="38" borderId="4" xfId="0" applyNumberFormat="1" applyFont="1" applyFill="1" applyBorder="1" applyAlignment="1">
      <alignment horizontal="center" vertical="center"/>
    </xf>
    <xf numFmtId="3" fontId="44" fillId="38" borderId="5" xfId="0" applyNumberFormat="1" applyFont="1" applyFill="1" applyBorder="1" applyAlignment="1">
      <alignment horizontal="center" vertical="center"/>
    </xf>
    <xf numFmtId="3" fontId="44" fillId="38" borderId="14" xfId="0" applyNumberFormat="1" applyFont="1" applyFill="1" applyBorder="1" applyAlignment="1">
      <alignment horizontal="center" vertical="center"/>
    </xf>
    <xf numFmtId="3" fontId="44" fillId="38" borderId="0" xfId="0" applyNumberFormat="1" applyFont="1" applyFill="1" applyBorder="1" applyAlignment="1">
      <alignment horizontal="center" vertical="center"/>
    </xf>
    <xf numFmtId="3" fontId="44" fillId="38" borderId="12" xfId="0" applyNumberFormat="1" applyFont="1" applyFill="1" applyBorder="1" applyAlignment="1">
      <alignment horizontal="center" vertical="center"/>
    </xf>
    <xf numFmtId="3" fontId="44" fillId="38" borderId="15" xfId="0" applyNumberFormat="1" applyFont="1" applyFill="1" applyBorder="1" applyAlignment="1">
      <alignment horizontal="center" vertical="center"/>
    </xf>
    <xf numFmtId="3" fontId="44" fillId="38" borderId="9" xfId="0" applyNumberFormat="1" applyFont="1" applyFill="1" applyBorder="1" applyAlignment="1">
      <alignment horizontal="center" vertical="center"/>
    </xf>
    <xf numFmtId="3" fontId="44" fillId="38" borderId="13" xfId="0" applyNumberFormat="1" applyFont="1" applyFill="1" applyBorder="1" applyAlignment="1">
      <alignment horizontal="center" vertical="center"/>
    </xf>
    <xf numFmtId="3" fontId="44" fillId="38" borderId="19" xfId="0" applyNumberFormat="1" applyFont="1" applyFill="1" applyBorder="1" applyAlignment="1">
      <alignment horizontal="center" vertical="center"/>
    </xf>
    <xf numFmtId="3" fontId="44" fillId="38" borderId="20" xfId="0" applyNumberFormat="1" applyFont="1" applyFill="1" applyBorder="1" applyAlignment="1">
      <alignment horizontal="center" vertical="center"/>
    </xf>
    <xf numFmtId="3" fontId="44" fillId="38" borderId="21" xfId="0" applyNumberFormat="1" applyFont="1" applyFill="1" applyBorder="1" applyAlignment="1">
      <alignment horizontal="center" vertical="center"/>
    </xf>
    <xf numFmtId="1" fontId="44" fillId="38" borderId="4" xfId="0" applyNumberFormat="1" applyFont="1" applyFill="1" applyBorder="1" applyAlignment="1">
      <alignment horizontal="center" vertical="center"/>
    </xf>
    <xf numFmtId="1" fontId="44" fillId="38" borderId="0" xfId="0" applyNumberFormat="1" applyFont="1" applyFill="1" applyBorder="1" applyAlignment="1">
      <alignment horizontal="center" vertical="center"/>
    </xf>
    <xf numFmtId="0" fontId="44" fillId="38" borderId="12" xfId="0" applyFont="1" applyFill="1" applyBorder="1" applyAlignment="1">
      <alignment horizontal="center" vertical="center"/>
    </xf>
    <xf numFmtId="0" fontId="44" fillId="38" borderId="5" xfId="0" applyFont="1" applyFill="1" applyBorder="1" applyAlignment="1">
      <alignment horizontal="center" vertical="center"/>
    </xf>
    <xf numFmtId="0" fontId="44" fillId="38" borderId="13" xfId="0" applyFont="1" applyFill="1" applyBorder="1" applyAlignment="1">
      <alignment horizontal="center" vertical="center"/>
    </xf>
    <xf numFmtId="0" fontId="44" fillId="38" borderId="19" xfId="0" applyFont="1" applyFill="1" applyBorder="1" applyAlignment="1">
      <alignment horizontal="center" vertical="center"/>
    </xf>
    <xf numFmtId="0" fontId="44" fillId="38" borderId="20" xfId="0" applyFont="1" applyFill="1" applyBorder="1" applyAlignment="1">
      <alignment horizontal="center" vertical="center"/>
    </xf>
    <xf numFmtId="0" fontId="44" fillId="38" borderId="21" xfId="0" applyFont="1" applyFill="1" applyBorder="1" applyAlignment="1">
      <alignment horizontal="center" vertical="center"/>
    </xf>
    <xf numFmtId="10" fontId="44" fillId="38" borderId="5" xfId="55" applyNumberFormat="1" applyFont="1" applyFill="1" applyBorder="1" applyAlignment="1">
      <alignment horizontal="center" vertical="center"/>
    </xf>
    <xf numFmtId="3" fontId="6" fillId="0" borderId="21" xfId="0" applyNumberFormat="1" applyFont="1" applyBorder="1" applyAlignment="1">
      <alignment horizontal="center" vertical="center"/>
    </xf>
    <xf numFmtId="1" fontId="38" fillId="37" borderId="21" xfId="0" applyNumberFormat="1" applyFont="1" applyFill="1" applyBorder="1" applyAlignment="1">
      <alignment horizontal="center" vertical="center"/>
    </xf>
    <xf numFmtId="1" fontId="45" fillId="37" borderId="4" xfId="0" applyNumberFormat="1" applyFont="1" applyFill="1" applyBorder="1" applyAlignment="1">
      <alignment horizontal="center" vertical="center"/>
    </xf>
    <xf numFmtId="1" fontId="45" fillId="37" borderId="0" xfId="0" applyNumberFormat="1" applyFont="1" applyFill="1" applyBorder="1" applyAlignment="1">
      <alignment horizontal="center" vertical="center"/>
    </xf>
    <xf numFmtId="1" fontId="45" fillId="37" borderId="9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3" fillId="0" borderId="50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" fontId="6" fillId="0" borderId="17" xfId="0" applyNumberFormat="1" applyFont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64" fontId="6" fillId="0" borderId="9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left" vertical="center"/>
    </xf>
    <xf numFmtId="0" fontId="6" fillId="0" borderId="11" xfId="0" applyFont="1" applyFill="1" applyBorder="1" applyAlignment="1">
      <alignment vertical="center"/>
    </xf>
    <xf numFmtId="164" fontId="6" fillId="0" borderId="4" xfId="0" applyNumberFormat="1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left" vertical="center"/>
    </xf>
    <xf numFmtId="0" fontId="6" fillId="0" borderId="11" xfId="0" applyFont="1" applyFill="1" applyBorder="1" applyAlignment="1">
      <alignment horizontal="left" vertical="center"/>
    </xf>
    <xf numFmtId="3" fontId="6" fillId="0" borderId="3" xfId="0" applyNumberFormat="1" applyFont="1" applyBorder="1" applyAlignment="1">
      <alignment horizontal="center" vertical="center"/>
    </xf>
    <xf numFmtId="0" fontId="6" fillId="0" borderId="35" xfId="0" applyFont="1" applyFill="1" applyBorder="1" applyAlignment="1">
      <alignment horizontal="center" vertical="center"/>
    </xf>
    <xf numFmtId="1" fontId="38" fillId="37" borderId="52" xfId="0" applyNumberFormat="1" applyFont="1" applyFill="1" applyBorder="1" applyAlignment="1">
      <alignment horizontal="center" vertical="center"/>
    </xf>
    <xf numFmtId="1" fontId="38" fillId="37" borderId="51" xfId="0" applyNumberFormat="1" applyFont="1" applyFill="1" applyBorder="1" applyAlignment="1">
      <alignment horizontal="center" vertical="center"/>
    </xf>
    <xf numFmtId="1" fontId="38" fillId="37" borderId="53" xfId="0" applyNumberFormat="1" applyFont="1" applyFill="1" applyBorder="1" applyAlignment="1">
      <alignment horizontal="center" vertical="center"/>
    </xf>
    <xf numFmtId="1" fontId="45" fillId="37" borderId="51" xfId="0" applyNumberFormat="1" applyFont="1" applyFill="1" applyBorder="1" applyAlignment="1">
      <alignment horizontal="center" vertical="center"/>
    </xf>
    <xf numFmtId="1" fontId="45" fillId="37" borderId="52" xfId="0" applyNumberFormat="1" applyFont="1" applyFill="1" applyBorder="1" applyAlignment="1">
      <alignment horizontal="center" vertical="center"/>
    </xf>
    <xf numFmtId="1" fontId="45" fillId="37" borderId="53" xfId="0" applyNumberFormat="1" applyFont="1" applyFill="1" applyBorder="1" applyAlignment="1">
      <alignment horizontal="center" vertical="center"/>
    </xf>
    <xf numFmtId="0" fontId="7" fillId="2" borderId="35" xfId="3" applyFont="1" applyFill="1" applyBorder="1" applyAlignment="1">
      <alignment horizontal="left" vertical="center"/>
    </xf>
    <xf numFmtId="0" fontId="7" fillId="2" borderId="35" xfId="3" applyFont="1" applyFill="1" applyBorder="1" applyAlignment="1">
      <alignment vertical="center"/>
    </xf>
    <xf numFmtId="0" fontId="7" fillId="2" borderId="35" xfId="3" applyFont="1" applyFill="1" applyBorder="1" applyAlignment="1">
      <alignment horizontal="left" vertical="center" wrapText="1"/>
    </xf>
    <xf numFmtId="0" fontId="7" fillId="2" borderId="35" xfId="3" applyFont="1" applyFill="1" applyBorder="1" applyAlignment="1"/>
    <xf numFmtId="0" fontId="44" fillId="38" borderId="11" xfId="3" applyFont="1" applyFill="1" applyBorder="1"/>
    <xf numFmtId="0" fontId="38" fillId="37" borderId="35" xfId="3" applyFont="1" applyFill="1" applyBorder="1" applyAlignment="1">
      <alignment horizontal="left" vertical="center"/>
    </xf>
    <xf numFmtId="0" fontId="45" fillId="37" borderId="35" xfId="3" applyFont="1" applyFill="1" applyBorder="1" applyAlignment="1">
      <alignment horizontal="left" vertical="center"/>
    </xf>
    <xf numFmtId="0" fontId="6" fillId="4" borderId="0" xfId="0" applyFont="1" applyFill="1" applyAlignment="1">
      <alignment horizontal="center" vertical="center"/>
    </xf>
    <xf numFmtId="3" fontId="38" fillId="37" borderId="54" xfId="0" applyNumberFormat="1" applyFont="1" applyFill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3" fontId="38" fillId="37" borderId="57" xfId="0" applyNumberFormat="1" applyFont="1" applyFill="1" applyBorder="1" applyAlignment="1">
      <alignment horizontal="center" vertical="center"/>
    </xf>
    <xf numFmtId="3" fontId="13" fillId="0" borderId="57" xfId="0" applyNumberFormat="1" applyFont="1" applyFill="1" applyBorder="1" applyAlignment="1">
      <alignment horizontal="center" vertical="center"/>
    </xf>
    <xf numFmtId="3" fontId="38" fillId="37" borderId="56" xfId="0" applyNumberFormat="1" applyFont="1" applyFill="1" applyBorder="1" applyAlignment="1">
      <alignment horizontal="center" vertical="center"/>
    </xf>
    <xf numFmtId="3" fontId="13" fillId="0" borderId="55" xfId="0" applyNumberFormat="1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left" vertical="center"/>
    </xf>
    <xf numFmtId="0" fontId="38" fillId="37" borderId="21" xfId="0" applyFont="1" applyFill="1" applyBorder="1" applyAlignment="1">
      <alignment horizontal="center" vertical="center"/>
    </xf>
    <xf numFmtId="1" fontId="45" fillId="37" borderId="5" xfId="0" applyNumberFormat="1" applyFont="1" applyFill="1" applyBorder="1" applyAlignment="1">
      <alignment horizontal="center" vertical="center"/>
    </xf>
    <xf numFmtId="1" fontId="45" fillId="37" borderId="12" xfId="0" applyNumberFormat="1" applyFont="1" applyFill="1" applyBorder="1" applyAlignment="1">
      <alignment horizontal="center" vertical="center"/>
    </xf>
    <xf numFmtId="1" fontId="45" fillId="37" borderId="13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41" fillId="4" borderId="0" xfId="0" applyFont="1" applyFill="1">
      <alignment vertical="center"/>
    </xf>
    <xf numFmtId="0" fontId="0" fillId="4" borderId="0" xfId="0" applyFill="1" applyAlignment="1">
      <alignment vertical="center"/>
    </xf>
    <xf numFmtId="49" fontId="0" fillId="4" borderId="0" xfId="0" applyNumberFormat="1" applyFill="1" applyAlignment="1">
      <alignment horizontal="center" vertical="center"/>
    </xf>
    <xf numFmtId="0" fontId="8" fillId="39" borderId="35" xfId="0" applyFont="1" applyFill="1" applyBorder="1" applyAlignment="1">
      <alignment horizontal="center" vertical="center"/>
    </xf>
    <xf numFmtId="0" fontId="44" fillId="38" borderId="16" xfId="0" applyFont="1" applyFill="1" applyBorder="1" applyAlignment="1">
      <alignment horizontal="center" vertical="center"/>
    </xf>
    <xf numFmtId="0" fontId="44" fillId="38" borderId="10" xfId="0" applyFont="1" applyFill="1" applyBorder="1" applyAlignment="1">
      <alignment horizontal="center" vertical="center"/>
    </xf>
    <xf numFmtId="0" fontId="44" fillId="38" borderId="11" xfId="0" applyFont="1" applyFill="1" applyBorder="1" applyAlignment="1">
      <alignment horizontal="center" vertical="center"/>
    </xf>
    <xf numFmtId="0" fontId="44" fillId="38" borderId="35" xfId="0" applyFont="1" applyFill="1" applyBorder="1" applyAlignment="1">
      <alignment horizontal="center" vertical="center"/>
    </xf>
    <xf numFmtId="0" fontId="38" fillId="37" borderId="10" xfId="0" applyFont="1" applyFill="1" applyBorder="1" applyAlignment="1">
      <alignment horizontal="center" vertical="center"/>
    </xf>
    <xf numFmtId="0" fontId="38" fillId="37" borderId="11" xfId="0" applyFont="1" applyFill="1" applyBorder="1" applyAlignment="1">
      <alignment horizontal="center" vertical="center"/>
    </xf>
    <xf numFmtId="1" fontId="38" fillId="43" borderId="4" xfId="0" applyNumberFormat="1" applyFont="1" applyFill="1" applyBorder="1" applyAlignment="1">
      <alignment horizontal="center" vertical="center"/>
    </xf>
    <xf numFmtId="1" fontId="38" fillId="43" borderId="0" xfId="0" applyNumberFormat="1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7" fillId="39" borderId="16" xfId="0" applyFont="1" applyFill="1" applyBorder="1" applyAlignment="1">
      <alignment horizontal="center" vertical="center"/>
    </xf>
    <xf numFmtId="0" fontId="7" fillId="39" borderId="10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164" fontId="33" fillId="5" borderId="32" xfId="0" applyNumberFormat="1" applyFont="1" applyFill="1" applyBorder="1" applyAlignment="1">
      <alignment horizontal="center" vertical="center"/>
    </xf>
    <xf numFmtId="164" fontId="7" fillId="5" borderId="25" xfId="0" applyNumberFormat="1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2" fontId="33" fillId="5" borderId="23" xfId="0" applyNumberFormat="1" applyFont="1" applyFill="1" applyBorder="1" applyAlignment="1">
      <alignment horizontal="center" vertical="center"/>
    </xf>
    <xf numFmtId="2" fontId="33" fillId="5" borderId="27" xfId="0" applyNumberFormat="1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8" fillId="39" borderId="19" xfId="0" applyFont="1" applyFill="1" applyBorder="1" applyAlignment="1">
      <alignment horizontal="center" vertical="center"/>
    </xf>
    <xf numFmtId="0" fontId="8" fillId="39" borderId="20" xfId="0" applyFont="1" applyFill="1" applyBorder="1" applyAlignment="1">
      <alignment horizontal="center" vertical="center"/>
    </xf>
    <xf numFmtId="0" fontId="8" fillId="39" borderId="21" xfId="0" applyFont="1" applyFill="1" applyBorder="1" applyAlignment="1">
      <alignment horizontal="center" vertical="center"/>
    </xf>
    <xf numFmtId="0" fontId="7" fillId="39" borderId="36" xfId="0" applyFont="1" applyFill="1" applyBorder="1" applyAlignment="1">
      <alignment horizontal="center" vertical="center"/>
    </xf>
    <xf numFmtId="0" fontId="7" fillId="39" borderId="30" xfId="0" applyFont="1" applyFill="1" applyBorder="1" applyAlignment="1">
      <alignment horizontal="center" vertical="center"/>
    </xf>
    <xf numFmtId="0" fontId="7" fillId="39" borderId="18" xfId="0" applyFont="1" applyFill="1" applyBorder="1" applyAlignment="1">
      <alignment horizontal="center" vertical="center"/>
    </xf>
    <xf numFmtId="0" fontId="7" fillId="39" borderId="2" xfId="0" applyFont="1" applyFill="1" applyBorder="1" applyAlignment="1">
      <alignment horizontal="center" vertical="center"/>
    </xf>
    <xf numFmtId="0" fontId="33" fillId="39" borderId="47" xfId="0" applyFont="1" applyFill="1" applyBorder="1" applyAlignment="1">
      <alignment horizontal="center" vertical="center"/>
    </xf>
    <xf numFmtId="0" fontId="33" fillId="39" borderId="38" xfId="0" applyFont="1" applyFill="1" applyBorder="1" applyAlignment="1">
      <alignment horizontal="center" vertical="center"/>
    </xf>
    <xf numFmtId="0" fontId="7" fillId="39" borderId="33" xfId="0" applyFont="1" applyFill="1" applyBorder="1" applyAlignment="1">
      <alignment horizontal="center" vertical="center"/>
    </xf>
    <xf numFmtId="0" fontId="7" fillId="39" borderId="31" xfId="0" applyFont="1" applyFill="1" applyBorder="1" applyAlignment="1">
      <alignment horizontal="center" vertical="center"/>
    </xf>
    <xf numFmtId="0" fontId="7" fillId="39" borderId="22" xfId="0" applyFont="1" applyFill="1" applyBorder="1" applyAlignment="1">
      <alignment horizontal="center" vertical="center"/>
    </xf>
    <xf numFmtId="0" fontId="7" fillId="39" borderId="34" xfId="0" applyFont="1" applyFill="1" applyBorder="1" applyAlignment="1">
      <alignment horizontal="center" vertical="center"/>
    </xf>
    <xf numFmtId="0" fontId="7" fillId="39" borderId="23" xfId="0" applyFont="1" applyFill="1" applyBorder="1" applyAlignment="1">
      <alignment horizontal="center" vertical="center"/>
    </xf>
    <xf numFmtId="0" fontId="7" fillId="39" borderId="26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8" fillId="5" borderId="20" xfId="0" applyFont="1" applyFill="1" applyBorder="1" applyAlignment="1">
      <alignment horizontal="center" vertical="center"/>
    </xf>
    <xf numFmtId="0" fontId="8" fillId="5" borderId="21" xfId="0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2" fontId="33" fillId="5" borderId="26" xfId="0" applyNumberFormat="1" applyFont="1" applyFill="1" applyBorder="1" applyAlignment="1">
      <alignment horizontal="center" vertical="center"/>
    </xf>
    <xf numFmtId="0" fontId="33" fillId="5" borderId="23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164" fontId="7" fillId="5" borderId="23" xfId="0" applyNumberFormat="1" applyFont="1" applyFill="1" applyBorder="1" applyAlignment="1">
      <alignment horizontal="center" vertical="center"/>
    </xf>
    <xf numFmtId="164" fontId="7" fillId="5" borderId="27" xfId="0" applyNumberFormat="1" applyFont="1" applyFill="1" applyBorder="1" applyAlignment="1">
      <alignment horizontal="center" vertical="center"/>
    </xf>
    <xf numFmtId="164" fontId="7" fillId="5" borderId="23" xfId="0" applyNumberFormat="1" applyFont="1" applyFill="1" applyBorder="1" applyAlignment="1">
      <alignment horizontal="center" vertical="center" wrapText="1"/>
    </xf>
    <xf numFmtId="164" fontId="7" fillId="5" borderId="27" xfId="0" applyNumberFormat="1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39" borderId="17" xfId="0" applyFont="1" applyFill="1" applyBorder="1" applyAlignment="1">
      <alignment horizontal="center" vertical="center"/>
    </xf>
    <xf numFmtId="0" fontId="7" fillId="39" borderId="6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2" fontId="7" fillId="5" borderId="18" xfId="0" applyNumberFormat="1" applyFont="1" applyFill="1" applyBorder="1" applyAlignment="1">
      <alignment horizontal="center" vertical="center"/>
    </xf>
    <xf numFmtId="2" fontId="7" fillId="5" borderId="8" xfId="0" applyNumberFormat="1" applyFont="1" applyFill="1" applyBorder="1" applyAlignment="1">
      <alignment horizontal="center" vertical="center"/>
    </xf>
    <xf numFmtId="2" fontId="33" fillId="5" borderId="48" xfId="0" applyNumberFormat="1" applyFont="1" applyFill="1" applyBorder="1" applyAlignment="1">
      <alignment horizontal="center" vertical="center"/>
    </xf>
    <xf numFmtId="2" fontId="7" fillId="5" borderId="49" xfId="0" applyNumberFormat="1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5" borderId="27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2" fontId="7" fillId="5" borderId="23" xfId="0" applyNumberFormat="1" applyFont="1" applyFill="1" applyBorder="1" applyAlignment="1">
      <alignment horizontal="center" vertical="center"/>
    </xf>
    <xf numFmtId="2" fontId="7" fillId="5" borderId="27" xfId="0" applyNumberFormat="1" applyFont="1" applyFill="1" applyBorder="1" applyAlignment="1">
      <alignment horizontal="center" vertical="center"/>
    </xf>
    <xf numFmtId="2" fontId="33" fillId="5" borderId="18" xfId="0" applyNumberFormat="1" applyFont="1" applyFill="1" applyBorder="1" applyAlignment="1">
      <alignment horizontal="center" vertical="center"/>
    </xf>
    <xf numFmtId="1" fontId="7" fillId="5" borderId="32" xfId="0" applyNumberFormat="1" applyFont="1" applyFill="1" applyBorder="1" applyAlignment="1">
      <alignment horizontal="center" vertical="center"/>
    </xf>
    <xf numFmtId="1" fontId="7" fillId="5" borderId="25" xfId="0" applyNumberFormat="1" applyFont="1" applyFill="1" applyBorder="1" applyAlignment="1">
      <alignment horizontal="center" vertical="center"/>
    </xf>
    <xf numFmtId="1" fontId="7" fillId="5" borderId="5" xfId="0" applyNumberFormat="1" applyFont="1" applyFill="1" applyBorder="1" applyAlignment="1">
      <alignment horizontal="center" vertical="center"/>
    </xf>
    <xf numFmtId="1" fontId="7" fillId="5" borderId="13" xfId="0" applyNumberFormat="1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39" fillId="39" borderId="3" xfId="0" applyFont="1" applyFill="1" applyBorder="1" applyAlignment="1">
      <alignment horizontal="center" vertical="center"/>
    </xf>
    <xf numFmtId="0" fontId="39" fillId="39" borderId="4" xfId="0" applyFont="1" applyFill="1" applyBorder="1" applyAlignment="1">
      <alignment horizontal="center" vertical="center"/>
    </xf>
    <xf numFmtId="0" fontId="39" fillId="39" borderId="5" xfId="0" applyFont="1" applyFill="1" applyBorder="1" applyAlignment="1">
      <alignment horizontal="center" vertical="center"/>
    </xf>
    <xf numFmtId="0" fontId="39" fillId="39" borderId="15" xfId="0" applyFont="1" applyFill="1" applyBorder="1" applyAlignment="1">
      <alignment horizontal="center" vertical="center"/>
    </xf>
    <xf numFmtId="0" fontId="39" fillId="39" borderId="9" xfId="0" applyFont="1" applyFill="1" applyBorder="1" applyAlignment="1">
      <alignment horizontal="center" vertical="center"/>
    </xf>
    <xf numFmtId="0" fontId="39" fillId="39" borderId="1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39" fillId="5" borderId="3" xfId="0" applyFont="1" applyFill="1" applyBorder="1" applyAlignment="1">
      <alignment horizontal="center" vertical="center"/>
    </xf>
    <xf numFmtId="0" fontId="39" fillId="5" borderId="4" xfId="0" applyFont="1" applyFill="1" applyBorder="1" applyAlignment="1">
      <alignment horizontal="center" vertical="center"/>
    </xf>
    <xf numFmtId="0" fontId="39" fillId="5" borderId="5" xfId="0" applyFont="1" applyFill="1" applyBorder="1" applyAlignment="1">
      <alignment horizontal="center" vertical="center"/>
    </xf>
    <xf numFmtId="0" fontId="39" fillId="5" borderId="15" xfId="0" applyFont="1" applyFill="1" applyBorder="1" applyAlignment="1">
      <alignment horizontal="center" vertical="center"/>
    </xf>
    <xf numFmtId="0" fontId="39" fillId="5" borderId="9" xfId="0" applyFont="1" applyFill="1" applyBorder="1" applyAlignment="1">
      <alignment horizontal="center" vertical="center"/>
    </xf>
    <xf numFmtId="0" fontId="39" fillId="5" borderId="13" xfId="0" applyFont="1" applyFill="1" applyBorder="1" applyAlignment="1">
      <alignment horizontal="center" vertical="center"/>
    </xf>
    <xf numFmtId="0" fontId="39" fillId="2" borderId="0" xfId="0" applyFont="1" applyFill="1" applyAlignment="1">
      <alignment horizontal="center" vertical="center"/>
    </xf>
    <xf numFmtId="0" fontId="39" fillId="2" borderId="12" xfId="0" applyFont="1" applyFill="1" applyBorder="1" applyAlignment="1">
      <alignment horizontal="center" vertical="center"/>
    </xf>
    <xf numFmtId="0" fontId="39" fillId="2" borderId="9" xfId="0" applyFont="1" applyFill="1" applyBorder="1" applyAlignment="1">
      <alignment horizontal="center" vertical="center"/>
    </xf>
    <xf numFmtId="0" fontId="39" fillId="2" borderId="13" xfId="0" applyFont="1" applyFill="1" applyBorder="1" applyAlignment="1">
      <alignment horizontal="center" vertical="center"/>
    </xf>
    <xf numFmtId="0" fontId="33" fillId="39" borderId="48" xfId="0" applyFont="1" applyFill="1" applyBorder="1" applyAlignment="1">
      <alignment horizontal="center" vertical="center"/>
    </xf>
    <xf numFmtId="0" fontId="33" fillId="39" borderId="1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33" fillId="5" borderId="5" xfId="0" applyFont="1" applyFill="1" applyBorder="1" applyAlignment="1">
      <alignment horizontal="center" vertical="center"/>
    </xf>
    <xf numFmtId="0" fontId="33" fillId="5" borderId="13" xfId="0" applyFont="1" applyFill="1" applyBorder="1" applyAlignment="1">
      <alignment horizontal="center" vertical="center"/>
    </xf>
    <xf numFmtId="0" fontId="7" fillId="5" borderId="24" xfId="0" applyFont="1" applyFill="1" applyBorder="1" applyAlignment="1">
      <alignment horizontal="center" vertical="center"/>
    </xf>
    <xf numFmtId="0" fontId="7" fillId="5" borderId="28" xfId="0" applyFont="1" applyFill="1" applyBorder="1" applyAlignment="1">
      <alignment horizontal="center" vertical="center"/>
    </xf>
    <xf numFmtId="0" fontId="6" fillId="4" borderId="16" xfId="0" quotePrefix="1" applyFont="1" applyFill="1" applyBorder="1" applyAlignment="1">
      <alignment horizontal="center" vertical="center"/>
    </xf>
    <xf numFmtId="0" fontId="6" fillId="4" borderId="10" xfId="0" quotePrefix="1" applyFont="1" applyFill="1" applyBorder="1" applyAlignment="1">
      <alignment horizontal="center" vertical="center"/>
    </xf>
    <xf numFmtId="0" fontId="6" fillId="4" borderId="11" xfId="0" quotePrefix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3" fontId="6" fillId="0" borderId="16" xfId="56" applyFont="1" applyFill="1" applyBorder="1" applyAlignment="1">
      <alignment horizontal="center" vertical="center" wrapText="1"/>
    </xf>
    <xf numFmtId="43" fontId="6" fillId="0" borderId="10" xfId="56" applyFont="1" applyFill="1" applyBorder="1" applyAlignment="1">
      <alignment horizontal="center" vertical="center" wrapText="1"/>
    </xf>
    <xf numFmtId="43" fontId="6" fillId="0" borderId="11" xfId="56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7" fillId="39" borderId="32" xfId="0" applyFont="1" applyFill="1" applyBorder="1" applyAlignment="1">
      <alignment horizontal="center" vertical="center"/>
    </xf>
    <xf numFmtId="0" fontId="7" fillId="39" borderId="2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6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35" xfId="0" applyFont="1" applyFill="1" applyBorder="1" applyAlignment="1">
      <alignment vertical="center"/>
    </xf>
    <xf numFmtId="0" fontId="6" fillId="0" borderId="0" xfId="0" applyFont="1" applyFill="1" applyBorder="1">
      <alignment vertical="center"/>
    </xf>
    <xf numFmtId="0" fontId="6" fillId="0" borderId="9" xfId="0" applyFont="1" applyFill="1" applyBorder="1">
      <alignment vertical="center"/>
    </xf>
    <xf numFmtId="0" fontId="6" fillId="0" borderId="4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9" xfId="0" applyFont="1" applyFill="1" applyBorder="1" applyAlignment="1">
      <alignment vertical="center"/>
    </xf>
  </cellXfs>
  <cellStyles count="58">
    <cellStyle name="20% - 輔色1 2" xfId="32"/>
    <cellStyle name="20% - 輔色2 2" xfId="36"/>
    <cellStyle name="20% - 輔色3 2" xfId="40"/>
    <cellStyle name="20% - 輔色4 2" xfId="44"/>
    <cellStyle name="20% - 輔色5 2" xfId="48"/>
    <cellStyle name="20% - 輔色6 2" xfId="52"/>
    <cellStyle name="40% - 輔色1 2" xfId="33"/>
    <cellStyle name="40% - 輔色2 2" xfId="37"/>
    <cellStyle name="40% - 輔色3 2" xfId="41"/>
    <cellStyle name="40% - 輔色4 2" xfId="45"/>
    <cellStyle name="40% - 輔色5 2" xfId="49"/>
    <cellStyle name="40% - 輔色6 2" xfId="53"/>
    <cellStyle name="60% - 輔色1 2" xfId="34"/>
    <cellStyle name="60% - 輔色2 2" xfId="38"/>
    <cellStyle name="60% - 輔色3 2" xfId="42"/>
    <cellStyle name="60% - 輔色4 2" xfId="46"/>
    <cellStyle name="60% - 輔色5 2" xfId="50"/>
    <cellStyle name="60% - 輔色6 2" xfId="54"/>
    <cellStyle name="Comma" xfId="56" builtinId="3"/>
    <cellStyle name="Normal" xfId="0" builtinId="0"/>
    <cellStyle name="Normal 2" xfId="1"/>
    <cellStyle name="Normal 2 2" xfId="9"/>
    <cellStyle name="Normal 3" xfId="2"/>
    <cellStyle name="Normal 4" xfId="57"/>
    <cellStyle name="Normal 6" xfId="8"/>
    <cellStyle name="Normal 7" xfId="12"/>
    <cellStyle name="Note 3" xfId="10"/>
    <cellStyle name="Note 3 2" xfId="11"/>
    <cellStyle name="Percent" xfId="55" builtinId="5"/>
    <cellStyle name="一般 2" xfId="3"/>
    <cellStyle name="一般 3" xfId="4"/>
    <cellStyle name="一般 4" xfId="13"/>
    <cellStyle name="中等 2" xfId="5"/>
    <cellStyle name="中等 3" xfId="21"/>
    <cellStyle name="備註 2" xfId="28"/>
    <cellStyle name="合計 2" xfId="30"/>
    <cellStyle name="壞 2" xfId="20"/>
    <cellStyle name="好 2" xfId="19"/>
    <cellStyle name="標題 1 2" xfId="15"/>
    <cellStyle name="標題 2 2" xfId="16"/>
    <cellStyle name="標題 3 2" xfId="17"/>
    <cellStyle name="標題 4 2" xfId="18"/>
    <cellStyle name="標題 5" xfId="14"/>
    <cellStyle name="檢查儲存格 2" xfId="26"/>
    <cellStyle name="百分比 2" xfId="6"/>
    <cellStyle name="計算方式 2" xfId="24"/>
    <cellStyle name="說明文字 2" xfId="29"/>
    <cellStyle name="警告文字 2" xfId="27"/>
    <cellStyle name="貨幣 2" xfId="7"/>
    <cellStyle name="輔色1 2" xfId="31"/>
    <cellStyle name="輔色2 2" xfId="35"/>
    <cellStyle name="輔色3 2" xfId="39"/>
    <cellStyle name="輔色4 2" xfId="43"/>
    <cellStyle name="輔色5 2" xfId="47"/>
    <cellStyle name="輔色6 2" xfId="51"/>
    <cellStyle name="輸入 2" xfId="22"/>
    <cellStyle name="輸出 2" xfId="23"/>
    <cellStyle name="連結的儲存格 2" xfId="25"/>
  </cellStyles>
  <dxfs count="60"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k%20lam/Desktop/Sir/PR%20Connections%20Database_Bikra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hmed/OneDrive/Desktop/Others/Southampton/MSc/2020/05%20Student%20Files/Lam%20Mak/Digitized%20Data/Database_FEP_202101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Test Database Summary"/>
      <sheetName val="Flush End Connection"/>
      <sheetName val="Top and seat angle"/>
      <sheetName val="Top and seat with double web"/>
      <sheetName val="AISC Section Database"/>
      <sheetName val="EURPEAN Section Database"/>
      <sheetName val="ISMB Section Databse"/>
    </sheetNames>
    <sheetDataSet>
      <sheetData sheetId="0"/>
      <sheetData sheetId="1"/>
      <sheetData sheetId="2"/>
      <sheetData sheetId="3"/>
      <sheetData sheetId="4"/>
      <sheetData sheetId="5">
        <row r="34">
          <cell r="A34" t="str">
            <v>W</v>
          </cell>
          <cell r="B34" t="str">
            <v>W44X335</v>
          </cell>
          <cell r="C34">
            <v>335</v>
          </cell>
          <cell r="D34">
            <v>98.3</v>
          </cell>
          <cell r="E34">
            <v>44</v>
          </cell>
          <cell r="F34">
            <v>0</v>
          </cell>
          <cell r="G34">
            <v>0</v>
          </cell>
          <cell r="H34">
            <v>16</v>
          </cell>
          <cell r="I34">
            <v>0</v>
          </cell>
          <cell r="J34">
            <v>0</v>
          </cell>
          <cell r="K34">
            <v>1.02</v>
          </cell>
          <cell r="L34">
            <v>1.77</v>
          </cell>
          <cell r="M34">
            <v>0</v>
          </cell>
          <cell r="N34">
            <v>0</v>
          </cell>
          <cell r="O34">
            <v>0</v>
          </cell>
          <cell r="P34">
            <v>2.56</v>
          </cell>
          <cell r="Q34">
            <v>2.625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4.51</v>
          </cell>
          <cell r="X34">
            <v>0</v>
          </cell>
          <cell r="Y34">
            <v>38.1</v>
          </cell>
          <cell r="Z34">
            <v>0</v>
          </cell>
          <cell r="AA34">
            <v>0</v>
          </cell>
          <cell r="AB34">
            <v>44.3</v>
          </cell>
          <cell r="AC34">
            <v>2430</v>
          </cell>
          <cell r="AD34">
            <v>5110</v>
          </cell>
          <cell r="AE34">
            <v>31100</v>
          </cell>
          <cell r="AF34">
            <v>1620</v>
          </cell>
          <cell r="AG34">
            <v>1410</v>
          </cell>
          <cell r="AH34">
            <v>17.8</v>
          </cell>
          <cell r="AI34">
            <v>1200</v>
          </cell>
          <cell r="AJ34">
            <v>236</v>
          </cell>
          <cell r="AK34">
            <v>151</v>
          </cell>
          <cell r="AL34">
            <v>3.5</v>
          </cell>
          <cell r="AM34">
            <v>0</v>
          </cell>
          <cell r="AN34">
            <v>74.400000000000006</v>
          </cell>
          <cell r="AO34">
            <v>536000</v>
          </cell>
          <cell r="AP34">
            <v>0</v>
          </cell>
          <cell r="AQ34">
            <v>168</v>
          </cell>
          <cell r="AR34">
            <v>1190</v>
          </cell>
          <cell r="AS34">
            <v>279</v>
          </cell>
          <cell r="AT34">
            <v>805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 t="str">
            <v>W1100X499</v>
          </cell>
        </row>
        <row r="35">
          <cell r="A35" t="str">
            <v>W</v>
          </cell>
          <cell r="B35" t="str">
            <v>W44X290</v>
          </cell>
          <cell r="C35">
            <v>290</v>
          </cell>
          <cell r="D35">
            <v>85.8</v>
          </cell>
          <cell r="E35">
            <v>43.6</v>
          </cell>
          <cell r="F35">
            <v>0</v>
          </cell>
          <cell r="G35">
            <v>0</v>
          </cell>
          <cell r="H35">
            <v>15.8</v>
          </cell>
          <cell r="I35">
            <v>0</v>
          </cell>
          <cell r="J35">
            <v>0</v>
          </cell>
          <cell r="K35">
            <v>0.87</v>
          </cell>
          <cell r="L35">
            <v>1.58</v>
          </cell>
          <cell r="M35">
            <v>0</v>
          </cell>
          <cell r="N35">
            <v>0</v>
          </cell>
          <cell r="O35">
            <v>0</v>
          </cell>
          <cell r="P35">
            <v>2.37</v>
          </cell>
          <cell r="Q35">
            <v>2.4375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5.01</v>
          </cell>
          <cell r="X35">
            <v>0</v>
          </cell>
          <cell r="Y35">
            <v>44.7</v>
          </cell>
          <cell r="Z35">
            <v>0</v>
          </cell>
          <cell r="AA35">
            <v>0</v>
          </cell>
          <cell r="AB35">
            <v>32.200000000000003</v>
          </cell>
          <cell r="AC35">
            <v>2150</v>
          </cell>
          <cell r="AD35">
            <v>8170</v>
          </cell>
          <cell r="AE35">
            <v>27100</v>
          </cell>
          <cell r="AF35">
            <v>1420</v>
          </cell>
          <cell r="AG35">
            <v>1240</v>
          </cell>
          <cell r="AH35">
            <v>17.8</v>
          </cell>
          <cell r="AI35">
            <v>1050</v>
          </cell>
          <cell r="AJ35">
            <v>206</v>
          </cell>
          <cell r="AK35">
            <v>132</v>
          </cell>
          <cell r="AL35">
            <v>3.49</v>
          </cell>
          <cell r="AM35">
            <v>0</v>
          </cell>
          <cell r="AN35">
            <v>51.5</v>
          </cell>
          <cell r="AO35">
            <v>464000</v>
          </cell>
          <cell r="AP35">
            <v>0</v>
          </cell>
          <cell r="AQ35">
            <v>166</v>
          </cell>
          <cell r="AR35">
            <v>1040</v>
          </cell>
          <cell r="AS35">
            <v>248</v>
          </cell>
          <cell r="AT35">
            <v>704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 t="str">
            <v>W1100X433</v>
          </cell>
        </row>
        <row r="36">
          <cell r="A36" t="str">
            <v>W</v>
          </cell>
          <cell r="B36" t="str">
            <v>W44X262</v>
          </cell>
          <cell r="C36">
            <v>262</v>
          </cell>
          <cell r="D36">
            <v>77.2</v>
          </cell>
          <cell r="E36">
            <v>43.3</v>
          </cell>
          <cell r="F36">
            <v>0</v>
          </cell>
          <cell r="G36">
            <v>0</v>
          </cell>
          <cell r="H36">
            <v>15.8</v>
          </cell>
          <cell r="I36">
            <v>0</v>
          </cell>
          <cell r="J36">
            <v>0</v>
          </cell>
          <cell r="K36">
            <v>0.79</v>
          </cell>
          <cell r="L36">
            <v>1.42</v>
          </cell>
          <cell r="M36">
            <v>0</v>
          </cell>
          <cell r="N36">
            <v>0</v>
          </cell>
          <cell r="O36">
            <v>0</v>
          </cell>
          <cell r="P36">
            <v>2.21</v>
          </cell>
          <cell r="Q36">
            <v>2.25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5.55</v>
          </cell>
          <cell r="X36">
            <v>0</v>
          </cell>
          <cell r="Y36">
            <v>49.2</v>
          </cell>
          <cell r="Z36">
            <v>0</v>
          </cell>
          <cell r="AA36">
            <v>0</v>
          </cell>
          <cell r="AB36">
            <v>26.6</v>
          </cell>
          <cell r="AC36">
            <v>1930</v>
          </cell>
          <cell r="AD36">
            <v>12300</v>
          </cell>
          <cell r="AE36">
            <v>24200</v>
          </cell>
          <cell r="AF36">
            <v>1270</v>
          </cell>
          <cell r="AG36">
            <v>1120</v>
          </cell>
          <cell r="AH36">
            <v>17.7</v>
          </cell>
          <cell r="AI36">
            <v>927</v>
          </cell>
          <cell r="AJ36">
            <v>183</v>
          </cell>
          <cell r="AK36">
            <v>118</v>
          </cell>
          <cell r="AL36">
            <v>3.46</v>
          </cell>
          <cell r="AM36">
            <v>0</v>
          </cell>
          <cell r="AN36">
            <v>37.700000000000003</v>
          </cell>
          <cell r="AO36">
            <v>407000</v>
          </cell>
          <cell r="AP36">
            <v>0</v>
          </cell>
          <cell r="AQ36">
            <v>165</v>
          </cell>
          <cell r="AR36">
            <v>922</v>
          </cell>
          <cell r="AS36">
            <v>222</v>
          </cell>
          <cell r="AT36">
            <v>630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 t="str">
            <v>W1100X390</v>
          </cell>
        </row>
        <row r="37">
          <cell r="A37" t="str">
            <v>W</v>
          </cell>
          <cell r="B37" t="str">
            <v>W44X230</v>
          </cell>
          <cell r="C37">
            <v>230</v>
          </cell>
          <cell r="D37">
            <v>67.7</v>
          </cell>
          <cell r="E37">
            <v>42.9</v>
          </cell>
          <cell r="F37">
            <v>0</v>
          </cell>
          <cell r="G37">
            <v>0</v>
          </cell>
          <cell r="H37">
            <v>15.8</v>
          </cell>
          <cell r="I37">
            <v>0</v>
          </cell>
          <cell r="J37">
            <v>0</v>
          </cell>
          <cell r="K37">
            <v>0.71</v>
          </cell>
          <cell r="L37">
            <v>1.22</v>
          </cell>
          <cell r="M37">
            <v>0</v>
          </cell>
          <cell r="N37">
            <v>0</v>
          </cell>
          <cell r="O37">
            <v>0</v>
          </cell>
          <cell r="P37">
            <v>2.0099999999999998</v>
          </cell>
          <cell r="Q37">
            <v>2.0625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6.45</v>
          </cell>
          <cell r="X37">
            <v>0</v>
          </cell>
          <cell r="Y37">
            <v>54.8</v>
          </cell>
          <cell r="Z37">
            <v>0</v>
          </cell>
          <cell r="AA37">
            <v>0</v>
          </cell>
          <cell r="AB37">
            <v>21.5</v>
          </cell>
          <cell r="AC37">
            <v>1690</v>
          </cell>
          <cell r="AD37">
            <v>21100</v>
          </cell>
          <cell r="AE37">
            <v>20800</v>
          </cell>
          <cell r="AF37">
            <v>1100</v>
          </cell>
          <cell r="AG37">
            <v>971</v>
          </cell>
          <cell r="AH37">
            <v>17.5</v>
          </cell>
          <cell r="AI37">
            <v>796</v>
          </cell>
          <cell r="AJ37">
            <v>157</v>
          </cell>
          <cell r="AK37">
            <v>101</v>
          </cell>
          <cell r="AL37">
            <v>3.43</v>
          </cell>
          <cell r="AM37">
            <v>0</v>
          </cell>
          <cell r="AN37">
            <v>24.9</v>
          </cell>
          <cell r="AO37">
            <v>346000</v>
          </cell>
          <cell r="AP37">
            <v>0</v>
          </cell>
          <cell r="AQ37">
            <v>164</v>
          </cell>
          <cell r="AR37">
            <v>789</v>
          </cell>
          <cell r="AS37">
            <v>191</v>
          </cell>
          <cell r="AT37">
            <v>546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 t="str">
            <v>W1100X343</v>
          </cell>
        </row>
        <row r="38">
          <cell r="A38" t="str">
            <v>W</v>
          </cell>
          <cell r="B38" t="str">
            <v>W40X593</v>
          </cell>
          <cell r="C38">
            <v>593</v>
          </cell>
          <cell r="D38">
            <v>174</v>
          </cell>
          <cell r="E38">
            <v>43</v>
          </cell>
          <cell r="F38">
            <v>0</v>
          </cell>
          <cell r="G38">
            <v>0</v>
          </cell>
          <cell r="H38">
            <v>16.7</v>
          </cell>
          <cell r="I38">
            <v>0</v>
          </cell>
          <cell r="J38">
            <v>0</v>
          </cell>
          <cell r="K38">
            <v>1.79</v>
          </cell>
          <cell r="L38">
            <v>3.23</v>
          </cell>
          <cell r="M38">
            <v>0</v>
          </cell>
          <cell r="N38">
            <v>0</v>
          </cell>
          <cell r="O38">
            <v>0</v>
          </cell>
          <cell r="P38">
            <v>4.41</v>
          </cell>
          <cell r="Q38">
            <v>4.5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2.58</v>
          </cell>
          <cell r="X38">
            <v>0</v>
          </cell>
          <cell r="Y38">
            <v>19.100000000000001</v>
          </cell>
          <cell r="Z38">
            <v>0</v>
          </cell>
          <cell r="AA38">
            <v>0</v>
          </cell>
          <cell r="AB38">
            <v>0</v>
          </cell>
          <cell r="AC38">
            <v>4760</v>
          </cell>
          <cell r="AD38">
            <v>348</v>
          </cell>
          <cell r="AE38">
            <v>50400</v>
          </cell>
          <cell r="AF38">
            <v>2760</v>
          </cell>
          <cell r="AG38">
            <v>2340</v>
          </cell>
          <cell r="AH38">
            <v>17</v>
          </cell>
          <cell r="AI38">
            <v>2520</v>
          </cell>
          <cell r="AJ38">
            <v>481</v>
          </cell>
          <cell r="AK38">
            <v>302</v>
          </cell>
          <cell r="AL38">
            <v>3.8</v>
          </cell>
          <cell r="AM38">
            <v>0</v>
          </cell>
          <cell r="AN38">
            <v>445</v>
          </cell>
          <cell r="AO38">
            <v>996000</v>
          </cell>
          <cell r="AP38">
            <v>0</v>
          </cell>
          <cell r="AQ38">
            <v>166</v>
          </cell>
          <cell r="AR38">
            <v>2240</v>
          </cell>
          <cell r="AS38">
            <v>478</v>
          </cell>
          <cell r="AT38">
            <v>1370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 t="str">
            <v>W1000X883</v>
          </cell>
        </row>
        <row r="39">
          <cell r="A39" t="str">
            <v>W</v>
          </cell>
          <cell r="B39" t="str">
            <v>W40X503</v>
          </cell>
          <cell r="C39">
            <v>503</v>
          </cell>
          <cell r="D39">
            <v>148</v>
          </cell>
          <cell r="E39">
            <v>42.1</v>
          </cell>
          <cell r="F39">
            <v>0</v>
          </cell>
          <cell r="G39">
            <v>0</v>
          </cell>
          <cell r="H39">
            <v>16.399999999999999</v>
          </cell>
          <cell r="I39">
            <v>0</v>
          </cell>
          <cell r="J39">
            <v>0</v>
          </cell>
          <cell r="K39">
            <v>1.54</v>
          </cell>
          <cell r="L39">
            <v>2.76</v>
          </cell>
          <cell r="M39">
            <v>0</v>
          </cell>
          <cell r="N39">
            <v>0</v>
          </cell>
          <cell r="O39">
            <v>0</v>
          </cell>
          <cell r="P39">
            <v>3.94</v>
          </cell>
          <cell r="Q39">
            <v>4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2.97</v>
          </cell>
          <cell r="X39">
            <v>0</v>
          </cell>
          <cell r="Y39">
            <v>22.2</v>
          </cell>
          <cell r="Z39">
            <v>0</v>
          </cell>
          <cell r="AA39">
            <v>0</v>
          </cell>
          <cell r="AB39">
            <v>0</v>
          </cell>
          <cell r="AC39">
            <v>4110</v>
          </cell>
          <cell r="AD39">
            <v>620</v>
          </cell>
          <cell r="AE39">
            <v>41700</v>
          </cell>
          <cell r="AF39">
            <v>2320</v>
          </cell>
          <cell r="AG39">
            <v>1980</v>
          </cell>
          <cell r="AH39">
            <v>16.8</v>
          </cell>
          <cell r="AI39">
            <v>2050</v>
          </cell>
          <cell r="AJ39">
            <v>395</v>
          </cell>
          <cell r="AK39">
            <v>250</v>
          </cell>
          <cell r="AL39">
            <v>3.72</v>
          </cell>
          <cell r="AM39">
            <v>0</v>
          </cell>
          <cell r="AN39">
            <v>279</v>
          </cell>
          <cell r="AO39">
            <v>791000</v>
          </cell>
          <cell r="AP39">
            <v>0</v>
          </cell>
          <cell r="AQ39">
            <v>161</v>
          </cell>
          <cell r="AR39">
            <v>1830</v>
          </cell>
          <cell r="AS39">
            <v>403</v>
          </cell>
          <cell r="AT39">
            <v>1150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 t="str">
            <v>W1000X748</v>
          </cell>
        </row>
        <row r="40">
          <cell r="A40" t="str">
            <v>W</v>
          </cell>
          <cell r="B40" t="str">
            <v>W40X431</v>
          </cell>
          <cell r="C40">
            <v>431</v>
          </cell>
          <cell r="D40">
            <v>127</v>
          </cell>
          <cell r="E40">
            <v>41.3</v>
          </cell>
          <cell r="F40">
            <v>0</v>
          </cell>
          <cell r="G40">
            <v>0</v>
          </cell>
          <cell r="H40">
            <v>16.2</v>
          </cell>
          <cell r="I40">
            <v>0</v>
          </cell>
          <cell r="J40">
            <v>0</v>
          </cell>
          <cell r="K40">
            <v>1.34</v>
          </cell>
          <cell r="L40">
            <v>2.36</v>
          </cell>
          <cell r="M40">
            <v>0</v>
          </cell>
          <cell r="N40">
            <v>0</v>
          </cell>
          <cell r="O40">
            <v>0</v>
          </cell>
          <cell r="P40">
            <v>3.54</v>
          </cell>
          <cell r="Q40">
            <v>3.625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3.44</v>
          </cell>
          <cell r="X40">
            <v>0</v>
          </cell>
          <cell r="Y40">
            <v>25.5</v>
          </cell>
          <cell r="Z40">
            <v>0</v>
          </cell>
          <cell r="AA40">
            <v>0</v>
          </cell>
          <cell r="AB40">
            <v>0</v>
          </cell>
          <cell r="AC40">
            <v>3550</v>
          </cell>
          <cell r="AD40">
            <v>1100</v>
          </cell>
          <cell r="AE40">
            <v>34800</v>
          </cell>
          <cell r="AF40">
            <v>1960</v>
          </cell>
          <cell r="AG40">
            <v>1690</v>
          </cell>
          <cell r="AH40">
            <v>16.600000000000001</v>
          </cell>
          <cell r="AI40">
            <v>1690</v>
          </cell>
          <cell r="AJ40">
            <v>328</v>
          </cell>
          <cell r="AK40">
            <v>208</v>
          </cell>
          <cell r="AL40">
            <v>3.65</v>
          </cell>
          <cell r="AM40">
            <v>0</v>
          </cell>
          <cell r="AN40">
            <v>177</v>
          </cell>
          <cell r="AO40">
            <v>639000</v>
          </cell>
          <cell r="AP40">
            <v>0</v>
          </cell>
          <cell r="AQ40">
            <v>158</v>
          </cell>
          <cell r="AR40">
            <v>1510</v>
          </cell>
          <cell r="AS40">
            <v>342</v>
          </cell>
          <cell r="AT40">
            <v>968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 t="str">
            <v>W1000X642</v>
          </cell>
        </row>
        <row r="41">
          <cell r="A41" t="str">
            <v>W</v>
          </cell>
          <cell r="B41" t="str">
            <v>W40X397</v>
          </cell>
          <cell r="C41">
            <v>397</v>
          </cell>
          <cell r="D41">
            <v>117</v>
          </cell>
          <cell r="E41">
            <v>41</v>
          </cell>
          <cell r="F41">
            <v>0</v>
          </cell>
          <cell r="G41">
            <v>0</v>
          </cell>
          <cell r="H41">
            <v>16.100000000000001</v>
          </cell>
          <cell r="I41">
            <v>0</v>
          </cell>
          <cell r="J41">
            <v>0</v>
          </cell>
          <cell r="K41">
            <v>1.22</v>
          </cell>
          <cell r="L41">
            <v>2.2000000000000002</v>
          </cell>
          <cell r="M41">
            <v>0</v>
          </cell>
          <cell r="N41">
            <v>0</v>
          </cell>
          <cell r="O41">
            <v>0</v>
          </cell>
          <cell r="P41">
            <v>3.38</v>
          </cell>
          <cell r="Q41">
            <v>3.5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3.66</v>
          </cell>
          <cell r="X41">
            <v>0</v>
          </cell>
          <cell r="Y41">
            <v>28</v>
          </cell>
          <cell r="Z41">
            <v>0</v>
          </cell>
          <cell r="AA41">
            <v>0</v>
          </cell>
          <cell r="AB41">
            <v>0</v>
          </cell>
          <cell r="AC41">
            <v>3310</v>
          </cell>
          <cell r="AD41">
            <v>1440</v>
          </cell>
          <cell r="AE41">
            <v>32000</v>
          </cell>
          <cell r="AF41">
            <v>1800</v>
          </cell>
          <cell r="AG41">
            <v>1560</v>
          </cell>
          <cell r="AH41">
            <v>16.600000000000001</v>
          </cell>
          <cell r="AI41">
            <v>1540</v>
          </cell>
          <cell r="AJ41">
            <v>300</v>
          </cell>
          <cell r="AK41">
            <v>191</v>
          </cell>
          <cell r="AL41">
            <v>3.64</v>
          </cell>
          <cell r="AM41">
            <v>0</v>
          </cell>
          <cell r="AN41">
            <v>142</v>
          </cell>
          <cell r="AO41">
            <v>578000</v>
          </cell>
          <cell r="AP41">
            <v>0</v>
          </cell>
          <cell r="AQ41">
            <v>156</v>
          </cell>
          <cell r="AR41">
            <v>1380</v>
          </cell>
          <cell r="AS41">
            <v>318</v>
          </cell>
          <cell r="AT41">
            <v>891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 t="str">
            <v>W1000X591</v>
          </cell>
        </row>
        <row r="42">
          <cell r="A42" t="str">
            <v>W</v>
          </cell>
          <cell r="B42" t="str">
            <v>W40X372</v>
          </cell>
          <cell r="C42">
            <v>372</v>
          </cell>
          <cell r="D42">
            <v>109</v>
          </cell>
          <cell r="E42">
            <v>40.6</v>
          </cell>
          <cell r="F42">
            <v>0</v>
          </cell>
          <cell r="G42">
            <v>0</v>
          </cell>
          <cell r="H42">
            <v>16.100000000000001</v>
          </cell>
          <cell r="I42">
            <v>0</v>
          </cell>
          <cell r="J42">
            <v>0</v>
          </cell>
          <cell r="K42">
            <v>1.1599999999999999</v>
          </cell>
          <cell r="L42">
            <v>2.0499999999999998</v>
          </cell>
          <cell r="M42">
            <v>0</v>
          </cell>
          <cell r="N42">
            <v>0</v>
          </cell>
          <cell r="O42">
            <v>0</v>
          </cell>
          <cell r="P42">
            <v>3.23</v>
          </cell>
          <cell r="Q42">
            <v>3.3125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3.92</v>
          </cell>
          <cell r="X42">
            <v>0</v>
          </cell>
          <cell r="Y42">
            <v>29.5</v>
          </cell>
          <cell r="Z42">
            <v>0</v>
          </cell>
          <cell r="AA42">
            <v>0</v>
          </cell>
          <cell r="AB42">
            <v>0</v>
          </cell>
          <cell r="AC42">
            <v>3080</v>
          </cell>
          <cell r="AD42">
            <v>1880</v>
          </cell>
          <cell r="AE42">
            <v>29600</v>
          </cell>
          <cell r="AF42">
            <v>1680</v>
          </cell>
          <cell r="AG42">
            <v>1460</v>
          </cell>
          <cell r="AH42">
            <v>16.5</v>
          </cell>
          <cell r="AI42">
            <v>1420</v>
          </cell>
          <cell r="AJ42">
            <v>278</v>
          </cell>
          <cell r="AK42">
            <v>177</v>
          </cell>
          <cell r="AL42">
            <v>3.6</v>
          </cell>
          <cell r="AM42">
            <v>0</v>
          </cell>
          <cell r="AN42">
            <v>116</v>
          </cell>
          <cell r="AO42">
            <v>528000</v>
          </cell>
          <cell r="AP42">
            <v>0</v>
          </cell>
          <cell r="AQ42">
            <v>155</v>
          </cell>
          <cell r="AR42">
            <v>1270</v>
          </cell>
          <cell r="AS42">
            <v>295</v>
          </cell>
          <cell r="AT42">
            <v>829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 t="str">
            <v>W1000X554</v>
          </cell>
        </row>
        <row r="43">
          <cell r="A43" t="str">
            <v>W</v>
          </cell>
          <cell r="B43" t="str">
            <v>W40X362</v>
          </cell>
          <cell r="C43">
            <v>362</v>
          </cell>
          <cell r="D43">
            <v>107</v>
          </cell>
          <cell r="E43">
            <v>40.6</v>
          </cell>
          <cell r="F43">
            <v>0</v>
          </cell>
          <cell r="G43">
            <v>0</v>
          </cell>
          <cell r="H43">
            <v>16</v>
          </cell>
          <cell r="I43">
            <v>0</v>
          </cell>
          <cell r="J43">
            <v>0</v>
          </cell>
          <cell r="K43">
            <v>1.1200000000000001</v>
          </cell>
          <cell r="L43">
            <v>2.0099999999999998</v>
          </cell>
          <cell r="M43">
            <v>0</v>
          </cell>
          <cell r="N43">
            <v>0</v>
          </cell>
          <cell r="O43">
            <v>0</v>
          </cell>
          <cell r="P43">
            <v>3.19</v>
          </cell>
          <cell r="Q43">
            <v>3.25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3.99</v>
          </cell>
          <cell r="X43">
            <v>0</v>
          </cell>
          <cell r="Y43">
            <v>30.5</v>
          </cell>
          <cell r="Z43">
            <v>0</v>
          </cell>
          <cell r="AA43">
            <v>0</v>
          </cell>
          <cell r="AB43">
            <v>0</v>
          </cell>
          <cell r="AC43">
            <v>3040</v>
          </cell>
          <cell r="AD43">
            <v>2010</v>
          </cell>
          <cell r="AE43">
            <v>28900</v>
          </cell>
          <cell r="AF43">
            <v>1640</v>
          </cell>
          <cell r="AG43">
            <v>1420</v>
          </cell>
          <cell r="AH43">
            <v>16.5</v>
          </cell>
          <cell r="AI43">
            <v>1380</v>
          </cell>
          <cell r="AJ43">
            <v>270</v>
          </cell>
          <cell r="AK43">
            <v>173</v>
          </cell>
          <cell r="AL43">
            <v>3.6</v>
          </cell>
          <cell r="AM43">
            <v>0</v>
          </cell>
          <cell r="AN43">
            <v>109</v>
          </cell>
          <cell r="AO43">
            <v>512000</v>
          </cell>
          <cell r="AP43">
            <v>0</v>
          </cell>
          <cell r="AQ43">
            <v>154</v>
          </cell>
          <cell r="AR43">
            <v>1240</v>
          </cell>
          <cell r="AS43">
            <v>289</v>
          </cell>
          <cell r="AT43">
            <v>807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 t="str">
            <v>W1000X539</v>
          </cell>
        </row>
        <row r="44">
          <cell r="A44" t="str">
            <v>W</v>
          </cell>
          <cell r="B44" t="str">
            <v>W40X324</v>
          </cell>
          <cell r="C44">
            <v>324</v>
          </cell>
          <cell r="D44">
            <v>95.3</v>
          </cell>
          <cell r="E44">
            <v>40.200000000000003</v>
          </cell>
          <cell r="F44">
            <v>0</v>
          </cell>
          <cell r="G44">
            <v>0</v>
          </cell>
          <cell r="H44">
            <v>15.9</v>
          </cell>
          <cell r="I44">
            <v>0</v>
          </cell>
          <cell r="J44">
            <v>0</v>
          </cell>
          <cell r="K44">
            <v>1</v>
          </cell>
          <cell r="L44">
            <v>1.81</v>
          </cell>
          <cell r="M44">
            <v>0</v>
          </cell>
          <cell r="N44">
            <v>0</v>
          </cell>
          <cell r="O44">
            <v>0</v>
          </cell>
          <cell r="P44">
            <v>2.99</v>
          </cell>
          <cell r="Q44">
            <v>3.0625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4.4000000000000004</v>
          </cell>
          <cell r="X44">
            <v>0</v>
          </cell>
          <cell r="Y44">
            <v>34.200000000000003</v>
          </cell>
          <cell r="Z44">
            <v>0</v>
          </cell>
          <cell r="AA44">
            <v>0</v>
          </cell>
          <cell r="AB44">
            <v>55.1</v>
          </cell>
          <cell r="AC44">
            <v>2720</v>
          </cell>
          <cell r="AD44">
            <v>3050</v>
          </cell>
          <cell r="AE44">
            <v>25600</v>
          </cell>
          <cell r="AF44">
            <v>1460</v>
          </cell>
          <cell r="AG44">
            <v>1280</v>
          </cell>
          <cell r="AH44">
            <v>16.399999999999999</v>
          </cell>
          <cell r="AI44">
            <v>1220</v>
          </cell>
          <cell r="AJ44">
            <v>239</v>
          </cell>
          <cell r="AK44">
            <v>153</v>
          </cell>
          <cell r="AL44">
            <v>3.58</v>
          </cell>
          <cell r="AM44">
            <v>0</v>
          </cell>
          <cell r="AN44">
            <v>79.400000000000006</v>
          </cell>
          <cell r="AO44">
            <v>449000</v>
          </cell>
          <cell r="AP44">
            <v>0</v>
          </cell>
          <cell r="AQ44">
            <v>153</v>
          </cell>
          <cell r="AR44">
            <v>1100</v>
          </cell>
          <cell r="AS44">
            <v>259</v>
          </cell>
          <cell r="AT44">
            <v>719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 t="str">
            <v>W1000X483</v>
          </cell>
        </row>
        <row r="45">
          <cell r="A45" t="str">
            <v>W</v>
          </cell>
          <cell r="B45" t="str">
            <v>W40X297</v>
          </cell>
          <cell r="C45">
            <v>297</v>
          </cell>
          <cell r="D45">
            <v>87.4</v>
          </cell>
          <cell r="E45">
            <v>39.799999999999997</v>
          </cell>
          <cell r="F45">
            <v>0</v>
          </cell>
          <cell r="G45">
            <v>0</v>
          </cell>
          <cell r="H45">
            <v>15.8</v>
          </cell>
          <cell r="I45">
            <v>0</v>
          </cell>
          <cell r="J45">
            <v>0</v>
          </cell>
          <cell r="K45">
            <v>0.93</v>
          </cell>
          <cell r="L45">
            <v>1.65</v>
          </cell>
          <cell r="M45">
            <v>0</v>
          </cell>
          <cell r="N45">
            <v>0</v>
          </cell>
          <cell r="O45">
            <v>0</v>
          </cell>
          <cell r="P45">
            <v>2.83</v>
          </cell>
          <cell r="Q45">
            <v>2.9375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4.8</v>
          </cell>
          <cell r="X45">
            <v>0</v>
          </cell>
          <cell r="Y45">
            <v>36.799999999999997</v>
          </cell>
          <cell r="Z45">
            <v>0</v>
          </cell>
          <cell r="AA45">
            <v>0</v>
          </cell>
          <cell r="AB45">
            <v>47.7</v>
          </cell>
          <cell r="AC45">
            <v>2500</v>
          </cell>
          <cell r="AD45">
            <v>4250</v>
          </cell>
          <cell r="AE45">
            <v>23200</v>
          </cell>
          <cell r="AF45">
            <v>1330</v>
          </cell>
          <cell r="AG45">
            <v>1170</v>
          </cell>
          <cell r="AH45">
            <v>16.3</v>
          </cell>
          <cell r="AI45">
            <v>1090</v>
          </cell>
          <cell r="AJ45">
            <v>215</v>
          </cell>
          <cell r="AK45">
            <v>138</v>
          </cell>
          <cell r="AL45">
            <v>3.54</v>
          </cell>
          <cell r="AM45">
            <v>0</v>
          </cell>
          <cell r="AN45">
            <v>61.2</v>
          </cell>
          <cell r="AO45">
            <v>397000</v>
          </cell>
          <cell r="AP45">
            <v>0</v>
          </cell>
          <cell r="AQ45">
            <v>151</v>
          </cell>
          <cell r="AR45">
            <v>986</v>
          </cell>
          <cell r="AS45">
            <v>235</v>
          </cell>
          <cell r="AT45">
            <v>654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 t="str">
            <v>W1000X443</v>
          </cell>
        </row>
        <row r="46">
          <cell r="A46" t="str">
            <v>W</v>
          </cell>
          <cell r="B46" t="str">
            <v>W40X277</v>
          </cell>
          <cell r="C46">
            <v>277</v>
          </cell>
          <cell r="D46">
            <v>81.400000000000006</v>
          </cell>
          <cell r="E46">
            <v>39.700000000000003</v>
          </cell>
          <cell r="F46">
            <v>0</v>
          </cell>
          <cell r="G46">
            <v>0</v>
          </cell>
          <cell r="H46">
            <v>15.8</v>
          </cell>
          <cell r="I46">
            <v>0</v>
          </cell>
          <cell r="J46">
            <v>0</v>
          </cell>
          <cell r="K46">
            <v>0.83</v>
          </cell>
          <cell r="L46">
            <v>1.58</v>
          </cell>
          <cell r="M46">
            <v>0</v>
          </cell>
          <cell r="N46">
            <v>0</v>
          </cell>
          <cell r="O46">
            <v>0</v>
          </cell>
          <cell r="P46">
            <v>2.76</v>
          </cell>
          <cell r="Q46">
            <v>2.875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5.03</v>
          </cell>
          <cell r="X46">
            <v>0</v>
          </cell>
          <cell r="Y46">
            <v>41.2</v>
          </cell>
          <cell r="Z46">
            <v>0</v>
          </cell>
          <cell r="AA46">
            <v>0</v>
          </cell>
          <cell r="AB46">
            <v>38</v>
          </cell>
          <cell r="AC46">
            <v>2360</v>
          </cell>
          <cell r="AD46">
            <v>5280</v>
          </cell>
          <cell r="AE46">
            <v>21900</v>
          </cell>
          <cell r="AF46">
            <v>1250</v>
          </cell>
          <cell r="AG46">
            <v>1100</v>
          </cell>
          <cell r="AH46">
            <v>16.399999999999999</v>
          </cell>
          <cell r="AI46">
            <v>1040</v>
          </cell>
          <cell r="AJ46">
            <v>204</v>
          </cell>
          <cell r="AK46">
            <v>132</v>
          </cell>
          <cell r="AL46">
            <v>3.58</v>
          </cell>
          <cell r="AM46">
            <v>0</v>
          </cell>
          <cell r="AN46">
            <v>51.5</v>
          </cell>
          <cell r="AO46">
            <v>378000</v>
          </cell>
          <cell r="AP46">
            <v>0</v>
          </cell>
          <cell r="AQ46">
            <v>151</v>
          </cell>
          <cell r="AR46">
            <v>940</v>
          </cell>
          <cell r="AS46">
            <v>225</v>
          </cell>
          <cell r="AT46">
            <v>614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 t="str">
            <v>W1000X412</v>
          </cell>
        </row>
        <row r="47">
          <cell r="A47" t="str">
            <v>W</v>
          </cell>
          <cell r="B47" t="str">
            <v>W40X249</v>
          </cell>
          <cell r="C47">
            <v>249</v>
          </cell>
          <cell r="D47">
            <v>73.3</v>
          </cell>
          <cell r="E47">
            <v>39.4</v>
          </cell>
          <cell r="F47">
            <v>0</v>
          </cell>
          <cell r="G47">
            <v>0</v>
          </cell>
          <cell r="H47">
            <v>15.8</v>
          </cell>
          <cell r="I47">
            <v>0</v>
          </cell>
          <cell r="J47">
            <v>0</v>
          </cell>
          <cell r="K47">
            <v>0.75</v>
          </cell>
          <cell r="L47">
            <v>1.42</v>
          </cell>
          <cell r="M47">
            <v>0</v>
          </cell>
          <cell r="N47">
            <v>0</v>
          </cell>
          <cell r="O47">
            <v>0</v>
          </cell>
          <cell r="P47">
            <v>2.6</v>
          </cell>
          <cell r="Q47">
            <v>2.6875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5.55</v>
          </cell>
          <cell r="X47">
            <v>0</v>
          </cell>
          <cell r="Y47">
            <v>45.6</v>
          </cell>
          <cell r="Z47">
            <v>0</v>
          </cell>
          <cell r="AA47">
            <v>0</v>
          </cell>
          <cell r="AB47">
            <v>31</v>
          </cell>
          <cell r="AC47">
            <v>2130</v>
          </cell>
          <cell r="AD47">
            <v>7800</v>
          </cell>
          <cell r="AE47">
            <v>19600</v>
          </cell>
          <cell r="AF47">
            <v>1120</v>
          </cell>
          <cell r="AG47">
            <v>993</v>
          </cell>
          <cell r="AH47">
            <v>16.3</v>
          </cell>
          <cell r="AI47">
            <v>926</v>
          </cell>
          <cell r="AJ47">
            <v>182</v>
          </cell>
          <cell r="AK47">
            <v>118</v>
          </cell>
          <cell r="AL47">
            <v>3.55</v>
          </cell>
          <cell r="AM47">
            <v>0</v>
          </cell>
          <cell r="AN47">
            <v>38.1</v>
          </cell>
          <cell r="AO47">
            <v>334000</v>
          </cell>
          <cell r="AP47">
            <v>0</v>
          </cell>
          <cell r="AQ47">
            <v>149</v>
          </cell>
          <cell r="AR47">
            <v>836</v>
          </cell>
          <cell r="AS47">
            <v>202</v>
          </cell>
          <cell r="AT47">
            <v>550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 t="str">
            <v>W1000X371</v>
          </cell>
        </row>
        <row r="48">
          <cell r="A48" t="str">
            <v>W</v>
          </cell>
          <cell r="B48" t="str">
            <v>W40X215</v>
          </cell>
          <cell r="C48">
            <v>215</v>
          </cell>
          <cell r="D48">
            <v>63.4</v>
          </cell>
          <cell r="E48">
            <v>39</v>
          </cell>
          <cell r="F48">
            <v>0</v>
          </cell>
          <cell r="G48">
            <v>0</v>
          </cell>
          <cell r="H48">
            <v>15.8</v>
          </cell>
          <cell r="I48">
            <v>0</v>
          </cell>
          <cell r="J48">
            <v>0</v>
          </cell>
          <cell r="K48">
            <v>0.65</v>
          </cell>
          <cell r="L48">
            <v>1.22</v>
          </cell>
          <cell r="M48">
            <v>0</v>
          </cell>
          <cell r="N48">
            <v>0</v>
          </cell>
          <cell r="O48">
            <v>0</v>
          </cell>
          <cell r="P48">
            <v>2.4</v>
          </cell>
          <cell r="Q48">
            <v>2.5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6.45</v>
          </cell>
          <cell r="X48">
            <v>0</v>
          </cell>
          <cell r="Y48">
            <v>52.6</v>
          </cell>
          <cell r="Z48">
            <v>0</v>
          </cell>
          <cell r="AA48">
            <v>0</v>
          </cell>
          <cell r="AB48">
            <v>23.3</v>
          </cell>
          <cell r="AC48">
            <v>1850</v>
          </cell>
          <cell r="AD48">
            <v>13600</v>
          </cell>
          <cell r="AE48">
            <v>16700</v>
          </cell>
          <cell r="AF48">
            <v>964</v>
          </cell>
          <cell r="AG48">
            <v>859</v>
          </cell>
          <cell r="AH48">
            <v>16.2</v>
          </cell>
          <cell r="AI48">
            <v>796</v>
          </cell>
          <cell r="AJ48">
            <v>156</v>
          </cell>
          <cell r="AK48">
            <v>101</v>
          </cell>
          <cell r="AL48">
            <v>3.54</v>
          </cell>
          <cell r="AM48">
            <v>0</v>
          </cell>
          <cell r="AN48">
            <v>24.8</v>
          </cell>
          <cell r="AO48">
            <v>284000</v>
          </cell>
          <cell r="AP48">
            <v>0</v>
          </cell>
          <cell r="AQ48">
            <v>149</v>
          </cell>
          <cell r="AR48">
            <v>714</v>
          </cell>
          <cell r="AS48">
            <v>174</v>
          </cell>
          <cell r="AT48">
            <v>471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 t="str">
            <v>W1000X321</v>
          </cell>
        </row>
        <row r="49">
          <cell r="A49" t="str">
            <v>W</v>
          </cell>
          <cell r="B49" t="str">
            <v>W40X199</v>
          </cell>
          <cell r="C49">
            <v>199</v>
          </cell>
          <cell r="D49">
            <v>58.5</v>
          </cell>
          <cell r="E49">
            <v>38.700000000000003</v>
          </cell>
          <cell r="F49">
            <v>0</v>
          </cell>
          <cell r="G49">
            <v>0</v>
          </cell>
          <cell r="H49">
            <v>15.8</v>
          </cell>
          <cell r="I49">
            <v>0</v>
          </cell>
          <cell r="J49">
            <v>0</v>
          </cell>
          <cell r="K49">
            <v>0.65</v>
          </cell>
          <cell r="L49">
            <v>1.07</v>
          </cell>
          <cell r="M49">
            <v>0</v>
          </cell>
          <cell r="N49">
            <v>0</v>
          </cell>
          <cell r="O49">
            <v>0</v>
          </cell>
          <cell r="P49">
            <v>2.25</v>
          </cell>
          <cell r="Q49">
            <v>2.3125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7.39</v>
          </cell>
          <cell r="X49">
            <v>0</v>
          </cell>
          <cell r="Y49">
            <v>52.6</v>
          </cell>
          <cell r="Z49">
            <v>0</v>
          </cell>
          <cell r="AA49">
            <v>0</v>
          </cell>
          <cell r="AB49">
            <v>23.3</v>
          </cell>
          <cell r="AC49">
            <v>1700</v>
          </cell>
          <cell r="AD49">
            <v>20000</v>
          </cell>
          <cell r="AE49">
            <v>14900</v>
          </cell>
          <cell r="AF49">
            <v>869</v>
          </cell>
          <cell r="AG49">
            <v>770</v>
          </cell>
          <cell r="AH49">
            <v>16</v>
          </cell>
          <cell r="AI49">
            <v>695</v>
          </cell>
          <cell r="AJ49">
            <v>137</v>
          </cell>
          <cell r="AK49">
            <v>88.2</v>
          </cell>
          <cell r="AL49">
            <v>3.45</v>
          </cell>
          <cell r="AM49">
            <v>0</v>
          </cell>
          <cell r="AN49">
            <v>18.3</v>
          </cell>
          <cell r="AO49">
            <v>246000</v>
          </cell>
          <cell r="AP49">
            <v>0</v>
          </cell>
          <cell r="AQ49">
            <v>148</v>
          </cell>
          <cell r="AR49">
            <v>621</v>
          </cell>
          <cell r="AS49">
            <v>151</v>
          </cell>
          <cell r="AT49">
            <v>424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 t="str">
            <v>W1000X296</v>
          </cell>
        </row>
        <row r="50">
          <cell r="A50" t="str">
            <v>W</v>
          </cell>
          <cell r="B50" t="str">
            <v>W40X392</v>
          </cell>
          <cell r="C50">
            <v>392</v>
          </cell>
          <cell r="D50">
            <v>115</v>
          </cell>
          <cell r="E50">
            <v>41.6</v>
          </cell>
          <cell r="F50">
            <v>0</v>
          </cell>
          <cell r="G50">
            <v>0</v>
          </cell>
          <cell r="H50">
            <v>12.4</v>
          </cell>
          <cell r="I50">
            <v>0</v>
          </cell>
          <cell r="J50">
            <v>0</v>
          </cell>
          <cell r="K50">
            <v>1.42</v>
          </cell>
          <cell r="L50">
            <v>2.52</v>
          </cell>
          <cell r="M50">
            <v>0</v>
          </cell>
          <cell r="N50">
            <v>0</v>
          </cell>
          <cell r="O50">
            <v>0</v>
          </cell>
          <cell r="P50">
            <v>3.7</v>
          </cell>
          <cell r="Q50">
            <v>3.8125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2.4500000000000002</v>
          </cell>
          <cell r="X50">
            <v>0</v>
          </cell>
          <cell r="Y50">
            <v>24.1</v>
          </cell>
          <cell r="Z50">
            <v>0</v>
          </cell>
          <cell r="AA50">
            <v>0</v>
          </cell>
          <cell r="AB50">
            <v>0</v>
          </cell>
          <cell r="AC50">
            <v>3910</v>
          </cell>
          <cell r="AD50">
            <v>852</v>
          </cell>
          <cell r="AE50">
            <v>29900</v>
          </cell>
          <cell r="AF50">
            <v>1710</v>
          </cell>
          <cell r="AG50">
            <v>1440</v>
          </cell>
          <cell r="AH50">
            <v>16.100000000000001</v>
          </cell>
          <cell r="AI50">
            <v>803</v>
          </cell>
          <cell r="AJ50">
            <v>212</v>
          </cell>
          <cell r="AK50">
            <v>130</v>
          </cell>
          <cell r="AL50">
            <v>2.64</v>
          </cell>
          <cell r="AM50">
            <v>0</v>
          </cell>
          <cell r="AN50">
            <v>172</v>
          </cell>
          <cell r="AO50">
            <v>306000</v>
          </cell>
          <cell r="AP50">
            <v>0</v>
          </cell>
          <cell r="AQ50">
            <v>121</v>
          </cell>
          <cell r="AR50">
            <v>940</v>
          </cell>
          <cell r="AS50">
            <v>269</v>
          </cell>
          <cell r="AT50">
            <v>845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 t="str">
            <v>W1000X584</v>
          </cell>
        </row>
        <row r="51">
          <cell r="A51" t="str">
            <v>W</v>
          </cell>
          <cell r="B51" t="str">
            <v>W40X331</v>
          </cell>
          <cell r="C51">
            <v>331</v>
          </cell>
          <cell r="D51">
            <v>97.5</v>
          </cell>
          <cell r="E51">
            <v>40.799999999999997</v>
          </cell>
          <cell r="F51">
            <v>0</v>
          </cell>
          <cell r="G51">
            <v>0</v>
          </cell>
          <cell r="H51">
            <v>12.2</v>
          </cell>
          <cell r="I51">
            <v>0</v>
          </cell>
          <cell r="J51">
            <v>0</v>
          </cell>
          <cell r="K51">
            <v>1.22</v>
          </cell>
          <cell r="L51">
            <v>2.13</v>
          </cell>
          <cell r="M51">
            <v>0</v>
          </cell>
          <cell r="N51">
            <v>0</v>
          </cell>
          <cell r="O51">
            <v>0</v>
          </cell>
          <cell r="P51">
            <v>3.31</v>
          </cell>
          <cell r="Q51">
            <v>3.375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2.86</v>
          </cell>
          <cell r="X51">
            <v>0</v>
          </cell>
          <cell r="Y51">
            <v>28</v>
          </cell>
          <cell r="Z51">
            <v>0</v>
          </cell>
          <cell r="AA51">
            <v>0</v>
          </cell>
          <cell r="AB51">
            <v>0</v>
          </cell>
          <cell r="AC51">
            <v>3360</v>
          </cell>
          <cell r="AD51">
            <v>1550</v>
          </cell>
          <cell r="AE51">
            <v>24700</v>
          </cell>
          <cell r="AF51">
            <v>1430</v>
          </cell>
          <cell r="AG51">
            <v>1210</v>
          </cell>
          <cell r="AH51">
            <v>15.9</v>
          </cell>
          <cell r="AI51">
            <v>644</v>
          </cell>
          <cell r="AJ51">
            <v>172</v>
          </cell>
          <cell r="AK51">
            <v>106</v>
          </cell>
          <cell r="AL51">
            <v>2.57</v>
          </cell>
          <cell r="AM51">
            <v>0</v>
          </cell>
          <cell r="AN51">
            <v>106</v>
          </cell>
          <cell r="AO51">
            <v>241000</v>
          </cell>
          <cell r="AP51">
            <v>0</v>
          </cell>
          <cell r="AQ51">
            <v>118</v>
          </cell>
          <cell r="AR51">
            <v>760</v>
          </cell>
          <cell r="AS51">
            <v>225</v>
          </cell>
          <cell r="AT51">
            <v>704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 t="str">
            <v>W1000X494</v>
          </cell>
        </row>
        <row r="52">
          <cell r="A52" t="str">
            <v>W</v>
          </cell>
          <cell r="B52" t="str">
            <v>W40X327</v>
          </cell>
          <cell r="C52">
            <v>327</v>
          </cell>
          <cell r="D52">
            <v>96</v>
          </cell>
          <cell r="E52">
            <v>40.799999999999997</v>
          </cell>
          <cell r="F52">
            <v>0</v>
          </cell>
          <cell r="G52">
            <v>0</v>
          </cell>
          <cell r="H52">
            <v>12.1</v>
          </cell>
          <cell r="I52">
            <v>0</v>
          </cell>
          <cell r="J52">
            <v>0</v>
          </cell>
          <cell r="K52">
            <v>1.18</v>
          </cell>
          <cell r="L52">
            <v>2.13</v>
          </cell>
          <cell r="M52">
            <v>0</v>
          </cell>
          <cell r="N52">
            <v>0</v>
          </cell>
          <cell r="O52">
            <v>0</v>
          </cell>
          <cell r="P52">
            <v>3.31</v>
          </cell>
          <cell r="Q52">
            <v>3.375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2.85</v>
          </cell>
          <cell r="X52">
            <v>0</v>
          </cell>
          <cell r="Y52">
            <v>29</v>
          </cell>
          <cell r="Z52">
            <v>0</v>
          </cell>
          <cell r="AA52">
            <v>0</v>
          </cell>
          <cell r="AB52">
            <v>0</v>
          </cell>
          <cell r="AC52">
            <v>3320</v>
          </cell>
          <cell r="AD52">
            <v>1620</v>
          </cell>
          <cell r="AE52">
            <v>24500</v>
          </cell>
          <cell r="AF52">
            <v>1410</v>
          </cell>
          <cell r="AG52">
            <v>1200</v>
          </cell>
          <cell r="AH52">
            <v>16</v>
          </cell>
          <cell r="AI52">
            <v>640</v>
          </cell>
          <cell r="AJ52">
            <v>170</v>
          </cell>
          <cell r="AK52">
            <v>105</v>
          </cell>
          <cell r="AL52">
            <v>2.58</v>
          </cell>
          <cell r="AM52">
            <v>0</v>
          </cell>
          <cell r="AN52">
            <v>103</v>
          </cell>
          <cell r="AO52">
            <v>239000</v>
          </cell>
          <cell r="AP52">
            <v>0</v>
          </cell>
          <cell r="AQ52">
            <v>117</v>
          </cell>
          <cell r="AR52">
            <v>757</v>
          </cell>
          <cell r="AS52">
            <v>225</v>
          </cell>
          <cell r="AT52">
            <v>696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 t="str">
            <v>W1000X486</v>
          </cell>
        </row>
        <row r="53">
          <cell r="A53" t="str">
            <v>W</v>
          </cell>
          <cell r="B53" t="str">
            <v>W40X278</v>
          </cell>
          <cell r="C53">
            <v>278</v>
          </cell>
          <cell r="D53">
            <v>81.8</v>
          </cell>
          <cell r="E53">
            <v>40.200000000000003</v>
          </cell>
          <cell r="F53">
            <v>0</v>
          </cell>
          <cell r="G53">
            <v>0</v>
          </cell>
          <cell r="H53">
            <v>12</v>
          </cell>
          <cell r="I53">
            <v>0</v>
          </cell>
          <cell r="J53">
            <v>0</v>
          </cell>
          <cell r="K53">
            <v>1.02</v>
          </cell>
          <cell r="L53">
            <v>1.81</v>
          </cell>
          <cell r="M53">
            <v>0</v>
          </cell>
          <cell r="N53">
            <v>0</v>
          </cell>
          <cell r="O53">
            <v>0</v>
          </cell>
          <cell r="P53">
            <v>2.99</v>
          </cell>
          <cell r="Q53">
            <v>3.0625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3.31</v>
          </cell>
          <cell r="X53">
            <v>0</v>
          </cell>
          <cell r="Y53">
            <v>33.5</v>
          </cell>
          <cell r="Z53">
            <v>0</v>
          </cell>
          <cell r="AA53">
            <v>0</v>
          </cell>
          <cell r="AB53">
            <v>57.3</v>
          </cell>
          <cell r="AC53">
            <v>2860</v>
          </cell>
          <cell r="AD53">
            <v>2910</v>
          </cell>
          <cell r="AE53">
            <v>20500</v>
          </cell>
          <cell r="AF53">
            <v>1190</v>
          </cell>
          <cell r="AG53">
            <v>1020</v>
          </cell>
          <cell r="AH53">
            <v>15.8</v>
          </cell>
          <cell r="AI53">
            <v>521</v>
          </cell>
          <cell r="AJ53">
            <v>140</v>
          </cell>
          <cell r="AK53">
            <v>87.1</v>
          </cell>
          <cell r="AL53">
            <v>2.52</v>
          </cell>
          <cell r="AM53">
            <v>0</v>
          </cell>
          <cell r="AN53">
            <v>64.7</v>
          </cell>
          <cell r="AO53">
            <v>192000</v>
          </cell>
          <cell r="AP53">
            <v>0</v>
          </cell>
          <cell r="AQ53">
            <v>115</v>
          </cell>
          <cell r="AR53">
            <v>622</v>
          </cell>
          <cell r="AS53">
            <v>190</v>
          </cell>
          <cell r="AT53">
            <v>586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 t="str">
            <v>W1000X415</v>
          </cell>
        </row>
        <row r="54">
          <cell r="A54" t="str">
            <v>W</v>
          </cell>
          <cell r="B54" t="str">
            <v>W40X264</v>
          </cell>
          <cell r="C54">
            <v>264</v>
          </cell>
          <cell r="D54">
            <v>77.599999999999994</v>
          </cell>
          <cell r="E54">
            <v>40</v>
          </cell>
          <cell r="F54">
            <v>0</v>
          </cell>
          <cell r="G54">
            <v>0</v>
          </cell>
          <cell r="H54">
            <v>11.9</v>
          </cell>
          <cell r="I54">
            <v>0</v>
          </cell>
          <cell r="J54">
            <v>0</v>
          </cell>
          <cell r="K54">
            <v>0.96</v>
          </cell>
          <cell r="L54">
            <v>1.73</v>
          </cell>
          <cell r="M54">
            <v>0</v>
          </cell>
          <cell r="N54">
            <v>0</v>
          </cell>
          <cell r="O54">
            <v>0</v>
          </cell>
          <cell r="P54">
            <v>2.91</v>
          </cell>
          <cell r="Q54">
            <v>3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3.45</v>
          </cell>
          <cell r="X54">
            <v>0</v>
          </cell>
          <cell r="Y54">
            <v>35.6</v>
          </cell>
          <cell r="Z54">
            <v>0</v>
          </cell>
          <cell r="AA54">
            <v>0</v>
          </cell>
          <cell r="AB54">
            <v>50.8</v>
          </cell>
          <cell r="AC54">
            <v>2720</v>
          </cell>
          <cell r="AD54">
            <v>3500</v>
          </cell>
          <cell r="AE54">
            <v>19400</v>
          </cell>
          <cell r="AF54">
            <v>1130</v>
          </cell>
          <cell r="AG54">
            <v>971</v>
          </cell>
          <cell r="AH54">
            <v>15.8</v>
          </cell>
          <cell r="AI54">
            <v>493</v>
          </cell>
          <cell r="AJ54">
            <v>132</v>
          </cell>
          <cell r="AK54">
            <v>82.6</v>
          </cell>
          <cell r="AL54">
            <v>2.52</v>
          </cell>
          <cell r="AM54">
            <v>0</v>
          </cell>
          <cell r="AN54">
            <v>56.1</v>
          </cell>
          <cell r="AO54">
            <v>181000</v>
          </cell>
          <cell r="AP54">
            <v>0</v>
          </cell>
          <cell r="AQ54">
            <v>114</v>
          </cell>
          <cell r="AR54">
            <v>589</v>
          </cell>
          <cell r="AS54">
            <v>182</v>
          </cell>
          <cell r="AT54">
            <v>555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 t="str">
            <v>W1000X393</v>
          </cell>
        </row>
        <row r="55">
          <cell r="A55" t="str">
            <v>W</v>
          </cell>
          <cell r="B55" t="str">
            <v>W40X235</v>
          </cell>
          <cell r="C55">
            <v>235</v>
          </cell>
          <cell r="D55">
            <v>69</v>
          </cell>
          <cell r="E55">
            <v>39.700000000000003</v>
          </cell>
          <cell r="F55">
            <v>0</v>
          </cell>
          <cell r="G55">
            <v>0</v>
          </cell>
          <cell r="H55">
            <v>11.9</v>
          </cell>
          <cell r="I55">
            <v>0</v>
          </cell>
          <cell r="J55">
            <v>0</v>
          </cell>
          <cell r="K55">
            <v>0.83</v>
          </cell>
          <cell r="L55">
            <v>1.58</v>
          </cell>
          <cell r="M55">
            <v>0</v>
          </cell>
          <cell r="N55">
            <v>0</v>
          </cell>
          <cell r="O55">
            <v>0</v>
          </cell>
          <cell r="P55">
            <v>2.76</v>
          </cell>
          <cell r="Q55">
            <v>2.875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3.77</v>
          </cell>
          <cell r="X55">
            <v>0</v>
          </cell>
          <cell r="Y55">
            <v>41.2</v>
          </cell>
          <cell r="Z55">
            <v>0</v>
          </cell>
          <cell r="AA55">
            <v>0</v>
          </cell>
          <cell r="AB55">
            <v>38</v>
          </cell>
          <cell r="AC55">
            <v>2440</v>
          </cell>
          <cell r="AD55">
            <v>5200</v>
          </cell>
          <cell r="AE55">
            <v>17400</v>
          </cell>
          <cell r="AF55">
            <v>1010</v>
          </cell>
          <cell r="AG55">
            <v>875</v>
          </cell>
          <cell r="AH55">
            <v>15.9</v>
          </cell>
          <cell r="AI55">
            <v>444</v>
          </cell>
          <cell r="AJ55">
            <v>118</v>
          </cell>
          <cell r="AK55">
            <v>74.599999999999994</v>
          </cell>
          <cell r="AL55">
            <v>2.54</v>
          </cell>
          <cell r="AM55">
            <v>0</v>
          </cell>
          <cell r="AN55">
            <v>41.3</v>
          </cell>
          <cell r="AO55">
            <v>161000</v>
          </cell>
          <cell r="AP55">
            <v>0</v>
          </cell>
          <cell r="AQ55">
            <v>113</v>
          </cell>
          <cell r="AR55">
            <v>530</v>
          </cell>
          <cell r="AS55">
            <v>166</v>
          </cell>
          <cell r="AT55">
            <v>495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 t="str">
            <v>W1000X350</v>
          </cell>
        </row>
        <row r="56">
          <cell r="A56" t="str">
            <v>W</v>
          </cell>
          <cell r="B56" t="str">
            <v>W40X211</v>
          </cell>
          <cell r="C56">
            <v>211</v>
          </cell>
          <cell r="D56">
            <v>62</v>
          </cell>
          <cell r="E56">
            <v>39.4</v>
          </cell>
          <cell r="F56">
            <v>0</v>
          </cell>
          <cell r="G56">
            <v>0</v>
          </cell>
          <cell r="H56">
            <v>11.8</v>
          </cell>
          <cell r="I56">
            <v>0</v>
          </cell>
          <cell r="J56">
            <v>0</v>
          </cell>
          <cell r="K56">
            <v>0.75</v>
          </cell>
          <cell r="L56">
            <v>1.42</v>
          </cell>
          <cell r="M56">
            <v>0</v>
          </cell>
          <cell r="N56">
            <v>0</v>
          </cell>
          <cell r="O56">
            <v>0</v>
          </cell>
          <cell r="P56">
            <v>2.6</v>
          </cell>
          <cell r="Q56">
            <v>2.6875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4.17</v>
          </cell>
          <cell r="X56">
            <v>0</v>
          </cell>
          <cell r="Y56">
            <v>45.6</v>
          </cell>
          <cell r="Z56">
            <v>0</v>
          </cell>
          <cell r="AA56">
            <v>0</v>
          </cell>
          <cell r="AB56">
            <v>31</v>
          </cell>
          <cell r="AC56">
            <v>2210</v>
          </cell>
          <cell r="AD56">
            <v>7680</v>
          </cell>
          <cell r="AE56">
            <v>15500</v>
          </cell>
          <cell r="AF56">
            <v>906</v>
          </cell>
          <cell r="AG56">
            <v>786</v>
          </cell>
          <cell r="AH56">
            <v>15.8</v>
          </cell>
          <cell r="AI56">
            <v>390</v>
          </cell>
          <cell r="AJ56">
            <v>105</v>
          </cell>
          <cell r="AK56">
            <v>66.099999999999994</v>
          </cell>
          <cell r="AL56">
            <v>2.5099999999999998</v>
          </cell>
          <cell r="AM56">
            <v>0</v>
          </cell>
          <cell r="AN56">
            <v>30.4</v>
          </cell>
          <cell r="AO56">
            <v>140000</v>
          </cell>
          <cell r="AP56">
            <v>0</v>
          </cell>
          <cell r="AQ56">
            <v>112</v>
          </cell>
          <cell r="AR56">
            <v>468</v>
          </cell>
          <cell r="AS56">
            <v>148</v>
          </cell>
          <cell r="AT56">
            <v>442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 t="str">
            <v>W1000X314</v>
          </cell>
        </row>
        <row r="57">
          <cell r="A57" t="str">
            <v>W</v>
          </cell>
          <cell r="B57" t="str">
            <v>W40X183</v>
          </cell>
          <cell r="C57">
            <v>183</v>
          </cell>
          <cell r="D57">
            <v>53.8</v>
          </cell>
          <cell r="E57">
            <v>39</v>
          </cell>
          <cell r="F57">
            <v>0</v>
          </cell>
          <cell r="G57">
            <v>0</v>
          </cell>
          <cell r="H57">
            <v>11.8</v>
          </cell>
          <cell r="I57">
            <v>0</v>
          </cell>
          <cell r="J57">
            <v>0</v>
          </cell>
          <cell r="K57">
            <v>0.65</v>
          </cell>
          <cell r="L57">
            <v>1.22</v>
          </cell>
          <cell r="M57">
            <v>0</v>
          </cell>
          <cell r="N57">
            <v>0</v>
          </cell>
          <cell r="O57">
            <v>0</v>
          </cell>
          <cell r="P57">
            <v>2.4</v>
          </cell>
          <cell r="Q57">
            <v>2.5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4.84</v>
          </cell>
          <cell r="X57">
            <v>0</v>
          </cell>
          <cell r="Y57">
            <v>52.6</v>
          </cell>
          <cell r="Z57">
            <v>0</v>
          </cell>
          <cell r="AA57">
            <v>0</v>
          </cell>
          <cell r="AB57">
            <v>23.3</v>
          </cell>
          <cell r="AC57">
            <v>1920</v>
          </cell>
          <cell r="AD57">
            <v>13300</v>
          </cell>
          <cell r="AE57">
            <v>13300</v>
          </cell>
          <cell r="AF57">
            <v>783</v>
          </cell>
          <cell r="AG57">
            <v>683</v>
          </cell>
          <cell r="AH57">
            <v>15.7</v>
          </cell>
          <cell r="AI57">
            <v>336</v>
          </cell>
          <cell r="AJ57">
            <v>89.6</v>
          </cell>
          <cell r="AK57">
            <v>56.9</v>
          </cell>
          <cell r="AL57">
            <v>2.5</v>
          </cell>
          <cell r="AM57">
            <v>0</v>
          </cell>
          <cell r="AN57">
            <v>20</v>
          </cell>
          <cell r="AO57">
            <v>120000</v>
          </cell>
          <cell r="AP57">
            <v>0</v>
          </cell>
          <cell r="AQ57">
            <v>111</v>
          </cell>
          <cell r="AR57">
            <v>402</v>
          </cell>
          <cell r="AS57">
            <v>129</v>
          </cell>
          <cell r="AT57">
            <v>381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 t="str">
            <v>W1000X272</v>
          </cell>
        </row>
        <row r="58">
          <cell r="A58" t="str">
            <v>W</v>
          </cell>
          <cell r="B58" t="str">
            <v>W40X167</v>
          </cell>
          <cell r="C58">
            <v>167</v>
          </cell>
          <cell r="D58">
            <v>49.2</v>
          </cell>
          <cell r="E58">
            <v>38.6</v>
          </cell>
          <cell r="F58">
            <v>0</v>
          </cell>
          <cell r="G58">
            <v>0</v>
          </cell>
          <cell r="H58">
            <v>11.8</v>
          </cell>
          <cell r="I58">
            <v>0</v>
          </cell>
          <cell r="J58">
            <v>0</v>
          </cell>
          <cell r="K58">
            <v>0.65</v>
          </cell>
          <cell r="L58">
            <v>1.02</v>
          </cell>
          <cell r="M58">
            <v>0</v>
          </cell>
          <cell r="N58">
            <v>0</v>
          </cell>
          <cell r="O58">
            <v>0</v>
          </cell>
          <cell r="P58">
            <v>2.21</v>
          </cell>
          <cell r="Q58">
            <v>2.3125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5.76</v>
          </cell>
          <cell r="X58">
            <v>0</v>
          </cell>
          <cell r="Y58">
            <v>52.6</v>
          </cell>
          <cell r="Z58">
            <v>0</v>
          </cell>
          <cell r="AA58">
            <v>0</v>
          </cell>
          <cell r="AB58">
            <v>23.3</v>
          </cell>
          <cell r="AC58">
            <v>1750</v>
          </cell>
          <cell r="AD58">
            <v>20700</v>
          </cell>
          <cell r="AE58">
            <v>11600</v>
          </cell>
          <cell r="AF58">
            <v>693</v>
          </cell>
          <cell r="AG58">
            <v>600</v>
          </cell>
          <cell r="AH58">
            <v>15.3</v>
          </cell>
          <cell r="AI58">
            <v>283</v>
          </cell>
          <cell r="AJ58">
            <v>76</v>
          </cell>
          <cell r="AK58">
            <v>47.9</v>
          </cell>
          <cell r="AL58">
            <v>2.4</v>
          </cell>
          <cell r="AM58">
            <v>0</v>
          </cell>
          <cell r="AN58">
            <v>14</v>
          </cell>
          <cell r="AO58">
            <v>99800</v>
          </cell>
          <cell r="AP58">
            <v>0</v>
          </cell>
          <cell r="AQ58">
            <v>111</v>
          </cell>
          <cell r="AR58">
            <v>336</v>
          </cell>
          <cell r="AS58">
            <v>107</v>
          </cell>
          <cell r="AT58">
            <v>336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 t="str">
            <v>W1000X249</v>
          </cell>
        </row>
        <row r="59">
          <cell r="A59" t="str">
            <v>W</v>
          </cell>
          <cell r="B59" t="str">
            <v>W40X149</v>
          </cell>
          <cell r="C59">
            <v>149</v>
          </cell>
          <cell r="D59">
            <v>43.8</v>
          </cell>
          <cell r="E59">
            <v>38.200000000000003</v>
          </cell>
          <cell r="F59">
            <v>0</v>
          </cell>
          <cell r="G59">
            <v>0</v>
          </cell>
          <cell r="H59">
            <v>11.8</v>
          </cell>
          <cell r="I59">
            <v>0</v>
          </cell>
          <cell r="J59">
            <v>0</v>
          </cell>
          <cell r="K59">
            <v>0.63</v>
          </cell>
          <cell r="L59">
            <v>0.83</v>
          </cell>
          <cell r="M59">
            <v>0</v>
          </cell>
          <cell r="N59">
            <v>0</v>
          </cell>
          <cell r="O59">
            <v>0</v>
          </cell>
          <cell r="P59">
            <v>2.0099999999999998</v>
          </cell>
          <cell r="Q59">
            <v>2.125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7.11</v>
          </cell>
          <cell r="X59">
            <v>0</v>
          </cell>
          <cell r="Y59">
            <v>54.3</v>
          </cell>
          <cell r="Z59">
            <v>0</v>
          </cell>
          <cell r="AA59">
            <v>0</v>
          </cell>
          <cell r="AB59">
            <v>21.9</v>
          </cell>
          <cell r="AC59">
            <v>1580</v>
          </cell>
          <cell r="AD59">
            <v>33400</v>
          </cell>
          <cell r="AE59">
            <v>9800</v>
          </cell>
          <cell r="AF59">
            <v>598</v>
          </cell>
          <cell r="AG59">
            <v>513</v>
          </cell>
          <cell r="AH59">
            <v>15</v>
          </cell>
          <cell r="AI59">
            <v>229</v>
          </cell>
          <cell r="AJ59">
            <v>62.2</v>
          </cell>
          <cell r="AK59">
            <v>38.799999999999997</v>
          </cell>
          <cell r="AL59">
            <v>2.29</v>
          </cell>
          <cell r="AM59">
            <v>0</v>
          </cell>
          <cell r="AN59">
            <v>9.36</v>
          </cell>
          <cell r="AO59">
            <v>80000</v>
          </cell>
          <cell r="AP59">
            <v>0</v>
          </cell>
          <cell r="AQ59">
            <v>110</v>
          </cell>
          <cell r="AR59">
            <v>270</v>
          </cell>
          <cell r="AS59">
            <v>86.7</v>
          </cell>
          <cell r="AT59">
            <v>288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 t="str">
            <v>W1000X222</v>
          </cell>
        </row>
        <row r="60">
          <cell r="A60" t="str">
            <v>W</v>
          </cell>
          <cell r="B60" t="str">
            <v>W36X798</v>
          </cell>
          <cell r="C60">
            <v>798</v>
          </cell>
          <cell r="D60">
            <v>235</v>
          </cell>
          <cell r="E60">
            <v>42</v>
          </cell>
          <cell r="F60">
            <v>0</v>
          </cell>
          <cell r="G60">
            <v>0</v>
          </cell>
          <cell r="H60">
            <v>18</v>
          </cell>
          <cell r="I60">
            <v>0</v>
          </cell>
          <cell r="J60">
            <v>0</v>
          </cell>
          <cell r="K60">
            <v>2.38</v>
          </cell>
          <cell r="L60">
            <v>4.29</v>
          </cell>
          <cell r="M60">
            <v>0</v>
          </cell>
          <cell r="N60">
            <v>0</v>
          </cell>
          <cell r="O60">
            <v>0</v>
          </cell>
          <cell r="P60">
            <v>5.24</v>
          </cell>
          <cell r="Q60">
            <v>5.5625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2.1</v>
          </cell>
          <cell r="X60">
            <v>0</v>
          </cell>
          <cell r="Y60">
            <v>13.2</v>
          </cell>
          <cell r="Z60">
            <v>0</v>
          </cell>
          <cell r="AA60">
            <v>0</v>
          </cell>
          <cell r="AB60">
            <v>0</v>
          </cell>
          <cell r="AC60">
            <v>6670</v>
          </cell>
          <cell r="AD60">
            <v>91.2</v>
          </cell>
          <cell r="AE60">
            <v>62600</v>
          </cell>
          <cell r="AF60">
            <v>3580</v>
          </cell>
          <cell r="AG60">
            <v>2980</v>
          </cell>
          <cell r="AH60">
            <v>16.3</v>
          </cell>
          <cell r="AI60">
            <v>4200</v>
          </cell>
          <cell r="AJ60">
            <v>743</v>
          </cell>
          <cell r="AK60">
            <v>467</v>
          </cell>
          <cell r="AL60">
            <v>4.2300000000000004</v>
          </cell>
          <cell r="AM60">
            <v>0</v>
          </cell>
          <cell r="AN60">
            <v>1050</v>
          </cell>
          <cell r="AO60">
            <v>1490000</v>
          </cell>
          <cell r="AP60">
            <v>0</v>
          </cell>
          <cell r="AQ60">
            <v>169</v>
          </cell>
          <cell r="AR60">
            <v>3270</v>
          </cell>
          <cell r="AS60">
            <v>631</v>
          </cell>
          <cell r="AT60">
            <v>1790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 t="str">
            <v>W920X1188</v>
          </cell>
        </row>
        <row r="61">
          <cell r="A61" t="str">
            <v>W</v>
          </cell>
          <cell r="B61" t="str">
            <v>W36X650</v>
          </cell>
          <cell r="C61">
            <v>650</v>
          </cell>
          <cell r="D61">
            <v>191</v>
          </cell>
          <cell r="E61">
            <v>40.5</v>
          </cell>
          <cell r="F61">
            <v>0</v>
          </cell>
          <cell r="G61">
            <v>0</v>
          </cell>
          <cell r="H61">
            <v>17.600000000000001</v>
          </cell>
          <cell r="I61">
            <v>0</v>
          </cell>
          <cell r="J61">
            <v>0</v>
          </cell>
          <cell r="K61">
            <v>1.97</v>
          </cell>
          <cell r="L61">
            <v>3.54</v>
          </cell>
          <cell r="M61">
            <v>0</v>
          </cell>
          <cell r="N61">
            <v>0</v>
          </cell>
          <cell r="O61">
            <v>0</v>
          </cell>
          <cell r="P61">
            <v>4.49</v>
          </cell>
          <cell r="Q61">
            <v>4.8125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2.48</v>
          </cell>
          <cell r="X61">
            <v>0</v>
          </cell>
          <cell r="Y61">
            <v>16</v>
          </cell>
          <cell r="Z61">
            <v>0</v>
          </cell>
          <cell r="AA61">
            <v>0</v>
          </cell>
          <cell r="AB61">
            <v>0</v>
          </cell>
          <cell r="AC61">
            <v>5560</v>
          </cell>
          <cell r="AD61">
            <v>182</v>
          </cell>
          <cell r="AE61">
            <v>48900</v>
          </cell>
          <cell r="AF61">
            <v>2860</v>
          </cell>
          <cell r="AG61">
            <v>2420</v>
          </cell>
          <cell r="AH61">
            <v>16</v>
          </cell>
          <cell r="AI61">
            <v>3230</v>
          </cell>
          <cell r="AJ61">
            <v>580</v>
          </cell>
          <cell r="AK61">
            <v>367</v>
          </cell>
          <cell r="AL61">
            <v>4.1100000000000003</v>
          </cell>
          <cell r="AM61">
            <v>0</v>
          </cell>
          <cell r="AN61">
            <v>591</v>
          </cell>
          <cell r="AO61">
            <v>1100000</v>
          </cell>
          <cell r="AP61">
            <v>0</v>
          </cell>
          <cell r="AQ61">
            <v>162</v>
          </cell>
          <cell r="AR61">
            <v>2520</v>
          </cell>
          <cell r="AS61">
            <v>510</v>
          </cell>
          <cell r="AT61">
            <v>1420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 t="str">
            <v>W920X967</v>
          </cell>
        </row>
        <row r="62">
          <cell r="A62" t="str">
            <v>W</v>
          </cell>
          <cell r="B62" t="str">
            <v>W36X527</v>
          </cell>
          <cell r="C62">
            <v>527</v>
          </cell>
          <cell r="D62">
            <v>155</v>
          </cell>
          <cell r="E62">
            <v>39.200000000000003</v>
          </cell>
          <cell r="F62">
            <v>0</v>
          </cell>
          <cell r="G62">
            <v>0</v>
          </cell>
          <cell r="H62">
            <v>17.2</v>
          </cell>
          <cell r="I62">
            <v>0</v>
          </cell>
          <cell r="J62">
            <v>0</v>
          </cell>
          <cell r="K62">
            <v>1.61</v>
          </cell>
          <cell r="L62">
            <v>2.91</v>
          </cell>
          <cell r="M62">
            <v>0</v>
          </cell>
          <cell r="N62">
            <v>0</v>
          </cell>
          <cell r="O62">
            <v>0</v>
          </cell>
          <cell r="P62">
            <v>3.86</v>
          </cell>
          <cell r="Q62">
            <v>4.1875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2.96</v>
          </cell>
          <cell r="X62">
            <v>0</v>
          </cell>
          <cell r="Y62">
            <v>19.600000000000001</v>
          </cell>
          <cell r="Z62">
            <v>0</v>
          </cell>
          <cell r="AA62">
            <v>0</v>
          </cell>
          <cell r="AB62">
            <v>0</v>
          </cell>
          <cell r="AC62">
            <v>4620</v>
          </cell>
          <cell r="AD62">
            <v>374</v>
          </cell>
          <cell r="AE62">
            <v>38300</v>
          </cell>
          <cell r="AF62">
            <v>2280</v>
          </cell>
          <cell r="AG62">
            <v>1950</v>
          </cell>
          <cell r="AH62">
            <v>15.7</v>
          </cell>
          <cell r="AI62">
            <v>2490</v>
          </cell>
          <cell r="AJ62">
            <v>454</v>
          </cell>
          <cell r="AK62">
            <v>289</v>
          </cell>
          <cell r="AL62">
            <v>4.01</v>
          </cell>
          <cell r="AM62">
            <v>0</v>
          </cell>
          <cell r="AN62">
            <v>327</v>
          </cell>
          <cell r="AO62">
            <v>820000</v>
          </cell>
          <cell r="AP62">
            <v>0</v>
          </cell>
          <cell r="AQ62">
            <v>156</v>
          </cell>
          <cell r="AR62">
            <v>1960</v>
          </cell>
          <cell r="AS62">
            <v>412</v>
          </cell>
          <cell r="AT62">
            <v>1130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 t="str">
            <v>W920X784</v>
          </cell>
        </row>
        <row r="63">
          <cell r="A63" t="str">
            <v>W</v>
          </cell>
          <cell r="B63" t="str">
            <v>W36X439</v>
          </cell>
          <cell r="C63">
            <v>439</v>
          </cell>
          <cell r="D63">
            <v>129</v>
          </cell>
          <cell r="E63">
            <v>38.299999999999997</v>
          </cell>
          <cell r="F63">
            <v>0</v>
          </cell>
          <cell r="G63">
            <v>0</v>
          </cell>
          <cell r="H63">
            <v>17</v>
          </cell>
          <cell r="I63">
            <v>0</v>
          </cell>
          <cell r="J63">
            <v>0</v>
          </cell>
          <cell r="K63">
            <v>1.36</v>
          </cell>
          <cell r="L63">
            <v>2.44</v>
          </cell>
          <cell r="M63">
            <v>0</v>
          </cell>
          <cell r="N63">
            <v>0</v>
          </cell>
          <cell r="O63">
            <v>0</v>
          </cell>
          <cell r="P63">
            <v>3.39</v>
          </cell>
          <cell r="Q63">
            <v>3.6875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3.48</v>
          </cell>
          <cell r="X63">
            <v>0</v>
          </cell>
          <cell r="Y63">
            <v>23.1</v>
          </cell>
          <cell r="Z63">
            <v>0</v>
          </cell>
          <cell r="AA63">
            <v>0</v>
          </cell>
          <cell r="AB63">
            <v>0</v>
          </cell>
          <cell r="AC63">
            <v>3900</v>
          </cell>
          <cell r="AD63">
            <v>721</v>
          </cell>
          <cell r="AE63">
            <v>31000</v>
          </cell>
          <cell r="AF63">
            <v>1870</v>
          </cell>
          <cell r="AG63">
            <v>1620</v>
          </cell>
          <cell r="AH63">
            <v>15.5</v>
          </cell>
          <cell r="AI63">
            <v>1990</v>
          </cell>
          <cell r="AJ63">
            <v>367</v>
          </cell>
          <cell r="AK63">
            <v>235</v>
          </cell>
          <cell r="AL63">
            <v>3.93</v>
          </cell>
          <cell r="AM63">
            <v>0</v>
          </cell>
          <cell r="AN63">
            <v>193</v>
          </cell>
          <cell r="AO63">
            <v>638000</v>
          </cell>
          <cell r="AP63">
            <v>0</v>
          </cell>
          <cell r="AQ63">
            <v>152</v>
          </cell>
          <cell r="AR63">
            <v>1570</v>
          </cell>
          <cell r="AS63">
            <v>341</v>
          </cell>
          <cell r="AT63">
            <v>931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 t="str">
            <v>W920X653</v>
          </cell>
        </row>
        <row r="64">
          <cell r="A64" t="str">
            <v>W</v>
          </cell>
          <cell r="B64" t="str">
            <v>W36X393</v>
          </cell>
          <cell r="C64">
            <v>393</v>
          </cell>
          <cell r="D64">
            <v>116</v>
          </cell>
          <cell r="E64">
            <v>37.799999999999997</v>
          </cell>
          <cell r="F64">
            <v>0</v>
          </cell>
          <cell r="G64">
            <v>0</v>
          </cell>
          <cell r="H64">
            <v>16.8</v>
          </cell>
          <cell r="I64">
            <v>0</v>
          </cell>
          <cell r="J64">
            <v>0</v>
          </cell>
          <cell r="K64">
            <v>1.22</v>
          </cell>
          <cell r="L64">
            <v>2.2000000000000002</v>
          </cell>
          <cell r="M64">
            <v>0</v>
          </cell>
          <cell r="N64">
            <v>0</v>
          </cell>
          <cell r="O64">
            <v>0</v>
          </cell>
          <cell r="P64">
            <v>3.15</v>
          </cell>
          <cell r="Q64">
            <v>3.4375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3.82</v>
          </cell>
          <cell r="X64">
            <v>0</v>
          </cell>
          <cell r="Y64">
            <v>25.8</v>
          </cell>
          <cell r="Z64">
            <v>0</v>
          </cell>
          <cell r="AA64">
            <v>0</v>
          </cell>
          <cell r="AB64">
            <v>0</v>
          </cell>
          <cell r="AC64">
            <v>3530</v>
          </cell>
          <cell r="AD64">
            <v>1070</v>
          </cell>
          <cell r="AE64">
            <v>27500</v>
          </cell>
          <cell r="AF64">
            <v>1670</v>
          </cell>
          <cell r="AG64">
            <v>1450</v>
          </cell>
          <cell r="AH64">
            <v>15.4</v>
          </cell>
          <cell r="AI64">
            <v>1750</v>
          </cell>
          <cell r="AJ64">
            <v>325</v>
          </cell>
          <cell r="AK64">
            <v>208</v>
          </cell>
          <cell r="AL64">
            <v>3.9</v>
          </cell>
          <cell r="AM64">
            <v>0</v>
          </cell>
          <cell r="AN64">
            <v>141</v>
          </cell>
          <cell r="AO64">
            <v>554000</v>
          </cell>
          <cell r="AP64">
            <v>0</v>
          </cell>
          <cell r="AQ64">
            <v>150</v>
          </cell>
          <cell r="AR64">
            <v>1390</v>
          </cell>
          <cell r="AS64">
            <v>306</v>
          </cell>
          <cell r="AT64">
            <v>829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 t="str">
            <v>W920X585</v>
          </cell>
        </row>
        <row r="65">
          <cell r="A65" t="str">
            <v>W</v>
          </cell>
          <cell r="B65" t="str">
            <v>W36X359</v>
          </cell>
          <cell r="C65">
            <v>359</v>
          </cell>
          <cell r="D65">
            <v>105</v>
          </cell>
          <cell r="E65">
            <v>37.4</v>
          </cell>
          <cell r="F65">
            <v>0</v>
          </cell>
          <cell r="G65">
            <v>0</v>
          </cell>
          <cell r="H65">
            <v>16.7</v>
          </cell>
          <cell r="I65">
            <v>0</v>
          </cell>
          <cell r="J65">
            <v>0</v>
          </cell>
          <cell r="K65">
            <v>1.1200000000000001</v>
          </cell>
          <cell r="L65">
            <v>2.0099999999999998</v>
          </cell>
          <cell r="M65">
            <v>0</v>
          </cell>
          <cell r="N65">
            <v>0</v>
          </cell>
          <cell r="O65">
            <v>0</v>
          </cell>
          <cell r="P65">
            <v>2.96</v>
          </cell>
          <cell r="Q65">
            <v>3.25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4.16</v>
          </cell>
          <cell r="X65">
            <v>0</v>
          </cell>
          <cell r="Y65">
            <v>28.1</v>
          </cell>
          <cell r="Z65">
            <v>0</v>
          </cell>
          <cell r="AA65">
            <v>0</v>
          </cell>
          <cell r="AB65">
            <v>0</v>
          </cell>
          <cell r="AC65">
            <v>3230</v>
          </cell>
          <cell r="AD65">
            <v>1490</v>
          </cell>
          <cell r="AE65">
            <v>24800</v>
          </cell>
          <cell r="AF65">
            <v>1510</v>
          </cell>
          <cell r="AG65">
            <v>1320</v>
          </cell>
          <cell r="AH65">
            <v>15.3</v>
          </cell>
          <cell r="AI65">
            <v>1570</v>
          </cell>
          <cell r="AJ65">
            <v>292</v>
          </cell>
          <cell r="AK65">
            <v>188</v>
          </cell>
          <cell r="AL65">
            <v>3.86</v>
          </cell>
          <cell r="AM65">
            <v>0</v>
          </cell>
          <cell r="AN65">
            <v>108</v>
          </cell>
          <cell r="AO65">
            <v>492000</v>
          </cell>
          <cell r="AP65">
            <v>0</v>
          </cell>
          <cell r="AQ65">
            <v>148</v>
          </cell>
          <cell r="AR65">
            <v>1240</v>
          </cell>
          <cell r="AS65">
            <v>278</v>
          </cell>
          <cell r="AT65">
            <v>751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 t="str">
            <v>W920X534</v>
          </cell>
        </row>
        <row r="66">
          <cell r="A66" t="str">
            <v>W</v>
          </cell>
          <cell r="B66" t="str">
            <v>W36X328</v>
          </cell>
          <cell r="C66">
            <v>328</v>
          </cell>
          <cell r="D66">
            <v>96.4</v>
          </cell>
          <cell r="E66">
            <v>37.1</v>
          </cell>
          <cell r="F66">
            <v>0</v>
          </cell>
          <cell r="G66">
            <v>0</v>
          </cell>
          <cell r="H66">
            <v>16.600000000000001</v>
          </cell>
          <cell r="I66">
            <v>0</v>
          </cell>
          <cell r="J66">
            <v>0</v>
          </cell>
          <cell r="K66">
            <v>1.02</v>
          </cell>
          <cell r="L66">
            <v>1.85</v>
          </cell>
          <cell r="M66">
            <v>0</v>
          </cell>
          <cell r="N66">
            <v>0</v>
          </cell>
          <cell r="O66">
            <v>0</v>
          </cell>
          <cell r="P66">
            <v>2.8</v>
          </cell>
          <cell r="Q66">
            <v>3.125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4.49</v>
          </cell>
          <cell r="X66">
            <v>0</v>
          </cell>
          <cell r="Y66">
            <v>30.9</v>
          </cell>
          <cell r="Z66">
            <v>0</v>
          </cell>
          <cell r="AA66">
            <v>0</v>
          </cell>
          <cell r="AB66">
            <v>0</v>
          </cell>
          <cell r="AC66">
            <v>2980</v>
          </cell>
          <cell r="AD66">
            <v>2050</v>
          </cell>
          <cell r="AE66">
            <v>22500</v>
          </cell>
          <cell r="AF66">
            <v>1380</v>
          </cell>
          <cell r="AG66">
            <v>1210</v>
          </cell>
          <cell r="AH66">
            <v>15.3</v>
          </cell>
          <cell r="AI66">
            <v>1420</v>
          </cell>
          <cell r="AJ66">
            <v>265</v>
          </cell>
          <cell r="AK66">
            <v>171</v>
          </cell>
          <cell r="AL66">
            <v>3.84</v>
          </cell>
          <cell r="AM66">
            <v>0</v>
          </cell>
          <cell r="AN66">
            <v>84.1</v>
          </cell>
          <cell r="AO66">
            <v>441000</v>
          </cell>
          <cell r="AP66">
            <v>0</v>
          </cell>
          <cell r="AQ66">
            <v>147</v>
          </cell>
          <cell r="AR66">
            <v>1130</v>
          </cell>
          <cell r="AS66">
            <v>254</v>
          </cell>
          <cell r="AT66">
            <v>684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 t="str">
            <v>W920X488</v>
          </cell>
        </row>
        <row r="67">
          <cell r="A67" t="str">
            <v>W</v>
          </cell>
          <cell r="B67" t="str">
            <v>W36X300</v>
          </cell>
          <cell r="C67">
            <v>300</v>
          </cell>
          <cell r="D67">
            <v>88.3</v>
          </cell>
          <cell r="E67">
            <v>36.700000000000003</v>
          </cell>
          <cell r="F67">
            <v>0</v>
          </cell>
          <cell r="G67">
            <v>0</v>
          </cell>
          <cell r="H67">
            <v>16.7</v>
          </cell>
          <cell r="I67">
            <v>0</v>
          </cell>
          <cell r="J67">
            <v>0</v>
          </cell>
          <cell r="K67">
            <v>0.94499999999999995</v>
          </cell>
          <cell r="L67">
            <v>1.68</v>
          </cell>
          <cell r="M67">
            <v>0</v>
          </cell>
          <cell r="N67">
            <v>0</v>
          </cell>
          <cell r="O67">
            <v>0</v>
          </cell>
          <cell r="P67">
            <v>2.63</v>
          </cell>
          <cell r="Q67">
            <v>2.9375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4.96</v>
          </cell>
          <cell r="X67">
            <v>0</v>
          </cell>
          <cell r="Y67">
            <v>33.299999999999997</v>
          </cell>
          <cell r="Z67">
            <v>0</v>
          </cell>
          <cell r="AA67">
            <v>0</v>
          </cell>
          <cell r="AB67">
            <v>58</v>
          </cell>
          <cell r="AC67">
            <v>2720</v>
          </cell>
          <cell r="AD67">
            <v>2930</v>
          </cell>
          <cell r="AE67">
            <v>20300</v>
          </cell>
          <cell r="AF67">
            <v>1260</v>
          </cell>
          <cell r="AG67">
            <v>1110</v>
          </cell>
          <cell r="AH67">
            <v>15.2</v>
          </cell>
          <cell r="AI67">
            <v>1300</v>
          </cell>
          <cell r="AJ67">
            <v>241</v>
          </cell>
          <cell r="AK67">
            <v>156</v>
          </cell>
          <cell r="AL67">
            <v>3.83</v>
          </cell>
          <cell r="AM67">
            <v>0</v>
          </cell>
          <cell r="AN67">
            <v>64.2</v>
          </cell>
          <cell r="AO67">
            <v>399000</v>
          </cell>
          <cell r="AP67">
            <v>0</v>
          </cell>
          <cell r="AQ67">
            <v>146</v>
          </cell>
          <cell r="AR67">
            <v>1020</v>
          </cell>
          <cell r="AS67">
            <v>231</v>
          </cell>
          <cell r="AT67">
            <v>622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 t="str">
            <v>W920X446</v>
          </cell>
        </row>
        <row r="68">
          <cell r="A68" t="str">
            <v>W</v>
          </cell>
          <cell r="B68" t="str">
            <v>W36X280</v>
          </cell>
          <cell r="C68">
            <v>280</v>
          </cell>
          <cell r="D68">
            <v>82.4</v>
          </cell>
          <cell r="E68">
            <v>36.5</v>
          </cell>
          <cell r="F68">
            <v>0</v>
          </cell>
          <cell r="G68">
            <v>0</v>
          </cell>
          <cell r="H68">
            <v>16.600000000000001</v>
          </cell>
          <cell r="I68">
            <v>0</v>
          </cell>
          <cell r="J68">
            <v>0</v>
          </cell>
          <cell r="K68">
            <v>0.88500000000000001</v>
          </cell>
          <cell r="L68">
            <v>1.57</v>
          </cell>
          <cell r="M68">
            <v>0</v>
          </cell>
          <cell r="N68">
            <v>0</v>
          </cell>
          <cell r="O68">
            <v>0</v>
          </cell>
          <cell r="P68">
            <v>2.52</v>
          </cell>
          <cell r="Q68">
            <v>2.8125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5.29</v>
          </cell>
          <cell r="X68">
            <v>0</v>
          </cell>
          <cell r="Y68">
            <v>35.6</v>
          </cell>
          <cell r="Z68">
            <v>0</v>
          </cell>
          <cell r="AA68">
            <v>0</v>
          </cell>
          <cell r="AB68">
            <v>50.9</v>
          </cell>
          <cell r="AC68">
            <v>2560</v>
          </cell>
          <cell r="AD68">
            <v>3730</v>
          </cell>
          <cell r="AE68">
            <v>18900</v>
          </cell>
          <cell r="AF68">
            <v>1170</v>
          </cell>
          <cell r="AG68">
            <v>1030</v>
          </cell>
          <cell r="AH68">
            <v>15.1</v>
          </cell>
          <cell r="AI68">
            <v>1200</v>
          </cell>
          <cell r="AJ68">
            <v>223</v>
          </cell>
          <cell r="AK68">
            <v>144</v>
          </cell>
          <cell r="AL68">
            <v>3.81</v>
          </cell>
          <cell r="AM68">
            <v>0</v>
          </cell>
          <cell r="AN68">
            <v>52.6</v>
          </cell>
          <cell r="AO68">
            <v>366000</v>
          </cell>
          <cell r="AP68">
            <v>0</v>
          </cell>
          <cell r="AQ68">
            <v>145</v>
          </cell>
          <cell r="AR68">
            <v>944</v>
          </cell>
          <cell r="AS68">
            <v>216</v>
          </cell>
          <cell r="AT68">
            <v>579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 t="str">
            <v>W920X417</v>
          </cell>
        </row>
        <row r="69">
          <cell r="A69" t="str">
            <v>W</v>
          </cell>
          <cell r="B69" t="str">
            <v>W36X260</v>
          </cell>
          <cell r="C69">
            <v>260</v>
          </cell>
          <cell r="D69">
            <v>76.5</v>
          </cell>
          <cell r="E69">
            <v>36.299999999999997</v>
          </cell>
          <cell r="F69">
            <v>0</v>
          </cell>
          <cell r="G69">
            <v>0</v>
          </cell>
          <cell r="H69">
            <v>16.600000000000001</v>
          </cell>
          <cell r="I69">
            <v>0</v>
          </cell>
          <cell r="J69">
            <v>0</v>
          </cell>
          <cell r="K69">
            <v>0.84</v>
          </cell>
          <cell r="L69">
            <v>1.44</v>
          </cell>
          <cell r="M69">
            <v>0</v>
          </cell>
          <cell r="N69">
            <v>0</v>
          </cell>
          <cell r="O69">
            <v>0</v>
          </cell>
          <cell r="P69">
            <v>2.39</v>
          </cell>
          <cell r="Q69">
            <v>2.6875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5.75</v>
          </cell>
          <cell r="X69">
            <v>0</v>
          </cell>
          <cell r="Y69">
            <v>37.5</v>
          </cell>
          <cell r="Z69">
            <v>0</v>
          </cell>
          <cell r="AA69">
            <v>0</v>
          </cell>
          <cell r="AB69">
            <v>45.8</v>
          </cell>
          <cell r="AC69">
            <v>2370</v>
          </cell>
          <cell r="AD69">
            <v>5100</v>
          </cell>
          <cell r="AE69">
            <v>17300</v>
          </cell>
          <cell r="AF69">
            <v>1080</v>
          </cell>
          <cell r="AG69">
            <v>953</v>
          </cell>
          <cell r="AH69">
            <v>15</v>
          </cell>
          <cell r="AI69">
            <v>1090</v>
          </cell>
          <cell r="AJ69">
            <v>204</v>
          </cell>
          <cell r="AK69">
            <v>132</v>
          </cell>
          <cell r="AL69">
            <v>3.78</v>
          </cell>
          <cell r="AM69">
            <v>0</v>
          </cell>
          <cell r="AN69">
            <v>41.5</v>
          </cell>
          <cell r="AO69">
            <v>330000</v>
          </cell>
          <cell r="AP69">
            <v>0</v>
          </cell>
          <cell r="AQ69">
            <v>144</v>
          </cell>
          <cell r="AR69">
            <v>858</v>
          </cell>
          <cell r="AS69">
            <v>197</v>
          </cell>
          <cell r="AT69">
            <v>532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 t="str">
            <v>W920X387</v>
          </cell>
        </row>
        <row r="70">
          <cell r="A70" t="str">
            <v>W</v>
          </cell>
          <cell r="B70" t="str">
            <v>W36X245</v>
          </cell>
          <cell r="C70">
            <v>245</v>
          </cell>
          <cell r="D70">
            <v>72.099999999999994</v>
          </cell>
          <cell r="E70">
            <v>36.1</v>
          </cell>
          <cell r="F70">
            <v>0</v>
          </cell>
          <cell r="G70">
            <v>0</v>
          </cell>
          <cell r="H70">
            <v>16.5</v>
          </cell>
          <cell r="I70">
            <v>0</v>
          </cell>
          <cell r="J70">
            <v>0</v>
          </cell>
          <cell r="K70">
            <v>0.8</v>
          </cell>
          <cell r="L70">
            <v>1.35</v>
          </cell>
          <cell r="M70">
            <v>0</v>
          </cell>
          <cell r="N70">
            <v>0</v>
          </cell>
          <cell r="O70">
            <v>0</v>
          </cell>
          <cell r="P70">
            <v>2.2999999999999998</v>
          </cell>
          <cell r="Q70">
            <v>2.625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6.11</v>
          </cell>
          <cell r="X70">
            <v>0</v>
          </cell>
          <cell r="Y70">
            <v>39.4</v>
          </cell>
          <cell r="Z70">
            <v>0</v>
          </cell>
          <cell r="AA70">
            <v>0</v>
          </cell>
          <cell r="AB70">
            <v>41.6</v>
          </cell>
          <cell r="AC70">
            <v>2230</v>
          </cell>
          <cell r="AD70">
            <v>6430</v>
          </cell>
          <cell r="AE70">
            <v>16100</v>
          </cell>
          <cell r="AF70">
            <v>1010</v>
          </cell>
          <cell r="AG70">
            <v>895</v>
          </cell>
          <cell r="AH70">
            <v>15</v>
          </cell>
          <cell r="AI70">
            <v>1010</v>
          </cell>
          <cell r="AJ70">
            <v>190</v>
          </cell>
          <cell r="AK70">
            <v>123</v>
          </cell>
          <cell r="AL70">
            <v>3.75</v>
          </cell>
          <cell r="AM70">
            <v>0</v>
          </cell>
          <cell r="AN70">
            <v>34.6</v>
          </cell>
          <cell r="AO70">
            <v>305000</v>
          </cell>
          <cell r="AP70">
            <v>0</v>
          </cell>
          <cell r="AQ70">
            <v>143</v>
          </cell>
          <cell r="AR70">
            <v>799</v>
          </cell>
          <cell r="AS70">
            <v>184</v>
          </cell>
          <cell r="AT70">
            <v>498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 t="str">
            <v>W920X365</v>
          </cell>
        </row>
        <row r="71">
          <cell r="A71" t="str">
            <v>W</v>
          </cell>
          <cell r="B71" t="str">
            <v>W36X230</v>
          </cell>
          <cell r="C71">
            <v>230</v>
          </cell>
          <cell r="D71">
            <v>67.599999999999994</v>
          </cell>
          <cell r="E71">
            <v>35.9</v>
          </cell>
          <cell r="F71">
            <v>0</v>
          </cell>
          <cell r="G71">
            <v>0</v>
          </cell>
          <cell r="H71">
            <v>16.5</v>
          </cell>
          <cell r="I71">
            <v>0</v>
          </cell>
          <cell r="J71">
            <v>0</v>
          </cell>
          <cell r="K71">
            <v>0.76</v>
          </cell>
          <cell r="L71">
            <v>1.26</v>
          </cell>
          <cell r="M71">
            <v>0</v>
          </cell>
          <cell r="N71">
            <v>0</v>
          </cell>
          <cell r="O71">
            <v>0</v>
          </cell>
          <cell r="P71">
            <v>2.21</v>
          </cell>
          <cell r="Q71">
            <v>2.5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6.54</v>
          </cell>
          <cell r="X71">
            <v>0</v>
          </cell>
          <cell r="Y71">
            <v>41.4</v>
          </cell>
          <cell r="Z71">
            <v>0</v>
          </cell>
          <cell r="AA71">
            <v>0</v>
          </cell>
          <cell r="AB71">
            <v>37.5</v>
          </cell>
          <cell r="AC71">
            <v>2100</v>
          </cell>
          <cell r="AD71">
            <v>8190</v>
          </cell>
          <cell r="AE71">
            <v>15000</v>
          </cell>
          <cell r="AF71">
            <v>943</v>
          </cell>
          <cell r="AG71">
            <v>837</v>
          </cell>
          <cell r="AH71">
            <v>14.9</v>
          </cell>
          <cell r="AI71">
            <v>940</v>
          </cell>
          <cell r="AJ71">
            <v>176</v>
          </cell>
          <cell r="AK71">
            <v>114</v>
          </cell>
          <cell r="AL71">
            <v>3.73</v>
          </cell>
          <cell r="AM71">
            <v>0</v>
          </cell>
          <cell r="AN71">
            <v>28.6</v>
          </cell>
          <cell r="AO71">
            <v>282000</v>
          </cell>
          <cell r="AP71">
            <v>0</v>
          </cell>
          <cell r="AQ71">
            <v>143</v>
          </cell>
          <cell r="AR71">
            <v>740</v>
          </cell>
          <cell r="AS71">
            <v>171</v>
          </cell>
          <cell r="AT71">
            <v>465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 t="str">
            <v>W920X342</v>
          </cell>
        </row>
        <row r="72">
          <cell r="A72" t="str">
            <v>W</v>
          </cell>
          <cell r="B72" t="str">
            <v>W36X256</v>
          </cell>
          <cell r="C72">
            <v>256</v>
          </cell>
          <cell r="D72">
            <v>75.400000000000006</v>
          </cell>
          <cell r="E72">
            <v>37.4</v>
          </cell>
          <cell r="F72">
            <v>0</v>
          </cell>
          <cell r="G72">
            <v>0</v>
          </cell>
          <cell r="H72">
            <v>12.2</v>
          </cell>
          <cell r="I72">
            <v>0</v>
          </cell>
          <cell r="J72">
            <v>0</v>
          </cell>
          <cell r="K72">
            <v>0.96</v>
          </cell>
          <cell r="L72">
            <v>1.73</v>
          </cell>
          <cell r="M72">
            <v>0</v>
          </cell>
          <cell r="N72">
            <v>0</v>
          </cell>
          <cell r="O72">
            <v>0</v>
          </cell>
          <cell r="P72">
            <v>2.48</v>
          </cell>
          <cell r="Q72">
            <v>2.625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3.53</v>
          </cell>
          <cell r="X72">
            <v>0</v>
          </cell>
          <cell r="Y72">
            <v>33.799999999999997</v>
          </cell>
          <cell r="Z72">
            <v>0</v>
          </cell>
          <cell r="AA72">
            <v>0</v>
          </cell>
          <cell r="AB72">
            <v>56.3</v>
          </cell>
          <cell r="AC72">
            <v>2830</v>
          </cell>
          <cell r="AD72">
            <v>2910</v>
          </cell>
          <cell r="AE72">
            <v>16800</v>
          </cell>
          <cell r="AF72">
            <v>1040</v>
          </cell>
          <cell r="AG72">
            <v>895</v>
          </cell>
          <cell r="AH72">
            <v>14.9</v>
          </cell>
          <cell r="AI72">
            <v>528</v>
          </cell>
          <cell r="AJ72">
            <v>137</v>
          </cell>
          <cell r="AK72">
            <v>86.5</v>
          </cell>
          <cell r="AL72">
            <v>2.65</v>
          </cell>
          <cell r="AM72">
            <v>0</v>
          </cell>
          <cell r="AN72">
            <v>52.9</v>
          </cell>
          <cell r="AO72">
            <v>168000</v>
          </cell>
          <cell r="AP72">
            <v>0</v>
          </cell>
          <cell r="AQ72">
            <v>109</v>
          </cell>
          <cell r="AR72">
            <v>576</v>
          </cell>
          <cell r="AS72">
            <v>174</v>
          </cell>
          <cell r="AT72">
            <v>516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 t="str">
            <v>W920X381</v>
          </cell>
        </row>
        <row r="73">
          <cell r="A73" t="str">
            <v>W</v>
          </cell>
          <cell r="B73" t="str">
            <v>W36X232</v>
          </cell>
          <cell r="C73">
            <v>232</v>
          </cell>
          <cell r="D73">
            <v>68.099999999999994</v>
          </cell>
          <cell r="E73">
            <v>37.1</v>
          </cell>
          <cell r="F73">
            <v>0</v>
          </cell>
          <cell r="G73">
            <v>0</v>
          </cell>
          <cell r="H73">
            <v>12.1</v>
          </cell>
          <cell r="I73">
            <v>0</v>
          </cell>
          <cell r="J73">
            <v>0</v>
          </cell>
          <cell r="K73">
            <v>0.87</v>
          </cell>
          <cell r="L73">
            <v>1.57</v>
          </cell>
          <cell r="M73">
            <v>0</v>
          </cell>
          <cell r="N73">
            <v>0</v>
          </cell>
          <cell r="O73">
            <v>0</v>
          </cell>
          <cell r="P73">
            <v>2.3199999999999998</v>
          </cell>
          <cell r="Q73">
            <v>2.4375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3.86</v>
          </cell>
          <cell r="X73">
            <v>0</v>
          </cell>
          <cell r="Y73">
            <v>37.299999999999997</v>
          </cell>
          <cell r="Z73">
            <v>0</v>
          </cell>
          <cell r="AA73">
            <v>0</v>
          </cell>
          <cell r="AB73">
            <v>46.2</v>
          </cell>
          <cell r="AC73">
            <v>2570</v>
          </cell>
          <cell r="AD73">
            <v>4200</v>
          </cell>
          <cell r="AE73">
            <v>15000</v>
          </cell>
          <cell r="AF73">
            <v>936</v>
          </cell>
          <cell r="AG73">
            <v>809</v>
          </cell>
          <cell r="AH73">
            <v>14.8</v>
          </cell>
          <cell r="AI73">
            <v>468</v>
          </cell>
          <cell r="AJ73">
            <v>122</v>
          </cell>
          <cell r="AK73">
            <v>77.2</v>
          </cell>
          <cell r="AL73">
            <v>2.62</v>
          </cell>
          <cell r="AM73">
            <v>0</v>
          </cell>
          <cell r="AN73">
            <v>39.6</v>
          </cell>
          <cell r="AO73">
            <v>148000</v>
          </cell>
          <cell r="AP73">
            <v>0</v>
          </cell>
          <cell r="AQ73">
            <v>108</v>
          </cell>
          <cell r="AR73">
            <v>512</v>
          </cell>
          <cell r="AS73">
            <v>157</v>
          </cell>
          <cell r="AT73">
            <v>464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 t="str">
            <v>W920X345</v>
          </cell>
        </row>
        <row r="74">
          <cell r="A74" t="str">
            <v>W</v>
          </cell>
          <cell r="B74" t="str">
            <v>W36X210</v>
          </cell>
          <cell r="C74">
            <v>210</v>
          </cell>
          <cell r="D74">
            <v>61.8</v>
          </cell>
          <cell r="E74">
            <v>36.700000000000003</v>
          </cell>
          <cell r="F74">
            <v>0</v>
          </cell>
          <cell r="G74">
            <v>0</v>
          </cell>
          <cell r="H74">
            <v>12.2</v>
          </cell>
          <cell r="I74">
            <v>0</v>
          </cell>
          <cell r="J74">
            <v>0</v>
          </cell>
          <cell r="K74">
            <v>0.83</v>
          </cell>
          <cell r="L74">
            <v>1.36</v>
          </cell>
          <cell r="M74">
            <v>0</v>
          </cell>
          <cell r="N74">
            <v>0</v>
          </cell>
          <cell r="O74">
            <v>0</v>
          </cell>
          <cell r="P74">
            <v>2.11</v>
          </cell>
          <cell r="Q74">
            <v>2.3125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4.4800000000000004</v>
          </cell>
          <cell r="X74">
            <v>0</v>
          </cell>
          <cell r="Y74">
            <v>39.1</v>
          </cell>
          <cell r="Z74">
            <v>0</v>
          </cell>
          <cell r="AA74">
            <v>0</v>
          </cell>
          <cell r="AB74">
            <v>42.1</v>
          </cell>
          <cell r="AC74">
            <v>2320</v>
          </cell>
          <cell r="AD74">
            <v>6560</v>
          </cell>
          <cell r="AE74">
            <v>13200</v>
          </cell>
          <cell r="AF74">
            <v>833</v>
          </cell>
          <cell r="AG74">
            <v>719</v>
          </cell>
          <cell r="AH74">
            <v>14.6</v>
          </cell>
          <cell r="AI74">
            <v>411</v>
          </cell>
          <cell r="AJ74">
            <v>107</v>
          </cell>
          <cell r="AK74">
            <v>67.5</v>
          </cell>
          <cell r="AL74">
            <v>2.58</v>
          </cell>
          <cell r="AM74">
            <v>0</v>
          </cell>
          <cell r="AN74">
            <v>28</v>
          </cell>
          <cell r="AO74">
            <v>128000</v>
          </cell>
          <cell r="AP74">
            <v>0</v>
          </cell>
          <cell r="AQ74">
            <v>108</v>
          </cell>
          <cell r="AR74">
            <v>446</v>
          </cell>
          <cell r="AS74">
            <v>136</v>
          </cell>
          <cell r="AT74">
            <v>412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 t="str">
            <v>W920X313</v>
          </cell>
        </row>
        <row r="75">
          <cell r="A75" t="str">
            <v>W</v>
          </cell>
          <cell r="B75" t="str">
            <v>W36X194</v>
          </cell>
          <cell r="C75">
            <v>194</v>
          </cell>
          <cell r="D75">
            <v>57</v>
          </cell>
          <cell r="E75">
            <v>36.5</v>
          </cell>
          <cell r="F75">
            <v>0</v>
          </cell>
          <cell r="G75">
            <v>0</v>
          </cell>
          <cell r="H75">
            <v>12.1</v>
          </cell>
          <cell r="I75">
            <v>0</v>
          </cell>
          <cell r="J75">
            <v>0</v>
          </cell>
          <cell r="K75">
            <v>0.76500000000000001</v>
          </cell>
          <cell r="L75">
            <v>1.26</v>
          </cell>
          <cell r="M75">
            <v>0</v>
          </cell>
          <cell r="N75">
            <v>0</v>
          </cell>
          <cell r="O75">
            <v>0</v>
          </cell>
          <cell r="P75">
            <v>2.0099999999999998</v>
          </cell>
          <cell r="Q75">
            <v>2.1875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4.8099999999999996</v>
          </cell>
          <cell r="X75">
            <v>0</v>
          </cell>
          <cell r="Y75">
            <v>42.4</v>
          </cell>
          <cell r="Z75">
            <v>0</v>
          </cell>
          <cell r="AA75">
            <v>0</v>
          </cell>
          <cell r="AB75">
            <v>35.700000000000003</v>
          </cell>
          <cell r="AC75">
            <v>2140</v>
          </cell>
          <cell r="AD75">
            <v>8850</v>
          </cell>
          <cell r="AE75">
            <v>12100</v>
          </cell>
          <cell r="AF75">
            <v>767</v>
          </cell>
          <cell r="AG75">
            <v>664</v>
          </cell>
          <cell r="AH75">
            <v>14.6</v>
          </cell>
          <cell r="AI75">
            <v>375</v>
          </cell>
          <cell r="AJ75">
            <v>97.7</v>
          </cell>
          <cell r="AK75">
            <v>61.9</v>
          </cell>
          <cell r="AL75">
            <v>2.56</v>
          </cell>
          <cell r="AM75">
            <v>0</v>
          </cell>
          <cell r="AN75">
            <v>22.2</v>
          </cell>
          <cell r="AO75">
            <v>116000</v>
          </cell>
          <cell r="AP75">
            <v>0</v>
          </cell>
          <cell r="AQ75">
            <v>107</v>
          </cell>
          <cell r="AR75">
            <v>407</v>
          </cell>
          <cell r="AS75">
            <v>126</v>
          </cell>
          <cell r="AT75">
            <v>379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 t="str">
            <v>W920X289</v>
          </cell>
        </row>
        <row r="76">
          <cell r="A76" t="str">
            <v>W</v>
          </cell>
          <cell r="B76" t="str">
            <v>W36X182</v>
          </cell>
          <cell r="C76">
            <v>182</v>
          </cell>
          <cell r="D76">
            <v>53.6</v>
          </cell>
          <cell r="E76">
            <v>36.299999999999997</v>
          </cell>
          <cell r="F76">
            <v>0</v>
          </cell>
          <cell r="G76">
            <v>0</v>
          </cell>
          <cell r="H76">
            <v>12.1</v>
          </cell>
          <cell r="I76">
            <v>0</v>
          </cell>
          <cell r="J76">
            <v>0</v>
          </cell>
          <cell r="K76">
            <v>0.72499999999999998</v>
          </cell>
          <cell r="L76">
            <v>1.18</v>
          </cell>
          <cell r="M76">
            <v>0</v>
          </cell>
          <cell r="N76">
            <v>0</v>
          </cell>
          <cell r="O76">
            <v>0</v>
          </cell>
          <cell r="P76">
            <v>1.93</v>
          </cell>
          <cell r="Q76">
            <v>2.125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5.12</v>
          </cell>
          <cell r="X76">
            <v>0</v>
          </cell>
          <cell r="Y76">
            <v>44.8</v>
          </cell>
          <cell r="Z76">
            <v>0</v>
          </cell>
          <cell r="AA76">
            <v>0</v>
          </cell>
          <cell r="AB76">
            <v>32.1</v>
          </cell>
          <cell r="AC76">
            <v>2020</v>
          </cell>
          <cell r="AD76">
            <v>11200</v>
          </cell>
          <cell r="AE76">
            <v>11300</v>
          </cell>
          <cell r="AF76">
            <v>718</v>
          </cell>
          <cell r="AG76">
            <v>623</v>
          </cell>
          <cell r="AH76">
            <v>14.5</v>
          </cell>
          <cell r="AI76">
            <v>347</v>
          </cell>
          <cell r="AJ76">
            <v>90.7</v>
          </cell>
          <cell r="AK76">
            <v>57.6</v>
          </cell>
          <cell r="AL76">
            <v>2.5499999999999998</v>
          </cell>
          <cell r="AM76">
            <v>0</v>
          </cell>
          <cell r="AN76">
            <v>18.5</v>
          </cell>
          <cell r="AO76">
            <v>107000</v>
          </cell>
          <cell r="AP76">
            <v>0</v>
          </cell>
          <cell r="AQ76">
            <v>106</v>
          </cell>
          <cell r="AR76">
            <v>378</v>
          </cell>
          <cell r="AS76">
            <v>118</v>
          </cell>
          <cell r="AT76">
            <v>355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 t="str">
            <v>W920X271</v>
          </cell>
        </row>
        <row r="77">
          <cell r="A77" t="str">
            <v>W</v>
          </cell>
          <cell r="B77" t="str">
            <v>W36X170</v>
          </cell>
          <cell r="C77">
            <v>170</v>
          </cell>
          <cell r="D77">
            <v>50.1</v>
          </cell>
          <cell r="E77">
            <v>36.200000000000003</v>
          </cell>
          <cell r="F77">
            <v>0</v>
          </cell>
          <cell r="G77">
            <v>0</v>
          </cell>
          <cell r="H77">
            <v>12</v>
          </cell>
          <cell r="I77">
            <v>0</v>
          </cell>
          <cell r="J77">
            <v>0</v>
          </cell>
          <cell r="K77">
            <v>0.68</v>
          </cell>
          <cell r="L77">
            <v>1.1000000000000001</v>
          </cell>
          <cell r="M77">
            <v>0</v>
          </cell>
          <cell r="N77">
            <v>0</v>
          </cell>
          <cell r="O77">
            <v>0</v>
          </cell>
          <cell r="P77">
            <v>1.85</v>
          </cell>
          <cell r="Q77">
            <v>2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5.47</v>
          </cell>
          <cell r="X77">
            <v>0</v>
          </cell>
          <cell r="Y77">
            <v>47.7</v>
          </cell>
          <cell r="Z77">
            <v>0</v>
          </cell>
          <cell r="AA77">
            <v>0</v>
          </cell>
          <cell r="AB77">
            <v>28.2</v>
          </cell>
          <cell r="AC77">
            <v>1900</v>
          </cell>
          <cell r="AD77">
            <v>14500</v>
          </cell>
          <cell r="AE77">
            <v>10500</v>
          </cell>
          <cell r="AF77">
            <v>668</v>
          </cell>
          <cell r="AG77">
            <v>581</v>
          </cell>
          <cell r="AH77">
            <v>14.5</v>
          </cell>
          <cell r="AI77">
            <v>320</v>
          </cell>
          <cell r="AJ77">
            <v>83.8</v>
          </cell>
          <cell r="AK77">
            <v>53.2</v>
          </cell>
          <cell r="AL77">
            <v>2.5299999999999998</v>
          </cell>
          <cell r="AM77">
            <v>0</v>
          </cell>
          <cell r="AN77">
            <v>15.1</v>
          </cell>
          <cell r="AO77">
            <v>98400</v>
          </cell>
          <cell r="AP77">
            <v>0</v>
          </cell>
          <cell r="AQ77">
            <v>105</v>
          </cell>
          <cell r="AR77">
            <v>349</v>
          </cell>
          <cell r="AS77">
            <v>109</v>
          </cell>
          <cell r="AT77">
            <v>330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 t="str">
            <v>W920X253</v>
          </cell>
        </row>
        <row r="78">
          <cell r="A78" t="str">
            <v>W</v>
          </cell>
          <cell r="B78" t="str">
            <v>W36X160</v>
          </cell>
          <cell r="C78">
            <v>160</v>
          </cell>
          <cell r="D78">
            <v>47</v>
          </cell>
          <cell r="E78">
            <v>36</v>
          </cell>
          <cell r="F78">
            <v>0</v>
          </cell>
          <cell r="G78">
            <v>0</v>
          </cell>
          <cell r="H78">
            <v>12</v>
          </cell>
          <cell r="I78">
            <v>0</v>
          </cell>
          <cell r="J78">
            <v>0</v>
          </cell>
          <cell r="K78">
            <v>0.65</v>
          </cell>
          <cell r="L78">
            <v>1.02</v>
          </cell>
          <cell r="M78">
            <v>0</v>
          </cell>
          <cell r="N78">
            <v>0</v>
          </cell>
          <cell r="O78">
            <v>0</v>
          </cell>
          <cell r="P78">
            <v>1.77</v>
          </cell>
          <cell r="Q78">
            <v>1.9375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5.88</v>
          </cell>
          <cell r="X78">
            <v>0</v>
          </cell>
          <cell r="Y78">
            <v>49.9</v>
          </cell>
          <cell r="Z78">
            <v>0</v>
          </cell>
          <cell r="AA78">
            <v>0</v>
          </cell>
          <cell r="AB78">
            <v>25.8</v>
          </cell>
          <cell r="AC78">
            <v>1780</v>
          </cell>
          <cell r="AD78">
            <v>18600</v>
          </cell>
          <cell r="AE78">
            <v>9760</v>
          </cell>
          <cell r="AF78">
            <v>624</v>
          </cell>
          <cell r="AG78">
            <v>542</v>
          </cell>
          <cell r="AH78">
            <v>14.4</v>
          </cell>
          <cell r="AI78">
            <v>295</v>
          </cell>
          <cell r="AJ78">
            <v>77.3</v>
          </cell>
          <cell r="AK78">
            <v>49.1</v>
          </cell>
          <cell r="AL78">
            <v>2.5</v>
          </cell>
          <cell r="AM78">
            <v>0</v>
          </cell>
          <cell r="AN78">
            <v>12.4</v>
          </cell>
          <cell r="AO78">
            <v>90300</v>
          </cell>
          <cell r="AP78">
            <v>0</v>
          </cell>
          <cell r="AQ78">
            <v>105</v>
          </cell>
          <cell r="AR78">
            <v>321</v>
          </cell>
          <cell r="AS78">
            <v>101</v>
          </cell>
          <cell r="AT78">
            <v>308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 t="str">
            <v>W920X238</v>
          </cell>
        </row>
        <row r="79">
          <cell r="A79" t="str">
            <v>W</v>
          </cell>
          <cell r="B79" t="str">
            <v>W36X150</v>
          </cell>
          <cell r="C79">
            <v>150</v>
          </cell>
          <cell r="D79">
            <v>44.2</v>
          </cell>
          <cell r="E79">
            <v>35.9</v>
          </cell>
          <cell r="F79">
            <v>0</v>
          </cell>
          <cell r="G79">
            <v>0</v>
          </cell>
          <cell r="H79">
            <v>12</v>
          </cell>
          <cell r="I79">
            <v>0</v>
          </cell>
          <cell r="J79">
            <v>0</v>
          </cell>
          <cell r="K79">
            <v>0.625</v>
          </cell>
          <cell r="L79">
            <v>0.94</v>
          </cell>
          <cell r="M79">
            <v>0</v>
          </cell>
          <cell r="N79">
            <v>0</v>
          </cell>
          <cell r="O79">
            <v>0</v>
          </cell>
          <cell r="P79">
            <v>1.69</v>
          </cell>
          <cell r="Q79">
            <v>1.875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6.37</v>
          </cell>
          <cell r="X79">
            <v>0</v>
          </cell>
          <cell r="Y79">
            <v>51.9</v>
          </cell>
          <cell r="Z79">
            <v>0</v>
          </cell>
          <cell r="AA79">
            <v>0</v>
          </cell>
          <cell r="AB79">
            <v>23.9</v>
          </cell>
          <cell r="AC79">
            <v>1680</v>
          </cell>
          <cell r="AD79">
            <v>24200</v>
          </cell>
          <cell r="AE79">
            <v>9040</v>
          </cell>
          <cell r="AF79">
            <v>581</v>
          </cell>
          <cell r="AG79">
            <v>504</v>
          </cell>
          <cell r="AH79">
            <v>14.3</v>
          </cell>
          <cell r="AI79">
            <v>270</v>
          </cell>
          <cell r="AJ79">
            <v>70.900000000000006</v>
          </cell>
          <cell r="AK79">
            <v>45.1</v>
          </cell>
          <cell r="AL79">
            <v>2.4700000000000002</v>
          </cell>
          <cell r="AM79">
            <v>0</v>
          </cell>
          <cell r="AN79">
            <v>10.1</v>
          </cell>
          <cell r="AO79">
            <v>82300</v>
          </cell>
          <cell r="AP79">
            <v>0</v>
          </cell>
          <cell r="AQ79">
            <v>105</v>
          </cell>
          <cell r="AR79">
            <v>294</v>
          </cell>
          <cell r="AS79">
            <v>93.1</v>
          </cell>
          <cell r="AT79">
            <v>287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 t="str">
            <v>W920X223</v>
          </cell>
        </row>
        <row r="80">
          <cell r="A80" t="str">
            <v>W</v>
          </cell>
          <cell r="B80" t="str">
            <v>W36X135</v>
          </cell>
          <cell r="C80">
            <v>135</v>
          </cell>
          <cell r="D80">
            <v>39.700000000000003</v>
          </cell>
          <cell r="E80">
            <v>35.6</v>
          </cell>
          <cell r="F80">
            <v>0</v>
          </cell>
          <cell r="G80">
            <v>0</v>
          </cell>
          <cell r="H80">
            <v>12</v>
          </cell>
          <cell r="I80">
            <v>0</v>
          </cell>
          <cell r="J80">
            <v>0</v>
          </cell>
          <cell r="K80">
            <v>0.6</v>
          </cell>
          <cell r="L80">
            <v>0.79</v>
          </cell>
          <cell r="M80">
            <v>0</v>
          </cell>
          <cell r="N80">
            <v>0</v>
          </cell>
          <cell r="O80">
            <v>0</v>
          </cell>
          <cell r="P80">
            <v>1.54</v>
          </cell>
          <cell r="Q80">
            <v>1.6875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7.56</v>
          </cell>
          <cell r="X80">
            <v>0</v>
          </cell>
          <cell r="Y80">
            <v>54.1</v>
          </cell>
          <cell r="Z80">
            <v>0</v>
          </cell>
          <cell r="AA80">
            <v>0</v>
          </cell>
          <cell r="AB80">
            <v>22</v>
          </cell>
          <cell r="AC80">
            <v>1520</v>
          </cell>
          <cell r="AD80">
            <v>37900</v>
          </cell>
          <cell r="AE80">
            <v>7800</v>
          </cell>
          <cell r="AF80">
            <v>509</v>
          </cell>
          <cell r="AG80">
            <v>439</v>
          </cell>
          <cell r="AH80">
            <v>14</v>
          </cell>
          <cell r="AI80">
            <v>225</v>
          </cell>
          <cell r="AJ80">
            <v>59.7</v>
          </cell>
          <cell r="AK80">
            <v>37.700000000000003</v>
          </cell>
          <cell r="AL80">
            <v>2.38</v>
          </cell>
          <cell r="AM80">
            <v>0</v>
          </cell>
          <cell r="AN80">
            <v>7</v>
          </cell>
          <cell r="AO80">
            <v>68000</v>
          </cell>
          <cell r="AP80">
            <v>0</v>
          </cell>
          <cell r="AQ80">
            <v>104</v>
          </cell>
          <cell r="AR80">
            <v>245</v>
          </cell>
          <cell r="AS80">
            <v>77.900000000000006</v>
          </cell>
          <cell r="AT80">
            <v>251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 t="str">
            <v>W920X201</v>
          </cell>
        </row>
        <row r="81">
          <cell r="A81" t="str">
            <v>W</v>
          </cell>
          <cell r="B81" t="str">
            <v>W33X387</v>
          </cell>
          <cell r="C81">
            <v>387</v>
          </cell>
          <cell r="D81">
            <v>114</v>
          </cell>
          <cell r="E81">
            <v>36</v>
          </cell>
          <cell r="F81">
            <v>0</v>
          </cell>
          <cell r="G81">
            <v>0</v>
          </cell>
          <cell r="H81">
            <v>16.2</v>
          </cell>
          <cell r="I81">
            <v>0</v>
          </cell>
          <cell r="J81">
            <v>0</v>
          </cell>
          <cell r="K81">
            <v>1.26</v>
          </cell>
          <cell r="L81">
            <v>2.2799999999999998</v>
          </cell>
          <cell r="M81">
            <v>0</v>
          </cell>
          <cell r="N81">
            <v>0</v>
          </cell>
          <cell r="O81">
            <v>0</v>
          </cell>
          <cell r="P81">
            <v>3.07</v>
          </cell>
          <cell r="Q81">
            <v>3.1875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3.55</v>
          </cell>
          <cell r="X81">
            <v>0</v>
          </cell>
          <cell r="Y81">
            <v>23.7</v>
          </cell>
          <cell r="Z81">
            <v>0</v>
          </cell>
          <cell r="AA81">
            <v>0</v>
          </cell>
          <cell r="AB81">
            <v>0</v>
          </cell>
          <cell r="AC81">
            <v>3850</v>
          </cell>
          <cell r="AD81">
            <v>752</v>
          </cell>
          <cell r="AE81">
            <v>24300</v>
          </cell>
          <cell r="AF81">
            <v>1560</v>
          </cell>
          <cell r="AG81">
            <v>1350</v>
          </cell>
          <cell r="AH81">
            <v>14.6</v>
          </cell>
          <cell r="AI81">
            <v>1620</v>
          </cell>
          <cell r="AJ81">
            <v>312</v>
          </cell>
          <cell r="AK81">
            <v>200</v>
          </cell>
          <cell r="AL81">
            <v>3.77</v>
          </cell>
          <cell r="AM81">
            <v>0</v>
          </cell>
          <cell r="AN81">
            <v>148</v>
          </cell>
          <cell r="AO81">
            <v>459000</v>
          </cell>
          <cell r="AP81">
            <v>0</v>
          </cell>
          <cell r="AQ81">
            <v>136</v>
          </cell>
          <cell r="AR81">
            <v>1260</v>
          </cell>
          <cell r="AS81">
            <v>287</v>
          </cell>
          <cell r="AT81">
            <v>777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 t="str">
            <v>W840X576</v>
          </cell>
        </row>
        <row r="82">
          <cell r="A82" t="str">
            <v>W</v>
          </cell>
          <cell r="B82" t="str">
            <v>W33X354</v>
          </cell>
          <cell r="C82">
            <v>354</v>
          </cell>
          <cell r="D82">
            <v>104</v>
          </cell>
          <cell r="E82">
            <v>35.6</v>
          </cell>
          <cell r="F82">
            <v>0</v>
          </cell>
          <cell r="G82">
            <v>0</v>
          </cell>
          <cell r="H82">
            <v>16.100000000000001</v>
          </cell>
          <cell r="I82">
            <v>0</v>
          </cell>
          <cell r="J82">
            <v>0</v>
          </cell>
          <cell r="K82">
            <v>1.1599999999999999</v>
          </cell>
          <cell r="L82">
            <v>2.09</v>
          </cell>
          <cell r="M82">
            <v>0</v>
          </cell>
          <cell r="N82">
            <v>0</v>
          </cell>
          <cell r="O82">
            <v>0</v>
          </cell>
          <cell r="P82">
            <v>2.88</v>
          </cell>
          <cell r="Q82">
            <v>2.9375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3.85</v>
          </cell>
          <cell r="X82">
            <v>0</v>
          </cell>
          <cell r="Y82">
            <v>25.7</v>
          </cell>
          <cell r="Z82">
            <v>0</v>
          </cell>
          <cell r="AA82">
            <v>0</v>
          </cell>
          <cell r="AB82">
            <v>0</v>
          </cell>
          <cell r="AC82">
            <v>3530</v>
          </cell>
          <cell r="AD82">
            <v>1040</v>
          </cell>
          <cell r="AE82">
            <v>22000</v>
          </cell>
          <cell r="AF82">
            <v>1420</v>
          </cell>
          <cell r="AG82">
            <v>1240</v>
          </cell>
          <cell r="AH82">
            <v>14.5</v>
          </cell>
          <cell r="AI82">
            <v>1460</v>
          </cell>
          <cell r="AJ82">
            <v>282</v>
          </cell>
          <cell r="AK82">
            <v>181</v>
          </cell>
          <cell r="AL82">
            <v>3.74</v>
          </cell>
          <cell r="AM82">
            <v>0</v>
          </cell>
          <cell r="AN82">
            <v>115</v>
          </cell>
          <cell r="AO82">
            <v>409000</v>
          </cell>
          <cell r="AP82">
            <v>0</v>
          </cell>
          <cell r="AQ82">
            <v>135</v>
          </cell>
          <cell r="AR82">
            <v>1130</v>
          </cell>
          <cell r="AS82">
            <v>261</v>
          </cell>
          <cell r="AT82">
            <v>706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 t="str">
            <v>W840X527</v>
          </cell>
        </row>
        <row r="83">
          <cell r="A83" t="str">
            <v>W</v>
          </cell>
          <cell r="B83" t="str">
            <v>W33X318</v>
          </cell>
          <cell r="C83">
            <v>318</v>
          </cell>
          <cell r="D83">
            <v>93.6</v>
          </cell>
          <cell r="E83">
            <v>35.200000000000003</v>
          </cell>
          <cell r="F83">
            <v>0</v>
          </cell>
          <cell r="G83">
            <v>0</v>
          </cell>
          <cell r="H83">
            <v>16</v>
          </cell>
          <cell r="I83">
            <v>0</v>
          </cell>
          <cell r="J83">
            <v>0</v>
          </cell>
          <cell r="K83">
            <v>1.04</v>
          </cell>
          <cell r="L83">
            <v>1.89</v>
          </cell>
          <cell r="M83">
            <v>0</v>
          </cell>
          <cell r="N83">
            <v>0</v>
          </cell>
          <cell r="O83">
            <v>0</v>
          </cell>
          <cell r="P83">
            <v>2.68</v>
          </cell>
          <cell r="Q83">
            <v>2.75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4.2300000000000004</v>
          </cell>
          <cell r="X83">
            <v>0</v>
          </cell>
          <cell r="Y83">
            <v>28.7</v>
          </cell>
          <cell r="Z83">
            <v>0</v>
          </cell>
          <cell r="AA83">
            <v>0</v>
          </cell>
          <cell r="AB83">
            <v>0</v>
          </cell>
          <cell r="AC83">
            <v>3210</v>
          </cell>
          <cell r="AD83">
            <v>1530</v>
          </cell>
          <cell r="AE83">
            <v>19500</v>
          </cell>
          <cell r="AF83">
            <v>1270</v>
          </cell>
          <cell r="AG83">
            <v>1110</v>
          </cell>
          <cell r="AH83">
            <v>14.5</v>
          </cell>
          <cell r="AI83">
            <v>1290</v>
          </cell>
          <cell r="AJ83">
            <v>250</v>
          </cell>
          <cell r="AK83">
            <v>161</v>
          </cell>
          <cell r="AL83">
            <v>3.71</v>
          </cell>
          <cell r="AM83">
            <v>0</v>
          </cell>
          <cell r="AN83">
            <v>84.4</v>
          </cell>
          <cell r="AO83">
            <v>357000</v>
          </cell>
          <cell r="AP83">
            <v>0</v>
          </cell>
          <cell r="AQ83">
            <v>133</v>
          </cell>
          <cell r="AR83">
            <v>1000</v>
          </cell>
          <cell r="AS83">
            <v>235</v>
          </cell>
          <cell r="AT83">
            <v>631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 t="str">
            <v>W840X473</v>
          </cell>
        </row>
        <row r="84">
          <cell r="A84" t="str">
            <v>W</v>
          </cell>
          <cell r="B84" t="str">
            <v>W33X291</v>
          </cell>
          <cell r="C84">
            <v>291</v>
          </cell>
          <cell r="D84">
            <v>85.7</v>
          </cell>
          <cell r="E84">
            <v>34.799999999999997</v>
          </cell>
          <cell r="F84">
            <v>0</v>
          </cell>
          <cell r="G84">
            <v>0</v>
          </cell>
          <cell r="H84">
            <v>15.9</v>
          </cell>
          <cell r="I84">
            <v>0</v>
          </cell>
          <cell r="J84">
            <v>0</v>
          </cell>
          <cell r="K84">
            <v>0.96</v>
          </cell>
          <cell r="L84">
            <v>1.73</v>
          </cell>
          <cell r="M84">
            <v>0</v>
          </cell>
          <cell r="N84">
            <v>0</v>
          </cell>
          <cell r="O84">
            <v>0</v>
          </cell>
          <cell r="P84">
            <v>2.52</v>
          </cell>
          <cell r="Q84">
            <v>2.625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4.5999999999999996</v>
          </cell>
          <cell r="X84">
            <v>0</v>
          </cell>
          <cell r="Y84">
            <v>31</v>
          </cell>
          <cell r="Z84">
            <v>0</v>
          </cell>
          <cell r="AA84">
            <v>0</v>
          </cell>
          <cell r="AB84">
            <v>0</v>
          </cell>
          <cell r="AC84">
            <v>2930</v>
          </cell>
          <cell r="AD84">
            <v>2150</v>
          </cell>
          <cell r="AE84">
            <v>17700</v>
          </cell>
          <cell r="AF84">
            <v>1160</v>
          </cell>
          <cell r="AG84">
            <v>1020</v>
          </cell>
          <cell r="AH84">
            <v>14.4</v>
          </cell>
          <cell r="AI84">
            <v>1160</v>
          </cell>
          <cell r="AJ84">
            <v>226</v>
          </cell>
          <cell r="AK84">
            <v>146</v>
          </cell>
          <cell r="AL84">
            <v>3.68</v>
          </cell>
          <cell r="AM84">
            <v>0</v>
          </cell>
          <cell r="AN84">
            <v>65.099999999999994</v>
          </cell>
          <cell r="AO84">
            <v>318000</v>
          </cell>
          <cell r="AP84">
            <v>0</v>
          </cell>
          <cell r="AQ84">
            <v>132</v>
          </cell>
          <cell r="AR84">
            <v>906</v>
          </cell>
          <cell r="AS84">
            <v>214</v>
          </cell>
          <cell r="AT84">
            <v>574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 t="str">
            <v>W840X433</v>
          </cell>
        </row>
        <row r="85">
          <cell r="A85" t="str">
            <v>W</v>
          </cell>
          <cell r="B85" t="str">
            <v>W33X263</v>
          </cell>
          <cell r="C85">
            <v>263</v>
          </cell>
          <cell r="D85">
            <v>77.5</v>
          </cell>
          <cell r="E85">
            <v>34.5</v>
          </cell>
          <cell r="F85">
            <v>0</v>
          </cell>
          <cell r="G85">
            <v>0</v>
          </cell>
          <cell r="H85">
            <v>15.8</v>
          </cell>
          <cell r="I85">
            <v>0</v>
          </cell>
          <cell r="J85">
            <v>0</v>
          </cell>
          <cell r="K85">
            <v>0.87</v>
          </cell>
          <cell r="L85">
            <v>1.57</v>
          </cell>
          <cell r="M85">
            <v>0</v>
          </cell>
          <cell r="N85">
            <v>0</v>
          </cell>
          <cell r="O85">
            <v>0</v>
          </cell>
          <cell r="P85">
            <v>2.36</v>
          </cell>
          <cell r="Q85">
            <v>2.4375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5.03</v>
          </cell>
          <cell r="X85">
            <v>0</v>
          </cell>
          <cell r="Y85">
            <v>34.299999999999997</v>
          </cell>
          <cell r="Z85">
            <v>0</v>
          </cell>
          <cell r="AA85">
            <v>0</v>
          </cell>
          <cell r="AB85">
            <v>54.8</v>
          </cell>
          <cell r="AC85">
            <v>2680</v>
          </cell>
          <cell r="AD85">
            <v>3080</v>
          </cell>
          <cell r="AE85">
            <v>15900</v>
          </cell>
          <cell r="AF85">
            <v>1040</v>
          </cell>
          <cell r="AG85">
            <v>919</v>
          </cell>
          <cell r="AH85">
            <v>14.3</v>
          </cell>
          <cell r="AI85">
            <v>1040</v>
          </cell>
          <cell r="AJ85">
            <v>202</v>
          </cell>
          <cell r="AK85">
            <v>131</v>
          </cell>
          <cell r="AL85">
            <v>3.66</v>
          </cell>
          <cell r="AM85">
            <v>0</v>
          </cell>
          <cell r="AN85">
            <v>48.7</v>
          </cell>
          <cell r="AO85">
            <v>282000</v>
          </cell>
          <cell r="AP85">
            <v>0</v>
          </cell>
          <cell r="AQ85">
            <v>130</v>
          </cell>
          <cell r="AR85">
            <v>808</v>
          </cell>
          <cell r="AS85">
            <v>193</v>
          </cell>
          <cell r="AT85">
            <v>516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 t="str">
            <v>W840X392</v>
          </cell>
        </row>
        <row r="86">
          <cell r="A86" t="str">
            <v>W</v>
          </cell>
          <cell r="B86" t="str">
            <v>W33X241</v>
          </cell>
          <cell r="C86">
            <v>241</v>
          </cell>
          <cell r="D86">
            <v>71</v>
          </cell>
          <cell r="E86">
            <v>34.200000000000003</v>
          </cell>
          <cell r="F86">
            <v>0</v>
          </cell>
          <cell r="G86">
            <v>0</v>
          </cell>
          <cell r="H86">
            <v>15.9</v>
          </cell>
          <cell r="I86">
            <v>0</v>
          </cell>
          <cell r="J86">
            <v>0</v>
          </cell>
          <cell r="K86">
            <v>0.83</v>
          </cell>
          <cell r="L86">
            <v>1.4</v>
          </cell>
          <cell r="M86">
            <v>0</v>
          </cell>
          <cell r="N86">
            <v>0</v>
          </cell>
          <cell r="O86">
            <v>0</v>
          </cell>
          <cell r="P86">
            <v>2.19</v>
          </cell>
          <cell r="Q86">
            <v>2.25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5.66</v>
          </cell>
          <cell r="X86">
            <v>0</v>
          </cell>
          <cell r="Y86">
            <v>35.9</v>
          </cell>
          <cell r="Z86">
            <v>0</v>
          </cell>
          <cell r="AA86">
            <v>0</v>
          </cell>
          <cell r="AB86">
            <v>49.9</v>
          </cell>
          <cell r="AC86">
            <v>2440</v>
          </cell>
          <cell r="AD86">
            <v>4510</v>
          </cell>
          <cell r="AE86">
            <v>14200</v>
          </cell>
          <cell r="AF86">
            <v>940</v>
          </cell>
          <cell r="AG86">
            <v>831</v>
          </cell>
          <cell r="AH86">
            <v>14.1</v>
          </cell>
          <cell r="AI86">
            <v>933</v>
          </cell>
          <cell r="AJ86">
            <v>182</v>
          </cell>
          <cell r="AK86">
            <v>118</v>
          </cell>
          <cell r="AL86">
            <v>3.62</v>
          </cell>
          <cell r="AM86">
            <v>0</v>
          </cell>
          <cell r="AN86">
            <v>36.200000000000003</v>
          </cell>
          <cell r="AO86">
            <v>251000</v>
          </cell>
          <cell r="AP86">
            <v>0</v>
          </cell>
          <cell r="AQ86">
            <v>130</v>
          </cell>
          <cell r="AR86">
            <v>721</v>
          </cell>
          <cell r="AS86">
            <v>172</v>
          </cell>
          <cell r="AT86">
            <v>466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 t="str">
            <v>W840X359</v>
          </cell>
        </row>
        <row r="87">
          <cell r="A87" t="str">
            <v>W</v>
          </cell>
          <cell r="B87" t="str">
            <v>W33X221</v>
          </cell>
          <cell r="C87">
            <v>221</v>
          </cell>
          <cell r="D87">
            <v>65.2</v>
          </cell>
          <cell r="E87">
            <v>33.9</v>
          </cell>
          <cell r="F87">
            <v>0</v>
          </cell>
          <cell r="G87">
            <v>0</v>
          </cell>
          <cell r="H87">
            <v>15.8</v>
          </cell>
          <cell r="I87">
            <v>0</v>
          </cell>
          <cell r="J87">
            <v>0</v>
          </cell>
          <cell r="K87">
            <v>0.77500000000000002</v>
          </cell>
          <cell r="L87">
            <v>1.27</v>
          </cell>
          <cell r="M87">
            <v>0</v>
          </cell>
          <cell r="N87">
            <v>0</v>
          </cell>
          <cell r="O87">
            <v>0</v>
          </cell>
          <cell r="P87">
            <v>2.06</v>
          </cell>
          <cell r="Q87">
            <v>2.125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6.2</v>
          </cell>
          <cell r="X87">
            <v>0</v>
          </cell>
          <cell r="Y87">
            <v>38.5</v>
          </cell>
          <cell r="Z87">
            <v>0</v>
          </cell>
          <cell r="AA87">
            <v>0</v>
          </cell>
          <cell r="AB87">
            <v>43.5</v>
          </cell>
          <cell r="AC87">
            <v>2250</v>
          </cell>
          <cell r="AD87">
            <v>6340</v>
          </cell>
          <cell r="AE87">
            <v>12900</v>
          </cell>
          <cell r="AF87">
            <v>857</v>
          </cell>
          <cell r="AG87">
            <v>759</v>
          </cell>
          <cell r="AH87">
            <v>14.1</v>
          </cell>
          <cell r="AI87">
            <v>840</v>
          </cell>
          <cell r="AJ87">
            <v>164</v>
          </cell>
          <cell r="AK87">
            <v>106</v>
          </cell>
          <cell r="AL87">
            <v>3.59</v>
          </cell>
          <cell r="AM87">
            <v>0</v>
          </cell>
          <cell r="AN87">
            <v>27.8</v>
          </cell>
          <cell r="AO87">
            <v>224000</v>
          </cell>
          <cell r="AP87">
            <v>0</v>
          </cell>
          <cell r="AQ87">
            <v>129</v>
          </cell>
          <cell r="AR87">
            <v>650</v>
          </cell>
          <cell r="AS87">
            <v>156</v>
          </cell>
          <cell r="AT87">
            <v>424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 t="str">
            <v>W840X329</v>
          </cell>
        </row>
        <row r="88">
          <cell r="A88" t="str">
            <v>W</v>
          </cell>
          <cell r="B88" t="str">
            <v>W33X201</v>
          </cell>
          <cell r="C88">
            <v>201</v>
          </cell>
          <cell r="D88">
            <v>59.2</v>
          </cell>
          <cell r="E88">
            <v>33.700000000000003</v>
          </cell>
          <cell r="F88">
            <v>0</v>
          </cell>
          <cell r="G88">
            <v>0</v>
          </cell>
          <cell r="H88">
            <v>15.7</v>
          </cell>
          <cell r="I88">
            <v>0</v>
          </cell>
          <cell r="J88">
            <v>0</v>
          </cell>
          <cell r="K88">
            <v>0.71499999999999997</v>
          </cell>
          <cell r="L88">
            <v>1.1499999999999999</v>
          </cell>
          <cell r="M88">
            <v>0</v>
          </cell>
          <cell r="N88">
            <v>0</v>
          </cell>
          <cell r="O88">
            <v>0</v>
          </cell>
          <cell r="P88">
            <v>1.94</v>
          </cell>
          <cell r="Q88">
            <v>2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6.85</v>
          </cell>
          <cell r="X88">
            <v>0</v>
          </cell>
          <cell r="Y88">
            <v>41.7</v>
          </cell>
          <cell r="Z88">
            <v>0</v>
          </cell>
          <cell r="AA88">
            <v>0</v>
          </cell>
          <cell r="AB88">
            <v>37</v>
          </cell>
          <cell r="AC88">
            <v>2050</v>
          </cell>
          <cell r="AD88">
            <v>9180</v>
          </cell>
          <cell r="AE88">
            <v>11600</v>
          </cell>
          <cell r="AF88">
            <v>773</v>
          </cell>
          <cell r="AG88">
            <v>686</v>
          </cell>
          <cell r="AH88">
            <v>14</v>
          </cell>
          <cell r="AI88">
            <v>749</v>
          </cell>
          <cell r="AJ88">
            <v>147</v>
          </cell>
          <cell r="AK88">
            <v>95.2</v>
          </cell>
          <cell r="AL88">
            <v>3.56</v>
          </cell>
          <cell r="AM88">
            <v>0</v>
          </cell>
          <cell r="AN88">
            <v>20.8</v>
          </cell>
          <cell r="AO88">
            <v>198000</v>
          </cell>
          <cell r="AP88">
            <v>0</v>
          </cell>
          <cell r="AQ88">
            <v>128</v>
          </cell>
          <cell r="AR88">
            <v>580</v>
          </cell>
          <cell r="AS88">
            <v>141</v>
          </cell>
          <cell r="AT88">
            <v>383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 t="str">
            <v>W840X299</v>
          </cell>
        </row>
        <row r="89">
          <cell r="A89" t="str">
            <v>W</v>
          </cell>
          <cell r="B89" t="str">
            <v>W33X169</v>
          </cell>
          <cell r="C89">
            <v>169</v>
          </cell>
          <cell r="D89">
            <v>49.5</v>
          </cell>
          <cell r="E89">
            <v>33.799999999999997</v>
          </cell>
          <cell r="F89">
            <v>0</v>
          </cell>
          <cell r="G89">
            <v>0</v>
          </cell>
          <cell r="H89">
            <v>11.5</v>
          </cell>
          <cell r="I89">
            <v>0</v>
          </cell>
          <cell r="J89">
            <v>0</v>
          </cell>
          <cell r="K89">
            <v>0.67</v>
          </cell>
          <cell r="L89">
            <v>1.22</v>
          </cell>
          <cell r="M89">
            <v>0</v>
          </cell>
          <cell r="N89">
            <v>0</v>
          </cell>
          <cell r="O89">
            <v>0</v>
          </cell>
          <cell r="P89">
            <v>1.92</v>
          </cell>
          <cell r="Q89">
            <v>2.125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4.71</v>
          </cell>
          <cell r="X89">
            <v>0</v>
          </cell>
          <cell r="Y89">
            <v>44.7</v>
          </cell>
          <cell r="Z89">
            <v>0</v>
          </cell>
          <cell r="AA89">
            <v>0</v>
          </cell>
          <cell r="AB89">
            <v>32.200000000000003</v>
          </cell>
          <cell r="AC89">
            <v>2160</v>
          </cell>
          <cell r="AD89">
            <v>8150</v>
          </cell>
          <cell r="AE89">
            <v>9290</v>
          </cell>
          <cell r="AF89">
            <v>629</v>
          </cell>
          <cell r="AG89">
            <v>549</v>
          </cell>
          <cell r="AH89">
            <v>13.7</v>
          </cell>
          <cell r="AI89">
            <v>310</v>
          </cell>
          <cell r="AJ89">
            <v>84.4</v>
          </cell>
          <cell r="AK89">
            <v>53.9</v>
          </cell>
          <cell r="AL89">
            <v>2.5</v>
          </cell>
          <cell r="AM89">
            <v>0</v>
          </cell>
          <cell r="AN89">
            <v>17.7</v>
          </cell>
          <cell r="AO89">
            <v>82400</v>
          </cell>
          <cell r="AP89">
            <v>0</v>
          </cell>
          <cell r="AQ89">
            <v>93.7</v>
          </cell>
          <cell r="AR89">
            <v>329</v>
          </cell>
          <cell r="AS89">
            <v>108</v>
          </cell>
          <cell r="AT89">
            <v>311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 t="str">
            <v>W840X251</v>
          </cell>
        </row>
        <row r="90">
          <cell r="A90" t="str">
            <v>W</v>
          </cell>
          <cell r="B90" t="str">
            <v>W33X152</v>
          </cell>
          <cell r="C90">
            <v>152</v>
          </cell>
          <cell r="D90">
            <v>44.8</v>
          </cell>
          <cell r="E90">
            <v>33.5</v>
          </cell>
          <cell r="F90">
            <v>0</v>
          </cell>
          <cell r="G90">
            <v>0</v>
          </cell>
          <cell r="H90">
            <v>11.6</v>
          </cell>
          <cell r="I90">
            <v>0</v>
          </cell>
          <cell r="J90">
            <v>0</v>
          </cell>
          <cell r="K90">
            <v>0.63500000000000001</v>
          </cell>
          <cell r="L90">
            <v>1.06</v>
          </cell>
          <cell r="M90">
            <v>0</v>
          </cell>
          <cell r="N90">
            <v>0</v>
          </cell>
          <cell r="O90">
            <v>0</v>
          </cell>
          <cell r="P90">
            <v>1.76</v>
          </cell>
          <cell r="Q90">
            <v>1.9375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5.48</v>
          </cell>
          <cell r="X90">
            <v>0</v>
          </cell>
          <cell r="Y90">
            <v>47.2</v>
          </cell>
          <cell r="Z90">
            <v>0</v>
          </cell>
          <cell r="AA90">
            <v>0</v>
          </cell>
          <cell r="AB90">
            <v>28.9</v>
          </cell>
          <cell r="AC90">
            <v>1940</v>
          </cell>
          <cell r="AD90">
            <v>12900</v>
          </cell>
          <cell r="AE90">
            <v>8160</v>
          </cell>
          <cell r="AF90">
            <v>559</v>
          </cell>
          <cell r="AG90">
            <v>487</v>
          </cell>
          <cell r="AH90">
            <v>13.5</v>
          </cell>
          <cell r="AI90">
            <v>273</v>
          </cell>
          <cell r="AJ90">
            <v>73.900000000000006</v>
          </cell>
          <cell r="AK90">
            <v>47.2</v>
          </cell>
          <cell r="AL90">
            <v>2.4700000000000002</v>
          </cell>
          <cell r="AM90">
            <v>0</v>
          </cell>
          <cell r="AN90">
            <v>12.4</v>
          </cell>
          <cell r="AO90">
            <v>71800</v>
          </cell>
          <cell r="AP90">
            <v>0</v>
          </cell>
          <cell r="AQ90">
            <v>93.8</v>
          </cell>
          <cell r="AR90">
            <v>286</v>
          </cell>
          <cell r="AS90">
            <v>93.5</v>
          </cell>
          <cell r="AT90">
            <v>276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 t="str">
            <v>W840X226</v>
          </cell>
        </row>
        <row r="91">
          <cell r="A91" t="str">
            <v>W</v>
          </cell>
          <cell r="B91" t="str">
            <v>W33X141</v>
          </cell>
          <cell r="C91">
            <v>141</v>
          </cell>
          <cell r="D91">
            <v>41.6</v>
          </cell>
          <cell r="E91">
            <v>33.299999999999997</v>
          </cell>
          <cell r="F91">
            <v>0</v>
          </cell>
          <cell r="G91">
            <v>0</v>
          </cell>
          <cell r="H91">
            <v>11.5</v>
          </cell>
          <cell r="I91">
            <v>0</v>
          </cell>
          <cell r="J91">
            <v>0</v>
          </cell>
          <cell r="K91">
            <v>0.60499999999999998</v>
          </cell>
          <cell r="L91">
            <v>0.96</v>
          </cell>
          <cell r="M91">
            <v>0</v>
          </cell>
          <cell r="N91">
            <v>0</v>
          </cell>
          <cell r="O91">
            <v>0</v>
          </cell>
          <cell r="P91">
            <v>1.66</v>
          </cell>
          <cell r="Q91">
            <v>1.8125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6.01</v>
          </cell>
          <cell r="X91">
            <v>0</v>
          </cell>
          <cell r="Y91">
            <v>49.6</v>
          </cell>
          <cell r="Z91">
            <v>0</v>
          </cell>
          <cell r="AA91">
            <v>0</v>
          </cell>
          <cell r="AB91">
            <v>26.2</v>
          </cell>
          <cell r="AC91">
            <v>1800</v>
          </cell>
          <cell r="AD91">
            <v>17800</v>
          </cell>
          <cell r="AE91">
            <v>7450</v>
          </cell>
          <cell r="AF91">
            <v>514</v>
          </cell>
          <cell r="AG91">
            <v>448</v>
          </cell>
          <cell r="AH91">
            <v>13.4</v>
          </cell>
          <cell r="AI91">
            <v>246</v>
          </cell>
          <cell r="AJ91">
            <v>66.900000000000006</v>
          </cell>
          <cell r="AK91">
            <v>42.7</v>
          </cell>
          <cell r="AL91">
            <v>2.4300000000000002</v>
          </cell>
          <cell r="AM91">
            <v>0</v>
          </cell>
          <cell r="AN91">
            <v>9.6999999999999993</v>
          </cell>
          <cell r="AO91">
            <v>64300</v>
          </cell>
          <cell r="AP91">
            <v>0</v>
          </cell>
          <cell r="AQ91">
            <v>93.3</v>
          </cell>
          <cell r="AR91">
            <v>258</v>
          </cell>
          <cell r="AS91">
            <v>84.8</v>
          </cell>
          <cell r="AT91">
            <v>254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 t="str">
            <v>W840X210</v>
          </cell>
        </row>
        <row r="92">
          <cell r="A92" t="str">
            <v>W</v>
          </cell>
          <cell r="B92" t="str">
            <v>W33X130</v>
          </cell>
          <cell r="C92">
            <v>130</v>
          </cell>
          <cell r="D92">
            <v>38.299999999999997</v>
          </cell>
          <cell r="E92">
            <v>33.1</v>
          </cell>
          <cell r="F92">
            <v>0</v>
          </cell>
          <cell r="G92">
            <v>0</v>
          </cell>
          <cell r="H92">
            <v>11.5</v>
          </cell>
          <cell r="I92">
            <v>0</v>
          </cell>
          <cell r="J92">
            <v>0</v>
          </cell>
          <cell r="K92">
            <v>0.57999999999999996</v>
          </cell>
          <cell r="L92">
            <v>0.85499999999999998</v>
          </cell>
          <cell r="M92">
            <v>0</v>
          </cell>
          <cell r="N92">
            <v>0</v>
          </cell>
          <cell r="O92">
            <v>0</v>
          </cell>
          <cell r="P92">
            <v>1.56</v>
          </cell>
          <cell r="Q92">
            <v>1.75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6.73</v>
          </cell>
          <cell r="X92">
            <v>0</v>
          </cell>
          <cell r="Y92">
            <v>51.7</v>
          </cell>
          <cell r="Z92">
            <v>0</v>
          </cell>
          <cell r="AA92">
            <v>0</v>
          </cell>
          <cell r="AB92">
            <v>24.1</v>
          </cell>
          <cell r="AC92">
            <v>1660</v>
          </cell>
          <cell r="AD92">
            <v>25100</v>
          </cell>
          <cell r="AE92">
            <v>6710</v>
          </cell>
          <cell r="AF92">
            <v>467</v>
          </cell>
          <cell r="AG92">
            <v>406</v>
          </cell>
          <cell r="AH92">
            <v>13.2</v>
          </cell>
          <cell r="AI92">
            <v>218</v>
          </cell>
          <cell r="AJ92">
            <v>59.5</v>
          </cell>
          <cell r="AK92">
            <v>37.9</v>
          </cell>
          <cell r="AL92">
            <v>2.39</v>
          </cell>
          <cell r="AM92">
            <v>0</v>
          </cell>
          <cell r="AN92">
            <v>7.37</v>
          </cell>
          <cell r="AO92">
            <v>56600</v>
          </cell>
          <cell r="AP92">
            <v>0</v>
          </cell>
          <cell r="AQ92">
            <v>92.8</v>
          </cell>
          <cell r="AR92">
            <v>228</v>
          </cell>
          <cell r="AS92">
            <v>75.3</v>
          </cell>
          <cell r="AT92">
            <v>230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 t="str">
            <v>W840X193</v>
          </cell>
        </row>
        <row r="93">
          <cell r="A93" t="str">
            <v>W</v>
          </cell>
          <cell r="B93" t="str">
            <v>W33X118</v>
          </cell>
          <cell r="C93">
            <v>118</v>
          </cell>
          <cell r="D93">
            <v>34.700000000000003</v>
          </cell>
          <cell r="E93">
            <v>32.9</v>
          </cell>
          <cell r="F93">
            <v>0</v>
          </cell>
          <cell r="G93">
            <v>0</v>
          </cell>
          <cell r="H93">
            <v>11.5</v>
          </cell>
          <cell r="I93">
            <v>0</v>
          </cell>
          <cell r="J93">
            <v>0</v>
          </cell>
          <cell r="K93">
            <v>0.55000000000000004</v>
          </cell>
          <cell r="L93">
            <v>0.74</v>
          </cell>
          <cell r="M93">
            <v>0</v>
          </cell>
          <cell r="N93">
            <v>0</v>
          </cell>
          <cell r="O93">
            <v>0</v>
          </cell>
          <cell r="P93">
            <v>1.44</v>
          </cell>
          <cell r="Q93">
            <v>1.625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7.76</v>
          </cell>
          <cell r="X93">
            <v>0</v>
          </cell>
          <cell r="Y93">
            <v>54.5</v>
          </cell>
          <cell r="Z93">
            <v>0</v>
          </cell>
          <cell r="AA93">
            <v>0</v>
          </cell>
          <cell r="AB93">
            <v>21.7</v>
          </cell>
          <cell r="AC93">
            <v>1510</v>
          </cell>
          <cell r="AD93">
            <v>37700</v>
          </cell>
          <cell r="AE93">
            <v>5900</v>
          </cell>
          <cell r="AF93">
            <v>415</v>
          </cell>
          <cell r="AG93">
            <v>359</v>
          </cell>
          <cell r="AH93">
            <v>13</v>
          </cell>
          <cell r="AI93">
            <v>187</v>
          </cell>
          <cell r="AJ93">
            <v>51.3</v>
          </cell>
          <cell r="AK93">
            <v>32.6</v>
          </cell>
          <cell r="AL93">
            <v>2.3199999999999998</v>
          </cell>
          <cell r="AM93">
            <v>0</v>
          </cell>
          <cell r="AN93">
            <v>5.3</v>
          </cell>
          <cell r="AO93">
            <v>48200</v>
          </cell>
          <cell r="AP93">
            <v>0</v>
          </cell>
          <cell r="AQ93">
            <v>92.2</v>
          </cell>
          <cell r="AR93">
            <v>196</v>
          </cell>
          <cell r="AS93">
            <v>64.900000000000006</v>
          </cell>
          <cell r="AT93">
            <v>204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 t="str">
            <v>W840X176</v>
          </cell>
        </row>
        <row r="94">
          <cell r="A94" t="str">
            <v>W</v>
          </cell>
          <cell r="B94" t="str">
            <v>W30X391</v>
          </cell>
          <cell r="C94">
            <v>391</v>
          </cell>
          <cell r="D94">
            <v>115</v>
          </cell>
          <cell r="E94">
            <v>33.200000000000003</v>
          </cell>
          <cell r="F94">
            <v>0</v>
          </cell>
          <cell r="G94">
            <v>0</v>
          </cell>
          <cell r="H94">
            <v>15.6</v>
          </cell>
          <cell r="I94">
            <v>0</v>
          </cell>
          <cell r="J94">
            <v>0</v>
          </cell>
          <cell r="K94">
            <v>1.36</v>
          </cell>
          <cell r="L94">
            <v>2.44</v>
          </cell>
          <cell r="M94">
            <v>0</v>
          </cell>
          <cell r="N94">
            <v>0</v>
          </cell>
          <cell r="O94">
            <v>0</v>
          </cell>
          <cell r="P94">
            <v>3.23</v>
          </cell>
          <cell r="Q94">
            <v>3.375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3.19</v>
          </cell>
          <cell r="X94">
            <v>0</v>
          </cell>
          <cell r="Y94">
            <v>19.7</v>
          </cell>
          <cell r="Z94">
            <v>0</v>
          </cell>
          <cell r="AA94">
            <v>0</v>
          </cell>
          <cell r="AB94">
            <v>0</v>
          </cell>
          <cell r="AC94">
            <v>4520</v>
          </cell>
          <cell r="AD94">
            <v>394</v>
          </cell>
          <cell r="AE94">
            <v>20700</v>
          </cell>
          <cell r="AF94">
            <v>1450</v>
          </cell>
          <cell r="AG94">
            <v>1250</v>
          </cell>
          <cell r="AH94">
            <v>13.4</v>
          </cell>
          <cell r="AI94">
            <v>1550</v>
          </cell>
          <cell r="AJ94">
            <v>310</v>
          </cell>
          <cell r="AK94">
            <v>198</v>
          </cell>
          <cell r="AL94">
            <v>3.67</v>
          </cell>
          <cell r="AM94">
            <v>0</v>
          </cell>
          <cell r="AN94">
            <v>173</v>
          </cell>
          <cell r="AO94">
            <v>366000</v>
          </cell>
          <cell r="AP94">
            <v>0</v>
          </cell>
          <cell r="AQ94">
            <v>120</v>
          </cell>
          <cell r="AR94">
            <v>1140</v>
          </cell>
          <cell r="AS94">
            <v>267</v>
          </cell>
          <cell r="AT94">
            <v>721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 t="str">
            <v>W760X582</v>
          </cell>
        </row>
        <row r="95">
          <cell r="A95" t="str">
            <v>W</v>
          </cell>
          <cell r="B95" t="str">
            <v>W30X357</v>
          </cell>
          <cell r="C95">
            <v>357</v>
          </cell>
          <cell r="D95">
            <v>105</v>
          </cell>
          <cell r="E95">
            <v>32.799999999999997</v>
          </cell>
          <cell r="F95">
            <v>0</v>
          </cell>
          <cell r="G95">
            <v>0</v>
          </cell>
          <cell r="H95">
            <v>15.5</v>
          </cell>
          <cell r="I95">
            <v>0</v>
          </cell>
          <cell r="J95">
            <v>0</v>
          </cell>
          <cell r="K95">
            <v>1.24</v>
          </cell>
          <cell r="L95">
            <v>2.2400000000000002</v>
          </cell>
          <cell r="M95">
            <v>0</v>
          </cell>
          <cell r="N95">
            <v>0</v>
          </cell>
          <cell r="O95">
            <v>0</v>
          </cell>
          <cell r="P95">
            <v>3.03</v>
          </cell>
          <cell r="Q95">
            <v>3.125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3.45</v>
          </cell>
          <cell r="X95">
            <v>0</v>
          </cell>
          <cell r="Y95">
            <v>21.6</v>
          </cell>
          <cell r="Z95">
            <v>0</v>
          </cell>
          <cell r="AA95">
            <v>0</v>
          </cell>
          <cell r="AB95">
            <v>0</v>
          </cell>
          <cell r="AC95">
            <v>4170</v>
          </cell>
          <cell r="AD95">
            <v>539</v>
          </cell>
          <cell r="AE95">
            <v>18700</v>
          </cell>
          <cell r="AF95">
            <v>1320</v>
          </cell>
          <cell r="AG95">
            <v>1140</v>
          </cell>
          <cell r="AH95">
            <v>13.3</v>
          </cell>
          <cell r="AI95">
            <v>1390</v>
          </cell>
          <cell r="AJ95">
            <v>279</v>
          </cell>
          <cell r="AK95">
            <v>179</v>
          </cell>
          <cell r="AL95">
            <v>3.64</v>
          </cell>
          <cell r="AM95">
            <v>0</v>
          </cell>
          <cell r="AN95">
            <v>134</v>
          </cell>
          <cell r="AO95">
            <v>325000</v>
          </cell>
          <cell r="AP95">
            <v>0</v>
          </cell>
          <cell r="AQ95">
            <v>118</v>
          </cell>
          <cell r="AR95">
            <v>1020</v>
          </cell>
          <cell r="AS95">
            <v>244</v>
          </cell>
          <cell r="AT95">
            <v>654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 t="str">
            <v>W760X531</v>
          </cell>
        </row>
        <row r="96">
          <cell r="A96" t="str">
            <v>W</v>
          </cell>
          <cell r="B96" t="str">
            <v>W30X326</v>
          </cell>
          <cell r="C96">
            <v>326</v>
          </cell>
          <cell r="D96">
            <v>95.8</v>
          </cell>
          <cell r="E96">
            <v>32.4</v>
          </cell>
          <cell r="F96">
            <v>0</v>
          </cell>
          <cell r="G96">
            <v>0</v>
          </cell>
          <cell r="H96">
            <v>15.4</v>
          </cell>
          <cell r="I96">
            <v>0</v>
          </cell>
          <cell r="J96">
            <v>0</v>
          </cell>
          <cell r="K96">
            <v>1.1399999999999999</v>
          </cell>
          <cell r="L96">
            <v>2.0499999999999998</v>
          </cell>
          <cell r="M96">
            <v>0</v>
          </cell>
          <cell r="N96">
            <v>0</v>
          </cell>
          <cell r="O96">
            <v>0</v>
          </cell>
          <cell r="P96">
            <v>2.84</v>
          </cell>
          <cell r="Q96">
            <v>2.9375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3.75</v>
          </cell>
          <cell r="X96">
            <v>0</v>
          </cell>
          <cell r="Y96">
            <v>23.4</v>
          </cell>
          <cell r="Z96">
            <v>0</v>
          </cell>
          <cell r="AA96">
            <v>0</v>
          </cell>
          <cell r="AB96">
            <v>0</v>
          </cell>
          <cell r="AC96">
            <v>3820</v>
          </cell>
          <cell r="AD96">
            <v>749</v>
          </cell>
          <cell r="AE96">
            <v>16800</v>
          </cell>
          <cell r="AF96">
            <v>1190</v>
          </cell>
          <cell r="AG96">
            <v>1040</v>
          </cell>
          <cell r="AH96">
            <v>13.2</v>
          </cell>
          <cell r="AI96">
            <v>1240</v>
          </cell>
          <cell r="AJ96">
            <v>252</v>
          </cell>
          <cell r="AK96">
            <v>162</v>
          </cell>
          <cell r="AL96">
            <v>3.6</v>
          </cell>
          <cell r="AM96">
            <v>0</v>
          </cell>
          <cell r="AN96">
            <v>103</v>
          </cell>
          <cell r="AO96">
            <v>286000</v>
          </cell>
          <cell r="AP96">
            <v>0</v>
          </cell>
          <cell r="AQ96">
            <v>117</v>
          </cell>
          <cell r="AR96">
            <v>919</v>
          </cell>
          <cell r="AS96">
            <v>221</v>
          </cell>
          <cell r="AT96">
            <v>592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 t="str">
            <v>W760X484</v>
          </cell>
        </row>
        <row r="97">
          <cell r="A97" t="str">
            <v>W</v>
          </cell>
          <cell r="B97" t="str">
            <v>W30X292</v>
          </cell>
          <cell r="C97">
            <v>292</v>
          </cell>
          <cell r="D97">
            <v>85.9</v>
          </cell>
          <cell r="E97">
            <v>32</v>
          </cell>
          <cell r="F97">
            <v>0</v>
          </cell>
          <cell r="G97">
            <v>0</v>
          </cell>
          <cell r="H97">
            <v>15.3</v>
          </cell>
          <cell r="I97">
            <v>0</v>
          </cell>
          <cell r="J97">
            <v>0</v>
          </cell>
          <cell r="K97">
            <v>1.02</v>
          </cell>
          <cell r="L97">
            <v>1.85</v>
          </cell>
          <cell r="M97">
            <v>0</v>
          </cell>
          <cell r="N97">
            <v>0</v>
          </cell>
          <cell r="O97">
            <v>0</v>
          </cell>
          <cell r="P97">
            <v>2.64</v>
          </cell>
          <cell r="Q97">
            <v>2.75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4.12</v>
          </cell>
          <cell r="X97">
            <v>0</v>
          </cell>
          <cell r="Y97">
            <v>26.2</v>
          </cell>
          <cell r="Z97">
            <v>0</v>
          </cell>
          <cell r="AA97">
            <v>0</v>
          </cell>
          <cell r="AB97">
            <v>0</v>
          </cell>
          <cell r="AC97">
            <v>3460</v>
          </cell>
          <cell r="AD97">
            <v>1110</v>
          </cell>
          <cell r="AE97">
            <v>14900</v>
          </cell>
          <cell r="AF97">
            <v>1060</v>
          </cell>
          <cell r="AG97">
            <v>930</v>
          </cell>
          <cell r="AH97">
            <v>13.2</v>
          </cell>
          <cell r="AI97">
            <v>1100</v>
          </cell>
          <cell r="AJ97">
            <v>223</v>
          </cell>
          <cell r="AK97">
            <v>144</v>
          </cell>
          <cell r="AL97">
            <v>3.58</v>
          </cell>
          <cell r="AM97">
            <v>0</v>
          </cell>
          <cell r="AN97">
            <v>75.2</v>
          </cell>
          <cell r="AO97">
            <v>250000</v>
          </cell>
          <cell r="AP97">
            <v>0</v>
          </cell>
          <cell r="AQ97">
            <v>115</v>
          </cell>
          <cell r="AR97">
            <v>812</v>
          </cell>
          <cell r="AS97">
            <v>199</v>
          </cell>
          <cell r="AT97">
            <v>528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 t="str">
            <v>W760X434</v>
          </cell>
        </row>
        <row r="98">
          <cell r="A98" t="str">
            <v>W</v>
          </cell>
          <cell r="B98" t="str">
            <v>W30X261</v>
          </cell>
          <cell r="C98">
            <v>261</v>
          </cell>
          <cell r="D98">
            <v>76.900000000000006</v>
          </cell>
          <cell r="E98">
            <v>31.6</v>
          </cell>
          <cell r="F98">
            <v>0</v>
          </cell>
          <cell r="G98">
            <v>0</v>
          </cell>
          <cell r="H98">
            <v>15.2</v>
          </cell>
          <cell r="I98">
            <v>0</v>
          </cell>
          <cell r="J98">
            <v>0</v>
          </cell>
          <cell r="K98">
            <v>0.93</v>
          </cell>
          <cell r="L98">
            <v>1.65</v>
          </cell>
          <cell r="M98">
            <v>0</v>
          </cell>
          <cell r="N98">
            <v>0</v>
          </cell>
          <cell r="O98">
            <v>0</v>
          </cell>
          <cell r="P98">
            <v>2.44</v>
          </cell>
          <cell r="Q98">
            <v>2.5625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4.59</v>
          </cell>
          <cell r="X98">
            <v>0</v>
          </cell>
          <cell r="Y98">
            <v>28.7</v>
          </cell>
          <cell r="Z98">
            <v>0</v>
          </cell>
          <cell r="AA98">
            <v>0</v>
          </cell>
          <cell r="AB98">
            <v>0</v>
          </cell>
          <cell r="AC98">
            <v>3110</v>
          </cell>
          <cell r="AD98">
            <v>1680</v>
          </cell>
          <cell r="AE98">
            <v>13100</v>
          </cell>
          <cell r="AF98">
            <v>943</v>
          </cell>
          <cell r="AG98">
            <v>829</v>
          </cell>
          <cell r="AH98">
            <v>13.1</v>
          </cell>
          <cell r="AI98">
            <v>959</v>
          </cell>
          <cell r="AJ98">
            <v>196</v>
          </cell>
          <cell r="AK98">
            <v>127</v>
          </cell>
          <cell r="AL98">
            <v>3.53</v>
          </cell>
          <cell r="AM98">
            <v>0</v>
          </cell>
          <cell r="AN98">
            <v>54.1</v>
          </cell>
          <cell r="AO98">
            <v>215000</v>
          </cell>
          <cell r="AP98">
            <v>0</v>
          </cell>
          <cell r="AQ98">
            <v>114</v>
          </cell>
          <cell r="AR98">
            <v>710</v>
          </cell>
          <cell r="AS98">
            <v>176</v>
          </cell>
          <cell r="AT98">
            <v>468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 t="str">
            <v>W760X389</v>
          </cell>
        </row>
        <row r="99">
          <cell r="A99" t="str">
            <v>W</v>
          </cell>
          <cell r="B99" t="str">
            <v>W30X235</v>
          </cell>
          <cell r="C99">
            <v>235</v>
          </cell>
          <cell r="D99">
            <v>69.2</v>
          </cell>
          <cell r="E99">
            <v>31.3</v>
          </cell>
          <cell r="F99">
            <v>0</v>
          </cell>
          <cell r="G99">
            <v>0</v>
          </cell>
          <cell r="H99">
            <v>15.1</v>
          </cell>
          <cell r="I99">
            <v>0</v>
          </cell>
          <cell r="J99">
            <v>0</v>
          </cell>
          <cell r="K99">
            <v>0.83</v>
          </cell>
          <cell r="L99">
            <v>1.5</v>
          </cell>
          <cell r="M99">
            <v>0</v>
          </cell>
          <cell r="N99">
            <v>0</v>
          </cell>
          <cell r="O99">
            <v>0</v>
          </cell>
          <cell r="P99">
            <v>2.29</v>
          </cell>
          <cell r="Q99">
            <v>2.375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5.0199999999999996</v>
          </cell>
          <cell r="X99">
            <v>0</v>
          </cell>
          <cell r="Y99">
            <v>32.200000000000003</v>
          </cell>
          <cell r="Z99">
            <v>0</v>
          </cell>
          <cell r="AA99">
            <v>0</v>
          </cell>
          <cell r="AB99">
            <v>62.1</v>
          </cell>
          <cell r="AC99">
            <v>2830</v>
          </cell>
          <cell r="AD99">
            <v>2440</v>
          </cell>
          <cell r="AE99">
            <v>11700</v>
          </cell>
          <cell r="AF99">
            <v>847</v>
          </cell>
          <cell r="AG99">
            <v>748</v>
          </cell>
          <cell r="AH99">
            <v>13</v>
          </cell>
          <cell r="AI99">
            <v>855</v>
          </cell>
          <cell r="AJ99">
            <v>175</v>
          </cell>
          <cell r="AK99">
            <v>114</v>
          </cell>
          <cell r="AL99">
            <v>3.51</v>
          </cell>
          <cell r="AM99">
            <v>0</v>
          </cell>
          <cell r="AN99">
            <v>40.299999999999997</v>
          </cell>
          <cell r="AO99">
            <v>190000</v>
          </cell>
          <cell r="AP99">
            <v>0</v>
          </cell>
          <cell r="AQ99">
            <v>112</v>
          </cell>
          <cell r="AR99">
            <v>633</v>
          </cell>
          <cell r="AS99">
            <v>159</v>
          </cell>
          <cell r="AT99">
            <v>420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 t="str">
            <v>W760X350</v>
          </cell>
        </row>
        <row r="100">
          <cell r="A100" t="str">
            <v>W</v>
          </cell>
          <cell r="B100" t="str">
            <v>W30X211</v>
          </cell>
          <cell r="C100">
            <v>211</v>
          </cell>
          <cell r="D100">
            <v>62.2</v>
          </cell>
          <cell r="E100">
            <v>30.9</v>
          </cell>
          <cell r="F100">
            <v>0</v>
          </cell>
          <cell r="G100">
            <v>0</v>
          </cell>
          <cell r="H100">
            <v>15.1</v>
          </cell>
          <cell r="I100">
            <v>0</v>
          </cell>
          <cell r="J100">
            <v>0</v>
          </cell>
          <cell r="K100">
            <v>0.77500000000000002</v>
          </cell>
          <cell r="L100">
            <v>1.32</v>
          </cell>
          <cell r="M100">
            <v>0</v>
          </cell>
          <cell r="N100">
            <v>0</v>
          </cell>
          <cell r="O100">
            <v>0</v>
          </cell>
          <cell r="P100">
            <v>2.1</v>
          </cell>
          <cell r="Q100">
            <v>2.25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5.74</v>
          </cell>
          <cell r="X100">
            <v>0</v>
          </cell>
          <cell r="Y100">
            <v>34.5</v>
          </cell>
          <cell r="Z100">
            <v>0</v>
          </cell>
          <cell r="AA100">
            <v>0</v>
          </cell>
          <cell r="AB100">
            <v>54.1</v>
          </cell>
          <cell r="AC100">
            <v>2530</v>
          </cell>
          <cell r="AD100">
            <v>3840</v>
          </cell>
          <cell r="AE100">
            <v>10300</v>
          </cell>
          <cell r="AF100">
            <v>751</v>
          </cell>
          <cell r="AG100">
            <v>665</v>
          </cell>
          <cell r="AH100">
            <v>12.9</v>
          </cell>
          <cell r="AI100">
            <v>757</v>
          </cell>
          <cell r="AJ100">
            <v>155</v>
          </cell>
          <cell r="AK100">
            <v>100</v>
          </cell>
          <cell r="AL100">
            <v>3.49</v>
          </cell>
          <cell r="AM100">
            <v>0</v>
          </cell>
          <cell r="AN100">
            <v>28.4</v>
          </cell>
          <cell r="AO100">
            <v>166000</v>
          </cell>
          <cell r="AP100">
            <v>0</v>
          </cell>
          <cell r="AQ100">
            <v>112</v>
          </cell>
          <cell r="AR100">
            <v>556</v>
          </cell>
          <cell r="AS100">
            <v>140</v>
          </cell>
          <cell r="AT100">
            <v>372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 t="str">
            <v>W760X314</v>
          </cell>
        </row>
        <row r="101">
          <cell r="A101" t="str">
            <v>W</v>
          </cell>
          <cell r="B101" t="str">
            <v>W30X191</v>
          </cell>
          <cell r="C101">
            <v>191</v>
          </cell>
          <cell r="D101">
            <v>56.3</v>
          </cell>
          <cell r="E101">
            <v>30.7</v>
          </cell>
          <cell r="F101">
            <v>0</v>
          </cell>
          <cell r="G101">
            <v>0</v>
          </cell>
          <cell r="H101">
            <v>15</v>
          </cell>
          <cell r="I101">
            <v>0</v>
          </cell>
          <cell r="J101">
            <v>0</v>
          </cell>
          <cell r="K101">
            <v>0.71</v>
          </cell>
          <cell r="L101">
            <v>1.19</v>
          </cell>
          <cell r="M101">
            <v>0</v>
          </cell>
          <cell r="N101">
            <v>0</v>
          </cell>
          <cell r="O101">
            <v>0</v>
          </cell>
          <cell r="P101">
            <v>1.97</v>
          </cell>
          <cell r="Q101">
            <v>2.0625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6.35</v>
          </cell>
          <cell r="X101">
            <v>0</v>
          </cell>
          <cell r="Y101">
            <v>37.700000000000003</v>
          </cell>
          <cell r="Z101">
            <v>0</v>
          </cell>
          <cell r="AA101">
            <v>0</v>
          </cell>
          <cell r="AB101">
            <v>45.4</v>
          </cell>
          <cell r="AC101">
            <v>2290</v>
          </cell>
          <cell r="AD101">
            <v>5660</v>
          </cell>
          <cell r="AE101">
            <v>9200</v>
          </cell>
          <cell r="AF101">
            <v>675</v>
          </cell>
          <cell r="AG101">
            <v>600</v>
          </cell>
          <cell r="AH101">
            <v>12.8</v>
          </cell>
          <cell r="AI101">
            <v>673</v>
          </cell>
          <cell r="AJ101">
            <v>138</v>
          </cell>
          <cell r="AK101">
            <v>89.5</v>
          </cell>
          <cell r="AL101">
            <v>3.46</v>
          </cell>
          <cell r="AM101">
            <v>0</v>
          </cell>
          <cell r="AN101">
            <v>21</v>
          </cell>
          <cell r="AO101">
            <v>146000</v>
          </cell>
          <cell r="AP101">
            <v>0</v>
          </cell>
          <cell r="AQ101">
            <v>111</v>
          </cell>
          <cell r="AR101">
            <v>494</v>
          </cell>
          <cell r="AS101">
            <v>125</v>
          </cell>
          <cell r="AT101">
            <v>334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 t="str">
            <v>W760X284</v>
          </cell>
        </row>
        <row r="102">
          <cell r="A102" t="str">
            <v>W</v>
          </cell>
          <cell r="B102" t="str">
            <v>W30X173</v>
          </cell>
          <cell r="C102">
            <v>173</v>
          </cell>
          <cell r="D102">
            <v>51</v>
          </cell>
          <cell r="E102">
            <v>30.4</v>
          </cell>
          <cell r="F102">
            <v>0</v>
          </cell>
          <cell r="G102">
            <v>0</v>
          </cell>
          <cell r="H102">
            <v>15</v>
          </cell>
          <cell r="I102">
            <v>0</v>
          </cell>
          <cell r="J102">
            <v>0</v>
          </cell>
          <cell r="K102">
            <v>0.65500000000000003</v>
          </cell>
          <cell r="L102">
            <v>1.07</v>
          </cell>
          <cell r="M102">
            <v>0</v>
          </cell>
          <cell r="N102">
            <v>0</v>
          </cell>
          <cell r="O102">
            <v>0</v>
          </cell>
          <cell r="P102">
            <v>1.85</v>
          </cell>
          <cell r="Q102">
            <v>2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7.04</v>
          </cell>
          <cell r="X102">
            <v>0</v>
          </cell>
          <cell r="Y102">
            <v>40.799999999999997</v>
          </cell>
          <cell r="Z102">
            <v>0</v>
          </cell>
          <cell r="AA102">
            <v>0</v>
          </cell>
          <cell r="AB102">
            <v>38.6</v>
          </cell>
          <cell r="AC102">
            <v>2090</v>
          </cell>
          <cell r="AD102">
            <v>8270</v>
          </cell>
          <cell r="AE102">
            <v>8230</v>
          </cell>
          <cell r="AF102">
            <v>607</v>
          </cell>
          <cell r="AG102">
            <v>541</v>
          </cell>
          <cell r="AH102">
            <v>12.7</v>
          </cell>
          <cell r="AI102">
            <v>598</v>
          </cell>
          <cell r="AJ102">
            <v>123</v>
          </cell>
          <cell r="AK102">
            <v>79.8</v>
          </cell>
          <cell r="AL102">
            <v>3.42</v>
          </cell>
          <cell r="AM102">
            <v>0</v>
          </cell>
          <cell r="AN102">
            <v>15.6</v>
          </cell>
          <cell r="AO102">
            <v>129000</v>
          </cell>
          <cell r="AP102">
            <v>0</v>
          </cell>
          <cell r="AQ102">
            <v>110</v>
          </cell>
          <cell r="AR102">
            <v>439</v>
          </cell>
          <cell r="AS102">
            <v>112</v>
          </cell>
          <cell r="AT102">
            <v>300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 t="str">
            <v>W760X257</v>
          </cell>
        </row>
        <row r="103">
          <cell r="A103" t="str">
            <v>W</v>
          </cell>
          <cell r="B103" t="str">
            <v>W30X148</v>
          </cell>
          <cell r="C103">
            <v>148</v>
          </cell>
          <cell r="D103">
            <v>43.5</v>
          </cell>
          <cell r="E103">
            <v>30.7</v>
          </cell>
          <cell r="F103">
            <v>0</v>
          </cell>
          <cell r="G103">
            <v>0</v>
          </cell>
          <cell r="H103">
            <v>10.5</v>
          </cell>
          <cell r="I103">
            <v>0</v>
          </cell>
          <cell r="J103">
            <v>0</v>
          </cell>
          <cell r="K103">
            <v>0.65</v>
          </cell>
          <cell r="L103">
            <v>1.18</v>
          </cell>
          <cell r="M103">
            <v>0</v>
          </cell>
          <cell r="N103">
            <v>0</v>
          </cell>
          <cell r="O103">
            <v>0</v>
          </cell>
          <cell r="P103">
            <v>1.83</v>
          </cell>
          <cell r="Q103">
            <v>2.0625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4.4400000000000004</v>
          </cell>
          <cell r="X103">
            <v>0</v>
          </cell>
          <cell r="Y103">
            <v>41.6</v>
          </cell>
          <cell r="Z103">
            <v>0</v>
          </cell>
          <cell r="AA103">
            <v>0</v>
          </cell>
          <cell r="AB103">
            <v>37.299999999999997</v>
          </cell>
          <cell r="AC103">
            <v>2310</v>
          </cell>
          <cell r="AD103">
            <v>6270</v>
          </cell>
          <cell r="AE103">
            <v>6680</v>
          </cell>
          <cell r="AF103">
            <v>500</v>
          </cell>
          <cell r="AG103">
            <v>436</v>
          </cell>
          <cell r="AH103">
            <v>12.4</v>
          </cell>
          <cell r="AI103">
            <v>227</v>
          </cell>
          <cell r="AJ103">
            <v>68</v>
          </cell>
          <cell r="AK103">
            <v>43.3</v>
          </cell>
          <cell r="AL103">
            <v>2.2799999999999998</v>
          </cell>
          <cell r="AM103">
            <v>0</v>
          </cell>
          <cell r="AN103">
            <v>14.5</v>
          </cell>
          <cell r="AO103">
            <v>49400</v>
          </cell>
          <cell r="AP103">
            <v>0</v>
          </cell>
          <cell r="AQ103">
            <v>77.3</v>
          </cell>
          <cell r="AR103">
            <v>239</v>
          </cell>
          <cell r="AS103">
            <v>85.5</v>
          </cell>
          <cell r="AT103">
            <v>247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 t="str">
            <v>W760X220</v>
          </cell>
        </row>
        <row r="104">
          <cell r="A104" t="str">
            <v>W</v>
          </cell>
          <cell r="B104" t="str">
            <v>W30X132</v>
          </cell>
          <cell r="C104">
            <v>132</v>
          </cell>
          <cell r="D104">
            <v>38.9</v>
          </cell>
          <cell r="E104">
            <v>30.3</v>
          </cell>
          <cell r="F104">
            <v>0</v>
          </cell>
          <cell r="G104">
            <v>0</v>
          </cell>
          <cell r="H104">
            <v>10.5</v>
          </cell>
          <cell r="I104">
            <v>0</v>
          </cell>
          <cell r="J104">
            <v>0</v>
          </cell>
          <cell r="K104">
            <v>0.61499999999999999</v>
          </cell>
          <cell r="L104">
            <v>1</v>
          </cell>
          <cell r="M104">
            <v>0</v>
          </cell>
          <cell r="N104">
            <v>0</v>
          </cell>
          <cell r="O104">
            <v>0</v>
          </cell>
          <cell r="P104">
            <v>1.65</v>
          </cell>
          <cell r="Q104">
            <v>1.875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5.27</v>
          </cell>
          <cell r="X104">
            <v>0</v>
          </cell>
          <cell r="Y104">
            <v>43.9</v>
          </cell>
          <cell r="Z104">
            <v>0</v>
          </cell>
          <cell r="AA104">
            <v>0</v>
          </cell>
          <cell r="AB104">
            <v>33.4</v>
          </cell>
          <cell r="AC104">
            <v>2050</v>
          </cell>
          <cell r="AD104">
            <v>10500</v>
          </cell>
          <cell r="AE104">
            <v>5770</v>
          </cell>
          <cell r="AF104">
            <v>437</v>
          </cell>
          <cell r="AG104">
            <v>380</v>
          </cell>
          <cell r="AH104">
            <v>12.2</v>
          </cell>
          <cell r="AI104">
            <v>196</v>
          </cell>
          <cell r="AJ104">
            <v>58.4</v>
          </cell>
          <cell r="AK104">
            <v>37.200000000000003</v>
          </cell>
          <cell r="AL104">
            <v>2.25</v>
          </cell>
          <cell r="AM104">
            <v>0</v>
          </cell>
          <cell r="AN104">
            <v>9.7200000000000006</v>
          </cell>
          <cell r="AO104">
            <v>42100</v>
          </cell>
          <cell r="AP104">
            <v>0</v>
          </cell>
          <cell r="AQ104">
            <v>77.3</v>
          </cell>
          <cell r="AR104">
            <v>204</v>
          </cell>
          <cell r="AS104">
            <v>72.8</v>
          </cell>
          <cell r="AT104">
            <v>216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 t="str">
            <v>W760X196</v>
          </cell>
        </row>
        <row r="105">
          <cell r="A105" t="str">
            <v>W</v>
          </cell>
          <cell r="B105" t="str">
            <v>W30X124</v>
          </cell>
          <cell r="C105">
            <v>124</v>
          </cell>
          <cell r="D105">
            <v>36.5</v>
          </cell>
          <cell r="E105">
            <v>30.2</v>
          </cell>
          <cell r="F105">
            <v>0</v>
          </cell>
          <cell r="G105">
            <v>0</v>
          </cell>
          <cell r="H105">
            <v>10.5</v>
          </cell>
          <cell r="I105">
            <v>0</v>
          </cell>
          <cell r="J105">
            <v>0</v>
          </cell>
          <cell r="K105">
            <v>0.58499999999999996</v>
          </cell>
          <cell r="L105">
            <v>0.93</v>
          </cell>
          <cell r="M105">
            <v>0</v>
          </cell>
          <cell r="N105">
            <v>0</v>
          </cell>
          <cell r="O105">
            <v>0</v>
          </cell>
          <cell r="P105">
            <v>1.58</v>
          </cell>
          <cell r="Q105">
            <v>1.8125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5.65</v>
          </cell>
          <cell r="X105">
            <v>0</v>
          </cell>
          <cell r="Y105">
            <v>46.2</v>
          </cell>
          <cell r="Z105">
            <v>0</v>
          </cell>
          <cell r="AA105">
            <v>0</v>
          </cell>
          <cell r="AB105">
            <v>30.2</v>
          </cell>
          <cell r="AC105">
            <v>1930</v>
          </cell>
          <cell r="AD105">
            <v>13500</v>
          </cell>
          <cell r="AE105">
            <v>5360</v>
          </cell>
          <cell r="AF105">
            <v>408</v>
          </cell>
          <cell r="AG105">
            <v>355</v>
          </cell>
          <cell r="AH105">
            <v>12.1</v>
          </cell>
          <cell r="AI105">
            <v>181</v>
          </cell>
          <cell r="AJ105">
            <v>54</v>
          </cell>
          <cell r="AK105">
            <v>34.4</v>
          </cell>
          <cell r="AL105">
            <v>2.23</v>
          </cell>
          <cell r="AM105">
            <v>0</v>
          </cell>
          <cell r="AN105">
            <v>7.99</v>
          </cell>
          <cell r="AO105">
            <v>38700</v>
          </cell>
          <cell r="AP105">
            <v>0</v>
          </cell>
          <cell r="AQ105">
            <v>76.900000000000006</v>
          </cell>
          <cell r="AR105">
            <v>188</v>
          </cell>
          <cell r="AS105">
            <v>67.5</v>
          </cell>
          <cell r="AT105">
            <v>202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 t="str">
            <v>W760X185</v>
          </cell>
        </row>
        <row r="106">
          <cell r="A106" t="str">
            <v>W</v>
          </cell>
          <cell r="B106" t="str">
            <v>W30X116</v>
          </cell>
          <cell r="C106">
            <v>116</v>
          </cell>
          <cell r="D106">
            <v>34.200000000000003</v>
          </cell>
          <cell r="E106">
            <v>30</v>
          </cell>
          <cell r="F106">
            <v>0</v>
          </cell>
          <cell r="G106">
            <v>0</v>
          </cell>
          <cell r="H106">
            <v>10.5</v>
          </cell>
          <cell r="I106">
            <v>0</v>
          </cell>
          <cell r="J106">
            <v>0</v>
          </cell>
          <cell r="K106">
            <v>0.56499999999999995</v>
          </cell>
          <cell r="L106">
            <v>0.85</v>
          </cell>
          <cell r="M106">
            <v>0</v>
          </cell>
          <cell r="N106">
            <v>0</v>
          </cell>
          <cell r="O106">
            <v>0</v>
          </cell>
          <cell r="P106">
            <v>1.5</v>
          </cell>
          <cell r="Q106">
            <v>1.75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6.17</v>
          </cell>
          <cell r="X106">
            <v>0</v>
          </cell>
          <cell r="Y106">
            <v>47.8</v>
          </cell>
          <cell r="Z106">
            <v>0</v>
          </cell>
          <cell r="AA106">
            <v>0</v>
          </cell>
          <cell r="AB106">
            <v>28.2</v>
          </cell>
          <cell r="AC106">
            <v>1800</v>
          </cell>
          <cell r="AD106">
            <v>17700</v>
          </cell>
          <cell r="AE106">
            <v>4930</v>
          </cell>
          <cell r="AF106">
            <v>378</v>
          </cell>
          <cell r="AG106">
            <v>329</v>
          </cell>
          <cell r="AH106">
            <v>12</v>
          </cell>
          <cell r="AI106">
            <v>164</v>
          </cell>
          <cell r="AJ106">
            <v>49.2</v>
          </cell>
          <cell r="AK106">
            <v>31.3</v>
          </cell>
          <cell r="AL106">
            <v>2.19</v>
          </cell>
          <cell r="AM106">
            <v>0</v>
          </cell>
          <cell r="AN106">
            <v>6.43</v>
          </cell>
          <cell r="AO106">
            <v>34900</v>
          </cell>
          <cell r="AP106">
            <v>0</v>
          </cell>
          <cell r="AQ106">
            <v>76.5</v>
          </cell>
          <cell r="AR106">
            <v>171</v>
          </cell>
          <cell r="AS106">
            <v>61.5</v>
          </cell>
          <cell r="AT106">
            <v>187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 t="str">
            <v>W760X173</v>
          </cell>
        </row>
        <row r="107">
          <cell r="A107" t="str">
            <v>W</v>
          </cell>
          <cell r="B107" t="str">
            <v>W30X108</v>
          </cell>
          <cell r="C107">
            <v>108</v>
          </cell>
          <cell r="D107">
            <v>31.7</v>
          </cell>
          <cell r="E107">
            <v>29.8</v>
          </cell>
          <cell r="F107">
            <v>0</v>
          </cell>
          <cell r="G107">
            <v>0</v>
          </cell>
          <cell r="H107">
            <v>10.5</v>
          </cell>
          <cell r="I107">
            <v>0</v>
          </cell>
          <cell r="J107">
            <v>0</v>
          </cell>
          <cell r="K107">
            <v>0.54500000000000004</v>
          </cell>
          <cell r="L107">
            <v>0.76</v>
          </cell>
          <cell r="M107">
            <v>0</v>
          </cell>
          <cell r="N107">
            <v>0</v>
          </cell>
          <cell r="O107">
            <v>0</v>
          </cell>
          <cell r="P107">
            <v>1.41</v>
          </cell>
          <cell r="Q107">
            <v>1.6875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6.89</v>
          </cell>
          <cell r="X107">
            <v>0</v>
          </cell>
          <cell r="Y107">
            <v>49.6</v>
          </cell>
          <cell r="Z107">
            <v>0</v>
          </cell>
          <cell r="AA107">
            <v>0</v>
          </cell>
          <cell r="AB107">
            <v>26.2</v>
          </cell>
          <cell r="AC107">
            <v>1680</v>
          </cell>
          <cell r="AD107">
            <v>24200</v>
          </cell>
          <cell r="AE107">
            <v>4470</v>
          </cell>
          <cell r="AF107">
            <v>346</v>
          </cell>
          <cell r="AG107">
            <v>299</v>
          </cell>
          <cell r="AH107">
            <v>11.9</v>
          </cell>
          <cell r="AI107">
            <v>146</v>
          </cell>
          <cell r="AJ107">
            <v>43.9</v>
          </cell>
          <cell r="AK107">
            <v>27.9</v>
          </cell>
          <cell r="AL107">
            <v>2.15</v>
          </cell>
          <cell r="AM107">
            <v>0</v>
          </cell>
          <cell r="AN107">
            <v>4.99</v>
          </cell>
          <cell r="AO107">
            <v>30800</v>
          </cell>
          <cell r="AP107">
            <v>0</v>
          </cell>
          <cell r="AQ107">
            <v>76.099999999999994</v>
          </cell>
          <cell r="AR107">
            <v>152</v>
          </cell>
          <cell r="AS107">
            <v>54.8</v>
          </cell>
          <cell r="AT107">
            <v>170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 t="str">
            <v>W760X161</v>
          </cell>
        </row>
        <row r="108">
          <cell r="A108" t="str">
            <v>W</v>
          </cell>
          <cell r="B108" t="str">
            <v>W30X99</v>
          </cell>
          <cell r="C108">
            <v>99</v>
          </cell>
          <cell r="D108">
            <v>29.1</v>
          </cell>
          <cell r="E108">
            <v>29.7</v>
          </cell>
          <cell r="F108">
            <v>0</v>
          </cell>
          <cell r="G108">
            <v>0</v>
          </cell>
          <cell r="H108">
            <v>10.5</v>
          </cell>
          <cell r="I108">
            <v>0</v>
          </cell>
          <cell r="J108">
            <v>0</v>
          </cell>
          <cell r="K108">
            <v>0.52</v>
          </cell>
          <cell r="L108">
            <v>0.67</v>
          </cell>
          <cell r="M108">
            <v>0</v>
          </cell>
          <cell r="N108">
            <v>0</v>
          </cell>
          <cell r="O108">
            <v>0</v>
          </cell>
          <cell r="P108">
            <v>1.32</v>
          </cell>
          <cell r="Q108">
            <v>1.5625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7.8</v>
          </cell>
          <cell r="X108">
            <v>0</v>
          </cell>
          <cell r="Y108">
            <v>51.9</v>
          </cell>
          <cell r="Z108">
            <v>0</v>
          </cell>
          <cell r="AA108">
            <v>0</v>
          </cell>
          <cell r="AB108">
            <v>23.9</v>
          </cell>
          <cell r="AC108">
            <v>1560</v>
          </cell>
          <cell r="AD108">
            <v>34100</v>
          </cell>
          <cell r="AE108">
            <v>3990</v>
          </cell>
          <cell r="AF108">
            <v>312</v>
          </cell>
          <cell r="AG108">
            <v>269</v>
          </cell>
          <cell r="AH108">
            <v>11.7</v>
          </cell>
          <cell r="AI108">
            <v>128</v>
          </cell>
          <cell r="AJ108">
            <v>38.6</v>
          </cell>
          <cell r="AK108">
            <v>24.5</v>
          </cell>
          <cell r="AL108">
            <v>2.1</v>
          </cell>
          <cell r="AM108">
            <v>0</v>
          </cell>
          <cell r="AN108">
            <v>3.77</v>
          </cell>
          <cell r="AO108">
            <v>26900</v>
          </cell>
          <cell r="AP108">
            <v>0</v>
          </cell>
          <cell r="AQ108">
            <v>75.7</v>
          </cell>
          <cell r="AR108">
            <v>133</v>
          </cell>
          <cell r="AS108">
            <v>48.2</v>
          </cell>
          <cell r="AT108">
            <v>154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 t="str">
            <v>W760X147</v>
          </cell>
        </row>
        <row r="109">
          <cell r="A109" t="str">
            <v>W</v>
          </cell>
          <cell r="B109" t="str">
            <v>W30X90</v>
          </cell>
          <cell r="C109">
            <v>90</v>
          </cell>
          <cell r="D109">
            <v>26.4</v>
          </cell>
          <cell r="E109">
            <v>29.5</v>
          </cell>
          <cell r="F109">
            <v>0</v>
          </cell>
          <cell r="G109">
            <v>0</v>
          </cell>
          <cell r="H109">
            <v>10.4</v>
          </cell>
          <cell r="I109">
            <v>0</v>
          </cell>
          <cell r="J109">
            <v>0</v>
          </cell>
          <cell r="K109">
            <v>0.47</v>
          </cell>
          <cell r="L109">
            <v>0.61</v>
          </cell>
          <cell r="M109">
            <v>0</v>
          </cell>
          <cell r="N109">
            <v>0</v>
          </cell>
          <cell r="O109">
            <v>0</v>
          </cell>
          <cell r="P109">
            <v>1.26</v>
          </cell>
          <cell r="Q109">
            <v>1.5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8.52</v>
          </cell>
          <cell r="X109">
            <v>0</v>
          </cell>
          <cell r="Y109">
            <v>57.5</v>
          </cell>
          <cell r="Z109">
            <v>0</v>
          </cell>
          <cell r="AA109">
            <v>0</v>
          </cell>
          <cell r="AB109">
            <v>19.5</v>
          </cell>
          <cell r="AC109">
            <v>1410</v>
          </cell>
          <cell r="AD109">
            <v>49600</v>
          </cell>
          <cell r="AE109">
            <v>3610</v>
          </cell>
          <cell r="AF109">
            <v>283</v>
          </cell>
          <cell r="AG109">
            <v>245</v>
          </cell>
          <cell r="AH109">
            <v>11.7</v>
          </cell>
          <cell r="AI109">
            <v>115</v>
          </cell>
          <cell r="AJ109">
            <v>34.700000000000003</v>
          </cell>
          <cell r="AK109">
            <v>22.1</v>
          </cell>
          <cell r="AL109">
            <v>2.09</v>
          </cell>
          <cell r="AM109">
            <v>0</v>
          </cell>
          <cell r="AN109">
            <v>2.84</v>
          </cell>
          <cell r="AO109">
            <v>24000</v>
          </cell>
          <cell r="AP109">
            <v>0</v>
          </cell>
          <cell r="AQ109">
            <v>75.2</v>
          </cell>
          <cell r="AR109">
            <v>119</v>
          </cell>
          <cell r="AS109">
            <v>43.8</v>
          </cell>
          <cell r="AT109">
            <v>139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 t="str">
            <v>W760X134</v>
          </cell>
        </row>
        <row r="110">
          <cell r="A110" t="str">
            <v>W</v>
          </cell>
          <cell r="B110" t="str">
            <v>W27X539</v>
          </cell>
          <cell r="C110">
            <v>539</v>
          </cell>
          <cell r="D110">
            <v>159</v>
          </cell>
          <cell r="E110">
            <v>32.5</v>
          </cell>
          <cell r="F110">
            <v>0</v>
          </cell>
          <cell r="G110">
            <v>0</v>
          </cell>
          <cell r="H110">
            <v>15.3</v>
          </cell>
          <cell r="I110">
            <v>0</v>
          </cell>
          <cell r="J110">
            <v>0</v>
          </cell>
          <cell r="K110">
            <v>1.97</v>
          </cell>
          <cell r="L110">
            <v>3.54</v>
          </cell>
          <cell r="M110">
            <v>0</v>
          </cell>
          <cell r="N110">
            <v>0</v>
          </cell>
          <cell r="O110">
            <v>0</v>
          </cell>
          <cell r="P110">
            <v>4.33</v>
          </cell>
          <cell r="Q110">
            <v>4.4375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2.15</v>
          </cell>
          <cell r="X110">
            <v>0</v>
          </cell>
          <cell r="Y110">
            <v>12.1</v>
          </cell>
          <cell r="Z110">
            <v>0</v>
          </cell>
          <cell r="AA110">
            <v>0</v>
          </cell>
          <cell r="AB110">
            <v>0</v>
          </cell>
          <cell r="AC110">
            <v>7160</v>
          </cell>
          <cell r="AD110">
            <v>67.099999999999994</v>
          </cell>
          <cell r="AE110">
            <v>25600</v>
          </cell>
          <cell r="AF110">
            <v>1890</v>
          </cell>
          <cell r="AG110">
            <v>1570</v>
          </cell>
          <cell r="AH110">
            <v>12.7</v>
          </cell>
          <cell r="AI110">
            <v>2110</v>
          </cell>
          <cell r="AJ110">
            <v>437</v>
          </cell>
          <cell r="AK110">
            <v>277</v>
          </cell>
          <cell r="AL110">
            <v>3.65</v>
          </cell>
          <cell r="AM110">
            <v>0</v>
          </cell>
          <cell r="AN110">
            <v>496</v>
          </cell>
          <cell r="AO110">
            <v>443000</v>
          </cell>
          <cell r="AP110">
            <v>0</v>
          </cell>
          <cell r="AQ110">
            <v>111</v>
          </cell>
          <cell r="AR110">
            <v>1490</v>
          </cell>
          <cell r="AS110">
            <v>341</v>
          </cell>
          <cell r="AT110">
            <v>942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 t="str">
            <v>W690X802</v>
          </cell>
        </row>
        <row r="111">
          <cell r="A111" t="str">
            <v>W</v>
          </cell>
          <cell r="B111" t="str">
            <v>W27X368</v>
          </cell>
          <cell r="C111">
            <v>368</v>
          </cell>
          <cell r="D111">
            <v>108</v>
          </cell>
          <cell r="E111">
            <v>30.4</v>
          </cell>
          <cell r="F111">
            <v>0</v>
          </cell>
          <cell r="G111">
            <v>0</v>
          </cell>
          <cell r="H111">
            <v>14.7</v>
          </cell>
          <cell r="I111">
            <v>0</v>
          </cell>
          <cell r="J111">
            <v>0</v>
          </cell>
          <cell r="K111">
            <v>1.38</v>
          </cell>
          <cell r="L111">
            <v>2.48</v>
          </cell>
          <cell r="M111">
            <v>0</v>
          </cell>
          <cell r="N111">
            <v>0</v>
          </cell>
          <cell r="O111">
            <v>0</v>
          </cell>
          <cell r="P111">
            <v>3.27</v>
          </cell>
          <cell r="Q111">
            <v>3.375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2.96</v>
          </cell>
          <cell r="X111">
            <v>0</v>
          </cell>
          <cell r="Y111">
            <v>17.3</v>
          </cell>
          <cell r="Z111">
            <v>0</v>
          </cell>
          <cell r="AA111">
            <v>0</v>
          </cell>
          <cell r="AB111">
            <v>0</v>
          </cell>
          <cell r="AC111">
            <v>5120</v>
          </cell>
          <cell r="AD111">
            <v>241</v>
          </cell>
          <cell r="AE111">
            <v>16200</v>
          </cell>
          <cell r="AF111">
            <v>1240</v>
          </cell>
          <cell r="AG111">
            <v>1060</v>
          </cell>
          <cell r="AH111">
            <v>12.2</v>
          </cell>
          <cell r="AI111">
            <v>1310</v>
          </cell>
          <cell r="AJ111">
            <v>279</v>
          </cell>
          <cell r="AK111">
            <v>179</v>
          </cell>
          <cell r="AL111">
            <v>3.48</v>
          </cell>
          <cell r="AM111">
            <v>0</v>
          </cell>
          <cell r="AN111">
            <v>170</v>
          </cell>
          <cell r="AO111">
            <v>255000</v>
          </cell>
          <cell r="AP111">
            <v>0</v>
          </cell>
          <cell r="AQ111">
            <v>102</v>
          </cell>
          <cell r="AR111">
            <v>930</v>
          </cell>
          <cell r="AS111">
            <v>230</v>
          </cell>
          <cell r="AT111">
            <v>619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 t="str">
            <v>W690X548</v>
          </cell>
        </row>
        <row r="112">
          <cell r="A112" t="str">
            <v>W</v>
          </cell>
          <cell r="B112" t="str">
            <v>W27X336</v>
          </cell>
          <cell r="C112">
            <v>336</v>
          </cell>
          <cell r="D112">
            <v>98.9</v>
          </cell>
          <cell r="E112">
            <v>30</v>
          </cell>
          <cell r="F112">
            <v>0</v>
          </cell>
          <cell r="G112">
            <v>0</v>
          </cell>
          <cell r="H112">
            <v>14.6</v>
          </cell>
          <cell r="I112">
            <v>0</v>
          </cell>
          <cell r="J112">
            <v>0</v>
          </cell>
          <cell r="K112">
            <v>1.26</v>
          </cell>
          <cell r="L112">
            <v>2.2799999999999998</v>
          </cell>
          <cell r="M112">
            <v>0</v>
          </cell>
          <cell r="N112">
            <v>0</v>
          </cell>
          <cell r="O112">
            <v>0</v>
          </cell>
          <cell r="P112">
            <v>3.07</v>
          </cell>
          <cell r="Q112">
            <v>3.1875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3.19</v>
          </cell>
          <cell r="X112">
            <v>0</v>
          </cell>
          <cell r="Y112">
            <v>18.899999999999999</v>
          </cell>
          <cell r="Z112">
            <v>0</v>
          </cell>
          <cell r="AA112">
            <v>0</v>
          </cell>
          <cell r="AB112">
            <v>0</v>
          </cell>
          <cell r="AC112">
            <v>4690</v>
          </cell>
          <cell r="AD112">
            <v>337</v>
          </cell>
          <cell r="AE112">
            <v>14600</v>
          </cell>
          <cell r="AF112">
            <v>1130</v>
          </cell>
          <cell r="AG112">
            <v>972</v>
          </cell>
          <cell r="AH112">
            <v>12.1</v>
          </cell>
          <cell r="AI112">
            <v>1180</v>
          </cell>
          <cell r="AJ112">
            <v>252</v>
          </cell>
          <cell r="AK112">
            <v>162</v>
          </cell>
          <cell r="AL112">
            <v>3.45</v>
          </cell>
          <cell r="AM112">
            <v>0</v>
          </cell>
          <cell r="AN112">
            <v>131</v>
          </cell>
          <cell r="AO112">
            <v>227000</v>
          </cell>
          <cell r="AP112">
            <v>0</v>
          </cell>
          <cell r="AQ112">
            <v>101</v>
          </cell>
          <cell r="AR112">
            <v>836</v>
          </cell>
          <cell r="AS112">
            <v>210</v>
          </cell>
          <cell r="AT112">
            <v>562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 t="str">
            <v>W690X500</v>
          </cell>
        </row>
        <row r="113">
          <cell r="A113" t="str">
            <v>W</v>
          </cell>
          <cell r="B113" t="str">
            <v>W27X307</v>
          </cell>
          <cell r="C113">
            <v>307</v>
          </cell>
          <cell r="D113">
            <v>90.4</v>
          </cell>
          <cell r="E113">
            <v>29.6</v>
          </cell>
          <cell r="F113">
            <v>0</v>
          </cell>
          <cell r="G113">
            <v>0</v>
          </cell>
          <cell r="H113">
            <v>14.4</v>
          </cell>
          <cell r="I113">
            <v>0</v>
          </cell>
          <cell r="J113">
            <v>0</v>
          </cell>
          <cell r="K113">
            <v>1.1599999999999999</v>
          </cell>
          <cell r="L113">
            <v>2.09</v>
          </cell>
          <cell r="M113">
            <v>0</v>
          </cell>
          <cell r="N113">
            <v>0</v>
          </cell>
          <cell r="O113">
            <v>0</v>
          </cell>
          <cell r="P113">
            <v>2.88</v>
          </cell>
          <cell r="Q113">
            <v>3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3.46</v>
          </cell>
          <cell r="X113">
            <v>0</v>
          </cell>
          <cell r="Y113">
            <v>20.6</v>
          </cell>
          <cell r="Z113">
            <v>0</v>
          </cell>
          <cell r="AA113">
            <v>0</v>
          </cell>
          <cell r="AB113">
            <v>0</v>
          </cell>
          <cell r="AC113">
            <v>4310</v>
          </cell>
          <cell r="AD113">
            <v>466</v>
          </cell>
          <cell r="AE113">
            <v>13100</v>
          </cell>
          <cell r="AF113">
            <v>1030</v>
          </cell>
          <cell r="AG113">
            <v>887</v>
          </cell>
          <cell r="AH113">
            <v>12</v>
          </cell>
          <cell r="AI113">
            <v>1050</v>
          </cell>
          <cell r="AJ113">
            <v>227</v>
          </cell>
          <cell r="AK113">
            <v>146</v>
          </cell>
          <cell r="AL113">
            <v>3.41</v>
          </cell>
          <cell r="AM113">
            <v>0</v>
          </cell>
          <cell r="AN113">
            <v>101</v>
          </cell>
          <cell r="AO113">
            <v>199000</v>
          </cell>
          <cell r="AP113">
            <v>0</v>
          </cell>
          <cell r="AQ113">
            <v>99.4</v>
          </cell>
          <cell r="AR113">
            <v>750</v>
          </cell>
          <cell r="AS113">
            <v>191</v>
          </cell>
          <cell r="AT113">
            <v>509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 t="str">
            <v>W690X457</v>
          </cell>
        </row>
        <row r="114">
          <cell r="A114" t="str">
            <v>W</v>
          </cell>
          <cell r="B114" t="str">
            <v>W27X281</v>
          </cell>
          <cell r="C114">
            <v>281</v>
          </cell>
          <cell r="D114">
            <v>82.9</v>
          </cell>
          <cell r="E114">
            <v>29.3</v>
          </cell>
          <cell r="F114">
            <v>0</v>
          </cell>
          <cell r="G114">
            <v>0</v>
          </cell>
          <cell r="H114">
            <v>14.4</v>
          </cell>
          <cell r="I114">
            <v>0</v>
          </cell>
          <cell r="J114">
            <v>0</v>
          </cell>
          <cell r="K114">
            <v>1.06</v>
          </cell>
          <cell r="L114">
            <v>1.93</v>
          </cell>
          <cell r="M114">
            <v>0</v>
          </cell>
          <cell r="N114">
            <v>0</v>
          </cell>
          <cell r="O114">
            <v>0</v>
          </cell>
          <cell r="P114">
            <v>2.72</v>
          </cell>
          <cell r="Q114">
            <v>2.8125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3.72</v>
          </cell>
          <cell r="X114">
            <v>0</v>
          </cell>
          <cell r="Y114">
            <v>22.5</v>
          </cell>
          <cell r="Z114">
            <v>0</v>
          </cell>
          <cell r="AA114">
            <v>0</v>
          </cell>
          <cell r="AB114">
            <v>0</v>
          </cell>
          <cell r="AC114">
            <v>3990</v>
          </cell>
          <cell r="AD114">
            <v>626</v>
          </cell>
          <cell r="AE114">
            <v>11900</v>
          </cell>
          <cell r="AF114">
            <v>936</v>
          </cell>
          <cell r="AG114">
            <v>814</v>
          </cell>
          <cell r="AH114">
            <v>12</v>
          </cell>
          <cell r="AI114">
            <v>953</v>
          </cell>
          <cell r="AJ114">
            <v>206</v>
          </cell>
          <cell r="AK114">
            <v>133</v>
          </cell>
          <cell r="AL114">
            <v>3.39</v>
          </cell>
          <cell r="AM114">
            <v>0</v>
          </cell>
          <cell r="AN114">
            <v>79.5</v>
          </cell>
          <cell r="AO114">
            <v>178000</v>
          </cell>
          <cell r="AP114">
            <v>0</v>
          </cell>
          <cell r="AQ114">
            <v>98.2</v>
          </cell>
          <cell r="AR114">
            <v>680</v>
          </cell>
          <cell r="AS114">
            <v>175</v>
          </cell>
          <cell r="AT114">
            <v>465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 t="str">
            <v>W690X419</v>
          </cell>
        </row>
        <row r="115">
          <cell r="A115" t="str">
            <v>W</v>
          </cell>
          <cell r="B115" t="str">
            <v>W27X258</v>
          </cell>
          <cell r="C115">
            <v>258</v>
          </cell>
          <cell r="D115">
            <v>76</v>
          </cell>
          <cell r="E115">
            <v>29</v>
          </cell>
          <cell r="F115">
            <v>0</v>
          </cell>
          <cell r="G115">
            <v>0</v>
          </cell>
          <cell r="H115">
            <v>14.3</v>
          </cell>
          <cell r="I115">
            <v>0</v>
          </cell>
          <cell r="J115">
            <v>0</v>
          </cell>
          <cell r="K115">
            <v>0.98</v>
          </cell>
          <cell r="L115">
            <v>1.77</v>
          </cell>
          <cell r="M115">
            <v>0</v>
          </cell>
          <cell r="N115">
            <v>0</v>
          </cell>
          <cell r="O115">
            <v>0</v>
          </cell>
          <cell r="P115">
            <v>2.56</v>
          </cell>
          <cell r="Q115">
            <v>2.6875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4.03</v>
          </cell>
          <cell r="X115">
            <v>0</v>
          </cell>
          <cell r="Y115">
            <v>24.4</v>
          </cell>
          <cell r="Z115">
            <v>0</v>
          </cell>
          <cell r="AA115">
            <v>0</v>
          </cell>
          <cell r="AB115">
            <v>0</v>
          </cell>
          <cell r="AC115">
            <v>3680</v>
          </cell>
          <cell r="AD115">
            <v>863</v>
          </cell>
          <cell r="AE115">
            <v>10800</v>
          </cell>
          <cell r="AF115">
            <v>852</v>
          </cell>
          <cell r="AG115">
            <v>745</v>
          </cell>
          <cell r="AH115">
            <v>11.9</v>
          </cell>
          <cell r="AI115">
            <v>859</v>
          </cell>
          <cell r="AJ115">
            <v>187</v>
          </cell>
          <cell r="AK115">
            <v>120</v>
          </cell>
          <cell r="AL115">
            <v>3.36</v>
          </cell>
          <cell r="AM115">
            <v>0</v>
          </cell>
          <cell r="AN115">
            <v>61.6</v>
          </cell>
          <cell r="AO115">
            <v>159000</v>
          </cell>
          <cell r="AP115">
            <v>0</v>
          </cell>
          <cell r="AQ115">
            <v>97.1</v>
          </cell>
          <cell r="AR115">
            <v>613</v>
          </cell>
          <cell r="AS115">
            <v>160</v>
          </cell>
          <cell r="AT115">
            <v>423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 t="str">
            <v>W690X384</v>
          </cell>
        </row>
        <row r="116">
          <cell r="A116" t="str">
            <v>W</v>
          </cell>
          <cell r="B116" t="str">
            <v>W27X235</v>
          </cell>
          <cell r="C116">
            <v>235</v>
          </cell>
          <cell r="D116">
            <v>69.400000000000006</v>
          </cell>
          <cell r="E116">
            <v>28.7</v>
          </cell>
          <cell r="F116">
            <v>0</v>
          </cell>
          <cell r="G116">
            <v>0</v>
          </cell>
          <cell r="H116">
            <v>14.2</v>
          </cell>
          <cell r="I116">
            <v>0</v>
          </cell>
          <cell r="J116">
            <v>0</v>
          </cell>
          <cell r="K116">
            <v>0.91</v>
          </cell>
          <cell r="L116">
            <v>1.61</v>
          </cell>
          <cell r="M116">
            <v>0</v>
          </cell>
          <cell r="N116">
            <v>0</v>
          </cell>
          <cell r="O116">
            <v>0</v>
          </cell>
          <cell r="P116">
            <v>2.4</v>
          </cell>
          <cell r="Q116">
            <v>2.5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4.41</v>
          </cell>
          <cell r="X116">
            <v>0</v>
          </cell>
          <cell r="Y116">
            <v>26.2</v>
          </cell>
          <cell r="Z116">
            <v>0</v>
          </cell>
          <cell r="AA116">
            <v>0</v>
          </cell>
          <cell r="AB116">
            <v>0</v>
          </cell>
          <cell r="AC116">
            <v>3380</v>
          </cell>
          <cell r="AD116">
            <v>1210</v>
          </cell>
          <cell r="AE116">
            <v>9700</v>
          </cell>
          <cell r="AF116">
            <v>772</v>
          </cell>
          <cell r="AG116">
            <v>677</v>
          </cell>
          <cell r="AH116">
            <v>11.8</v>
          </cell>
          <cell r="AI116">
            <v>769</v>
          </cell>
          <cell r="AJ116">
            <v>168</v>
          </cell>
          <cell r="AK116">
            <v>108</v>
          </cell>
          <cell r="AL116">
            <v>3.33</v>
          </cell>
          <cell r="AM116">
            <v>0</v>
          </cell>
          <cell r="AN116">
            <v>47</v>
          </cell>
          <cell r="AO116">
            <v>141000</v>
          </cell>
          <cell r="AP116">
            <v>0</v>
          </cell>
          <cell r="AQ116">
            <v>96</v>
          </cell>
          <cell r="AR116">
            <v>548</v>
          </cell>
          <cell r="AS116">
            <v>145</v>
          </cell>
          <cell r="AT116">
            <v>383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 t="str">
            <v>W690X350</v>
          </cell>
        </row>
        <row r="117">
          <cell r="A117" t="str">
            <v>W</v>
          </cell>
          <cell r="B117" t="str">
            <v>W27X217</v>
          </cell>
          <cell r="C117">
            <v>217</v>
          </cell>
          <cell r="D117">
            <v>64</v>
          </cell>
          <cell r="E117">
            <v>28.4</v>
          </cell>
          <cell r="F117">
            <v>0</v>
          </cell>
          <cell r="G117">
            <v>0</v>
          </cell>
          <cell r="H117">
            <v>14.1</v>
          </cell>
          <cell r="I117">
            <v>0</v>
          </cell>
          <cell r="J117">
            <v>0</v>
          </cell>
          <cell r="K117">
            <v>0.83</v>
          </cell>
          <cell r="L117">
            <v>1.5</v>
          </cell>
          <cell r="M117">
            <v>0</v>
          </cell>
          <cell r="N117">
            <v>0</v>
          </cell>
          <cell r="O117">
            <v>0</v>
          </cell>
          <cell r="P117">
            <v>2.29</v>
          </cell>
          <cell r="Q117">
            <v>2.375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4.71</v>
          </cell>
          <cell r="X117">
            <v>0</v>
          </cell>
          <cell r="Y117">
            <v>28.7</v>
          </cell>
          <cell r="Z117">
            <v>0</v>
          </cell>
          <cell r="AA117">
            <v>0</v>
          </cell>
          <cell r="AB117">
            <v>0</v>
          </cell>
          <cell r="AC117">
            <v>3130</v>
          </cell>
          <cell r="AD117">
            <v>1610</v>
          </cell>
          <cell r="AE117">
            <v>8910</v>
          </cell>
          <cell r="AF117">
            <v>711</v>
          </cell>
          <cell r="AG117">
            <v>627</v>
          </cell>
          <cell r="AH117">
            <v>11.8</v>
          </cell>
          <cell r="AI117">
            <v>704</v>
          </cell>
          <cell r="AJ117">
            <v>154</v>
          </cell>
          <cell r="AK117">
            <v>99.8</v>
          </cell>
          <cell r="AL117">
            <v>3.32</v>
          </cell>
          <cell r="AM117">
            <v>0</v>
          </cell>
          <cell r="AN117">
            <v>37.6</v>
          </cell>
          <cell r="AO117">
            <v>128000</v>
          </cell>
          <cell r="AP117">
            <v>0</v>
          </cell>
          <cell r="AQ117">
            <v>95</v>
          </cell>
          <cell r="AR117">
            <v>503</v>
          </cell>
          <cell r="AS117">
            <v>134</v>
          </cell>
          <cell r="AT117">
            <v>352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 t="str">
            <v>W690X323</v>
          </cell>
        </row>
        <row r="118">
          <cell r="A118" t="str">
            <v>W</v>
          </cell>
          <cell r="B118" t="str">
            <v>W27X194</v>
          </cell>
          <cell r="C118">
            <v>194</v>
          </cell>
          <cell r="D118">
            <v>57.2</v>
          </cell>
          <cell r="E118">
            <v>28.1</v>
          </cell>
          <cell r="F118">
            <v>0</v>
          </cell>
          <cell r="G118">
            <v>0</v>
          </cell>
          <cell r="H118">
            <v>14</v>
          </cell>
          <cell r="I118">
            <v>0</v>
          </cell>
          <cell r="J118">
            <v>0</v>
          </cell>
          <cell r="K118">
            <v>0.75</v>
          </cell>
          <cell r="L118">
            <v>1.34</v>
          </cell>
          <cell r="M118">
            <v>0</v>
          </cell>
          <cell r="N118">
            <v>0</v>
          </cell>
          <cell r="O118">
            <v>0</v>
          </cell>
          <cell r="P118">
            <v>2.13</v>
          </cell>
          <cell r="Q118">
            <v>2.25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5.24</v>
          </cell>
          <cell r="X118">
            <v>0</v>
          </cell>
          <cell r="Y118">
            <v>31.8</v>
          </cell>
          <cell r="Z118">
            <v>0</v>
          </cell>
          <cell r="AA118">
            <v>0</v>
          </cell>
          <cell r="AB118">
            <v>63.6</v>
          </cell>
          <cell r="AC118">
            <v>2820</v>
          </cell>
          <cell r="AD118">
            <v>2430</v>
          </cell>
          <cell r="AE118">
            <v>7860</v>
          </cell>
          <cell r="AF118">
            <v>631</v>
          </cell>
          <cell r="AG118">
            <v>559</v>
          </cell>
          <cell r="AH118">
            <v>11.7</v>
          </cell>
          <cell r="AI118">
            <v>619</v>
          </cell>
          <cell r="AJ118">
            <v>136</v>
          </cell>
          <cell r="AK118">
            <v>88.1</v>
          </cell>
          <cell r="AL118">
            <v>3.29</v>
          </cell>
          <cell r="AM118">
            <v>0</v>
          </cell>
          <cell r="AN118">
            <v>27.1</v>
          </cell>
          <cell r="AO118">
            <v>111000</v>
          </cell>
          <cell r="AP118">
            <v>0</v>
          </cell>
          <cell r="AQ118">
            <v>93.9</v>
          </cell>
          <cell r="AR118">
            <v>442</v>
          </cell>
          <cell r="AS118">
            <v>119</v>
          </cell>
          <cell r="AT118">
            <v>312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 t="str">
            <v>W690X289</v>
          </cell>
        </row>
        <row r="119">
          <cell r="A119" t="str">
            <v>W</v>
          </cell>
          <cell r="B119" t="str">
            <v>W27X178</v>
          </cell>
          <cell r="C119">
            <v>178</v>
          </cell>
          <cell r="D119">
            <v>52.5</v>
          </cell>
          <cell r="E119">
            <v>27.8</v>
          </cell>
          <cell r="F119">
            <v>0</v>
          </cell>
          <cell r="G119">
            <v>0</v>
          </cell>
          <cell r="H119">
            <v>14.1</v>
          </cell>
          <cell r="I119">
            <v>0</v>
          </cell>
          <cell r="J119">
            <v>0</v>
          </cell>
          <cell r="K119">
            <v>0.72499999999999998</v>
          </cell>
          <cell r="L119">
            <v>1.19</v>
          </cell>
          <cell r="M119">
            <v>0</v>
          </cell>
          <cell r="N119">
            <v>0</v>
          </cell>
          <cell r="O119">
            <v>0</v>
          </cell>
          <cell r="P119">
            <v>1.98</v>
          </cell>
          <cell r="Q119">
            <v>2.0625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5.92</v>
          </cell>
          <cell r="X119">
            <v>0</v>
          </cell>
          <cell r="Y119">
            <v>32.9</v>
          </cell>
          <cell r="Z119">
            <v>0</v>
          </cell>
          <cell r="AA119">
            <v>0</v>
          </cell>
          <cell r="AB119">
            <v>59.5</v>
          </cell>
          <cell r="AC119">
            <v>2580</v>
          </cell>
          <cell r="AD119">
            <v>3570</v>
          </cell>
          <cell r="AE119">
            <v>7020</v>
          </cell>
          <cell r="AF119">
            <v>570</v>
          </cell>
          <cell r="AG119">
            <v>505</v>
          </cell>
          <cell r="AH119">
            <v>11.6</v>
          </cell>
          <cell r="AI119">
            <v>555</v>
          </cell>
          <cell r="AJ119">
            <v>122</v>
          </cell>
          <cell r="AK119">
            <v>78.8</v>
          </cell>
          <cell r="AL119">
            <v>3.25</v>
          </cell>
          <cell r="AM119">
            <v>0</v>
          </cell>
          <cell r="AN119">
            <v>20.100000000000001</v>
          </cell>
          <cell r="AO119">
            <v>98300</v>
          </cell>
          <cell r="AP119">
            <v>0</v>
          </cell>
          <cell r="AQ119">
            <v>93.7</v>
          </cell>
          <cell r="AR119">
            <v>393</v>
          </cell>
          <cell r="AS119">
            <v>106</v>
          </cell>
          <cell r="AT119">
            <v>282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 t="str">
            <v>W690X265</v>
          </cell>
        </row>
        <row r="120">
          <cell r="A120" t="str">
            <v>W</v>
          </cell>
          <cell r="B120" t="str">
            <v>W27X161</v>
          </cell>
          <cell r="C120">
            <v>161</v>
          </cell>
          <cell r="D120">
            <v>47.6</v>
          </cell>
          <cell r="E120">
            <v>27.6</v>
          </cell>
          <cell r="F120">
            <v>0</v>
          </cell>
          <cell r="G120">
            <v>0</v>
          </cell>
          <cell r="H120">
            <v>14</v>
          </cell>
          <cell r="I120">
            <v>0</v>
          </cell>
          <cell r="J120">
            <v>0</v>
          </cell>
          <cell r="K120">
            <v>0.66</v>
          </cell>
          <cell r="L120">
            <v>1.08</v>
          </cell>
          <cell r="M120">
            <v>0</v>
          </cell>
          <cell r="N120">
            <v>0</v>
          </cell>
          <cell r="O120">
            <v>0</v>
          </cell>
          <cell r="P120">
            <v>1.87</v>
          </cell>
          <cell r="Q120">
            <v>2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6.49</v>
          </cell>
          <cell r="X120">
            <v>0</v>
          </cell>
          <cell r="Y120">
            <v>36.1</v>
          </cell>
          <cell r="Z120">
            <v>0</v>
          </cell>
          <cell r="AA120">
            <v>0</v>
          </cell>
          <cell r="AB120">
            <v>49.3</v>
          </cell>
          <cell r="AC120">
            <v>2340</v>
          </cell>
          <cell r="AD120">
            <v>5150</v>
          </cell>
          <cell r="AE120">
            <v>6310</v>
          </cell>
          <cell r="AF120">
            <v>515</v>
          </cell>
          <cell r="AG120">
            <v>458</v>
          </cell>
          <cell r="AH120">
            <v>11.5</v>
          </cell>
          <cell r="AI120">
            <v>497</v>
          </cell>
          <cell r="AJ120">
            <v>109</v>
          </cell>
          <cell r="AK120">
            <v>70.900000000000006</v>
          </cell>
          <cell r="AL120">
            <v>3.23</v>
          </cell>
          <cell r="AM120">
            <v>0</v>
          </cell>
          <cell r="AN120">
            <v>15.1</v>
          </cell>
          <cell r="AO120">
            <v>87300</v>
          </cell>
          <cell r="AP120">
            <v>0</v>
          </cell>
          <cell r="AQ120">
            <v>92.9</v>
          </cell>
          <cell r="AR120">
            <v>352</v>
          </cell>
          <cell r="AS120">
            <v>95.6</v>
          </cell>
          <cell r="AT120">
            <v>254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 t="str">
            <v>W690X240</v>
          </cell>
        </row>
        <row r="121">
          <cell r="A121" t="str">
            <v>W</v>
          </cell>
          <cell r="B121" t="str">
            <v>W27X146</v>
          </cell>
          <cell r="C121">
            <v>146</v>
          </cell>
          <cell r="D121">
            <v>43.1</v>
          </cell>
          <cell r="E121">
            <v>27.4</v>
          </cell>
          <cell r="F121">
            <v>0</v>
          </cell>
          <cell r="G121">
            <v>0</v>
          </cell>
          <cell r="H121">
            <v>14</v>
          </cell>
          <cell r="I121">
            <v>0</v>
          </cell>
          <cell r="J121">
            <v>0</v>
          </cell>
          <cell r="K121">
            <v>0.60499999999999998</v>
          </cell>
          <cell r="L121">
            <v>0.97499999999999998</v>
          </cell>
          <cell r="M121">
            <v>0</v>
          </cell>
          <cell r="N121">
            <v>0</v>
          </cell>
          <cell r="O121">
            <v>0</v>
          </cell>
          <cell r="P121">
            <v>1.76</v>
          </cell>
          <cell r="Q121">
            <v>1.875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7.16</v>
          </cell>
          <cell r="X121">
            <v>0</v>
          </cell>
          <cell r="Y121">
            <v>39.4</v>
          </cell>
          <cell r="Z121">
            <v>0</v>
          </cell>
          <cell r="AA121">
            <v>0</v>
          </cell>
          <cell r="AB121">
            <v>41.4</v>
          </cell>
          <cell r="AC121">
            <v>2130</v>
          </cell>
          <cell r="AD121">
            <v>7460</v>
          </cell>
          <cell r="AE121">
            <v>5660</v>
          </cell>
          <cell r="AF121">
            <v>464</v>
          </cell>
          <cell r="AG121">
            <v>414</v>
          </cell>
          <cell r="AH121">
            <v>11.5</v>
          </cell>
          <cell r="AI121">
            <v>443</v>
          </cell>
          <cell r="AJ121">
            <v>97.7</v>
          </cell>
          <cell r="AK121">
            <v>63.5</v>
          </cell>
          <cell r="AL121">
            <v>3.2</v>
          </cell>
          <cell r="AM121">
            <v>0</v>
          </cell>
          <cell r="AN121">
            <v>11.3</v>
          </cell>
          <cell r="AO121">
            <v>77200</v>
          </cell>
          <cell r="AP121">
            <v>0</v>
          </cell>
          <cell r="AQ121">
            <v>92.2</v>
          </cell>
          <cell r="AR121">
            <v>314</v>
          </cell>
          <cell r="AS121">
            <v>86</v>
          </cell>
          <cell r="AT121">
            <v>229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 t="str">
            <v>W690X217</v>
          </cell>
        </row>
        <row r="122">
          <cell r="A122" t="str">
            <v>W</v>
          </cell>
          <cell r="B122" t="str">
            <v>W27X129</v>
          </cell>
          <cell r="C122">
            <v>129</v>
          </cell>
          <cell r="D122">
            <v>37.799999999999997</v>
          </cell>
          <cell r="E122">
            <v>27.6</v>
          </cell>
          <cell r="F122">
            <v>0</v>
          </cell>
          <cell r="G122">
            <v>0</v>
          </cell>
          <cell r="H122">
            <v>10</v>
          </cell>
          <cell r="I122">
            <v>0</v>
          </cell>
          <cell r="J122">
            <v>0</v>
          </cell>
          <cell r="K122">
            <v>0.61</v>
          </cell>
          <cell r="L122">
            <v>1.1000000000000001</v>
          </cell>
          <cell r="M122">
            <v>0</v>
          </cell>
          <cell r="N122">
            <v>0</v>
          </cell>
          <cell r="O122">
            <v>0</v>
          </cell>
          <cell r="P122">
            <v>1.7</v>
          </cell>
          <cell r="Q122">
            <v>2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4.55</v>
          </cell>
          <cell r="X122">
            <v>0</v>
          </cell>
          <cell r="Y122">
            <v>39.700000000000003</v>
          </cell>
          <cell r="Z122">
            <v>0</v>
          </cell>
          <cell r="AA122">
            <v>0</v>
          </cell>
          <cell r="AB122">
            <v>40.799999999999997</v>
          </cell>
          <cell r="AC122">
            <v>2380</v>
          </cell>
          <cell r="AD122">
            <v>5420</v>
          </cell>
          <cell r="AE122">
            <v>4760</v>
          </cell>
          <cell r="AF122">
            <v>395</v>
          </cell>
          <cell r="AG122">
            <v>345</v>
          </cell>
          <cell r="AH122">
            <v>11.2</v>
          </cell>
          <cell r="AI122">
            <v>184</v>
          </cell>
          <cell r="AJ122">
            <v>57.6</v>
          </cell>
          <cell r="AK122">
            <v>36.799999999999997</v>
          </cell>
          <cell r="AL122">
            <v>2.21</v>
          </cell>
          <cell r="AM122">
            <v>0</v>
          </cell>
          <cell r="AN122">
            <v>11.1</v>
          </cell>
          <cell r="AO122">
            <v>32400</v>
          </cell>
          <cell r="AP122">
            <v>0</v>
          </cell>
          <cell r="AQ122">
            <v>66.400000000000006</v>
          </cell>
          <cell r="AR122">
            <v>183</v>
          </cell>
          <cell r="AS122">
            <v>68.599999999999994</v>
          </cell>
          <cell r="AT122">
            <v>195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 t="str">
            <v>W690X192</v>
          </cell>
        </row>
        <row r="123">
          <cell r="A123" t="str">
            <v>W</v>
          </cell>
          <cell r="B123" t="str">
            <v>W27X114</v>
          </cell>
          <cell r="C123">
            <v>114</v>
          </cell>
          <cell r="D123">
            <v>33.5</v>
          </cell>
          <cell r="E123">
            <v>27.3</v>
          </cell>
          <cell r="F123">
            <v>0</v>
          </cell>
          <cell r="G123">
            <v>0</v>
          </cell>
          <cell r="H123">
            <v>10.1</v>
          </cell>
          <cell r="I123">
            <v>0</v>
          </cell>
          <cell r="J123">
            <v>0</v>
          </cell>
          <cell r="K123">
            <v>0.56999999999999995</v>
          </cell>
          <cell r="L123">
            <v>0.93</v>
          </cell>
          <cell r="M123">
            <v>0</v>
          </cell>
          <cell r="N123">
            <v>0</v>
          </cell>
          <cell r="O123">
            <v>0</v>
          </cell>
          <cell r="P123">
            <v>1.53</v>
          </cell>
          <cell r="Q123">
            <v>1.8125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5.41</v>
          </cell>
          <cell r="X123">
            <v>0</v>
          </cell>
          <cell r="Y123">
            <v>42.5</v>
          </cell>
          <cell r="Z123">
            <v>0</v>
          </cell>
          <cell r="AA123">
            <v>0</v>
          </cell>
          <cell r="AB123">
            <v>35.6</v>
          </cell>
          <cell r="AC123">
            <v>2100</v>
          </cell>
          <cell r="AD123">
            <v>9220</v>
          </cell>
          <cell r="AE123">
            <v>4080</v>
          </cell>
          <cell r="AF123">
            <v>343</v>
          </cell>
          <cell r="AG123">
            <v>299</v>
          </cell>
          <cell r="AH123">
            <v>11</v>
          </cell>
          <cell r="AI123">
            <v>159</v>
          </cell>
          <cell r="AJ123">
            <v>49.3</v>
          </cell>
          <cell r="AK123">
            <v>31.5</v>
          </cell>
          <cell r="AL123">
            <v>2.1800000000000002</v>
          </cell>
          <cell r="AM123">
            <v>0</v>
          </cell>
          <cell r="AN123">
            <v>7.33</v>
          </cell>
          <cell r="AO123">
            <v>27600</v>
          </cell>
          <cell r="AP123">
            <v>0</v>
          </cell>
          <cell r="AQ123">
            <v>66.400000000000006</v>
          </cell>
          <cell r="AR123">
            <v>155</v>
          </cell>
          <cell r="AS123">
            <v>58.2</v>
          </cell>
          <cell r="AT123">
            <v>170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 t="str">
            <v>W690X170</v>
          </cell>
        </row>
        <row r="124">
          <cell r="A124" t="str">
            <v>W</v>
          </cell>
          <cell r="B124" t="str">
            <v>W27X102</v>
          </cell>
          <cell r="C124">
            <v>102</v>
          </cell>
          <cell r="D124">
            <v>30</v>
          </cell>
          <cell r="E124">
            <v>27.1</v>
          </cell>
          <cell r="F124">
            <v>0</v>
          </cell>
          <cell r="G124">
            <v>0</v>
          </cell>
          <cell r="H124">
            <v>10</v>
          </cell>
          <cell r="I124">
            <v>0</v>
          </cell>
          <cell r="J124">
            <v>0</v>
          </cell>
          <cell r="K124">
            <v>0.51500000000000001</v>
          </cell>
          <cell r="L124">
            <v>0.83</v>
          </cell>
          <cell r="M124">
            <v>0</v>
          </cell>
          <cell r="N124">
            <v>0</v>
          </cell>
          <cell r="O124">
            <v>0</v>
          </cell>
          <cell r="P124">
            <v>1.43</v>
          </cell>
          <cell r="Q124">
            <v>1.75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6.03</v>
          </cell>
          <cell r="X124">
            <v>0</v>
          </cell>
          <cell r="Y124">
            <v>47.1</v>
          </cell>
          <cell r="Z124">
            <v>0</v>
          </cell>
          <cell r="AA124">
            <v>0</v>
          </cell>
          <cell r="AB124">
            <v>29.1</v>
          </cell>
          <cell r="AC124">
            <v>1890</v>
          </cell>
          <cell r="AD124">
            <v>14100</v>
          </cell>
          <cell r="AE124">
            <v>3620</v>
          </cell>
          <cell r="AF124">
            <v>305</v>
          </cell>
          <cell r="AG124">
            <v>267</v>
          </cell>
          <cell r="AH124">
            <v>11</v>
          </cell>
          <cell r="AI124">
            <v>139</v>
          </cell>
          <cell r="AJ124">
            <v>43.4</v>
          </cell>
          <cell r="AK124">
            <v>27.8</v>
          </cell>
          <cell r="AL124">
            <v>2.15</v>
          </cell>
          <cell r="AM124">
            <v>0</v>
          </cell>
          <cell r="AN124">
            <v>5.28</v>
          </cell>
          <cell r="AO124">
            <v>24000</v>
          </cell>
          <cell r="AP124">
            <v>0</v>
          </cell>
          <cell r="AQ124">
            <v>65.7</v>
          </cell>
          <cell r="AR124">
            <v>137</v>
          </cell>
          <cell r="AS124">
            <v>51.8</v>
          </cell>
          <cell r="AT124">
            <v>151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 t="str">
            <v>W690X152</v>
          </cell>
        </row>
        <row r="125">
          <cell r="A125" t="str">
            <v>W</v>
          </cell>
          <cell r="B125" t="str">
            <v>W27X94</v>
          </cell>
          <cell r="C125">
            <v>94</v>
          </cell>
          <cell r="D125">
            <v>27.7</v>
          </cell>
          <cell r="E125">
            <v>26.9</v>
          </cell>
          <cell r="F125">
            <v>0</v>
          </cell>
          <cell r="G125">
            <v>0</v>
          </cell>
          <cell r="H125">
            <v>9.99</v>
          </cell>
          <cell r="I125">
            <v>0</v>
          </cell>
          <cell r="J125">
            <v>0</v>
          </cell>
          <cell r="K125">
            <v>0.49</v>
          </cell>
          <cell r="L125">
            <v>0.745</v>
          </cell>
          <cell r="M125">
            <v>0</v>
          </cell>
          <cell r="N125">
            <v>0</v>
          </cell>
          <cell r="O125">
            <v>0</v>
          </cell>
          <cell r="P125">
            <v>1.34</v>
          </cell>
          <cell r="Q125">
            <v>1.625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6.7</v>
          </cell>
          <cell r="X125">
            <v>0</v>
          </cell>
          <cell r="Y125">
            <v>49.5</v>
          </cell>
          <cell r="Z125">
            <v>0</v>
          </cell>
          <cell r="AA125">
            <v>0</v>
          </cell>
          <cell r="AB125">
            <v>26.3</v>
          </cell>
          <cell r="AC125">
            <v>1740</v>
          </cell>
          <cell r="AD125">
            <v>19900</v>
          </cell>
          <cell r="AE125">
            <v>3270</v>
          </cell>
          <cell r="AF125">
            <v>278</v>
          </cell>
          <cell r="AG125">
            <v>243</v>
          </cell>
          <cell r="AH125">
            <v>10.9</v>
          </cell>
          <cell r="AI125">
            <v>124</v>
          </cell>
          <cell r="AJ125">
            <v>38.799999999999997</v>
          </cell>
          <cell r="AK125">
            <v>24.8</v>
          </cell>
          <cell r="AL125">
            <v>2.12</v>
          </cell>
          <cell r="AM125">
            <v>0</v>
          </cell>
          <cell r="AN125">
            <v>4.03</v>
          </cell>
          <cell r="AO125">
            <v>21200</v>
          </cell>
          <cell r="AP125">
            <v>0</v>
          </cell>
          <cell r="AQ125">
            <v>65.400000000000006</v>
          </cell>
          <cell r="AR125">
            <v>122</v>
          </cell>
          <cell r="AS125">
            <v>46.3</v>
          </cell>
          <cell r="AT125">
            <v>137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 t="str">
            <v>W690X140</v>
          </cell>
        </row>
        <row r="126">
          <cell r="A126" t="str">
            <v>W</v>
          </cell>
          <cell r="B126" t="str">
            <v>W27X84</v>
          </cell>
          <cell r="C126">
            <v>84</v>
          </cell>
          <cell r="D126">
            <v>24.8</v>
          </cell>
          <cell r="E126">
            <v>26.7</v>
          </cell>
          <cell r="F126">
            <v>0</v>
          </cell>
          <cell r="G126">
            <v>0</v>
          </cell>
          <cell r="H126">
            <v>9.9600000000000009</v>
          </cell>
          <cell r="I126">
            <v>0</v>
          </cell>
          <cell r="J126">
            <v>0</v>
          </cell>
          <cell r="K126">
            <v>0.46</v>
          </cell>
          <cell r="L126">
            <v>0.64</v>
          </cell>
          <cell r="M126">
            <v>0</v>
          </cell>
          <cell r="N126">
            <v>0</v>
          </cell>
          <cell r="O126">
            <v>0</v>
          </cell>
          <cell r="P126">
            <v>1.24</v>
          </cell>
          <cell r="Q126">
            <v>1.5625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7.78</v>
          </cell>
          <cell r="X126">
            <v>0</v>
          </cell>
          <cell r="Y126">
            <v>52.7</v>
          </cell>
          <cell r="Z126">
            <v>0</v>
          </cell>
          <cell r="AA126">
            <v>0</v>
          </cell>
          <cell r="AB126">
            <v>23.2</v>
          </cell>
          <cell r="AC126">
            <v>1570</v>
          </cell>
          <cell r="AD126">
            <v>31100</v>
          </cell>
          <cell r="AE126">
            <v>2850</v>
          </cell>
          <cell r="AF126">
            <v>244</v>
          </cell>
          <cell r="AG126">
            <v>213</v>
          </cell>
          <cell r="AH126">
            <v>10.7</v>
          </cell>
          <cell r="AI126">
            <v>106</v>
          </cell>
          <cell r="AJ126">
            <v>33.200000000000003</v>
          </cell>
          <cell r="AK126">
            <v>21.2</v>
          </cell>
          <cell r="AL126">
            <v>2.0699999999999998</v>
          </cell>
          <cell r="AM126">
            <v>0</v>
          </cell>
          <cell r="AN126">
            <v>2.81</v>
          </cell>
          <cell r="AO126">
            <v>18000</v>
          </cell>
          <cell r="AP126">
            <v>0</v>
          </cell>
          <cell r="AQ126">
            <v>64.900000000000006</v>
          </cell>
          <cell r="AR126">
            <v>103</v>
          </cell>
          <cell r="AS126">
            <v>39.6</v>
          </cell>
          <cell r="AT126">
            <v>120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 t="str">
            <v>W690X125</v>
          </cell>
        </row>
        <row r="127">
          <cell r="A127" t="str">
            <v>W</v>
          </cell>
          <cell r="B127" t="str">
            <v>W24X370</v>
          </cell>
          <cell r="C127">
            <v>370</v>
          </cell>
          <cell r="D127">
            <v>109</v>
          </cell>
          <cell r="E127">
            <v>28</v>
          </cell>
          <cell r="F127">
            <v>0</v>
          </cell>
          <cell r="G127">
            <v>0</v>
          </cell>
          <cell r="H127">
            <v>13.7</v>
          </cell>
          <cell r="I127">
            <v>0</v>
          </cell>
          <cell r="J127">
            <v>0</v>
          </cell>
          <cell r="K127">
            <v>1.52</v>
          </cell>
          <cell r="L127">
            <v>2.72</v>
          </cell>
          <cell r="M127">
            <v>0</v>
          </cell>
          <cell r="N127">
            <v>0</v>
          </cell>
          <cell r="O127">
            <v>0</v>
          </cell>
          <cell r="P127">
            <v>3.22</v>
          </cell>
          <cell r="Q127">
            <v>3.625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2.5099999999999998</v>
          </cell>
          <cell r="X127">
            <v>0</v>
          </cell>
          <cell r="Y127">
            <v>14.2</v>
          </cell>
          <cell r="Z127">
            <v>0</v>
          </cell>
          <cell r="AA127">
            <v>0</v>
          </cell>
          <cell r="AB127">
            <v>0</v>
          </cell>
          <cell r="AC127">
            <v>6190</v>
          </cell>
          <cell r="AD127">
            <v>115</v>
          </cell>
          <cell r="AE127">
            <v>13400</v>
          </cell>
          <cell r="AF127">
            <v>1130</v>
          </cell>
          <cell r="AG127">
            <v>957</v>
          </cell>
          <cell r="AH127">
            <v>11.1</v>
          </cell>
          <cell r="AI127">
            <v>1160</v>
          </cell>
          <cell r="AJ127">
            <v>267</v>
          </cell>
          <cell r="AK127">
            <v>170</v>
          </cell>
          <cell r="AL127">
            <v>3.27</v>
          </cell>
          <cell r="AM127">
            <v>0</v>
          </cell>
          <cell r="AN127">
            <v>201</v>
          </cell>
          <cell r="AO127">
            <v>185000</v>
          </cell>
          <cell r="AP127">
            <v>0</v>
          </cell>
          <cell r="AQ127">
            <v>86.3</v>
          </cell>
          <cell r="AR127">
            <v>802</v>
          </cell>
          <cell r="AS127">
            <v>209</v>
          </cell>
          <cell r="AT127">
            <v>566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 t="str">
            <v>W610X551</v>
          </cell>
        </row>
        <row r="128">
          <cell r="A128" t="str">
            <v>W</v>
          </cell>
          <cell r="B128" t="str">
            <v>W24X335</v>
          </cell>
          <cell r="C128">
            <v>335</v>
          </cell>
          <cell r="D128">
            <v>98.4</v>
          </cell>
          <cell r="E128">
            <v>27.5</v>
          </cell>
          <cell r="F128">
            <v>0</v>
          </cell>
          <cell r="G128">
            <v>0</v>
          </cell>
          <cell r="H128">
            <v>13.5</v>
          </cell>
          <cell r="I128">
            <v>0</v>
          </cell>
          <cell r="J128">
            <v>0</v>
          </cell>
          <cell r="K128">
            <v>1.38</v>
          </cell>
          <cell r="L128">
            <v>2.48</v>
          </cell>
          <cell r="M128">
            <v>0</v>
          </cell>
          <cell r="N128">
            <v>0</v>
          </cell>
          <cell r="O128">
            <v>0</v>
          </cell>
          <cell r="P128">
            <v>2.98</v>
          </cell>
          <cell r="Q128">
            <v>3.375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2.73</v>
          </cell>
          <cell r="X128">
            <v>0</v>
          </cell>
          <cell r="Y128">
            <v>15.6</v>
          </cell>
          <cell r="Z128">
            <v>0</v>
          </cell>
          <cell r="AA128">
            <v>0</v>
          </cell>
          <cell r="AB128">
            <v>0</v>
          </cell>
          <cell r="AC128">
            <v>5670</v>
          </cell>
          <cell r="AD128">
            <v>162</v>
          </cell>
          <cell r="AE128">
            <v>11900</v>
          </cell>
          <cell r="AF128">
            <v>1020</v>
          </cell>
          <cell r="AG128">
            <v>864</v>
          </cell>
          <cell r="AH128">
            <v>11</v>
          </cell>
          <cell r="AI128">
            <v>1030</v>
          </cell>
          <cell r="AJ128">
            <v>238</v>
          </cell>
          <cell r="AK128">
            <v>152</v>
          </cell>
          <cell r="AL128">
            <v>3.23</v>
          </cell>
          <cell r="AM128">
            <v>0</v>
          </cell>
          <cell r="AN128">
            <v>152</v>
          </cell>
          <cell r="AO128">
            <v>161000</v>
          </cell>
          <cell r="AP128">
            <v>0</v>
          </cell>
          <cell r="AQ128">
            <v>84.6</v>
          </cell>
          <cell r="AR128">
            <v>709</v>
          </cell>
          <cell r="AS128">
            <v>188</v>
          </cell>
          <cell r="AT128">
            <v>508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 t="str">
            <v>W610X498</v>
          </cell>
        </row>
        <row r="129">
          <cell r="A129" t="str">
            <v>W</v>
          </cell>
          <cell r="B129" t="str">
            <v>W24X306</v>
          </cell>
          <cell r="C129">
            <v>306</v>
          </cell>
          <cell r="D129">
            <v>89.8</v>
          </cell>
          <cell r="E129">
            <v>27.1</v>
          </cell>
          <cell r="F129">
            <v>0</v>
          </cell>
          <cell r="G129">
            <v>0</v>
          </cell>
          <cell r="H129">
            <v>13.4</v>
          </cell>
          <cell r="I129">
            <v>0</v>
          </cell>
          <cell r="J129">
            <v>0</v>
          </cell>
          <cell r="K129">
            <v>1.26</v>
          </cell>
          <cell r="L129">
            <v>2.2799999999999998</v>
          </cell>
          <cell r="M129">
            <v>0</v>
          </cell>
          <cell r="N129">
            <v>0</v>
          </cell>
          <cell r="O129">
            <v>0</v>
          </cell>
          <cell r="P129">
            <v>2.78</v>
          </cell>
          <cell r="Q129">
            <v>3.1875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2.94</v>
          </cell>
          <cell r="X129">
            <v>0</v>
          </cell>
          <cell r="Y129">
            <v>17.100000000000001</v>
          </cell>
          <cell r="Z129">
            <v>0</v>
          </cell>
          <cell r="AA129">
            <v>0</v>
          </cell>
          <cell r="AB129">
            <v>0</v>
          </cell>
          <cell r="AC129">
            <v>5200</v>
          </cell>
          <cell r="AD129">
            <v>224</v>
          </cell>
          <cell r="AE129">
            <v>10700</v>
          </cell>
          <cell r="AF129">
            <v>922</v>
          </cell>
          <cell r="AG129">
            <v>789</v>
          </cell>
          <cell r="AH129">
            <v>10.9</v>
          </cell>
          <cell r="AI129">
            <v>919</v>
          </cell>
          <cell r="AJ129">
            <v>214</v>
          </cell>
          <cell r="AK129">
            <v>137</v>
          </cell>
          <cell r="AL129">
            <v>3.2</v>
          </cell>
          <cell r="AM129">
            <v>0</v>
          </cell>
          <cell r="AN129">
            <v>117</v>
          </cell>
          <cell r="AO129">
            <v>142000</v>
          </cell>
          <cell r="AP129">
            <v>0</v>
          </cell>
          <cell r="AQ129">
            <v>83.3</v>
          </cell>
          <cell r="AR129">
            <v>636</v>
          </cell>
          <cell r="AS129">
            <v>172</v>
          </cell>
          <cell r="AT129">
            <v>460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 t="str">
            <v>W610X455</v>
          </cell>
        </row>
        <row r="130">
          <cell r="A130" t="str">
            <v>W</v>
          </cell>
          <cell r="B130" t="str">
            <v>W24X279</v>
          </cell>
          <cell r="C130">
            <v>279</v>
          </cell>
          <cell r="D130">
            <v>82</v>
          </cell>
          <cell r="E130">
            <v>26.7</v>
          </cell>
          <cell r="F130">
            <v>0</v>
          </cell>
          <cell r="G130">
            <v>0</v>
          </cell>
          <cell r="H130">
            <v>13.3</v>
          </cell>
          <cell r="I130">
            <v>0</v>
          </cell>
          <cell r="J130">
            <v>0</v>
          </cell>
          <cell r="K130">
            <v>1.1599999999999999</v>
          </cell>
          <cell r="L130">
            <v>2.09</v>
          </cell>
          <cell r="M130">
            <v>0</v>
          </cell>
          <cell r="N130">
            <v>0</v>
          </cell>
          <cell r="O130">
            <v>0</v>
          </cell>
          <cell r="P130">
            <v>2.59</v>
          </cell>
          <cell r="Q130">
            <v>3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3.18</v>
          </cell>
          <cell r="X130">
            <v>0</v>
          </cell>
          <cell r="Y130">
            <v>18.600000000000001</v>
          </cell>
          <cell r="Z130">
            <v>0</v>
          </cell>
          <cell r="AA130">
            <v>0</v>
          </cell>
          <cell r="AB130">
            <v>0</v>
          </cell>
          <cell r="AC130">
            <v>4800</v>
          </cell>
          <cell r="AD130">
            <v>305</v>
          </cell>
          <cell r="AE130">
            <v>9600</v>
          </cell>
          <cell r="AF130">
            <v>835</v>
          </cell>
          <cell r="AG130">
            <v>718</v>
          </cell>
          <cell r="AH130">
            <v>10.8</v>
          </cell>
          <cell r="AI130">
            <v>823</v>
          </cell>
          <cell r="AJ130">
            <v>193</v>
          </cell>
          <cell r="AK130">
            <v>124</v>
          </cell>
          <cell r="AL130">
            <v>3.17</v>
          </cell>
          <cell r="AM130">
            <v>0</v>
          </cell>
          <cell r="AN130">
            <v>90.5</v>
          </cell>
          <cell r="AO130">
            <v>125000</v>
          </cell>
          <cell r="AP130">
            <v>0</v>
          </cell>
          <cell r="AQ130">
            <v>82</v>
          </cell>
          <cell r="AR130">
            <v>570</v>
          </cell>
          <cell r="AS130">
            <v>156</v>
          </cell>
          <cell r="AT130">
            <v>416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 t="str">
            <v>W610X415</v>
          </cell>
        </row>
        <row r="131">
          <cell r="A131" t="str">
            <v>W</v>
          </cell>
          <cell r="B131" t="str">
            <v>W24X250</v>
          </cell>
          <cell r="C131">
            <v>250</v>
          </cell>
          <cell r="D131">
            <v>73.5</v>
          </cell>
          <cell r="E131">
            <v>26.3</v>
          </cell>
          <cell r="F131">
            <v>0</v>
          </cell>
          <cell r="G131">
            <v>0</v>
          </cell>
          <cell r="H131">
            <v>13.2</v>
          </cell>
          <cell r="I131">
            <v>0</v>
          </cell>
          <cell r="J131">
            <v>0</v>
          </cell>
          <cell r="K131">
            <v>1.04</v>
          </cell>
          <cell r="L131">
            <v>1.89</v>
          </cell>
          <cell r="M131">
            <v>0</v>
          </cell>
          <cell r="N131">
            <v>0</v>
          </cell>
          <cell r="O131">
            <v>0</v>
          </cell>
          <cell r="P131">
            <v>2.39</v>
          </cell>
          <cell r="Q131">
            <v>2.8125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3.49</v>
          </cell>
          <cell r="X131">
            <v>0</v>
          </cell>
          <cell r="Y131">
            <v>20.7</v>
          </cell>
          <cell r="Z131">
            <v>0</v>
          </cell>
          <cell r="AA131">
            <v>0</v>
          </cell>
          <cell r="AB131">
            <v>0</v>
          </cell>
          <cell r="AC131">
            <v>4350</v>
          </cell>
          <cell r="AD131">
            <v>446</v>
          </cell>
          <cell r="AE131">
            <v>8490</v>
          </cell>
          <cell r="AF131">
            <v>744</v>
          </cell>
          <cell r="AG131">
            <v>644</v>
          </cell>
          <cell r="AH131">
            <v>10.7</v>
          </cell>
          <cell r="AI131">
            <v>724</v>
          </cell>
          <cell r="AJ131">
            <v>171</v>
          </cell>
          <cell r="AK131">
            <v>110</v>
          </cell>
          <cell r="AL131">
            <v>3.14</v>
          </cell>
          <cell r="AM131">
            <v>0</v>
          </cell>
          <cell r="AN131">
            <v>66.599999999999994</v>
          </cell>
          <cell r="AO131">
            <v>108000</v>
          </cell>
          <cell r="AP131">
            <v>0</v>
          </cell>
          <cell r="AQ131">
            <v>80.599999999999994</v>
          </cell>
          <cell r="AR131">
            <v>502</v>
          </cell>
          <cell r="AS131">
            <v>140</v>
          </cell>
          <cell r="AT131">
            <v>371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 t="str">
            <v>W610X372</v>
          </cell>
        </row>
        <row r="132">
          <cell r="A132" t="str">
            <v>W</v>
          </cell>
          <cell r="B132" t="str">
            <v>W24X229</v>
          </cell>
          <cell r="C132">
            <v>229</v>
          </cell>
          <cell r="D132">
            <v>67.2</v>
          </cell>
          <cell r="E132">
            <v>26</v>
          </cell>
          <cell r="F132">
            <v>0</v>
          </cell>
          <cell r="G132">
            <v>0</v>
          </cell>
          <cell r="H132">
            <v>13.1</v>
          </cell>
          <cell r="I132">
            <v>0</v>
          </cell>
          <cell r="J132">
            <v>0</v>
          </cell>
          <cell r="K132">
            <v>0.96</v>
          </cell>
          <cell r="L132">
            <v>1.73</v>
          </cell>
          <cell r="M132">
            <v>0</v>
          </cell>
          <cell r="N132">
            <v>0</v>
          </cell>
          <cell r="O132">
            <v>0</v>
          </cell>
          <cell r="P132">
            <v>2.23</v>
          </cell>
          <cell r="Q132">
            <v>2.625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3.79</v>
          </cell>
          <cell r="X132">
            <v>0</v>
          </cell>
          <cell r="Y132">
            <v>22.5</v>
          </cell>
          <cell r="Z132">
            <v>0</v>
          </cell>
          <cell r="AA132">
            <v>0</v>
          </cell>
          <cell r="AB132">
            <v>0</v>
          </cell>
          <cell r="AC132">
            <v>4000</v>
          </cell>
          <cell r="AD132">
            <v>618</v>
          </cell>
          <cell r="AE132">
            <v>7650</v>
          </cell>
          <cell r="AF132">
            <v>675</v>
          </cell>
          <cell r="AG132">
            <v>588</v>
          </cell>
          <cell r="AH132">
            <v>10.7</v>
          </cell>
          <cell r="AI132">
            <v>651</v>
          </cell>
          <cell r="AJ132">
            <v>154</v>
          </cell>
          <cell r="AK132">
            <v>99.4</v>
          </cell>
          <cell r="AL132">
            <v>3.11</v>
          </cell>
          <cell r="AM132">
            <v>0</v>
          </cell>
          <cell r="AN132">
            <v>51.3</v>
          </cell>
          <cell r="AO132">
            <v>96000</v>
          </cell>
          <cell r="AP132">
            <v>0</v>
          </cell>
          <cell r="AQ132">
            <v>79.599999999999994</v>
          </cell>
          <cell r="AR132">
            <v>451</v>
          </cell>
          <cell r="AS132">
            <v>128</v>
          </cell>
          <cell r="AT132">
            <v>337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 t="str">
            <v>W610X341</v>
          </cell>
        </row>
        <row r="133">
          <cell r="A133" t="str">
            <v>W</v>
          </cell>
          <cell r="B133" t="str">
            <v>W24X207</v>
          </cell>
          <cell r="C133">
            <v>207</v>
          </cell>
          <cell r="D133">
            <v>60.7</v>
          </cell>
          <cell r="E133">
            <v>25.7</v>
          </cell>
          <cell r="F133">
            <v>0</v>
          </cell>
          <cell r="G133">
            <v>0</v>
          </cell>
          <cell r="H133">
            <v>13</v>
          </cell>
          <cell r="I133">
            <v>0</v>
          </cell>
          <cell r="J133">
            <v>0</v>
          </cell>
          <cell r="K133">
            <v>0.87</v>
          </cell>
          <cell r="L133">
            <v>1.57</v>
          </cell>
          <cell r="M133">
            <v>0</v>
          </cell>
          <cell r="N133">
            <v>0</v>
          </cell>
          <cell r="O133">
            <v>0</v>
          </cell>
          <cell r="P133">
            <v>2.0699999999999998</v>
          </cell>
          <cell r="Q133">
            <v>2.5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4.1399999999999997</v>
          </cell>
          <cell r="X133">
            <v>0</v>
          </cell>
          <cell r="Y133">
            <v>24.8</v>
          </cell>
          <cell r="Z133">
            <v>0</v>
          </cell>
          <cell r="AA133">
            <v>0</v>
          </cell>
          <cell r="AB133">
            <v>0</v>
          </cell>
          <cell r="AC133">
            <v>3640</v>
          </cell>
          <cell r="AD133">
            <v>893</v>
          </cell>
          <cell r="AE133">
            <v>6820</v>
          </cell>
          <cell r="AF133">
            <v>606</v>
          </cell>
          <cell r="AG133">
            <v>531</v>
          </cell>
          <cell r="AH133">
            <v>10.6</v>
          </cell>
          <cell r="AI133">
            <v>578</v>
          </cell>
          <cell r="AJ133">
            <v>137</v>
          </cell>
          <cell r="AK133">
            <v>88.8</v>
          </cell>
          <cell r="AL133">
            <v>3.08</v>
          </cell>
          <cell r="AM133">
            <v>0</v>
          </cell>
          <cell r="AN133">
            <v>38.299999999999997</v>
          </cell>
          <cell r="AO133">
            <v>84200</v>
          </cell>
          <cell r="AP133">
            <v>0</v>
          </cell>
          <cell r="AQ133">
            <v>78.5</v>
          </cell>
          <cell r="AR133">
            <v>401</v>
          </cell>
          <cell r="AS133">
            <v>115</v>
          </cell>
          <cell r="AT133">
            <v>302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 t="str">
            <v>W610X307</v>
          </cell>
        </row>
        <row r="134">
          <cell r="A134" t="str">
            <v>W</v>
          </cell>
          <cell r="B134" t="str">
            <v>W24X192</v>
          </cell>
          <cell r="C134">
            <v>192</v>
          </cell>
          <cell r="D134">
            <v>56.3</v>
          </cell>
          <cell r="E134">
            <v>25.5</v>
          </cell>
          <cell r="F134">
            <v>0</v>
          </cell>
          <cell r="G134">
            <v>0</v>
          </cell>
          <cell r="H134">
            <v>13</v>
          </cell>
          <cell r="I134">
            <v>0</v>
          </cell>
          <cell r="J134">
            <v>0</v>
          </cell>
          <cell r="K134">
            <v>0.81</v>
          </cell>
          <cell r="L134">
            <v>1.46</v>
          </cell>
          <cell r="M134">
            <v>0</v>
          </cell>
          <cell r="N134">
            <v>0</v>
          </cell>
          <cell r="O134">
            <v>0</v>
          </cell>
          <cell r="P134">
            <v>1.96</v>
          </cell>
          <cell r="Q134">
            <v>2.375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4.43</v>
          </cell>
          <cell r="X134">
            <v>0</v>
          </cell>
          <cell r="Y134">
            <v>26.6</v>
          </cell>
          <cell r="Z134">
            <v>0</v>
          </cell>
          <cell r="AA134">
            <v>0</v>
          </cell>
          <cell r="AB134">
            <v>0</v>
          </cell>
          <cell r="AC134">
            <v>3400</v>
          </cell>
          <cell r="AD134">
            <v>1170</v>
          </cell>
          <cell r="AE134">
            <v>6260</v>
          </cell>
          <cell r="AF134">
            <v>559</v>
          </cell>
          <cell r="AG134">
            <v>491</v>
          </cell>
          <cell r="AH134">
            <v>10.5</v>
          </cell>
          <cell r="AI134">
            <v>530</v>
          </cell>
          <cell r="AJ134">
            <v>126</v>
          </cell>
          <cell r="AK134">
            <v>81.8</v>
          </cell>
          <cell r="AL134">
            <v>3.07</v>
          </cell>
          <cell r="AM134">
            <v>0</v>
          </cell>
          <cell r="AN134">
            <v>30.8</v>
          </cell>
          <cell r="AO134">
            <v>76400</v>
          </cell>
          <cell r="AP134">
            <v>0</v>
          </cell>
          <cell r="AQ134">
            <v>77.7</v>
          </cell>
          <cell r="AR134">
            <v>367</v>
          </cell>
          <cell r="AS134">
            <v>106</v>
          </cell>
          <cell r="AT134">
            <v>278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 t="str">
            <v>W610X285</v>
          </cell>
        </row>
        <row r="135">
          <cell r="A135" t="str">
            <v>W</v>
          </cell>
          <cell r="B135" t="str">
            <v>W24X176</v>
          </cell>
          <cell r="C135">
            <v>176</v>
          </cell>
          <cell r="D135">
            <v>51.7</v>
          </cell>
          <cell r="E135">
            <v>25.2</v>
          </cell>
          <cell r="F135">
            <v>0</v>
          </cell>
          <cell r="G135">
            <v>0</v>
          </cell>
          <cell r="H135">
            <v>12.9</v>
          </cell>
          <cell r="I135">
            <v>0</v>
          </cell>
          <cell r="J135">
            <v>0</v>
          </cell>
          <cell r="K135">
            <v>0.75</v>
          </cell>
          <cell r="L135">
            <v>1.34</v>
          </cell>
          <cell r="M135">
            <v>0</v>
          </cell>
          <cell r="N135">
            <v>0</v>
          </cell>
          <cell r="O135">
            <v>0</v>
          </cell>
          <cell r="P135">
            <v>1.84</v>
          </cell>
          <cell r="Q135">
            <v>2.25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4.8099999999999996</v>
          </cell>
          <cell r="X135">
            <v>0</v>
          </cell>
          <cell r="Y135">
            <v>28.7</v>
          </cell>
          <cell r="Z135">
            <v>0</v>
          </cell>
          <cell r="AA135">
            <v>0</v>
          </cell>
          <cell r="AB135">
            <v>0</v>
          </cell>
          <cell r="AC135">
            <v>3130</v>
          </cell>
          <cell r="AD135">
            <v>1610</v>
          </cell>
          <cell r="AE135">
            <v>5680</v>
          </cell>
          <cell r="AF135">
            <v>511</v>
          </cell>
          <cell r="AG135">
            <v>450</v>
          </cell>
          <cell r="AH135">
            <v>10.5</v>
          </cell>
          <cell r="AI135">
            <v>479</v>
          </cell>
          <cell r="AJ135">
            <v>115</v>
          </cell>
          <cell r="AK135">
            <v>74.3</v>
          </cell>
          <cell r="AL135">
            <v>3.04</v>
          </cell>
          <cell r="AM135">
            <v>0</v>
          </cell>
          <cell r="AN135">
            <v>23.9</v>
          </cell>
          <cell r="AO135">
            <v>68400</v>
          </cell>
          <cell r="AP135">
            <v>0</v>
          </cell>
          <cell r="AQ135">
            <v>77</v>
          </cell>
          <cell r="AR135">
            <v>333</v>
          </cell>
          <cell r="AS135">
            <v>97.2</v>
          </cell>
          <cell r="AT135">
            <v>254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 t="str">
            <v>W610X262</v>
          </cell>
        </row>
        <row r="136">
          <cell r="A136" t="str">
            <v>W</v>
          </cell>
          <cell r="B136" t="str">
            <v>W24X162</v>
          </cell>
          <cell r="C136">
            <v>162</v>
          </cell>
          <cell r="D136">
            <v>47.7</v>
          </cell>
          <cell r="E136">
            <v>25</v>
          </cell>
          <cell r="F136">
            <v>0</v>
          </cell>
          <cell r="G136">
            <v>0</v>
          </cell>
          <cell r="H136">
            <v>13</v>
          </cell>
          <cell r="I136">
            <v>0</v>
          </cell>
          <cell r="J136">
            <v>0</v>
          </cell>
          <cell r="K136">
            <v>0.70499999999999996</v>
          </cell>
          <cell r="L136">
            <v>1.22</v>
          </cell>
          <cell r="M136">
            <v>0</v>
          </cell>
          <cell r="N136">
            <v>0</v>
          </cell>
          <cell r="O136">
            <v>0</v>
          </cell>
          <cell r="P136">
            <v>1.72</v>
          </cell>
          <cell r="Q136">
            <v>2.125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5.31</v>
          </cell>
          <cell r="X136">
            <v>0</v>
          </cell>
          <cell r="Y136">
            <v>30.6</v>
          </cell>
          <cell r="Z136">
            <v>0</v>
          </cell>
          <cell r="AA136">
            <v>0</v>
          </cell>
          <cell r="AB136">
            <v>0</v>
          </cell>
          <cell r="AC136">
            <v>2870</v>
          </cell>
          <cell r="AD136">
            <v>2260</v>
          </cell>
          <cell r="AE136">
            <v>5170</v>
          </cell>
          <cell r="AF136">
            <v>468</v>
          </cell>
          <cell r="AG136">
            <v>414</v>
          </cell>
          <cell r="AH136">
            <v>10.4</v>
          </cell>
          <cell r="AI136">
            <v>443</v>
          </cell>
          <cell r="AJ136">
            <v>105</v>
          </cell>
          <cell r="AK136">
            <v>68.400000000000006</v>
          </cell>
          <cell r="AL136">
            <v>3.05</v>
          </cell>
          <cell r="AM136">
            <v>0</v>
          </cell>
          <cell r="AN136">
            <v>18.5</v>
          </cell>
          <cell r="AO136">
            <v>62600</v>
          </cell>
          <cell r="AP136">
            <v>0</v>
          </cell>
          <cell r="AQ136">
            <v>77</v>
          </cell>
          <cell r="AR136">
            <v>304</v>
          </cell>
          <cell r="AS136">
            <v>88.8</v>
          </cell>
          <cell r="AT136">
            <v>233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 t="str">
            <v>W610X241</v>
          </cell>
        </row>
        <row r="137">
          <cell r="A137" t="str">
            <v>W</v>
          </cell>
          <cell r="B137" t="str">
            <v>W24X146</v>
          </cell>
          <cell r="C137">
            <v>146</v>
          </cell>
          <cell r="D137">
            <v>43</v>
          </cell>
          <cell r="E137">
            <v>24.7</v>
          </cell>
          <cell r="F137">
            <v>0</v>
          </cell>
          <cell r="G137">
            <v>0</v>
          </cell>
          <cell r="H137">
            <v>12.9</v>
          </cell>
          <cell r="I137">
            <v>0</v>
          </cell>
          <cell r="J137">
            <v>0</v>
          </cell>
          <cell r="K137">
            <v>0.65</v>
          </cell>
          <cell r="L137">
            <v>1.0900000000000001</v>
          </cell>
          <cell r="M137">
            <v>0</v>
          </cell>
          <cell r="N137">
            <v>0</v>
          </cell>
          <cell r="O137">
            <v>0</v>
          </cell>
          <cell r="P137">
            <v>1.59</v>
          </cell>
          <cell r="Q137">
            <v>2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5.92</v>
          </cell>
          <cell r="X137">
            <v>0</v>
          </cell>
          <cell r="Y137">
            <v>33.200000000000003</v>
          </cell>
          <cell r="Z137">
            <v>0</v>
          </cell>
          <cell r="AA137">
            <v>0</v>
          </cell>
          <cell r="AB137">
            <v>58.5</v>
          </cell>
          <cell r="AC137">
            <v>2590</v>
          </cell>
          <cell r="AD137">
            <v>3420</v>
          </cell>
          <cell r="AE137">
            <v>4580</v>
          </cell>
          <cell r="AF137">
            <v>418</v>
          </cell>
          <cell r="AG137">
            <v>371</v>
          </cell>
          <cell r="AH137">
            <v>10.3</v>
          </cell>
          <cell r="AI137">
            <v>391</v>
          </cell>
          <cell r="AJ137">
            <v>93.2</v>
          </cell>
          <cell r="AK137">
            <v>60.5</v>
          </cell>
          <cell r="AL137">
            <v>3.01</v>
          </cell>
          <cell r="AM137">
            <v>0</v>
          </cell>
          <cell r="AN137">
            <v>13.4</v>
          </cell>
          <cell r="AO137">
            <v>54700</v>
          </cell>
          <cell r="AP137">
            <v>0</v>
          </cell>
          <cell r="AQ137">
            <v>76.3</v>
          </cell>
          <cell r="AR137">
            <v>268</v>
          </cell>
          <cell r="AS137">
            <v>78.900000000000006</v>
          </cell>
          <cell r="AT137">
            <v>208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 t="str">
            <v>W610X217</v>
          </cell>
        </row>
        <row r="138">
          <cell r="A138" t="str">
            <v>W</v>
          </cell>
          <cell r="B138" t="str">
            <v>W24X131</v>
          </cell>
          <cell r="C138">
            <v>131</v>
          </cell>
          <cell r="D138">
            <v>38.5</v>
          </cell>
          <cell r="E138">
            <v>24.5</v>
          </cell>
          <cell r="F138">
            <v>0</v>
          </cell>
          <cell r="G138">
            <v>0</v>
          </cell>
          <cell r="H138">
            <v>12.9</v>
          </cell>
          <cell r="I138">
            <v>0</v>
          </cell>
          <cell r="J138">
            <v>0</v>
          </cell>
          <cell r="K138">
            <v>0.60499999999999998</v>
          </cell>
          <cell r="L138">
            <v>0.96</v>
          </cell>
          <cell r="M138">
            <v>0</v>
          </cell>
          <cell r="N138">
            <v>0</v>
          </cell>
          <cell r="O138">
            <v>0</v>
          </cell>
          <cell r="P138">
            <v>1.46</v>
          </cell>
          <cell r="Q138">
            <v>1.875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6.7</v>
          </cell>
          <cell r="X138">
            <v>0</v>
          </cell>
          <cell r="Y138">
            <v>35.6</v>
          </cell>
          <cell r="Z138">
            <v>0</v>
          </cell>
          <cell r="AA138">
            <v>0</v>
          </cell>
          <cell r="AB138">
            <v>50.7</v>
          </cell>
          <cell r="AC138">
            <v>2330</v>
          </cell>
          <cell r="AD138">
            <v>5290</v>
          </cell>
          <cell r="AE138">
            <v>4020</v>
          </cell>
          <cell r="AF138">
            <v>370</v>
          </cell>
          <cell r="AG138">
            <v>329</v>
          </cell>
          <cell r="AH138">
            <v>10.199999999999999</v>
          </cell>
          <cell r="AI138">
            <v>340</v>
          </cell>
          <cell r="AJ138">
            <v>81.5</v>
          </cell>
          <cell r="AK138">
            <v>53</v>
          </cell>
          <cell r="AL138">
            <v>2.97</v>
          </cell>
          <cell r="AM138">
            <v>0</v>
          </cell>
          <cell r="AN138">
            <v>9.5</v>
          </cell>
          <cell r="AO138">
            <v>47000</v>
          </cell>
          <cell r="AP138">
            <v>0</v>
          </cell>
          <cell r="AQ138">
            <v>75.599999999999994</v>
          </cell>
          <cell r="AR138">
            <v>233</v>
          </cell>
          <cell r="AS138">
            <v>69.099999999999994</v>
          </cell>
          <cell r="AT138">
            <v>184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 t="str">
            <v>W610X195</v>
          </cell>
        </row>
        <row r="139">
          <cell r="A139" t="str">
            <v>W</v>
          </cell>
          <cell r="B139" t="str">
            <v>W24X117</v>
          </cell>
          <cell r="C139">
            <v>117</v>
          </cell>
          <cell r="D139">
            <v>34.4</v>
          </cell>
          <cell r="E139">
            <v>24.3</v>
          </cell>
          <cell r="F139">
            <v>0</v>
          </cell>
          <cell r="G139">
            <v>0</v>
          </cell>
          <cell r="H139">
            <v>12.8</v>
          </cell>
          <cell r="I139">
            <v>0</v>
          </cell>
          <cell r="J139">
            <v>0</v>
          </cell>
          <cell r="K139">
            <v>0.55000000000000004</v>
          </cell>
          <cell r="L139">
            <v>0.85</v>
          </cell>
          <cell r="M139">
            <v>0</v>
          </cell>
          <cell r="N139">
            <v>0</v>
          </cell>
          <cell r="O139">
            <v>0</v>
          </cell>
          <cell r="P139">
            <v>1.35</v>
          </cell>
          <cell r="Q139">
            <v>1.75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7.53</v>
          </cell>
          <cell r="X139">
            <v>0</v>
          </cell>
          <cell r="Y139">
            <v>39.200000000000003</v>
          </cell>
          <cell r="Z139">
            <v>0</v>
          </cell>
          <cell r="AA139">
            <v>0</v>
          </cell>
          <cell r="AB139">
            <v>41.9</v>
          </cell>
          <cell r="AC139">
            <v>2090</v>
          </cell>
          <cell r="AD139">
            <v>8190</v>
          </cell>
          <cell r="AE139">
            <v>3540</v>
          </cell>
          <cell r="AF139">
            <v>327</v>
          </cell>
          <cell r="AG139">
            <v>291</v>
          </cell>
          <cell r="AH139">
            <v>10.1</v>
          </cell>
          <cell r="AI139">
            <v>297</v>
          </cell>
          <cell r="AJ139">
            <v>71.400000000000006</v>
          </cell>
          <cell r="AK139">
            <v>46.5</v>
          </cell>
          <cell r="AL139">
            <v>2.94</v>
          </cell>
          <cell r="AM139">
            <v>0</v>
          </cell>
          <cell r="AN139">
            <v>6.72</v>
          </cell>
          <cell r="AO139">
            <v>40700</v>
          </cell>
          <cell r="AP139">
            <v>0</v>
          </cell>
          <cell r="AQ139">
            <v>74.900000000000006</v>
          </cell>
          <cell r="AR139">
            <v>204</v>
          </cell>
          <cell r="AS139">
            <v>60.9</v>
          </cell>
          <cell r="AT139">
            <v>162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 t="str">
            <v>W610X174</v>
          </cell>
        </row>
        <row r="140">
          <cell r="A140" t="str">
            <v>W</v>
          </cell>
          <cell r="B140" t="str">
            <v>W24X104</v>
          </cell>
          <cell r="C140">
            <v>104</v>
          </cell>
          <cell r="D140">
            <v>30.6</v>
          </cell>
          <cell r="E140">
            <v>24.1</v>
          </cell>
          <cell r="F140">
            <v>0</v>
          </cell>
          <cell r="G140">
            <v>0</v>
          </cell>
          <cell r="H140">
            <v>12.8</v>
          </cell>
          <cell r="I140">
            <v>0</v>
          </cell>
          <cell r="J140">
            <v>0</v>
          </cell>
          <cell r="K140">
            <v>0.5</v>
          </cell>
          <cell r="L140">
            <v>0.75</v>
          </cell>
          <cell r="M140">
            <v>0</v>
          </cell>
          <cell r="N140">
            <v>0</v>
          </cell>
          <cell r="O140">
            <v>0</v>
          </cell>
          <cell r="P140">
            <v>1.25</v>
          </cell>
          <cell r="Q140">
            <v>1.625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8.5</v>
          </cell>
          <cell r="X140">
            <v>0</v>
          </cell>
          <cell r="Y140">
            <v>43.1</v>
          </cell>
          <cell r="Z140">
            <v>0</v>
          </cell>
          <cell r="AA140">
            <v>0</v>
          </cell>
          <cell r="AB140">
            <v>34.6</v>
          </cell>
          <cell r="AC140">
            <v>1860</v>
          </cell>
          <cell r="AD140">
            <v>12900</v>
          </cell>
          <cell r="AE140">
            <v>3100</v>
          </cell>
          <cell r="AF140">
            <v>289</v>
          </cell>
          <cell r="AG140">
            <v>258</v>
          </cell>
          <cell r="AH140">
            <v>10.1</v>
          </cell>
          <cell r="AI140">
            <v>259</v>
          </cell>
          <cell r="AJ140">
            <v>62.4</v>
          </cell>
          <cell r="AK140">
            <v>40.700000000000003</v>
          </cell>
          <cell r="AL140">
            <v>2.91</v>
          </cell>
          <cell r="AM140">
            <v>0</v>
          </cell>
          <cell r="AN140">
            <v>4.72</v>
          </cell>
          <cell r="AO140">
            <v>35200</v>
          </cell>
          <cell r="AP140">
            <v>0</v>
          </cell>
          <cell r="AQ140">
            <v>74.3</v>
          </cell>
          <cell r="AR140">
            <v>178</v>
          </cell>
          <cell r="AS140">
            <v>53.5</v>
          </cell>
          <cell r="AT140">
            <v>143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 t="str">
            <v>W610X155</v>
          </cell>
        </row>
        <row r="141">
          <cell r="A141" t="str">
            <v>W</v>
          </cell>
          <cell r="B141" t="str">
            <v>W24X103</v>
          </cell>
          <cell r="C141">
            <v>103</v>
          </cell>
          <cell r="D141">
            <v>30.3</v>
          </cell>
          <cell r="E141">
            <v>24.5</v>
          </cell>
          <cell r="F141">
            <v>0</v>
          </cell>
          <cell r="G141">
            <v>0</v>
          </cell>
          <cell r="H141">
            <v>9</v>
          </cell>
          <cell r="I141">
            <v>0</v>
          </cell>
          <cell r="J141">
            <v>0</v>
          </cell>
          <cell r="K141">
            <v>0.55000000000000004</v>
          </cell>
          <cell r="L141">
            <v>0.98</v>
          </cell>
          <cell r="M141">
            <v>0</v>
          </cell>
          <cell r="N141">
            <v>0</v>
          </cell>
          <cell r="O141">
            <v>0</v>
          </cell>
          <cell r="P141">
            <v>1.48</v>
          </cell>
          <cell r="Q141">
            <v>1.875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4.59</v>
          </cell>
          <cell r="X141">
            <v>0</v>
          </cell>
          <cell r="Y141">
            <v>39.200000000000003</v>
          </cell>
          <cell r="Z141">
            <v>0</v>
          </cell>
          <cell r="AA141">
            <v>0</v>
          </cell>
          <cell r="AB141">
            <v>41.9</v>
          </cell>
          <cell r="AC141">
            <v>2390</v>
          </cell>
          <cell r="AD141">
            <v>5310</v>
          </cell>
          <cell r="AE141">
            <v>3000</v>
          </cell>
          <cell r="AF141">
            <v>280</v>
          </cell>
          <cell r="AG141">
            <v>245</v>
          </cell>
          <cell r="AH141">
            <v>9.9600000000000009</v>
          </cell>
          <cell r="AI141">
            <v>119</v>
          </cell>
          <cell r="AJ141">
            <v>41.5</v>
          </cell>
          <cell r="AK141">
            <v>26.5</v>
          </cell>
          <cell r="AL141">
            <v>1.99</v>
          </cell>
          <cell r="AM141">
            <v>0</v>
          </cell>
          <cell r="AN141">
            <v>7.07</v>
          </cell>
          <cell r="AO141">
            <v>16500</v>
          </cell>
          <cell r="AP141">
            <v>0</v>
          </cell>
          <cell r="AQ141">
            <v>53</v>
          </cell>
          <cell r="AR141">
            <v>117</v>
          </cell>
          <cell r="AS141">
            <v>48.8</v>
          </cell>
          <cell r="AT141">
            <v>139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 t="str">
            <v>W610X153</v>
          </cell>
        </row>
        <row r="142">
          <cell r="A142" t="str">
            <v>W</v>
          </cell>
          <cell r="B142" t="str">
            <v>W24X94</v>
          </cell>
          <cell r="C142">
            <v>94</v>
          </cell>
          <cell r="D142">
            <v>27.7</v>
          </cell>
          <cell r="E142">
            <v>24.3</v>
          </cell>
          <cell r="F142">
            <v>0</v>
          </cell>
          <cell r="G142">
            <v>0</v>
          </cell>
          <cell r="H142">
            <v>9.07</v>
          </cell>
          <cell r="I142">
            <v>0</v>
          </cell>
          <cell r="J142">
            <v>0</v>
          </cell>
          <cell r="K142">
            <v>0.51500000000000001</v>
          </cell>
          <cell r="L142">
            <v>0.875</v>
          </cell>
          <cell r="M142">
            <v>0</v>
          </cell>
          <cell r="N142">
            <v>0</v>
          </cell>
          <cell r="O142">
            <v>0</v>
          </cell>
          <cell r="P142">
            <v>1.38</v>
          </cell>
          <cell r="Q142">
            <v>1.75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5.18</v>
          </cell>
          <cell r="X142">
            <v>0</v>
          </cell>
          <cell r="Y142">
            <v>41.9</v>
          </cell>
          <cell r="Z142">
            <v>0</v>
          </cell>
          <cell r="AA142">
            <v>0</v>
          </cell>
          <cell r="AB142">
            <v>36.700000000000003</v>
          </cell>
          <cell r="AC142">
            <v>2180</v>
          </cell>
          <cell r="AD142">
            <v>7800</v>
          </cell>
          <cell r="AE142">
            <v>2700</v>
          </cell>
          <cell r="AF142">
            <v>254</v>
          </cell>
          <cell r="AG142">
            <v>222</v>
          </cell>
          <cell r="AH142">
            <v>9.8699999999999992</v>
          </cell>
          <cell r="AI142">
            <v>109</v>
          </cell>
          <cell r="AJ142">
            <v>37.5</v>
          </cell>
          <cell r="AK142">
            <v>24</v>
          </cell>
          <cell r="AL142">
            <v>1.98</v>
          </cell>
          <cell r="AM142">
            <v>0</v>
          </cell>
          <cell r="AN142">
            <v>5.26</v>
          </cell>
          <cell r="AO142">
            <v>15000</v>
          </cell>
          <cell r="AP142">
            <v>0</v>
          </cell>
          <cell r="AQ142">
            <v>53.1</v>
          </cell>
          <cell r="AR142">
            <v>105</v>
          </cell>
          <cell r="AS142">
            <v>43.8</v>
          </cell>
          <cell r="AT142">
            <v>126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 t="str">
            <v>W610X140</v>
          </cell>
        </row>
        <row r="143">
          <cell r="A143" t="str">
            <v>W</v>
          </cell>
          <cell r="B143" t="str">
            <v>W24X84</v>
          </cell>
          <cell r="C143">
            <v>84</v>
          </cell>
          <cell r="D143">
            <v>24.7</v>
          </cell>
          <cell r="E143">
            <v>24.1</v>
          </cell>
          <cell r="F143">
            <v>0</v>
          </cell>
          <cell r="G143">
            <v>0</v>
          </cell>
          <cell r="H143">
            <v>9.02</v>
          </cell>
          <cell r="I143">
            <v>0</v>
          </cell>
          <cell r="J143">
            <v>0</v>
          </cell>
          <cell r="K143">
            <v>0.47</v>
          </cell>
          <cell r="L143">
            <v>0.77</v>
          </cell>
          <cell r="M143">
            <v>0</v>
          </cell>
          <cell r="N143">
            <v>0</v>
          </cell>
          <cell r="O143">
            <v>0</v>
          </cell>
          <cell r="P143">
            <v>1.27</v>
          </cell>
          <cell r="Q143">
            <v>1.6875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5.86</v>
          </cell>
          <cell r="X143">
            <v>0</v>
          </cell>
          <cell r="Y143">
            <v>45.9</v>
          </cell>
          <cell r="Z143">
            <v>0</v>
          </cell>
          <cell r="AA143">
            <v>0</v>
          </cell>
          <cell r="AB143">
            <v>30.6</v>
          </cell>
          <cell r="AC143">
            <v>1950</v>
          </cell>
          <cell r="AD143">
            <v>12200</v>
          </cell>
          <cell r="AE143">
            <v>2370</v>
          </cell>
          <cell r="AF143">
            <v>224</v>
          </cell>
          <cell r="AG143">
            <v>196</v>
          </cell>
          <cell r="AH143">
            <v>9.7899999999999991</v>
          </cell>
          <cell r="AI143">
            <v>94.4</v>
          </cell>
          <cell r="AJ143">
            <v>32.6</v>
          </cell>
          <cell r="AK143">
            <v>20.9</v>
          </cell>
          <cell r="AL143">
            <v>1.95</v>
          </cell>
          <cell r="AM143">
            <v>0</v>
          </cell>
          <cell r="AN143">
            <v>3.7</v>
          </cell>
          <cell r="AO143">
            <v>12800</v>
          </cell>
          <cell r="AP143">
            <v>0</v>
          </cell>
          <cell r="AQ143">
            <v>52.6</v>
          </cell>
          <cell r="AR143">
            <v>91.3</v>
          </cell>
          <cell r="AS143">
            <v>38.4</v>
          </cell>
          <cell r="AT143">
            <v>111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 t="str">
            <v>W610X125</v>
          </cell>
        </row>
        <row r="144">
          <cell r="A144" t="str">
            <v>W</v>
          </cell>
          <cell r="B144" t="str">
            <v>W24X76</v>
          </cell>
          <cell r="C144">
            <v>76</v>
          </cell>
          <cell r="D144">
            <v>22.4</v>
          </cell>
          <cell r="E144">
            <v>23.9</v>
          </cell>
          <cell r="F144">
            <v>0</v>
          </cell>
          <cell r="G144">
            <v>0</v>
          </cell>
          <cell r="H144">
            <v>8.99</v>
          </cell>
          <cell r="I144">
            <v>0</v>
          </cell>
          <cell r="J144">
            <v>0</v>
          </cell>
          <cell r="K144">
            <v>0.44</v>
          </cell>
          <cell r="L144">
            <v>0.68</v>
          </cell>
          <cell r="M144">
            <v>0</v>
          </cell>
          <cell r="N144">
            <v>0</v>
          </cell>
          <cell r="O144">
            <v>0</v>
          </cell>
          <cell r="P144">
            <v>1.18</v>
          </cell>
          <cell r="Q144">
            <v>1.5625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6.61</v>
          </cell>
          <cell r="X144">
            <v>0</v>
          </cell>
          <cell r="Y144">
            <v>49</v>
          </cell>
          <cell r="Z144">
            <v>0</v>
          </cell>
          <cell r="AA144">
            <v>0</v>
          </cell>
          <cell r="AB144">
            <v>26.8</v>
          </cell>
          <cell r="AC144">
            <v>1760</v>
          </cell>
          <cell r="AD144">
            <v>18600</v>
          </cell>
          <cell r="AE144">
            <v>2100</v>
          </cell>
          <cell r="AF144">
            <v>200</v>
          </cell>
          <cell r="AG144">
            <v>176</v>
          </cell>
          <cell r="AH144">
            <v>9.69</v>
          </cell>
          <cell r="AI144">
            <v>82.5</v>
          </cell>
          <cell r="AJ144">
            <v>28.6</v>
          </cell>
          <cell r="AK144">
            <v>18.399999999999999</v>
          </cell>
          <cell r="AL144">
            <v>1.92</v>
          </cell>
          <cell r="AM144">
            <v>0</v>
          </cell>
          <cell r="AN144">
            <v>2.68</v>
          </cell>
          <cell r="AO144">
            <v>11100</v>
          </cell>
          <cell r="AP144">
            <v>0</v>
          </cell>
          <cell r="AQ144">
            <v>52.2</v>
          </cell>
          <cell r="AR144">
            <v>79.8</v>
          </cell>
          <cell r="AS144">
            <v>33.799999999999997</v>
          </cell>
          <cell r="AT144">
            <v>99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 t="str">
            <v>W610X113</v>
          </cell>
        </row>
        <row r="145">
          <cell r="A145" t="str">
            <v>W</v>
          </cell>
          <cell r="B145" t="str">
            <v>W24X68</v>
          </cell>
          <cell r="C145">
            <v>68</v>
          </cell>
          <cell r="D145">
            <v>20.100000000000001</v>
          </cell>
          <cell r="E145">
            <v>23.7</v>
          </cell>
          <cell r="F145">
            <v>0</v>
          </cell>
          <cell r="G145">
            <v>0</v>
          </cell>
          <cell r="H145">
            <v>8.9700000000000006</v>
          </cell>
          <cell r="I145">
            <v>0</v>
          </cell>
          <cell r="J145">
            <v>0</v>
          </cell>
          <cell r="K145">
            <v>0.41499999999999998</v>
          </cell>
          <cell r="L145">
            <v>0.58499999999999996</v>
          </cell>
          <cell r="M145">
            <v>0</v>
          </cell>
          <cell r="N145">
            <v>0</v>
          </cell>
          <cell r="O145">
            <v>0</v>
          </cell>
          <cell r="P145">
            <v>1.0900000000000001</v>
          </cell>
          <cell r="Q145">
            <v>1.5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7.66</v>
          </cell>
          <cell r="X145">
            <v>0</v>
          </cell>
          <cell r="Y145">
            <v>52</v>
          </cell>
          <cell r="Z145">
            <v>0</v>
          </cell>
          <cell r="AA145">
            <v>0</v>
          </cell>
          <cell r="AB145">
            <v>23.9</v>
          </cell>
          <cell r="AC145">
            <v>1590</v>
          </cell>
          <cell r="AD145">
            <v>29000</v>
          </cell>
          <cell r="AE145">
            <v>1830</v>
          </cell>
          <cell r="AF145">
            <v>177</v>
          </cell>
          <cell r="AG145">
            <v>154</v>
          </cell>
          <cell r="AH145">
            <v>9.5500000000000007</v>
          </cell>
          <cell r="AI145">
            <v>70.400000000000006</v>
          </cell>
          <cell r="AJ145">
            <v>24.5</v>
          </cell>
          <cell r="AK145">
            <v>15.7</v>
          </cell>
          <cell r="AL145">
            <v>1.87</v>
          </cell>
          <cell r="AM145">
            <v>0</v>
          </cell>
          <cell r="AN145">
            <v>1.87</v>
          </cell>
          <cell r="AO145">
            <v>9430</v>
          </cell>
          <cell r="AP145">
            <v>0</v>
          </cell>
          <cell r="AQ145">
            <v>51.9</v>
          </cell>
          <cell r="AR145">
            <v>68</v>
          </cell>
          <cell r="AS145">
            <v>28.9</v>
          </cell>
          <cell r="AT145">
            <v>87.1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 t="str">
            <v>W610X101</v>
          </cell>
        </row>
        <row r="146">
          <cell r="A146" t="str">
            <v>W</v>
          </cell>
          <cell r="B146" t="str">
            <v>W24X62</v>
          </cell>
          <cell r="C146">
            <v>62</v>
          </cell>
          <cell r="D146">
            <v>18.3</v>
          </cell>
          <cell r="E146">
            <v>23.7</v>
          </cell>
          <cell r="F146">
            <v>0</v>
          </cell>
          <cell r="G146">
            <v>0</v>
          </cell>
          <cell r="H146">
            <v>7.04</v>
          </cell>
          <cell r="I146">
            <v>0</v>
          </cell>
          <cell r="J146">
            <v>0</v>
          </cell>
          <cell r="K146">
            <v>0.43</v>
          </cell>
          <cell r="L146">
            <v>0.59</v>
          </cell>
          <cell r="M146">
            <v>0</v>
          </cell>
          <cell r="N146">
            <v>0</v>
          </cell>
          <cell r="O146">
            <v>0</v>
          </cell>
          <cell r="P146">
            <v>1.19</v>
          </cell>
          <cell r="Q146">
            <v>1.5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5.97</v>
          </cell>
          <cell r="X146">
            <v>0</v>
          </cell>
          <cell r="Y146">
            <v>49.7</v>
          </cell>
          <cell r="Z146">
            <v>0</v>
          </cell>
          <cell r="AA146">
            <v>0</v>
          </cell>
          <cell r="AB146">
            <v>26.1</v>
          </cell>
          <cell r="AC146">
            <v>1730</v>
          </cell>
          <cell r="AD146">
            <v>23800</v>
          </cell>
          <cell r="AE146">
            <v>1560</v>
          </cell>
          <cell r="AF146">
            <v>154</v>
          </cell>
          <cell r="AG146">
            <v>132</v>
          </cell>
          <cell r="AH146">
            <v>9.24</v>
          </cell>
          <cell r="AI146">
            <v>34.5</v>
          </cell>
          <cell r="AJ146">
            <v>15.8</v>
          </cell>
          <cell r="AK146">
            <v>9.8000000000000007</v>
          </cell>
          <cell r="AL146">
            <v>1.37</v>
          </cell>
          <cell r="AM146">
            <v>0</v>
          </cell>
          <cell r="AN146">
            <v>1.77</v>
          </cell>
          <cell r="AO146">
            <v>4620</v>
          </cell>
          <cell r="AP146">
            <v>0</v>
          </cell>
          <cell r="AQ146">
            <v>40.700000000000003</v>
          </cell>
          <cell r="AR146">
            <v>42.3</v>
          </cell>
          <cell r="AS146">
            <v>22.6</v>
          </cell>
          <cell r="AT146">
            <v>75.400000000000006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 t="str">
            <v>W610X92</v>
          </cell>
        </row>
        <row r="147">
          <cell r="A147" t="str">
            <v>W</v>
          </cell>
          <cell r="B147" t="str">
            <v>W24X55</v>
          </cell>
          <cell r="C147">
            <v>55</v>
          </cell>
          <cell r="D147">
            <v>16.3</v>
          </cell>
          <cell r="E147">
            <v>23.6</v>
          </cell>
          <cell r="F147">
            <v>0</v>
          </cell>
          <cell r="G147">
            <v>0</v>
          </cell>
          <cell r="H147">
            <v>7.01</v>
          </cell>
          <cell r="I147">
            <v>0</v>
          </cell>
          <cell r="J147">
            <v>0</v>
          </cell>
          <cell r="K147">
            <v>0.39500000000000002</v>
          </cell>
          <cell r="L147">
            <v>0.505</v>
          </cell>
          <cell r="M147">
            <v>0</v>
          </cell>
          <cell r="N147">
            <v>0</v>
          </cell>
          <cell r="O147">
            <v>0</v>
          </cell>
          <cell r="P147">
            <v>1.1100000000000001</v>
          </cell>
          <cell r="Q147">
            <v>1.4375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6.94</v>
          </cell>
          <cell r="X147">
            <v>0</v>
          </cell>
          <cell r="Y147">
            <v>54.1</v>
          </cell>
          <cell r="Z147">
            <v>0</v>
          </cell>
          <cell r="AA147">
            <v>0</v>
          </cell>
          <cell r="AB147">
            <v>22</v>
          </cell>
          <cell r="AC147">
            <v>1570</v>
          </cell>
          <cell r="AD147">
            <v>36500</v>
          </cell>
          <cell r="AE147">
            <v>1360</v>
          </cell>
          <cell r="AF147">
            <v>135</v>
          </cell>
          <cell r="AG147">
            <v>115</v>
          </cell>
          <cell r="AH147">
            <v>9.1300000000000008</v>
          </cell>
          <cell r="AI147">
            <v>29.1</v>
          </cell>
          <cell r="AJ147">
            <v>13.4</v>
          </cell>
          <cell r="AK147">
            <v>8.3000000000000007</v>
          </cell>
          <cell r="AL147">
            <v>1.34</v>
          </cell>
          <cell r="AM147">
            <v>0</v>
          </cell>
          <cell r="AN147">
            <v>1.24</v>
          </cell>
          <cell r="AO147">
            <v>3870</v>
          </cell>
          <cell r="AP147">
            <v>0</v>
          </cell>
          <cell r="AQ147">
            <v>40.4</v>
          </cell>
          <cell r="AR147">
            <v>35.700000000000003</v>
          </cell>
          <cell r="AS147">
            <v>19.2</v>
          </cell>
          <cell r="AT147">
            <v>65.900000000000006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 t="str">
            <v>W610X82</v>
          </cell>
        </row>
        <row r="148">
          <cell r="A148" t="str">
            <v>W</v>
          </cell>
          <cell r="B148" t="str">
            <v>W21X201</v>
          </cell>
          <cell r="C148">
            <v>201</v>
          </cell>
          <cell r="D148">
            <v>59.2</v>
          </cell>
          <cell r="E148">
            <v>23</v>
          </cell>
          <cell r="F148">
            <v>0</v>
          </cell>
          <cell r="G148">
            <v>0</v>
          </cell>
          <cell r="H148">
            <v>12.6</v>
          </cell>
          <cell r="I148">
            <v>0</v>
          </cell>
          <cell r="J148">
            <v>0</v>
          </cell>
          <cell r="K148">
            <v>0.91</v>
          </cell>
          <cell r="L148">
            <v>1.63</v>
          </cell>
          <cell r="M148">
            <v>0</v>
          </cell>
          <cell r="N148">
            <v>0</v>
          </cell>
          <cell r="O148">
            <v>0</v>
          </cell>
          <cell r="P148">
            <v>2.13</v>
          </cell>
          <cell r="Q148">
            <v>2.5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3.86</v>
          </cell>
          <cell r="X148">
            <v>0</v>
          </cell>
          <cell r="Y148">
            <v>20.6</v>
          </cell>
          <cell r="Z148">
            <v>0</v>
          </cell>
          <cell r="AA148">
            <v>0</v>
          </cell>
          <cell r="AB148">
            <v>0</v>
          </cell>
          <cell r="AC148">
            <v>4270</v>
          </cell>
          <cell r="AD148">
            <v>464</v>
          </cell>
          <cell r="AE148">
            <v>5310</v>
          </cell>
          <cell r="AF148">
            <v>530</v>
          </cell>
          <cell r="AG148">
            <v>461</v>
          </cell>
          <cell r="AH148">
            <v>9.4700000000000006</v>
          </cell>
          <cell r="AI148">
            <v>542</v>
          </cell>
          <cell r="AJ148">
            <v>133</v>
          </cell>
          <cell r="AK148">
            <v>86.1</v>
          </cell>
          <cell r="AL148">
            <v>3.02</v>
          </cell>
          <cell r="AM148">
            <v>0</v>
          </cell>
          <cell r="AN148">
            <v>40.9</v>
          </cell>
          <cell r="AO148">
            <v>62100</v>
          </cell>
          <cell r="AP148">
            <v>0</v>
          </cell>
          <cell r="AQ148">
            <v>67.3</v>
          </cell>
          <cell r="AR148">
            <v>345</v>
          </cell>
          <cell r="AS148">
            <v>102</v>
          </cell>
          <cell r="AT148">
            <v>264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 t="str">
            <v>W530X300</v>
          </cell>
        </row>
        <row r="149">
          <cell r="A149" t="str">
            <v>W</v>
          </cell>
          <cell r="B149" t="str">
            <v>W21X182</v>
          </cell>
          <cell r="C149">
            <v>182</v>
          </cell>
          <cell r="D149">
            <v>53.6</v>
          </cell>
          <cell r="E149">
            <v>22.7</v>
          </cell>
          <cell r="F149">
            <v>0</v>
          </cell>
          <cell r="G149">
            <v>0</v>
          </cell>
          <cell r="H149">
            <v>12.5</v>
          </cell>
          <cell r="I149">
            <v>0</v>
          </cell>
          <cell r="J149">
            <v>0</v>
          </cell>
          <cell r="K149">
            <v>0.83</v>
          </cell>
          <cell r="L149">
            <v>1.48</v>
          </cell>
          <cell r="M149">
            <v>0</v>
          </cell>
          <cell r="N149">
            <v>0</v>
          </cell>
          <cell r="O149">
            <v>0</v>
          </cell>
          <cell r="P149">
            <v>1.98</v>
          </cell>
          <cell r="Q149">
            <v>2.375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4.22</v>
          </cell>
          <cell r="X149">
            <v>0</v>
          </cell>
          <cell r="Y149">
            <v>22.6</v>
          </cell>
          <cell r="Z149">
            <v>0</v>
          </cell>
          <cell r="AA149">
            <v>0</v>
          </cell>
          <cell r="AB149">
            <v>0</v>
          </cell>
          <cell r="AC149">
            <v>3890</v>
          </cell>
          <cell r="AD149">
            <v>664</v>
          </cell>
          <cell r="AE149">
            <v>4730</v>
          </cell>
          <cell r="AF149">
            <v>476</v>
          </cell>
          <cell r="AG149">
            <v>417</v>
          </cell>
          <cell r="AH149">
            <v>9.4</v>
          </cell>
          <cell r="AI149">
            <v>483</v>
          </cell>
          <cell r="AJ149">
            <v>119</v>
          </cell>
          <cell r="AK149">
            <v>77.2</v>
          </cell>
          <cell r="AL149">
            <v>3</v>
          </cell>
          <cell r="AM149">
            <v>0</v>
          </cell>
          <cell r="AN149">
            <v>30.7</v>
          </cell>
          <cell r="AO149">
            <v>54500</v>
          </cell>
          <cell r="AP149">
            <v>0</v>
          </cell>
          <cell r="AQ149">
            <v>66.400000000000006</v>
          </cell>
          <cell r="AR149">
            <v>307</v>
          </cell>
          <cell r="AS149">
            <v>91.7</v>
          </cell>
          <cell r="AT149">
            <v>237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 t="str">
            <v>W530X272</v>
          </cell>
        </row>
        <row r="150">
          <cell r="A150" t="str">
            <v>W</v>
          </cell>
          <cell r="B150" t="str">
            <v>W21X166</v>
          </cell>
          <cell r="C150">
            <v>166</v>
          </cell>
          <cell r="D150">
            <v>48.8</v>
          </cell>
          <cell r="E150">
            <v>22.5</v>
          </cell>
          <cell r="F150">
            <v>0</v>
          </cell>
          <cell r="G150">
            <v>0</v>
          </cell>
          <cell r="H150">
            <v>12.4</v>
          </cell>
          <cell r="I150">
            <v>0</v>
          </cell>
          <cell r="J150">
            <v>0</v>
          </cell>
          <cell r="K150">
            <v>0.75</v>
          </cell>
          <cell r="L150">
            <v>1.36</v>
          </cell>
          <cell r="M150">
            <v>0</v>
          </cell>
          <cell r="N150">
            <v>0</v>
          </cell>
          <cell r="O150">
            <v>0</v>
          </cell>
          <cell r="P150">
            <v>1.86</v>
          </cell>
          <cell r="Q150">
            <v>2.25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4.57</v>
          </cell>
          <cell r="X150">
            <v>0</v>
          </cell>
          <cell r="Y150">
            <v>25</v>
          </cell>
          <cell r="Z150">
            <v>0</v>
          </cell>
          <cell r="AA150">
            <v>0</v>
          </cell>
          <cell r="AB150">
            <v>0</v>
          </cell>
          <cell r="AC150">
            <v>3580</v>
          </cell>
          <cell r="AD150">
            <v>922</v>
          </cell>
          <cell r="AE150">
            <v>4280</v>
          </cell>
          <cell r="AF150">
            <v>432</v>
          </cell>
          <cell r="AG150">
            <v>380</v>
          </cell>
          <cell r="AH150">
            <v>9.36</v>
          </cell>
          <cell r="AI150">
            <v>435</v>
          </cell>
          <cell r="AJ150">
            <v>108</v>
          </cell>
          <cell r="AK150">
            <v>70</v>
          </cell>
          <cell r="AL150">
            <v>2.99</v>
          </cell>
          <cell r="AM150">
            <v>0</v>
          </cell>
          <cell r="AN150">
            <v>23.6</v>
          </cell>
          <cell r="AO150">
            <v>48500</v>
          </cell>
          <cell r="AP150">
            <v>0</v>
          </cell>
          <cell r="AQ150">
            <v>65.599999999999994</v>
          </cell>
          <cell r="AR150">
            <v>277</v>
          </cell>
          <cell r="AS150">
            <v>83.8</v>
          </cell>
          <cell r="AT150">
            <v>215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 t="str">
            <v>W530X248</v>
          </cell>
        </row>
        <row r="151">
          <cell r="A151" t="str">
            <v>W</v>
          </cell>
          <cell r="B151" t="str">
            <v>W21X147</v>
          </cell>
          <cell r="C151">
            <v>147</v>
          </cell>
          <cell r="D151">
            <v>43.2</v>
          </cell>
          <cell r="E151">
            <v>22.1</v>
          </cell>
          <cell r="F151">
            <v>0</v>
          </cell>
          <cell r="G151">
            <v>0</v>
          </cell>
          <cell r="H151">
            <v>12.5</v>
          </cell>
          <cell r="I151">
            <v>0</v>
          </cell>
          <cell r="J151">
            <v>0</v>
          </cell>
          <cell r="K151">
            <v>0.72</v>
          </cell>
          <cell r="L151">
            <v>1.1499999999999999</v>
          </cell>
          <cell r="M151">
            <v>0</v>
          </cell>
          <cell r="N151">
            <v>0</v>
          </cell>
          <cell r="O151">
            <v>0</v>
          </cell>
          <cell r="P151">
            <v>1.65</v>
          </cell>
          <cell r="Q151">
            <v>2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5.44</v>
          </cell>
          <cell r="X151">
            <v>0</v>
          </cell>
          <cell r="Y151">
            <v>26.1</v>
          </cell>
          <cell r="Z151">
            <v>0</v>
          </cell>
          <cell r="AA151">
            <v>0</v>
          </cell>
          <cell r="AB151">
            <v>0</v>
          </cell>
          <cell r="AC151">
            <v>3140</v>
          </cell>
          <cell r="AD151">
            <v>1590</v>
          </cell>
          <cell r="AE151">
            <v>3630</v>
          </cell>
          <cell r="AF151">
            <v>373</v>
          </cell>
          <cell r="AG151">
            <v>329</v>
          </cell>
          <cell r="AH151">
            <v>9.17</v>
          </cell>
          <cell r="AI151">
            <v>376</v>
          </cell>
          <cell r="AJ151">
            <v>92.6</v>
          </cell>
          <cell r="AK151">
            <v>60.1</v>
          </cell>
          <cell r="AL151">
            <v>2.95</v>
          </cell>
          <cell r="AM151">
            <v>0</v>
          </cell>
          <cell r="AN151">
            <v>15.4</v>
          </cell>
          <cell r="AO151">
            <v>41100</v>
          </cell>
          <cell r="AP151">
            <v>0</v>
          </cell>
          <cell r="AQ151">
            <v>65.400000000000006</v>
          </cell>
          <cell r="AR151">
            <v>235</v>
          </cell>
          <cell r="AS151">
            <v>70.900000000000006</v>
          </cell>
          <cell r="AT151">
            <v>186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 t="str">
            <v>W530X219</v>
          </cell>
        </row>
        <row r="152">
          <cell r="A152" t="str">
            <v>W</v>
          </cell>
          <cell r="B152" t="str">
            <v>W21X132</v>
          </cell>
          <cell r="C152">
            <v>132</v>
          </cell>
          <cell r="D152">
            <v>38.799999999999997</v>
          </cell>
          <cell r="E152">
            <v>21.8</v>
          </cell>
          <cell r="F152">
            <v>0</v>
          </cell>
          <cell r="G152">
            <v>0</v>
          </cell>
          <cell r="H152">
            <v>12.4</v>
          </cell>
          <cell r="I152">
            <v>0</v>
          </cell>
          <cell r="J152">
            <v>0</v>
          </cell>
          <cell r="K152">
            <v>0.65</v>
          </cell>
          <cell r="L152">
            <v>1.03</v>
          </cell>
          <cell r="M152">
            <v>0</v>
          </cell>
          <cell r="N152">
            <v>0</v>
          </cell>
          <cell r="O152">
            <v>0</v>
          </cell>
          <cell r="P152">
            <v>1.54</v>
          </cell>
          <cell r="Q152">
            <v>1.9375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6.01</v>
          </cell>
          <cell r="X152">
            <v>0</v>
          </cell>
          <cell r="Y152">
            <v>28.9</v>
          </cell>
          <cell r="Z152">
            <v>0</v>
          </cell>
          <cell r="AA152">
            <v>0</v>
          </cell>
          <cell r="AB152">
            <v>0</v>
          </cell>
          <cell r="AC152">
            <v>2840</v>
          </cell>
          <cell r="AD152">
            <v>2350</v>
          </cell>
          <cell r="AE152">
            <v>3220</v>
          </cell>
          <cell r="AF152">
            <v>333</v>
          </cell>
          <cell r="AG152">
            <v>295</v>
          </cell>
          <cell r="AH152">
            <v>9.1199999999999992</v>
          </cell>
          <cell r="AI152">
            <v>333</v>
          </cell>
          <cell r="AJ152">
            <v>82.3</v>
          </cell>
          <cell r="AK152">
            <v>53.5</v>
          </cell>
          <cell r="AL152">
            <v>2.93</v>
          </cell>
          <cell r="AM152">
            <v>0</v>
          </cell>
          <cell r="AN152">
            <v>11.3</v>
          </cell>
          <cell r="AO152">
            <v>36000</v>
          </cell>
          <cell r="AP152">
            <v>0</v>
          </cell>
          <cell r="AQ152">
            <v>64.7</v>
          </cell>
          <cell r="AR152">
            <v>208</v>
          </cell>
          <cell r="AS152">
            <v>63.4</v>
          </cell>
          <cell r="AT152">
            <v>166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 t="str">
            <v>W530X196</v>
          </cell>
        </row>
        <row r="153">
          <cell r="A153" t="str">
            <v>W</v>
          </cell>
          <cell r="B153" t="str">
            <v>W21X122</v>
          </cell>
          <cell r="C153">
            <v>122</v>
          </cell>
          <cell r="D153">
            <v>35.9</v>
          </cell>
          <cell r="E153">
            <v>21.7</v>
          </cell>
          <cell r="F153">
            <v>0</v>
          </cell>
          <cell r="G153">
            <v>0</v>
          </cell>
          <cell r="H153">
            <v>12.4</v>
          </cell>
          <cell r="I153">
            <v>0</v>
          </cell>
          <cell r="J153">
            <v>0</v>
          </cell>
          <cell r="K153">
            <v>0.6</v>
          </cell>
          <cell r="L153">
            <v>0.96</v>
          </cell>
          <cell r="M153">
            <v>0</v>
          </cell>
          <cell r="N153">
            <v>0</v>
          </cell>
          <cell r="O153">
            <v>0</v>
          </cell>
          <cell r="P153">
            <v>1.46</v>
          </cell>
          <cell r="Q153">
            <v>1.8125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6.45</v>
          </cell>
          <cell r="X153">
            <v>0</v>
          </cell>
          <cell r="Y153">
            <v>31.3</v>
          </cell>
          <cell r="Z153">
            <v>0</v>
          </cell>
          <cell r="AA153">
            <v>0</v>
          </cell>
          <cell r="AB153">
            <v>0</v>
          </cell>
          <cell r="AC153">
            <v>2630</v>
          </cell>
          <cell r="AD153">
            <v>3160</v>
          </cell>
          <cell r="AE153">
            <v>2960</v>
          </cell>
          <cell r="AF153">
            <v>307</v>
          </cell>
          <cell r="AG153">
            <v>273</v>
          </cell>
          <cell r="AH153">
            <v>9.09</v>
          </cell>
          <cell r="AI153">
            <v>305</v>
          </cell>
          <cell r="AJ153">
            <v>75.599999999999994</v>
          </cell>
          <cell r="AK153">
            <v>49.2</v>
          </cell>
          <cell r="AL153">
            <v>2.92</v>
          </cell>
          <cell r="AM153">
            <v>0</v>
          </cell>
          <cell r="AN153">
            <v>8.98</v>
          </cell>
          <cell r="AO153">
            <v>32700</v>
          </cell>
          <cell r="AP153">
            <v>0</v>
          </cell>
          <cell r="AQ153">
            <v>64.2</v>
          </cell>
          <cell r="AR153">
            <v>191</v>
          </cell>
          <cell r="AS153">
            <v>58.6</v>
          </cell>
          <cell r="AT153">
            <v>153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 t="str">
            <v>W530X182</v>
          </cell>
        </row>
        <row r="154">
          <cell r="A154" t="str">
            <v>W</v>
          </cell>
          <cell r="B154" t="str">
            <v>W21X111</v>
          </cell>
          <cell r="C154">
            <v>111</v>
          </cell>
          <cell r="D154">
            <v>32.700000000000003</v>
          </cell>
          <cell r="E154">
            <v>21.5</v>
          </cell>
          <cell r="F154">
            <v>0</v>
          </cell>
          <cell r="G154">
            <v>0</v>
          </cell>
          <cell r="H154">
            <v>12.3</v>
          </cell>
          <cell r="I154">
            <v>0</v>
          </cell>
          <cell r="J154">
            <v>0</v>
          </cell>
          <cell r="K154">
            <v>0.55000000000000004</v>
          </cell>
          <cell r="L154">
            <v>0.875</v>
          </cell>
          <cell r="M154">
            <v>0</v>
          </cell>
          <cell r="N154">
            <v>0</v>
          </cell>
          <cell r="O154">
            <v>0</v>
          </cell>
          <cell r="P154">
            <v>1.38</v>
          </cell>
          <cell r="Q154">
            <v>1.75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7.05</v>
          </cell>
          <cell r="X154">
            <v>0</v>
          </cell>
          <cell r="Y154">
            <v>34.1</v>
          </cell>
          <cell r="Z154">
            <v>0</v>
          </cell>
          <cell r="AA154">
            <v>0</v>
          </cell>
          <cell r="AB154">
            <v>55.3</v>
          </cell>
          <cell r="AC154">
            <v>2400</v>
          </cell>
          <cell r="AD154">
            <v>4510</v>
          </cell>
          <cell r="AE154">
            <v>2670</v>
          </cell>
          <cell r="AF154">
            <v>279</v>
          </cell>
          <cell r="AG154">
            <v>249</v>
          </cell>
          <cell r="AH154">
            <v>9.0500000000000007</v>
          </cell>
          <cell r="AI154">
            <v>274</v>
          </cell>
          <cell r="AJ154">
            <v>68.2</v>
          </cell>
          <cell r="AK154">
            <v>44.5</v>
          </cell>
          <cell r="AL154">
            <v>2.9</v>
          </cell>
          <cell r="AM154">
            <v>0</v>
          </cell>
          <cell r="AN154">
            <v>6.83</v>
          </cell>
          <cell r="AO154">
            <v>29200</v>
          </cell>
          <cell r="AP154">
            <v>0</v>
          </cell>
          <cell r="AQ154">
            <v>63.7</v>
          </cell>
          <cell r="AR154">
            <v>172</v>
          </cell>
          <cell r="AS154">
            <v>53.2</v>
          </cell>
          <cell r="AT154">
            <v>138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 t="str">
            <v>W530X165</v>
          </cell>
        </row>
        <row r="155">
          <cell r="A155" t="str">
            <v>W</v>
          </cell>
          <cell r="B155" t="str">
            <v>W21X101</v>
          </cell>
          <cell r="C155">
            <v>101</v>
          </cell>
          <cell r="D155">
            <v>29.8</v>
          </cell>
          <cell r="E155">
            <v>21.4</v>
          </cell>
          <cell r="F155">
            <v>0</v>
          </cell>
          <cell r="G155">
            <v>0</v>
          </cell>
          <cell r="H155">
            <v>12.3</v>
          </cell>
          <cell r="I155">
            <v>0</v>
          </cell>
          <cell r="J155">
            <v>0</v>
          </cell>
          <cell r="K155">
            <v>0.5</v>
          </cell>
          <cell r="L155">
            <v>0.8</v>
          </cell>
          <cell r="M155">
            <v>0</v>
          </cell>
          <cell r="N155">
            <v>0</v>
          </cell>
          <cell r="O155">
            <v>0</v>
          </cell>
          <cell r="P155">
            <v>1.3</v>
          </cell>
          <cell r="Q155">
            <v>1.6875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7.68</v>
          </cell>
          <cell r="X155">
            <v>0</v>
          </cell>
          <cell r="Y155">
            <v>37.5</v>
          </cell>
          <cell r="Z155">
            <v>0</v>
          </cell>
          <cell r="AA155">
            <v>0</v>
          </cell>
          <cell r="AB155">
            <v>45.7</v>
          </cell>
          <cell r="AC155">
            <v>2200</v>
          </cell>
          <cell r="AD155">
            <v>6400</v>
          </cell>
          <cell r="AE155">
            <v>2420</v>
          </cell>
          <cell r="AF155">
            <v>253</v>
          </cell>
          <cell r="AG155">
            <v>227</v>
          </cell>
          <cell r="AH155">
            <v>9.02</v>
          </cell>
          <cell r="AI155">
            <v>248</v>
          </cell>
          <cell r="AJ155">
            <v>61.7</v>
          </cell>
          <cell r="AK155">
            <v>40.299999999999997</v>
          </cell>
          <cell r="AL155">
            <v>2.89</v>
          </cell>
          <cell r="AM155">
            <v>0</v>
          </cell>
          <cell r="AN155">
            <v>5.21</v>
          </cell>
          <cell r="AO155">
            <v>26200</v>
          </cell>
          <cell r="AP155">
            <v>0</v>
          </cell>
          <cell r="AQ155">
            <v>63.2</v>
          </cell>
          <cell r="AR155">
            <v>155</v>
          </cell>
          <cell r="AS155">
            <v>48.5</v>
          </cell>
          <cell r="AT155">
            <v>125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 t="str">
            <v>W530X150</v>
          </cell>
        </row>
        <row r="156">
          <cell r="A156" t="str">
            <v>W</v>
          </cell>
          <cell r="B156" t="str">
            <v>W21X93</v>
          </cell>
          <cell r="C156">
            <v>93</v>
          </cell>
          <cell r="D156">
            <v>27.3</v>
          </cell>
          <cell r="E156">
            <v>21.6</v>
          </cell>
          <cell r="F156">
            <v>0</v>
          </cell>
          <cell r="G156">
            <v>0</v>
          </cell>
          <cell r="H156">
            <v>8.42</v>
          </cell>
          <cell r="I156">
            <v>0</v>
          </cell>
          <cell r="J156">
            <v>0</v>
          </cell>
          <cell r="K156">
            <v>0.57999999999999996</v>
          </cell>
          <cell r="L156">
            <v>0.93</v>
          </cell>
          <cell r="M156">
            <v>0</v>
          </cell>
          <cell r="N156">
            <v>0</v>
          </cell>
          <cell r="O156">
            <v>0</v>
          </cell>
          <cell r="P156">
            <v>1.43</v>
          </cell>
          <cell r="Q156">
            <v>1.625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4.53</v>
          </cell>
          <cell r="X156">
            <v>0</v>
          </cell>
          <cell r="Y156">
            <v>32.299999999999997</v>
          </cell>
          <cell r="Z156">
            <v>0</v>
          </cell>
          <cell r="AA156">
            <v>0</v>
          </cell>
          <cell r="AB156">
            <v>61.5</v>
          </cell>
          <cell r="AC156">
            <v>2680</v>
          </cell>
          <cell r="AD156">
            <v>3460</v>
          </cell>
          <cell r="AE156">
            <v>2070</v>
          </cell>
          <cell r="AF156">
            <v>221</v>
          </cell>
          <cell r="AG156">
            <v>192</v>
          </cell>
          <cell r="AH156">
            <v>8.6999999999999993</v>
          </cell>
          <cell r="AI156">
            <v>92.9</v>
          </cell>
          <cell r="AJ156">
            <v>34.700000000000003</v>
          </cell>
          <cell r="AK156">
            <v>22.1</v>
          </cell>
          <cell r="AL156">
            <v>1.84</v>
          </cell>
          <cell r="AM156">
            <v>0</v>
          </cell>
          <cell r="AN156">
            <v>6.03</v>
          </cell>
          <cell r="AO156">
            <v>9940</v>
          </cell>
          <cell r="AP156">
            <v>0</v>
          </cell>
          <cell r="AQ156">
            <v>43.6</v>
          </cell>
          <cell r="AR156">
            <v>85.3</v>
          </cell>
          <cell r="AS156">
            <v>37.700000000000003</v>
          </cell>
          <cell r="AT156">
            <v>109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 t="str">
            <v>W530X138</v>
          </cell>
        </row>
        <row r="157">
          <cell r="A157" t="str">
            <v>W</v>
          </cell>
          <cell r="B157" t="str">
            <v>W21X83</v>
          </cell>
          <cell r="C157">
            <v>83</v>
          </cell>
          <cell r="D157">
            <v>24.3</v>
          </cell>
          <cell r="E157">
            <v>21.4</v>
          </cell>
          <cell r="F157">
            <v>0</v>
          </cell>
          <cell r="G157">
            <v>0</v>
          </cell>
          <cell r="H157">
            <v>8.36</v>
          </cell>
          <cell r="I157">
            <v>0</v>
          </cell>
          <cell r="J157">
            <v>0</v>
          </cell>
          <cell r="K157">
            <v>0.51500000000000001</v>
          </cell>
          <cell r="L157">
            <v>0.83499999999999996</v>
          </cell>
          <cell r="M157">
            <v>0</v>
          </cell>
          <cell r="N157">
            <v>0</v>
          </cell>
          <cell r="O157">
            <v>0</v>
          </cell>
          <cell r="P157">
            <v>1.34</v>
          </cell>
          <cell r="Q157">
            <v>1.5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5</v>
          </cell>
          <cell r="X157">
            <v>0</v>
          </cell>
          <cell r="Y157">
            <v>36.4</v>
          </cell>
          <cell r="Z157">
            <v>0</v>
          </cell>
          <cell r="AA157">
            <v>0</v>
          </cell>
          <cell r="AB157">
            <v>48.5</v>
          </cell>
          <cell r="AC157">
            <v>2400</v>
          </cell>
          <cell r="AD157">
            <v>5250</v>
          </cell>
          <cell r="AE157">
            <v>1830</v>
          </cell>
          <cell r="AF157">
            <v>196</v>
          </cell>
          <cell r="AG157">
            <v>171</v>
          </cell>
          <cell r="AH157">
            <v>8.67</v>
          </cell>
          <cell r="AI157">
            <v>81.400000000000006</v>
          </cell>
          <cell r="AJ157">
            <v>30.5</v>
          </cell>
          <cell r="AK157">
            <v>19.5</v>
          </cell>
          <cell r="AL157">
            <v>1.83</v>
          </cell>
          <cell r="AM157">
            <v>0</v>
          </cell>
          <cell r="AN157">
            <v>4.34</v>
          </cell>
          <cell r="AO157">
            <v>8630</v>
          </cell>
          <cell r="AP157">
            <v>0</v>
          </cell>
          <cell r="AQ157">
            <v>43</v>
          </cell>
          <cell r="AR157">
            <v>75</v>
          </cell>
          <cell r="AS157">
            <v>33.700000000000003</v>
          </cell>
          <cell r="AT157">
            <v>97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 t="str">
            <v>W530X123</v>
          </cell>
        </row>
        <row r="158">
          <cell r="A158" t="str">
            <v>W</v>
          </cell>
          <cell r="B158" t="str">
            <v>W21X73</v>
          </cell>
          <cell r="C158">
            <v>73</v>
          </cell>
          <cell r="D158">
            <v>21.5</v>
          </cell>
          <cell r="E158">
            <v>21.2</v>
          </cell>
          <cell r="F158">
            <v>0</v>
          </cell>
          <cell r="G158">
            <v>0</v>
          </cell>
          <cell r="H158">
            <v>8.3000000000000007</v>
          </cell>
          <cell r="I158">
            <v>0</v>
          </cell>
          <cell r="J158">
            <v>0</v>
          </cell>
          <cell r="K158">
            <v>0.45500000000000002</v>
          </cell>
          <cell r="L158">
            <v>0.74</v>
          </cell>
          <cell r="M158">
            <v>0</v>
          </cell>
          <cell r="N158">
            <v>0</v>
          </cell>
          <cell r="O158">
            <v>0</v>
          </cell>
          <cell r="P158">
            <v>1.24</v>
          </cell>
          <cell r="Q158">
            <v>1.4375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5.6</v>
          </cell>
          <cell r="X158">
            <v>0</v>
          </cell>
          <cell r="Y158">
            <v>41.2</v>
          </cell>
          <cell r="Z158">
            <v>0</v>
          </cell>
          <cell r="AA158">
            <v>0</v>
          </cell>
          <cell r="AB158">
            <v>37.9</v>
          </cell>
          <cell r="AC158">
            <v>2140</v>
          </cell>
          <cell r="AD158">
            <v>8380</v>
          </cell>
          <cell r="AE158">
            <v>1600</v>
          </cell>
          <cell r="AF158">
            <v>172</v>
          </cell>
          <cell r="AG158">
            <v>151</v>
          </cell>
          <cell r="AH158">
            <v>8.64</v>
          </cell>
          <cell r="AI158">
            <v>70.599999999999994</v>
          </cell>
          <cell r="AJ158">
            <v>26.6</v>
          </cell>
          <cell r="AK158">
            <v>17</v>
          </cell>
          <cell r="AL158">
            <v>1.81</v>
          </cell>
          <cell r="AM158">
            <v>0</v>
          </cell>
          <cell r="AN158">
            <v>3.02</v>
          </cell>
          <cell r="AO158">
            <v>7420</v>
          </cell>
          <cell r="AP158">
            <v>0</v>
          </cell>
          <cell r="AQ158">
            <v>42.5</v>
          </cell>
          <cell r="AR158">
            <v>65.2</v>
          </cell>
          <cell r="AS158">
            <v>29.7</v>
          </cell>
          <cell r="AT158">
            <v>85.1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 t="str">
            <v>W530X109</v>
          </cell>
        </row>
        <row r="159">
          <cell r="A159" t="str">
            <v>W</v>
          </cell>
          <cell r="B159" t="str">
            <v>W21X68</v>
          </cell>
          <cell r="C159">
            <v>68</v>
          </cell>
          <cell r="D159">
            <v>20</v>
          </cell>
          <cell r="E159">
            <v>21.1</v>
          </cell>
          <cell r="F159">
            <v>0</v>
          </cell>
          <cell r="G159">
            <v>0</v>
          </cell>
          <cell r="H159">
            <v>8.27</v>
          </cell>
          <cell r="I159">
            <v>0</v>
          </cell>
          <cell r="J159">
            <v>0</v>
          </cell>
          <cell r="K159">
            <v>0.43</v>
          </cell>
          <cell r="L159">
            <v>0.68500000000000005</v>
          </cell>
          <cell r="M159">
            <v>0</v>
          </cell>
          <cell r="N159">
            <v>0</v>
          </cell>
          <cell r="O159">
            <v>0</v>
          </cell>
          <cell r="P159">
            <v>1.19</v>
          </cell>
          <cell r="Q159">
            <v>1.375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6.04</v>
          </cell>
          <cell r="X159">
            <v>0</v>
          </cell>
          <cell r="Y159">
            <v>43.6</v>
          </cell>
          <cell r="Z159">
            <v>0</v>
          </cell>
          <cell r="AA159">
            <v>0</v>
          </cell>
          <cell r="AB159">
            <v>33.799999999999997</v>
          </cell>
          <cell r="AC159">
            <v>2000</v>
          </cell>
          <cell r="AD159">
            <v>10900</v>
          </cell>
          <cell r="AE159">
            <v>1480</v>
          </cell>
          <cell r="AF159">
            <v>160</v>
          </cell>
          <cell r="AG159">
            <v>140</v>
          </cell>
          <cell r="AH159">
            <v>8.6</v>
          </cell>
          <cell r="AI159">
            <v>64.7</v>
          </cell>
          <cell r="AJ159">
            <v>24.4</v>
          </cell>
          <cell r="AK159">
            <v>15.7</v>
          </cell>
          <cell r="AL159">
            <v>1.8</v>
          </cell>
          <cell r="AM159">
            <v>0</v>
          </cell>
          <cell r="AN159">
            <v>2.4500000000000002</v>
          </cell>
          <cell r="AO159">
            <v>6760</v>
          </cell>
          <cell r="AP159">
            <v>0</v>
          </cell>
          <cell r="AQ159">
            <v>42.3</v>
          </cell>
          <cell r="AR159">
            <v>59.9</v>
          </cell>
          <cell r="AS159">
            <v>27.4</v>
          </cell>
          <cell r="AT159">
            <v>78.900000000000006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 t="str">
            <v>W530X101</v>
          </cell>
        </row>
        <row r="160">
          <cell r="A160" t="str">
            <v>W</v>
          </cell>
          <cell r="B160" t="str">
            <v>W21X62</v>
          </cell>
          <cell r="C160">
            <v>62</v>
          </cell>
          <cell r="D160">
            <v>18.3</v>
          </cell>
          <cell r="E160">
            <v>21</v>
          </cell>
          <cell r="F160">
            <v>0</v>
          </cell>
          <cell r="G160">
            <v>0</v>
          </cell>
          <cell r="H160">
            <v>8.24</v>
          </cell>
          <cell r="I160">
            <v>0</v>
          </cell>
          <cell r="J160">
            <v>0</v>
          </cell>
          <cell r="K160">
            <v>0.4</v>
          </cell>
          <cell r="L160">
            <v>0.61499999999999999</v>
          </cell>
          <cell r="M160">
            <v>0</v>
          </cell>
          <cell r="N160">
            <v>0</v>
          </cell>
          <cell r="O160">
            <v>0</v>
          </cell>
          <cell r="P160">
            <v>1.1200000000000001</v>
          </cell>
          <cell r="Q160">
            <v>1.3125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6.7</v>
          </cell>
          <cell r="X160">
            <v>0</v>
          </cell>
          <cell r="Y160">
            <v>46.9</v>
          </cell>
          <cell r="Z160">
            <v>0</v>
          </cell>
          <cell r="AA160">
            <v>0</v>
          </cell>
          <cell r="AB160">
            <v>29.3</v>
          </cell>
          <cell r="AC160">
            <v>1820</v>
          </cell>
          <cell r="AD160">
            <v>15900</v>
          </cell>
          <cell r="AE160">
            <v>1330</v>
          </cell>
          <cell r="AF160">
            <v>144</v>
          </cell>
          <cell r="AG160">
            <v>127</v>
          </cell>
          <cell r="AH160">
            <v>8.5399999999999991</v>
          </cell>
          <cell r="AI160">
            <v>57.5</v>
          </cell>
          <cell r="AJ160">
            <v>21.7</v>
          </cell>
          <cell r="AK160">
            <v>14</v>
          </cell>
          <cell r="AL160">
            <v>1.77</v>
          </cell>
          <cell r="AM160">
            <v>0</v>
          </cell>
          <cell r="AN160">
            <v>1.83</v>
          </cell>
          <cell r="AO160">
            <v>5970</v>
          </cell>
          <cell r="AP160">
            <v>0</v>
          </cell>
          <cell r="AQ160">
            <v>42</v>
          </cell>
          <cell r="AR160">
            <v>53.2</v>
          </cell>
          <cell r="AS160">
            <v>24.6</v>
          </cell>
          <cell r="AT160">
            <v>71.099999999999994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 t="str">
            <v>W530X92</v>
          </cell>
        </row>
        <row r="161">
          <cell r="A161" t="str">
            <v>W</v>
          </cell>
          <cell r="B161" t="str">
            <v>W21X55</v>
          </cell>
          <cell r="C161">
            <v>55</v>
          </cell>
          <cell r="D161">
            <v>16.2</v>
          </cell>
          <cell r="E161">
            <v>20.8</v>
          </cell>
          <cell r="F161">
            <v>0</v>
          </cell>
          <cell r="G161">
            <v>0</v>
          </cell>
          <cell r="H161">
            <v>8.2200000000000006</v>
          </cell>
          <cell r="I161">
            <v>0</v>
          </cell>
          <cell r="J161">
            <v>0</v>
          </cell>
          <cell r="K161">
            <v>0.375</v>
          </cell>
          <cell r="L161">
            <v>0.52200000000000002</v>
          </cell>
          <cell r="M161">
            <v>0</v>
          </cell>
          <cell r="N161">
            <v>0</v>
          </cell>
          <cell r="O161">
            <v>0</v>
          </cell>
          <cell r="P161">
            <v>1.02</v>
          </cell>
          <cell r="Q161">
            <v>1.1875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7.87</v>
          </cell>
          <cell r="X161">
            <v>0</v>
          </cell>
          <cell r="Y161">
            <v>50</v>
          </cell>
          <cell r="Z161">
            <v>0</v>
          </cell>
          <cell r="AA161">
            <v>0</v>
          </cell>
          <cell r="AB161">
            <v>25.7</v>
          </cell>
          <cell r="AC161">
            <v>1630</v>
          </cell>
          <cell r="AD161">
            <v>25800</v>
          </cell>
          <cell r="AE161">
            <v>1140</v>
          </cell>
          <cell r="AF161">
            <v>126</v>
          </cell>
          <cell r="AG161">
            <v>110</v>
          </cell>
          <cell r="AH161">
            <v>8.4</v>
          </cell>
          <cell r="AI161">
            <v>48.4</v>
          </cell>
          <cell r="AJ161">
            <v>18.399999999999999</v>
          </cell>
          <cell r="AK161">
            <v>11.8</v>
          </cell>
          <cell r="AL161">
            <v>1.73</v>
          </cell>
          <cell r="AM161">
            <v>0</v>
          </cell>
          <cell r="AN161">
            <v>1.24</v>
          </cell>
          <cell r="AO161">
            <v>4980</v>
          </cell>
          <cell r="AP161">
            <v>0</v>
          </cell>
          <cell r="AQ161">
            <v>41.7</v>
          </cell>
          <cell r="AR161">
            <v>44.7</v>
          </cell>
          <cell r="AS161">
            <v>20.8</v>
          </cell>
          <cell r="AT161">
            <v>61.8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 t="str">
            <v>W530X82</v>
          </cell>
        </row>
        <row r="162">
          <cell r="A162" t="str">
            <v>W</v>
          </cell>
          <cell r="B162" t="str">
            <v>W21X48</v>
          </cell>
          <cell r="C162">
            <v>48</v>
          </cell>
          <cell r="D162">
            <v>14.1</v>
          </cell>
          <cell r="E162">
            <v>20.6</v>
          </cell>
          <cell r="F162">
            <v>0</v>
          </cell>
          <cell r="G162">
            <v>0</v>
          </cell>
          <cell r="H162">
            <v>8.14</v>
          </cell>
          <cell r="I162">
            <v>0</v>
          </cell>
          <cell r="J162">
            <v>0</v>
          </cell>
          <cell r="K162">
            <v>0.35</v>
          </cell>
          <cell r="L162">
            <v>0.43</v>
          </cell>
          <cell r="M162">
            <v>0</v>
          </cell>
          <cell r="N162">
            <v>0</v>
          </cell>
          <cell r="O162">
            <v>0</v>
          </cell>
          <cell r="P162">
            <v>0.93</v>
          </cell>
          <cell r="Q162">
            <v>1.125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9.4700000000000006</v>
          </cell>
          <cell r="X162">
            <v>0</v>
          </cell>
          <cell r="Y162">
            <v>53.6</v>
          </cell>
          <cell r="Z162">
            <v>0</v>
          </cell>
          <cell r="AA162">
            <v>0</v>
          </cell>
          <cell r="AB162">
            <v>22.4</v>
          </cell>
          <cell r="AC162">
            <v>1450</v>
          </cell>
          <cell r="AD162">
            <v>43600</v>
          </cell>
          <cell r="AE162">
            <v>959</v>
          </cell>
          <cell r="AF162">
            <v>107</v>
          </cell>
          <cell r="AG162">
            <v>93</v>
          </cell>
          <cell r="AH162">
            <v>8.24</v>
          </cell>
          <cell r="AI162">
            <v>38.700000000000003</v>
          </cell>
          <cell r="AJ162">
            <v>14.9</v>
          </cell>
          <cell r="AK162">
            <v>9.52</v>
          </cell>
          <cell r="AL162">
            <v>1.66</v>
          </cell>
          <cell r="AM162">
            <v>0</v>
          </cell>
          <cell r="AN162">
            <v>0.80300000000000005</v>
          </cell>
          <cell r="AO162">
            <v>3940</v>
          </cell>
          <cell r="AP162">
            <v>0</v>
          </cell>
          <cell r="AQ162">
            <v>41.1</v>
          </cell>
          <cell r="AR162">
            <v>36</v>
          </cell>
          <cell r="AS162">
            <v>16.899999999999999</v>
          </cell>
          <cell r="AT162">
            <v>52.4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 t="str">
            <v>W530X72</v>
          </cell>
        </row>
        <row r="163">
          <cell r="A163" t="str">
            <v>W</v>
          </cell>
          <cell r="B163" t="str">
            <v>W21X57</v>
          </cell>
          <cell r="C163">
            <v>57</v>
          </cell>
          <cell r="D163">
            <v>16.7</v>
          </cell>
          <cell r="E163">
            <v>21.1</v>
          </cell>
          <cell r="F163">
            <v>0</v>
          </cell>
          <cell r="G163">
            <v>0</v>
          </cell>
          <cell r="H163">
            <v>6.56</v>
          </cell>
          <cell r="I163">
            <v>0</v>
          </cell>
          <cell r="J163">
            <v>0</v>
          </cell>
          <cell r="K163">
            <v>0.40500000000000003</v>
          </cell>
          <cell r="L163">
            <v>0.65</v>
          </cell>
          <cell r="M163">
            <v>0</v>
          </cell>
          <cell r="N163">
            <v>0</v>
          </cell>
          <cell r="O163">
            <v>0</v>
          </cell>
          <cell r="P163">
            <v>1.1499999999999999</v>
          </cell>
          <cell r="Q163">
            <v>1.3125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5.04</v>
          </cell>
          <cell r="X163">
            <v>0</v>
          </cell>
          <cell r="Y163">
            <v>46.3</v>
          </cell>
          <cell r="Z163">
            <v>0</v>
          </cell>
          <cell r="AA163">
            <v>0</v>
          </cell>
          <cell r="AB163">
            <v>30</v>
          </cell>
          <cell r="AC163">
            <v>1960</v>
          </cell>
          <cell r="AD163">
            <v>13100</v>
          </cell>
          <cell r="AE163">
            <v>1170</v>
          </cell>
          <cell r="AF163">
            <v>129</v>
          </cell>
          <cell r="AG163">
            <v>111</v>
          </cell>
          <cell r="AH163">
            <v>8.36</v>
          </cell>
          <cell r="AI163">
            <v>30.6</v>
          </cell>
          <cell r="AJ163">
            <v>14.8</v>
          </cell>
          <cell r="AK163">
            <v>9.35</v>
          </cell>
          <cell r="AL163">
            <v>1.35</v>
          </cell>
          <cell r="AM163">
            <v>0</v>
          </cell>
          <cell r="AN163">
            <v>1.77</v>
          </cell>
          <cell r="AO163">
            <v>3190</v>
          </cell>
          <cell r="AP163">
            <v>0</v>
          </cell>
          <cell r="AQ163">
            <v>33.4</v>
          </cell>
          <cell r="AR163">
            <v>35.6</v>
          </cell>
          <cell r="AS163">
            <v>20.399999999999999</v>
          </cell>
          <cell r="AT163">
            <v>63.2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 t="str">
            <v>W530X85</v>
          </cell>
        </row>
        <row r="164">
          <cell r="A164" t="str">
            <v>W</v>
          </cell>
          <cell r="B164" t="str">
            <v>W21X50</v>
          </cell>
          <cell r="C164">
            <v>50</v>
          </cell>
          <cell r="D164">
            <v>14.7</v>
          </cell>
          <cell r="E164">
            <v>20.8</v>
          </cell>
          <cell r="F164">
            <v>0</v>
          </cell>
          <cell r="G164">
            <v>0</v>
          </cell>
          <cell r="H164">
            <v>6.53</v>
          </cell>
          <cell r="I164">
            <v>0</v>
          </cell>
          <cell r="J164">
            <v>0</v>
          </cell>
          <cell r="K164">
            <v>0.38</v>
          </cell>
          <cell r="L164">
            <v>0.53500000000000003</v>
          </cell>
          <cell r="M164">
            <v>0</v>
          </cell>
          <cell r="N164">
            <v>0</v>
          </cell>
          <cell r="O164">
            <v>0</v>
          </cell>
          <cell r="P164">
            <v>1.04</v>
          </cell>
          <cell r="Q164">
            <v>1.25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6.1</v>
          </cell>
          <cell r="X164">
            <v>0</v>
          </cell>
          <cell r="Y164">
            <v>49.4</v>
          </cell>
          <cell r="Z164">
            <v>0</v>
          </cell>
          <cell r="AA164">
            <v>0</v>
          </cell>
          <cell r="AB164">
            <v>26.4</v>
          </cell>
          <cell r="AC164">
            <v>1730</v>
          </cell>
          <cell r="AD164">
            <v>22600</v>
          </cell>
          <cell r="AE164">
            <v>984</v>
          </cell>
          <cell r="AF164">
            <v>110</v>
          </cell>
          <cell r="AG164">
            <v>94.5</v>
          </cell>
          <cell r="AH164">
            <v>8.18</v>
          </cell>
          <cell r="AI164">
            <v>24.9</v>
          </cell>
          <cell r="AJ164">
            <v>12.2</v>
          </cell>
          <cell r="AK164">
            <v>7.64</v>
          </cell>
          <cell r="AL164">
            <v>1.3</v>
          </cell>
          <cell r="AM164">
            <v>0</v>
          </cell>
          <cell r="AN164">
            <v>1.1399999999999999</v>
          </cell>
          <cell r="AO164">
            <v>2560</v>
          </cell>
          <cell r="AP164">
            <v>0</v>
          </cell>
          <cell r="AQ164">
            <v>33.1</v>
          </cell>
          <cell r="AR164">
            <v>28.9</v>
          </cell>
          <cell r="AS164">
            <v>16.7</v>
          </cell>
          <cell r="AT164">
            <v>54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 t="str">
            <v>W530X74</v>
          </cell>
        </row>
        <row r="165">
          <cell r="A165" t="str">
            <v>W</v>
          </cell>
          <cell r="B165" t="str">
            <v>W21X44</v>
          </cell>
          <cell r="C165">
            <v>44</v>
          </cell>
          <cell r="D165">
            <v>13</v>
          </cell>
          <cell r="E165">
            <v>20.7</v>
          </cell>
          <cell r="F165">
            <v>0</v>
          </cell>
          <cell r="G165">
            <v>0</v>
          </cell>
          <cell r="H165">
            <v>6.5</v>
          </cell>
          <cell r="I165">
            <v>0</v>
          </cell>
          <cell r="J165">
            <v>0</v>
          </cell>
          <cell r="K165">
            <v>0.35</v>
          </cell>
          <cell r="L165">
            <v>0.45</v>
          </cell>
          <cell r="M165">
            <v>0</v>
          </cell>
          <cell r="N165">
            <v>0</v>
          </cell>
          <cell r="O165">
            <v>0</v>
          </cell>
          <cell r="P165">
            <v>0.95</v>
          </cell>
          <cell r="Q165">
            <v>1.125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7.22</v>
          </cell>
          <cell r="X165">
            <v>0</v>
          </cell>
          <cell r="Y165">
            <v>53.6</v>
          </cell>
          <cell r="Z165">
            <v>0</v>
          </cell>
          <cell r="AA165">
            <v>0</v>
          </cell>
          <cell r="AB165">
            <v>22.4</v>
          </cell>
          <cell r="AC165">
            <v>1550</v>
          </cell>
          <cell r="AD165">
            <v>36600</v>
          </cell>
          <cell r="AE165">
            <v>843</v>
          </cell>
          <cell r="AF165">
            <v>95.4</v>
          </cell>
          <cell r="AG165">
            <v>81.599999999999994</v>
          </cell>
          <cell r="AH165">
            <v>8.06</v>
          </cell>
          <cell r="AI165">
            <v>20.7</v>
          </cell>
          <cell r="AJ165">
            <v>10.199999999999999</v>
          </cell>
          <cell r="AK165">
            <v>6.37</v>
          </cell>
          <cell r="AL165">
            <v>1.26</v>
          </cell>
          <cell r="AM165">
            <v>0</v>
          </cell>
          <cell r="AN165">
            <v>0.77</v>
          </cell>
          <cell r="AO165">
            <v>2110</v>
          </cell>
          <cell r="AP165">
            <v>0</v>
          </cell>
          <cell r="AQ165">
            <v>32.799999999999997</v>
          </cell>
          <cell r="AR165">
            <v>24</v>
          </cell>
          <cell r="AS165">
            <v>14</v>
          </cell>
          <cell r="AT165">
            <v>46.6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 t="str">
            <v>W530X66</v>
          </cell>
        </row>
        <row r="166">
          <cell r="A166" t="str">
            <v>W</v>
          </cell>
          <cell r="B166" t="str">
            <v>W18X175</v>
          </cell>
          <cell r="C166">
            <v>175</v>
          </cell>
          <cell r="D166">
            <v>51.3</v>
          </cell>
          <cell r="E166">
            <v>20</v>
          </cell>
          <cell r="F166">
            <v>0</v>
          </cell>
          <cell r="G166">
            <v>0</v>
          </cell>
          <cell r="H166">
            <v>11.4</v>
          </cell>
          <cell r="I166">
            <v>0</v>
          </cell>
          <cell r="J166">
            <v>0</v>
          </cell>
          <cell r="K166">
            <v>0.89</v>
          </cell>
          <cell r="L166">
            <v>1.59</v>
          </cell>
          <cell r="M166">
            <v>0</v>
          </cell>
          <cell r="N166">
            <v>0</v>
          </cell>
          <cell r="O166">
            <v>0</v>
          </cell>
          <cell r="P166">
            <v>1.99</v>
          </cell>
          <cell r="Q166">
            <v>2.4375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3.58</v>
          </cell>
          <cell r="X166">
            <v>0</v>
          </cell>
          <cell r="Y166">
            <v>18</v>
          </cell>
          <cell r="Z166">
            <v>0</v>
          </cell>
          <cell r="AA166">
            <v>0</v>
          </cell>
          <cell r="AB166">
            <v>0</v>
          </cell>
          <cell r="AC166">
            <v>4850</v>
          </cell>
          <cell r="AD166">
            <v>281</v>
          </cell>
          <cell r="AE166">
            <v>3450</v>
          </cell>
          <cell r="AF166">
            <v>398</v>
          </cell>
          <cell r="AG166">
            <v>344</v>
          </cell>
          <cell r="AH166">
            <v>8.1999999999999993</v>
          </cell>
          <cell r="AI166">
            <v>391</v>
          </cell>
          <cell r="AJ166">
            <v>106</v>
          </cell>
          <cell r="AK166">
            <v>68.8</v>
          </cell>
          <cell r="AL166">
            <v>2.76</v>
          </cell>
          <cell r="AM166">
            <v>0</v>
          </cell>
          <cell r="AN166">
            <v>33.799999999999997</v>
          </cell>
          <cell r="AO166">
            <v>33300</v>
          </cell>
          <cell r="AP166">
            <v>0</v>
          </cell>
          <cell r="AQ166">
            <v>52.5</v>
          </cell>
          <cell r="AR166">
            <v>237</v>
          </cell>
          <cell r="AS166">
            <v>76.900000000000006</v>
          </cell>
          <cell r="AT166">
            <v>198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 t="str">
            <v>W460X260</v>
          </cell>
        </row>
        <row r="167">
          <cell r="A167" t="str">
            <v>W</v>
          </cell>
          <cell r="B167" t="str">
            <v>W18X158</v>
          </cell>
          <cell r="C167">
            <v>158</v>
          </cell>
          <cell r="D167">
            <v>46.3</v>
          </cell>
          <cell r="E167">
            <v>19.7</v>
          </cell>
          <cell r="F167">
            <v>0</v>
          </cell>
          <cell r="G167">
            <v>0</v>
          </cell>
          <cell r="H167">
            <v>11.3</v>
          </cell>
          <cell r="I167">
            <v>0</v>
          </cell>
          <cell r="J167">
            <v>0</v>
          </cell>
          <cell r="K167">
            <v>0.81</v>
          </cell>
          <cell r="L167">
            <v>1.44</v>
          </cell>
          <cell r="M167">
            <v>0</v>
          </cell>
          <cell r="N167">
            <v>0</v>
          </cell>
          <cell r="O167">
            <v>0</v>
          </cell>
          <cell r="P167">
            <v>1.84</v>
          </cell>
          <cell r="Q167">
            <v>2.375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3.92</v>
          </cell>
          <cell r="X167">
            <v>0</v>
          </cell>
          <cell r="Y167">
            <v>19.8</v>
          </cell>
          <cell r="Z167">
            <v>0</v>
          </cell>
          <cell r="AA167">
            <v>0</v>
          </cell>
          <cell r="AB167">
            <v>0</v>
          </cell>
          <cell r="AC167">
            <v>4410</v>
          </cell>
          <cell r="AD167">
            <v>403</v>
          </cell>
          <cell r="AE167">
            <v>3060</v>
          </cell>
          <cell r="AF167">
            <v>356</v>
          </cell>
          <cell r="AG167">
            <v>310</v>
          </cell>
          <cell r="AH167">
            <v>8.1199999999999992</v>
          </cell>
          <cell r="AI167">
            <v>347</v>
          </cell>
          <cell r="AJ167">
            <v>94.8</v>
          </cell>
          <cell r="AK167">
            <v>61.4</v>
          </cell>
          <cell r="AL167">
            <v>2.74</v>
          </cell>
          <cell r="AM167">
            <v>0</v>
          </cell>
          <cell r="AN167">
            <v>25.2</v>
          </cell>
          <cell r="AO167">
            <v>29000</v>
          </cell>
          <cell r="AP167">
            <v>0</v>
          </cell>
          <cell r="AQ167">
            <v>51.6</v>
          </cell>
          <cell r="AR167">
            <v>210</v>
          </cell>
          <cell r="AS167">
            <v>69</v>
          </cell>
          <cell r="AT167">
            <v>177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 t="str">
            <v>W460X235</v>
          </cell>
        </row>
        <row r="168">
          <cell r="A168" t="str">
            <v>W</v>
          </cell>
          <cell r="B168" t="str">
            <v>W18X143</v>
          </cell>
          <cell r="C168">
            <v>143</v>
          </cell>
          <cell r="D168">
            <v>42.1</v>
          </cell>
          <cell r="E168">
            <v>19.5</v>
          </cell>
          <cell r="F168">
            <v>0</v>
          </cell>
          <cell r="G168">
            <v>0</v>
          </cell>
          <cell r="H168">
            <v>11.2</v>
          </cell>
          <cell r="I168">
            <v>0</v>
          </cell>
          <cell r="J168">
            <v>0</v>
          </cell>
          <cell r="K168">
            <v>0.73</v>
          </cell>
          <cell r="L168">
            <v>1.32</v>
          </cell>
          <cell r="M168">
            <v>0</v>
          </cell>
          <cell r="N168">
            <v>0</v>
          </cell>
          <cell r="O168">
            <v>0</v>
          </cell>
          <cell r="P168">
            <v>1.72</v>
          </cell>
          <cell r="Q168">
            <v>2.1875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4.25</v>
          </cell>
          <cell r="X168">
            <v>0</v>
          </cell>
          <cell r="Y168">
            <v>22</v>
          </cell>
          <cell r="Z168">
            <v>0</v>
          </cell>
          <cell r="AA168">
            <v>0</v>
          </cell>
          <cell r="AB168">
            <v>0</v>
          </cell>
          <cell r="AC168">
            <v>4040</v>
          </cell>
          <cell r="AD168">
            <v>568</v>
          </cell>
          <cell r="AE168">
            <v>2750</v>
          </cell>
          <cell r="AF168">
            <v>322</v>
          </cell>
          <cell r="AG168">
            <v>282</v>
          </cell>
          <cell r="AH168">
            <v>8.09</v>
          </cell>
          <cell r="AI168">
            <v>311</v>
          </cell>
          <cell r="AJ168">
            <v>85.4</v>
          </cell>
          <cell r="AK168">
            <v>55.5</v>
          </cell>
          <cell r="AL168">
            <v>2.72</v>
          </cell>
          <cell r="AM168">
            <v>0</v>
          </cell>
          <cell r="AN168">
            <v>19.2</v>
          </cell>
          <cell r="AO168">
            <v>25700</v>
          </cell>
          <cell r="AP168">
            <v>0</v>
          </cell>
          <cell r="AQ168">
            <v>51</v>
          </cell>
          <cell r="AR168">
            <v>189</v>
          </cell>
          <cell r="AS168">
            <v>62.9</v>
          </cell>
          <cell r="AT168">
            <v>160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 t="str">
            <v>W460X213</v>
          </cell>
        </row>
        <row r="169">
          <cell r="A169" t="str">
            <v>W</v>
          </cell>
          <cell r="B169" t="str">
            <v>W18X130</v>
          </cell>
          <cell r="C169">
            <v>130</v>
          </cell>
          <cell r="D169">
            <v>38.200000000000003</v>
          </cell>
          <cell r="E169">
            <v>19.3</v>
          </cell>
          <cell r="F169">
            <v>0</v>
          </cell>
          <cell r="G169">
            <v>0</v>
          </cell>
          <cell r="H169">
            <v>11.2</v>
          </cell>
          <cell r="I169">
            <v>0</v>
          </cell>
          <cell r="J169">
            <v>0</v>
          </cell>
          <cell r="K169">
            <v>0.67</v>
          </cell>
          <cell r="L169">
            <v>1.2</v>
          </cell>
          <cell r="M169">
            <v>0</v>
          </cell>
          <cell r="N169">
            <v>0</v>
          </cell>
          <cell r="O169">
            <v>0</v>
          </cell>
          <cell r="P169">
            <v>1.6</v>
          </cell>
          <cell r="Q169">
            <v>2.0625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4.6500000000000004</v>
          </cell>
          <cell r="X169">
            <v>0</v>
          </cell>
          <cell r="Y169">
            <v>23.9</v>
          </cell>
          <cell r="Z169">
            <v>0</v>
          </cell>
          <cell r="AA169">
            <v>0</v>
          </cell>
          <cell r="AB169">
            <v>0</v>
          </cell>
          <cell r="AC169">
            <v>3680</v>
          </cell>
          <cell r="AD169">
            <v>810</v>
          </cell>
          <cell r="AE169">
            <v>2460</v>
          </cell>
          <cell r="AF169">
            <v>290</v>
          </cell>
          <cell r="AG169">
            <v>256</v>
          </cell>
          <cell r="AH169">
            <v>8.0299999999999994</v>
          </cell>
          <cell r="AI169">
            <v>278</v>
          </cell>
          <cell r="AJ169">
            <v>76.7</v>
          </cell>
          <cell r="AK169">
            <v>49.9</v>
          </cell>
          <cell r="AL169">
            <v>2.7</v>
          </cell>
          <cell r="AM169">
            <v>0</v>
          </cell>
          <cell r="AN169">
            <v>14.5</v>
          </cell>
          <cell r="AO169">
            <v>22600</v>
          </cell>
          <cell r="AP169">
            <v>0</v>
          </cell>
          <cell r="AQ169">
            <v>50.4</v>
          </cell>
          <cell r="AR169">
            <v>169</v>
          </cell>
          <cell r="AS169">
            <v>56.8</v>
          </cell>
          <cell r="AT169">
            <v>145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 t="str">
            <v>W460X193</v>
          </cell>
        </row>
        <row r="170">
          <cell r="A170" t="str">
            <v>W</v>
          </cell>
          <cell r="B170" t="str">
            <v>W18X119</v>
          </cell>
          <cell r="C170">
            <v>119</v>
          </cell>
          <cell r="D170">
            <v>35.1</v>
          </cell>
          <cell r="E170">
            <v>19</v>
          </cell>
          <cell r="F170">
            <v>0</v>
          </cell>
          <cell r="G170">
            <v>0</v>
          </cell>
          <cell r="H170">
            <v>11.3</v>
          </cell>
          <cell r="I170">
            <v>0</v>
          </cell>
          <cell r="J170">
            <v>0</v>
          </cell>
          <cell r="K170">
            <v>0.65500000000000003</v>
          </cell>
          <cell r="L170">
            <v>1.06</v>
          </cell>
          <cell r="M170">
            <v>0</v>
          </cell>
          <cell r="N170">
            <v>0</v>
          </cell>
          <cell r="O170">
            <v>0</v>
          </cell>
          <cell r="P170">
            <v>1.46</v>
          </cell>
          <cell r="Q170">
            <v>1.9375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5.31</v>
          </cell>
          <cell r="X170">
            <v>0</v>
          </cell>
          <cell r="Y170">
            <v>24.5</v>
          </cell>
          <cell r="Z170">
            <v>0</v>
          </cell>
          <cell r="AA170">
            <v>0</v>
          </cell>
          <cell r="AB170">
            <v>0</v>
          </cell>
          <cell r="AC170">
            <v>3340</v>
          </cell>
          <cell r="AD170">
            <v>1210</v>
          </cell>
          <cell r="AE170">
            <v>2190</v>
          </cell>
          <cell r="AF170">
            <v>262</v>
          </cell>
          <cell r="AG170">
            <v>231</v>
          </cell>
          <cell r="AH170">
            <v>7.9</v>
          </cell>
          <cell r="AI170">
            <v>253</v>
          </cell>
          <cell r="AJ170">
            <v>69.099999999999994</v>
          </cell>
          <cell r="AK170">
            <v>44.9</v>
          </cell>
          <cell r="AL170">
            <v>2.69</v>
          </cell>
          <cell r="AM170">
            <v>0</v>
          </cell>
          <cell r="AN170">
            <v>10.6</v>
          </cell>
          <cell r="AO170">
            <v>20300</v>
          </cell>
          <cell r="AP170">
            <v>0</v>
          </cell>
          <cell r="AQ170">
            <v>50.4</v>
          </cell>
          <cell r="AR170">
            <v>151</v>
          </cell>
          <cell r="AS170">
            <v>50.4</v>
          </cell>
          <cell r="AT170">
            <v>130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 t="str">
            <v>W460X177</v>
          </cell>
        </row>
        <row r="171">
          <cell r="A171" t="str">
            <v>W</v>
          </cell>
          <cell r="B171" t="str">
            <v>W18X106</v>
          </cell>
          <cell r="C171">
            <v>106</v>
          </cell>
          <cell r="D171">
            <v>31.1</v>
          </cell>
          <cell r="E171">
            <v>18.7</v>
          </cell>
          <cell r="F171">
            <v>0</v>
          </cell>
          <cell r="G171">
            <v>0</v>
          </cell>
          <cell r="H171">
            <v>11.2</v>
          </cell>
          <cell r="I171">
            <v>0</v>
          </cell>
          <cell r="J171">
            <v>0</v>
          </cell>
          <cell r="K171">
            <v>0.59</v>
          </cell>
          <cell r="L171">
            <v>0.94</v>
          </cell>
          <cell r="M171">
            <v>0</v>
          </cell>
          <cell r="N171">
            <v>0</v>
          </cell>
          <cell r="O171">
            <v>0</v>
          </cell>
          <cell r="P171">
            <v>1.34</v>
          </cell>
          <cell r="Q171">
            <v>1.8125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5.96</v>
          </cell>
          <cell r="X171">
            <v>0</v>
          </cell>
          <cell r="Y171">
            <v>27.2</v>
          </cell>
          <cell r="Z171">
            <v>0</v>
          </cell>
          <cell r="AA171">
            <v>0</v>
          </cell>
          <cell r="AB171">
            <v>0</v>
          </cell>
          <cell r="AC171">
            <v>2990</v>
          </cell>
          <cell r="AD171">
            <v>1880</v>
          </cell>
          <cell r="AE171">
            <v>1910</v>
          </cell>
          <cell r="AF171">
            <v>230</v>
          </cell>
          <cell r="AG171">
            <v>204</v>
          </cell>
          <cell r="AH171">
            <v>7.84</v>
          </cell>
          <cell r="AI171">
            <v>220</v>
          </cell>
          <cell r="AJ171">
            <v>60.5</v>
          </cell>
          <cell r="AK171">
            <v>39.4</v>
          </cell>
          <cell r="AL171">
            <v>2.66</v>
          </cell>
          <cell r="AM171">
            <v>0</v>
          </cell>
          <cell r="AN171">
            <v>7.48</v>
          </cell>
          <cell r="AO171">
            <v>17400</v>
          </cell>
          <cell r="AP171">
            <v>0</v>
          </cell>
          <cell r="AQ171">
            <v>49.8</v>
          </cell>
          <cell r="AR171">
            <v>131</v>
          </cell>
          <cell r="AS171">
            <v>44.4</v>
          </cell>
          <cell r="AT171">
            <v>115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 t="str">
            <v>W460X158</v>
          </cell>
        </row>
        <row r="172">
          <cell r="A172" t="str">
            <v>W</v>
          </cell>
          <cell r="B172" t="str">
            <v>W18X97</v>
          </cell>
          <cell r="C172">
            <v>97</v>
          </cell>
          <cell r="D172">
            <v>28.5</v>
          </cell>
          <cell r="E172">
            <v>18.600000000000001</v>
          </cell>
          <cell r="F172">
            <v>0</v>
          </cell>
          <cell r="G172">
            <v>0</v>
          </cell>
          <cell r="H172">
            <v>11.1</v>
          </cell>
          <cell r="I172">
            <v>0</v>
          </cell>
          <cell r="J172">
            <v>0</v>
          </cell>
          <cell r="K172">
            <v>0.53500000000000003</v>
          </cell>
          <cell r="L172">
            <v>0.87</v>
          </cell>
          <cell r="M172">
            <v>0</v>
          </cell>
          <cell r="N172">
            <v>0</v>
          </cell>
          <cell r="O172">
            <v>0</v>
          </cell>
          <cell r="P172">
            <v>1.27</v>
          </cell>
          <cell r="Q172">
            <v>1.75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6.41</v>
          </cell>
          <cell r="X172">
            <v>0</v>
          </cell>
          <cell r="Y172">
            <v>30</v>
          </cell>
          <cell r="Z172">
            <v>0</v>
          </cell>
          <cell r="AA172">
            <v>0</v>
          </cell>
          <cell r="AB172">
            <v>0</v>
          </cell>
          <cell r="AC172">
            <v>2750</v>
          </cell>
          <cell r="AD172">
            <v>2580</v>
          </cell>
          <cell r="AE172">
            <v>1750</v>
          </cell>
          <cell r="AF172">
            <v>211</v>
          </cell>
          <cell r="AG172">
            <v>188</v>
          </cell>
          <cell r="AH172">
            <v>7.82</v>
          </cell>
          <cell r="AI172">
            <v>201</v>
          </cell>
          <cell r="AJ172">
            <v>55.3</v>
          </cell>
          <cell r="AK172">
            <v>36.1</v>
          </cell>
          <cell r="AL172">
            <v>2.65</v>
          </cell>
          <cell r="AM172">
            <v>0</v>
          </cell>
          <cell r="AN172">
            <v>5.86</v>
          </cell>
          <cell r="AO172">
            <v>15800</v>
          </cell>
          <cell r="AP172">
            <v>0</v>
          </cell>
          <cell r="AQ172">
            <v>49.4</v>
          </cell>
          <cell r="AR172">
            <v>120</v>
          </cell>
          <cell r="AS172">
            <v>40.9</v>
          </cell>
          <cell r="AT172">
            <v>105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 t="str">
            <v>W460X144</v>
          </cell>
        </row>
        <row r="173">
          <cell r="A173" t="str">
            <v>W</v>
          </cell>
          <cell r="B173" t="str">
            <v>W18X86</v>
          </cell>
          <cell r="C173">
            <v>86</v>
          </cell>
          <cell r="D173">
            <v>25.3</v>
          </cell>
          <cell r="E173">
            <v>18.399999999999999</v>
          </cell>
          <cell r="F173">
            <v>0</v>
          </cell>
          <cell r="G173">
            <v>0</v>
          </cell>
          <cell r="H173">
            <v>11.1</v>
          </cell>
          <cell r="I173">
            <v>0</v>
          </cell>
          <cell r="J173">
            <v>0</v>
          </cell>
          <cell r="K173">
            <v>0.48</v>
          </cell>
          <cell r="L173">
            <v>0.77</v>
          </cell>
          <cell r="M173">
            <v>0</v>
          </cell>
          <cell r="N173">
            <v>0</v>
          </cell>
          <cell r="O173">
            <v>0</v>
          </cell>
          <cell r="P173">
            <v>1.17</v>
          </cell>
          <cell r="Q173">
            <v>1.625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7.2</v>
          </cell>
          <cell r="X173">
            <v>0</v>
          </cell>
          <cell r="Y173">
            <v>33.4</v>
          </cell>
          <cell r="Z173">
            <v>0</v>
          </cell>
          <cell r="AA173">
            <v>0</v>
          </cell>
          <cell r="AB173">
            <v>57.6</v>
          </cell>
          <cell r="AC173">
            <v>2460</v>
          </cell>
          <cell r="AD173">
            <v>4060</v>
          </cell>
          <cell r="AE173">
            <v>1530</v>
          </cell>
          <cell r="AF173">
            <v>186</v>
          </cell>
          <cell r="AG173">
            <v>166</v>
          </cell>
          <cell r="AH173">
            <v>7.77</v>
          </cell>
          <cell r="AI173">
            <v>175</v>
          </cell>
          <cell r="AJ173">
            <v>48.4</v>
          </cell>
          <cell r="AK173">
            <v>31.6</v>
          </cell>
          <cell r="AL173">
            <v>2.63</v>
          </cell>
          <cell r="AM173">
            <v>0</v>
          </cell>
          <cell r="AN173">
            <v>4.0999999999999996</v>
          </cell>
          <cell r="AO173">
            <v>13600</v>
          </cell>
          <cell r="AP173">
            <v>0</v>
          </cell>
          <cell r="AQ173">
            <v>48.9</v>
          </cell>
          <cell r="AR173">
            <v>104</v>
          </cell>
          <cell r="AS173">
            <v>36</v>
          </cell>
          <cell r="AT173">
            <v>92.3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 t="str">
            <v>W460X128</v>
          </cell>
        </row>
        <row r="174">
          <cell r="A174" t="str">
            <v>W</v>
          </cell>
          <cell r="B174" t="str">
            <v>W18X76</v>
          </cell>
          <cell r="C174">
            <v>76</v>
          </cell>
          <cell r="D174">
            <v>22.3</v>
          </cell>
          <cell r="E174">
            <v>18.2</v>
          </cell>
          <cell r="F174">
            <v>0</v>
          </cell>
          <cell r="G174">
            <v>0</v>
          </cell>
          <cell r="H174">
            <v>11</v>
          </cell>
          <cell r="I174">
            <v>0</v>
          </cell>
          <cell r="J174">
            <v>0</v>
          </cell>
          <cell r="K174">
            <v>0.42499999999999999</v>
          </cell>
          <cell r="L174">
            <v>0.68</v>
          </cell>
          <cell r="M174">
            <v>0</v>
          </cell>
          <cell r="N174">
            <v>0</v>
          </cell>
          <cell r="O174">
            <v>0</v>
          </cell>
          <cell r="P174">
            <v>1.08</v>
          </cell>
          <cell r="Q174">
            <v>1.5625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8.11</v>
          </cell>
          <cell r="X174">
            <v>0</v>
          </cell>
          <cell r="Y174">
            <v>37.799999999999997</v>
          </cell>
          <cell r="Z174">
            <v>0</v>
          </cell>
          <cell r="AA174">
            <v>0</v>
          </cell>
          <cell r="AB174">
            <v>45.2</v>
          </cell>
          <cell r="AC174">
            <v>2180</v>
          </cell>
          <cell r="AD174">
            <v>6520</v>
          </cell>
          <cell r="AE174">
            <v>1330</v>
          </cell>
          <cell r="AF174">
            <v>163</v>
          </cell>
          <cell r="AG174">
            <v>146</v>
          </cell>
          <cell r="AH174">
            <v>7.73</v>
          </cell>
          <cell r="AI174">
            <v>152</v>
          </cell>
          <cell r="AJ174">
            <v>42.2</v>
          </cell>
          <cell r="AK174">
            <v>27.6</v>
          </cell>
          <cell r="AL174">
            <v>2.61</v>
          </cell>
          <cell r="AM174">
            <v>0</v>
          </cell>
          <cell r="AN174">
            <v>2.83</v>
          </cell>
          <cell r="AO174">
            <v>11700</v>
          </cell>
          <cell r="AP174">
            <v>0</v>
          </cell>
          <cell r="AQ174">
            <v>48.4</v>
          </cell>
          <cell r="AR174">
            <v>90.7</v>
          </cell>
          <cell r="AS174">
            <v>31.6</v>
          </cell>
          <cell r="AT174">
            <v>80.900000000000006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 t="str">
            <v>W460X113</v>
          </cell>
        </row>
        <row r="175">
          <cell r="A175" t="str">
            <v>W</v>
          </cell>
          <cell r="B175" t="str">
            <v>W18X71</v>
          </cell>
          <cell r="C175">
            <v>71</v>
          </cell>
          <cell r="D175">
            <v>20.8</v>
          </cell>
          <cell r="E175">
            <v>18.5</v>
          </cell>
          <cell r="F175">
            <v>0</v>
          </cell>
          <cell r="G175">
            <v>0</v>
          </cell>
          <cell r="H175">
            <v>7.64</v>
          </cell>
          <cell r="I175">
            <v>0</v>
          </cell>
          <cell r="J175">
            <v>0</v>
          </cell>
          <cell r="K175">
            <v>0.495</v>
          </cell>
          <cell r="L175">
            <v>0.81</v>
          </cell>
          <cell r="M175">
            <v>0</v>
          </cell>
          <cell r="N175">
            <v>0</v>
          </cell>
          <cell r="O175">
            <v>0</v>
          </cell>
          <cell r="P175">
            <v>1.21</v>
          </cell>
          <cell r="Q175">
            <v>1.5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4.71</v>
          </cell>
          <cell r="X175">
            <v>0</v>
          </cell>
          <cell r="Y175">
            <v>32.4</v>
          </cell>
          <cell r="Z175">
            <v>0</v>
          </cell>
          <cell r="AA175">
            <v>0</v>
          </cell>
          <cell r="AB175">
            <v>61.3</v>
          </cell>
          <cell r="AC175">
            <v>2690</v>
          </cell>
          <cell r="AD175">
            <v>3290</v>
          </cell>
          <cell r="AE175">
            <v>1170</v>
          </cell>
          <cell r="AF175">
            <v>146</v>
          </cell>
          <cell r="AG175">
            <v>127</v>
          </cell>
          <cell r="AH175">
            <v>7.5</v>
          </cell>
          <cell r="AI175">
            <v>60.3</v>
          </cell>
          <cell r="AJ175">
            <v>24.7</v>
          </cell>
          <cell r="AK175">
            <v>15.8</v>
          </cell>
          <cell r="AL175">
            <v>1.7</v>
          </cell>
          <cell r="AM175">
            <v>0</v>
          </cell>
          <cell r="AN175">
            <v>3.49</v>
          </cell>
          <cell r="AO175">
            <v>4700</v>
          </cell>
          <cell r="AP175">
            <v>0</v>
          </cell>
          <cell r="AQ175">
            <v>33.700000000000003</v>
          </cell>
          <cell r="AR175">
            <v>52.1</v>
          </cell>
          <cell r="AS175">
            <v>25.5</v>
          </cell>
          <cell r="AT175">
            <v>72.2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 t="str">
            <v>W460X106</v>
          </cell>
        </row>
        <row r="176">
          <cell r="A176" t="str">
            <v>W</v>
          </cell>
          <cell r="B176" t="str">
            <v>W18X65</v>
          </cell>
          <cell r="C176">
            <v>65</v>
          </cell>
          <cell r="D176">
            <v>19.100000000000001</v>
          </cell>
          <cell r="E176">
            <v>18.399999999999999</v>
          </cell>
          <cell r="F176">
            <v>0</v>
          </cell>
          <cell r="G176">
            <v>0</v>
          </cell>
          <cell r="H176">
            <v>7.59</v>
          </cell>
          <cell r="I176">
            <v>0</v>
          </cell>
          <cell r="J176">
            <v>0</v>
          </cell>
          <cell r="K176">
            <v>0.45</v>
          </cell>
          <cell r="L176">
            <v>0.75</v>
          </cell>
          <cell r="M176">
            <v>0</v>
          </cell>
          <cell r="N176">
            <v>0</v>
          </cell>
          <cell r="O176">
            <v>0</v>
          </cell>
          <cell r="P176">
            <v>1.1499999999999999</v>
          </cell>
          <cell r="Q176">
            <v>1.4375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5.0599999999999996</v>
          </cell>
          <cell r="X176">
            <v>0</v>
          </cell>
          <cell r="Y176">
            <v>35.700000000000003</v>
          </cell>
          <cell r="Z176">
            <v>0</v>
          </cell>
          <cell r="AA176">
            <v>0</v>
          </cell>
          <cell r="AB176">
            <v>50.6</v>
          </cell>
          <cell r="AC176">
            <v>2470</v>
          </cell>
          <cell r="AD176">
            <v>4540</v>
          </cell>
          <cell r="AE176">
            <v>1070</v>
          </cell>
          <cell r="AF176">
            <v>133</v>
          </cell>
          <cell r="AG176">
            <v>117</v>
          </cell>
          <cell r="AH176">
            <v>7.49</v>
          </cell>
          <cell r="AI176">
            <v>54.8</v>
          </cell>
          <cell r="AJ176">
            <v>22.5</v>
          </cell>
          <cell r="AK176">
            <v>14.4</v>
          </cell>
          <cell r="AL176">
            <v>1.69</v>
          </cell>
          <cell r="AM176">
            <v>0</v>
          </cell>
          <cell r="AN176">
            <v>2.73</v>
          </cell>
          <cell r="AO176">
            <v>4240</v>
          </cell>
          <cell r="AP176">
            <v>0</v>
          </cell>
          <cell r="AQ176">
            <v>33.4</v>
          </cell>
          <cell r="AR176">
            <v>47.5</v>
          </cell>
          <cell r="AS176">
            <v>23.6</v>
          </cell>
          <cell r="AT176">
            <v>66.099999999999994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 t="str">
            <v>W460X97</v>
          </cell>
        </row>
        <row r="177">
          <cell r="A177" t="str">
            <v>W</v>
          </cell>
          <cell r="B177" t="str">
            <v>W18X60</v>
          </cell>
          <cell r="C177">
            <v>60</v>
          </cell>
          <cell r="D177">
            <v>17.600000000000001</v>
          </cell>
          <cell r="E177">
            <v>18.2</v>
          </cell>
          <cell r="F177">
            <v>0</v>
          </cell>
          <cell r="G177">
            <v>0</v>
          </cell>
          <cell r="H177">
            <v>7.56</v>
          </cell>
          <cell r="I177">
            <v>0</v>
          </cell>
          <cell r="J177">
            <v>0</v>
          </cell>
          <cell r="K177">
            <v>0.41499999999999998</v>
          </cell>
          <cell r="L177">
            <v>0.69499999999999995</v>
          </cell>
          <cell r="M177">
            <v>0</v>
          </cell>
          <cell r="N177">
            <v>0</v>
          </cell>
          <cell r="O177">
            <v>0</v>
          </cell>
          <cell r="P177">
            <v>1.1000000000000001</v>
          </cell>
          <cell r="Q177">
            <v>1.375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5.44</v>
          </cell>
          <cell r="X177">
            <v>0</v>
          </cell>
          <cell r="Y177">
            <v>38.700000000000003</v>
          </cell>
          <cell r="Z177">
            <v>0</v>
          </cell>
          <cell r="AA177">
            <v>0</v>
          </cell>
          <cell r="AB177">
            <v>43.1</v>
          </cell>
          <cell r="AC177">
            <v>2290</v>
          </cell>
          <cell r="AD177">
            <v>6080</v>
          </cell>
          <cell r="AE177">
            <v>984</v>
          </cell>
          <cell r="AF177">
            <v>123</v>
          </cell>
          <cell r="AG177">
            <v>108</v>
          </cell>
          <cell r="AH177">
            <v>7.47</v>
          </cell>
          <cell r="AI177">
            <v>50.1</v>
          </cell>
          <cell r="AJ177">
            <v>20.6</v>
          </cell>
          <cell r="AK177">
            <v>13.3</v>
          </cell>
          <cell r="AL177">
            <v>1.68</v>
          </cell>
          <cell r="AM177">
            <v>0</v>
          </cell>
          <cell r="AN177">
            <v>2.17</v>
          </cell>
          <cell r="AO177">
            <v>3860</v>
          </cell>
          <cell r="AP177">
            <v>0</v>
          </cell>
          <cell r="AQ177">
            <v>33.1</v>
          </cell>
          <cell r="AR177">
            <v>43.5</v>
          </cell>
          <cell r="AS177">
            <v>21.8</v>
          </cell>
          <cell r="AT177">
            <v>60.8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 t="str">
            <v>W460X89</v>
          </cell>
        </row>
        <row r="178">
          <cell r="A178" t="str">
            <v>W</v>
          </cell>
          <cell r="B178" t="str">
            <v>W18X55</v>
          </cell>
          <cell r="C178">
            <v>55</v>
          </cell>
          <cell r="D178">
            <v>16.2</v>
          </cell>
          <cell r="E178">
            <v>18.100000000000001</v>
          </cell>
          <cell r="F178">
            <v>0</v>
          </cell>
          <cell r="G178">
            <v>0</v>
          </cell>
          <cell r="H178">
            <v>7.53</v>
          </cell>
          <cell r="I178">
            <v>0</v>
          </cell>
          <cell r="J178">
            <v>0</v>
          </cell>
          <cell r="K178">
            <v>0.39</v>
          </cell>
          <cell r="L178">
            <v>0.63</v>
          </cell>
          <cell r="M178">
            <v>0</v>
          </cell>
          <cell r="N178">
            <v>0</v>
          </cell>
          <cell r="O178">
            <v>0</v>
          </cell>
          <cell r="P178">
            <v>1.03</v>
          </cell>
          <cell r="Q178">
            <v>1.3125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5.98</v>
          </cell>
          <cell r="X178">
            <v>0</v>
          </cell>
          <cell r="Y178">
            <v>41.1</v>
          </cell>
          <cell r="Z178">
            <v>0</v>
          </cell>
          <cell r="AA178">
            <v>0</v>
          </cell>
          <cell r="AB178">
            <v>38</v>
          </cell>
          <cell r="AC178">
            <v>2110</v>
          </cell>
          <cell r="AD178">
            <v>8540</v>
          </cell>
          <cell r="AE178">
            <v>890</v>
          </cell>
          <cell r="AF178">
            <v>112</v>
          </cell>
          <cell r="AG178">
            <v>98.3</v>
          </cell>
          <cell r="AH178">
            <v>7.41</v>
          </cell>
          <cell r="AI178">
            <v>44.9</v>
          </cell>
          <cell r="AJ178">
            <v>18.5</v>
          </cell>
          <cell r="AK178">
            <v>11.9</v>
          </cell>
          <cell r="AL178">
            <v>1.67</v>
          </cell>
          <cell r="AM178">
            <v>0</v>
          </cell>
          <cell r="AN178">
            <v>1.66</v>
          </cell>
          <cell r="AO178">
            <v>3430</v>
          </cell>
          <cell r="AP178">
            <v>0</v>
          </cell>
          <cell r="AQ178">
            <v>32.9</v>
          </cell>
          <cell r="AR178">
            <v>39</v>
          </cell>
          <cell r="AS178">
            <v>19.7</v>
          </cell>
          <cell r="AT178">
            <v>55.3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 t="str">
            <v>W460X82</v>
          </cell>
        </row>
        <row r="179">
          <cell r="A179" t="str">
            <v>W</v>
          </cell>
          <cell r="B179" t="str">
            <v>W18X50</v>
          </cell>
          <cell r="C179">
            <v>50</v>
          </cell>
          <cell r="D179">
            <v>14.7</v>
          </cell>
          <cell r="E179">
            <v>18</v>
          </cell>
          <cell r="F179">
            <v>0</v>
          </cell>
          <cell r="G179">
            <v>0</v>
          </cell>
          <cell r="H179">
            <v>7.5</v>
          </cell>
          <cell r="I179">
            <v>0</v>
          </cell>
          <cell r="J179">
            <v>0</v>
          </cell>
          <cell r="K179">
            <v>0.35499999999999998</v>
          </cell>
          <cell r="L179">
            <v>0.56999999999999995</v>
          </cell>
          <cell r="M179">
            <v>0</v>
          </cell>
          <cell r="N179">
            <v>0</v>
          </cell>
          <cell r="O179">
            <v>0</v>
          </cell>
          <cell r="P179">
            <v>0.97199999999999998</v>
          </cell>
          <cell r="Q179">
            <v>1.25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6.57</v>
          </cell>
          <cell r="X179">
            <v>0</v>
          </cell>
          <cell r="Y179">
            <v>45.2</v>
          </cell>
          <cell r="Z179">
            <v>0</v>
          </cell>
          <cell r="AA179">
            <v>0</v>
          </cell>
          <cell r="AB179">
            <v>31.5</v>
          </cell>
          <cell r="AC179">
            <v>1920</v>
          </cell>
          <cell r="AD179">
            <v>12400</v>
          </cell>
          <cell r="AE179">
            <v>800</v>
          </cell>
          <cell r="AF179">
            <v>101</v>
          </cell>
          <cell r="AG179">
            <v>88.9</v>
          </cell>
          <cell r="AH179">
            <v>7.38</v>
          </cell>
          <cell r="AI179">
            <v>40.1</v>
          </cell>
          <cell r="AJ179">
            <v>16.600000000000001</v>
          </cell>
          <cell r="AK179">
            <v>10.7</v>
          </cell>
          <cell r="AL179">
            <v>1.65</v>
          </cell>
          <cell r="AM179">
            <v>0</v>
          </cell>
          <cell r="AN179">
            <v>1.24</v>
          </cell>
          <cell r="AO179">
            <v>3040</v>
          </cell>
          <cell r="AP179">
            <v>0</v>
          </cell>
          <cell r="AQ179">
            <v>32.6</v>
          </cell>
          <cell r="AR179">
            <v>34.9</v>
          </cell>
          <cell r="AS179">
            <v>17.7</v>
          </cell>
          <cell r="AT179">
            <v>49.8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 t="str">
            <v>W460X74</v>
          </cell>
        </row>
        <row r="180">
          <cell r="A180" t="str">
            <v>W</v>
          </cell>
          <cell r="B180" t="str">
            <v>W18X46</v>
          </cell>
          <cell r="C180">
            <v>46</v>
          </cell>
          <cell r="D180">
            <v>13.5</v>
          </cell>
          <cell r="E180">
            <v>18.100000000000001</v>
          </cell>
          <cell r="F180">
            <v>0</v>
          </cell>
          <cell r="G180">
            <v>0</v>
          </cell>
          <cell r="H180">
            <v>6.06</v>
          </cell>
          <cell r="I180">
            <v>0</v>
          </cell>
          <cell r="J180">
            <v>0</v>
          </cell>
          <cell r="K180">
            <v>0.36</v>
          </cell>
          <cell r="L180">
            <v>0.60499999999999998</v>
          </cell>
          <cell r="M180">
            <v>0</v>
          </cell>
          <cell r="N180">
            <v>0</v>
          </cell>
          <cell r="O180">
            <v>0</v>
          </cell>
          <cell r="P180">
            <v>1.01</v>
          </cell>
          <cell r="Q180">
            <v>1.25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5.01</v>
          </cell>
          <cell r="X180">
            <v>0</v>
          </cell>
          <cell r="Y180">
            <v>44.6</v>
          </cell>
          <cell r="Z180">
            <v>0</v>
          </cell>
          <cell r="AA180">
            <v>0</v>
          </cell>
          <cell r="AB180">
            <v>32.4</v>
          </cell>
          <cell r="AC180">
            <v>2060</v>
          </cell>
          <cell r="AD180">
            <v>10100</v>
          </cell>
          <cell r="AE180">
            <v>712</v>
          </cell>
          <cell r="AF180">
            <v>90.7</v>
          </cell>
          <cell r="AG180">
            <v>78.8</v>
          </cell>
          <cell r="AH180">
            <v>7.25</v>
          </cell>
          <cell r="AI180">
            <v>22.5</v>
          </cell>
          <cell r="AJ180">
            <v>11.7</v>
          </cell>
          <cell r="AK180">
            <v>7.43</v>
          </cell>
          <cell r="AL180">
            <v>1.29</v>
          </cell>
          <cell r="AM180">
            <v>0</v>
          </cell>
          <cell r="AN180">
            <v>1.22</v>
          </cell>
          <cell r="AO180">
            <v>1710</v>
          </cell>
          <cell r="AP180">
            <v>0</v>
          </cell>
          <cell r="AQ180">
            <v>26.4</v>
          </cell>
          <cell r="AR180">
            <v>24.2</v>
          </cell>
          <cell r="AS180">
            <v>15</v>
          </cell>
          <cell r="AT180">
            <v>44.8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 t="str">
            <v>W460X68</v>
          </cell>
        </row>
        <row r="181">
          <cell r="A181" t="str">
            <v>W</v>
          </cell>
          <cell r="B181" t="str">
            <v>W18X40</v>
          </cell>
          <cell r="C181">
            <v>40</v>
          </cell>
          <cell r="D181">
            <v>11.8</v>
          </cell>
          <cell r="E181">
            <v>17.899999999999999</v>
          </cell>
          <cell r="F181">
            <v>0</v>
          </cell>
          <cell r="G181">
            <v>0</v>
          </cell>
          <cell r="H181">
            <v>6.02</v>
          </cell>
          <cell r="I181">
            <v>0</v>
          </cell>
          <cell r="J181">
            <v>0</v>
          </cell>
          <cell r="K181">
            <v>0.315</v>
          </cell>
          <cell r="L181">
            <v>0.52500000000000002</v>
          </cell>
          <cell r="M181">
            <v>0</v>
          </cell>
          <cell r="N181">
            <v>0</v>
          </cell>
          <cell r="O181">
            <v>0</v>
          </cell>
          <cell r="P181">
            <v>0.92700000000000005</v>
          </cell>
          <cell r="Q181">
            <v>1.1875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5.73</v>
          </cell>
          <cell r="X181">
            <v>0</v>
          </cell>
          <cell r="Y181">
            <v>50.9</v>
          </cell>
          <cell r="Z181">
            <v>0</v>
          </cell>
          <cell r="AA181">
            <v>0</v>
          </cell>
          <cell r="AB181">
            <v>24.8</v>
          </cell>
          <cell r="AC181">
            <v>1810</v>
          </cell>
          <cell r="AD181">
            <v>17200</v>
          </cell>
          <cell r="AE181">
            <v>612</v>
          </cell>
          <cell r="AF181">
            <v>78.400000000000006</v>
          </cell>
          <cell r="AG181">
            <v>68.400000000000006</v>
          </cell>
          <cell r="AH181">
            <v>7.21</v>
          </cell>
          <cell r="AI181">
            <v>19.100000000000001</v>
          </cell>
          <cell r="AJ181">
            <v>9.9499999999999993</v>
          </cell>
          <cell r="AK181">
            <v>6.35</v>
          </cell>
          <cell r="AL181">
            <v>1.27</v>
          </cell>
          <cell r="AM181">
            <v>0</v>
          </cell>
          <cell r="AN181">
            <v>0.81</v>
          </cell>
          <cell r="AO181">
            <v>1440</v>
          </cell>
          <cell r="AP181">
            <v>0</v>
          </cell>
          <cell r="AQ181">
            <v>26.1</v>
          </cell>
          <cell r="AR181">
            <v>20.6</v>
          </cell>
          <cell r="AS181">
            <v>13</v>
          </cell>
          <cell r="AT181">
            <v>38.6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 t="str">
            <v>W460X60</v>
          </cell>
        </row>
        <row r="182">
          <cell r="A182" t="str">
            <v>W</v>
          </cell>
          <cell r="B182" t="str">
            <v>W18X35</v>
          </cell>
          <cell r="C182">
            <v>35</v>
          </cell>
          <cell r="D182">
            <v>10.3</v>
          </cell>
          <cell r="E182">
            <v>17.7</v>
          </cell>
          <cell r="F182">
            <v>0</v>
          </cell>
          <cell r="G182">
            <v>0</v>
          </cell>
          <cell r="H182">
            <v>6</v>
          </cell>
          <cell r="I182">
            <v>0</v>
          </cell>
          <cell r="J182">
            <v>0</v>
          </cell>
          <cell r="K182">
            <v>0.3</v>
          </cell>
          <cell r="L182">
            <v>0.42499999999999999</v>
          </cell>
          <cell r="M182">
            <v>0</v>
          </cell>
          <cell r="N182">
            <v>0</v>
          </cell>
          <cell r="O182">
            <v>0</v>
          </cell>
          <cell r="P182">
            <v>0.82699999999999996</v>
          </cell>
          <cell r="Q182">
            <v>1.125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7.06</v>
          </cell>
          <cell r="X182">
            <v>0</v>
          </cell>
          <cell r="Y182">
            <v>53.5</v>
          </cell>
          <cell r="Z182">
            <v>0</v>
          </cell>
          <cell r="AA182">
            <v>0</v>
          </cell>
          <cell r="AB182">
            <v>22.5</v>
          </cell>
          <cell r="AC182">
            <v>1590</v>
          </cell>
          <cell r="AD182">
            <v>30800</v>
          </cell>
          <cell r="AE182">
            <v>510</v>
          </cell>
          <cell r="AF182">
            <v>66.5</v>
          </cell>
          <cell r="AG182">
            <v>57.6</v>
          </cell>
          <cell r="AH182">
            <v>7.04</v>
          </cell>
          <cell r="AI182">
            <v>15.3</v>
          </cell>
          <cell r="AJ182">
            <v>8.06</v>
          </cell>
          <cell r="AK182">
            <v>5.12</v>
          </cell>
          <cell r="AL182">
            <v>1.22</v>
          </cell>
          <cell r="AM182">
            <v>0</v>
          </cell>
          <cell r="AN182">
            <v>0.50600000000000001</v>
          </cell>
          <cell r="AO182">
            <v>1140</v>
          </cell>
          <cell r="AP182">
            <v>0</v>
          </cell>
          <cell r="AQ182">
            <v>25.9</v>
          </cell>
          <cell r="AR182">
            <v>16.5</v>
          </cell>
          <cell r="AS182">
            <v>10.5</v>
          </cell>
          <cell r="AT182">
            <v>32.700000000000003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 t="str">
            <v>W460X52</v>
          </cell>
        </row>
        <row r="183">
          <cell r="A183" t="str">
            <v>W</v>
          </cell>
          <cell r="B183" t="str">
            <v>W16X100</v>
          </cell>
          <cell r="C183">
            <v>100</v>
          </cell>
          <cell r="D183">
            <v>29.7</v>
          </cell>
          <cell r="E183">
            <v>17</v>
          </cell>
          <cell r="F183">
            <v>0</v>
          </cell>
          <cell r="G183">
            <v>0</v>
          </cell>
          <cell r="H183">
            <v>10.4</v>
          </cell>
          <cell r="I183">
            <v>0</v>
          </cell>
          <cell r="J183">
            <v>0</v>
          </cell>
          <cell r="K183">
            <v>0.58499999999999996</v>
          </cell>
          <cell r="L183">
            <v>0.98499999999999999</v>
          </cell>
          <cell r="M183">
            <v>0</v>
          </cell>
          <cell r="N183">
            <v>0</v>
          </cell>
          <cell r="O183">
            <v>0</v>
          </cell>
          <cell r="P183">
            <v>1.69</v>
          </cell>
          <cell r="Q183">
            <v>1.875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5.29</v>
          </cell>
          <cell r="X183">
            <v>0</v>
          </cell>
          <cell r="Y183">
            <v>23.2</v>
          </cell>
          <cell r="Z183">
            <v>0</v>
          </cell>
          <cell r="AA183">
            <v>0</v>
          </cell>
          <cell r="AB183">
            <v>0</v>
          </cell>
          <cell r="AC183">
            <v>3530</v>
          </cell>
          <cell r="AD183">
            <v>947</v>
          </cell>
          <cell r="AE183">
            <v>1500</v>
          </cell>
          <cell r="AF183">
            <v>200</v>
          </cell>
          <cell r="AG183">
            <v>177</v>
          </cell>
          <cell r="AH183">
            <v>7.1</v>
          </cell>
          <cell r="AI183">
            <v>186</v>
          </cell>
          <cell r="AJ183">
            <v>55</v>
          </cell>
          <cell r="AK183">
            <v>35.700000000000003</v>
          </cell>
          <cell r="AL183">
            <v>2.5</v>
          </cell>
          <cell r="AM183">
            <v>0</v>
          </cell>
          <cell r="AN183">
            <v>8.2100000000000009</v>
          </cell>
          <cell r="AO183">
            <v>11900</v>
          </cell>
          <cell r="AP183">
            <v>0</v>
          </cell>
          <cell r="AQ183">
            <v>41.7</v>
          </cell>
          <cell r="AR183">
            <v>107</v>
          </cell>
          <cell r="AS183">
            <v>38.700000000000003</v>
          </cell>
          <cell r="AT183">
            <v>98.5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 t="str">
            <v>W410X149</v>
          </cell>
        </row>
        <row r="184">
          <cell r="A184" t="str">
            <v>W</v>
          </cell>
          <cell r="B184" t="str">
            <v>W16X89</v>
          </cell>
          <cell r="C184">
            <v>89</v>
          </cell>
          <cell r="D184">
            <v>26.4</v>
          </cell>
          <cell r="E184">
            <v>16.8</v>
          </cell>
          <cell r="F184">
            <v>0</v>
          </cell>
          <cell r="G184">
            <v>0</v>
          </cell>
          <cell r="H184">
            <v>10.4</v>
          </cell>
          <cell r="I184">
            <v>0</v>
          </cell>
          <cell r="J184">
            <v>0</v>
          </cell>
          <cell r="K184">
            <v>0.52500000000000002</v>
          </cell>
          <cell r="L184">
            <v>0.875</v>
          </cell>
          <cell r="M184">
            <v>0</v>
          </cell>
          <cell r="N184">
            <v>0</v>
          </cell>
          <cell r="O184">
            <v>0</v>
          </cell>
          <cell r="P184">
            <v>1.58</v>
          </cell>
          <cell r="Q184">
            <v>1.75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5.92</v>
          </cell>
          <cell r="X184">
            <v>0</v>
          </cell>
          <cell r="Y184">
            <v>25.9</v>
          </cell>
          <cell r="Z184">
            <v>0</v>
          </cell>
          <cell r="AA184">
            <v>0</v>
          </cell>
          <cell r="AB184">
            <v>0</v>
          </cell>
          <cell r="AC184">
            <v>3160</v>
          </cell>
          <cell r="AD184">
            <v>1460</v>
          </cell>
          <cell r="AE184">
            <v>1310</v>
          </cell>
          <cell r="AF184">
            <v>177</v>
          </cell>
          <cell r="AG184">
            <v>157</v>
          </cell>
          <cell r="AH184">
            <v>7.05</v>
          </cell>
          <cell r="AI184">
            <v>163</v>
          </cell>
          <cell r="AJ184">
            <v>48.2</v>
          </cell>
          <cell r="AK184">
            <v>31.4</v>
          </cell>
          <cell r="AL184">
            <v>2.48</v>
          </cell>
          <cell r="AM184">
            <v>0</v>
          </cell>
          <cell r="AN184">
            <v>5.83</v>
          </cell>
          <cell r="AO184">
            <v>10300</v>
          </cell>
          <cell r="AP184">
            <v>0</v>
          </cell>
          <cell r="AQ184">
            <v>41.1</v>
          </cell>
          <cell r="AR184">
            <v>93.3</v>
          </cell>
          <cell r="AS184">
            <v>34.200000000000003</v>
          </cell>
          <cell r="AT184">
            <v>86.8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 t="str">
            <v>W410X132</v>
          </cell>
        </row>
        <row r="185">
          <cell r="A185" t="str">
            <v>W</v>
          </cell>
          <cell r="B185" t="str">
            <v>W16X77</v>
          </cell>
          <cell r="C185">
            <v>77</v>
          </cell>
          <cell r="D185">
            <v>22.9</v>
          </cell>
          <cell r="E185">
            <v>16.5</v>
          </cell>
          <cell r="F185">
            <v>0</v>
          </cell>
          <cell r="G185">
            <v>0</v>
          </cell>
          <cell r="H185">
            <v>10.3</v>
          </cell>
          <cell r="I185">
            <v>0</v>
          </cell>
          <cell r="J185">
            <v>0</v>
          </cell>
          <cell r="K185">
            <v>0.45500000000000002</v>
          </cell>
          <cell r="L185">
            <v>0.76</v>
          </cell>
          <cell r="M185">
            <v>0</v>
          </cell>
          <cell r="N185">
            <v>0</v>
          </cell>
          <cell r="O185">
            <v>0</v>
          </cell>
          <cell r="P185">
            <v>1.47</v>
          </cell>
          <cell r="Q185">
            <v>1.625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6.77</v>
          </cell>
          <cell r="X185">
            <v>0</v>
          </cell>
          <cell r="Y185">
            <v>29.9</v>
          </cell>
          <cell r="Z185">
            <v>0</v>
          </cell>
          <cell r="AA185">
            <v>0</v>
          </cell>
          <cell r="AB185">
            <v>0</v>
          </cell>
          <cell r="AC185">
            <v>2770</v>
          </cell>
          <cell r="AD185">
            <v>2460</v>
          </cell>
          <cell r="AE185">
            <v>1120</v>
          </cell>
          <cell r="AF185">
            <v>152</v>
          </cell>
          <cell r="AG185">
            <v>136</v>
          </cell>
          <cell r="AH185">
            <v>7</v>
          </cell>
          <cell r="AI185">
            <v>138</v>
          </cell>
          <cell r="AJ185">
            <v>41.2</v>
          </cell>
          <cell r="AK185">
            <v>26.9</v>
          </cell>
          <cell r="AL185">
            <v>2.46</v>
          </cell>
          <cell r="AM185">
            <v>0</v>
          </cell>
          <cell r="AN185">
            <v>3.86</v>
          </cell>
          <cell r="AO185">
            <v>8570</v>
          </cell>
          <cell r="AP185">
            <v>0</v>
          </cell>
          <cell r="AQ185">
            <v>40.6</v>
          </cell>
          <cell r="AR185">
            <v>79.3</v>
          </cell>
          <cell r="AS185">
            <v>29.5</v>
          </cell>
          <cell r="AT185">
            <v>74.5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 t="str">
            <v>W410X114</v>
          </cell>
        </row>
        <row r="186">
          <cell r="A186" t="str">
            <v>W</v>
          </cell>
          <cell r="B186" t="str">
            <v>W16X67</v>
          </cell>
          <cell r="C186">
            <v>67</v>
          </cell>
          <cell r="D186">
            <v>20</v>
          </cell>
          <cell r="E186">
            <v>16.3</v>
          </cell>
          <cell r="F186">
            <v>0</v>
          </cell>
          <cell r="G186">
            <v>0</v>
          </cell>
          <cell r="H186">
            <v>10.199999999999999</v>
          </cell>
          <cell r="I186">
            <v>0</v>
          </cell>
          <cell r="J186">
            <v>0</v>
          </cell>
          <cell r="K186">
            <v>0.39500000000000002</v>
          </cell>
          <cell r="L186">
            <v>0.66500000000000004</v>
          </cell>
          <cell r="M186">
            <v>0</v>
          </cell>
          <cell r="N186">
            <v>0</v>
          </cell>
          <cell r="O186">
            <v>0</v>
          </cell>
          <cell r="P186">
            <v>1.37</v>
          </cell>
          <cell r="Q186">
            <v>1.5625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7.7</v>
          </cell>
          <cell r="X186">
            <v>0</v>
          </cell>
          <cell r="Y186">
            <v>34.4</v>
          </cell>
          <cell r="Z186">
            <v>0</v>
          </cell>
          <cell r="AA186">
            <v>0</v>
          </cell>
          <cell r="AB186">
            <v>54.5</v>
          </cell>
          <cell r="AC186">
            <v>2440</v>
          </cell>
          <cell r="AD186">
            <v>4040</v>
          </cell>
          <cell r="AE186">
            <v>970</v>
          </cell>
          <cell r="AF186">
            <v>132</v>
          </cell>
          <cell r="AG186">
            <v>119</v>
          </cell>
          <cell r="AH186">
            <v>6.97</v>
          </cell>
          <cell r="AI186">
            <v>119</v>
          </cell>
          <cell r="AJ186">
            <v>35.6</v>
          </cell>
          <cell r="AK186">
            <v>23.2</v>
          </cell>
          <cell r="AL186">
            <v>2.44</v>
          </cell>
          <cell r="AM186">
            <v>0</v>
          </cell>
          <cell r="AN186">
            <v>2.62</v>
          </cell>
          <cell r="AO186">
            <v>7300</v>
          </cell>
          <cell r="AP186">
            <v>0</v>
          </cell>
          <cell r="AQ186">
            <v>40.1</v>
          </cell>
          <cell r="AR186">
            <v>68.2</v>
          </cell>
          <cell r="AS186">
            <v>25.6</v>
          </cell>
          <cell r="AT186">
            <v>64.400000000000006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 t="str">
            <v>W410X100</v>
          </cell>
        </row>
        <row r="187">
          <cell r="A187" t="str">
            <v>W</v>
          </cell>
          <cell r="B187" t="str">
            <v>W16X57</v>
          </cell>
          <cell r="C187">
            <v>57</v>
          </cell>
          <cell r="D187">
            <v>16.8</v>
          </cell>
          <cell r="E187">
            <v>16.399999999999999</v>
          </cell>
          <cell r="F187">
            <v>0</v>
          </cell>
          <cell r="G187">
            <v>0</v>
          </cell>
          <cell r="H187">
            <v>7.12</v>
          </cell>
          <cell r="I187">
            <v>0</v>
          </cell>
          <cell r="J187">
            <v>0</v>
          </cell>
          <cell r="K187">
            <v>0.43</v>
          </cell>
          <cell r="L187">
            <v>0.71499999999999997</v>
          </cell>
          <cell r="M187">
            <v>0</v>
          </cell>
          <cell r="N187">
            <v>0</v>
          </cell>
          <cell r="O187">
            <v>0</v>
          </cell>
          <cell r="P187">
            <v>1.1200000000000001</v>
          </cell>
          <cell r="Q187">
            <v>1.375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4.9800000000000004</v>
          </cell>
          <cell r="X187">
            <v>0</v>
          </cell>
          <cell r="Y187">
            <v>33</v>
          </cell>
          <cell r="Z187">
            <v>0</v>
          </cell>
          <cell r="AA187">
            <v>0</v>
          </cell>
          <cell r="AB187">
            <v>59.1</v>
          </cell>
          <cell r="AC187">
            <v>2650</v>
          </cell>
          <cell r="AD187">
            <v>3400</v>
          </cell>
          <cell r="AE187">
            <v>758</v>
          </cell>
          <cell r="AF187">
            <v>105</v>
          </cell>
          <cell r="AG187">
            <v>92.2</v>
          </cell>
          <cell r="AH187">
            <v>6.72</v>
          </cell>
          <cell r="AI187">
            <v>43.1</v>
          </cell>
          <cell r="AJ187">
            <v>18.899999999999999</v>
          </cell>
          <cell r="AK187">
            <v>12.1</v>
          </cell>
          <cell r="AL187">
            <v>1.6</v>
          </cell>
          <cell r="AM187">
            <v>0</v>
          </cell>
          <cell r="AN187">
            <v>2.2200000000000002</v>
          </cell>
          <cell r="AO187">
            <v>2660</v>
          </cell>
          <cell r="AP187">
            <v>0</v>
          </cell>
          <cell r="AQ187">
            <v>28</v>
          </cell>
          <cell r="AR187">
            <v>35.6</v>
          </cell>
          <cell r="AS187">
            <v>18.8</v>
          </cell>
          <cell r="AT187">
            <v>52.1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 t="str">
            <v>W410X85</v>
          </cell>
        </row>
        <row r="188">
          <cell r="A188" t="str">
            <v>W</v>
          </cell>
          <cell r="B188" t="str">
            <v>W16X50</v>
          </cell>
          <cell r="C188">
            <v>50</v>
          </cell>
          <cell r="D188">
            <v>14.7</v>
          </cell>
          <cell r="E188">
            <v>16.3</v>
          </cell>
          <cell r="F188">
            <v>0</v>
          </cell>
          <cell r="G188">
            <v>0</v>
          </cell>
          <cell r="H188">
            <v>7.07</v>
          </cell>
          <cell r="I188">
            <v>0</v>
          </cell>
          <cell r="J188">
            <v>0</v>
          </cell>
          <cell r="K188">
            <v>0.38</v>
          </cell>
          <cell r="L188">
            <v>0.63</v>
          </cell>
          <cell r="M188">
            <v>0</v>
          </cell>
          <cell r="N188">
            <v>0</v>
          </cell>
          <cell r="O188">
            <v>0</v>
          </cell>
          <cell r="P188">
            <v>1.03</v>
          </cell>
          <cell r="Q188">
            <v>1.3125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5.61</v>
          </cell>
          <cell r="X188">
            <v>0</v>
          </cell>
          <cell r="Y188">
            <v>37.4</v>
          </cell>
          <cell r="Z188">
            <v>0</v>
          </cell>
          <cell r="AA188">
            <v>0</v>
          </cell>
          <cell r="AB188">
            <v>46.1</v>
          </cell>
          <cell r="AC188">
            <v>2340</v>
          </cell>
          <cell r="AD188">
            <v>5530</v>
          </cell>
          <cell r="AE188">
            <v>659</v>
          </cell>
          <cell r="AF188">
            <v>92</v>
          </cell>
          <cell r="AG188">
            <v>81</v>
          </cell>
          <cell r="AH188">
            <v>6.68</v>
          </cell>
          <cell r="AI188">
            <v>37.200000000000003</v>
          </cell>
          <cell r="AJ188">
            <v>16.3</v>
          </cell>
          <cell r="AK188">
            <v>10.5</v>
          </cell>
          <cell r="AL188">
            <v>1.59</v>
          </cell>
          <cell r="AM188">
            <v>0</v>
          </cell>
          <cell r="AN188">
            <v>1.52</v>
          </cell>
          <cell r="AO188">
            <v>2270</v>
          </cell>
          <cell r="AP188">
            <v>0</v>
          </cell>
          <cell r="AQ188">
            <v>27.6</v>
          </cell>
          <cell r="AR188">
            <v>30.8</v>
          </cell>
          <cell r="AS188">
            <v>16.5</v>
          </cell>
          <cell r="AT188">
            <v>45.5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 t="str">
            <v>W410X75</v>
          </cell>
        </row>
        <row r="189">
          <cell r="A189" t="str">
            <v>W</v>
          </cell>
          <cell r="B189" t="str">
            <v>W16X45</v>
          </cell>
          <cell r="C189">
            <v>45</v>
          </cell>
          <cell r="D189">
            <v>13.3</v>
          </cell>
          <cell r="E189">
            <v>16.100000000000001</v>
          </cell>
          <cell r="F189">
            <v>0</v>
          </cell>
          <cell r="G189">
            <v>0</v>
          </cell>
          <cell r="H189">
            <v>7.04</v>
          </cell>
          <cell r="I189">
            <v>0</v>
          </cell>
          <cell r="J189">
            <v>0</v>
          </cell>
          <cell r="K189">
            <v>0.34499999999999997</v>
          </cell>
          <cell r="L189">
            <v>0.56499999999999995</v>
          </cell>
          <cell r="M189">
            <v>0</v>
          </cell>
          <cell r="N189">
            <v>0</v>
          </cell>
          <cell r="O189">
            <v>0</v>
          </cell>
          <cell r="P189">
            <v>0.96699999999999997</v>
          </cell>
          <cell r="Q189">
            <v>1.25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6.23</v>
          </cell>
          <cell r="X189">
            <v>0</v>
          </cell>
          <cell r="Y189">
            <v>41.1</v>
          </cell>
          <cell r="Z189">
            <v>0</v>
          </cell>
          <cell r="AA189">
            <v>0</v>
          </cell>
          <cell r="AB189">
            <v>38</v>
          </cell>
          <cell r="AC189">
            <v>2120</v>
          </cell>
          <cell r="AD189">
            <v>8280</v>
          </cell>
          <cell r="AE189">
            <v>586</v>
          </cell>
          <cell r="AF189">
            <v>82.3</v>
          </cell>
          <cell r="AG189">
            <v>72.7</v>
          </cell>
          <cell r="AH189">
            <v>6.65</v>
          </cell>
          <cell r="AI189">
            <v>32.799999999999997</v>
          </cell>
          <cell r="AJ189">
            <v>14.5</v>
          </cell>
          <cell r="AK189">
            <v>9.34</v>
          </cell>
          <cell r="AL189">
            <v>1.57</v>
          </cell>
          <cell r="AM189">
            <v>0</v>
          </cell>
          <cell r="AN189">
            <v>1.1100000000000001</v>
          </cell>
          <cell r="AO189">
            <v>1990</v>
          </cell>
          <cell r="AP189">
            <v>0</v>
          </cell>
          <cell r="AQ189">
            <v>27.4</v>
          </cell>
          <cell r="AR189">
            <v>27.2</v>
          </cell>
          <cell r="AS189">
            <v>14.7</v>
          </cell>
          <cell r="AT189">
            <v>40.6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 t="str">
            <v>W410X67</v>
          </cell>
        </row>
        <row r="190">
          <cell r="A190" t="str">
            <v>W</v>
          </cell>
          <cell r="B190" t="str">
            <v>W16X40</v>
          </cell>
          <cell r="C190">
            <v>40</v>
          </cell>
          <cell r="D190">
            <v>11.8</v>
          </cell>
          <cell r="E190">
            <v>16</v>
          </cell>
          <cell r="F190">
            <v>0</v>
          </cell>
          <cell r="G190">
            <v>0</v>
          </cell>
          <cell r="H190">
            <v>7</v>
          </cell>
          <cell r="I190">
            <v>0</v>
          </cell>
          <cell r="J190">
            <v>0</v>
          </cell>
          <cell r="K190">
            <v>0.30499999999999999</v>
          </cell>
          <cell r="L190">
            <v>0.505</v>
          </cell>
          <cell r="M190">
            <v>0</v>
          </cell>
          <cell r="N190">
            <v>0</v>
          </cell>
          <cell r="O190">
            <v>0</v>
          </cell>
          <cell r="P190">
            <v>0.90700000000000003</v>
          </cell>
          <cell r="Q190">
            <v>1.1875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6.93</v>
          </cell>
          <cell r="X190">
            <v>0</v>
          </cell>
          <cell r="Y190">
            <v>46.5</v>
          </cell>
          <cell r="Z190">
            <v>0</v>
          </cell>
          <cell r="AA190">
            <v>0</v>
          </cell>
          <cell r="AB190">
            <v>29.7</v>
          </cell>
          <cell r="AC190">
            <v>1890</v>
          </cell>
          <cell r="AD190">
            <v>12700</v>
          </cell>
          <cell r="AE190">
            <v>518</v>
          </cell>
          <cell r="AF190">
            <v>73</v>
          </cell>
          <cell r="AG190">
            <v>64.7</v>
          </cell>
          <cell r="AH190">
            <v>6.63</v>
          </cell>
          <cell r="AI190">
            <v>28.9</v>
          </cell>
          <cell r="AJ190">
            <v>12.7</v>
          </cell>
          <cell r="AK190">
            <v>8.25</v>
          </cell>
          <cell r="AL190">
            <v>1.57</v>
          </cell>
          <cell r="AM190">
            <v>0</v>
          </cell>
          <cell r="AN190">
            <v>0.79400000000000004</v>
          </cell>
          <cell r="AO190">
            <v>1740</v>
          </cell>
          <cell r="AP190">
            <v>0</v>
          </cell>
          <cell r="AQ190">
            <v>27.1</v>
          </cell>
          <cell r="AR190">
            <v>23.9</v>
          </cell>
          <cell r="AS190">
            <v>13.1</v>
          </cell>
          <cell r="AT190">
            <v>36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 t="str">
            <v>W410X60</v>
          </cell>
        </row>
        <row r="191">
          <cell r="A191" t="str">
            <v>W</v>
          </cell>
          <cell r="B191" t="str">
            <v>W16X36</v>
          </cell>
          <cell r="C191">
            <v>36</v>
          </cell>
          <cell r="D191">
            <v>10.6</v>
          </cell>
          <cell r="E191">
            <v>15.9</v>
          </cell>
          <cell r="F191">
            <v>0</v>
          </cell>
          <cell r="G191">
            <v>0</v>
          </cell>
          <cell r="H191">
            <v>6.99</v>
          </cell>
          <cell r="I191">
            <v>0</v>
          </cell>
          <cell r="J191">
            <v>0</v>
          </cell>
          <cell r="K191">
            <v>0.29499999999999998</v>
          </cell>
          <cell r="L191">
            <v>0.43</v>
          </cell>
          <cell r="M191">
            <v>0</v>
          </cell>
          <cell r="N191">
            <v>0</v>
          </cell>
          <cell r="O191">
            <v>0</v>
          </cell>
          <cell r="P191">
            <v>0.83199999999999996</v>
          </cell>
          <cell r="Q191">
            <v>1.125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8.1199999999999992</v>
          </cell>
          <cell r="X191">
            <v>0</v>
          </cell>
          <cell r="Y191">
            <v>48.1</v>
          </cell>
          <cell r="Z191">
            <v>0</v>
          </cell>
          <cell r="AA191">
            <v>0</v>
          </cell>
          <cell r="AB191">
            <v>27.8</v>
          </cell>
          <cell r="AC191">
            <v>1700</v>
          </cell>
          <cell r="AD191">
            <v>20400</v>
          </cell>
          <cell r="AE191">
            <v>448</v>
          </cell>
          <cell r="AF191">
            <v>64</v>
          </cell>
          <cell r="AG191">
            <v>56.5</v>
          </cell>
          <cell r="AH191">
            <v>6.51</v>
          </cell>
          <cell r="AI191">
            <v>24.5</v>
          </cell>
          <cell r="AJ191">
            <v>10.8</v>
          </cell>
          <cell r="AK191">
            <v>7</v>
          </cell>
          <cell r="AL191">
            <v>1.52</v>
          </cell>
          <cell r="AM191">
            <v>0</v>
          </cell>
          <cell r="AN191">
            <v>0.54500000000000004</v>
          </cell>
          <cell r="AO191">
            <v>1460</v>
          </cell>
          <cell r="AP191">
            <v>0</v>
          </cell>
          <cell r="AQ191">
            <v>26.9</v>
          </cell>
          <cell r="AR191">
            <v>20.2</v>
          </cell>
          <cell r="AS191">
            <v>11.1</v>
          </cell>
          <cell r="AT191">
            <v>31.5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 t="str">
            <v>W410X53</v>
          </cell>
        </row>
        <row r="192">
          <cell r="A192" t="str">
            <v>W</v>
          </cell>
          <cell r="B192" t="str">
            <v>W16X31</v>
          </cell>
          <cell r="C192">
            <v>31</v>
          </cell>
          <cell r="D192">
            <v>9.1300000000000008</v>
          </cell>
          <cell r="E192">
            <v>15.9</v>
          </cell>
          <cell r="F192">
            <v>0</v>
          </cell>
          <cell r="G192">
            <v>0</v>
          </cell>
          <cell r="H192">
            <v>5.53</v>
          </cell>
          <cell r="I192">
            <v>0</v>
          </cell>
          <cell r="J192">
            <v>0</v>
          </cell>
          <cell r="K192">
            <v>0.27500000000000002</v>
          </cell>
          <cell r="L192">
            <v>0.44</v>
          </cell>
          <cell r="M192">
            <v>0</v>
          </cell>
          <cell r="N192">
            <v>0</v>
          </cell>
          <cell r="O192">
            <v>0</v>
          </cell>
          <cell r="P192">
            <v>0.84199999999999997</v>
          </cell>
          <cell r="Q192">
            <v>1.125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6.28</v>
          </cell>
          <cell r="X192">
            <v>0</v>
          </cell>
          <cell r="Y192">
            <v>51.6</v>
          </cell>
          <cell r="Z192">
            <v>0</v>
          </cell>
          <cell r="AA192">
            <v>0</v>
          </cell>
          <cell r="AB192">
            <v>24.2</v>
          </cell>
          <cell r="AC192">
            <v>1740</v>
          </cell>
          <cell r="AD192">
            <v>19900</v>
          </cell>
          <cell r="AE192">
            <v>375</v>
          </cell>
          <cell r="AF192">
            <v>54</v>
          </cell>
          <cell r="AG192">
            <v>47.2</v>
          </cell>
          <cell r="AH192">
            <v>6.41</v>
          </cell>
          <cell r="AI192">
            <v>12.4</v>
          </cell>
          <cell r="AJ192">
            <v>7.03</v>
          </cell>
          <cell r="AK192">
            <v>4.49</v>
          </cell>
          <cell r="AL192">
            <v>1.17</v>
          </cell>
          <cell r="AM192">
            <v>0</v>
          </cell>
          <cell r="AN192">
            <v>0.46100000000000002</v>
          </cell>
          <cell r="AO192">
            <v>739</v>
          </cell>
          <cell r="AP192">
            <v>0</v>
          </cell>
          <cell r="AQ192">
            <v>21.3</v>
          </cell>
          <cell r="AR192">
            <v>13</v>
          </cell>
          <cell r="AS192">
            <v>8.92</v>
          </cell>
          <cell r="AT192">
            <v>26.5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 t="str">
            <v>W410X46.1</v>
          </cell>
        </row>
        <row r="193">
          <cell r="A193" t="str">
            <v>W</v>
          </cell>
          <cell r="B193" t="str">
            <v>W16X26</v>
          </cell>
          <cell r="C193">
            <v>26</v>
          </cell>
          <cell r="D193">
            <v>7.68</v>
          </cell>
          <cell r="E193">
            <v>15.7</v>
          </cell>
          <cell r="F193">
            <v>0</v>
          </cell>
          <cell r="G193">
            <v>0</v>
          </cell>
          <cell r="H193">
            <v>5.5</v>
          </cell>
          <cell r="I193">
            <v>0</v>
          </cell>
          <cell r="J193">
            <v>0</v>
          </cell>
          <cell r="K193">
            <v>0.25</v>
          </cell>
          <cell r="L193">
            <v>0.34499999999999997</v>
          </cell>
          <cell r="M193">
            <v>0</v>
          </cell>
          <cell r="N193">
            <v>0</v>
          </cell>
          <cell r="O193">
            <v>0</v>
          </cell>
          <cell r="P193">
            <v>0.747</v>
          </cell>
          <cell r="Q193">
            <v>1.0625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7.97</v>
          </cell>
          <cell r="X193">
            <v>0</v>
          </cell>
          <cell r="Y193">
            <v>56.8</v>
          </cell>
          <cell r="Z193">
            <v>0</v>
          </cell>
          <cell r="AA193">
            <v>0</v>
          </cell>
          <cell r="AB193">
            <v>20</v>
          </cell>
          <cell r="AC193">
            <v>1480</v>
          </cell>
          <cell r="AD193">
            <v>40300</v>
          </cell>
          <cell r="AE193">
            <v>301</v>
          </cell>
          <cell r="AF193">
            <v>44.2</v>
          </cell>
          <cell r="AG193">
            <v>38.4</v>
          </cell>
          <cell r="AH193">
            <v>6.26</v>
          </cell>
          <cell r="AI193">
            <v>9.59</v>
          </cell>
          <cell r="AJ193">
            <v>5.48</v>
          </cell>
          <cell r="AK193">
            <v>3.49</v>
          </cell>
          <cell r="AL193">
            <v>1.1200000000000001</v>
          </cell>
          <cell r="AM193">
            <v>0</v>
          </cell>
          <cell r="AN193">
            <v>0.26200000000000001</v>
          </cell>
          <cell r="AO193">
            <v>565</v>
          </cell>
          <cell r="AP193">
            <v>0</v>
          </cell>
          <cell r="AQ193">
            <v>21.1</v>
          </cell>
          <cell r="AR193">
            <v>10</v>
          </cell>
          <cell r="AS193">
            <v>6.95</v>
          </cell>
          <cell r="AT193">
            <v>21.6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 t="str">
            <v>W410X38.8</v>
          </cell>
        </row>
        <row r="194">
          <cell r="A194" t="str">
            <v>W</v>
          </cell>
          <cell r="B194" t="str">
            <v>W14X808</v>
          </cell>
          <cell r="C194">
            <v>808</v>
          </cell>
          <cell r="D194">
            <v>237</v>
          </cell>
          <cell r="E194">
            <v>22.8</v>
          </cell>
          <cell r="F194">
            <v>0</v>
          </cell>
          <cell r="G194">
            <v>0</v>
          </cell>
          <cell r="H194">
            <v>18.600000000000001</v>
          </cell>
          <cell r="I194">
            <v>0</v>
          </cell>
          <cell r="J194">
            <v>0</v>
          </cell>
          <cell r="K194">
            <v>3.74</v>
          </cell>
          <cell r="L194">
            <v>5.12</v>
          </cell>
          <cell r="M194">
            <v>0</v>
          </cell>
          <cell r="N194">
            <v>0</v>
          </cell>
          <cell r="O194">
            <v>0</v>
          </cell>
          <cell r="P194">
            <v>5.72</v>
          </cell>
          <cell r="Q194">
            <v>6.4375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1.81</v>
          </cell>
          <cell r="X194">
            <v>0</v>
          </cell>
          <cell r="Y194">
            <v>3.05</v>
          </cell>
          <cell r="Z194">
            <v>0</v>
          </cell>
          <cell r="AA194">
            <v>0</v>
          </cell>
          <cell r="AB194">
            <v>0</v>
          </cell>
          <cell r="AC194">
            <v>18900</v>
          </cell>
          <cell r="AD194">
            <v>1.45</v>
          </cell>
          <cell r="AE194">
            <v>16000</v>
          </cell>
          <cell r="AF194">
            <v>1830</v>
          </cell>
          <cell r="AG194">
            <v>1400</v>
          </cell>
          <cell r="AH194">
            <v>8.1999999999999993</v>
          </cell>
          <cell r="AI194">
            <v>5510</v>
          </cell>
          <cell r="AJ194">
            <v>927</v>
          </cell>
          <cell r="AK194">
            <v>594</v>
          </cell>
          <cell r="AL194">
            <v>4.82</v>
          </cell>
          <cell r="AM194">
            <v>0</v>
          </cell>
          <cell r="AN194">
            <v>1840</v>
          </cell>
          <cell r="AO194">
            <v>433000</v>
          </cell>
          <cell r="AP194">
            <v>0</v>
          </cell>
          <cell r="AQ194">
            <v>82.2</v>
          </cell>
          <cell r="AR194">
            <v>1950</v>
          </cell>
          <cell r="AS194">
            <v>336</v>
          </cell>
          <cell r="AT194">
            <v>916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 t="str">
            <v>W360X1202</v>
          </cell>
        </row>
        <row r="195">
          <cell r="A195" t="str">
            <v>W</v>
          </cell>
          <cell r="B195" t="str">
            <v>W14X730</v>
          </cell>
          <cell r="C195">
            <v>730</v>
          </cell>
          <cell r="D195">
            <v>215</v>
          </cell>
          <cell r="E195">
            <v>22.4</v>
          </cell>
          <cell r="F195">
            <v>0</v>
          </cell>
          <cell r="G195">
            <v>0</v>
          </cell>
          <cell r="H195">
            <v>17.899999999999999</v>
          </cell>
          <cell r="I195">
            <v>0</v>
          </cell>
          <cell r="J195">
            <v>0</v>
          </cell>
          <cell r="K195">
            <v>3.07</v>
          </cell>
          <cell r="L195">
            <v>4.91</v>
          </cell>
          <cell r="M195">
            <v>0</v>
          </cell>
          <cell r="N195">
            <v>0</v>
          </cell>
          <cell r="O195">
            <v>0</v>
          </cell>
          <cell r="P195">
            <v>5.51</v>
          </cell>
          <cell r="Q195">
            <v>6.1875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1.82</v>
          </cell>
          <cell r="X195">
            <v>0</v>
          </cell>
          <cell r="Y195">
            <v>3.71</v>
          </cell>
          <cell r="Z195">
            <v>0</v>
          </cell>
          <cell r="AA195">
            <v>0</v>
          </cell>
          <cell r="AB195">
            <v>0</v>
          </cell>
          <cell r="AC195">
            <v>17500</v>
          </cell>
          <cell r="AD195">
            <v>1.9</v>
          </cell>
          <cell r="AE195">
            <v>14300</v>
          </cell>
          <cell r="AF195">
            <v>1660</v>
          </cell>
          <cell r="AG195">
            <v>1280</v>
          </cell>
          <cell r="AH195">
            <v>8.17</v>
          </cell>
          <cell r="AI195">
            <v>4720</v>
          </cell>
          <cell r="AJ195">
            <v>816</v>
          </cell>
          <cell r="AK195">
            <v>527</v>
          </cell>
          <cell r="AL195">
            <v>4.6900000000000004</v>
          </cell>
          <cell r="AM195">
            <v>0</v>
          </cell>
          <cell r="AN195">
            <v>1450</v>
          </cell>
          <cell r="AO195">
            <v>362000</v>
          </cell>
          <cell r="AP195">
            <v>0</v>
          </cell>
          <cell r="AQ195">
            <v>78.3</v>
          </cell>
          <cell r="AR195">
            <v>1720</v>
          </cell>
          <cell r="AS195">
            <v>319</v>
          </cell>
          <cell r="AT195">
            <v>830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 t="str">
            <v>W360X1086</v>
          </cell>
        </row>
        <row r="196">
          <cell r="A196" t="str">
            <v>W</v>
          </cell>
          <cell r="B196" t="str">
            <v>W14X665</v>
          </cell>
          <cell r="C196">
            <v>665</v>
          </cell>
          <cell r="D196">
            <v>196</v>
          </cell>
          <cell r="E196">
            <v>21.6</v>
          </cell>
          <cell r="F196">
            <v>0</v>
          </cell>
          <cell r="G196">
            <v>0</v>
          </cell>
          <cell r="H196">
            <v>17.7</v>
          </cell>
          <cell r="I196">
            <v>0</v>
          </cell>
          <cell r="J196">
            <v>0</v>
          </cell>
          <cell r="K196">
            <v>2.83</v>
          </cell>
          <cell r="L196">
            <v>4.5199999999999996</v>
          </cell>
          <cell r="M196">
            <v>0</v>
          </cell>
          <cell r="N196">
            <v>0</v>
          </cell>
          <cell r="O196">
            <v>0</v>
          </cell>
          <cell r="P196">
            <v>5.12</v>
          </cell>
          <cell r="Q196">
            <v>5.8125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1.95</v>
          </cell>
          <cell r="X196">
            <v>0</v>
          </cell>
          <cell r="Y196">
            <v>4.03</v>
          </cell>
          <cell r="Z196">
            <v>0</v>
          </cell>
          <cell r="AA196">
            <v>0</v>
          </cell>
          <cell r="AB196">
            <v>0</v>
          </cell>
          <cell r="AC196">
            <v>16300</v>
          </cell>
          <cell r="AD196">
            <v>2.46</v>
          </cell>
          <cell r="AE196">
            <v>12400</v>
          </cell>
          <cell r="AF196">
            <v>1480</v>
          </cell>
          <cell r="AG196">
            <v>1150</v>
          </cell>
          <cell r="AH196">
            <v>7.98</v>
          </cell>
          <cell r="AI196">
            <v>4170</v>
          </cell>
          <cell r="AJ196">
            <v>730</v>
          </cell>
          <cell r="AK196">
            <v>472</v>
          </cell>
          <cell r="AL196">
            <v>4.62</v>
          </cell>
          <cell r="AM196">
            <v>0</v>
          </cell>
          <cell r="AN196">
            <v>1120</v>
          </cell>
          <cell r="AO196">
            <v>306000</v>
          </cell>
          <cell r="AP196">
            <v>0</v>
          </cell>
          <cell r="AQ196">
            <v>75.5</v>
          </cell>
          <cell r="AR196">
            <v>1510</v>
          </cell>
          <cell r="AS196">
            <v>287</v>
          </cell>
          <cell r="AT196">
            <v>739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 t="str">
            <v>W360X990</v>
          </cell>
        </row>
        <row r="197">
          <cell r="A197" t="str">
            <v>W</v>
          </cell>
          <cell r="B197" t="str">
            <v>W14X605</v>
          </cell>
          <cell r="C197">
            <v>605</v>
          </cell>
          <cell r="D197">
            <v>178</v>
          </cell>
          <cell r="E197">
            <v>20.9</v>
          </cell>
          <cell r="F197">
            <v>0</v>
          </cell>
          <cell r="G197">
            <v>0</v>
          </cell>
          <cell r="H197">
            <v>17.399999999999999</v>
          </cell>
          <cell r="I197">
            <v>0</v>
          </cell>
          <cell r="J197">
            <v>0</v>
          </cell>
          <cell r="K197">
            <v>2.6</v>
          </cell>
          <cell r="L197">
            <v>4.16</v>
          </cell>
          <cell r="M197">
            <v>0</v>
          </cell>
          <cell r="N197">
            <v>0</v>
          </cell>
          <cell r="O197">
            <v>0</v>
          </cell>
          <cell r="P197">
            <v>4.76</v>
          </cell>
          <cell r="Q197">
            <v>5.4375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2.09</v>
          </cell>
          <cell r="X197">
            <v>0</v>
          </cell>
          <cell r="Y197">
            <v>4.3899999999999997</v>
          </cell>
          <cell r="Z197">
            <v>0</v>
          </cell>
          <cell r="AA197">
            <v>0</v>
          </cell>
          <cell r="AB197">
            <v>0</v>
          </cell>
          <cell r="AC197">
            <v>15100</v>
          </cell>
          <cell r="AD197">
            <v>3.21</v>
          </cell>
          <cell r="AE197">
            <v>10800</v>
          </cell>
          <cell r="AF197">
            <v>1320</v>
          </cell>
          <cell r="AG197">
            <v>1040</v>
          </cell>
          <cell r="AH197">
            <v>7.8</v>
          </cell>
          <cell r="AI197">
            <v>3680</v>
          </cell>
          <cell r="AJ197">
            <v>652</v>
          </cell>
          <cell r="AK197">
            <v>423</v>
          </cell>
          <cell r="AL197">
            <v>4.55</v>
          </cell>
          <cell r="AM197">
            <v>0</v>
          </cell>
          <cell r="AN197">
            <v>869</v>
          </cell>
          <cell r="AO197">
            <v>258000</v>
          </cell>
          <cell r="AP197">
            <v>0</v>
          </cell>
          <cell r="AQ197">
            <v>73</v>
          </cell>
          <cell r="AR197">
            <v>1320</v>
          </cell>
          <cell r="AS197">
            <v>258</v>
          </cell>
          <cell r="AT197">
            <v>659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 t="str">
            <v>W360X900</v>
          </cell>
        </row>
        <row r="198">
          <cell r="A198" t="str">
            <v>W</v>
          </cell>
          <cell r="B198" t="str">
            <v>W14X550</v>
          </cell>
          <cell r="C198">
            <v>550</v>
          </cell>
          <cell r="D198">
            <v>162</v>
          </cell>
          <cell r="E198">
            <v>20.2</v>
          </cell>
          <cell r="F198">
            <v>0</v>
          </cell>
          <cell r="G198">
            <v>0</v>
          </cell>
          <cell r="H198">
            <v>17.2</v>
          </cell>
          <cell r="I198">
            <v>0</v>
          </cell>
          <cell r="J198">
            <v>0</v>
          </cell>
          <cell r="K198">
            <v>2.38</v>
          </cell>
          <cell r="L198">
            <v>3.82</v>
          </cell>
          <cell r="M198">
            <v>0</v>
          </cell>
          <cell r="N198">
            <v>0</v>
          </cell>
          <cell r="O198">
            <v>0</v>
          </cell>
          <cell r="P198">
            <v>4.42</v>
          </cell>
          <cell r="Q198">
            <v>5.125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2.25</v>
          </cell>
          <cell r="X198">
            <v>0</v>
          </cell>
          <cell r="Y198">
            <v>4.79</v>
          </cell>
          <cell r="Z198">
            <v>0</v>
          </cell>
          <cell r="AA198">
            <v>0</v>
          </cell>
          <cell r="AB198">
            <v>0</v>
          </cell>
          <cell r="AC198">
            <v>14200</v>
          </cell>
          <cell r="AD198">
            <v>4.16</v>
          </cell>
          <cell r="AE198">
            <v>9430</v>
          </cell>
          <cell r="AF198">
            <v>1180</v>
          </cell>
          <cell r="AG198">
            <v>931</v>
          </cell>
          <cell r="AH198">
            <v>7.63</v>
          </cell>
          <cell r="AI198">
            <v>3250</v>
          </cell>
          <cell r="AJ198">
            <v>583</v>
          </cell>
          <cell r="AK198">
            <v>378</v>
          </cell>
          <cell r="AL198">
            <v>4.49</v>
          </cell>
          <cell r="AM198">
            <v>0</v>
          </cell>
          <cell r="AN198">
            <v>669</v>
          </cell>
          <cell r="AO198">
            <v>219000</v>
          </cell>
          <cell r="AP198">
            <v>0</v>
          </cell>
          <cell r="AQ198">
            <v>70.599999999999994</v>
          </cell>
          <cell r="AR198">
            <v>1160</v>
          </cell>
          <cell r="AS198">
            <v>232</v>
          </cell>
          <cell r="AT198">
            <v>587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 t="str">
            <v>W360X818</v>
          </cell>
        </row>
        <row r="199">
          <cell r="A199" t="str">
            <v>W</v>
          </cell>
          <cell r="B199" t="str">
            <v>W14X500</v>
          </cell>
          <cell r="C199">
            <v>500</v>
          </cell>
          <cell r="D199">
            <v>147</v>
          </cell>
          <cell r="E199">
            <v>19.600000000000001</v>
          </cell>
          <cell r="F199">
            <v>0</v>
          </cell>
          <cell r="G199">
            <v>0</v>
          </cell>
          <cell r="H199">
            <v>17</v>
          </cell>
          <cell r="I199">
            <v>0</v>
          </cell>
          <cell r="J199">
            <v>0</v>
          </cell>
          <cell r="K199">
            <v>2.19</v>
          </cell>
          <cell r="L199">
            <v>3.5</v>
          </cell>
          <cell r="M199">
            <v>0</v>
          </cell>
          <cell r="N199">
            <v>0</v>
          </cell>
          <cell r="O199">
            <v>0</v>
          </cell>
          <cell r="P199">
            <v>4.0999999999999996</v>
          </cell>
          <cell r="Q199">
            <v>4.8125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2.4300000000000002</v>
          </cell>
          <cell r="X199">
            <v>0</v>
          </cell>
          <cell r="Y199">
            <v>5.21</v>
          </cell>
          <cell r="Z199">
            <v>0</v>
          </cell>
          <cell r="AA199">
            <v>0</v>
          </cell>
          <cell r="AB199">
            <v>0</v>
          </cell>
          <cell r="AC199">
            <v>13100</v>
          </cell>
          <cell r="AD199">
            <v>5.49</v>
          </cell>
          <cell r="AE199">
            <v>8210</v>
          </cell>
          <cell r="AF199">
            <v>1050</v>
          </cell>
          <cell r="AG199">
            <v>838</v>
          </cell>
          <cell r="AH199">
            <v>7.48</v>
          </cell>
          <cell r="AI199">
            <v>2880</v>
          </cell>
          <cell r="AJ199">
            <v>522</v>
          </cell>
          <cell r="AK199">
            <v>339</v>
          </cell>
          <cell r="AL199">
            <v>4.43</v>
          </cell>
          <cell r="AM199">
            <v>0</v>
          </cell>
          <cell r="AN199">
            <v>514</v>
          </cell>
          <cell r="AO199">
            <v>187000</v>
          </cell>
          <cell r="AP199">
            <v>0</v>
          </cell>
          <cell r="AQ199">
            <v>68.5</v>
          </cell>
          <cell r="AR199">
            <v>1020</v>
          </cell>
          <cell r="AS199">
            <v>209</v>
          </cell>
          <cell r="AT199">
            <v>523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 t="str">
            <v>W360X744</v>
          </cell>
        </row>
        <row r="200">
          <cell r="A200" t="str">
            <v>W</v>
          </cell>
          <cell r="B200" t="str">
            <v>W14X455</v>
          </cell>
          <cell r="C200">
            <v>455</v>
          </cell>
          <cell r="D200">
            <v>134</v>
          </cell>
          <cell r="E200">
            <v>19</v>
          </cell>
          <cell r="F200">
            <v>0</v>
          </cell>
          <cell r="G200">
            <v>0</v>
          </cell>
          <cell r="H200">
            <v>16.8</v>
          </cell>
          <cell r="I200">
            <v>0</v>
          </cell>
          <cell r="J200">
            <v>0</v>
          </cell>
          <cell r="K200">
            <v>2.02</v>
          </cell>
          <cell r="L200">
            <v>3.21</v>
          </cell>
          <cell r="M200">
            <v>0</v>
          </cell>
          <cell r="N200">
            <v>0</v>
          </cell>
          <cell r="O200">
            <v>0</v>
          </cell>
          <cell r="P200">
            <v>3.81</v>
          </cell>
          <cell r="Q200">
            <v>4.5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2.62</v>
          </cell>
          <cell r="X200">
            <v>0</v>
          </cell>
          <cell r="Y200">
            <v>5.66</v>
          </cell>
          <cell r="Z200">
            <v>0</v>
          </cell>
          <cell r="AA200">
            <v>0</v>
          </cell>
          <cell r="AB200">
            <v>0</v>
          </cell>
          <cell r="AC200">
            <v>12200</v>
          </cell>
          <cell r="AD200">
            <v>7.3</v>
          </cell>
          <cell r="AE200">
            <v>7190</v>
          </cell>
          <cell r="AF200">
            <v>936</v>
          </cell>
          <cell r="AG200">
            <v>756</v>
          </cell>
          <cell r="AH200">
            <v>7.33</v>
          </cell>
          <cell r="AI200">
            <v>2560</v>
          </cell>
          <cell r="AJ200">
            <v>468</v>
          </cell>
          <cell r="AK200">
            <v>304</v>
          </cell>
          <cell r="AL200">
            <v>4.38</v>
          </cell>
          <cell r="AM200">
            <v>0</v>
          </cell>
          <cell r="AN200">
            <v>395</v>
          </cell>
          <cell r="AO200">
            <v>160000</v>
          </cell>
          <cell r="AP200">
            <v>0</v>
          </cell>
          <cell r="AQ200">
            <v>66.5</v>
          </cell>
          <cell r="AR200">
            <v>899</v>
          </cell>
          <cell r="AS200">
            <v>188</v>
          </cell>
          <cell r="AT200">
            <v>467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 t="str">
            <v>W360X677</v>
          </cell>
        </row>
        <row r="201">
          <cell r="A201" t="str">
            <v>W</v>
          </cell>
          <cell r="B201" t="str">
            <v>W14X426</v>
          </cell>
          <cell r="C201">
            <v>426</v>
          </cell>
          <cell r="D201">
            <v>125</v>
          </cell>
          <cell r="E201">
            <v>18.7</v>
          </cell>
          <cell r="F201">
            <v>0</v>
          </cell>
          <cell r="G201">
            <v>0</v>
          </cell>
          <cell r="H201">
            <v>16.7</v>
          </cell>
          <cell r="I201">
            <v>0</v>
          </cell>
          <cell r="J201">
            <v>0</v>
          </cell>
          <cell r="K201">
            <v>1.88</v>
          </cell>
          <cell r="L201">
            <v>3.04</v>
          </cell>
          <cell r="M201">
            <v>0</v>
          </cell>
          <cell r="N201">
            <v>0</v>
          </cell>
          <cell r="O201">
            <v>0</v>
          </cell>
          <cell r="P201">
            <v>3.63</v>
          </cell>
          <cell r="Q201">
            <v>4.3125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2.75</v>
          </cell>
          <cell r="X201">
            <v>0</v>
          </cell>
          <cell r="Y201">
            <v>6.08</v>
          </cell>
          <cell r="Z201">
            <v>0</v>
          </cell>
          <cell r="AA201">
            <v>0</v>
          </cell>
          <cell r="AB201">
            <v>0</v>
          </cell>
          <cell r="AC201">
            <v>11500</v>
          </cell>
          <cell r="AD201">
            <v>8.8699999999999992</v>
          </cell>
          <cell r="AE201">
            <v>6600</v>
          </cell>
          <cell r="AF201">
            <v>869</v>
          </cell>
          <cell r="AG201">
            <v>706</v>
          </cell>
          <cell r="AH201">
            <v>7.26</v>
          </cell>
          <cell r="AI201">
            <v>2360</v>
          </cell>
          <cell r="AJ201">
            <v>434</v>
          </cell>
          <cell r="AK201">
            <v>283</v>
          </cell>
          <cell r="AL201">
            <v>4.34</v>
          </cell>
          <cell r="AM201">
            <v>0</v>
          </cell>
          <cell r="AN201">
            <v>331</v>
          </cell>
          <cell r="AO201">
            <v>144000</v>
          </cell>
          <cell r="AP201">
            <v>0</v>
          </cell>
          <cell r="AQ201">
            <v>65.3</v>
          </cell>
          <cell r="AR201">
            <v>827</v>
          </cell>
          <cell r="AS201">
            <v>176</v>
          </cell>
          <cell r="AT201">
            <v>433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 t="str">
            <v>W360X634</v>
          </cell>
        </row>
        <row r="202">
          <cell r="A202" t="str">
            <v>W</v>
          </cell>
          <cell r="B202" t="str">
            <v>W14X398</v>
          </cell>
          <cell r="C202">
            <v>398</v>
          </cell>
          <cell r="D202">
            <v>117</v>
          </cell>
          <cell r="E202">
            <v>18.3</v>
          </cell>
          <cell r="F202">
            <v>0</v>
          </cell>
          <cell r="G202">
            <v>0</v>
          </cell>
          <cell r="H202">
            <v>16.600000000000001</v>
          </cell>
          <cell r="I202">
            <v>0</v>
          </cell>
          <cell r="J202">
            <v>0</v>
          </cell>
          <cell r="K202">
            <v>1.77</v>
          </cell>
          <cell r="L202">
            <v>2.85</v>
          </cell>
          <cell r="M202">
            <v>0</v>
          </cell>
          <cell r="N202">
            <v>0</v>
          </cell>
          <cell r="O202">
            <v>0</v>
          </cell>
          <cell r="P202">
            <v>3.44</v>
          </cell>
          <cell r="Q202">
            <v>4.125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2.92</v>
          </cell>
          <cell r="X202">
            <v>0</v>
          </cell>
          <cell r="Y202">
            <v>6.44</v>
          </cell>
          <cell r="Z202">
            <v>0</v>
          </cell>
          <cell r="AA202">
            <v>0</v>
          </cell>
          <cell r="AB202">
            <v>0</v>
          </cell>
          <cell r="AC202">
            <v>10900</v>
          </cell>
          <cell r="AD202">
            <v>11</v>
          </cell>
          <cell r="AE202">
            <v>6000</v>
          </cell>
          <cell r="AF202">
            <v>801</v>
          </cell>
          <cell r="AG202">
            <v>656</v>
          </cell>
          <cell r="AH202">
            <v>7.16</v>
          </cell>
          <cell r="AI202">
            <v>2170</v>
          </cell>
          <cell r="AJ202">
            <v>402</v>
          </cell>
          <cell r="AK202">
            <v>262</v>
          </cell>
          <cell r="AL202">
            <v>4.3099999999999996</v>
          </cell>
          <cell r="AM202">
            <v>0</v>
          </cell>
          <cell r="AN202">
            <v>273</v>
          </cell>
          <cell r="AO202">
            <v>129000</v>
          </cell>
          <cell r="AP202">
            <v>0</v>
          </cell>
          <cell r="AQ202">
            <v>64.099999999999994</v>
          </cell>
          <cell r="AR202">
            <v>756</v>
          </cell>
          <cell r="AS202">
            <v>163</v>
          </cell>
          <cell r="AT202">
            <v>400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 t="str">
            <v>W360X592</v>
          </cell>
        </row>
        <row r="203">
          <cell r="A203" t="str">
            <v>W</v>
          </cell>
          <cell r="B203" t="str">
            <v>W14X370</v>
          </cell>
          <cell r="C203">
            <v>370</v>
          </cell>
          <cell r="D203">
            <v>109</v>
          </cell>
          <cell r="E203">
            <v>17.899999999999999</v>
          </cell>
          <cell r="F203">
            <v>0</v>
          </cell>
          <cell r="G203">
            <v>0</v>
          </cell>
          <cell r="H203">
            <v>16.5</v>
          </cell>
          <cell r="I203">
            <v>0</v>
          </cell>
          <cell r="J203">
            <v>0</v>
          </cell>
          <cell r="K203">
            <v>1.66</v>
          </cell>
          <cell r="L203">
            <v>2.66</v>
          </cell>
          <cell r="M203">
            <v>0</v>
          </cell>
          <cell r="N203">
            <v>0</v>
          </cell>
          <cell r="O203">
            <v>0</v>
          </cell>
          <cell r="P203">
            <v>3.26</v>
          </cell>
          <cell r="Q203">
            <v>3.9375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3.1</v>
          </cell>
          <cell r="X203">
            <v>0</v>
          </cell>
          <cell r="Y203">
            <v>6.89</v>
          </cell>
          <cell r="Z203">
            <v>0</v>
          </cell>
          <cell r="AA203">
            <v>0</v>
          </cell>
          <cell r="AB203">
            <v>0</v>
          </cell>
          <cell r="AC203">
            <v>10300</v>
          </cell>
          <cell r="AD203">
            <v>13.9</v>
          </cell>
          <cell r="AE203">
            <v>5440</v>
          </cell>
          <cell r="AF203">
            <v>736</v>
          </cell>
          <cell r="AG203">
            <v>607</v>
          </cell>
          <cell r="AH203">
            <v>7.07</v>
          </cell>
          <cell r="AI203">
            <v>1990</v>
          </cell>
          <cell r="AJ203">
            <v>370</v>
          </cell>
          <cell r="AK203">
            <v>241</v>
          </cell>
          <cell r="AL203">
            <v>4.2699999999999996</v>
          </cell>
          <cell r="AM203">
            <v>0</v>
          </cell>
          <cell r="AN203">
            <v>222</v>
          </cell>
          <cell r="AO203">
            <v>116000</v>
          </cell>
          <cell r="AP203">
            <v>0</v>
          </cell>
          <cell r="AQ203">
            <v>62.9</v>
          </cell>
          <cell r="AR203">
            <v>689</v>
          </cell>
          <cell r="AS203">
            <v>150</v>
          </cell>
          <cell r="AT203">
            <v>367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 t="str">
            <v>W360X551</v>
          </cell>
        </row>
        <row r="204">
          <cell r="A204" t="str">
            <v>W</v>
          </cell>
          <cell r="B204" t="str">
            <v>W14X342</v>
          </cell>
          <cell r="C204">
            <v>342</v>
          </cell>
          <cell r="D204">
            <v>101</v>
          </cell>
          <cell r="E204">
            <v>17.5</v>
          </cell>
          <cell r="F204">
            <v>0</v>
          </cell>
          <cell r="G204">
            <v>0</v>
          </cell>
          <cell r="H204">
            <v>16.399999999999999</v>
          </cell>
          <cell r="I204">
            <v>0</v>
          </cell>
          <cell r="J204">
            <v>0</v>
          </cell>
          <cell r="K204">
            <v>1.54</v>
          </cell>
          <cell r="L204">
            <v>2.4700000000000002</v>
          </cell>
          <cell r="M204">
            <v>0</v>
          </cell>
          <cell r="N204">
            <v>0</v>
          </cell>
          <cell r="O204">
            <v>0</v>
          </cell>
          <cell r="P204">
            <v>3.07</v>
          </cell>
          <cell r="Q204">
            <v>3.75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3.31</v>
          </cell>
          <cell r="X204">
            <v>0</v>
          </cell>
          <cell r="Y204">
            <v>7.41</v>
          </cell>
          <cell r="Z204">
            <v>0</v>
          </cell>
          <cell r="AA204">
            <v>0</v>
          </cell>
          <cell r="AB204">
            <v>0</v>
          </cell>
          <cell r="AC204">
            <v>9620</v>
          </cell>
          <cell r="AD204">
            <v>17.8</v>
          </cell>
          <cell r="AE204">
            <v>4900</v>
          </cell>
          <cell r="AF204">
            <v>672</v>
          </cell>
          <cell r="AG204">
            <v>558</v>
          </cell>
          <cell r="AH204">
            <v>6.98</v>
          </cell>
          <cell r="AI204">
            <v>1810</v>
          </cell>
          <cell r="AJ204">
            <v>338</v>
          </cell>
          <cell r="AK204">
            <v>221</v>
          </cell>
          <cell r="AL204">
            <v>4.24</v>
          </cell>
          <cell r="AM204">
            <v>0</v>
          </cell>
          <cell r="AN204">
            <v>178</v>
          </cell>
          <cell r="AO204">
            <v>103000</v>
          </cell>
          <cell r="AP204">
            <v>0</v>
          </cell>
          <cell r="AQ204">
            <v>61.6</v>
          </cell>
          <cell r="AR204">
            <v>623</v>
          </cell>
          <cell r="AS204">
            <v>138</v>
          </cell>
          <cell r="AT204">
            <v>335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 t="str">
            <v>W360X509</v>
          </cell>
        </row>
        <row r="205">
          <cell r="A205" t="str">
            <v>W</v>
          </cell>
          <cell r="B205" t="str">
            <v>W14X311</v>
          </cell>
          <cell r="C205">
            <v>311</v>
          </cell>
          <cell r="D205">
            <v>91.4</v>
          </cell>
          <cell r="E205">
            <v>17.100000000000001</v>
          </cell>
          <cell r="F205">
            <v>0</v>
          </cell>
          <cell r="G205">
            <v>0</v>
          </cell>
          <cell r="H205">
            <v>16.2</v>
          </cell>
          <cell r="I205">
            <v>0</v>
          </cell>
          <cell r="J205">
            <v>0</v>
          </cell>
          <cell r="K205">
            <v>1.41</v>
          </cell>
          <cell r="L205">
            <v>2.2599999999999998</v>
          </cell>
          <cell r="M205">
            <v>0</v>
          </cell>
          <cell r="N205">
            <v>0</v>
          </cell>
          <cell r="O205">
            <v>0</v>
          </cell>
          <cell r="P205">
            <v>2.86</v>
          </cell>
          <cell r="Q205">
            <v>3.5625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3.59</v>
          </cell>
          <cell r="X205">
            <v>0</v>
          </cell>
          <cell r="Y205">
            <v>8.09</v>
          </cell>
          <cell r="Z205">
            <v>0</v>
          </cell>
          <cell r="AA205">
            <v>0</v>
          </cell>
          <cell r="AB205">
            <v>0</v>
          </cell>
          <cell r="AC205">
            <v>8820</v>
          </cell>
          <cell r="AD205">
            <v>24.4</v>
          </cell>
          <cell r="AE205">
            <v>4330</v>
          </cell>
          <cell r="AF205">
            <v>603</v>
          </cell>
          <cell r="AG205">
            <v>506</v>
          </cell>
          <cell r="AH205">
            <v>6.88</v>
          </cell>
          <cell r="AI205">
            <v>1610</v>
          </cell>
          <cell r="AJ205">
            <v>304</v>
          </cell>
          <cell r="AK205">
            <v>199</v>
          </cell>
          <cell r="AL205">
            <v>4.2</v>
          </cell>
          <cell r="AM205">
            <v>0</v>
          </cell>
          <cell r="AN205">
            <v>136</v>
          </cell>
          <cell r="AO205">
            <v>88900</v>
          </cell>
          <cell r="AP205">
            <v>0</v>
          </cell>
          <cell r="AQ205">
            <v>60.3</v>
          </cell>
          <cell r="AR205">
            <v>553</v>
          </cell>
          <cell r="AS205">
            <v>124</v>
          </cell>
          <cell r="AT205">
            <v>301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 t="str">
            <v>W360X463</v>
          </cell>
        </row>
        <row r="206">
          <cell r="A206" t="str">
            <v>W</v>
          </cell>
          <cell r="B206" t="str">
            <v>W14X283</v>
          </cell>
          <cell r="C206">
            <v>283</v>
          </cell>
          <cell r="D206">
            <v>83.3</v>
          </cell>
          <cell r="E206">
            <v>16.7</v>
          </cell>
          <cell r="F206">
            <v>0</v>
          </cell>
          <cell r="G206">
            <v>0</v>
          </cell>
          <cell r="H206">
            <v>16.100000000000001</v>
          </cell>
          <cell r="I206">
            <v>0</v>
          </cell>
          <cell r="J206">
            <v>0</v>
          </cell>
          <cell r="K206">
            <v>1.29</v>
          </cell>
          <cell r="L206">
            <v>2.0699999999999998</v>
          </cell>
          <cell r="M206">
            <v>0</v>
          </cell>
          <cell r="N206">
            <v>0</v>
          </cell>
          <cell r="O206">
            <v>0</v>
          </cell>
          <cell r="P206">
            <v>2.67</v>
          </cell>
          <cell r="Q206">
            <v>3.375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3.89</v>
          </cell>
          <cell r="X206">
            <v>0</v>
          </cell>
          <cell r="Y206">
            <v>8.84</v>
          </cell>
          <cell r="Z206">
            <v>0</v>
          </cell>
          <cell r="AA206">
            <v>0</v>
          </cell>
          <cell r="AB206">
            <v>0</v>
          </cell>
          <cell r="AC206">
            <v>8120</v>
          </cell>
          <cell r="AD206">
            <v>33.4</v>
          </cell>
          <cell r="AE206">
            <v>3840</v>
          </cell>
          <cell r="AF206">
            <v>542</v>
          </cell>
          <cell r="AG206">
            <v>459</v>
          </cell>
          <cell r="AH206">
            <v>6.79</v>
          </cell>
          <cell r="AI206">
            <v>1440</v>
          </cell>
          <cell r="AJ206">
            <v>274</v>
          </cell>
          <cell r="AK206">
            <v>179</v>
          </cell>
          <cell r="AL206">
            <v>4.17</v>
          </cell>
          <cell r="AM206">
            <v>0</v>
          </cell>
          <cell r="AN206">
            <v>104</v>
          </cell>
          <cell r="AO206">
            <v>77500</v>
          </cell>
          <cell r="AP206">
            <v>0</v>
          </cell>
          <cell r="AQ206">
            <v>59.1</v>
          </cell>
          <cell r="AR206">
            <v>493</v>
          </cell>
          <cell r="AS206">
            <v>113</v>
          </cell>
          <cell r="AT206">
            <v>270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 t="str">
            <v>W360X421</v>
          </cell>
        </row>
        <row r="207">
          <cell r="A207" t="str">
            <v>W</v>
          </cell>
          <cell r="B207" t="str">
            <v>W14X257</v>
          </cell>
          <cell r="C207">
            <v>257</v>
          </cell>
          <cell r="D207">
            <v>75.599999999999994</v>
          </cell>
          <cell r="E207">
            <v>16.399999999999999</v>
          </cell>
          <cell r="F207">
            <v>0</v>
          </cell>
          <cell r="G207">
            <v>0</v>
          </cell>
          <cell r="H207">
            <v>16</v>
          </cell>
          <cell r="I207">
            <v>0</v>
          </cell>
          <cell r="J207">
            <v>0</v>
          </cell>
          <cell r="K207">
            <v>1.18</v>
          </cell>
          <cell r="L207">
            <v>1.89</v>
          </cell>
          <cell r="M207">
            <v>0</v>
          </cell>
          <cell r="N207">
            <v>0</v>
          </cell>
          <cell r="O207">
            <v>0</v>
          </cell>
          <cell r="P207">
            <v>2.4900000000000002</v>
          </cell>
          <cell r="Q207">
            <v>3.1875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4.2300000000000004</v>
          </cell>
          <cell r="X207">
            <v>0</v>
          </cell>
          <cell r="Y207">
            <v>9.7100000000000009</v>
          </cell>
          <cell r="Z207">
            <v>0</v>
          </cell>
          <cell r="AA207">
            <v>0</v>
          </cell>
          <cell r="AB207">
            <v>0</v>
          </cell>
          <cell r="AC207">
            <v>7460</v>
          </cell>
          <cell r="AD207">
            <v>46.1</v>
          </cell>
          <cell r="AE207">
            <v>3400</v>
          </cell>
          <cell r="AF207">
            <v>487</v>
          </cell>
          <cell r="AG207">
            <v>415</v>
          </cell>
          <cell r="AH207">
            <v>6.71</v>
          </cell>
          <cell r="AI207">
            <v>1290</v>
          </cell>
          <cell r="AJ207">
            <v>246</v>
          </cell>
          <cell r="AK207">
            <v>161</v>
          </cell>
          <cell r="AL207">
            <v>4.13</v>
          </cell>
          <cell r="AM207">
            <v>0</v>
          </cell>
          <cell r="AN207">
            <v>79.099999999999994</v>
          </cell>
          <cell r="AO207">
            <v>67700</v>
          </cell>
          <cell r="AP207">
            <v>0</v>
          </cell>
          <cell r="AQ207">
            <v>57.9</v>
          </cell>
          <cell r="AR207">
            <v>438</v>
          </cell>
          <cell r="AS207">
            <v>101</v>
          </cell>
          <cell r="AT207">
            <v>242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 t="str">
            <v>W360X382</v>
          </cell>
        </row>
        <row r="208">
          <cell r="A208" t="str">
            <v>W</v>
          </cell>
          <cell r="B208" t="str">
            <v>W14X233</v>
          </cell>
          <cell r="C208">
            <v>233</v>
          </cell>
          <cell r="D208">
            <v>68.5</v>
          </cell>
          <cell r="E208">
            <v>16</v>
          </cell>
          <cell r="F208">
            <v>0</v>
          </cell>
          <cell r="G208">
            <v>0</v>
          </cell>
          <cell r="H208">
            <v>15.9</v>
          </cell>
          <cell r="I208">
            <v>0</v>
          </cell>
          <cell r="J208">
            <v>0</v>
          </cell>
          <cell r="K208">
            <v>1.07</v>
          </cell>
          <cell r="L208">
            <v>1.72</v>
          </cell>
          <cell r="M208">
            <v>0</v>
          </cell>
          <cell r="N208">
            <v>0</v>
          </cell>
          <cell r="O208">
            <v>0</v>
          </cell>
          <cell r="P208">
            <v>2.3199999999999998</v>
          </cell>
          <cell r="Q208">
            <v>3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4.62</v>
          </cell>
          <cell r="X208">
            <v>0</v>
          </cell>
          <cell r="Y208">
            <v>10.7</v>
          </cell>
          <cell r="Z208">
            <v>0</v>
          </cell>
          <cell r="AA208">
            <v>0</v>
          </cell>
          <cell r="AB208">
            <v>0</v>
          </cell>
          <cell r="AC208">
            <v>6820</v>
          </cell>
          <cell r="AD208">
            <v>64.900000000000006</v>
          </cell>
          <cell r="AE208">
            <v>3010</v>
          </cell>
          <cell r="AF208">
            <v>436</v>
          </cell>
          <cell r="AG208">
            <v>375</v>
          </cell>
          <cell r="AH208">
            <v>6.63</v>
          </cell>
          <cell r="AI208">
            <v>1150</v>
          </cell>
          <cell r="AJ208">
            <v>221</v>
          </cell>
          <cell r="AK208">
            <v>145</v>
          </cell>
          <cell r="AL208">
            <v>4.0999999999999996</v>
          </cell>
          <cell r="AM208">
            <v>0</v>
          </cell>
          <cell r="AN208">
            <v>59.5</v>
          </cell>
          <cell r="AO208">
            <v>59000</v>
          </cell>
          <cell r="AP208">
            <v>0</v>
          </cell>
          <cell r="AQ208">
            <v>56.9</v>
          </cell>
          <cell r="AR208">
            <v>389</v>
          </cell>
          <cell r="AS208">
            <v>91.3</v>
          </cell>
          <cell r="AT208">
            <v>217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 t="str">
            <v>W360X347</v>
          </cell>
        </row>
        <row r="209">
          <cell r="A209" t="str">
            <v>W</v>
          </cell>
          <cell r="B209" t="str">
            <v>W14X211</v>
          </cell>
          <cell r="C209">
            <v>211</v>
          </cell>
          <cell r="D209">
            <v>62</v>
          </cell>
          <cell r="E209">
            <v>15.7</v>
          </cell>
          <cell r="F209">
            <v>0</v>
          </cell>
          <cell r="G209">
            <v>0</v>
          </cell>
          <cell r="H209">
            <v>15.8</v>
          </cell>
          <cell r="I209">
            <v>0</v>
          </cell>
          <cell r="J209">
            <v>0</v>
          </cell>
          <cell r="K209">
            <v>0.98</v>
          </cell>
          <cell r="L209">
            <v>1.56</v>
          </cell>
          <cell r="M209">
            <v>0</v>
          </cell>
          <cell r="N209">
            <v>0</v>
          </cell>
          <cell r="O209">
            <v>0</v>
          </cell>
          <cell r="P209">
            <v>2.16</v>
          </cell>
          <cell r="Q209">
            <v>2.875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5.0599999999999996</v>
          </cell>
          <cell r="X209">
            <v>0</v>
          </cell>
          <cell r="Y209">
            <v>11.6</v>
          </cell>
          <cell r="Z209">
            <v>0</v>
          </cell>
          <cell r="AA209">
            <v>0</v>
          </cell>
          <cell r="AB209">
            <v>0</v>
          </cell>
          <cell r="AC209">
            <v>6230</v>
          </cell>
          <cell r="AD209">
            <v>91.8</v>
          </cell>
          <cell r="AE209">
            <v>2660</v>
          </cell>
          <cell r="AF209">
            <v>390</v>
          </cell>
          <cell r="AG209">
            <v>338</v>
          </cell>
          <cell r="AH209">
            <v>6.55</v>
          </cell>
          <cell r="AI209">
            <v>1030</v>
          </cell>
          <cell r="AJ209">
            <v>198</v>
          </cell>
          <cell r="AK209">
            <v>130</v>
          </cell>
          <cell r="AL209">
            <v>4.07</v>
          </cell>
          <cell r="AM209">
            <v>0</v>
          </cell>
          <cell r="AN209">
            <v>44.6</v>
          </cell>
          <cell r="AO209">
            <v>51600</v>
          </cell>
          <cell r="AP209">
            <v>0</v>
          </cell>
          <cell r="AQ209">
            <v>55.9</v>
          </cell>
          <cell r="AR209">
            <v>345</v>
          </cell>
          <cell r="AS209">
            <v>81.8</v>
          </cell>
          <cell r="AT209">
            <v>194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 t="str">
            <v>W360X314</v>
          </cell>
        </row>
        <row r="210">
          <cell r="A210" t="str">
            <v>W</v>
          </cell>
          <cell r="B210" t="str">
            <v>W14X193</v>
          </cell>
          <cell r="C210">
            <v>193</v>
          </cell>
          <cell r="D210">
            <v>56.8</v>
          </cell>
          <cell r="E210">
            <v>15.5</v>
          </cell>
          <cell r="F210">
            <v>0</v>
          </cell>
          <cell r="G210">
            <v>0</v>
          </cell>
          <cell r="H210">
            <v>15.7</v>
          </cell>
          <cell r="I210">
            <v>0</v>
          </cell>
          <cell r="J210">
            <v>0</v>
          </cell>
          <cell r="K210">
            <v>0.89</v>
          </cell>
          <cell r="L210">
            <v>1.44</v>
          </cell>
          <cell r="M210">
            <v>0</v>
          </cell>
          <cell r="N210">
            <v>0</v>
          </cell>
          <cell r="O210">
            <v>0</v>
          </cell>
          <cell r="P210">
            <v>2.04</v>
          </cell>
          <cell r="Q210">
            <v>2.75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5.45</v>
          </cell>
          <cell r="X210">
            <v>0</v>
          </cell>
          <cell r="Y210">
            <v>12.8</v>
          </cell>
          <cell r="Z210">
            <v>0</v>
          </cell>
          <cell r="AA210">
            <v>0</v>
          </cell>
          <cell r="AB210">
            <v>0</v>
          </cell>
          <cell r="AC210">
            <v>5740</v>
          </cell>
          <cell r="AD210">
            <v>125</v>
          </cell>
          <cell r="AE210">
            <v>2400</v>
          </cell>
          <cell r="AF210">
            <v>355</v>
          </cell>
          <cell r="AG210">
            <v>310</v>
          </cell>
          <cell r="AH210">
            <v>6.5</v>
          </cell>
          <cell r="AI210">
            <v>931</v>
          </cell>
          <cell r="AJ210">
            <v>180</v>
          </cell>
          <cell r="AK210">
            <v>119</v>
          </cell>
          <cell r="AL210">
            <v>4.05</v>
          </cell>
          <cell r="AM210">
            <v>0</v>
          </cell>
          <cell r="AN210">
            <v>34.799999999999997</v>
          </cell>
          <cell r="AO210">
            <v>45900</v>
          </cell>
          <cell r="AP210">
            <v>0</v>
          </cell>
          <cell r="AQ210">
            <v>55.1</v>
          </cell>
          <cell r="AR210">
            <v>312</v>
          </cell>
          <cell r="AS210">
            <v>74.900000000000006</v>
          </cell>
          <cell r="AT210">
            <v>176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 t="str">
            <v>W360X287</v>
          </cell>
        </row>
        <row r="211">
          <cell r="A211" t="str">
            <v>W</v>
          </cell>
          <cell r="B211" t="str">
            <v>W14X176</v>
          </cell>
          <cell r="C211">
            <v>176</v>
          </cell>
          <cell r="D211">
            <v>51.8</v>
          </cell>
          <cell r="E211">
            <v>15.2</v>
          </cell>
          <cell r="F211">
            <v>0</v>
          </cell>
          <cell r="G211">
            <v>0</v>
          </cell>
          <cell r="H211">
            <v>15.7</v>
          </cell>
          <cell r="I211">
            <v>0</v>
          </cell>
          <cell r="J211">
            <v>0</v>
          </cell>
          <cell r="K211">
            <v>0.83</v>
          </cell>
          <cell r="L211">
            <v>1.31</v>
          </cell>
          <cell r="M211">
            <v>0</v>
          </cell>
          <cell r="N211">
            <v>0</v>
          </cell>
          <cell r="O211">
            <v>0</v>
          </cell>
          <cell r="P211">
            <v>1.91</v>
          </cell>
          <cell r="Q211">
            <v>2.625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5.97</v>
          </cell>
          <cell r="X211">
            <v>0</v>
          </cell>
          <cell r="Y211">
            <v>13.7</v>
          </cell>
          <cell r="Z211">
            <v>0</v>
          </cell>
          <cell r="AA211">
            <v>0</v>
          </cell>
          <cell r="AB211">
            <v>0</v>
          </cell>
          <cell r="AC211">
            <v>5280</v>
          </cell>
          <cell r="AD211">
            <v>173</v>
          </cell>
          <cell r="AE211">
            <v>2140</v>
          </cell>
          <cell r="AF211">
            <v>320</v>
          </cell>
          <cell r="AG211">
            <v>281</v>
          </cell>
          <cell r="AH211">
            <v>6.43</v>
          </cell>
          <cell r="AI211">
            <v>838</v>
          </cell>
          <cell r="AJ211">
            <v>163</v>
          </cell>
          <cell r="AK211">
            <v>107</v>
          </cell>
          <cell r="AL211">
            <v>4.0199999999999996</v>
          </cell>
          <cell r="AM211">
            <v>0</v>
          </cell>
          <cell r="AN211">
            <v>26.5</v>
          </cell>
          <cell r="AO211">
            <v>40500</v>
          </cell>
          <cell r="AP211">
            <v>0</v>
          </cell>
          <cell r="AQ211">
            <v>54.4</v>
          </cell>
          <cell r="AR211">
            <v>279</v>
          </cell>
          <cell r="AS211">
            <v>67.5</v>
          </cell>
          <cell r="AT211">
            <v>159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 t="str">
            <v>W360X262</v>
          </cell>
        </row>
        <row r="212">
          <cell r="A212" t="str">
            <v>W</v>
          </cell>
          <cell r="B212" t="str">
            <v>W14X159</v>
          </cell>
          <cell r="C212">
            <v>159</v>
          </cell>
          <cell r="D212">
            <v>46.7</v>
          </cell>
          <cell r="E212">
            <v>15</v>
          </cell>
          <cell r="F212">
            <v>0</v>
          </cell>
          <cell r="G212">
            <v>0</v>
          </cell>
          <cell r="H212">
            <v>15.6</v>
          </cell>
          <cell r="I212">
            <v>0</v>
          </cell>
          <cell r="J212">
            <v>0</v>
          </cell>
          <cell r="K212">
            <v>0.745</v>
          </cell>
          <cell r="L212">
            <v>1.19</v>
          </cell>
          <cell r="M212">
            <v>0</v>
          </cell>
          <cell r="N212">
            <v>0</v>
          </cell>
          <cell r="O212">
            <v>0</v>
          </cell>
          <cell r="P212">
            <v>1.79</v>
          </cell>
          <cell r="Q212">
            <v>2.5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6.54</v>
          </cell>
          <cell r="X212">
            <v>0</v>
          </cell>
          <cell r="Y212">
            <v>15.3</v>
          </cell>
          <cell r="Z212">
            <v>0</v>
          </cell>
          <cell r="AA212">
            <v>0</v>
          </cell>
          <cell r="AB212">
            <v>0</v>
          </cell>
          <cell r="AC212">
            <v>4780</v>
          </cell>
          <cell r="AD212">
            <v>252</v>
          </cell>
          <cell r="AE212">
            <v>1900</v>
          </cell>
          <cell r="AF212">
            <v>287</v>
          </cell>
          <cell r="AG212">
            <v>254</v>
          </cell>
          <cell r="AH212">
            <v>6.38</v>
          </cell>
          <cell r="AI212">
            <v>748</v>
          </cell>
          <cell r="AJ212">
            <v>146</v>
          </cell>
          <cell r="AK212">
            <v>96.2</v>
          </cell>
          <cell r="AL212">
            <v>4</v>
          </cell>
          <cell r="AM212">
            <v>0</v>
          </cell>
          <cell r="AN212">
            <v>19.7</v>
          </cell>
          <cell r="AO212">
            <v>35600</v>
          </cell>
          <cell r="AP212">
            <v>0</v>
          </cell>
          <cell r="AQ212">
            <v>53.7</v>
          </cell>
          <cell r="AR212">
            <v>248</v>
          </cell>
          <cell r="AS212">
            <v>60.8</v>
          </cell>
          <cell r="AT212">
            <v>142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 t="str">
            <v>W360X237</v>
          </cell>
        </row>
        <row r="213">
          <cell r="A213" t="str">
            <v>W</v>
          </cell>
          <cell r="B213" t="str">
            <v>W14X145</v>
          </cell>
          <cell r="C213">
            <v>145</v>
          </cell>
          <cell r="D213">
            <v>42.7</v>
          </cell>
          <cell r="E213">
            <v>14.8</v>
          </cell>
          <cell r="F213">
            <v>0</v>
          </cell>
          <cell r="G213">
            <v>0</v>
          </cell>
          <cell r="H213">
            <v>15.5</v>
          </cell>
          <cell r="I213">
            <v>0</v>
          </cell>
          <cell r="J213">
            <v>0</v>
          </cell>
          <cell r="K213">
            <v>0.68</v>
          </cell>
          <cell r="L213">
            <v>1.0900000000000001</v>
          </cell>
          <cell r="M213">
            <v>0</v>
          </cell>
          <cell r="N213">
            <v>0</v>
          </cell>
          <cell r="O213">
            <v>0</v>
          </cell>
          <cell r="P213">
            <v>1.69</v>
          </cell>
          <cell r="Q213">
            <v>2.375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7.11</v>
          </cell>
          <cell r="X213">
            <v>0</v>
          </cell>
          <cell r="Y213">
            <v>16.8</v>
          </cell>
          <cell r="Z213">
            <v>0</v>
          </cell>
          <cell r="AA213">
            <v>0</v>
          </cell>
          <cell r="AB213">
            <v>0</v>
          </cell>
          <cell r="AC213">
            <v>4400</v>
          </cell>
          <cell r="AD213">
            <v>348</v>
          </cell>
          <cell r="AE213">
            <v>1710</v>
          </cell>
          <cell r="AF213">
            <v>260</v>
          </cell>
          <cell r="AG213">
            <v>232</v>
          </cell>
          <cell r="AH213">
            <v>6.33</v>
          </cell>
          <cell r="AI213">
            <v>677</v>
          </cell>
          <cell r="AJ213">
            <v>133</v>
          </cell>
          <cell r="AK213">
            <v>87.3</v>
          </cell>
          <cell r="AL213">
            <v>3.98</v>
          </cell>
          <cell r="AM213">
            <v>0</v>
          </cell>
          <cell r="AN213">
            <v>15.2</v>
          </cell>
          <cell r="AO213">
            <v>31700</v>
          </cell>
          <cell r="AP213">
            <v>0</v>
          </cell>
          <cell r="AQ213">
            <v>53</v>
          </cell>
          <cell r="AR213">
            <v>224</v>
          </cell>
          <cell r="AS213">
            <v>55.3</v>
          </cell>
          <cell r="AT213">
            <v>129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 t="str">
            <v>W360X216</v>
          </cell>
        </row>
        <row r="214">
          <cell r="A214" t="str">
            <v>W</v>
          </cell>
          <cell r="B214" t="str">
            <v>W14X132</v>
          </cell>
          <cell r="C214">
            <v>132</v>
          </cell>
          <cell r="D214">
            <v>38.799999999999997</v>
          </cell>
          <cell r="E214">
            <v>14.7</v>
          </cell>
          <cell r="F214">
            <v>0</v>
          </cell>
          <cell r="G214">
            <v>0</v>
          </cell>
          <cell r="H214">
            <v>14.7</v>
          </cell>
          <cell r="I214">
            <v>0</v>
          </cell>
          <cell r="J214">
            <v>0</v>
          </cell>
          <cell r="K214">
            <v>0.64500000000000002</v>
          </cell>
          <cell r="L214">
            <v>1.03</v>
          </cell>
          <cell r="M214">
            <v>0</v>
          </cell>
          <cell r="N214">
            <v>0</v>
          </cell>
          <cell r="O214">
            <v>0</v>
          </cell>
          <cell r="P214">
            <v>1.63</v>
          </cell>
          <cell r="Q214">
            <v>2.3125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7.15</v>
          </cell>
          <cell r="X214">
            <v>0</v>
          </cell>
          <cell r="Y214">
            <v>17.7</v>
          </cell>
          <cell r="Z214">
            <v>0</v>
          </cell>
          <cell r="AA214">
            <v>0</v>
          </cell>
          <cell r="AB214">
            <v>0</v>
          </cell>
          <cell r="AC214">
            <v>4180</v>
          </cell>
          <cell r="AD214">
            <v>428</v>
          </cell>
          <cell r="AE214">
            <v>1530</v>
          </cell>
          <cell r="AF214">
            <v>234</v>
          </cell>
          <cell r="AG214">
            <v>209</v>
          </cell>
          <cell r="AH214">
            <v>6.28</v>
          </cell>
          <cell r="AI214">
            <v>548</v>
          </cell>
          <cell r="AJ214">
            <v>113</v>
          </cell>
          <cell r="AK214">
            <v>74.5</v>
          </cell>
          <cell r="AL214">
            <v>3.76</v>
          </cell>
          <cell r="AM214">
            <v>0</v>
          </cell>
          <cell r="AN214">
            <v>12.3</v>
          </cell>
          <cell r="AO214">
            <v>25500</v>
          </cell>
          <cell r="AP214">
            <v>0</v>
          </cell>
          <cell r="AQ214">
            <v>50.2</v>
          </cell>
          <cell r="AR214">
            <v>190</v>
          </cell>
          <cell r="AS214">
            <v>49.4</v>
          </cell>
          <cell r="AT214">
            <v>116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 t="str">
            <v>W360X196</v>
          </cell>
        </row>
        <row r="215">
          <cell r="A215" t="str">
            <v>W</v>
          </cell>
          <cell r="B215" t="str">
            <v>W14X120</v>
          </cell>
          <cell r="C215">
            <v>120</v>
          </cell>
          <cell r="D215">
            <v>35.299999999999997</v>
          </cell>
          <cell r="E215">
            <v>14.5</v>
          </cell>
          <cell r="F215">
            <v>0</v>
          </cell>
          <cell r="G215">
            <v>0</v>
          </cell>
          <cell r="H215">
            <v>14.7</v>
          </cell>
          <cell r="I215">
            <v>0</v>
          </cell>
          <cell r="J215">
            <v>0</v>
          </cell>
          <cell r="K215">
            <v>0.59</v>
          </cell>
          <cell r="L215">
            <v>0.94</v>
          </cell>
          <cell r="M215">
            <v>0</v>
          </cell>
          <cell r="N215">
            <v>0</v>
          </cell>
          <cell r="O215">
            <v>0</v>
          </cell>
          <cell r="P215">
            <v>1.54</v>
          </cell>
          <cell r="Q215">
            <v>2.25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7.8</v>
          </cell>
          <cell r="X215">
            <v>0</v>
          </cell>
          <cell r="Y215">
            <v>19.3</v>
          </cell>
          <cell r="Z215">
            <v>0</v>
          </cell>
          <cell r="AA215">
            <v>0</v>
          </cell>
          <cell r="AB215">
            <v>0</v>
          </cell>
          <cell r="AC215">
            <v>3830</v>
          </cell>
          <cell r="AD215">
            <v>601</v>
          </cell>
          <cell r="AE215">
            <v>1380</v>
          </cell>
          <cell r="AF215">
            <v>212</v>
          </cell>
          <cell r="AG215">
            <v>190</v>
          </cell>
          <cell r="AH215">
            <v>6.24</v>
          </cell>
          <cell r="AI215">
            <v>495</v>
          </cell>
          <cell r="AJ215">
            <v>102</v>
          </cell>
          <cell r="AK215">
            <v>67.5</v>
          </cell>
          <cell r="AL215">
            <v>3.74</v>
          </cell>
          <cell r="AM215">
            <v>0</v>
          </cell>
          <cell r="AN215">
            <v>9.3699999999999992</v>
          </cell>
          <cell r="AO215">
            <v>22700</v>
          </cell>
          <cell r="AP215">
            <v>0</v>
          </cell>
          <cell r="AQ215">
            <v>49.7</v>
          </cell>
          <cell r="AR215">
            <v>171</v>
          </cell>
          <cell r="AS215">
            <v>44.8</v>
          </cell>
          <cell r="AT215">
            <v>105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 t="str">
            <v>W360X179</v>
          </cell>
        </row>
        <row r="216">
          <cell r="A216" t="str">
            <v>W</v>
          </cell>
          <cell r="B216" t="str">
            <v>W14X109</v>
          </cell>
          <cell r="C216">
            <v>109</v>
          </cell>
          <cell r="D216">
            <v>32</v>
          </cell>
          <cell r="E216">
            <v>14.3</v>
          </cell>
          <cell r="F216">
            <v>0</v>
          </cell>
          <cell r="G216">
            <v>0</v>
          </cell>
          <cell r="H216">
            <v>14.6</v>
          </cell>
          <cell r="I216">
            <v>0</v>
          </cell>
          <cell r="J216">
            <v>0</v>
          </cell>
          <cell r="K216">
            <v>0.52500000000000002</v>
          </cell>
          <cell r="L216">
            <v>0.86</v>
          </cell>
          <cell r="M216">
            <v>0</v>
          </cell>
          <cell r="N216">
            <v>0</v>
          </cell>
          <cell r="O216">
            <v>0</v>
          </cell>
          <cell r="P216">
            <v>1.46</v>
          </cell>
          <cell r="Q216">
            <v>2.1875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8.49</v>
          </cell>
          <cell r="X216">
            <v>0</v>
          </cell>
          <cell r="Y216">
            <v>21.7</v>
          </cell>
          <cell r="Z216">
            <v>0</v>
          </cell>
          <cell r="AA216">
            <v>0</v>
          </cell>
          <cell r="AB216">
            <v>0</v>
          </cell>
          <cell r="AC216">
            <v>3490</v>
          </cell>
          <cell r="AD216">
            <v>853</v>
          </cell>
          <cell r="AE216">
            <v>1240</v>
          </cell>
          <cell r="AF216">
            <v>192</v>
          </cell>
          <cell r="AG216">
            <v>173</v>
          </cell>
          <cell r="AH216">
            <v>6.22</v>
          </cell>
          <cell r="AI216">
            <v>447</v>
          </cell>
          <cell r="AJ216">
            <v>92.7</v>
          </cell>
          <cell r="AK216">
            <v>61.2</v>
          </cell>
          <cell r="AL216">
            <v>3.73</v>
          </cell>
          <cell r="AM216">
            <v>0</v>
          </cell>
          <cell r="AN216">
            <v>7.12</v>
          </cell>
          <cell r="AO216">
            <v>20200</v>
          </cell>
          <cell r="AP216">
            <v>0</v>
          </cell>
          <cell r="AQ216">
            <v>49.1</v>
          </cell>
          <cell r="AR216">
            <v>154</v>
          </cell>
          <cell r="AS216">
            <v>40.700000000000003</v>
          </cell>
          <cell r="AT216">
            <v>94.9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 t="str">
            <v>W360X162</v>
          </cell>
        </row>
        <row r="217">
          <cell r="A217" t="str">
            <v>W</v>
          </cell>
          <cell r="B217" t="str">
            <v>W14X99</v>
          </cell>
          <cell r="C217">
            <v>99</v>
          </cell>
          <cell r="D217">
            <v>29.1</v>
          </cell>
          <cell r="E217">
            <v>14.2</v>
          </cell>
          <cell r="F217">
            <v>0</v>
          </cell>
          <cell r="G217">
            <v>0</v>
          </cell>
          <cell r="H217">
            <v>14.6</v>
          </cell>
          <cell r="I217">
            <v>0</v>
          </cell>
          <cell r="J217">
            <v>0</v>
          </cell>
          <cell r="K217">
            <v>0.48499999999999999</v>
          </cell>
          <cell r="L217">
            <v>0.78</v>
          </cell>
          <cell r="M217">
            <v>0</v>
          </cell>
          <cell r="N217">
            <v>0</v>
          </cell>
          <cell r="O217">
            <v>0</v>
          </cell>
          <cell r="P217">
            <v>1.38</v>
          </cell>
          <cell r="Q217">
            <v>2.0625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9.34</v>
          </cell>
          <cell r="X217">
            <v>0</v>
          </cell>
          <cell r="Y217">
            <v>23.5</v>
          </cell>
          <cell r="Z217">
            <v>0</v>
          </cell>
          <cell r="AA217">
            <v>0</v>
          </cell>
          <cell r="AB217">
            <v>0</v>
          </cell>
          <cell r="AC217">
            <v>3190</v>
          </cell>
          <cell r="AD217">
            <v>1220</v>
          </cell>
          <cell r="AE217">
            <v>1110</v>
          </cell>
          <cell r="AF217">
            <v>173</v>
          </cell>
          <cell r="AG217">
            <v>157</v>
          </cell>
          <cell r="AH217">
            <v>6.17</v>
          </cell>
          <cell r="AI217">
            <v>402</v>
          </cell>
          <cell r="AJ217">
            <v>83.6</v>
          </cell>
          <cell r="AK217">
            <v>55.2</v>
          </cell>
          <cell r="AL217">
            <v>3.71</v>
          </cell>
          <cell r="AM217">
            <v>0</v>
          </cell>
          <cell r="AN217">
            <v>5.37</v>
          </cell>
          <cell r="AO217">
            <v>18000</v>
          </cell>
          <cell r="AP217">
            <v>0</v>
          </cell>
          <cell r="AQ217">
            <v>48.7</v>
          </cell>
          <cell r="AR217">
            <v>138</v>
          </cell>
          <cell r="AS217">
            <v>36.700000000000003</v>
          </cell>
          <cell r="AT217">
            <v>85.6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 t="str">
            <v>W360X147</v>
          </cell>
        </row>
        <row r="218">
          <cell r="A218" t="str">
            <v>W</v>
          </cell>
          <cell r="B218" t="str">
            <v>W14X90</v>
          </cell>
          <cell r="C218">
            <v>90</v>
          </cell>
          <cell r="D218">
            <v>26.5</v>
          </cell>
          <cell r="E218">
            <v>14</v>
          </cell>
          <cell r="F218">
            <v>0</v>
          </cell>
          <cell r="G218">
            <v>0</v>
          </cell>
          <cell r="H218">
            <v>14.5</v>
          </cell>
          <cell r="I218">
            <v>0</v>
          </cell>
          <cell r="J218">
            <v>0</v>
          </cell>
          <cell r="K218">
            <v>0.44</v>
          </cell>
          <cell r="L218">
            <v>0.71</v>
          </cell>
          <cell r="M218">
            <v>0</v>
          </cell>
          <cell r="N218">
            <v>0</v>
          </cell>
          <cell r="O218">
            <v>0</v>
          </cell>
          <cell r="P218">
            <v>1.31</v>
          </cell>
          <cell r="Q218">
            <v>2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10.199999999999999</v>
          </cell>
          <cell r="X218">
            <v>0</v>
          </cell>
          <cell r="Y218">
            <v>25.9</v>
          </cell>
          <cell r="Z218">
            <v>0</v>
          </cell>
          <cell r="AA218">
            <v>0</v>
          </cell>
          <cell r="AB218">
            <v>0</v>
          </cell>
          <cell r="AC218">
            <v>2900</v>
          </cell>
          <cell r="AD218">
            <v>1750</v>
          </cell>
          <cell r="AE218">
            <v>999</v>
          </cell>
          <cell r="AF218">
            <v>157</v>
          </cell>
          <cell r="AG218">
            <v>143</v>
          </cell>
          <cell r="AH218">
            <v>6.14</v>
          </cell>
          <cell r="AI218">
            <v>362</v>
          </cell>
          <cell r="AJ218">
            <v>75.599999999999994</v>
          </cell>
          <cell r="AK218">
            <v>49.9</v>
          </cell>
          <cell r="AL218">
            <v>3.7</v>
          </cell>
          <cell r="AM218">
            <v>0</v>
          </cell>
          <cell r="AN218">
            <v>4.0599999999999996</v>
          </cell>
          <cell r="AO218">
            <v>16000</v>
          </cell>
          <cell r="AP218">
            <v>0</v>
          </cell>
          <cell r="AQ218">
            <v>48.3</v>
          </cell>
          <cell r="AR218">
            <v>125</v>
          </cell>
          <cell r="AS218">
            <v>33.299999999999997</v>
          </cell>
          <cell r="AT218">
            <v>77.3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 t="str">
            <v>W360X134</v>
          </cell>
        </row>
        <row r="219">
          <cell r="A219" t="str">
            <v>W</v>
          </cell>
          <cell r="B219" t="str">
            <v>W14X82</v>
          </cell>
          <cell r="C219">
            <v>82</v>
          </cell>
          <cell r="D219">
            <v>24</v>
          </cell>
          <cell r="E219">
            <v>14.3</v>
          </cell>
          <cell r="F219">
            <v>0</v>
          </cell>
          <cell r="G219">
            <v>0</v>
          </cell>
          <cell r="H219">
            <v>10.1</v>
          </cell>
          <cell r="I219">
            <v>0</v>
          </cell>
          <cell r="J219">
            <v>0</v>
          </cell>
          <cell r="K219">
            <v>0.51</v>
          </cell>
          <cell r="L219">
            <v>0.85499999999999998</v>
          </cell>
          <cell r="M219">
            <v>0</v>
          </cell>
          <cell r="N219">
            <v>0</v>
          </cell>
          <cell r="O219">
            <v>0</v>
          </cell>
          <cell r="P219">
            <v>1.45</v>
          </cell>
          <cell r="Q219">
            <v>1.6875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5.92</v>
          </cell>
          <cell r="X219">
            <v>0</v>
          </cell>
          <cell r="Y219">
            <v>22.4</v>
          </cell>
          <cell r="Z219">
            <v>0</v>
          </cell>
          <cell r="AA219">
            <v>0</v>
          </cell>
          <cell r="AB219">
            <v>0</v>
          </cell>
          <cell r="AC219">
            <v>3590</v>
          </cell>
          <cell r="AD219">
            <v>849</v>
          </cell>
          <cell r="AE219">
            <v>881</v>
          </cell>
          <cell r="AF219">
            <v>139</v>
          </cell>
          <cell r="AG219">
            <v>123</v>
          </cell>
          <cell r="AH219">
            <v>6.05</v>
          </cell>
          <cell r="AI219">
            <v>148</v>
          </cell>
          <cell r="AJ219">
            <v>44.8</v>
          </cell>
          <cell r="AK219">
            <v>29.3</v>
          </cell>
          <cell r="AL219">
            <v>2.48</v>
          </cell>
          <cell r="AM219">
            <v>0</v>
          </cell>
          <cell r="AN219">
            <v>5.07</v>
          </cell>
          <cell r="AO219">
            <v>6700</v>
          </cell>
          <cell r="AP219">
            <v>0</v>
          </cell>
          <cell r="AQ219">
            <v>34.1</v>
          </cell>
          <cell r="AR219">
            <v>73.8</v>
          </cell>
          <cell r="AS219">
            <v>27.7</v>
          </cell>
          <cell r="AT219">
            <v>68.400000000000006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 t="str">
            <v>W360X122</v>
          </cell>
        </row>
        <row r="220">
          <cell r="A220" t="str">
            <v>W</v>
          </cell>
          <cell r="B220" t="str">
            <v>W14X74</v>
          </cell>
          <cell r="C220">
            <v>74</v>
          </cell>
          <cell r="D220">
            <v>21.8</v>
          </cell>
          <cell r="E220">
            <v>14.2</v>
          </cell>
          <cell r="F220">
            <v>0</v>
          </cell>
          <cell r="G220">
            <v>0</v>
          </cell>
          <cell r="H220">
            <v>10.1</v>
          </cell>
          <cell r="I220">
            <v>0</v>
          </cell>
          <cell r="J220">
            <v>0</v>
          </cell>
          <cell r="K220">
            <v>0.45</v>
          </cell>
          <cell r="L220">
            <v>0.78500000000000003</v>
          </cell>
          <cell r="M220">
            <v>0</v>
          </cell>
          <cell r="N220">
            <v>0</v>
          </cell>
          <cell r="O220">
            <v>0</v>
          </cell>
          <cell r="P220">
            <v>1.38</v>
          </cell>
          <cell r="Q220">
            <v>1.625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6.41</v>
          </cell>
          <cell r="X220">
            <v>0</v>
          </cell>
          <cell r="Y220">
            <v>25.4</v>
          </cell>
          <cell r="Z220">
            <v>0</v>
          </cell>
          <cell r="AA220">
            <v>0</v>
          </cell>
          <cell r="AB220">
            <v>0</v>
          </cell>
          <cell r="AC220">
            <v>3280</v>
          </cell>
          <cell r="AD220">
            <v>1200</v>
          </cell>
          <cell r="AE220">
            <v>795</v>
          </cell>
          <cell r="AF220">
            <v>126</v>
          </cell>
          <cell r="AG220">
            <v>112</v>
          </cell>
          <cell r="AH220">
            <v>6.04</v>
          </cell>
          <cell r="AI220">
            <v>134</v>
          </cell>
          <cell r="AJ220">
            <v>40.5</v>
          </cell>
          <cell r="AK220">
            <v>26.6</v>
          </cell>
          <cell r="AL220">
            <v>2.48</v>
          </cell>
          <cell r="AM220">
            <v>0</v>
          </cell>
          <cell r="AN220">
            <v>3.87</v>
          </cell>
          <cell r="AO220">
            <v>6000</v>
          </cell>
          <cell r="AP220">
            <v>0</v>
          </cell>
          <cell r="AQ220">
            <v>33.700000000000003</v>
          </cell>
          <cell r="AR220">
            <v>66.599999999999994</v>
          </cell>
          <cell r="AS220">
            <v>25.3</v>
          </cell>
          <cell r="AT220">
            <v>61.8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 t="str">
            <v>W360X110</v>
          </cell>
        </row>
        <row r="221">
          <cell r="A221" t="str">
            <v>W</v>
          </cell>
          <cell r="B221" t="str">
            <v>W14X68</v>
          </cell>
          <cell r="C221">
            <v>68</v>
          </cell>
          <cell r="D221">
            <v>20</v>
          </cell>
          <cell r="E221">
            <v>14</v>
          </cell>
          <cell r="F221">
            <v>0</v>
          </cell>
          <cell r="G221">
            <v>0</v>
          </cell>
          <cell r="H221">
            <v>10</v>
          </cell>
          <cell r="I221">
            <v>0</v>
          </cell>
          <cell r="J221">
            <v>0</v>
          </cell>
          <cell r="K221">
            <v>0.41499999999999998</v>
          </cell>
          <cell r="L221">
            <v>0.72</v>
          </cell>
          <cell r="M221">
            <v>0</v>
          </cell>
          <cell r="N221">
            <v>0</v>
          </cell>
          <cell r="O221">
            <v>0</v>
          </cell>
          <cell r="P221">
            <v>1.31</v>
          </cell>
          <cell r="Q221">
            <v>1.5625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6.97</v>
          </cell>
          <cell r="X221">
            <v>0</v>
          </cell>
          <cell r="Y221">
            <v>27.5</v>
          </cell>
          <cell r="Z221">
            <v>0</v>
          </cell>
          <cell r="AA221">
            <v>0</v>
          </cell>
          <cell r="AB221">
            <v>0</v>
          </cell>
          <cell r="AC221">
            <v>3020</v>
          </cell>
          <cell r="AD221">
            <v>1660</v>
          </cell>
          <cell r="AE221">
            <v>722</v>
          </cell>
          <cell r="AF221">
            <v>115</v>
          </cell>
          <cell r="AG221">
            <v>103</v>
          </cell>
          <cell r="AH221">
            <v>6.01</v>
          </cell>
          <cell r="AI221">
            <v>121</v>
          </cell>
          <cell r="AJ221">
            <v>36.9</v>
          </cell>
          <cell r="AK221">
            <v>24.2</v>
          </cell>
          <cell r="AL221">
            <v>2.46</v>
          </cell>
          <cell r="AM221">
            <v>0</v>
          </cell>
          <cell r="AN221">
            <v>3.01</v>
          </cell>
          <cell r="AO221">
            <v>5370</v>
          </cell>
          <cell r="AP221">
            <v>0</v>
          </cell>
          <cell r="AQ221">
            <v>33.4</v>
          </cell>
          <cell r="AR221">
            <v>60.4</v>
          </cell>
          <cell r="AS221">
            <v>23.1</v>
          </cell>
          <cell r="AT221">
            <v>56.4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 t="str">
            <v>W360X101</v>
          </cell>
        </row>
        <row r="222">
          <cell r="A222" t="str">
            <v>W</v>
          </cell>
          <cell r="B222" t="str">
            <v>W14X61</v>
          </cell>
          <cell r="C222">
            <v>61</v>
          </cell>
          <cell r="D222">
            <v>17.899999999999999</v>
          </cell>
          <cell r="E222">
            <v>13.9</v>
          </cell>
          <cell r="F222">
            <v>0</v>
          </cell>
          <cell r="G222">
            <v>0</v>
          </cell>
          <cell r="H222">
            <v>9.99</v>
          </cell>
          <cell r="I222">
            <v>0</v>
          </cell>
          <cell r="J222">
            <v>0</v>
          </cell>
          <cell r="K222">
            <v>0.375</v>
          </cell>
          <cell r="L222">
            <v>0.64500000000000002</v>
          </cell>
          <cell r="M222">
            <v>0</v>
          </cell>
          <cell r="N222">
            <v>0</v>
          </cell>
          <cell r="O222">
            <v>0</v>
          </cell>
          <cell r="P222">
            <v>1.24</v>
          </cell>
          <cell r="Q222">
            <v>1.5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7.75</v>
          </cell>
          <cell r="X222">
            <v>0</v>
          </cell>
          <cell r="Y222">
            <v>30.4</v>
          </cell>
          <cell r="Z222">
            <v>0</v>
          </cell>
          <cell r="AA222">
            <v>0</v>
          </cell>
          <cell r="AB222">
            <v>0</v>
          </cell>
          <cell r="AC222">
            <v>2720</v>
          </cell>
          <cell r="AD222">
            <v>2470</v>
          </cell>
          <cell r="AE222">
            <v>640</v>
          </cell>
          <cell r="AF222">
            <v>102</v>
          </cell>
          <cell r="AG222">
            <v>92.1</v>
          </cell>
          <cell r="AH222">
            <v>5.98</v>
          </cell>
          <cell r="AI222">
            <v>107</v>
          </cell>
          <cell r="AJ222">
            <v>32.799999999999997</v>
          </cell>
          <cell r="AK222">
            <v>21.5</v>
          </cell>
          <cell r="AL222">
            <v>2.4500000000000002</v>
          </cell>
          <cell r="AM222">
            <v>0</v>
          </cell>
          <cell r="AN222">
            <v>2.19</v>
          </cell>
          <cell r="AO222">
            <v>4690</v>
          </cell>
          <cell r="AP222">
            <v>0</v>
          </cell>
          <cell r="AQ222">
            <v>33.1</v>
          </cell>
          <cell r="AR222">
            <v>53.3</v>
          </cell>
          <cell r="AS222">
            <v>20.5</v>
          </cell>
          <cell r="AT222">
            <v>50.1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 t="str">
            <v>W360X91</v>
          </cell>
        </row>
        <row r="223">
          <cell r="A223" t="str">
            <v>W</v>
          </cell>
          <cell r="B223" t="str">
            <v>W14X53</v>
          </cell>
          <cell r="C223">
            <v>53</v>
          </cell>
          <cell r="D223">
            <v>15.6</v>
          </cell>
          <cell r="E223">
            <v>13.9</v>
          </cell>
          <cell r="F223">
            <v>0</v>
          </cell>
          <cell r="G223">
            <v>0</v>
          </cell>
          <cell r="H223">
            <v>8.06</v>
          </cell>
          <cell r="I223">
            <v>0</v>
          </cell>
          <cell r="J223">
            <v>0</v>
          </cell>
          <cell r="K223">
            <v>0.37</v>
          </cell>
          <cell r="L223">
            <v>0.66</v>
          </cell>
          <cell r="M223">
            <v>0</v>
          </cell>
          <cell r="N223">
            <v>0</v>
          </cell>
          <cell r="O223">
            <v>0</v>
          </cell>
          <cell r="P223">
            <v>1.25</v>
          </cell>
          <cell r="Q223">
            <v>1.5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6.11</v>
          </cell>
          <cell r="X223">
            <v>0</v>
          </cell>
          <cell r="Y223">
            <v>30.9</v>
          </cell>
          <cell r="Z223">
            <v>0</v>
          </cell>
          <cell r="AA223">
            <v>0</v>
          </cell>
          <cell r="AB223">
            <v>0</v>
          </cell>
          <cell r="AC223">
            <v>2830</v>
          </cell>
          <cell r="AD223">
            <v>2250</v>
          </cell>
          <cell r="AE223">
            <v>541</v>
          </cell>
          <cell r="AF223">
            <v>87.1</v>
          </cell>
          <cell r="AG223">
            <v>77.8</v>
          </cell>
          <cell r="AH223">
            <v>5.89</v>
          </cell>
          <cell r="AI223">
            <v>57.7</v>
          </cell>
          <cell r="AJ223">
            <v>22</v>
          </cell>
          <cell r="AK223">
            <v>14.3</v>
          </cell>
          <cell r="AL223">
            <v>1.92</v>
          </cell>
          <cell r="AM223">
            <v>0</v>
          </cell>
          <cell r="AN223">
            <v>1.94</v>
          </cell>
          <cell r="AO223">
            <v>2540</v>
          </cell>
          <cell r="AP223">
            <v>0</v>
          </cell>
          <cell r="AQ223">
            <v>26.7</v>
          </cell>
          <cell r="AR223">
            <v>35.5</v>
          </cell>
          <cell r="AS223">
            <v>16.8</v>
          </cell>
          <cell r="AT223">
            <v>42.6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 t="str">
            <v>W360X79</v>
          </cell>
        </row>
        <row r="224">
          <cell r="A224" t="str">
            <v>W</v>
          </cell>
          <cell r="B224" t="str">
            <v>W14X48</v>
          </cell>
          <cell r="C224">
            <v>48</v>
          </cell>
          <cell r="D224">
            <v>14.1</v>
          </cell>
          <cell r="E224">
            <v>13.8</v>
          </cell>
          <cell r="F224">
            <v>0</v>
          </cell>
          <cell r="G224">
            <v>0</v>
          </cell>
          <cell r="H224">
            <v>8.0299999999999994</v>
          </cell>
          <cell r="I224">
            <v>0</v>
          </cell>
          <cell r="J224">
            <v>0</v>
          </cell>
          <cell r="K224">
            <v>0.34</v>
          </cell>
          <cell r="L224">
            <v>0.59499999999999997</v>
          </cell>
          <cell r="M224">
            <v>0</v>
          </cell>
          <cell r="N224">
            <v>0</v>
          </cell>
          <cell r="O224">
            <v>0</v>
          </cell>
          <cell r="P224">
            <v>1.19</v>
          </cell>
          <cell r="Q224">
            <v>1.4375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6.75</v>
          </cell>
          <cell r="X224">
            <v>0</v>
          </cell>
          <cell r="Y224">
            <v>33.6</v>
          </cell>
          <cell r="Z224">
            <v>0</v>
          </cell>
          <cell r="AA224">
            <v>0</v>
          </cell>
          <cell r="AB224">
            <v>57.1</v>
          </cell>
          <cell r="AC224">
            <v>2580</v>
          </cell>
          <cell r="AD224">
            <v>3250</v>
          </cell>
          <cell r="AE224">
            <v>484</v>
          </cell>
          <cell r="AF224">
            <v>78.400000000000006</v>
          </cell>
          <cell r="AG224">
            <v>70.2</v>
          </cell>
          <cell r="AH224">
            <v>5.85</v>
          </cell>
          <cell r="AI224">
            <v>51.4</v>
          </cell>
          <cell r="AJ224">
            <v>19.600000000000001</v>
          </cell>
          <cell r="AK224">
            <v>12.8</v>
          </cell>
          <cell r="AL224">
            <v>1.91</v>
          </cell>
          <cell r="AM224">
            <v>0</v>
          </cell>
          <cell r="AN224">
            <v>1.45</v>
          </cell>
          <cell r="AO224">
            <v>2240</v>
          </cell>
          <cell r="AP224">
            <v>0</v>
          </cell>
          <cell r="AQ224">
            <v>26.5</v>
          </cell>
          <cell r="AR224">
            <v>31.6</v>
          </cell>
          <cell r="AS224">
            <v>15.1</v>
          </cell>
          <cell r="AT224">
            <v>38.299999999999997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 t="str">
            <v>W360X72</v>
          </cell>
        </row>
        <row r="225">
          <cell r="A225" t="str">
            <v>W</v>
          </cell>
          <cell r="B225" t="str">
            <v>W14X43</v>
          </cell>
          <cell r="C225">
            <v>43</v>
          </cell>
          <cell r="D225">
            <v>12.6</v>
          </cell>
          <cell r="E225">
            <v>13.7</v>
          </cell>
          <cell r="F225">
            <v>0</v>
          </cell>
          <cell r="G225">
            <v>0</v>
          </cell>
          <cell r="H225">
            <v>8</v>
          </cell>
          <cell r="I225">
            <v>0</v>
          </cell>
          <cell r="J225">
            <v>0</v>
          </cell>
          <cell r="K225">
            <v>0.30499999999999999</v>
          </cell>
          <cell r="L225">
            <v>0.53</v>
          </cell>
          <cell r="M225">
            <v>0</v>
          </cell>
          <cell r="N225">
            <v>0</v>
          </cell>
          <cell r="O225">
            <v>0</v>
          </cell>
          <cell r="P225">
            <v>1.1200000000000001</v>
          </cell>
          <cell r="Q225">
            <v>1.375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7.54</v>
          </cell>
          <cell r="X225">
            <v>0</v>
          </cell>
          <cell r="Y225">
            <v>37.4</v>
          </cell>
          <cell r="Z225">
            <v>0</v>
          </cell>
          <cell r="AA225">
            <v>0</v>
          </cell>
          <cell r="AB225">
            <v>45.9</v>
          </cell>
          <cell r="AC225">
            <v>2330</v>
          </cell>
          <cell r="AD225">
            <v>4880</v>
          </cell>
          <cell r="AE225">
            <v>428</v>
          </cell>
          <cell r="AF225">
            <v>69.599999999999994</v>
          </cell>
          <cell r="AG225">
            <v>62.6</v>
          </cell>
          <cell r="AH225">
            <v>5.82</v>
          </cell>
          <cell r="AI225">
            <v>45.2</v>
          </cell>
          <cell r="AJ225">
            <v>17.3</v>
          </cell>
          <cell r="AK225">
            <v>11.3</v>
          </cell>
          <cell r="AL225">
            <v>1.89</v>
          </cell>
          <cell r="AM225">
            <v>0</v>
          </cell>
          <cell r="AN225">
            <v>1.05</v>
          </cell>
          <cell r="AO225">
            <v>1950</v>
          </cell>
          <cell r="AP225">
            <v>0</v>
          </cell>
          <cell r="AQ225">
            <v>26.2</v>
          </cell>
          <cell r="AR225">
            <v>27.8</v>
          </cell>
          <cell r="AS225">
            <v>13.4</v>
          </cell>
          <cell r="AT225">
            <v>33.9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 t="str">
            <v>W360X64</v>
          </cell>
        </row>
        <row r="226">
          <cell r="A226" t="str">
            <v>W</v>
          </cell>
          <cell r="B226" t="str">
            <v>W14X38</v>
          </cell>
          <cell r="C226">
            <v>38</v>
          </cell>
          <cell r="D226">
            <v>11.2</v>
          </cell>
          <cell r="E226">
            <v>14.1</v>
          </cell>
          <cell r="F226">
            <v>0</v>
          </cell>
          <cell r="G226">
            <v>0</v>
          </cell>
          <cell r="H226">
            <v>6.77</v>
          </cell>
          <cell r="I226">
            <v>0</v>
          </cell>
          <cell r="J226">
            <v>0</v>
          </cell>
          <cell r="K226">
            <v>0.31</v>
          </cell>
          <cell r="L226">
            <v>0.51500000000000001</v>
          </cell>
          <cell r="M226">
            <v>0</v>
          </cell>
          <cell r="N226">
            <v>0</v>
          </cell>
          <cell r="O226">
            <v>0</v>
          </cell>
          <cell r="P226">
            <v>0.91500000000000004</v>
          </cell>
          <cell r="Q226">
            <v>1.25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6.57</v>
          </cell>
          <cell r="X226">
            <v>0</v>
          </cell>
          <cell r="Y226">
            <v>39.6</v>
          </cell>
          <cell r="Z226">
            <v>0</v>
          </cell>
          <cell r="AA226">
            <v>0</v>
          </cell>
          <cell r="AB226">
            <v>41.1</v>
          </cell>
          <cell r="AC226">
            <v>2190</v>
          </cell>
          <cell r="AD226">
            <v>6890</v>
          </cell>
          <cell r="AE226">
            <v>385</v>
          </cell>
          <cell r="AF226">
            <v>61.5</v>
          </cell>
          <cell r="AG226">
            <v>54.6</v>
          </cell>
          <cell r="AH226">
            <v>5.87</v>
          </cell>
          <cell r="AI226">
            <v>26.7</v>
          </cell>
          <cell r="AJ226">
            <v>12.1</v>
          </cell>
          <cell r="AK226">
            <v>7.88</v>
          </cell>
          <cell r="AL226">
            <v>1.55</v>
          </cell>
          <cell r="AM226">
            <v>0</v>
          </cell>
          <cell r="AN226">
            <v>0.79800000000000004</v>
          </cell>
          <cell r="AO226">
            <v>1230</v>
          </cell>
          <cell r="AP226">
            <v>0</v>
          </cell>
          <cell r="AQ226">
            <v>23</v>
          </cell>
          <cell r="AR226">
            <v>20</v>
          </cell>
          <cell r="AS226">
            <v>11.3</v>
          </cell>
          <cell r="AT226">
            <v>30.3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 t="str">
            <v>W360X58</v>
          </cell>
        </row>
        <row r="227">
          <cell r="A227" t="str">
            <v>W</v>
          </cell>
          <cell r="B227" t="str">
            <v>W14X34</v>
          </cell>
          <cell r="C227">
            <v>34</v>
          </cell>
          <cell r="D227">
            <v>10</v>
          </cell>
          <cell r="E227">
            <v>14</v>
          </cell>
          <cell r="F227">
            <v>0</v>
          </cell>
          <cell r="G227">
            <v>0</v>
          </cell>
          <cell r="H227">
            <v>6.75</v>
          </cell>
          <cell r="I227">
            <v>0</v>
          </cell>
          <cell r="J227">
            <v>0</v>
          </cell>
          <cell r="K227">
            <v>0.28499999999999998</v>
          </cell>
          <cell r="L227">
            <v>0.45500000000000002</v>
          </cell>
          <cell r="M227">
            <v>0</v>
          </cell>
          <cell r="N227">
            <v>0</v>
          </cell>
          <cell r="O227">
            <v>0</v>
          </cell>
          <cell r="P227">
            <v>0.85499999999999998</v>
          </cell>
          <cell r="Q227">
            <v>1.1875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7.41</v>
          </cell>
          <cell r="X227">
            <v>0</v>
          </cell>
          <cell r="Y227">
            <v>43.1</v>
          </cell>
          <cell r="Z227">
            <v>0</v>
          </cell>
          <cell r="AA227">
            <v>0</v>
          </cell>
          <cell r="AB227">
            <v>34.700000000000003</v>
          </cell>
          <cell r="AC227">
            <v>1970</v>
          </cell>
          <cell r="AD227">
            <v>10600</v>
          </cell>
          <cell r="AE227">
            <v>340</v>
          </cell>
          <cell r="AF227">
            <v>54.6</v>
          </cell>
          <cell r="AG227">
            <v>48.6</v>
          </cell>
          <cell r="AH227">
            <v>5.83</v>
          </cell>
          <cell r="AI227">
            <v>23.3</v>
          </cell>
          <cell r="AJ227">
            <v>10.6</v>
          </cell>
          <cell r="AK227">
            <v>6.91</v>
          </cell>
          <cell r="AL227">
            <v>1.53</v>
          </cell>
          <cell r="AM227">
            <v>0</v>
          </cell>
          <cell r="AN227">
            <v>0.56899999999999995</v>
          </cell>
          <cell r="AO227">
            <v>1070</v>
          </cell>
          <cell r="AP227">
            <v>0</v>
          </cell>
          <cell r="AQ227">
            <v>22.8</v>
          </cell>
          <cell r="AR227">
            <v>17.5</v>
          </cell>
          <cell r="AS227">
            <v>9.94</v>
          </cell>
          <cell r="AT227">
            <v>26.8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 t="str">
            <v>W360X51</v>
          </cell>
        </row>
        <row r="228">
          <cell r="A228" t="str">
            <v>W</v>
          </cell>
          <cell r="B228" t="str">
            <v>W14X30</v>
          </cell>
          <cell r="C228">
            <v>30</v>
          </cell>
          <cell r="D228">
            <v>8.85</v>
          </cell>
          <cell r="E228">
            <v>13.8</v>
          </cell>
          <cell r="F228">
            <v>0</v>
          </cell>
          <cell r="G228">
            <v>0</v>
          </cell>
          <cell r="H228">
            <v>6.73</v>
          </cell>
          <cell r="I228">
            <v>0</v>
          </cell>
          <cell r="J228">
            <v>0</v>
          </cell>
          <cell r="K228">
            <v>0.27</v>
          </cell>
          <cell r="L228">
            <v>0.38500000000000001</v>
          </cell>
          <cell r="M228">
            <v>0</v>
          </cell>
          <cell r="N228">
            <v>0</v>
          </cell>
          <cell r="O228">
            <v>0</v>
          </cell>
          <cell r="P228">
            <v>0.78500000000000003</v>
          </cell>
          <cell r="Q228">
            <v>1.125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8.74</v>
          </cell>
          <cell r="X228">
            <v>0</v>
          </cell>
          <cell r="Y228">
            <v>45.4</v>
          </cell>
          <cell r="Z228">
            <v>0</v>
          </cell>
          <cell r="AA228">
            <v>0</v>
          </cell>
          <cell r="AB228">
            <v>31.2</v>
          </cell>
          <cell r="AC228">
            <v>1750</v>
          </cell>
          <cell r="AD228">
            <v>17600</v>
          </cell>
          <cell r="AE228">
            <v>291</v>
          </cell>
          <cell r="AF228">
            <v>47.3</v>
          </cell>
          <cell r="AG228">
            <v>42</v>
          </cell>
          <cell r="AH228">
            <v>5.73</v>
          </cell>
          <cell r="AI228">
            <v>19.600000000000001</v>
          </cell>
          <cell r="AJ228">
            <v>8.99</v>
          </cell>
          <cell r="AK228">
            <v>5.82</v>
          </cell>
          <cell r="AL228">
            <v>1.49</v>
          </cell>
          <cell r="AM228">
            <v>0</v>
          </cell>
          <cell r="AN228">
            <v>0.38</v>
          </cell>
          <cell r="AO228">
            <v>887</v>
          </cell>
          <cell r="AP228">
            <v>0</v>
          </cell>
          <cell r="AQ228">
            <v>22.6</v>
          </cell>
          <cell r="AR228">
            <v>14.7</v>
          </cell>
          <cell r="AS228">
            <v>8.3699999999999992</v>
          </cell>
          <cell r="AT228">
            <v>23.2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 t="str">
            <v>W360X45</v>
          </cell>
        </row>
        <row r="229">
          <cell r="A229" t="str">
            <v>W</v>
          </cell>
          <cell r="B229" t="str">
            <v>W14X26</v>
          </cell>
          <cell r="C229">
            <v>26</v>
          </cell>
          <cell r="D229">
            <v>7.69</v>
          </cell>
          <cell r="E229">
            <v>13.9</v>
          </cell>
          <cell r="F229">
            <v>0</v>
          </cell>
          <cell r="G229">
            <v>0</v>
          </cell>
          <cell r="H229">
            <v>5.03</v>
          </cell>
          <cell r="I229">
            <v>0</v>
          </cell>
          <cell r="J229">
            <v>0</v>
          </cell>
          <cell r="K229">
            <v>0.255</v>
          </cell>
          <cell r="L229">
            <v>0.42</v>
          </cell>
          <cell r="M229">
            <v>0</v>
          </cell>
          <cell r="N229">
            <v>0</v>
          </cell>
          <cell r="O229">
            <v>0</v>
          </cell>
          <cell r="P229">
            <v>0.82</v>
          </cell>
          <cell r="Q229">
            <v>1.125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5.98</v>
          </cell>
          <cell r="X229">
            <v>0</v>
          </cell>
          <cell r="Y229">
            <v>48.1</v>
          </cell>
          <cell r="Z229">
            <v>0</v>
          </cell>
          <cell r="AA229">
            <v>0</v>
          </cell>
          <cell r="AB229">
            <v>27.8</v>
          </cell>
          <cell r="AC229">
            <v>1880</v>
          </cell>
          <cell r="AD229">
            <v>14100</v>
          </cell>
          <cell r="AE229">
            <v>245</v>
          </cell>
          <cell r="AF229">
            <v>40.200000000000003</v>
          </cell>
          <cell r="AG229">
            <v>35.299999999999997</v>
          </cell>
          <cell r="AH229">
            <v>5.65</v>
          </cell>
          <cell r="AI229">
            <v>8.91</v>
          </cell>
          <cell r="AJ229">
            <v>5.54</v>
          </cell>
          <cell r="AK229">
            <v>3.55</v>
          </cell>
          <cell r="AL229">
            <v>1.08</v>
          </cell>
          <cell r="AM229">
            <v>0</v>
          </cell>
          <cell r="AN229">
            <v>0.35799999999999998</v>
          </cell>
          <cell r="AO229">
            <v>405</v>
          </cell>
          <cell r="AP229">
            <v>0</v>
          </cell>
          <cell r="AQ229">
            <v>16.899999999999999</v>
          </cell>
          <cell r="AR229">
            <v>8.94</v>
          </cell>
          <cell r="AS229">
            <v>6.76</v>
          </cell>
          <cell r="AT229">
            <v>19.7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 t="str">
            <v>W360X39</v>
          </cell>
        </row>
        <row r="230">
          <cell r="A230" t="str">
            <v>W</v>
          </cell>
          <cell r="B230" t="str">
            <v>W14X22</v>
          </cell>
          <cell r="C230">
            <v>22</v>
          </cell>
          <cell r="D230">
            <v>6.49</v>
          </cell>
          <cell r="E230">
            <v>13.7</v>
          </cell>
          <cell r="F230">
            <v>0</v>
          </cell>
          <cell r="G230">
            <v>0</v>
          </cell>
          <cell r="H230">
            <v>5</v>
          </cell>
          <cell r="I230">
            <v>0</v>
          </cell>
          <cell r="J230">
            <v>0</v>
          </cell>
          <cell r="K230">
            <v>0.23</v>
          </cell>
          <cell r="L230">
            <v>0.33500000000000002</v>
          </cell>
          <cell r="M230">
            <v>0</v>
          </cell>
          <cell r="N230">
            <v>0</v>
          </cell>
          <cell r="O230">
            <v>0</v>
          </cell>
          <cell r="P230">
            <v>0.73499999999999999</v>
          </cell>
          <cell r="Q230">
            <v>1.0625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7.46</v>
          </cell>
          <cell r="X230">
            <v>0</v>
          </cell>
          <cell r="Y230">
            <v>53.3</v>
          </cell>
          <cell r="Z230">
            <v>0</v>
          </cell>
          <cell r="AA230">
            <v>0</v>
          </cell>
          <cell r="AB230">
            <v>22.6</v>
          </cell>
          <cell r="AC230">
            <v>1600</v>
          </cell>
          <cell r="AD230">
            <v>27800</v>
          </cell>
          <cell r="AE230">
            <v>199</v>
          </cell>
          <cell r="AF230">
            <v>33.200000000000003</v>
          </cell>
          <cell r="AG230">
            <v>29</v>
          </cell>
          <cell r="AH230">
            <v>5.54</v>
          </cell>
          <cell r="AI230">
            <v>7</v>
          </cell>
          <cell r="AJ230">
            <v>4.3899999999999997</v>
          </cell>
          <cell r="AK230">
            <v>2.8</v>
          </cell>
          <cell r="AL230">
            <v>1.04</v>
          </cell>
          <cell r="AM230">
            <v>0</v>
          </cell>
          <cell r="AN230">
            <v>0.20799999999999999</v>
          </cell>
          <cell r="AO230">
            <v>314</v>
          </cell>
          <cell r="AP230">
            <v>0</v>
          </cell>
          <cell r="AQ230">
            <v>16.8</v>
          </cell>
          <cell r="AR230">
            <v>7.02</v>
          </cell>
          <cell r="AS230">
            <v>5.36</v>
          </cell>
          <cell r="AT230">
            <v>16.100000000000001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 t="str">
            <v>W360X32.9</v>
          </cell>
        </row>
        <row r="231">
          <cell r="A231" t="str">
            <v>W</v>
          </cell>
          <cell r="B231" t="str">
            <v>W12X336</v>
          </cell>
          <cell r="C231">
            <v>336</v>
          </cell>
          <cell r="D231">
            <v>98.8</v>
          </cell>
          <cell r="E231">
            <v>16.8</v>
          </cell>
          <cell r="F231">
            <v>0</v>
          </cell>
          <cell r="G231">
            <v>0</v>
          </cell>
          <cell r="H231">
            <v>13.4</v>
          </cell>
          <cell r="I231">
            <v>0</v>
          </cell>
          <cell r="J231">
            <v>0</v>
          </cell>
          <cell r="K231">
            <v>1.78</v>
          </cell>
          <cell r="L231">
            <v>2.96</v>
          </cell>
          <cell r="M231">
            <v>0</v>
          </cell>
          <cell r="N231">
            <v>0</v>
          </cell>
          <cell r="O231">
            <v>0</v>
          </cell>
          <cell r="P231">
            <v>3.55</v>
          </cell>
          <cell r="Q231">
            <v>3.875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2.2599999999999998</v>
          </cell>
          <cell r="X231">
            <v>0</v>
          </cell>
          <cell r="Y231">
            <v>5.47</v>
          </cell>
          <cell r="Z231">
            <v>0</v>
          </cell>
          <cell r="AA231">
            <v>0</v>
          </cell>
          <cell r="AB231">
            <v>0</v>
          </cell>
          <cell r="AC231">
            <v>12800</v>
          </cell>
          <cell r="AD231">
            <v>6.05</v>
          </cell>
          <cell r="AE231">
            <v>4060</v>
          </cell>
          <cell r="AF231">
            <v>603</v>
          </cell>
          <cell r="AG231">
            <v>483</v>
          </cell>
          <cell r="AH231">
            <v>6.41</v>
          </cell>
          <cell r="AI231">
            <v>1190</v>
          </cell>
          <cell r="AJ231">
            <v>274</v>
          </cell>
          <cell r="AK231">
            <v>177</v>
          </cell>
          <cell r="AL231">
            <v>3.47</v>
          </cell>
          <cell r="AM231">
            <v>0</v>
          </cell>
          <cell r="AN231">
            <v>243</v>
          </cell>
          <cell r="AO231">
            <v>57200</v>
          </cell>
          <cell r="AP231">
            <v>0</v>
          </cell>
          <cell r="AQ231">
            <v>46.4</v>
          </cell>
          <cell r="AR231">
            <v>459</v>
          </cell>
          <cell r="AS231">
            <v>119</v>
          </cell>
          <cell r="AT231">
            <v>301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 t="str">
            <v>W310X500</v>
          </cell>
        </row>
        <row r="232">
          <cell r="A232" t="str">
            <v>W</v>
          </cell>
          <cell r="B232" t="str">
            <v>W12X305</v>
          </cell>
          <cell r="C232">
            <v>305</v>
          </cell>
          <cell r="D232">
            <v>89.6</v>
          </cell>
          <cell r="E232">
            <v>16.3</v>
          </cell>
          <cell r="F232">
            <v>0</v>
          </cell>
          <cell r="G232">
            <v>0</v>
          </cell>
          <cell r="H232">
            <v>13.2</v>
          </cell>
          <cell r="I232">
            <v>0</v>
          </cell>
          <cell r="J232">
            <v>0</v>
          </cell>
          <cell r="K232">
            <v>1.63</v>
          </cell>
          <cell r="L232">
            <v>2.71</v>
          </cell>
          <cell r="M232">
            <v>0</v>
          </cell>
          <cell r="N232">
            <v>0</v>
          </cell>
          <cell r="O232">
            <v>0</v>
          </cell>
          <cell r="P232">
            <v>3.3</v>
          </cell>
          <cell r="Q232">
            <v>3.625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2.4500000000000002</v>
          </cell>
          <cell r="X232">
            <v>0</v>
          </cell>
          <cell r="Y232">
            <v>5.98</v>
          </cell>
          <cell r="Z232">
            <v>0</v>
          </cell>
          <cell r="AA232">
            <v>0</v>
          </cell>
          <cell r="AB232">
            <v>0</v>
          </cell>
          <cell r="AC232">
            <v>11800</v>
          </cell>
          <cell r="AD232">
            <v>8.17</v>
          </cell>
          <cell r="AE232">
            <v>3550</v>
          </cell>
          <cell r="AF232">
            <v>537</v>
          </cell>
          <cell r="AG232">
            <v>435</v>
          </cell>
          <cell r="AH232">
            <v>6.29</v>
          </cell>
          <cell r="AI232">
            <v>1050</v>
          </cell>
          <cell r="AJ232">
            <v>244</v>
          </cell>
          <cell r="AK232">
            <v>159</v>
          </cell>
          <cell r="AL232">
            <v>3.42</v>
          </cell>
          <cell r="AM232">
            <v>0</v>
          </cell>
          <cell r="AN232">
            <v>185</v>
          </cell>
          <cell r="AO232">
            <v>48700</v>
          </cell>
          <cell r="AP232">
            <v>0</v>
          </cell>
          <cell r="AQ232">
            <v>45</v>
          </cell>
          <cell r="AR232">
            <v>403</v>
          </cell>
          <cell r="AS232">
            <v>107</v>
          </cell>
          <cell r="AT232">
            <v>268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 t="str">
            <v>W310X454</v>
          </cell>
        </row>
        <row r="233">
          <cell r="A233" t="str">
            <v>W</v>
          </cell>
          <cell r="B233" t="str">
            <v>W12X279</v>
          </cell>
          <cell r="C233">
            <v>279</v>
          </cell>
          <cell r="D233">
            <v>81.900000000000006</v>
          </cell>
          <cell r="E233">
            <v>15.9</v>
          </cell>
          <cell r="F233">
            <v>0</v>
          </cell>
          <cell r="G233">
            <v>0</v>
          </cell>
          <cell r="H233">
            <v>13.1</v>
          </cell>
          <cell r="I233">
            <v>0</v>
          </cell>
          <cell r="J233">
            <v>0</v>
          </cell>
          <cell r="K233">
            <v>1.53</v>
          </cell>
          <cell r="L233">
            <v>2.4700000000000002</v>
          </cell>
          <cell r="M233">
            <v>0</v>
          </cell>
          <cell r="N233">
            <v>0</v>
          </cell>
          <cell r="O233">
            <v>0</v>
          </cell>
          <cell r="P233">
            <v>3.07</v>
          </cell>
          <cell r="Q233">
            <v>3.375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2.66</v>
          </cell>
          <cell r="X233">
            <v>0</v>
          </cell>
          <cell r="Y233">
            <v>6.35</v>
          </cell>
          <cell r="Z233">
            <v>0</v>
          </cell>
          <cell r="AA233">
            <v>0</v>
          </cell>
          <cell r="AB233">
            <v>0</v>
          </cell>
          <cell r="AC233">
            <v>11000</v>
          </cell>
          <cell r="AD233">
            <v>10.8</v>
          </cell>
          <cell r="AE233">
            <v>3110</v>
          </cell>
          <cell r="AF233">
            <v>481</v>
          </cell>
          <cell r="AG233">
            <v>393</v>
          </cell>
          <cell r="AH233">
            <v>6.16</v>
          </cell>
          <cell r="AI233">
            <v>937</v>
          </cell>
          <cell r="AJ233">
            <v>220</v>
          </cell>
          <cell r="AK233">
            <v>143</v>
          </cell>
          <cell r="AL233">
            <v>3.38</v>
          </cell>
          <cell r="AM233">
            <v>0</v>
          </cell>
          <cell r="AN233">
            <v>143</v>
          </cell>
          <cell r="AO233">
            <v>41900</v>
          </cell>
          <cell r="AP233">
            <v>0</v>
          </cell>
          <cell r="AQ233">
            <v>44</v>
          </cell>
          <cell r="AR233">
            <v>357</v>
          </cell>
          <cell r="AS233">
            <v>95.9</v>
          </cell>
          <cell r="AT233">
            <v>240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 t="str">
            <v>W310X415</v>
          </cell>
        </row>
        <row r="234">
          <cell r="A234" t="str">
            <v>W</v>
          </cell>
          <cell r="B234" t="str">
            <v>W12X252</v>
          </cell>
          <cell r="C234">
            <v>252</v>
          </cell>
          <cell r="D234">
            <v>74</v>
          </cell>
          <cell r="E234">
            <v>15.4</v>
          </cell>
          <cell r="F234">
            <v>0</v>
          </cell>
          <cell r="G234">
            <v>0</v>
          </cell>
          <cell r="H234">
            <v>13</v>
          </cell>
          <cell r="I234">
            <v>0</v>
          </cell>
          <cell r="J234">
            <v>0</v>
          </cell>
          <cell r="K234">
            <v>1.4</v>
          </cell>
          <cell r="L234">
            <v>2.25</v>
          </cell>
          <cell r="M234">
            <v>0</v>
          </cell>
          <cell r="N234">
            <v>0</v>
          </cell>
          <cell r="O234">
            <v>0</v>
          </cell>
          <cell r="P234">
            <v>2.85</v>
          </cell>
          <cell r="Q234">
            <v>3.125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2.89</v>
          </cell>
          <cell r="X234">
            <v>0</v>
          </cell>
          <cell r="Y234">
            <v>6.96</v>
          </cell>
          <cell r="Z234">
            <v>0</v>
          </cell>
          <cell r="AA234">
            <v>0</v>
          </cell>
          <cell r="AB234">
            <v>0</v>
          </cell>
          <cell r="AC234">
            <v>10100</v>
          </cell>
          <cell r="AD234">
            <v>14.7</v>
          </cell>
          <cell r="AE234">
            <v>2720</v>
          </cell>
          <cell r="AF234">
            <v>428</v>
          </cell>
          <cell r="AG234">
            <v>353</v>
          </cell>
          <cell r="AH234">
            <v>6.06</v>
          </cell>
          <cell r="AI234">
            <v>828</v>
          </cell>
          <cell r="AJ234">
            <v>196</v>
          </cell>
          <cell r="AK234">
            <v>127</v>
          </cell>
          <cell r="AL234">
            <v>3.34</v>
          </cell>
          <cell r="AM234">
            <v>0</v>
          </cell>
          <cell r="AN234">
            <v>108</v>
          </cell>
          <cell r="AO234">
            <v>35800</v>
          </cell>
          <cell r="AP234">
            <v>0</v>
          </cell>
          <cell r="AQ234">
            <v>42.8</v>
          </cell>
          <cell r="AR234">
            <v>313</v>
          </cell>
          <cell r="AS234">
            <v>85.9</v>
          </cell>
          <cell r="AT234">
            <v>213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 t="str">
            <v>W310X375</v>
          </cell>
        </row>
        <row r="235">
          <cell r="A235" t="str">
            <v>W</v>
          </cell>
          <cell r="B235" t="str">
            <v>W12X230</v>
          </cell>
          <cell r="C235">
            <v>230</v>
          </cell>
          <cell r="D235">
            <v>67.7</v>
          </cell>
          <cell r="E235">
            <v>15.1</v>
          </cell>
          <cell r="F235">
            <v>0</v>
          </cell>
          <cell r="G235">
            <v>0</v>
          </cell>
          <cell r="H235">
            <v>12.9</v>
          </cell>
          <cell r="I235">
            <v>0</v>
          </cell>
          <cell r="J235">
            <v>0</v>
          </cell>
          <cell r="K235">
            <v>1.29</v>
          </cell>
          <cell r="L235">
            <v>2.0699999999999998</v>
          </cell>
          <cell r="M235">
            <v>0</v>
          </cell>
          <cell r="N235">
            <v>0</v>
          </cell>
          <cell r="O235">
            <v>0</v>
          </cell>
          <cell r="P235">
            <v>2.67</v>
          </cell>
          <cell r="Q235">
            <v>2.9375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3.11</v>
          </cell>
          <cell r="X235">
            <v>0</v>
          </cell>
          <cell r="Y235">
            <v>7.56</v>
          </cell>
          <cell r="Z235">
            <v>0</v>
          </cell>
          <cell r="AA235">
            <v>0</v>
          </cell>
          <cell r="AB235">
            <v>0</v>
          </cell>
          <cell r="AC235">
            <v>9390</v>
          </cell>
          <cell r="AD235">
            <v>19.7</v>
          </cell>
          <cell r="AE235">
            <v>2420</v>
          </cell>
          <cell r="AF235">
            <v>386</v>
          </cell>
          <cell r="AG235">
            <v>321</v>
          </cell>
          <cell r="AH235">
            <v>5.97</v>
          </cell>
          <cell r="AI235">
            <v>742</v>
          </cell>
          <cell r="AJ235">
            <v>177</v>
          </cell>
          <cell r="AK235">
            <v>115</v>
          </cell>
          <cell r="AL235">
            <v>3.31</v>
          </cell>
          <cell r="AM235">
            <v>0</v>
          </cell>
          <cell r="AN235">
            <v>83.8</v>
          </cell>
          <cell r="AO235">
            <v>31300</v>
          </cell>
          <cell r="AP235">
            <v>0</v>
          </cell>
          <cell r="AQ235">
            <v>41.8</v>
          </cell>
          <cell r="AR235">
            <v>279</v>
          </cell>
          <cell r="AS235">
            <v>78</v>
          </cell>
          <cell r="AT235">
            <v>192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 t="str">
            <v>W310X342</v>
          </cell>
        </row>
        <row r="236">
          <cell r="A236" t="str">
            <v>W</v>
          </cell>
          <cell r="B236" t="str">
            <v>W12X210</v>
          </cell>
          <cell r="C236">
            <v>210</v>
          </cell>
          <cell r="D236">
            <v>61.8</v>
          </cell>
          <cell r="E236">
            <v>14.7</v>
          </cell>
          <cell r="F236">
            <v>0</v>
          </cell>
          <cell r="G236">
            <v>0</v>
          </cell>
          <cell r="H236">
            <v>12.8</v>
          </cell>
          <cell r="I236">
            <v>0</v>
          </cell>
          <cell r="J236">
            <v>0</v>
          </cell>
          <cell r="K236">
            <v>1.18</v>
          </cell>
          <cell r="L236">
            <v>1.9</v>
          </cell>
          <cell r="M236">
            <v>0</v>
          </cell>
          <cell r="N236">
            <v>0</v>
          </cell>
          <cell r="O236">
            <v>0</v>
          </cell>
          <cell r="P236">
            <v>2.5</v>
          </cell>
          <cell r="Q236">
            <v>2.8125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3.37</v>
          </cell>
          <cell r="X236">
            <v>0</v>
          </cell>
          <cell r="Y236">
            <v>8.23</v>
          </cell>
          <cell r="Z236">
            <v>0</v>
          </cell>
          <cell r="AA236">
            <v>0</v>
          </cell>
          <cell r="AB236">
            <v>0</v>
          </cell>
          <cell r="AC236">
            <v>8670</v>
          </cell>
          <cell r="AD236">
            <v>26.6</v>
          </cell>
          <cell r="AE236">
            <v>2140</v>
          </cell>
          <cell r="AF236">
            <v>348</v>
          </cell>
          <cell r="AG236">
            <v>292</v>
          </cell>
          <cell r="AH236">
            <v>5.89</v>
          </cell>
          <cell r="AI236">
            <v>664</v>
          </cell>
          <cell r="AJ236">
            <v>159</v>
          </cell>
          <cell r="AK236">
            <v>104</v>
          </cell>
          <cell r="AL236">
            <v>3.28</v>
          </cell>
          <cell r="AM236">
            <v>0</v>
          </cell>
          <cell r="AN236">
            <v>64.7</v>
          </cell>
          <cell r="AO236">
            <v>27200</v>
          </cell>
          <cell r="AP236">
            <v>0</v>
          </cell>
          <cell r="AQ236">
            <v>41</v>
          </cell>
          <cell r="AR236">
            <v>249</v>
          </cell>
          <cell r="AS236">
            <v>70.599999999999994</v>
          </cell>
          <cell r="AT236">
            <v>173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 t="str">
            <v>W310X313</v>
          </cell>
        </row>
        <row r="237">
          <cell r="A237" t="str">
            <v>W</v>
          </cell>
          <cell r="B237" t="str">
            <v>W12X190</v>
          </cell>
          <cell r="C237">
            <v>190</v>
          </cell>
          <cell r="D237">
            <v>55.8</v>
          </cell>
          <cell r="E237">
            <v>14.4</v>
          </cell>
          <cell r="F237">
            <v>0</v>
          </cell>
          <cell r="G237">
            <v>0</v>
          </cell>
          <cell r="H237">
            <v>12.7</v>
          </cell>
          <cell r="I237">
            <v>0</v>
          </cell>
          <cell r="J237">
            <v>0</v>
          </cell>
          <cell r="K237">
            <v>1.06</v>
          </cell>
          <cell r="L237">
            <v>1.74</v>
          </cell>
          <cell r="M237">
            <v>0</v>
          </cell>
          <cell r="N237">
            <v>0</v>
          </cell>
          <cell r="O237">
            <v>0</v>
          </cell>
          <cell r="P237">
            <v>2.33</v>
          </cell>
          <cell r="Q237">
            <v>2.625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3.65</v>
          </cell>
          <cell r="X237">
            <v>0</v>
          </cell>
          <cell r="Y237">
            <v>9.16</v>
          </cell>
          <cell r="Z237">
            <v>0</v>
          </cell>
          <cell r="AA237">
            <v>0</v>
          </cell>
          <cell r="AB237">
            <v>0</v>
          </cell>
          <cell r="AC237">
            <v>7940</v>
          </cell>
          <cell r="AD237">
            <v>37</v>
          </cell>
          <cell r="AE237">
            <v>1890</v>
          </cell>
          <cell r="AF237">
            <v>311</v>
          </cell>
          <cell r="AG237">
            <v>263</v>
          </cell>
          <cell r="AH237">
            <v>5.82</v>
          </cell>
          <cell r="AI237">
            <v>589</v>
          </cell>
          <cell r="AJ237">
            <v>143</v>
          </cell>
          <cell r="AK237">
            <v>93</v>
          </cell>
          <cell r="AL237">
            <v>3.25</v>
          </cell>
          <cell r="AM237">
            <v>0</v>
          </cell>
          <cell r="AN237">
            <v>48.8</v>
          </cell>
          <cell r="AO237">
            <v>23500</v>
          </cell>
          <cell r="AP237">
            <v>0</v>
          </cell>
          <cell r="AQ237">
            <v>40.1</v>
          </cell>
          <cell r="AR237">
            <v>220</v>
          </cell>
          <cell r="AS237">
            <v>63.7</v>
          </cell>
          <cell r="AT237">
            <v>155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 t="str">
            <v>W310X283</v>
          </cell>
        </row>
        <row r="238">
          <cell r="A238" t="str">
            <v>W</v>
          </cell>
          <cell r="B238" t="str">
            <v>W12X170</v>
          </cell>
          <cell r="C238">
            <v>170</v>
          </cell>
          <cell r="D238">
            <v>50</v>
          </cell>
          <cell r="E238">
            <v>14</v>
          </cell>
          <cell r="F238">
            <v>0</v>
          </cell>
          <cell r="G238">
            <v>0</v>
          </cell>
          <cell r="H238">
            <v>12.6</v>
          </cell>
          <cell r="I238">
            <v>0</v>
          </cell>
          <cell r="J238">
            <v>0</v>
          </cell>
          <cell r="K238">
            <v>0.96</v>
          </cell>
          <cell r="L238">
            <v>1.56</v>
          </cell>
          <cell r="M238">
            <v>0</v>
          </cell>
          <cell r="N238">
            <v>0</v>
          </cell>
          <cell r="O238">
            <v>0</v>
          </cell>
          <cell r="P238">
            <v>2.16</v>
          </cell>
          <cell r="Q238">
            <v>2.4375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4.03</v>
          </cell>
          <cell r="X238">
            <v>0</v>
          </cell>
          <cell r="Y238">
            <v>10.1</v>
          </cell>
          <cell r="Z238">
            <v>0</v>
          </cell>
          <cell r="AA238">
            <v>0</v>
          </cell>
          <cell r="AB238">
            <v>0</v>
          </cell>
          <cell r="AC238">
            <v>7190</v>
          </cell>
          <cell r="AD238">
            <v>54</v>
          </cell>
          <cell r="AE238">
            <v>1650</v>
          </cell>
          <cell r="AF238">
            <v>275</v>
          </cell>
          <cell r="AG238">
            <v>235</v>
          </cell>
          <cell r="AH238">
            <v>5.74</v>
          </cell>
          <cell r="AI238">
            <v>517</v>
          </cell>
          <cell r="AJ238">
            <v>126</v>
          </cell>
          <cell r="AK238">
            <v>82.3</v>
          </cell>
          <cell r="AL238">
            <v>3.22</v>
          </cell>
          <cell r="AM238">
            <v>0</v>
          </cell>
          <cell r="AN238">
            <v>35.6</v>
          </cell>
          <cell r="AO238">
            <v>20100</v>
          </cell>
          <cell r="AP238">
            <v>0</v>
          </cell>
          <cell r="AQ238">
            <v>39.200000000000003</v>
          </cell>
          <cell r="AR238">
            <v>192</v>
          </cell>
          <cell r="AS238">
            <v>56.5</v>
          </cell>
          <cell r="AT238">
            <v>137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 t="str">
            <v>W310X253</v>
          </cell>
        </row>
        <row r="239">
          <cell r="A239" t="str">
            <v>W</v>
          </cell>
          <cell r="B239" t="str">
            <v>W12X152</v>
          </cell>
          <cell r="C239">
            <v>152</v>
          </cell>
          <cell r="D239">
            <v>44.7</v>
          </cell>
          <cell r="E239">
            <v>13.7</v>
          </cell>
          <cell r="F239">
            <v>0</v>
          </cell>
          <cell r="G239">
            <v>0</v>
          </cell>
          <cell r="H239">
            <v>12.5</v>
          </cell>
          <cell r="I239">
            <v>0</v>
          </cell>
          <cell r="J239">
            <v>0</v>
          </cell>
          <cell r="K239">
            <v>0.87</v>
          </cell>
          <cell r="L239">
            <v>1.4</v>
          </cell>
          <cell r="M239">
            <v>0</v>
          </cell>
          <cell r="N239">
            <v>0</v>
          </cell>
          <cell r="O239">
            <v>0</v>
          </cell>
          <cell r="P239">
            <v>2</v>
          </cell>
          <cell r="Q239">
            <v>2.3125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4.46</v>
          </cell>
          <cell r="X239">
            <v>0</v>
          </cell>
          <cell r="Y239">
            <v>11.2</v>
          </cell>
          <cell r="Z239">
            <v>0</v>
          </cell>
          <cell r="AA239">
            <v>0</v>
          </cell>
          <cell r="AB239">
            <v>0</v>
          </cell>
          <cell r="AC239">
            <v>6510</v>
          </cell>
          <cell r="AD239">
            <v>79.3</v>
          </cell>
          <cell r="AE239">
            <v>1430</v>
          </cell>
          <cell r="AF239">
            <v>243</v>
          </cell>
          <cell r="AG239">
            <v>209</v>
          </cell>
          <cell r="AH239">
            <v>5.66</v>
          </cell>
          <cell r="AI239">
            <v>454</v>
          </cell>
          <cell r="AJ239">
            <v>111</v>
          </cell>
          <cell r="AK239">
            <v>72.8</v>
          </cell>
          <cell r="AL239">
            <v>3.19</v>
          </cell>
          <cell r="AM239">
            <v>0</v>
          </cell>
          <cell r="AN239">
            <v>25.8</v>
          </cell>
          <cell r="AO239">
            <v>17200</v>
          </cell>
          <cell r="AP239">
            <v>0</v>
          </cell>
          <cell r="AQ239">
            <v>38.4</v>
          </cell>
          <cell r="AR239">
            <v>168</v>
          </cell>
          <cell r="AS239">
            <v>50</v>
          </cell>
          <cell r="AT239">
            <v>120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 t="str">
            <v>W310X226</v>
          </cell>
        </row>
        <row r="240">
          <cell r="A240" t="str">
            <v>W</v>
          </cell>
          <cell r="B240" t="str">
            <v>W12X136</v>
          </cell>
          <cell r="C240">
            <v>136</v>
          </cell>
          <cell r="D240">
            <v>39.9</v>
          </cell>
          <cell r="E240">
            <v>13.4</v>
          </cell>
          <cell r="F240">
            <v>0</v>
          </cell>
          <cell r="G240">
            <v>0</v>
          </cell>
          <cell r="H240">
            <v>12.4</v>
          </cell>
          <cell r="I240">
            <v>0</v>
          </cell>
          <cell r="J240">
            <v>0</v>
          </cell>
          <cell r="K240">
            <v>0.79</v>
          </cell>
          <cell r="L240">
            <v>1.25</v>
          </cell>
          <cell r="M240">
            <v>0</v>
          </cell>
          <cell r="N240">
            <v>0</v>
          </cell>
          <cell r="O240">
            <v>0</v>
          </cell>
          <cell r="P240">
            <v>1.85</v>
          </cell>
          <cell r="Q240">
            <v>2.125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4.96</v>
          </cell>
          <cell r="X240">
            <v>0</v>
          </cell>
          <cell r="Y240">
            <v>12.3</v>
          </cell>
          <cell r="Z240">
            <v>0</v>
          </cell>
          <cell r="AA240">
            <v>0</v>
          </cell>
          <cell r="AB240">
            <v>0</v>
          </cell>
          <cell r="AC240">
            <v>5850</v>
          </cell>
          <cell r="AD240">
            <v>119</v>
          </cell>
          <cell r="AE240">
            <v>1240</v>
          </cell>
          <cell r="AF240">
            <v>214</v>
          </cell>
          <cell r="AG240">
            <v>186</v>
          </cell>
          <cell r="AH240">
            <v>5.58</v>
          </cell>
          <cell r="AI240">
            <v>398</v>
          </cell>
          <cell r="AJ240">
            <v>98</v>
          </cell>
          <cell r="AK240">
            <v>64.2</v>
          </cell>
          <cell r="AL240">
            <v>3.16</v>
          </cell>
          <cell r="AM240">
            <v>0</v>
          </cell>
          <cell r="AN240">
            <v>18.5</v>
          </cell>
          <cell r="AO240">
            <v>14700</v>
          </cell>
          <cell r="AP240">
            <v>0</v>
          </cell>
          <cell r="AQ240">
            <v>37.700000000000003</v>
          </cell>
          <cell r="AR240">
            <v>146</v>
          </cell>
          <cell r="AS240">
            <v>44.1</v>
          </cell>
          <cell r="AT240">
            <v>106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 t="str">
            <v>W310X202</v>
          </cell>
        </row>
        <row r="241">
          <cell r="A241" t="str">
            <v>W</v>
          </cell>
          <cell r="B241" t="str">
            <v>W12X120</v>
          </cell>
          <cell r="C241">
            <v>120</v>
          </cell>
          <cell r="D241">
            <v>35.299999999999997</v>
          </cell>
          <cell r="E241">
            <v>13.1</v>
          </cell>
          <cell r="F241">
            <v>0</v>
          </cell>
          <cell r="G241">
            <v>0</v>
          </cell>
          <cell r="H241">
            <v>12.3</v>
          </cell>
          <cell r="I241">
            <v>0</v>
          </cell>
          <cell r="J241">
            <v>0</v>
          </cell>
          <cell r="K241">
            <v>0.71</v>
          </cell>
          <cell r="L241">
            <v>1.1100000000000001</v>
          </cell>
          <cell r="M241">
            <v>0</v>
          </cell>
          <cell r="N241">
            <v>0</v>
          </cell>
          <cell r="O241">
            <v>0</v>
          </cell>
          <cell r="P241">
            <v>1.7</v>
          </cell>
          <cell r="Q241">
            <v>2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5.57</v>
          </cell>
          <cell r="X241">
            <v>0</v>
          </cell>
          <cell r="Y241">
            <v>13.7</v>
          </cell>
          <cell r="Z241">
            <v>0</v>
          </cell>
          <cell r="AA241">
            <v>0</v>
          </cell>
          <cell r="AB241">
            <v>0</v>
          </cell>
          <cell r="AC241">
            <v>5240</v>
          </cell>
          <cell r="AD241">
            <v>184</v>
          </cell>
          <cell r="AE241">
            <v>1070</v>
          </cell>
          <cell r="AF241">
            <v>186</v>
          </cell>
          <cell r="AG241">
            <v>163</v>
          </cell>
          <cell r="AH241">
            <v>5.51</v>
          </cell>
          <cell r="AI241">
            <v>345</v>
          </cell>
          <cell r="AJ241">
            <v>85.4</v>
          </cell>
          <cell r="AK241">
            <v>56</v>
          </cell>
          <cell r="AL241">
            <v>3.13</v>
          </cell>
          <cell r="AM241">
            <v>0</v>
          </cell>
          <cell r="AN241">
            <v>12.9</v>
          </cell>
          <cell r="AO241">
            <v>12500</v>
          </cell>
          <cell r="AP241">
            <v>0</v>
          </cell>
          <cell r="AQ241">
            <v>37</v>
          </cell>
          <cell r="AR241">
            <v>126</v>
          </cell>
          <cell r="AS241">
            <v>38.5</v>
          </cell>
          <cell r="AT241">
            <v>92.3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 t="str">
            <v>W310X179</v>
          </cell>
        </row>
        <row r="242">
          <cell r="A242" t="str">
            <v>W</v>
          </cell>
          <cell r="B242" t="str">
            <v>W12X106</v>
          </cell>
          <cell r="C242">
            <v>106</v>
          </cell>
          <cell r="D242">
            <v>31.2</v>
          </cell>
          <cell r="E242">
            <v>12.9</v>
          </cell>
          <cell r="F242">
            <v>0</v>
          </cell>
          <cell r="G242">
            <v>0</v>
          </cell>
          <cell r="H242">
            <v>12.2</v>
          </cell>
          <cell r="I242">
            <v>0</v>
          </cell>
          <cell r="J242">
            <v>0</v>
          </cell>
          <cell r="K242">
            <v>0.61</v>
          </cell>
          <cell r="L242">
            <v>0.99</v>
          </cell>
          <cell r="M242">
            <v>0</v>
          </cell>
          <cell r="N242">
            <v>0</v>
          </cell>
          <cell r="O242">
            <v>0</v>
          </cell>
          <cell r="P242">
            <v>1.59</v>
          </cell>
          <cell r="Q242">
            <v>1.875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6.17</v>
          </cell>
          <cell r="X242">
            <v>0</v>
          </cell>
          <cell r="Y242">
            <v>15.9</v>
          </cell>
          <cell r="Z242">
            <v>0</v>
          </cell>
          <cell r="AA242">
            <v>0</v>
          </cell>
          <cell r="AB242">
            <v>0</v>
          </cell>
          <cell r="AC242">
            <v>4660</v>
          </cell>
          <cell r="AD242">
            <v>285</v>
          </cell>
          <cell r="AE242">
            <v>933</v>
          </cell>
          <cell r="AF242">
            <v>164</v>
          </cell>
          <cell r="AG242">
            <v>145</v>
          </cell>
          <cell r="AH242">
            <v>5.47</v>
          </cell>
          <cell r="AI242">
            <v>301</v>
          </cell>
          <cell r="AJ242">
            <v>75.099999999999994</v>
          </cell>
          <cell r="AK242">
            <v>49.3</v>
          </cell>
          <cell r="AL242">
            <v>3.11</v>
          </cell>
          <cell r="AM242">
            <v>0</v>
          </cell>
          <cell r="AN242">
            <v>9.1300000000000008</v>
          </cell>
          <cell r="AO242">
            <v>10700</v>
          </cell>
          <cell r="AP242">
            <v>0</v>
          </cell>
          <cell r="AQ242">
            <v>36.4</v>
          </cell>
          <cell r="AR242">
            <v>110</v>
          </cell>
          <cell r="AS242">
            <v>34.200000000000003</v>
          </cell>
          <cell r="AT242">
            <v>81.099999999999994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 t="str">
            <v>W310X158</v>
          </cell>
        </row>
        <row r="243">
          <cell r="A243" t="str">
            <v>W</v>
          </cell>
          <cell r="B243" t="str">
            <v>W12X96</v>
          </cell>
          <cell r="C243">
            <v>96</v>
          </cell>
          <cell r="D243">
            <v>28.2</v>
          </cell>
          <cell r="E243">
            <v>12.7</v>
          </cell>
          <cell r="F243">
            <v>0</v>
          </cell>
          <cell r="G243">
            <v>0</v>
          </cell>
          <cell r="H243">
            <v>12.2</v>
          </cell>
          <cell r="I243">
            <v>0</v>
          </cell>
          <cell r="J243">
            <v>0</v>
          </cell>
          <cell r="K243">
            <v>0.55000000000000004</v>
          </cell>
          <cell r="L243">
            <v>0.9</v>
          </cell>
          <cell r="M243">
            <v>0</v>
          </cell>
          <cell r="N243">
            <v>0</v>
          </cell>
          <cell r="O243">
            <v>0</v>
          </cell>
          <cell r="P243">
            <v>1.5</v>
          </cell>
          <cell r="Q243">
            <v>1.8125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6.76</v>
          </cell>
          <cell r="X243">
            <v>0</v>
          </cell>
          <cell r="Y243">
            <v>17.7</v>
          </cell>
          <cell r="Z243">
            <v>0</v>
          </cell>
          <cell r="AA243">
            <v>0</v>
          </cell>
          <cell r="AB243">
            <v>0</v>
          </cell>
          <cell r="AC243">
            <v>4250</v>
          </cell>
          <cell r="AD243">
            <v>407</v>
          </cell>
          <cell r="AE243">
            <v>833</v>
          </cell>
          <cell r="AF243">
            <v>147</v>
          </cell>
          <cell r="AG243">
            <v>131</v>
          </cell>
          <cell r="AH243">
            <v>5.44</v>
          </cell>
          <cell r="AI243">
            <v>270</v>
          </cell>
          <cell r="AJ243">
            <v>67.5</v>
          </cell>
          <cell r="AK243">
            <v>44.4</v>
          </cell>
          <cell r="AL243">
            <v>3.09</v>
          </cell>
          <cell r="AM243">
            <v>0</v>
          </cell>
          <cell r="AN243">
            <v>6.85</v>
          </cell>
          <cell r="AO243">
            <v>9410</v>
          </cell>
          <cell r="AP243">
            <v>0</v>
          </cell>
          <cell r="AQ243">
            <v>35.9</v>
          </cell>
          <cell r="AR243">
            <v>98.2</v>
          </cell>
          <cell r="AS243">
            <v>30.9</v>
          </cell>
          <cell r="AT243">
            <v>72.8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 t="str">
            <v>W310X143</v>
          </cell>
        </row>
        <row r="244">
          <cell r="A244" t="str">
            <v>W</v>
          </cell>
          <cell r="B244" t="str">
            <v>W12X87</v>
          </cell>
          <cell r="C244">
            <v>87</v>
          </cell>
          <cell r="D244">
            <v>25.6</v>
          </cell>
          <cell r="E244">
            <v>12.5</v>
          </cell>
          <cell r="F244">
            <v>0</v>
          </cell>
          <cell r="G244">
            <v>0</v>
          </cell>
          <cell r="H244">
            <v>12.1</v>
          </cell>
          <cell r="I244">
            <v>0</v>
          </cell>
          <cell r="J244">
            <v>0</v>
          </cell>
          <cell r="K244">
            <v>0.51500000000000001</v>
          </cell>
          <cell r="L244">
            <v>0.81</v>
          </cell>
          <cell r="M244">
            <v>0</v>
          </cell>
          <cell r="N244">
            <v>0</v>
          </cell>
          <cell r="O244">
            <v>0</v>
          </cell>
          <cell r="P244">
            <v>1.41</v>
          </cell>
          <cell r="Q244">
            <v>1.6875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7.48</v>
          </cell>
          <cell r="X244">
            <v>0</v>
          </cell>
          <cell r="Y244">
            <v>18.899999999999999</v>
          </cell>
          <cell r="Z244">
            <v>0</v>
          </cell>
          <cell r="AA244">
            <v>0</v>
          </cell>
          <cell r="AB244">
            <v>0</v>
          </cell>
          <cell r="AC244">
            <v>3880</v>
          </cell>
          <cell r="AD244">
            <v>586</v>
          </cell>
          <cell r="AE244">
            <v>740</v>
          </cell>
          <cell r="AF244">
            <v>132</v>
          </cell>
          <cell r="AG244">
            <v>118</v>
          </cell>
          <cell r="AH244">
            <v>5.38</v>
          </cell>
          <cell r="AI244">
            <v>241</v>
          </cell>
          <cell r="AJ244">
            <v>60.4</v>
          </cell>
          <cell r="AK244">
            <v>39.700000000000003</v>
          </cell>
          <cell r="AL244">
            <v>3.07</v>
          </cell>
          <cell r="AM244">
            <v>0</v>
          </cell>
          <cell r="AN244">
            <v>5.0999999999999996</v>
          </cell>
          <cell r="AO244">
            <v>8280</v>
          </cell>
          <cell r="AP244">
            <v>0</v>
          </cell>
          <cell r="AQ244">
            <v>35.5</v>
          </cell>
          <cell r="AR244">
            <v>87.2</v>
          </cell>
          <cell r="AS244">
            <v>27.6</v>
          </cell>
          <cell r="AT244">
            <v>65.2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 t="str">
            <v>W310X129</v>
          </cell>
        </row>
        <row r="245">
          <cell r="A245" t="str">
            <v>W</v>
          </cell>
          <cell r="B245" t="str">
            <v>W12X79</v>
          </cell>
          <cell r="C245">
            <v>79</v>
          </cell>
          <cell r="D245">
            <v>23.2</v>
          </cell>
          <cell r="E245">
            <v>12.4</v>
          </cell>
          <cell r="F245">
            <v>0</v>
          </cell>
          <cell r="G245">
            <v>0</v>
          </cell>
          <cell r="H245">
            <v>12.1</v>
          </cell>
          <cell r="I245">
            <v>0</v>
          </cell>
          <cell r="J245">
            <v>0</v>
          </cell>
          <cell r="K245">
            <v>0.47</v>
          </cell>
          <cell r="L245">
            <v>0.73499999999999999</v>
          </cell>
          <cell r="M245">
            <v>0</v>
          </cell>
          <cell r="N245">
            <v>0</v>
          </cell>
          <cell r="O245">
            <v>0</v>
          </cell>
          <cell r="P245">
            <v>1.33</v>
          </cell>
          <cell r="Q245">
            <v>1.625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8.2200000000000006</v>
          </cell>
          <cell r="X245">
            <v>0</v>
          </cell>
          <cell r="Y245">
            <v>20.7</v>
          </cell>
          <cell r="Z245">
            <v>0</v>
          </cell>
          <cell r="AA245">
            <v>0</v>
          </cell>
          <cell r="AB245">
            <v>0</v>
          </cell>
          <cell r="AC245">
            <v>3530</v>
          </cell>
          <cell r="AD245">
            <v>839</v>
          </cell>
          <cell r="AE245">
            <v>662</v>
          </cell>
          <cell r="AF245">
            <v>119</v>
          </cell>
          <cell r="AG245">
            <v>107</v>
          </cell>
          <cell r="AH245">
            <v>5.34</v>
          </cell>
          <cell r="AI245">
            <v>216</v>
          </cell>
          <cell r="AJ245">
            <v>54.3</v>
          </cell>
          <cell r="AK245">
            <v>35.799999999999997</v>
          </cell>
          <cell r="AL245">
            <v>3.05</v>
          </cell>
          <cell r="AM245">
            <v>0</v>
          </cell>
          <cell r="AN245">
            <v>3.84</v>
          </cell>
          <cell r="AO245">
            <v>7320</v>
          </cell>
          <cell r="AP245">
            <v>0</v>
          </cell>
          <cell r="AQ245">
            <v>35.200000000000003</v>
          </cell>
          <cell r="AR245">
            <v>78.099999999999994</v>
          </cell>
          <cell r="AS245">
            <v>24.8</v>
          </cell>
          <cell r="AT245">
            <v>58.7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 t="str">
            <v>W310X117</v>
          </cell>
        </row>
        <row r="246">
          <cell r="A246" t="str">
            <v>W</v>
          </cell>
          <cell r="B246" t="str">
            <v>W12X72</v>
          </cell>
          <cell r="C246">
            <v>72</v>
          </cell>
          <cell r="D246">
            <v>21.1</v>
          </cell>
          <cell r="E246">
            <v>12.3</v>
          </cell>
          <cell r="F246">
            <v>0</v>
          </cell>
          <cell r="G246">
            <v>0</v>
          </cell>
          <cell r="H246">
            <v>12</v>
          </cell>
          <cell r="I246">
            <v>0</v>
          </cell>
          <cell r="J246">
            <v>0</v>
          </cell>
          <cell r="K246">
            <v>0.43</v>
          </cell>
          <cell r="L246">
            <v>0.67</v>
          </cell>
          <cell r="M246">
            <v>0</v>
          </cell>
          <cell r="N246">
            <v>0</v>
          </cell>
          <cell r="O246">
            <v>0</v>
          </cell>
          <cell r="P246">
            <v>1.27</v>
          </cell>
          <cell r="Q246">
            <v>1.5625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8.99</v>
          </cell>
          <cell r="X246">
            <v>0</v>
          </cell>
          <cell r="Y246">
            <v>22.6</v>
          </cell>
          <cell r="Z246">
            <v>0</v>
          </cell>
          <cell r="AA246">
            <v>0</v>
          </cell>
          <cell r="AB246">
            <v>0</v>
          </cell>
          <cell r="AC246">
            <v>3230</v>
          </cell>
          <cell r="AD246">
            <v>1180</v>
          </cell>
          <cell r="AE246">
            <v>597</v>
          </cell>
          <cell r="AF246">
            <v>108</v>
          </cell>
          <cell r="AG246">
            <v>97.4</v>
          </cell>
          <cell r="AH246">
            <v>5.31</v>
          </cell>
          <cell r="AI246">
            <v>195</v>
          </cell>
          <cell r="AJ246">
            <v>49.2</v>
          </cell>
          <cell r="AK246">
            <v>32.4</v>
          </cell>
          <cell r="AL246">
            <v>3.04</v>
          </cell>
          <cell r="AM246">
            <v>0</v>
          </cell>
          <cell r="AN246">
            <v>2.93</v>
          </cell>
          <cell r="AO246">
            <v>6540</v>
          </cell>
          <cell r="AP246">
            <v>0</v>
          </cell>
          <cell r="AQ246">
            <v>34.9</v>
          </cell>
          <cell r="AR246">
            <v>70.3</v>
          </cell>
          <cell r="AS246">
            <v>22.5</v>
          </cell>
          <cell r="AT246">
            <v>53.1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 t="str">
            <v>W310X107</v>
          </cell>
        </row>
        <row r="247">
          <cell r="A247" t="str">
            <v>W</v>
          </cell>
          <cell r="B247" t="str">
            <v>W12X65</v>
          </cell>
          <cell r="C247">
            <v>65</v>
          </cell>
          <cell r="D247">
            <v>19.100000000000001</v>
          </cell>
          <cell r="E247">
            <v>12.1</v>
          </cell>
          <cell r="F247">
            <v>0</v>
          </cell>
          <cell r="G247">
            <v>0</v>
          </cell>
          <cell r="H247">
            <v>12</v>
          </cell>
          <cell r="I247">
            <v>0</v>
          </cell>
          <cell r="J247">
            <v>0</v>
          </cell>
          <cell r="K247">
            <v>0.39</v>
          </cell>
          <cell r="L247">
            <v>0.60499999999999998</v>
          </cell>
          <cell r="M247">
            <v>0</v>
          </cell>
          <cell r="N247">
            <v>0</v>
          </cell>
          <cell r="O247">
            <v>0</v>
          </cell>
          <cell r="P247">
            <v>1.2</v>
          </cell>
          <cell r="Q247">
            <v>1.5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9.92</v>
          </cell>
          <cell r="X247">
            <v>0</v>
          </cell>
          <cell r="Y247">
            <v>24.9</v>
          </cell>
          <cell r="Z247">
            <v>0</v>
          </cell>
          <cell r="AA247">
            <v>0</v>
          </cell>
          <cell r="AB247">
            <v>0</v>
          </cell>
          <cell r="AC247">
            <v>2940</v>
          </cell>
          <cell r="AD247">
            <v>1720</v>
          </cell>
          <cell r="AE247">
            <v>533</v>
          </cell>
          <cell r="AF247">
            <v>96.8</v>
          </cell>
          <cell r="AG247">
            <v>87.9</v>
          </cell>
          <cell r="AH247">
            <v>5.28</v>
          </cell>
          <cell r="AI247">
            <v>174</v>
          </cell>
          <cell r="AJ247">
            <v>44.1</v>
          </cell>
          <cell r="AK247">
            <v>29.1</v>
          </cell>
          <cell r="AL247">
            <v>3.02</v>
          </cell>
          <cell r="AM247">
            <v>0</v>
          </cell>
          <cell r="AN247">
            <v>2.1800000000000002</v>
          </cell>
          <cell r="AO247">
            <v>5770</v>
          </cell>
          <cell r="AP247">
            <v>0</v>
          </cell>
          <cell r="AQ247">
            <v>34.5</v>
          </cell>
          <cell r="AR247">
            <v>62.7</v>
          </cell>
          <cell r="AS247">
            <v>20.2</v>
          </cell>
          <cell r="AT247">
            <v>47.6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 t="str">
            <v>W310X97</v>
          </cell>
        </row>
        <row r="248">
          <cell r="A248" t="str">
            <v>W</v>
          </cell>
          <cell r="B248" t="str">
            <v>W12X58</v>
          </cell>
          <cell r="C248">
            <v>58</v>
          </cell>
          <cell r="D248">
            <v>17</v>
          </cell>
          <cell r="E248">
            <v>12.2</v>
          </cell>
          <cell r="F248">
            <v>0</v>
          </cell>
          <cell r="G248">
            <v>0</v>
          </cell>
          <cell r="H248">
            <v>10</v>
          </cell>
          <cell r="I248">
            <v>0</v>
          </cell>
          <cell r="J248">
            <v>0</v>
          </cell>
          <cell r="K248">
            <v>0.36</v>
          </cell>
          <cell r="L248">
            <v>0.64</v>
          </cell>
          <cell r="M248">
            <v>0</v>
          </cell>
          <cell r="N248">
            <v>0</v>
          </cell>
          <cell r="O248">
            <v>0</v>
          </cell>
          <cell r="P248">
            <v>1.24</v>
          </cell>
          <cell r="Q248">
            <v>1.5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7.82</v>
          </cell>
          <cell r="X248">
            <v>0</v>
          </cell>
          <cell r="Y248">
            <v>27</v>
          </cell>
          <cell r="Z248">
            <v>0</v>
          </cell>
          <cell r="AA248">
            <v>0</v>
          </cell>
          <cell r="AB248">
            <v>0</v>
          </cell>
          <cell r="AC248">
            <v>3070</v>
          </cell>
          <cell r="AD248">
            <v>1470</v>
          </cell>
          <cell r="AE248">
            <v>475</v>
          </cell>
          <cell r="AF248">
            <v>86.4</v>
          </cell>
          <cell r="AG248">
            <v>78</v>
          </cell>
          <cell r="AH248">
            <v>5.28</v>
          </cell>
          <cell r="AI248">
            <v>107</v>
          </cell>
          <cell r="AJ248">
            <v>32.5</v>
          </cell>
          <cell r="AK248">
            <v>21.4</v>
          </cell>
          <cell r="AL248">
            <v>2.5099999999999998</v>
          </cell>
          <cell r="AM248">
            <v>0</v>
          </cell>
          <cell r="AN248">
            <v>2.1</v>
          </cell>
          <cell r="AO248">
            <v>3570</v>
          </cell>
          <cell r="AP248">
            <v>0</v>
          </cell>
          <cell r="AQ248">
            <v>28.9</v>
          </cell>
          <cell r="AR248">
            <v>46.3</v>
          </cell>
          <cell r="AS248">
            <v>17.8</v>
          </cell>
          <cell r="AT248">
            <v>42.4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 t="str">
            <v>W310X86</v>
          </cell>
        </row>
        <row r="249">
          <cell r="A249" t="str">
            <v>W</v>
          </cell>
          <cell r="B249" t="str">
            <v>W12X53</v>
          </cell>
          <cell r="C249">
            <v>53</v>
          </cell>
          <cell r="D249">
            <v>15.6</v>
          </cell>
          <cell r="E249">
            <v>12.1</v>
          </cell>
          <cell r="F249">
            <v>0</v>
          </cell>
          <cell r="G249">
            <v>0</v>
          </cell>
          <cell r="H249">
            <v>9.99</v>
          </cell>
          <cell r="I249">
            <v>0</v>
          </cell>
          <cell r="J249">
            <v>0</v>
          </cell>
          <cell r="K249">
            <v>0.34499999999999997</v>
          </cell>
          <cell r="L249">
            <v>0.57499999999999996</v>
          </cell>
          <cell r="M249">
            <v>0</v>
          </cell>
          <cell r="N249">
            <v>0</v>
          </cell>
          <cell r="O249">
            <v>0</v>
          </cell>
          <cell r="P249">
            <v>1.17</v>
          </cell>
          <cell r="Q249">
            <v>1.375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8.69</v>
          </cell>
          <cell r="X249">
            <v>0</v>
          </cell>
          <cell r="Y249">
            <v>28.1</v>
          </cell>
          <cell r="Z249">
            <v>0</v>
          </cell>
          <cell r="AA249">
            <v>0</v>
          </cell>
          <cell r="AB249">
            <v>0</v>
          </cell>
          <cell r="AC249">
            <v>2820</v>
          </cell>
          <cell r="AD249">
            <v>2100</v>
          </cell>
          <cell r="AE249">
            <v>425</v>
          </cell>
          <cell r="AF249">
            <v>77.900000000000006</v>
          </cell>
          <cell r="AG249">
            <v>70.599999999999994</v>
          </cell>
          <cell r="AH249">
            <v>5.23</v>
          </cell>
          <cell r="AI249">
            <v>95.8</v>
          </cell>
          <cell r="AJ249">
            <v>29.1</v>
          </cell>
          <cell r="AK249">
            <v>19.2</v>
          </cell>
          <cell r="AL249">
            <v>2.48</v>
          </cell>
          <cell r="AM249">
            <v>0</v>
          </cell>
          <cell r="AN249">
            <v>1.58</v>
          </cell>
          <cell r="AO249">
            <v>3160</v>
          </cell>
          <cell r="AP249">
            <v>0</v>
          </cell>
          <cell r="AQ249">
            <v>28.7</v>
          </cell>
          <cell r="AR249">
            <v>41.2</v>
          </cell>
          <cell r="AS249">
            <v>15.9</v>
          </cell>
          <cell r="AT249">
            <v>38.1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 t="str">
            <v>W310X79</v>
          </cell>
        </row>
        <row r="250">
          <cell r="A250" t="str">
            <v>W</v>
          </cell>
          <cell r="B250" t="str">
            <v>W12X50</v>
          </cell>
          <cell r="C250">
            <v>50</v>
          </cell>
          <cell r="D250">
            <v>14.6</v>
          </cell>
          <cell r="E250">
            <v>12.2</v>
          </cell>
          <cell r="F250">
            <v>0</v>
          </cell>
          <cell r="G250">
            <v>0</v>
          </cell>
          <cell r="H250">
            <v>8.08</v>
          </cell>
          <cell r="I250">
            <v>0</v>
          </cell>
          <cell r="J250">
            <v>0</v>
          </cell>
          <cell r="K250">
            <v>0.37</v>
          </cell>
          <cell r="L250">
            <v>0.64</v>
          </cell>
          <cell r="M250">
            <v>0</v>
          </cell>
          <cell r="N250">
            <v>0</v>
          </cell>
          <cell r="O250">
            <v>0</v>
          </cell>
          <cell r="P250">
            <v>1.1399999999999999</v>
          </cell>
          <cell r="Q250">
            <v>1.5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6.31</v>
          </cell>
          <cell r="X250">
            <v>0</v>
          </cell>
          <cell r="Y250">
            <v>26.8</v>
          </cell>
          <cell r="Z250">
            <v>0</v>
          </cell>
          <cell r="AA250">
            <v>0</v>
          </cell>
          <cell r="AB250">
            <v>0</v>
          </cell>
          <cell r="AC250">
            <v>3120</v>
          </cell>
          <cell r="AD250">
            <v>1500</v>
          </cell>
          <cell r="AE250">
            <v>391</v>
          </cell>
          <cell r="AF250">
            <v>71.900000000000006</v>
          </cell>
          <cell r="AG250">
            <v>64.2</v>
          </cell>
          <cell r="AH250">
            <v>5.18</v>
          </cell>
          <cell r="AI250">
            <v>56.3</v>
          </cell>
          <cell r="AJ250">
            <v>21.3</v>
          </cell>
          <cell r="AK250">
            <v>13.9</v>
          </cell>
          <cell r="AL250">
            <v>1.96</v>
          </cell>
          <cell r="AM250">
            <v>0</v>
          </cell>
          <cell r="AN250">
            <v>1.71</v>
          </cell>
          <cell r="AO250">
            <v>1880</v>
          </cell>
          <cell r="AP250">
            <v>0</v>
          </cell>
          <cell r="AQ250">
            <v>23.3</v>
          </cell>
          <cell r="AR250">
            <v>30.2</v>
          </cell>
          <cell r="AS250">
            <v>14.2</v>
          </cell>
          <cell r="AT250">
            <v>35.4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 t="str">
            <v>W310X74</v>
          </cell>
        </row>
        <row r="251">
          <cell r="A251" t="str">
            <v>W</v>
          </cell>
          <cell r="B251" t="str">
            <v>W12X45</v>
          </cell>
          <cell r="C251">
            <v>45</v>
          </cell>
          <cell r="D251">
            <v>13.1</v>
          </cell>
          <cell r="E251">
            <v>12.1</v>
          </cell>
          <cell r="F251">
            <v>0</v>
          </cell>
          <cell r="G251">
            <v>0</v>
          </cell>
          <cell r="H251">
            <v>8.0500000000000007</v>
          </cell>
          <cell r="I251">
            <v>0</v>
          </cell>
          <cell r="J251">
            <v>0</v>
          </cell>
          <cell r="K251">
            <v>0.33500000000000002</v>
          </cell>
          <cell r="L251">
            <v>0.57499999999999996</v>
          </cell>
          <cell r="M251">
            <v>0</v>
          </cell>
          <cell r="N251">
            <v>0</v>
          </cell>
          <cell r="O251">
            <v>0</v>
          </cell>
          <cell r="P251">
            <v>1.08</v>
          </cell>
          <cell r="Q251">
            <v>1.375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7</v>
          </cell>
          <cell r="X251">
            <v>0</v>
          </cell>
          <cell r="Y251">
            <v>29.6</v>
          </cell>
          <cell r="Z251">
            <v>0</v>
          </cell>
          <cell r="AA251">
            <v>0</v>
          </cell>
          <cell r="AB251">
            <v>0</v>
          </cell>
          <cell r="AC251">
            <v>2820</v>
          </cell>
          <cell r="AD251">
            <v>2210</v>
          </cell>
          <cell r="AE251">
            <v>348</v>
          </cell>
          <cell r="AF251">
            <v>64.2</v>
          </cell>
          <cell r="AG251">
            <v>57.7</v>
          </cell>
          <cell r="AH251">
            <v>5.15</v>
          </cell>
          <cell r="AI251">
            <v>50</v>
          </cell>
          <cell r="AJ251">
            <v>19</v>
          </cell>
          <cell r="AK251">
            <v>12.4</v>
          </cell>
          <cell r="AL251">
            <v>1.95</v>
          </cell>
          <cell r="AM251">
            <v>0</v>
          </cell>
          <cell r="AN251">
            <v>1.26</v>
          </cell>
          <cell r="AO251">
            <v>1650</v>
          </cell>
          <cell r="AP251">
            <v>0</v>
          </cell>
          <cell r="AQ251">
            <v>23.1</v>
          </cell>
          <cell r="AR251">
            <v>26.7</v>
          </cell>
          <cell r="AS251">
            <v>12.7</v>
          </cell>
          <cell r="AT251">
            <v>31.5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 t="str">
            <v>W310X67</v>
          </cell>
        </row>
        <row r="252">
          <cell r="A252" t="str">
            <v>W</v>
          </cell>
          <cell r="B252" t="str">
            <v>W12X40</v>
          </cell>
          <cell r="C252">
            <v>40</v>
          </cell>
          <cell r="D252">
            <v>11.7</v>
          </cell>
          <cell r="E252">
            <v>11.9</v>
          </cell>
          <cell r="F252">
            <v>0</v>
          </cell>
          <cell r="G252">
            <v>0</v>
          </cell>
          <cell r="H252">
            <v>8.01</v>
          </cell>
          <cell r="I252">
            <v>0</v>
          </cell>
          <cell r="J252">
            <v>0</v>
          </cell>
          <cell r="K252">
            <v>0.29499999999999998</v>
          </cell>
          <cell r="L252">
            <v>0.51500000000000001</v>
          </cell>
          <cell r="M252">
            <v>0</v>
          </cell>
          <cell r="N252">
            <v>0</v>
          </cell>
          <cell r="O252">
            <v>0</v>
          </cell>
          <cell r="P252">
            <v>1.02</v>
          </cell>
          <cell r="Q252">
            <v>1.375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7.77</v>
          </cell>
          <cell r="X252">
            <v>0</v>
          </cell>
          <cell r="Y252">
            <v>33.6</v>
          </cell>
          <cell r="Z252">
            <v>0</v>
          </cell>
          <cell r="AA252">
            <v>0</v>
          </cell>
          <cell r="AB252">
            <v>57</v>
          </cell>
          <cell r="AC252">
            <v>2530</v>
          </cell>
          <cell r="AD252">
            <v>3360</v>
          </cell>
          <cell r="AE252">
            <v>307</v>
          </cell>
          <cell r="AF252">
            <v>57</v>
          </cell>
          <cell r="AG252">
            <v>51.5</v>
          </cell>
          <cell r="AH252">
            <v>5.13</v>
          </cell>
          <cell r="AI252">
            <v>44.1</v>
          </cell>
          <cell r="AJ252">
            <v>16.8</v>
          </cell>
          <cell r="AK252">
            <v>11</v>
          </cell>
          <cell r="AL252">
            <v>1.94</v>
          </cell>
          <cell r="AM252">
            <v>0</v>
          </cell>
          <cell r="AN252">
            <v>0.90600000000000003</v>
          </cell>
          <cell r="AO252">
            <v>1440</v>
          </cell>
          <cell r="AP252">
            <v>0</v>
          </cell>
          <cell r="AQ252">
            <v>22.9</v>
          </cell>
          <cell r="AR252">
            <v>23.6</v>
          </cell>
          <cell r="AS252">
            <v>11.3</v>
          </cell>
          <cell r="AT252">
            <v>27.9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 t="str">
            <v>W310X60</v>
          </cell>
        </row>
        <row r="253">
          <cell r="A253" t="str">
            <v>W</v>
          </cell>
          <cell r="B253" t="str">
            <v>W12X35</v>
          </cell>
          <cell r="C253">
            <v>35</v>
          </cell>
          <cell r="D253">
            <v>10.3</v>
          </cell>
          <cell r="E253">
            <v>12.5</v>
          </cell>
          <cell r="F253">
            <v>0</v>
          </cell>
          <cell r="G253">
            <v>0</v>
          </cell>
          <cell r="H253">
            <v>6.56</v>
          </cell>
          <cell r="I253">
            <v>0</v>
          </cell>
          <cell r="J253">
            <v>0</v>
          </cell>
          <cell r="K253">
            <v>0.3</v>
          </cell>
          <cell r="L253">
            <v>0.52</v>
          </cell>
          <cell r="M253">
            <v>0</v>
          </cell>
          <cell r="N253">
            <v>0</v>
          </cell>
          <cell r="O253">
            <v>0</v>
          </cell>
          <cell r="P253">
            <v>0.82</v>
          </cell>
          <cell r="Q253">
            <v>1.1875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6.31</v>
          </cell>
          <cell r="X253">
            <v>0</v>
          </cell>
          <cell r="Y253">
            <v>36.200000000000003</v>
          </cell>
          <cell r="Z253">
            <v>0</v>
          </cell>
          <cell r="AA253">
            <v>0</v>
          </cell>
          <cell r="AB253">
            <v>49.1</v>
          </cell>
          <cell r="AC253">
            <v>2430</v>
          </cell>
          <cell r="AD253">
            <v>4330</v>
          </cell>
          <cell r="AE253">
            <v>285</v>
          </cell>
          <cell r="AF253">
            <v>51.2</v>
          </cell>
          <cell r="AG253">
            <v>45.6</v>
          </cell>
          <cell r="AH253">
            <v>5.25</v>
          </cell>
          <cell r="AI253">
            <v>24.5</v>
          </cell>
          <cell r="AJ253">
            <v>11.5</v>
          </cell>
          <cell r="AK253">
            <v>7.47</v>
          </cell>
          <cell r="AL253">
            <v>1.54</v>
          </cell>
          <cell r="AM253">
            <v>0</v>
          </cell>
          <cell r="AN253">
            <v>0.74099999999999999</v>
          </cell>
          <cell r="AO253">
            <v>879</v>
          </cell>
          <cell r="AP253">
            <v>0</v>
          </cell>
          <cell r="AQ253">
            <v>19.600000000000001</v>
          </cell>
          <cell r="AR253">
            <v>16.8</v>
          </cell>
          <cell r="AS253">
            <v>9.75</v>
          </cell>
          <cell r="AT253">
            <v>25.4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 t="str">
            <v>W310X52</v>
          </cell>
        </row>
        <row r="254">
          <cell r="A254" t="str">
            <v>W</v>
          </cell>
          <cell r="B254" t="str">
            <v>W12X30</v>
          </cell>
          <cell r="C254">
            <v>30</v>
          </cell>
          <cell r="D254">
            <v>8.7899999999999991</v>
          </cell>
          <cell r="E254">
            <v>12.3</v>
          </cell>
          <cell r="F254">
            <v>0</v>
          </cell>
          <cell r="G254">
            <v>0</v>
          </cell>
          <cell r="H254">
            <v>6.52</v>
          </cell>
          <cell r="I254">
            <v>0</v>
          </cell>
          <cell r="J254">
            <v>0</v>
          </cell>
          <cell r="K254">
            <v>0.26</v>
          </cell>
          <cell r="L254">
            <v>0.44</v>
          </cell>
          <cell r="M254">
            <v>0</v>
          </cell>
          <cell r="N254">
            <v>0</v>
          </cell>
          <cell r="O254">
            <v>0</v>
          </cell>
          <cell r="P254">
            <v>0.74</v>
          </cell>
          <cell r="Q254">
            <v>1.125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7.41</v>
          </cell>
          <cell r="X254">
            <v>0</v>
          </cell>
          <cell r="Y254">
            <v>41.8</v>
          </cell>
          <cell r="Z254">
            <v>0</v>
          </cell>
          <cell r="AA254">
            <v>0</v>
          </cell>
          <cell r="AB254">
            <v>36.9</v>
          </cell>
          <cell r="AC254">
            <v>2080</v>
          </cell>
          <cell r="AD254">
            <v>8050</v>
          </cell>
          <cell r="AE254">
            <v>238</v>
          </cell>
          <cell r="AF254">
            <v>43.1</v>
          </cell>
          <cell r="AG254">
            <v>38.6</v>
          </cell>
          <cell r="AH254">
            <v>5.21</v>
          </cell>
          <cell r="AI254">
            <v>20.3</v>
          </cell>
          <cell r="AJ254">
            <v>9.56</v>
          </cell>
          <cell r="AK254">
            <v>6.24</v>
          </cell>
          <cell r="AL254">
            <v>1.52</v>
          </cell>
          <cell r="AM254">
            <v>0</v>
          </cell>
          <cell r="AN254">
            <v>0.45700000000000002</v>
          </cell>
          <cell r="AO254">
            <v>719</v>
          </cell>
          <cell r="AP254">
            <v>0</v>
          </cell>
          <cell r="AQ254">
            <v>19.399999999999999</v>
          </cell>
          <cell r="AR254">
            <v>13.9</v>
          </cell>
          <cell r="AS254">
            <v>8.19</v>
          </cell>
          <cell r="AT254">
            <v>21.3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 t="str">
            <v>W310X44.5</v>
          </cell>
        </row>
        <row r="255">
          <cell r="A255" t="str">
            <v>W</v>
          </cell>
          <cell r="B255" t="str">
            <v>W12X26</v>
          </cell>
          <cell r="C255">
            <v>26</v>
          </cell>
          <cell r="D255">
            <v>7.65</v>
          </cell>
          <cell r="E255">
            <v>12.2</v>
          </cell>
          <cell r="F255">
            <v>0</v>
          </cell>
          <cell r="G255">
            <v>0</v>
          </cell>
          <cell r="H255">
            <v>6.49</v>
          </cell>
          <cell r="I255">
            <v>0</v>
          </cell>
          <cell r="J255">
            <v>0</v>
          </cell>
          <cell r="K255">
            <v>0.23</v>
          </cell>
          <cell r="L255">
            <v>0.38</v>
          </cell>
          <cell r="M255">
            <v>0</v>
          </cell>
          <cell r="N255">
            <v>0</v>
          </cell>
          <cell r="O255">
            <v>0</v>
          </cell>
          <cell r="P255">
            <v>0.68</v>
          </cell>
          <cell r="Q255">
            <v>1.0625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8.5399999999999991</v>
          </cell>
          <cell r="X255">
            <v>0</v>
          </cell>
          <cell r="Y255">
            <v>47.2</v>
          </cell>
          <cell r="Z255">
            <v>0</v>
          </cell>
          <cell r="AA255">
            <v>0</v>
          </cell>
          <cell r="AB255">
            <v>28.9</v>
          </cell>
          <cell r="AC255">
            <v>1820</v>
          </cell>
          <cell r="AD255">
            <v>13900</v>
          </cell>
          <cell r="AE255">
            <v>204</v>
          </cell>
          <cell r="AF255">
            <v>37.200000000000003</v>
          </cell>
          <cell r="AG255">
            <v>33.4</v>
          </cell>
          <cell r="AH255">
            <v>5.17</v>
          </cell>
          <cell r="AI255">
            <v>17.3</v>
          </cell>
          <cell r="AJ255">
            <v>8.17</v>
          </cell>
          <cell r="AK255">
            <v>5.34</v>
          </cell>
          <cell r="AL255">
            <v>1.51</v>
          </cell>
          <cell r="AM255">
            <v>0</v>
          </cell>
          <cell r="AN255">
            <v>0.3</v>
          </cell>
          <cell r="AO255">
            <v>606</v>
          </cell>
          <cell r="AP255">
            <v>0</v>
          </cell>
          <cell r="AQ255">
            <v>19.2</v>
          </cell>
          <cell r="AR255">
            <v>11.8</v>
          </cell>
          <cell r="AS255">
            <v>7.04</v>
          </cell>
          <cell r="AT255">
            <v>18.399999999999999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 t="str">
            <v>W310X38.7</v>
          </cell>
        </row>
        <row r="256">
          <cell r="A256" t="str">
            <v>W</v>
          </cell>
          <cell r="B256" t="str">
            <v>W12X22</v>
          </cell>
          <cell r="C256">
            <v>22</v>
          </cell>
          <cell r="D256">
            <v>6.48</v>
          </cell>
          <cell r="E256">
            <v>12.3</v>
          </cell>
          <cell r="F256">
            <v>0</v>
          </cell>
          <cell r="G256">
            <v>0</v>
          </cell>
          <cell r="H256">
            <v>4.03</v>
          </cell>
          <cell r="I256">
            <v>0</v>
          </cell>
          <cell r="J256">
            <v>0</v>
          </cell>
          <cell r="K256">
            <v>0.26</v>
          </cell>
          <cell r="L256">
            <v>0.42499999999999999</v>
          </cell>
          <cell r="M256">
            <v>0</v>
          </cell>
          <cell r="N256">
            <v>0</v>
          </cell>
          <cell r="O256">
            <v>0</v>
          </cell>
          <cell r="P256">
            <v>0.72499999999999998</v>
          </cell>
          <cell r="Q256">
            <v>0.9375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4.74</v>
          </cell>
          <cell r="X256">
            <v>0</v>
          </cell>
          <cell r="Y256">
            <v>41.8</v>
          </cell>
          <cell r="Z256">
            <v>0</v>
          </cell>
          <cell r="AA256">
            <v>0</v>
          </cell>
          <cell r="AB256">
            <v>36.9</v>
          </cell>
          <cell r="AC256">
            <v>2170</v>
          </cell>
          <cell r="AD256">
            <v>8460</v>
          </cell>
          <cell r="AE256">
            <v>156</v>
          </cell>
          <cell r="AF256">
            <v>29.3</v>
          </cell>
          <cell r="AG256">
            <v>25.4</v>
          </cell>
          <cell r="AH256">
            <v>4.91</v>
          </cell>
          <cell r="AI256">
            <v>4.66</v>
          </cell>
          <cell r="AJ256">
            <v>3.66</v>
          </cell>
          <cell r="AK256">
            <v>2.31</v>
          </cell>
          <cell r="AL256">
            <v>0.84799999999999998</v>
          </cell>
          <cell r="AM256">
            <v>0</v>
          </cell>
          <cell r="AN256">
            <v>0.29299999999999998</v>
          </cell>
          <cell r="AO256">
            <v>165</v>
          </cell>
          <cell r="AP256">
            <v>0</v>
          </cell>
          <cell r="AQ256">
            <v>12</v>
          </cell>
          <cell r="AR256">
            <v>5.13</v>
          </cell>
          <cell r="AS256">
            <v>4.76</v>
          </cell>
          <cell r="AT256">
            <v>14.4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 t="str">
            <v>W310X32.7</v>
          </cell>
        </row>
        <row r="257">
          <cell r="A257" t="str">
            <v>W</v>
          </cell>
          <cell r="B257" t="str">
            <v>W12X19</v>
          </cell>
          <cell r="C257">
            <v>19</v>
          </cell>
          <cell r="D257">
            <v>5.57</v>
          </cell>
          <cell r="E257">
            <v>12.2</v>
          </cell>
          <cell r="F257">
            <v>0</v>
          </cell>
          <cell r="G257">
            <v>0</v>
          </cell>
          <cell r="H257">
            <v>4.01</v>
          </cell>
          <cell r="I257">
            <v>0</v>
          </cell>
          <cell r="J257">
            <v>0</v>
          </cell>
          <cell r="K257">
            <v>0.23499999999999999</v>
          </cell>
          <cell r="L257">
            <v>0.35</v>
          </cell>
          <cell r="M257">
            <v>0</v>
          </cell>
          <cell r="N257">
            <v>0</v>
          </cell>
          <cell r="O257">
            <v>0</v>
          </cell>
          <cell r="P257">
            <v>0.65</v>
          </cell>
          <cell r="Q257">
            <v>0.875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5.72</v>
          </cell>
          <cell r="X257">
            <v>0</v>
          </cell>
          <cell r="Y257">
            <v>46.2</v>
          </cell>
          <cell r="Z257">
            <v>0</v>
          </cell>
          <cell r="AA257">
            <v>0</v>
          </cell>
          <cell r="AB257">
            <v>30.1</v>
          </cell>
          <cell r="AC257">
            <v>1880</v>
          </cell>
          <cell r="AD257">
            <v>15600</v>
          </cell>
          <cell r="AE257">
            <v>130</v>
          </cell>
          <cell r="AF257">
            <v>24.7</v>
          </cell>
          <cell r="AG257">
            <v>21.3</v>
          </cell>
          <cell r="AH257">
            <v>4.82</v>
          </cell>
          <cell r="AI257">
            <v>3.76</v>
          </cell>
          <cell r="AJ257">
            <v>2.98</v>
          </cell>
          <cell r="AK257">
            <v>1.88</v>
          </cell>
          <cell r="AL257">
            <v>0.82199999999999995</v>
          </cell>
          <cell r="AM257">
            <v>0</v>
          </cell>
          <cell r="AN257">
            <v>0.18</v>
          </cell>
          <cell r="AO257">
            <v>131</v>
          </cell>
          <cell r="AP257">
            <v>0</v>
          </cell>
          <cell r="AQ257">
            <v>11.8</v>
          </cell>
          <cell r="AR257">
            <v>4.1399999999999997</v>
          </cell>
          <cell r="AS257">
            <v>3.9</v>
          </cell>
          <cell r="AT257">
            <v>12.1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 t="str">
            <v>W310X28.3</v>
          </cell>
        </row>
        <row r="258">
          <cell r="A258" t="str">
            <v>W</v>
          </cell>
          <cell r="B258" t="str">
            <v>W12X16</v>
          </cell>
          <cell r="C258">
            <v>16</v>
          </cell>
          <cell r="D258">
            <v>4.71</v>
          </cell>
          <cell r="E258">
            <v>12</v>
          </cell>
          <cell r="F258">
            <v>0</v>
          </cell>
          <cell r="G258">
            <v>0</v>
          </cell>
          <cell r="H258">
            <v>3.99</v>
          </cell>
          <cell r="I258">
            <v>0</v>
          </cell>
          <cell r="J258">
            <v>0</v>
          </cell>
          <cell r="K258">
            <v>0.22</v>
          </cell>
          <cell r="L258">
            <v>0.26500000000000001</v>
          </cell>
          <cell r="M258">
            <v>0</v>
          </cell>
          <cell r="N258">
            <v>0</v>
          </cell>
          <cell r="O258">
            <v>0</v>
          </cell>
          <cell r="P258">
            <v>0.56499999999999995</v>
          </cell>
          <cell r="Q258">
            <v>0.8125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7.53</v>
          </cell>
          <cell r="X258">
            <v>0</v>
          </cell>
          <cell r="Y258">
            <v>49.4</v>
          </cell>
          <cell r="Z258">
            <v>0</v>
          </cell>
          <cell r="AA258">
            <v>0</v>
          </cell>
          <cell r="AB258">
            <v>26.4</v>
          </cell>
          <cell r="AC258">
            <v>1630</v>
          </cell>
          <cell r="AD258">
            <v>30200</v>
          </cell>
          <cell r="AE258">
            <v>103</v>
          </cell>
          <cell r="AF258">
            <v>20.100000000000001</v>
          </cell>
          <cell r="AG258">
            <v>17.100000000000001</v>
          </cell>
          <cell r="AH258">
            <v>4.67</v>
          </cell>
          <cell r="AI258">
            <v>2.82</v>
          </cell>
          <cell r="AJ258">
            <v>2.2599999999999998</v>
          </cell>
          <cell r="AK258">
            <v>1.41</v>
          </cell>
          <cell r="AL258">
            <v>0.77300000000000002</v>
          </cell>
          <cell r="AM258">
            <v>0</v>
          </cell>
          <cell r="AN258">
            <v>0.10299999999999999</v>
          </cell>
          <cell r="AO258">
            <v>96.9</v>
          </cell>
          <cell r="AP258">
            <v>0</v>
          </cell>
          <cell r="AQ258">
            <v>11.7</v>
          </cell>
          <cell r="AR258">
            <v>3.09</v>
          </cell>
          <cell r="AS258">
            <v>2.93</v>
          </cell>
          <cell r="AT258">
            <v>9.81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 t="str">
            <v>W310X23.8</v>
          </cell>
        </row>
        <row r="259">
          <cell r="A259" t="str">
            <v>W</v>
          </cell>
          <cell r="B259" t="str">
            <v>W12X14</v>
          </cell>
          <cell r="C259">
            <v>14</v>
          </cell>
          <cell r="D259">
            <v>4.16</v>
          </cell>
          <cell r="E259">
            <v>11.9</v>
          </cell>
          <cell r="F259">
            <v>0</v>
          </cell>
          <cell r="G259">
            <v>0</v>
          </cell>
          <cell r="H259">
            <v>3.97</v>
          </cell>
          <cell r="I259">
            <v>0</v>
          </cell>
          <cell r="J259">
            <v>0</v>
          </cell>
          <cell r="K259">
            <v>0.2</v>
          </cell>
          <cell r="L259">
            <v>0.22500000000000001</v>
          </cell>
          <cell r="M259">
            <v>0</v>
          </cell>
          <cell r="N259">
            <v>0</v>
          </cell>
          <cell r="O259">
            <v>0</v>
          </cell>
          <cell r="P259">
            <v>0.52500000000000002</v>
          </cell>
          <cell r="Q259">
            <v>0.75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8.82</v>
          </cell>
          <cell r="X259">
            <v>0</v>
          </cell>
          <cell r="Y259">
            <v>54.3</v>
          </cell>
          <cell r="Z259">
            <v>0</v>
          </cell>
          <cell r="AA259">
            <v>0</v>
          </cell>
          <cell r="AB259">
            <v>21.8</v>
          </cell>
          <cell r="AC259">
            <v>1450</v>
          </cell>
          <cell r="AD259">
            <v>48800</v>
          </cell>
          <cell r="AE259">
            <v>88.6</v>
          </cell>
          <cell r="AF259">
            <v>17.399999999999999</v>
          </cell>
          <cell r="AG259">
            <v>14.9</v>
          </cell>
          <cell r="AH259">
            <v>4.62</v>
          </cell>
          <cell r="AI259">
            <v>2.36</v>
          </cell>
          <cell r="AJ259">
            <v>1.9</v>
          </cell>
          <cell r="AK259">
            <v>1.19</v>
          </cell>
          <cell r="AL259">
            <v>0.753</v>
          </cell>
          <cell r="AM259">
            <v>0</v>
          </cell>
          <cell r="AN259">
            <v>7.0400000000000004E-2</v>
          </cell>
          <cell r="AO259">
            <v>80.599999999999994</v>
          </cell>
          <cell r="AP259">
            <v>0</v>
          </cell>
          <cell r="AQ259">
            <v>11.6</v>
          </cell>
          <cell r="AR259">
            <v>2.59</v>
          </cell>
          <cell r="AS259">
            <v>2.48</v>
          </cell>
          <cell r="AT259">
            <v>8.5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 t="str">
            <v>W310X21</v>
          </cell>
        </row>
        <row r="260">
          <cell r="A260" t="str">
            <v>W</v>
          </cell>
          <cell r="B260" t="str">
            <v>W10X112</v>
          </cell>
          <cell r="C260">
            <v>112</v>
          </cell>
          <cell r="D260">
            <v>32.9</v>
          </cell>
          <cell r="E260">
            <v>11.4</v>
          </cell>
          <cell r="F260">
            <v>0</v>
          </cell>
          <cell r="G260">
            <v>0</v>
          </cell>
          <cell r="H260">
            <v>10.4</v>
          </cell>
          <cell r="I260">
            <v>0</v>
          </cell>
          <cell r="J260">
            <v>0</v>
          </cell>
          <cell r="K260">
            <v>0.755</v>
          </cell>
          <cell r="L260">
            <v>1.25</v>
          </cell>
          <cell r="M260">
            <v>0</v>
          </cell>
          <cell r="N260">
            <v>0</v>
          </cell>
          <cell r="O260">
            <v>0</v>
          </cell>
          <cell r="P260">
            <v>1.75</v>
          </cell>
          <cell r="Q260">
            <v>1.9375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4.17</v>
          </cell>
          <cell r="X260">
            <v>0</v>
          </cell>
          <cell r="Y260">
            <v>10.4</v>
          </cell>
          <cell r="Z260">
            <v>0</v>
          </cell>
          <cell r="AA260">
            <v>0</v>
          </cell>
          <cell r="AB260">
            <v>0</v>
          </cell>
          <cell r="AC260">
            <v>7080</v>
          </cell>
          <cell r="AD260">
            <v>56.7</v>
          </cell>
          <cell r="AE260">
            <v>716</v>
          </cell>
          <cell r="AF260">
            <v>147</v>
          </cell>
          <cell r="AG260">
            <v>126</v>
          </cell>
          <cell r="AH260">
            <v>4.66</v>
          </cell>
          <cell r="AI260">
            <v>236</v>
          </cell>
          <cell r="AJ260">
            <v>69.2</v>
          </cell>
          <cell r="AK260">
            <v>45.3</v>
          </cell>
          <cell r="AL260">
            <v>2.68</v>
          </cell>
          <cell r="AM260">
            <v>0</v>
          </cell>
          <cell r="AN260">
            <v>15.1</v>
          </cell>
          <cell r="AO260">
            <v>6030</v>
          </cell>
          <cell r="AP260">
            <v>0</v>
          </cell>
          <cell r="AQ260">
            <v>26.3</v>
          </cell>
          <cell r="AR260">
            <v>85.7</v>
          </cell>
          <cell r="AS260">
            <v>30.5</v>
          </cell>
          <cell r="AT260">
            <v>73.2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 t="str">
            <v>W250X167</v>
          </cell>
        </row>
        <row r="261">
          <cell r="A261" t="str">
            <v>W</v>
          </cell>
          <cell r="B261" t="str">
            <v>W10X100</v>
          </cell>
          <cell r="C261">
            <v>100</v>
          </cell>
          <cell r="D261">
            <v>29.4</v>
          </cell>
          <cell r="E261">
            <v>11.1</v>
          </cell>
          <cell r="F261">
            <v>0</v>
          </cell>
          <cell r="G261">
            <v>0</v>
          </cell>
          <cell r="H261">
            <v>10.3</v>
          </cell>
          <cell r="I261">
            <v>0</v>
          </cell>
          <cell r="J261">
            <v>0</v>
          </cell>
          <cell r="K261">
            <v>0.68</v>
          </cell>
          <cell r="L261">
            <v>1.1200000000000001</v>
          </cell>
          <cell r="M261">
            <v>0</v>
          </cell>
          <cell r="N261">
            <v>0</v>
          </cell>
          <cell r="O261">
            <v>0</v>
          </cell>
          <cell r="P261">
            <v>1.62</v>
          </cell>
          <cell r="Q261">
            <v>1.8125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4.62</v>
          </cell>
          <cell r="X261">
            <v>0</v>
          </cell>
          <cell r="Y261">
            <v>11.6</v>
          </cell>
          <cell r="Z261">
            <v>0</v>
          </cell>
          <cell r="AA261">
            <v>0</v>
          </cell>
          <cell r="AB261">
            <v>0</v>
          </cell>
          <cell r="AC261">
            <v>6400</v>
          </cell>
          <cell r="AD261">
            <v>83.8</v>
          </cell>
          <cell r="AE261">
            <v>623</v>
          </cell>
          <cell r="AF261">
            <v>130</v>
          </cell>
          <cell r="AG261">
            <v>112</v>
          </cell>
          <cell r="AH261">
            <v>4.5999999999999996</v>
          </cell>
          <cell r="AI261">
            <v>207</v>
          </cell>
          <cell r="AJ261">
            <v>61</v>
          </cell>
          <cell r="AK261">
            <v>40</v>
          </cell>
          <cell r="AL261">
            <v>2.65</v>
          </cell>
          <cell r="AM261">
            <v>0</v>
          </cell>
          <cell r="AN261">
            <v>10.9</v>
          </cell>
          <cell r="AO261">
            <v>5150</v>
          </cell>
          <cell r="AP261">
            <v>0</v>
          </cell>
          <cell r="AQ261">
            <v>25.8</v>
          </cell>
          <cell r="AR261">
            <v>74.7</v>
          </cell>
          <cell r="AS261">
            <v>27</v>
          </cell>
          <cell r="AT261">
            <v>64.5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 t="str">
            <v>W250X149</v>
          </cell>
        </row>
        <row r="262">
          <cell r="A262" t="str">
            <v>W</v>
          </cell>
          <cell r="B262" t="str">
            <v>W10X88</v>
          </cell>
          <cell r="C262">
            <v>88</v>
          </cell>
          <cell r="D262">
            <v>25.9</v>
          </cell>
          <cell r="E262">
            <v>10.8</v>
          </cell>
          <cell r="F262">
            <v>0</v>
          </cell>
          <cell r="G262">
            <v>0</v>
          </cell>
          <cell r="H262">
            <v>10.3</v>
          </cell>
          <cell r="I262">
            <v>0</v>
          </cell>
          <cell r="J262">
            <v>0</v>
          </cell>
          <cell r="K262">
            <v>0.60499999999999998</v>
          </cell>
          <cell r="L262">
            <v>0.99</v>
          </cell>
          <cell r="M262">
            <v>0</v>
          </cell>
          <cell r="N262">
            <v>0</v>
          </cell>
          <cell r="O262">
            <v>0</v>
          </cell>
          <cell r="P262">
            <v>1.49</v>
          </cell>
          <cell r="Q262">
            <v>1.6875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5.18</v>
          </cell>
          <cell r="X262">
            <v>0</v>
          </cell>
          <cell r="Y262">
            <v>13</v>
          </cell>
          <cell r="Z262">
            <v>0</v>
          </cell>
          <cell r="AA262">
            <v>0</v>
          </cell>
          <cell r="AB262">
            <v>0</v>
          </cell>
          <cell r="AC262">
            <v>5680</v>
          </cell>
          <cell r="AD262">
            <v>132</v>
          </cell>
          <cell r="AE262">
            <v>534</v>
          </cell>
          <cell r="AF262">
            <v>113</v>
          </cell>
          <cell r="AG262">
            <v>98.5</v>
          </cell>
          <cell r="AH262">
            <v>4.54</v>
          </cell>
          <cell r="AI262">
            <v>179</v>
          </cell>
          <cell r="AJ262">
            <v>53.1</v>
          </cell>
          <cell r="AK262">
            <v>34.799999999999997</v>
          </cell>
          <cell r="AL262">
            <v>2.63</v>
          </cell>
          <cell r="AM262">
            <v>0</v>
          </cell>
          <cell r="AN262">
            <v>7.53</v>
          </cell>
          <cell r="AO262">
            <v>4340</v>
          </cell>
          <cell r="AP262">
            <v>0</v>
          </cell>
          <cell r="AQ262">
            <v>25.3</v>
          </cell>
          <cell r="AR262">
            <v>64.2</v>
          </cell>
          <cell r="AS262">
            <v>23.5</v>
          </cell>
          <cell r="AT262">
            <v>56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 t="str">
            <v>W250X131</v>
          </cell>
        </row>
        <row r="263">
          <cell r="A263" t="str">
            <v>W</v>
          </cell>
          <cell r="B263" t="str">
            <v>W10X77</v>
          </cell>
          <cell r="C263">
            <v>77</v>
          </cell>
          <cell r="D263">
            <v>22.6</v>
          </cell>
          <cell r="E263">
            <v>10.6</v>
          </cell>
          <cell r="F263">
            <v>0</v>
          </cell>
          <cell r="G263">
            <v>0</v>
          </cell>
          <cell r="H263">
            <v>10.199999999999999</v>
          </cell>
          <cell r="I263">
            <v>0</v>
          </cell>
          <cell r="J263">
            <v>0</v>
          </cell>
          <cell r="K263">
            <v>0.53</v>
          </cell>
          <cell r="L263">
            <v>0.87</v>
          </cell>
          <cell r="M263">
            <v>0</v>
          </cell>
          <cell r="N263">
            <v>0</v>
          </cell>
          <cell r="O263">
            <v>0</v>
          </cell>
          <cell r="P263">
            <v>1.37</v>
          </cell>
          <cell r="Q263">
            <v>1.5625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5.86</v>
          </cell>
          <cell r="X263">
            <v>0</v>
          </cell>
          <cell r="Y263">
            <v>14.8</v>
          </cell>
          <cell r="Z263">
            <v>0</v>
          </cell>
          <cell r="AA263">
            <v>0</v>
          </cell>
          <cell r="AB263">
            <v>0</v>
          </cell>
          <cell r="AC263">
            <v>5010</v>
          </cell>
          <cell r="AD263">
            <v>213</v>
          </cell>
          <cell r="AE263">
            <v>455</v>
          </cell>
          <cell r="AF263">
            <v>97.6</v>
          </cell>
          <cell r="AG263">
            <v>85.9</v>
          </cell>
          <cell r="AH263">
            <v>4.49</v>
          </cell>
          <cell r="AI263">
            <v>154</v>
          </cell>
          <cell r="AJ263">
            <v>45.9</v>
          </cell>
          <cell r="AK263">
            <v>30.1</v>
          </cell>
          <cell r="AL263">
            <v>2.6</v>
          </cell>
          <cell r="AM263">
            <v>0</v>
          </cell>
          <cell r="AN263">
            <v>5.1100000000000003</v>
          </cell>
          <cell r="AO263">
            <v>3640</v>
          </cell>
          <cell r="AP263">
            <v>0</v>
          </cell>
          <cell r="AQ263">
            <v>24.8</v>
          </cell>
          <cell r="AR263">
            <v>54.9</v>
          </cell>
          <cell r="AS263">
            <v>20.399999999999999</v>
          </cell>
          <cell r="AT263">
            <v>48.3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 t="str">
            <v>W250X115</v>
          </cell>
        </row>
        <row r="264">
          <cell r="A264" t="str">
            <v>W</v>
          </cell>
          <cell r="B264" t="str">
            <v>W10X68</v>
          </cell>
          <cell r="C264">
            <v>68</v>
          </cell>
          <cell r="D264">
            <v>20</v>
          </cell>
          <cell r="E264">
            <v>10.4</v>
          </cell>
          <cell r="F264">
            <v>0</v>
          </cell>
          <cell r="G264">
            <v>0</v>
          </cell>
          <cell r="H264">
            <v>10.1</v>
          </cell>
          <cell r="I264">
            <v>0</v>
          </cell>
          <cell r="J264">
            <v>0</v>
          </cell>
          <cell r="K264">
            <v>0.47</v>
          </cell>
          <cell r="L264">
            <v>0.77</v>
          </cell>
          <cell r="M264">
            <v>0</v>
          </cell>
          <cell r="N264">
            <v>0</v>
          </cell>
          <cell r="O264">
            <v>0</v>
          </cell>
          <cell r="P264">
            <v>1.27</v>
          </cell>
          <cell r="Q264">
            <v>1.4375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6.58</v>
          </cell>
          <cell r="X264">
            <v>0</v>
          </cell>
          <cell r="Y264">
            <v>16.7</v>
          </cell>
          <cell r="Z264">
            <v>0</v>
          </cell>
          <cell r="AA264">
            <v>0</v>
          </cell>
          <cell r="AB264">
            <v>0</v>
          </cell>
          <cell r="AC264">
            <v>4460</v>
          </cell>
          <cell r="AD264">
            <v>334</v>
          </cell>
          <cell r="AE264">
            <v>394</v>
          </cell>
          <cell r="AF264">
            <v>85.3</v>
          </cell>
          <cell r="AG264">
            <v>75.7</v>
          </cell>
          <cell r="AH264">
            <v>4.4400000000000004</v>
          </cell>
          <cell r="AI264">
            <v>134</v>
          </cell>
          <cell r="AJ264">
            <v>40.1</v>
          </cell>
          <cell r="AK264">
            <v>26.4</v>
          </cell>
          <cell r="AL264">
            <v>2.59</v>
          </cell>
          <cell r="AM264">
            <v>0</v>
          </cell>
          <cell r="AN264">
            <v>3.56</v>
          </cell>
          <cell r="AO264">
            <v>3110</v>
          </cell>
          <cell r="AP264">
            <v>0</v>
          </cell>
          <cell r="AQ264">
            <v>24.4</v>
          </cell>
          <cell r="AR264">
            <v>47.6</v>
          </cell>
          <cell r="AS264">
            <v>17.899999999999999</v>
          </cell>
          <cell r="AT264">
            <v>42.2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 t="str">
            <v>W250X101</v>
          </cell>
        </row>
        <row r="265">
          <cell r="A265" t="str">
            <v>W</v>
          </cell>
          <cell r="B265" t="str">
            <v>W10X60</v>
          </cell>
          <cell r="C265">
            <v>60</v>
          </cell>
          <cell r="D265">
            <v>17.600000000000001</v>
          </cell>
          <cell r="E265">
            <v>10.199999999999999</v>
          </cell>
          <cell r="F265">
            <v>0</v>
          </cell>
          <cell r="G265">
            <v>0</v>
          </cell>
          <cell r="H265">
            <v>10.1</v>
          </cell>
          <cell r="I265">
            <v>0</v>
          </cell>
          <cell r="J265">
            <v>0</v>
          </cell>
          <cell r="K265">
            <v>0.42</v>
          </cell>
          <cell r="L265">
            <v>0.68</v>
          </cell>
          <cell r="M265">
            <v>0</v>
          </cell>
          <cell r="N265">
            <v>0</v>
          </cell>
          <cell r="O265">
            <v>0</v>
          </cell>
          <cell r="P265">
            <v>1.18</v>
          </cell>
          <cell r="Q265">
            <v>1.375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7.41</v>
          </cell>
          <cell r="X265">
            <v>0</v>
          </cell>
          <cell r="Y265">
            <v>18.7</v>
          </cell>
          <cell r="Z265">
            <v>0</v>
          </cell>
          <cell r="AA265">
            <v>0</v>
          </cell>
          <cell r="AB265">
            <v>0</v>
          </cell>
          <cell r="AC265">
            <v>3970</v>
          </cell>
          <cell r="AD265">
            <v>525</v>
          </cell>
          <cell r="AE265">
            <v>341</v>
          </cell>
          <cell r="AF265">
            <v>74.599999999999994</v>
          </cell>
          <cell r="AG265">
            <v>66.7</v>
          </cell>
          <cell r="AH265">
            <v>4.3899999999999997</v>
          </cell>
          <cell r="AI265">
            <v>116</v>
          </cell>
          <cell r="AJ265">
            <v>35</v>
          </cell>
          <cell r="AK265">
            <v>23</v>
          </cell>
          <cell r="AL265">
            <v>2.57</v>
          </cell>
          <cell r="AM265">
            <v>0</v>
          </cell>
          <cell r="AN265">
            <v>2.48</v>
          </cell>
          <cell r="AO265">
            <v>2640</v>
          </cell>
          <cell r="AP265">
            <v>0</v>
          </cell>
          <cell r="AQ265">
            <v>24</v>
          </cell>
          <cell r="AR265">
            <v>41.2</v>
          </cell>
          <cell r="AS265">
            <v>15.7</v>
          </cell>
          <cell r="AT265">
            <v>36.799999999999997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 t="str">
            <v>W250X89</v>
          </cell>
        </row>
        <row r="266">
          <cell r="A266" t="str">
            <v>W</v>
          </cell>
          <cell r="B266" t="str">
            <v>W10X54</v>
          </cell>
          <cell r="C266">
            <v>54</v>
          </cell>
          <cell r="D266">
            <v>15.8</v>
          </cell>
          <cell r="E266">
            <v>10.1</v>
          </cell>
          <cell r="F266">
            <v>0</v>
          </cell>
          <cell r="G266">
            <v>0</v>
          </cell>
          <cell r="H266">
            <v>10</v>
          </cell>
          <cell r="I266">
            <v>0</v>
          </cell>
          <cell r="J266">
            <v>0</v>
          </cell>
          <cell r="K266">
            <v>0.37</v>
          </cell>
          <cell r="L266">
            <v>0.61499999999999999</v>
          </cell>
          <cell r="M266">
            <v>0</v>
          </cell>
          <cell r="N266">
            <v>0</v>
          </cell>
          <cell r="O266">
            <v>0</v>
          </cell>
          <cell r="P266">
            <v>1.1200000000000001</v>
          </cell>
          <cell r="Q266">
            <v>1.3125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8.15</v>
          </cell>
          <cell r="X266">
            <v>0</v>
          </cell>
          <cell r="Y266">
            <v>21.2</v>
          </cell>
          <cell r="Z266">
            <v>0</v>
          </cell>
          <cell r="AA266">
            <v>0</v>
          </cell>
          <cell r="AB266">
            <v>0</v>
          </cell>
          <cell r="AC266">
            <v>3580</v>
          </cell>
          <cell r="AD266">
            <v>778</v>
          </cell>
          <cell r="AE266">
            <v>303</v>
          </cell>
          <cell r="AF266">
            <v>66.599999999999994</v>
          </cell>
          <cell r="AG266">
            <v>60</v>
          </cell>
          <cell r="AH266">
            <v>4.37</v>
          </cell>
          <cell r="AI266">
            <v>103</v>
          </cell>
          <cell r="AJ266">
            <v>31.3</v>
          </cell>
          <cell r="AK266">
            <v>20.6</v>
          </cell>
          <cell r="AL266">
            <v>2.56</v>
          </cell>
          <cell r="AM266">
            <v>0</v>
          </cell>
          <cell r="AN266">
            <v>1.82</v>
          </cell>
          <cell r="AO266">
            <v>2310</v>
          </cell>
          <cell r="AP266">
            <v>0</v>
          </cell>
          <cell r="AQ266">
            <v>23.8</v>
          </cell>
          <cell r="AR266">
            <v>36.6</v>
          </cell>
          <cell r="AS266">
            <v>14.1</v>
          </cell>
          <cell r="AT266">
            <v>32.9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 t="str">
            <v>W250X80</v>
          </cell>
        </row>
        <row r="267">
          <cell r="A267" t="str">
            <v>W</v>
          </cell>
          <cell r="B267" t="str">
            <v>W10X49</v>
          </cell>
          <cell r="C267">
            <v>49</v>
          </cell>
          <cell r="D267">
            <v>14.4</v>
          </cell>
          <cell r="E267">
            <v>9.98</v>
          </cell>
          <cell r="F267">
            <v>0</v>
          </cell>
          <cell r="G267">
            <v>0</v>
          </cell>
          <cell r="H267">
            <v>10</v>
          </cell>
          <cell r="I267">
            <v>0</v>
          </cell>
          <cell r="J267">
            <v>0</v>
          </cell>
          <cell r="K267">
            <v>0.34</v>
          </cell>
          <cell r="L267">
            <v>0.56000000000000005</v>
          </cell>
          <cell r="M267">
            <v>0</v>
          </cell>
          <cell r="N267">
            <v>0</v>
          </cell>
          <cell r="O267">
            <v>0</v>
          </cell>
          <cell r="P267">
            <v>1.06</v>
          </cell>
          <cell r="Q267">
            <v>1.25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8.93</v>
          </cell>
          <cell r="X267">
            <v>0</v>
          </cell>
          <cell r="Y267">
            <v>23.1</v>
          </cell>
          <cell r="Z267">
            <v>0</v>
          </cell>
          <cell r="AA267">
            <v>0</v>
          </cell>
          <cell r="AB267">
            <v>0</v>
          </cell>
          <cell r="AC267">
            <v>3280</v>
          </cell>
          <cell r="AD267">
            <v>1090</v>
          </cell>
          <cell r="AE267">
            <v>272</v>
          </cell>
          <cell r="AF267">
            <v>60.4</v>
          </cell>
          <cell r="AG267">
            <v>54.6</v>
          </cell>
          <cell r="AH267">
            <v>4.3499999999999996</v>
          </cell>
          <cell r="AI267">
            <v>93.4</v>
          </cell>
          <cell r="AJ267">
            <v>28.3</v>
          </cell>
          <cell r="AK267">
            <v>18.7</v>
          </cell>
          <cell r="AL267">
            <v>2.54</v>
          </cell>
          <cell r="AM267">
            <v>0</v>
          </cell>
          <cell r="AN267">
            <v>1.39</v>
          </cell>
          <cell r="AO267">
            <v>2070</v>
          </cell>
          <cell r="AP267">
            <v>0</v>
          </cell>
          <cell r="AQ267">
            <v>23.6</v>
          </cell>
          <cell r="AR267">
            <v>33</v>
          </cell>
          <cell r="AS267">
            <v>12.7</v>
          </cell>
          <cell r="AT267">
            <v>29.7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 t="str">
            <v>W250X73</v>
          </cell>
        </row>
        <row r="268">
          <cell r="A268" t="str">
            <v>W</v>
          </cell>
          <cell r="B268" t="str">
            <v>W10X45</v>
          </cell>
          <cell r="C268">
            <v>45</v>
          </cell>
          <cell r="D268">
            <v>13.3</v>
          </cell>
          <cell r="E268">
            <v>10.1</v>
          </cell>
          <cell r="F268">
            <v>0</v>
          </cell>
          <cell r="G268">
            <v>0</v>
          </cell>
          <cell r="H268">
            <v>8.02</v>
          </cell>
          <cell r="I268">
            <v>0</v>
          </cell>
          <cell r="J268">
            <v>0</v>
          </cell>
          <cell r="K268">
            <v>0.35</v>
          </cell>
          <cell r="L268">
            <v>0.62</v>
          </cell>
          <cell r="M268">
            <v>0</v>
          </cell>
          <cell r="N268">
            <v>0</v>
          </cell>
          <cell r="O268">
            <v>0</v>
          </cell>
          <cell r="P268">
            <v>1.1200000000000001</v>
          </cell>
          <cell r="Q268">
            <v>1.3125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6.47</v>
          </cell>
          <cell r="X268">
            <v>0</v>
          </cell>
          <cell r="Y268">
            <v>22.5</v>
          </cell>
          <cell r="Z268">
            <v>0</v>
          </cell>
          <cell r="AA268">
            <v>0</v>
          </cell>
          <cell r="AB268">
            <v>0</v>
          </cell>
          <cell r="AC268">
            <v>3650</v>
          </cell>
          <cell r="AD268">
            <v>758</v>
          </cell>
          <cell r="AE268">
            <v>248</v>
          </cell>
          <cell r="AF268">
            <v>54.9</v>
          </cell>
          <cell r="AG268">
            <v>49.1</v>
          </cell>
          <cell r="AH268">
            <v>4.32</v>
          </cell>
          <cell r="AI268">
            <v>53.4</v>
          </cell>
          <cell r="AJ268">
            <v>20.3</v>
          </cell>
          <cell r="AK268">
            <v>13.3</v>
          </cell>
          <cell r="AL268">
            <v>2.0099999999999998</v>
          </cell>
          <cell r="AM268">
            <v>0</v>
          </cell>
          <cell r="AN268">
            <v>1.51</v>
          </cell>
          <cell r="AO268">
            <v>1200</v>
          </cell>
          <cell r="AP268">
            <v>0</v>
          </cell>
          <cell r="AQ268">
            <v>19</v>
          </cell>
          <cell r="AR268">
            <v>23.6</v>
          </cell>
          <cell r="AS268">
            <v>11.3</v>
          </cell>
          <cell r="AT268">
            <v>27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 t="str">
            <v>W250X67</v>
          </cell>
        </row>
        <row r="269">
          <cell r="A269" t="str">
            <v>W</v>
          </cell>
          <cell r="B269" t="str">
            <v>W10X39</v>
          </cell>
          <cell r="C269">
            <v>39</v>
          </cell>
          <cell r="D269">
            <v>11.5</v>
          </cell>
          <cell r="E269">
            <v>9.92</v>
          </cell>
          <cell r="F269">
            <v>0</v>
          </cell>
          <cell r="G269">
            <v>0</v>
          </cell>
          <cell r="H269">
            <v>7.99</v>
          </cell>
          <cell r="I269">
            <v>0</v>
          </cell>
          <cell r="J269">
            <v>0</v>
          </cell>
          <cell r="K269">
            <v>0.315</v>
          </cell>
          <cell r="L269">
            <v>0.53</v>
          </cell>
          <cell r="M269">
            <v>0</v>
          </cell>
          <cell r="N269">
            <v>0</v>
          </cell>
          <cell r="O269">
            <v>0</v>
          </cell>
          <cell r="P269">
            <v>1.03</v>
          </cell>
          <cell r="Q269">
            <v>1.1875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7.53</v>
          </cell>
          <cell r="X269">
            <v>0</v>
          </cell>
          <cell r="Y269">
            <v>25</v>
          </cell>
          <cell r="Z269">
            <v>0</v>
          </cell>
          <cell r="AA269">
            <v>0</v>
          </cell>
          <cell r="AB269">
            <v>0</v>
          </cell>
          <cell r="AC269">
            <v>3190</v>
          </cell>
          <cell r="AD269">
            <v>1310</v>
          </cell>
          <cell r="AE269">
            <v>209</v>
          </cell>
          <cell r="AF269">
            <v>46.8</v>
          </cell>
          <cell r="AG269">
            <v>42.1</v>
          </cell>
          <cell r="AH269">
            <v>4.2699999999999996</v>
          </cell>
          <cell r="AI269">
            <v>45</v>
          </cell>
          <cell r="AJ269">
            <v>17.2</v>
          </cell>
          <cell r="AK269">
            <v>11.3</v>
          </cell>
          <cell r="AL269">
            <v>1.98</v>
          </cell>
          <cell r="AM269">
            <v>0</v>
          </cell>
          <cell r="AN269">
            <v>0.97599999999999998</v>
          </cell>
          <cell r="AO269">
            <v>992</v>
          </cell>
          <cell r="AP269">
            <v>0</v>
          </cell>
          <cell r="AQ269">
            <v>18.7</v>
          </cell>
          <cell r="AR269">
            <v>19.8</v>
          </cell>
          <cell r="AS269">
            <v>9.5399999999999991</v>
          </cell>
          <cell r="AT269">
            <v>23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 t="str">
            <v>W250X58</v>
          </cell>
        </row>
        <row r="270">
          <cell r="A270" t="str">
            <v>W</v>
          </cell>
          <cell r="B270" t="str">
            <v>W10X33</v>
          </cell>
          <cell r="C270">
            <v>33</v>
          </cell>
          <cell r="D270">
            <v>9.7100000000000009</v>
          </cell>
          <cell r="E270">
            <v>9.73</v>
          </cell>
          <cell r="F270">
            <v>0</v>
          </cell>
          <cell r="G270">
            <v>0</v>
          </cell>
          <cell r="H270">
            <v>7.96</v>
          </cell>
          <cell r="I270">
            <v>0</v>
          </cell>
          <cell r="J270">
            <v>0</v>
          </cell>
          <cell r="K270">
            <v>0.28999999999999998</v>
          </cell>
          <cell r="L270">
            <v>0.435</v>
          </cell>
          <cell r="M270">
            <v>0</v>
          </cell>
          <cell r="N270">
            <v>0</v>
          </cell>
          <cell r="O270">
            <v>0</v>
          </cell>
          <cell r="P270">
            <v>0.93500000000000005</v>
          </cell>
          <cell r="Q270">
            <v>1.125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9.15</v>
          </cell>
          <cell r="X270">
            <v>0</v>
          </cell>
          <cell r="Y270">
            <v>27.1</v>
          </cell>
          <cell r="Z270">
            <v>0</v>
          </cell>
          <cell r="AA270">
            <v>0</v>
          </cell>
          <cell r="AB270">
            <v>0</v>
          </cell>
          <cell r="AC270">
            <v>2720</v>
          </cell>
          <cell r="AD270">
            <v>2480</v>
          </cell>
          <cell r="AE270">
            <v>171</v>
          </cell>
          <cell r="AF270">
            <v>38.799999999999997</v>
          </cell>
          <cell r="AG270">
            <v>35</v>
          </cell>
          <cell r="AH270">
            <v>4.1900000000000004</v>
          </cell>
          <cell r="AI270">
            <v>36.6</v>
          </cell>
          <cell r="AJ270">
            <v>14</v>
          </cell>
          <cell r="AK270">
            <v>9.1999999999999993</v>
          </cell>
          <cell r="AL270">
            <v>1.94</v>
          </cell>
          <cell r="AM270">
            <v>0</v>
          </cell>
          <cell r="AN270">
            <v>0.58299999999999996</v>
          </cell>
          <cell r="AO270">
            <v>791</v>
          </cell>
          <cell r="AP270">
            <v>0</v>
          </cell>
          <cell r="AQ270">
            <v>18.5</v>
          </cell>
          <cell r="AR270">
            <v>16</v>
          </cell>
          <cell r="AS270">
            <v>7.75</v>
          </cell>
          <cell r="AT270">
            <v>18.899999999999999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 t="str">
            <v>W250X49.1</v>
          </cell>
        </row>
        <row r="271">
          <cell r="A271" t="str">
            <v>W</v>
          </cell>
          <cell r="B271" t="str">
            <v>W10X30</v>
          </cell>
          <cell r="C271">
            <v>30</v>
          </cell>
          <cell r="D271">
            <v>8.84</v>
          </cell>
          <cell r="E271">
            <v>10.5</v>
          </cell>
          <cell r="F271">
            <v>0</v>
          </cell>
          <cell r="G271">
            <v>0</v>
          </cell>
          <cell r="H271">
            <v>5.81</v>
          </cell>
          <cell r="I271">
            <v>0</v>
          </cell>
          <cell r="J271">
            <v>0</v>
          </cell>
          <cell r="K271">
            <v>0.3</v>
          </cell>
          <cell r="L271">
            <v>0.51</v>
          </cell>
          <cell r="M271">
            <v>0</v>
          </cell>
          <cell r="N271">
            <v>0</v>
          </cell>
          <cell r="O271">
            <v>0</v>
          </cell>
          <cell r="P271">
            <v>0.81</v>
          </cell>
          <cell r="Q271">
            <v>1.125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5.7</v>
          </cell>
          <cell r="X271">
            <v>0</v>
          </cell>
          <cell r="Y271">
            <v>29.5</v>
          </cell>
          <cell r="Z271">
            <v>0</v>
          </cell>
          <cell r="AA271">
            <v>0</v>
          </cell>
          <cell r="AB271">
            <v>0</v>
          </cell>
          <cell r="AC271">
            <v>2900</v>
          </cell>
          <cell r="AD271">
            <v>2150</v>
          </cell>
          <cell r="AE271">
            <v>170</v>
          </cell>
          <cell r="AF271">
            <v>36.6</v>
          </cell>
          <cell r="AG271">
            <v>32.4</v>
          </cell>
          <cell r="AH271">
            <v>4.38</v>
          </cell>
          <cell r="AI271">
            <v>16.7</v>
          </cell>
          <cell r="AJ271">
            <v>8.84</v>
          </cell>
          <cell r="AK271">
            <v>5.75</v>
          </cell>
          <cell r="AL271">
            <v>1.37</v>
          </cell>
          <cell r="AM271">
            <v>0</v>
          </cell>
          <cell r="AN271">
            <v>0.622</v>
          </cell>
          <cell r="AO271">
            <v>414</v>
          </cell>
          <cell r="AP271">
            <v>0</v>
          </cell>
          <cell r="AQ271">
            <v>14.5</v>
          </cell>
          <cell r="AR271">
            <v>10.7</v>
          </cell>
          <cell r="AS271">
            <v>7</v>
          </cell>
          <cell r="AT271">
            <v>18.100000000000001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 t="str">
            <v>W250X44.8</v>
          </cell>
        </row>
        <row r="272">
          <cell r="A272" t="str">
            <v>W</v>
          </cell>
          <cell r="B272" t="str">
            <v>W10X26</v>
          </cell>
          <cell r="C272">
            <v>26</v>
          </cell>
          <cell r="D272">
            <v>7.61</v>
          </cell>
          <cell r="E272">
            <v>10.3</v>
          </cell>
          <cell r="F272">
            <v>0</v>
          </cell>
          <cell r="G272">
            <v>0</v>
          </cell>
          <cell r="H272">
            <v>5.77</v>
          </cell>
          <cell r="I272">
            <v>0</v>
          </cell>
          <cell r="J272">
            <v>0</v>
          </cell>
          <cell r="K272">
            <v>0.26</v>
          </cell>
          <cell r="L272">
            <v>0.44</v>
          </cell>
          <cell r="M272">
            <v>0</v>
          </cell>
          <cell r="N272">
            <v>0</v>
          </cell>
          <cell r="O272">
            <v>0</v>
          </cell>
          <cell r="P272">
            <v>0.74</v>
          </cell>
          <cell r="Q272">
            <v>1.0625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6.56</v>
          </cell>
          <cell r="X272">
            <v>0</v>
          </cell>
          <cell r="Y272">
            <v>34</v>
          </cell>
          <cell r="Z272">
            <v>0</v>
          </cell>
          <cell r="AA272">
            <v>0</v>
          </cell>
          <cell r="AB272">
            <v>55.6</v>
          </cell>
          <cell r="AC272">
            <v>2510</v>
          </cell>
          <cell r="AD272">
            <v>3760</v>
          </cell>
          <cell r="AE272">
            <v>144</v>
          </cell>
          <cell r="AF272">
            <v>31.3</v>
          </cell>
          <cell r="AG272">
            <v>27.9</v>
          </cell>
          <cell r="AH272">
            <v>4.3499999999999996</v>
          </cell>
          <cell r="AI272">
            <v>14.1</v>
          </cell>
          <cell r="AJ272">
            <v>7.5</v>
          </cell>
          <cell r="AK272">
            <v>4.8899999999999997</v>
          </cell>
          <cell r="AL272">
            <v>1.36</v>
          </cell>
          <cell r="AM272">
            <v>0</v>
          </cell>
          <cell r="AN272">
            <v>0.40200000000000002</v>
          </cell>
          <cell r="AO272">
            <v>345</v>
          </cell>
          <cell r="AP272">
            <v>0</v>
          </cell>
          <cell r="AQ272">
            <v>14.3</v>
          </cell>
          <cell r="AR272">
            <v>9.0500000000000007</v>
          </cell>
          <cell r="AS272">
            <v>5.99</v>
          </cell>
          <cell r="AT272">
            <v>15.5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 t="str">
            <v>W250X38.5</v>
          </cell>
        </row>
        <row r="273">
          <cell r="A273" t="str">
            <v>W</v>
          </cell>
          <cell r="B273" t="str">
            <v>W10X22</v>
          </cell>
          <cell r="C273">
            <v>22</v>
          </cell>
          <cell r="D273">
            <v>6.49</v>
          </cell>
          <cell r="E273">
            <v>10.199999999999999</v>
          </cell>
          <cell r="F273">
            <v>0</v>
          </cell>
          <cell r="G273">
            <v>0</v>
          </cell>
          <cell r="H273">
            <v>5.75</v>
          </cell>
          <cell r="I273">
            <v>0</v>
          </cell>
          <cell r="J273">
            <v>0</v>
          </cell>
          <cell r="K273">
            <v>0.24</v>
          </cell>
          <cell r="L273">
            <v>0.36</v>
          </cell>
          <cell r="M273">
            <v>0</v>
          </cell>
          <cell r="N273">
            <v>0</v>
          </cell>
          <cell r="O273">
            <v>0</v>
          </cell>
          <cell r="P273">
            <v>0.66</v>
          </cell>
          <cell r="Q273">
            <v>0.9375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7.99</v>
          </cell>
          <cell r="X273">
            <v>0</v>
          </cell>
          <cell r="Y273">
            <v>36.9</v>
          </cell>
          <cell r="Z273">
            <v>0</v>
          </cell>
          <cell r="AA273">
            <v>0</v>
          </cell>
          <cell r="AB273">
            <v>47.3</v>
          </cell>
          <cell r="AC273">
            <v>2150</v>
          </cell>
          <cell r="AD273">
            <v>7230</v>
          </cell>
          <cell r="AE273">
            <v>118</v>
          </cell>
          <cell r="AF273">
            <v>26</v>
          </cell>
          <cell r="AG273">
            <v>23.2</v>
          </cell>
          <cell r="AH273">
            <v>4.2699999999999996</v>
          </cell>
          <cell r="AI273">
            <v>11.4</v>
          </cell>
          <cell r="AJ273">
            <v>6.1</v>
          </cell>
          <cell r="AK273">
            <v>3.97</v>
          </cell>
          <cell r="AL273">
            <v>1.33</v>
          </cell>
          <cell r="AM273">
            <v>0</v>
          </cell>
          <cell r="AN273">
            <v>0.23899999999999999</v>
          </cell>
          <cell r="AO273">
            <v>274</v>
          </cell>
          <cell r="AP273">
            <v>0</v>
          </cell>
          <cell r="AQ273">
            <v>14.1</v>
          </cell>
          <cell r="AR273">
            <v>7.3</v>
          </cell>
          <cell r="AS273">
            <v>4.8600000000000003</v>
          </cell>
          <cell r="AT273">
            <v>12.8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 t="str">
            <v>W250X32.7</v>
          </cell>
        </row>
        <row r="274">
          <cell r="A274" t="str">
            <v>W</v>
          </cell>
          <cell r="B274" t="str">
            <v>W10X19</v>
          </cell>
          <cell r="C274">
            <v>19</v>
          </cell>
          <cell r="D274">
            <v>5.62</v>
          </cell>
          <cell r="E274">
            <v>10.199999999999999</v>
          </cell>
          <cell r="F274">
            <v>0</v>
          </cell>
          <cell r="G274">
            <v>0</v>
          </cell>
          <cell r="H274">
            <v>4.0199999999999996</v>
          </cell>
          <cell r="I274">
            <v>0</v>
          </cell>
          <cell r="J274">
            <v>0</v>
          </cell>
          <cell r="K274">
            <v>0.25</v>
          </cell>
          <cell r="L274">
            <v>0.39500000000000002</v>
          </cell>
          <cell r="M274">
            <v>0</v>
          </cell>
          <cell r="N274">
            <v>0</v>
          </cell>
          <cell r="O274">
            <v>0</v>
          </cell>
          <cell r="P274">
            <v>0.69499999999999995</v>
          </cell>
          <cell r="Q274">
            <v>0.9375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5.09</v>
          </cell>
          <cell r="X274">
            <v>0</v>
          </cell>
          <cell r="Y274">
            <v>35.4</v>
          </cell>
          <cell r="Z274">
            <v>0</v>
          </cell>
          <cell r="AA274">
            <v>0</v>
          </cell>
          <cell r="AB274">
            <v>51.4</v>
          </cell>
          <cell r="AC274">
            <v>2440</v>
          </cell>
          <cell r="AD274">
            <v>5030</v>
          </cell>
          <cell r="AE274">
            <v>96.3</v>
          </cell>
          <cell r="AF274">
            <v>21.6</v>
          </cell>
          <cell r="AG274">
            <v>18.8</v>
          </cell>
          <cell r="AH274">
            <v>4.1399999999999997</v>
          </cell>
          <cell r="AI274">
            <v>4.29</v>
          </cell>
          <cell r="AJ274">
            <v>3.35</v>
          </cell>
          <cell r="AK274">
            <v>2.14</v>
          </cell>
          <cell r="AL274">
            <v>0.874</v>
          </cell>
          <cell r="AM274">
            <v>0</v>
          </cell>
          <cell r="AN274">
            <v>0.23300000000000001</v>
          </cell>
          <cell r="AO274">
            <v>104</v>
          </cell>
          <cell r="AP274">
            <v>0</v>
          </cell>
          <cell r="AQ274">
            <v>9.89</v>
          </cell>
          <cell r="AR274">
            <v>3.93</v>
          </cell>
          <cell r="AS274">
            <v>3.67</v>
          </cell>
          <cell r="AT274">
            <v>10.6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 t="str">
            <v>W250X28.4</v>
          </cell>
        </row>
        <row r="275">
          <cell r="A275" t="str">
            <v>W</v>
          </cell>
          <cell r="B275" t="str">
            <v>W10X17</v>
          </cell>
          <cell r="C275">
            <v>17</v>
          </cell>
          <cell r="D275">
            <v>4.99</v>
          </cell>
          <cell r="E275">
            <v>10.1</v>
          </cell>
          <cell r="F275">
            <v>0</v>
          </cell>
          <cell r="G275">
            <v>0</v>
          </cell>
          <cell r="H275">
            <v>4.01</v>
          </cell>
          <cell r="I275">
            <v>0</v>
          </cell>
          <cell r="J275">
            <v>0</v>
          </cell>
          <cell r="K275">
            <v>0.24</v>
          </cell>
          <cell r="L275">
            <v>0.33</v>
          </cell>
          <cell r="M275">
            <v>0</v>
          </cell>
          <cell r="N275">
            <v>0</v>
          </cell>
          <cell r="O275">
            <v>0</v>
          </cell>
          <cell r="P275">
            <v>0.63</v>
          </cell>
          <cell r="Q275">
            <v>0.875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6.08</v>
          </cell>
          <cell r="X275">
            <v>0</v>
          </cell>
          <cell r="Y275">
            <v>36.9</v>
          </cell>
          <cell r="Z275">
            <v>0</v>
          </cell>
          <cell r="AA275">
            <v>0</v>
          </cell>
          <cell r="AB275">
            <v>47.3</v>
          </cell>
          <cell r="AC275">
            <v>2180</v>
          </cell>
          <cell r="AD275">
            <v>8220</v>
          </cell>
          <cell r="AE275">
            <v>81.900000000000006</v>
          </cell>
          <cell r="AF275">
            <v>18.7</v>
          </cell>
          <cell r="AG275">
            <v>16.2</v>
          </cell>
          <cell r="AH275">
            <v>4.05</v>
          </cell>
          <cell r="AI275">
            <v>3.56</v>
          </cell>
          <cell r="AJ275">
            <v>2.8</v>
          </cell>
          <cell r="AK275">
            <v>1.78</v>
          </cell>
          <cell r="AL275">
            <v>0.84499999999999997</v>
          </cell>
          <cell r="AM275">
            <v>0</v>
          </cell>
          <cell r="AN275">
            <v>0.156</v>
          </cell>
          <cell r="AO275">
            <v>85.1</v>
          </cell>
          <cell r="AP275">
            <v>0</v>
          </cell>
          <cell r="AQ275">
            <v>9.8000000000000007</v>
          </cell>
          <cell r="AR275">
            <v>3.24</v>
          </cell>
          <cell r="AS275">
            <v>3.04</v>
          </cell>
          <cell r="AT275">
            <v>9.15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 t="str">
            <v>W250X25.3</v>
          </cell>
        </row>
        <row r="276">
          <cell r="A276" t="str">
            <v>W</v>
          </cell>
          <cell r="B276" t="str">
            <v>W10X15</v>
          </cell>
          <cell r="C276">
            <v>15</v>
          </cell>
          <cell r="D276">
            <v>4.41</v>
          </cell>
          <cell r="E276">
            <v>9.99</v>
          </cell>
          <cell r="F276">
            <v>0</v>
          </cell>
          <cell r="G276">
            <v>0</v>
          </cell>
          <cell r="H276">
            <v>4</v>
          </cell>
          <cell r="I276">
            <v>0</v>
          </cell>
          <cell r="J276">
            <v>0</v>
          </cell>
          <cell r="K276">
            <v>0.23</v>
          </cell>
          <cell r="L276">
            <v>0.27</v>
          </cell>
          <cell r="M276">
            <v>0</v>
          </cell>
          <cell r="N276">
            <v>0</v>
          </cell>
          <cell r="O276">
            <v>0</v>
          </cell>
          <cell r="P276">
            <v>0.56999999999999995</v>
          </cell>
          <cell r="Q276">
            <v>0.8125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7.41</v>
          </cell>
          <cell r="X276">
            <v>0</v>
          </cell>
          <cell r="Y276">
            <v>38.5</v>
          </cell>
          <cell r="Z276">
            <v>0</v>
          </cell>
          <cell r="AA276">
            <v>0</v>
          </cell>
          <cell r="AB276">
            <v>43.5</v>
          </cell>
          <cell r="AC276">
            <v>1960</v>
          </cell>
          <cell r="AD276">
            <v>13300</v>
          </cell>
          <cell r="AE276">
            <v>68.900000000000006</v>
          </cell>
          <cell r="AF276">
            <v>16</v>
          </cell>
          <cell r="AG276">
            <v>13.8</v>
          </cell>
          <cell r="AH276">
            <v>3.95</v>
          </cell>
          <cell r="AI276">
            <v>2.89</v>
          </cell>
          <cell r="AJ276">
            <v>2.2999999999999998</v>
          </cell>
          <cell r="AK276">
            <v>1.45</v>
          </cell>
          <cell r="AL276">
            <v>0.81</v>
          </cell>
          <cell r="AM276">
            <v>0</v>
          </cell>
          <cell r="AN276">
            <v>0.104</v>
          </cell>
          <cell r="AO276">
            <v>68.3</v>
          </cell>
          <cell r="AP276">
            <v>0</v>
          </cell>
          <cell r="AQ276">
            <v>9.7200000000000006</v>
          </cell>
          <cell r="AR276">
            <v>2.62</v>
          </cell>
          <cell r="AS276">
            <v>2.4700000000000002</v>
          </cell>
          <cell r="AT276">
            <v>7.82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 t="str">
            <v>W250X22.3</v>
          </cell>
        </row>
        <row r="277">
          <cell r="A277" t="str">
            <v>W</v>
          </cell>
          <cell r="B277" t="str">
            <v>W10X12</v>
          </cell>
          <cell r="C277">
            <v>12</v>
          </cell>
          <cell r="D277">
            <v>3.54</v>
          </cell>
          <cell r="E277">
            <v>9.8699999999999992</v>
          </cell>
          <cell r="F277">
            <v>0</v>
          </cell>
          <cell r="G277">
            <v>0</v>
          </cell>
          <cell r="H277">
            <v>3.96</v>
          </cell>
          <cell r="I277">
            <v>0</v>
          </cell>
          <cell r="J277">
            <v>0</v>
          </cell>
          <cell r="K277">
            <v>0.19</v>
          </cell>
          <cell r="L277">
            <v>0.21</v>
          </cell>
          <cell r="M277">
            <v>0</v>
          </cell>
          <cell r="N277">
            <v>0</v>
          </cell>
          <cell r="O277">
            <v>0</v>
          </cell>
          <cell r="P277">
            <v>0.51</v>
          </cell>
          <cell r="Q277">
            <v>0.75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9.43</v>
          </cell>
          <cell r="X277">
            <v>0</v>
          </cell>
          <cell r="Y277">
            <v>46.6</v>
          </cell>
          <cell r="Z277">
            <v>0</v>
          </cell>
          <cell r="AA277">
            <v>0</v>
          </cell>
          <cell r="AB277">
            <v>29.7</v>
          </cell>
          <cell r="AC277">
            <v>1620</v>
          </cell>
          <cell r="AD277">
            <v>29500</v>
          </cell>
          <cell r="AE277">
            <v>53.8</v>
          </cell>
          <cell r="AF277">
            <v>12.6</v>
          </cell>
          <cell r="AG277">
            <v>10.9</v>
          </cell>
          <cell r="AH277">
            <v>3.9</v>
          </cell>
          <cell r="AI277">
            <v>2.1800000000000002</v>
          </cell>
          <cell r="AJ277">
            <v>1.74</v>
          </cell>
          <cell r="AK277">
            <v>1.1000000000000001</v>
          </cell>
          <cell r="AL277">
            <v>0.78500000000000003</v>
          </cell>
          <cell r="AM277">
            <v>0</v>
          </cell>
          <cell r="AN277">
            <v>5.4699999999999999E-2</v>
          </cell>
          <cell r="AO277">
            <v>50.9</v>
          </cell>
          <cell r="AP277">
            <v>0</v>
          </cell>
          <cell r="AQ277">
            <v>9.56</v>
          </cell>
          <cell r="AR277">
            <v>1.99</v>
          </cell>
          <cell r="AS277">
            <v>1.91</v>
          </cell>
          <cell r="AT277">
            <v>6.14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 t="str">
            <v>W250X17.9</v>
          </cell>
        </row>
        <row r="278">
          <cell r="A278" t="str">
            <v>W</v>
          </cell>
          <cell r="B278" t="str">
            <v>W8X67</v>
          </cell>
          <cell r="C278">
            <v>67</v>
          </cell>
          <cell r="D278">
            <v>19.7</v>
          </cell>
          <cell r="E278">
            <v>9</v>
          </cell>
          <cell r="F278">
            <v>0</v>
          </cell>
          <cell r="G278">
            <v>0</v>
          </cell>
          <cell r="H278">
            <v>8.2799999999999994</v>
          </cell>
          <cell r="I278">
            <v>0</v>
          </cell>
          <cell r="J278">
            <v>0</v>
          </cell>
          <cell r="K278">
            <v>0.56999999999999995</v>
          </cell>
          <cell r="L278">
            <v>0.93500000000000005</v>
          </cell>
          <cell r="M278">
            <v>0</v>
          </cell>
          <cell r="N278">
            <v>0</v>
          </cell>
          <cell r="O278">
            <v>0</v>
          </cell>
          <cell r="P278">
            <v>1.33</v>
          </cell>
          <cell r="Q278">
            <v>1.625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4.43</v>
          </cell>
          <cell r="X278">
            <v>0</v>
          </cell>
          <cell r="Y278">
            <v>11.1</v>
          </cell>
          <cell r="Z278">
            <v>0</v>
          </cell>
          <cell r="AA278">
            <v>0</v>
          </cell>
          <cell r="AB278">
            <v>0</v>
          </cell>
          <cell r="AC278">
            <v>6610</v>
          </cell>
          <cell r="AD278">
            <v>74.2</v>
          </cell>
          <cell r="AE278">
            <v>272</v>
          </cell>
          <cell r="AF278">
            <v>70.099999999999994</v>
          </cell>
          <cell r="AG278">
            <v>60.4</v>
          </cell>
          <cell r="AH278">
            <v>3.72</v>
          </cell>
          <cell r="AI278">
            <v>88.6</v>
          </cell>
          <cell r="AJ278">
            <v>32.700000000000003</v>
          </cell>
          <cell r="AK278">
            <v>21.4</v>
          </cell>
          <cell r="AL278">
            <v>2.12</v>
          </cell>
          <cell r="AM278">
            <v>0</v>
          </cell>
          <cell r="AN278">
            <v>5.05</v>
          </cell>
          <cell r="AO278">
            <v>1440</v>
          </cell>
          <cell r="AP278">
            <v>0</v>
          </cell>
          <cell r="AQ278">
            <v>16.7</v>
          </cell>
          <cell r="AR278">
            <v>32.299999999999997</v>
          </cell>
          <cell r="AS278">
            <v>14.5</v>
          </cell>
          <cell r="AT278">
            <v>34.799999999999997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 t="str">
            <v>W200X100</v>
          </cell>
        </row>
        <row r="279">
          <cell r="A279" t="str">
            <v>W</v>
          </cell>
          <cell r="B279" t="str">
            <v>W8X58</v>
          </cell>
          <cell r="C279">
            <v>58</v>
          </cell>
          <cell r="D279">
            <v>17.100000000000001</v>
          </cell>
          <cell r="E279">
            <v>8.75</v>
          </cell>
          <cell r="F279">
            <v>0</v>
          </cell>
          <cell r="G279">
            <v>0</v>
          </cell>
          <cell r="H279">
            <v>8.2200000000000006</v>
          </cell>
          <cell r="I279">
            <v>0</v>
          </cell>
          <cell r="J279">
            <v>0</v>
          </cell>
          <cell r="K279">
            <v>0.51</v>
          </cell>
          <cell r="L279">
            <v>0.81</v>
          </cell>
          <cell r="M279">
            <v>0</v>
          </cell>
          <cell r="N279">
            <v>0</v>
          </cell>
          <cell r="O279">
            <v>0</v>
          </cell>
          <cell r="P279">
            <v>1.2</v>
          </cell>
          <cell r="Q279">
            <v>1.5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5.07</v>
          </cell>
          <cell r="X279">
            <v>0</v>
          </cell>
          <cell r="Y279">
            <v>12.4</v>
          </cell>
          <cell r="Z279">
            <v>0</v>
          </cell>
          <cell r="AA279">
            <v>0</v>
          </cell>
          <cell r="AB279">
            <v>0</v>
          </cell>
          <cell r="AC279">
            <v>5810</v>
          </cell>
          <cell r="AD279">
            <v>123</v>
          </cell>
          <cell r="AE279">
            <v>228</v>
          </cell>
          <cell r="AF279">
            <v>59.8</v>
          </cell>
          <cell r="AG279">
            <v>52</v>
          </cell>
          <cell r="AH279">
            <v>3.65</v>
          </cell>
          <cell r="AI279">
            <v>75.099999999999994</v>
          </cell>
          <cell r="AJ279">
            <v>27.9</v>
          </cell>
          <cell r="AK279">
            <v>18.3</v>
          </cell>
          <cell r="AL279">
            <v>2.1</v>
          </cell>
          <cell r="AM279">
            <v>0</v>
          </cell>
          <cell r="AN279">
            <v>3.33</v>
          </cell>
          <cell r="AO279">
            <v>1180</v>
          </cell>
          <cell r="AP279">
            <v>0</v>
          </cell>
          <cell r="AQ279">
            <v>16.3</v>
          </cell>
          <cell r="AR279">
            <v>27.2</v>
          </cell>
          <cell r="AS279">
            <v>12.4</v>
          </cell>
          <cell r="AT279">
            <v>29.7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 t="str">
            <v>W200X86</v>
          </cell>
        </row>
        <row r="280">
          <cell r="A280" t="str">
            <v>W</v>
          </cell>
          <cell r="B280" t="str">
            <v>W8X48</v>
          </cell>
          <cell r="C280">
            <v>48</v>
          </cell>
          <cell r="D280">
            <v>14.1</v>
          </cell>
          <cell r="E280">
            <v>8.5</v>
          </cell>
          <cell r="F280">
            <v>0</v>
          </cell>
          <cell r="G280">
            <v>0</v>
          </cell>
          <cell r="H280">
            <v>8.11</v>
          </cell>
          <cell r="I280">
            <v>0</v>
          </cell>
          <cell r="J280">
            <v>0</v>
          </cell>
          <cell r="K280">
            <v>0.4</v>
          </cell>
          <cell r="L280">
            <v>0.68500000000000005</v>
          </cell>
          <cell r="M280">
            <v>0</v>
          </cell>
          <cell r="N280">
            <v>0</v>
          </cell>
          <cell r="O280">
            <v>0</v>
          </cell>
          <cell r="P280">
            <v>1.08</v>
          </cell>
          <cell r="Q280">
            <v>1.375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5.92</v>
          </cell>
          <cell r="X280">
            <v>0</v>
          </cell>
          <cell r="Y280">
            <v>15.9</v>
          </cell>
          <cell r="Z280">
            <v>0</v>
          </cell>
          <cell r="AA280">
            <v>0</v>
          </cell>
          <cell r="AB280">
            <v>0</v>
          </cell>
          <cell r="AC280">
            <v>4870</v>
          </cell>
          <cell r="AD280">
            <v>237</v>
          </cell>
          <cell r="AE280">
            <v>184</v>
          </cell>
          <cell r="AF280">
            <v>49</v>
          </cell>
          <cell r="AG280">
            <v>43.2</v>
          </cell>
          <cell r="AH280">
            <v>3.61</v>
          </cell>
          <cell r="AI280">
            <v>60.9</v>
          </cell>
          <cell r="AJ280">
            <v>22.9</v>
          </cell>
          <cell r="AK280">
            <v>15</v>
          </cell>
          <cell r="AL280">
            <v>2.08</v>
          </cell>
          <cell r="AM280">
            <v>0</v>
          </cell>
          <cell r="AN280">
            <v>1.96</v>
          </cell>
          <cell r="AO280">
            <v>930</v>
          </cell>
          <cell r="AP280">
            <v>0</v>
          </cell>
          <cell r="AQ280">
            <v>15.8</v>
          </cell>
          <cell r="AR280">
            <v>22</v>
          </cell>
          <cell r="AS280">
            <v>10.3</v>
          </cell>
          <cell r="AT280">
            <v>24.2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 t="str">
            <v>W200X71</v>
          </cell>
        </row>
        <row r="281">
          <cell r="A281" t="str">
            <v>W</v>
          </cell>
          <cell r="B281" t="str">
            <v>W8X40</v>
          </cell>
          <cell r="C281">
            <v>40</v>
          </cell>
          <cell r="D281">
            <v>11.7</v>
          </cell>
          <cell r="E281">
            <v>8.25</v>
          </cell>
          <cell r="F281">
            <v>0</v>
          </cell>
          <cell r="G281">
            <v>0</v>
          </cell>
          <cell r="H281">
            <v>8.07</v>
          </cell>
          <cell r="I281">
            <v>0</v>
          </cell>
          <cell r="J281">
            <v>0</v>
          </cell>
          <cell r="K281">
            <v>0.36</v>
          </cell>
          <cell r="L281">
            <v>0.56000000000000005</v>
          </cell>
          <cell r="M281">
            <v>0</v>
          </cell>
          <cell r="N281">
            <v>0</v>
          </cell>
          <cell r="O281">
            <v>0</v>
          </cell>
          <cell r="P281">
            <v>0.95399999999999996</v>
          </cell>
          <cell r="Q281">
            <v>1.25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7.21</v>
          </cell>
          <cell r="X281">
            <v>0</v>
          </cell>
          <cell r="Y281">
            <v>17.600000000000001</v>
          </cell>
          <cell r="Z281">
            <v>0</v>
          </cell>
          <cell r="AA281">
            <v>0</v>
          </cell>
          <cell r="AB281">
            <v>0</v>
          </cell>
          <cell r="AC281">
            <v>4080</v>
          </cell>
          <cell r="AD281">
            <v>474</v>
          </cell>
          <cell r="AE281">
            <v>146</v>
          </cell>
          <cell r="AF281">
            <v>39.799999999999997</v>
          </cell>
          <cell r="AG281">
            <v>35.5</v>
          </cell>
          <cell r="AH281">
            <v>3.53</v>
          </cell>
          <cell r="AI281">
            <v>49.1</v>
          </cell>
          <cell r="AJ281">
            <v>18.5</v>
          </cell>
          <cell r="AK281">
            <v>12.2</v>
          </cell>
          <cell r="AL281">
            <v>2.04</v>
          </cell>
          <cell r="AM281">
            <v>0</v>
          </cell>
          <cell r="AN281">
            <v>1.1200000000000001</v>
          </cell>
          <cell r="AO281">
            <v>726</v>
          </cell>
          <cell r="AP281">
            <v>0</v>
          </cell>
          <cell r="AQ281">
            <v>15.5</v>
          </cell>
          <cell r="AR281">
            <v>17.5</v>
          </cell>
          <cell r="AS281">
            <v>8.3000000000000007</v>
          </cell>
          <cell r="AT281">
            <v>19.7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 t="str">
            <v>W200X59</v>
          </cell>
        </row>
        <row r="282">
          <cell r="A282" t="str">
            <v>W</v>
          </cell>
          <cell r="B282" t="str">
            <v>W8X35</v>
          </cell>
          <cell r="C282">
            <v>35</v>
          </cell>
          <cell r="D282">
            <v>10.3</v>
          </cell>
          <cell r="E282">
            <v>8.1199999999999992</v>
          </cell>
          <cell r="F282">
            <v>0</v>
          </cell>
          <cell r="G282">
            <v>0</v>
          </cell>
          <cell r="H282">
            <v>8.02</v>
          </cell>
          <cell r="I282">
            <v>0</v>
          </cell>
          <cell r="J282">
            <v>0</v>
          </cell>
          <cell r="K282">
            <v>0.31</v>
          </cell>
          <cell r="L282">
            <v>0.495</v>
          </cell>
          <cell r="M282">
            <v>0</v>
          </cell>
          <cell r="N282">
            <v>0</v>
          </cell>
          <cell r="O282">
            <v>0</v>
          </cell>
          <cell r="P282">
            <v>0.88900000000000001</v>
          </cell>
          <cell r="Q282">
            <v>1.1875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8.1</v>
          </cell>
          <cell r="X282">
            <v>0</v>
          </cell>
          <cell r="Y282">
            <v>20.5</v>
          </cell>
          <cell r="Z282">
            <v>0</v>
          </cell>
          <cell r="AA282">
            <v>0</v>
          </cell>
          <cell r="AB282">
            <v>0</v>
          </cell>
          <cell r="AC282">
            <v>3610</v>
          </cell>
          <cell r="AD282">
            <v>763</v>
          </cell>
          <cell r="AE282">
            <v>127</v>
          </cell>
          <cell r="AF282">
            <v>34.700000000000003</v>
          </cell>
          <cell r="AG282">
            <v>31.2</v>
          </cell>
          <cell r="AH282">
            <v>3.51</v>
          </cell>
          <cell r="AI282">
            <v>42.6</v>
          </cell>
          <cell r="AJ282">
            <v>16.100000000000001</v>
          </cell>
          <cell r="AK282">
            <v>10.6</v>
          </cell>
          <cell r="AL282">
            <v>2.0299999999999998</v>
          </cell>
          <cell r="AM282">
            <v>0</v>
          </cell>
          <cell r="AN282">
            <v>0.76900000000000002</v>
          </cell>
          <cell r="AO282">
            <v>619</v>
          </cell>
          <cell r="AP282">
            <v>0</v>
          </cell>
          <cell r="AQ282">
            <v>15.3</v>
          </cell>
          <cell r="AR282">
            <v>15.2</v>
          </cell>
          <cell r="AS282">
            <v>7.28</v>
          </cell>
          <cell r="AT282">
            <v>17.100000000000001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 t="str">
            <v>W200X52</v>
          </cell>
        </row>
        <row r="283">
          <cell r="A283" t="str">
            <v>W</v>
          </cell>
          <cell r="B283" t="str">
            <v>W8X31</v>
          </cell>
          <cell r="C283">
            <v>31</v>
          </cell>
          <cell r="D283">
            <v>9.1199999999999992</v>
          </cell>
          <cell r="E283">
            <v>8</v>
          </cell>
          <cell r="F283">
            <v>0</v>
          </cell>
          <cell r="G283">
            <v>0</v>
          </cell>
          <cell r="H283">
            <v>8</v>
          </cell>
          <cell r="I283">
            <v>0</v>
          </cell>
          <cell r="J283">
            <v>0</v>
          </cell>
          <cell r="K283">
            <v>0.28499999999999998</v>
          </cell>
          <cell r="L283">
            <v>0.435</v>
          </cell>
          <cell r="M283">
            <v>0</v>
          </cell>
          <cell r="N283">
            <v>0</v>
          </cell>
          <cell r="O283">
            <v>0</v>
          </cell>
          <cell r="P283">
            <v>0.82899999999999996</v>
          </cell>
          <cell r="Q283">
            <v>1.125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9.19</v>
          </cell>
          <cell r="X283">
            <v>0</v>
          </cell>
          <cell r="Y283">
            <v>22.3</v>
          </cell>
          <cell r="Z283">
            <v>0</v>
          </cell>
          <cell r="AA283">
            <v>0</v>
          </cell>
          <cell r="AB283">
            <v>0</v>
          </cell>
          <cell r="AC283">
            <v>3220</v>
          </cell>
          <cell r="AD283">
            <v>1200</v>
          </cell>
          <cell r="AE283">
            <v>110</v>
          </cell>
          <cell r="AF283">
            <v>30.4</v>
          </cell>
          <cell r="AG283">
            <v>27.5</v>
          </cell>
          <cell r="AH283">
            <v>3.47</v>
          </cell>
          <cell r="AI283">
            <v>37.1</v>
          </cell>
          <cell r="AJ283">
            <v>14.1</v>
          </cell>
          <cell r="AK283">
            <v>9.27</v>
          </cell>
          <cell r="AL283">
            <v>2.02</v>
          </cell>
          <cell r="AM283">
            <v>0</v>
          </cell>
          <cell r="AN283">
            <v>0.53600000000000003</v>
          </cell>
          <cell r="AO283">
            <v>531</v>
          </cell>
          <cell r="AP283">
            <v>0</v>
          </cell>
          <cell r="AQ283">
            <v>15.1</v>
          </cell>
          <cell r="AR283">
            <v>13.1</v>
          </cell>
          <cell r="AS283">
            <v>6.34</v>
          </cell>
          <cell r="AT283">
            <v>15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 t="str">
            <v>W200X46.1</v>
          </cell>
        </row>
        <row r="284">
          <cell r="A284" t="str">
            <v>W</v>
          </cell>
          <cell r="B284" t="str">
            <v>W8X28</v>
          </cell>
          <cell r="C284">
            <v>28</v>
          </cell>
          <cell r="D284">
            <v>8.24</v>
          </cell>
          <cell r="E284">
            <v>8.06</v>
          </cell>
          <cell r="F284">
            <v>0</v>
          </cell>
          <cell r="G284">
            <v>0</v>
          </cell>
          <cell r="H284">
            <v>6.54</v>
          </cell>
          <cell r="I284">
            <v>0</v>
          </cell>
          <cell r="J284">
            <v>0</v>
          </cell>
          <cell r="K284">
            <v>0.28499999999999998</v>
          </cell>
          <cell r="L284">
            <v>0.46500000000000002</v>
          </cell>
          <cell r="M284">
            <v>0</v>
          </cell>
          <cell r="N284">
            <v>0</v>
          </cell>
          <cell r="O284">
            <v>0</v>
          </cell>
          <cell r="P284">
            <v>0.85899999999999999</v>
          </cell>
          <cell r="Q284">
            <v>0.9375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7.03</v>
          </cell>
          <cell r="X284">
            <v>0</v>
          </cell>
          <cell r="Y284">
            <v>22.3</v>
          </cell>
          <cell r="Z284">
            <v>0</v>
          </cell>
          <cell r="AA284">
            <v>0</v>
          </cell>
          <cell r="AB284">
            <v>0</v>
          </cell>
          <cell r="AC284">
            <v>3470</v>
          </cell>
          <cell r="AD284">
            <v>942</v>
          </cell>
          <cell r="AE284">
            <v>98</v>
          </cell>
          <cell r="AF284">
            <v>27.2</v>
          </cell>
          <cell r="AG284">
            <v>24.3</v>
          </cell>
          <cell r="AH284">
            <v>3.45</v>
          </cell>
          <cell r="AI284">
            <v>21.7</v>
          </cell>
          <cell r="AJ284">
            <v>10.1</v>
          </cell>
          <cell r="AK284">
            <v>6.63</v>
          </cell>
          <cell r="AL284">
            <v>1.62</v>
          </cell>
          <cell r="AM284">
            <v>0</v>
          </cell>
          <cell r="AN284">
            <v>0.53700000000000003</v>
          </cell>
          <cell r="AO284">
            <v>313</v>
          </cell>
          <cell r="AP284">
            <v>0</v>
          </cell>
          <cell r="AQ284">
            <v>12.4</v>
          </cell>
          <cell r="AR284">
            <v>9.43</v>
          </cell>
          <cell r="AS284">
            <v>5.52</v>
          </cell>
          <cell r="AT284">
            <v>13.4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 t="str">
            <v>W200X41.7</v>
          </cell>
        </row>
        <row r="285">
          <cell r="A285" t="str">
            <v>W</v>
          </cell>
          <cell r="B285" t="str">
            <v>W8X24</v>
          </cell>
          <cell r="C285">
            <v>24</v>
          </cell>
          <cell r="D285">
            <v>7.08</v>
          </cell>
          <cell r="E285">
            <v>7.93</v>
          </cell>
          <cell r="F285">
            <v>0</v>
          </cell>
          <cell r="G285">
            <v>0</v>
          </cell>
          <cell r="H285">
            <v>6.5</v>
          </cell>
          <cell r="I285">
            <v>0</v>
          </cell>
          <cell r="J285">
            <v>0</v>
          </cell>
          <cell r="K285">
            <v>0.245</v>
          </cell>
          <cell r="L285">
            <v>0.4</v>
          </cell>
          <cell r="M285">
            <v>0</v>
          </cell>
          <cell r="N285">
            <v>0</v>
          </cell>
          <cell r="O285">
            <v>0</v>
          </cell>
          <cell r="P285">
            <v>0.79400000000000004</v>
          </cell>
          <cell r="Q285">
            <v>0.875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8.1199999999999992</v>
          </cell>
          <cell r="X285">
            <v>0</v>
          </cell>
          <cell r="Y285">
            <v>25.9</v>
          </cell>
          <cell r="Z285">
            <v>0</v>
          </cell>
          <cell r="AA285">
            <v>0</v>
          </cell>
          <cell r="AB285">
            <v>0</v>
          </cell>
          <cell r="AC285">
            <v>3000</v>
          </cell>
          <cell r="AD285">
            <v>1650</v>
          </cell>
          <cell r="AE285">
            <v>82.7</v>
          </cell>
          <cell r="AF285">
            <v>23.1</v>
          </cell>
          <cell r="AG285">
            <v>20.9</v>
          </cell>
          <cell r="AH285">
            <v>3.42</v>
          </cell>
          <cell r="AI285">
            <v>18.3</v>
          </cell>
          <cell r="AJ285">
            <v>8.57</v>
          </cell>
          <cell r="AK285">
            <v>5.63</v>
          </cell>
          <cell r="AL285">
            <v>1.61</v>
          </cell>
          <cell r="AM285">
            <v>0</v>
          </cell>
          <cell r="AN285">
            <v>0.34599999999999997</v>
          </cell>
          <cell r="AO285">
            <v>259</v>
          </cell>
          <cell r="AP285">
            <v>0</v>
          </cell>
          <cell r="AQ285">
            <v>12.2</v>
          </cell>
          <cell r="AR285">
            <v>7.94</v>
          </cell>
          <cell r="AS285">
            <v>4.71</v>
          </cell>
          <cell r="AT285">
            <v>11.3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 t="str">
            <v>W200X35.9</v>
          </cell>
        </row>
        <row r="286">
          <cell r="A286" t="str">
            <v>W</v>
          </cell>
          <cell r="B286" t="str">
            <v>W8X21</v>
          </cell>
          <cell r="C286">
            <v>21</v>
          </cell>
          <cell r="D286">
            <v>6.16</v>
          </cell>
          <cell r="E286">
            <v>8.2799999999999994</v>
          </cell>
          <cell r="F286">
            <v>0</v>
          </cell>
          <cell r="G286">
            <v>0</v>
          </cell>
          <cell r="H286">
            <v>5.27</v>
          </cell>
          <cell r="I286">
            <v>0</v>
          </cell>
          <cell r="J286">
            <v>0</v>
          </cell>
          <cell r="K286">
            <v>0.25</v>
          </cell>
          <cell r="L286">
            <v>0.4</v>
          </cell>
          <cell r="M286">
            <v>0</v>
          </cell>
          <cell r="N286">
            <v>0</v>
          </cell>
          <cell r="O286">
            <v>0</v>
          </cell>
          <cell r="P286">
            <v>0.7</v>
          </cell>
          <cell r="Q286">
            <v>0.875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6.59</v>
          </cell>
          <cell r="X286">
            <v>0</v>
          </cell>
          <cell r="Y286">
            <v>27.5</v>
          </cell>
          <cell r="Z286">
            <v>0</v>
          </cell>
          <cell r="AA286">
            <v>0</v>
          </cell>
          <cell r="AB286">
            <v>0</v>
          </cell>
          <cell r="AC286">
            <v>2900</v>
          </cell>
          <cell r="AD286">
            <v>2060</v>
          </cell>
          <cell r="AE286">
            <v>75.3</v>
          </cell>
          <cell r="AF286">
            <v>20.399999999999999</v>
          </cell>
          <cell r="AG286">
            <v>18.2</v>
          </cell>
          <cell r="AH286">
            <v>3.49</v>
          </cell>
          <cell r="AI286">
            <v>9.77</v>
          </cell>
          <cell r="AJ286">
            <v>5.69</v>
          </cell>
          <cell r="AK286">
            <v>3.71</v>
          </cell>
          <cell r="AL286">
            <v>1.26</v>
          </cell>
          <cell r="AM286">
            <v>0</v>
          </cell>
          <cell r="AN286">
            <v>0.28199999999999997</v>
          </cell>
          <cell r="AO286">
            <v>152</v>
          </cell>
          <cell r="AP286">
            <v>0</v>
          </cell>
          <cell r="AQ286">
            <v>10.4</v>
          </cell>
          <cell r="AR286">
            <v>5.47</v>
          </cell>
          <cell r="AS286">
            <v>3.96</v>
          </cell>
          <cell r="AT286">
            <v>10.1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 t="str">
            <v>W200X31.3</v>
          </cell>
        </row>
        <row r="287">
          <cell r="A287" t="str">
            <v>W</v>
          </cell>
          <cell r="B287" t="str">
            <v>W8X18</v>
          </cell>
          <cell r="C287">
            <v>18</v>
          </cell>
          <cell r="D287">
            <v>5.26</v>
          </cell>
          <cell r="E287">
            <v>8.14</v>
          </cell>
          <cell r="F287">
            <v>0</v>
          </cell>
          <cell r="G287">
            <v>0</v>
          </cell>
          <cell r="H287">
            <v>5.25</v>
          </cell>
          <cell r="I287">
            <v>0</v>
          </cell>
          <cell r="J287">
            <v>0</v>
          </cell>
          <cell r="K287">
            <v>0.23</v>
          </cell>
          <cell r="L287">
            <v>0.33</v>
          </cell>
          <cell r="M287">
            <v>0</v>
          </cell>
          <cell r="N287">
            <v>0</v>
          </cell>
          <cell r="O287">
            <v>0</v>
          </cell>
          <cell r="P287">
            <v>0.63</v>
          </cell>
          <cell r="Q287">
            <v>0.8125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7.95</v>
          </cell>
          <cell r="X287">
            <v>0</v>
          </cell>
          <cell r="Y287">
            <v>29.9</v>
          </cell>
          <cell r="Z287">
            <v>0</v>
          </cell>
          <cell r="AA287">
            <v>0</v>
          </cell>
          <cell r="AB287">
            <v>0</v>
          </cell>
          <cell r="AC287">
            <v>2510</v>
          </cell>
          <cell r="AD287">
            <v>3800</v>
          </cell>
          <cell r="AE287">
            <v>61.9</v>
          </cell>
          <cell r="AF287">
            <v>17</v>
          </cell>
          <cell r="AG287">
            <v>15.2</v>
          </cell>
          <cell r="AH287">
            <v>3.43</v>
          </cell>
          <cell r="AI287">
            <v>7.97</v>
          </cell>
          <cell r="AJ287">
            <v>4.66</v>
          </cell>
          <cell r="AK287">
            <v>3.04</v>
          </cell>
          <cell r="AL287">
            <v>1.23</v>
          </cell>
          <cell r="AM287">
            <v>0</v>
          </cell>
          <cell r="AN287">
            <v>0.17199999999999999</v>
          </cell>
          <cell r="AO287">
            <v>122</v>
          </cell>
          <cell r="AP287">
            <v>0</v>
          </cell>
          <cell r="AQ287">
            <v>10.3</v>
          </cell>
          <cell r="AR287">
            <v>4.4400000000000004</v>
          </cell>
          <cell r="AS287">
            <v>3.23</v>
          </cell>
          <cell r="AT287">
            <v>8.3699999999999992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 t="str">
            <v>W200X26.6</v>
          </cell>
        </row>
        <row r="288">
          <cell r="A288" t="str">
            <v>W</v>
          </cell>
          <cell r="B288" t="str">
            <v>W8X15</v>
          </cell>
          <cell r="C288">
            <v>15</v>
          </cell>
          <cell r="D288">
            <v>4.4400000000000004</v>
          </cell>
          <cell r="E288">
            <v>8.11</v>
          </cell>
          <cell r="F288">
            <v>0</v>
          </cell>
          <cell r="G288">
            <v>0</v>
          </cell>
          <cell r="H288">
            <v>4.01</v>
          </cell>
          <cell r="I288">
            <v>0</v>
          </cell>
          <cell r="J288">
            <v>0</v>
          </cell>
          <cell r="K288">
            <v>0.245</v>
          </cell>
          <cell r="L288">
            <v>0.315</v>
          </cell>
          <cell r="M288">
            <v>0</v>
          </cell>
          <cell r="N288">
            <v>0</v>
          </cell>
          <cell r="O288">
            <v>0</v>
          </cell>
          <cell r="P288">
            <v>0.61499999999999999</v>
          </cell>
          <cell r="Q288">
            <v>0.8125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6.37</v>
          </cell>
          <cell r="X288">
            <v>0</v>
          </cell>
          <cell r="Y288">
            <v>28.1</v>
          </cell>
          <cell r="Z288">
            <v>0</v>
          </cell>
          <cell r="AA288">
            <v>0</v>
          </cell>
          <cell r="AB288">
            <v>0</v>
          </cell>
          <cell r="AC288">
            <v>2650</v>
          </cell>
          <cell r="AD288">
            <v>3590</v>
          </cell>
          <cell r="AE288">
            <v>48</v>
          </cell>
          <cell r="AF288">
            <v>13.6</v>
          </cell>
          <cell r="AG288">
            <v>11.8</v>
          </cell>
          <cell r="AH288">
            <v>3.29</v>
          </cell>
          <cell r="AI288">
            <v>3.41</v>
          </cell>
          <cell r="AJ288">
            <v>2.67</v>
          </cell>
          <cell r="AK288">
            <v>1.7</v>
          </cell>
          <cell r="AL288">
            <v>0.876</v>
          </cell>
          <cell r="AM288">
            <v>0</v>
          </cell>
          <cell r="AN288">
            <v>0.13700000000000001</v>
          </cell>
          <cell r="AO288">
            <v>51.8</v>
          </cell>
          <cell r="AP288">
            <v>0</v>
          </cell>
          <cell r="AQ288">
            <v>7.82</v>
          </cell>
          <cell r="AR288">
            <v>2.4700000000000002</v>
          </cell>
          <cell r="AS288">
            <v>2.31</v>
          </cell>
          <cell r="AT288">
            <v>6.64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 t="str">
            <v>W200X22.5</v>
          </cell>
        </row>
        <row r="289">
          <cell r="A289" t="str">
            <v>W</v>
          </cell>
          <cell r="B289" t="str">
            <v>W8X13</v>
          </cell>
          <cell r="C289">
            <v>13</v>
          </cell>
          <cell r="D289">
            <v>3.84</v>
          </cell>
          <cell r="E289">
            <v>7.99</v>
          </cell>
          <cell r="F289">
            <v>0</v>
          </cell>
          <cell r="G289">
            <v>0</v>
          </cell>
          <cell r="H289">
            <v>4</v>
          </cell>
          <cell r="I289">
            <v>0</v>
          </cell>
          <cell r="J289">
            <v>0</v>
          </cell>
          <cell r="K289">
            <v>0.23</v>
          </cell>
          <cell r="L289">
            <v>0.255</v>
          </cell>
          <cell r="M289">
            <v>0</v>
          </cell>
          <cell r="N289">
            <v>0</v>
          </cell>
          <cell r="O289">
            <v>0</v>
          </cell>
          <cell r="P289">
            <v>0.55500000000000005</v>
          </cell>
          <cell r="Q289">
            <v>0.75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7.84</v>
          </cell>
          <cell r="X289">
            <v>0</v>
          </cell>
          <cell r="Y289">
            <v>29.9</v>
          </cell>
          <cell r="Z289">
            <v>0</v>
          </cell>
          <cell r="AA289">
            <v>0</v>
          </cell>
          <cell r="AB289">
            <v>0</v>
          </cell>
          <cell r="AC289">
            <v>2340</v>
          </cell>
          <cell r="AD289">
            <v>6170</v>
          </cell>
          <cell r="AE289">
            <v>39.6</v>
          </cell>
          <cell r="AF289">
            <v>11.4</v>
          </cell>
          <cell r="AG289">
            <v>9.91</v>
          </cell>
          <cell r="AH289">
            <v>3.21</v>
          </cell>
          <cell r="AI289">
            <v>2.73</v>
          </cell>
          <cell r="AJ289">
            <v>2.15</v>
          </cell>
          <cell r="AK289">
            <v>1.37</v>
          </cell>
          <cell r="AL289">
            <v>0.84299999999999997</v>
          </cell>
          <cell r="AM289">
            <v>0</v>
          </cell>
          <cell r="AN289">
            <v>8.7099999999999997E-2</v>
          </cell>
          <cell r="AO289">
            <v>40.799999999999997</v>
          </cell>
          <cell r="AP289">
            <v>0</v>
          </cell>
          <cell r="AQ289">
            <v>7.74</v>
          </cell>
          <cell r="AR289">
            <v>1.97</v>
          </cell>
          <cell r="AS289">
            <v>1.86</v>
          </cell>
          <cell r="AT289">
            <v>5.55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 t="str">
            <v>W200X19.3</v>
          </cell>
        </row>
        <row r="290">
          <cell r="A290" t="str">
            <v>W</v>
          </cell>
          <cell r="B290" t="str">
            <v>W8X10</v>
          </cell>
          <cell r="C290">
            <v>10</v>
          </cell>
          <cell r="D290">
            <v>2.96</v>
          </cell>
          <cell r="E290">
            <v>7.89</v>
          </cell>
          <cell r="F290">
            <v>0</v>
          </cell>
          <cell r="G290">
            <v>0</v>
          </cell>
          <cell r="H290">
            <v>3.94</v>
          </cell>
          <cell r="I290">
            <v>0</v>
          </cell>
          <cell r="J290">
            <v>0</v>
          </cell>
          <cell r="K290">
            <v>0.17</v>
          </cell>
          <cell r="L290">
            <v>0.20499999999999999</v>
          </cell>
          <cell r="M290">
            <v>0</v>
          </cell>
          <cell r="N290">
            <v>0</v>
          </cell>
          <cell r="O290">
            <v>0</v>
          </cell>
          <cell r="P290">
            <v>0.505</v>
          </cell>
          <cell r="Q290">
            <v>0.6875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9.61</v>
          </cell>
          <cell r="X290">
            <v>0</v>
          </cell>
          <cell r="Y290">
            <v>40.5</v>
          </cell>
          <cell r="Z290">
            <v>0</v>
          </cell>
          <cell r="AA290">
            <v>0</v>
          </cell>
          <cell r="AB290">
            <v>39.299999999999997</v>
          </cell>
          <cell r="AC290">
            <v>1820</v>
          </cell>
          <cell r="AD290">
            <v>15800</v>
          </cell>
          <cell r="AE290">
            <v>30.8</v>
          </cell>
          <cell r="AF290">
            <v>8.8699999999999992</v>
          </cell>
          <cell r="AG290">
            <v>7.81</v>
          </cell>
          <cell r="AH290">
            <v>3.22</v>
          </cell>
          <cell r="AI290">
            <v>2.09</v>
          </cell>
          <cell r="AJ290">
            <v>1.66</v>
          </cell>
          <cell r="AK290">
            <v>1.06</v>
          </cell>
          <cell r="AL290">
            <v>0.84099999999999997</v>
          </cell>
          <cell r="AM290">
            <v>0</v>
          </cell>
          <cell r="AN290">
            <v>4.2599999999999999E-2</v>
          </cell>
          <cell r="AO290">
            <v>30.9</v>
          </cell>
          <cell r="AP290">
            <v>0</v>
          </cell>
          <cell r="AQ290">
            <v>7.57</v>
          </cell>
          <cell r="AR290">
            <v>1.53</v>
          </cell>
          <cell r="AS290">
            <v>1.48</v>
          </cell>
          <cell r="AT290">
            <v>4.29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 t="str">
            <v>W200X15</v>
          </cell>
        </row>
        <row r="291">
          <cell r="A291" t="str">
            <v>W</v>
          </cell>
          <cell r="B291" t="str">
            <v>W6X25</v>
          </cell>
          <cell r="C291">
            <v>25</v>
          </cell>
          <cell r="D291">
            <v>7.36</v>
          </cell>
          <cell r="E291">
            <v>6.38</v>
          </cell>
          <cell r="F291">
            <v>0</v>
          </cell>
          <cell r="G291">
            <v>0</v>
          </cell>
          <cell r="H291">
            <v>6.08</v>
          </cell>
          <cell r="I291">
            <v>0</v>
          </cell>
          <cell r="J291">
            <v>0</v>
          </cell>
          <cell r="K291">
            <v>0.32</v>
          </cell>
          <cell r="L291">
            <v>0.45500000000000002</v>
          </cell>
          <cell r="M291">
            <v>0</v>
          </cell>
          <cell r="N291">
            <v>0</v>
          </cell>
          <cell r="O291">
            <v>0</v>
          </cell>
          <cell r="P291">
            <v>0.754</v>
          </cell>
          <cell r="Q291">
            <v>0.9375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6.68</v>
          </cell>
          <cell r="X291">
            <v>0</v>
          </cell>
          <cell r="Y291">
            <v>15.2</v>
          </cell>
          <cell r="Z291">
            <v>0</v>
          </cell>
          <cell r="AA291">
            <v>0</v>
          </cell>
          <cell r="AB291">
            <v>0</v>
          </cell>
          <cell r="AC291">
            <v>4430</v>
          </cell>
          <cell r="AD291">
            <v>358</v>
          </cell>
          <cell r="AE291">
            <v>53.6</v>
          </cell>
          <cell r="AF291">
            <v>19</v>
          </cell>
          <cell r="AG291">
            <v>16.8</v>
          </cell>
          <cell r="AH291">
            <v>2.7</v>
          </cell>
          <cell r="AI291">
            <v>17.100000000000001</v>
          </cell>
          <cell r="AJ291">
            <v>8.57</v>
          </cell>
          <cell r="AK291">
            <v>5.61</v>
          </cell>
          <cell r="AL291">
            <v>1.52</v>
          </cell>
          <cell r="AM291">
            <v>0</v>
          </cell>
          <cell r="AN291">
            <v>0.47</v>
          </cell>
          <cell r="AO291">
            <v>150</v>
          </cell>
          <cell r="AP291">
            <v>0</v>
          </cell>
          <cell r="AQ291">
            <v>9.01</v>
          </cell>
          <cell r="AR291">
            <v>6.23</v>
          </cell>
          <cell r="AS291">
            <v>3.88</v>
          </cell>
          <cell r="AT291">
            <v>9.39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 t="str">
            <v>W150X37.1</v>
          </cell>
        </row>
        <row r="292">
          <cell r="A292" t="str">
            <v>W</v>
          </cell>
          <cell r="B292" t="str">
            <v>W6X20</v>
          </cell>
          <cell r="C292">
            <v>20</v>
          </cell>
          <cell r="D292">
            <v>5.89</v>
          </cell>
          <cell r="E292">
            <v>6.2</v>
          </cell>
          <cell r="F292">
            <v>0</v>
          </cell>
          <cell r="G292">
            <v>0</v>
          </cell>
          <cell r="H292">
            <v>6.02</v>
          </cell>
          <cell r="I292">
            <v>0</v>
          </cell>
          <cell r="J292">
            <v>0</v>
          </cell>
          <cell r="K292">
            <v>0.26</v>
          </cell>
          <cell r="L292">
            <v>0.36499999999999999</v>
          </cell>
          <cell r="M292">
            <v>0</v>
          </cell>
          <cell r="N292">
            <v>0</v>
          </cell>
          <cell r="O292">
            <v>0</v>
          </cell>
          <cell r="P292">
            <v>0.66400000000000003</v>
          </cell>
          <cell r="Q292">
            <v>0.875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8.25</v>
          </cell>
          <cell r="X292">
            <v>0</v>
          </cell>
          <cell r="Y292">
            <v>18.7</v>
          </cell>
          <cell r="Z292">
            <v>0</v>
          </cell>
          <cell r="AA292">
            <v>0</v>
          </cell>
          <cell r="AB292">
            <v>0</v>
          </cell>
          <cell r="AC292">
            <v>3600</v>
          </cell>
          <cell r="AD292">
            <v>805</v>
          </cell>
          <cell r="AE292">
            <v>41.5</v>
          </cell>
          <cell r="AF292">
            <v>15</v>
          </cell>
          <cell r="AG292">
            <v>13.4</v>
          </cell>
          <cell r="AH292">
            <v>2.66</v>
          </cell>
          <cell r="AI292">
            <v>13.3</v>
          </cell>
          <cell r="AJ292">
            <v>6.72</v>
          </cell>
          <cell r="AK292">
            <v>4.41</v>
          </cell>
          <cell r="AL292">
            <v>1.5</v>
          </cell>
          <cell r="AM292">
            <v>0</v>
          </cell>
          <cell r="AN292">
            <v>0.246</v>
          </cell>
          <cell r="AO292">
            <v>113</v>
          </cell>
          <cell r="AP292">
            <v>0</v>
          </cell>
          <cell r="AQ292">
            <v>8.7799999999999994</v>
          </cell>
          <cell r="AR292">
            <v>4.82</v>
          </cell>
          <cell r="AS292">
            <v>3.07</v>
          </cell>
          <cell r="AT292">
            <v>7.38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 t="str">
            <v>W150X29.8</v>
          </cell>
        </row>
        <row r="293">
          <cell r="A293" t="str">
            <v>W</v>
          </cell>
          <cell r="B293" t="str">
            <v>W6X15</v>
          </cell>
          <cell r="C293">
            <v>15</v>
          </cell>
          <cell r="D293">
            <v>4.45</v>
          </cell>
          <cell r="E293">
            <v>5.99</v>
          </cell>
          <cell r="F293">
            <v>0</v>
          </cell>
          <cell r="G293">
            <v>0</v>
          </cell>
          <cell r="H293">
            <v>5.99</v>
          </cell>
          <cell r="I293">
            <v>0</v>
          </cell>
          <cell r="J293">
            <v>0</v>
          </cell>
          <cell r="K293">
            <v>0.23</v>
          </cell>
          <cell r="L293">
            <v>0.26</v>
          </cell>
          <cell r="M293">
            <v>0</v>
          </cell>
          <cell r="N293">
            <v>0</v>
          </cell>
          <cell r="O293">
            <v>0</v>
          </cell>
          <cell r="P293">
            <v>0.55900000000000005</v>
          </cell>
          <cell r="Q293">
            <v>0.75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11.5</v>
          </cell>
          <cell r="X293">
            <v>0</v>
          </cell>
          <cell r="Y293">
            <v>21.2</v>
          </cell>
          <cell r="Z293">
            <v>0</v>
          </cell>
          <cell r="AA293">
            <v>0</v>
          </cell>
          <cell r="AB293">
            <v>0</v>
          </cell>
          <cell r="AC293">
            <v>2800</v>
          </cell>
          <cell r="AD293">
            <v>2270</v>
          </cell>
          <cell r="AE293">
            <v>29.3</v>
          </cell>
          <cell r="AF293">
            <v>10.8</v>
          </cell>
          <cell r="AG293">
            <v>9.77</v>
          </cell>
          <cell r="AH293">
            <v>2.56</v>
          </cell>
          <cell r="AI293">
            <v>9.32</v>
          </cell>
          <cell r="AJ293">
            <v>4.75</v>
          </cell>
          <cell r="AK293">
            <v>3.11</v>
          </cell>
          <cell r="AL293">
            <v>1.45</v>
          </cell>
          <cell r="AM293">
            <v>0</v>
          </cell>
          <cell r="AN293">
            <v>0.105</v>
          </cell>
          <cell r="AO293">
            <v>76.5</v>
          </cell>
          <cell r="AP293">
            <v>0</v>
          </cell>
          <cell r="AQ293">
            <v>8.58</v>
          </cell>
          <cell r="AR293">
            <v>3.34</v>
          </cell>
          <cell r="AS293">
            <v>2.15</v>
          </cell>
          <cell r="AT293">
            <v>5.32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 t="str">
            <v>W150X22.5</v>
          </cell>
        </row>
        <row r="294">
          <cell r="A294" t="str">
            <v>W</v>
          </cell>
          <cell r="B294" t="str">
            <v>W6X16</v>
          </cell>
          <cell r="C294">
            <v>16</v>
          </cell>
          <cell r="D294">
            <v>4.74</v>
          </cell>
          <cell r="E294">
            <v>6.28</v>
          </cell>
          <cell r="F294">
            <v>0</v>
          </cell>
          <cell r="G294">
            <v>0</v>
          </cell>
          <cell r="H294">
            <v>4.03</v>
          </cell>
          <cell r="I294">
            <v>0</v>
          </cell>
          <cell r="J294">
            <v>0</v>
          </cell>
          <cell r="K294">
            <v>0.26</v>
          </cell>
          <cell r="L294">
            <v>0.40500000000000003</v>
          </cell>
          <cell r="M294">
            <v>0</v>
          </cell>
          <cell r="N294">
            <v>0</v>
          </cell>
          <cell r="O294">
            <v>0</v>
          </cell>
          <cell r="P294">
            <v>0.65500000000000003</v>
          </cell>
          <cell r="Q294">
            <v>0.875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4.9800000000000004</v>
          </cell>
          <cell r="X294">
            <v>0</v>
          </cell>
          <cell r="Y294">
            <v>19.100000000000001</v>
          </cell>
          <cell r="Z294">
            <v>0</v>
          </cell>
          <cell r="AA294">
            <v>0</v>
          </cell>
          <cell r="AB294">
            <v>0</v>
          </cell>
          <cell r="AC294">
            <v>4040</v>
          </cell>
          <cell r="AD294">
            <v>576</v>
          </cell>
          <cell r="AE294">
            <v>32.1</v>
          </cell>
          <cell r="AF294">
            <v>11.7</v>
          </cell>
          <cell r="AG294">
            <v>10.199999999999999</v>
          </cell>
          <cell r="AH294">
            <v>2.6</v>
          </cell>
          <cell r="AI294">
            <v>4.43</v>
          </cell>
          <cell r="AJ294">
            <v>3.39</v>
          </cell>
          <cell r="AK294">
            <v>2.2000000000000002</v>
          </cell>
          <cell r="AL294">
            <v>0.96699999999999997</v>
          </cell>
          <cell r="AM294">
            <v>0</v>
          </cell>
          <cell r="AN294">
            <v>0.223</v>
          </cell>
          <cell r="AO294">
            <v>38.200000000000003</v>
          </cell>
          <cell r="AP294">
            <v>0</v>
          </cell>
          <cell r="AQ294">
            <v>5.92</v>
          </cell>
          <cell r="AR294">
            <v>2.42</v>
          </cell>
          <cell r="AS294">
            <v>2.2400000000000002</v>
          </cell>
          <cell r="AT294">
            <v>5.77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 t="str">
            <v>W150X24</v>
          </cell>
        </row>
        <row r="295">
          <cell r="A295" t="str">
            <v>W</v>
          </cell>
          <cell r="B295" t="str">
            <v>W6X12</v>
          </cell>
          <cell r="C295">
            <v>12</v>
          </cell>
          <cell r="D295">
            <v>3.55</v>
          </cell>
          <cell r="E295">
            <v>6.03</v>
          </cell>
          <cell r="F295">
            <v>0</v>
          </cell>
          <cell r="G295">
            <v>0</v>
          </cell>
          <cell r="H295">
            <v>4</v>
          </cell>
          <cell r="I295">
            <v>0</v>
          </cell>
          <cell r="J295">
            <v>0</v>
          </cell>
          <cell r="K295">
            <v>0.23</v>
          </cell>
          <cell r="L295">
            <v>0.28000000000000003</v>
          </cell>
          <cell r="M295">
            <v>0</v>
          </cell>
          <cell r="N295">
            <v>0</v>
          </cell>
          <cell r="O295">
            <v>0</v>
          </cell>
          <cell r="P295">
            <v>0.53</v>
          </cell>
          <cell r="Q295">
            <v>0.75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7.14</v>
          </cell>
          <cell r="X295">
            <v>0</v>
          </cell>
          <cell r="Y295">
            <v>21.6</v>
          </cell>
          <cell r="Z295">
            <v>0</v>
          </cell>
          <cell r="AA295">
            <v>0</v>
          </cell>
          <cell r="AB295">
            <v>0</v>
          </cell>
          <cell r="AC295">
            <v>3100</v>
          </cell>
          <cell r="AD295">
            <v>1730</v>
          </cell>
          <cell r="AE295">
            <v>22.1</v>
          </cell>
          <cell r="AF295">
            <v>8.3000000000000007</v>
          </cell>
          <cell r="AG295">
            <v>7.31</v>
          </cell>
          <cell r="AH295">
            <v>2.4900000000000002</v>
          </cell>
          <cell r="AI295">
            <v>2.99</v>
          </cell>
          <cell r="AJ295">
            <v>2.3199999999999998</v>
          </cell>
          <cell r="AK295">
            <v>1.5</v>
          </cell>
          <cell r="AL295">
            <v>0.91800000000000004</v>
          </cell>
          <cell r="AM295">
            <v>0</v>
          </cell>
          <cell r="AN295">
            <v>9.0300000000000005E-2</v>
          </cell>
          <cell r="AO295">
            <v>24.7</v>
          </cell>
          <cell r="AP295">
            <v>0</v>
          </cell>
          <cell r="AQ295">
            <v>5.75</v>
          </cell>
          <cell r="AR295">
            <v>1.61</v>
          </cell>
          <cell r="AS295">
            <v>1.52</v>
          </cell>
          <cell r="AT295">
            <v>4.08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 t="str">
            <v>W150X18</v>
          </cell>
        </row>
        <row r="296">
          <cell r="A296" t="str">
            <v>W</v>
          </cell>
          <cell r="B296" t="str">
            <v>W6X9</v>
          </cell>
          <cell r="C296">
            <v>9</v>
          </cell>
          <cell r="D296">
            <v>2.68</v>
          </cell>
          <cell r="E296">
            <v>5.9</v>
          </cell>
          <cell r="F296">
            <v>0</v>
          </cell>
          <cell r="G296">
            <v>0</v>
          </cell>
          <cell r="H296">
            <v>3.94</v>
          </cell>
          <cell r="I296">
            <v>0</v>
          </cell>
          <cell r="J296">
            <v>0</v>
          </cell>
          <cell r="K296">
            <v>0.17</v>
          </cell>
          <cell r="L296">
            <v>0.215</v>
          </cell>
          <cell r="M296">
            <v>0</v>
          </cell>
          <cell r="N296">
            <v>0</v>
          </cell>
          <cell r="O296">
            <v>0</v>
          </cell>
          <cell r="P296">
            <v>0.46500000000000002</v>
          </cell>
          <cell r="Q296">
            <v>0.6875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9.16</v>
          </cell>
          <cell r="X296">
            <v>0</v>
          </cell>
          <cell r="Y296">
            <v>29.2</v>
          </cell>
          <cell r="Z296">
            <v>0</v>
          </cell>
          <cell r="AA296">
            <v>0</v>
          </cell>
          <cell r="AB296">
            <v>0</v>
          </cell>
          <cell r="AC296">
            <v>2370</v>
          </cell>
          <cell r="AD296">
            <v>4860</v>
          </cell>
          <cell r="AE296">
            <v>16.399999999999999</v>
          </cell>
          <cell r="AF296">
            <v>6.23</v>
          </cell>
          <cell r="AG296">
            <v>5.56</v>
          </cell>
          <cell r="AH296">
            <v>2.4700000000000002</v>
          </cell>
          <cell r="AI296">
            <v>2.2000000000000002</v>
          </cell>
          <cell r="AJ296">
            <v>1.72</v>
          </cell>
          <cell r="AK296">
            <v>1.1100000000000001</v>
          </cell>
          <cell r="AL296">
            <v>0.90500000000000003</v>
          </cell>
          <cell r="AM296">
            <v>0</v>
          </cell>
          <cell r="AN296">
            <v>4.0500000000000001E-2</v>
          </cell>
          <cell r="AO296">
            <v>17.8</v>
          </cell>
          <cell r="AP296">
            <v>0</v>
          </cell>
          <cell r="AQ296">
            <v>5.6</v>
          </cell>
          <cell r="AR296">
            <v>1.19</v>
          </cell>
          <cell r="AS296">
            <v>1.1499999999999999</v>
          </cell>
          <cell r="AT296">
            <v>3.04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 t="str">
            <v>W150X13.5</v>
          </cell>
        </row>
        <row r="297">
          <cell r="A297" t="str">
            <v>W</v>
          </cell>
          <cell r="B297" t="str">
            <v>W6X8.5</v>
          </cell>
          <cell r="C297">
            <v>8.5</v>
          </cell>
          <cell r="D297">
            <v>2.5099999999999998</v>
          </cell>
          <cell r="E297">
            <v>5.83</v>
          </cell>
          <cell r="F297">
            <v>0</v>
          </cell>
          <cell r="G297">
            <v>0</v>
          </cell>
          <cell r="H297">
            <v>3.94</v>
          </cell>
          <cell r="I297">
            <v>0</v>
          </cell>
          <cell r="J297">
            <v>0</v>
          </cell>
          <cell r="K297">
            <v>0.17</v>
          </cell>
          <cell r="L297">
            <v>0.19400000000000001</v>
          </cell>
          <cell r="M297">
            <v>0</v>
          </cell>
          <cell r="N297">
            <v>0</v>
          </cell>
          <cell r="O297">
            <v>0</v>
          </cell>
          <cell r="P297">
            <v>0.44400000000000001</v>
          </cell>
          <cell r="Q297">
            <v>0.6875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10.199999999999999</v>
          </cell>
          <cell r="X297">
            <v>0</v>
          </cell>
          <cell r="Y297">
            <v>29.1</v>
          </cell>
          <cell r="Z297">
            <v>0</v>
          </cell>
          <cell r="AA297">
            <v>0</v>
          </cell>
          <cell r="AB297">
            <v>0</v>
          </cell>
          <cell r="AC297">
            <v>2270</v>
          </cell>
          <cell r="AD297">
            <v>6000</v>
          </cell>
          <cell r="AE297">
            <v>14.8</v>
          </cell>
          <cell r="AF297">
            <v>5.71</v>
          </cell>
          <cell r="AG297">
            <v>5.08</v>
          </cell>
          <cell r="AH297">
            <v>2.4300000000000002</v>
          </cell>
          <cell r="AI297">
            <v>1.98</v>
          </cell>
          <cell r="AJ297">
            <v>1.55</v>
          </cell>
          <cell r="AK297">
            <v>1.01</v>
          </cell>
          <cell r="AL297">
            <v>0.88900000000000001</v>
          </cell>
          <cell r="AM297">
            <v>0</v>
          </cell>
          <cell r="AN297">
            <v>3.3000000000000002E-2</v>
          </cell>
          <cell r="AO297">
            <v>15.7</v>
          </cell>
          <cell r="AP297">
            <v>0</v>
          </cell>
          <cell r="AQ297">
            <v>5.55</v>
          </cell>
          <cell r="AR297">
            <v>1.06</v>
          </cell>
          <cell r="AS297">
            <v>1.03</v>
          </cell>
          <cell r="AT297">
            <v>2.78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 t="str">
            <v>W150X13</v>
          </cell>
        </row>
        <row r="298">
          <cell r="A298" t="str">
            <v>W</v>
          </cell>
          <cell r="B298" t="str">
            <v>W5X19</v>
          </cell>
          <cell r="C298">
            <v>19</v>
          </cell>
          <cell r="D298">
            <v>5.56</v>
          </cell>
          <cell r="E298">
            <v>5.15</v>
          </cell>
          <cell r="F298">
            <v>0</v>
          </cell>
          <cell r="G298">
            <v>0</v>
          </cell>
          <cell r="H298">
            <v>5.03</v>
          </cell>
          <cell r="I298">
            <v>0</v>
          </cell>
          <cell r="J298">
            <v>0</v>
          </cell>
          <cell r="K298">
            <v>0.27</v>
          </cell>
          <cell r="L298">
            <v>0.43</v>
          </cell>
          <cell r="M298">
            <v>0</v>
          </cell>
          <cell r="N298">
            <v>0</v>
          </cell>
          <cell r="O298">
            <v>0</v>
          </cell>
          <cell r="P298">
            <v>0.73</v>
          </cell>
          <cell r="Q298">
            <v>0.8125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5.85</v>
          </cell>
          <cell r="X298">
            <v>0</v>
          </cell>
          <cell r="Y298">
            <v>13.7</v>
          </cell>
          <cell r="Z298">
            <v>0</v>
          </cell>
          <cell r="AA298">
            <v>0</v>
          </cell>
          <cell r="AB298">
            <v>0</v>
          </cell>
          <cell r="AC298">
            <v>5200</v>
          </cell>
          <cell r="AD298">
            <v>185</v>
          </cell>
          <cell r="AE298">
            <v>26.3</v>
          </cell>
          <cell r="AF298">
            <v>11.6</v>
          </cell>
          <cell r="AG298">
            <v>10.199999999999999</v>
          </cell>
          <cell r="AH298">
            <v>2.17</v>
          </cell>
          <cell r="AI298">
            <v>9.1300000000000008</v>
          </cell>
          <cell r="AJ298">
            <v>5.53</v>
          </cell>
          <cell r="AK298">
            <v>3.63</v>
          </cell>
          <cell r="AL298">
            <v>1.28</v>
          </cell>
          <cell r="AM298">
            <v>0</v>
          </cell>
          <cell r="AN298">
            <v>0.316</v>
          </cell>
          <cell r="AO298">
            <v>50.9</v>
          </cell>
          <cell r="AP298">
            <v>0</v>
          </cell>
          <cell r="AQ298">
            <v>5.94</v>
          </cell>
          <cell r="AR298">
            <v>3.21</v>
          </cell>
          <cell r="AS298">
            <v>2.42</v>
          </cell>
          <cell r="AT298">
            <v>5.73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 t="str">
            <v>W130X28.1</v>
          </cell>
        </row>
        <row r="299">
          <cell r="A299" t="str">
            <v>W</v>
          </cell>
          <cell r="B299" t="str">
            <v>W5X16</v>
          </cell>
          <cell r="C299">
            <v>16</v>
          </cell>
          <cell r="D299">
            <v>4.71</v>
          </cell>
          <cell r="E299">
            <v>5.01</v>
          </cell>
          <cell r="F299">
            <v>0</v>
          </cell>
          <cell r="G299">
            <v>0</v>
          </cell>
          <cell r="H299">
            <v>5</v>
          </cell>
          <cell r="I299">
            <v>0</v>
          </cell>
          <cell r="J299">
            <v>0</v>
          </cell>
          <cell r="K299">
            <v>0.24</v>
          </cell>
          <cell r="L299">
            <v>0.36</v>
          </cell>
          <cell r="M299">
            <v>0</v>
          </cell>
          <cell r="N299">
            <v>0</v>
          </cell>
          <cell r="O299">
            <v>0</v>
          </cell>
          <cell r="P299">
            <v>0.66</v>
          </cell>
          <cell r="Q299">
            <v>0.75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6.94</v>
          </cell>
          <cell r="X299">
            <v>0</v>
          </cell>
          <cell r="Y299">
            <v>15.4</v>
          </cell>
          <cell r="Z299">
            <v>0</v>
          </cell>
          <cell r="AA299">
            <v>0</v>
          </cell>
          <cell r="AB299">
            <v>0</v>
          </cell>
          <cell r="AC299">
            <v>4450</v>
          </cell>
          <cell r="AD299">
            <v>342</v>
          </cell>
          <cell r="AE299">
            <v>21.4</v>
          </cell>
          <cell r="AF299">
            <v>9.6300000000000008</v>
          </cell>
          <cell r="AG299">
            <v>8.5500000000000007</v>
          </cell>
          <cell r="AH299">
            <v>2.13</v>
          </cell>
          <cell r="AI299">
            <v>7.51</v>
          </cell>
          <cell r="AJ299">
            <v>4.58</v>
          </cell>
          <cell r="AK299">
            <v>3</v>
          </cell>
          <cell r="AL299">
            <v>1.26</v>
          </cell>
          <cell r="AM299">
            <v>0</v>
          </cell>
          <cell r="AN299">
            <v>0.192</v>
          </cell>
          <cell r="AO299">
            <v>40.6</v>
          </cell>
          <cell r="AP299">
            <v>0</v>
          </cell>
          <cell r="AQ299">
            <v>5.81</v>
          </cell>
          <cell r="AR299">
            <v>2.62</v>
          </cell>
          <cell r="AS299">
            <v>1.99</v>
          </cell>
          <cell r="AT299">
            <v>4.74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 t="str">
            <v>W130X23.8</v>
          </cell>
        </row>
        <row r="300">
          <cell r="A300" t="str">
            <v>W</v>
          </cell>
          <cell r="B300" t="str">
            <v>W4X13</v>
          </cell>
          <cell r="C300">
            <v>13</v>
          </cell>
          <cell r="D300">
            <v>3.83</v>
          </cell>
          <cell r="E300">
            <v>4.16</v>
          </cell>
          <cell r="F300">
            <v>0</v>
          </cell>
          <cell r="G300">
            <v>0</v>
          </cell>
          <cell r="H300">
            <v>4.0599999999999996</v>
          </cell>
          <cell r="I300">
            <v>0</v>
          </cell>
          <cell r="J300">
            <v>0</v>
          </cell>
          <cell r="K300">
            <v>0.28000000000000003</v>
          </cell>
          <cell r="L300">
            <v>0.34499999999999997</v>
          </cell>
          <cell r="M300">
            <v>0</v>
          </cell>
          <cell r="N300">
            <v>0</v>
          </cell>
          <cell r="O300">
            <v>0</v>
          </cell>
          <cell r="P300">
            <v>0.59499999999999997</v>
          </cell>
          <cell r="Q300">
            <v>0.75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5.88</v>
          </cell>
          <cell r="X300">
            <v>0</v>
          </cell>
          <cell r="Y300">
            <v>10.6</v>
          </cell>
          <cell r="Z300">
            <v>0</v>
          </cell>
          <cell r="AA300">
            <v>0</v>
          </cell>
          <cell r="AB300">
            <v>0</v>
          </cell>
          <cell r="AC300">
            <v>5580</v>
          </cell>
          <cell r="AD300">
            <v>152</v>
          </cell>
          <cell r="AE300">
            <v>11.3</v>
          </cell>
          <cell r="AF300">
            <v>6.28</v>
          </cell>
          <cell r="AG300">
            <v>5.46</v>
          </cell>
          <cell r="AH300">
            <v>1.72</v>
          </cell>
          <cell r="AI300">
            <v>3.86</v>
          </cell>
          <cell r="AJ300">
            <v>2.92</v>
          </cell>
          <cell r="AK300">
            <v>1.9</v>
          </cell>
          <cell r="AL300">
            <v>1</v>
          </cell>
          <cell r="AM300">
            <v>0</v>
          </cell>
          <cell r="AN300">
            <v>0.151</v>
          </cell>
          <cell r="AO300">
            <v>14</v>
          </cell>
          <cell r="AP300">
            <v>0</v>
          </cell>
          <cell r="AQ300">
            <v>3.87</v>
          </cell>
          <cell r="AR300">
            <v>1.36</v>
          </cell>
          <cell r="AS300">
            <v>1.24</v>
          </cell>
          <cell r="AT300">
            <v>3.09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 t="str">
            <v>W100X19.3</v>
          </cell>
        </row>
        <row r="301">
          <cell r="A301" t="str">
            <v>M</v>
          </cell>
          <cell r="B301" t="str">
            <v>M12X11.8</v>
          </cell>
          <cell r="C301">
            <v>11.8</v>
          </cell>
          <cell r="D301">
            <v>3.47</v>
          </cell>
          <cell r="E301">
            <v>12</v>
          </cell>
          <cell r="F301">
            <v>0</v>
          </cell>
          <cell r="G301">
            <v>0</v>
          </cell>
          <cell r="H301">
            <v>3.07</v>
          </cell>
          <cell r="I301">
            <v>0</v>
          </cell>
          <cell r="J301">
            <v>0</v>
          </cell>
          <cell r="K301">
            <v>0.17699999999999999</v>
          </cell>
          <cell r="L301">
            <v>0.22500000000000001</v>
          </cell>
          <cell r="M301">
            <v>0</v>
          </cell>
          <cell r="N301">
            <v>0</v>
          </cell>
          <cell r="O301">
            <v>0</v>
          </cell>
          <cell r="P301">
            <v>0.5625</v>
          </cell>
          <cell r="Q301">
            <v>0.5625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6.81</v>
          </cell>
          <cell r="X301">
            <v>0</v>
          </cell>
          <cell r="Y301">
            <v>62.5</v>
          </cell>
          <cell r="Z301">
            <v>0</v>
          </cell>
          <cell r="AA301">
            <v>0</v>
          </cell>
          <cell r="AB301">
            <v>16.5</v>
          </cell>
          <cell r="AC301">
            <v>1390</v>
          </cell>
          <cell r="AD301">
            <v>63700</v>
          </cell>
          <cell r="AE301">
            <v>72.2</v>
          </cell>
          <cell r="AF301">
            <v>14.3</v>
          </cell>
          <cell r="AG301">
            <v>12</v>
          </cell>
          <cell r="AH301">
            <v>4.5599999999999996</v>
          </cell>
          <cell r="AI301">
            <v>1.0900000000000001</v>
          </cell>
          <cell r="AJ301">
            <v>1.1499999999999999</v>
          </cell>
          <cell r="AK301">
            <v>0.70899999999999996</v>
          </cell>
          <cell r="AL301">
            <v>0.55900000000000005</v>
          </cell>
          <cell r="AM301">
            <v>0</v>
          </cell>
          <cell r="AN301">
            <v>0.05</v>
          </cell>
          <cell r="AO301">
            <v>37.799999999999997</v>
          </cell>
          <cell r="AP301">
            <v>0</v>
          </cell>
          <cell r="AQ301">
            <v>9.02</v>
          </cell>
          <cell r="AR301">
            <v>1.56</v>
          </cell>
          <cell r="AS301">
            <v>1.91</v>
          </cell>
          <cell r="AT301">
            <v>7.01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 t="str">
            <v>M310X17.6</v>
          </cell>
        </row>
        <row r="302">
          <cell r="A302" t="str">
            <v>M</v>
          </cell>
          <cell r="B302" t="str">
            <v>M12X10.8</v>
          </cell>
          <cell r="C302">
            <v>10.8</v>
          </cell>
          <cell r="D302">
            <v>3.18</v>
          </cell>
          <cell r="E302">
            <v>12</v>
          </cell>
          <cell r="F302">
            <v>0</v>
          </cell>
          <cell r="G302">
            <v>0</v>
          </cell>
          <cell r="H302">
            <v>3.07</v>
          </cell>
          <cell r="I302">
            <v>0</v>
          </cell>
          <cell r="J302">
            <v>0</v>
          </cell>
          <cell r="K302">
            <v>0.16</v>
          </cell>
          <cell r="L302">
            <v>0.21</v>
          </cell>
          <cell r="M302">
            <v>0</v>
          </cell>
          <cell r="N302">
            <v>0</v>
          </cell>
          <cell r="O302">
            <v>0</v>
          </cell>
          <cell r="P302">
            <v>0.5625</v>
          </cell>
          <cell r="Q302">
            <v>0.5625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7.3</v>
          </cell>
          <cell r="X302">
            <v>0</v>
          </cell>
          <cell r="Y302">
            <v>69.2</v>
          </cell>
          <cell r="Z302">
            <v>0</v>
          </cell>
          <cell r="AA302">
            <v>0</v>
          </cell>
          <cell r="AB302">
            <v>13.4</v>
          </cell>
          <cell r="AC302">
            <v>1280</v>
          </cell>
          <cell r="AD302">
            <v>88000</v>
          </cell>
          <cell r="AE302">
            <v>66.7</v>
          </cell>
          <cell r="AF302">
            <v>13.2</v>
          </cell>
          <cell r="AG302">
            <v>11.1</v>
          </cell>
          <cell r="AH302">
            <v>4.58</v>
          </cell>
          <cell r="AI302">
            <v>1.01</v>
          </cell>
          <cell r="AJ302">
            <v>1.07</v>
          </cell>
          <cell r="AK302">
            <v>0.66100000000000003</v>
          </cell>
          <cell r="AL302">
            <v>0.56399999999999995</v>
          </cell>
          <cell r="AM302">
            <v>0</v>
          </cell>
          <cell r="AN302">
            <v>3.9300000000000002E-2</v>
          </cell>
          <cell r="AO302">
            <v>34.9</v>
          </cell>
          <cell r="AP302">
            <v>0</v>
          </cell>
          <cell r="AQ302">
            <v>9.01</v>
          </cell>
          <cell r="AR302">
            <v>1.45</v>
          </cell>
          <cell r="AS302">
            <v>1.79</v>
          </cell>
          <cell r="AT302">
            <v>6.45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 t="str">
            <v>M310X16.1</v>
          </cell>
        </row>
        <row r="303">
          <cell r="A303" t="str">
            <v>M</v>
          </cell>
          <cell r="B303" t="str">
            <v>M12X10</v>
          </cell>
          <cell r="C303">
            <v>10</v>
          </cell>
          <cell r="D303">
            <v>2.95</v>
          </cell>
          <cell r="E303">
            <v>12</v>
          </cell>
          <cell r="F303">
            <v>0</v>
          </cell>
          <cell r="G303">
            <v>0</v>
          </cell>
          <cell r="H303">
            <v>3.25</v>
          </cell>
          <cell r="I303">
            <v>0</v>
          </cell>
          <cell r="J303">
            <v>0</v>
          </cell>
          <cell r="K303">
            <v>0.14899999999999999</v>
          </cell>
          <cell r="L303">
            <v>0.18</v>
          </cell>
          <cell r="M303">
            <v>0</v>
          </cell>
          <cell r="N303">
            <v>0</v>
          </cell>
          <cell r="O303">
            <v>0</v>
          </cell>
          <cell r="P303">
            <v>0.5</v>
          </cell>
          <cell r="Q303">
            <v>0.5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9.0299999999999994</v>
          </cell>
          <cell r="X303">
            <v>0</v>
          </cell>
          <cell r="Y303">
            <v>74.7</v>
          </cell>
          <cell r="Z303">
            <v>0</v>
          </cell>
          <cell r="AA303">
            <v>0</v>
          </cell>
          <cell r="AB303">
            <v>11.5</v>
          </cell>
          <cell r="AC303">
            <v>1140</v>
          </cell>
          <cell r="AD303">
            <v>138000</v>
          </cell>
          <cell r="AE303">
            <v>61.7</v>
          </cell>
          <cell r="AF303">
            <v>12.2</v>
          </cell>
          <cell r="AG303">
            <v>10.3</v>
          </cell>
          <cell r="AH303">
            <v>4.57</v>
          </cell>
          <cell r="AI303">
            <v>1.03</v>
          </cell>
          <cell r="AJ303">
            <v>1.02</v>
          </cell>
          <cell r="AK303">
            <v>0.63600000000000001</v>
          </cell>
          <cell r="AL303">
            <v>0.59199999999999997</v>
          </cell>
          <cell r="AM303">
            <v>0</v>
          </cell>
          <cell r="AN303">
            <v>2.92E-2</v>
          </cell>
          <cell r="AO303">
            <v>35.799999999999997</v>
          </cell>
          <cell r="AP303">
            <v>0</v>
          </cell>
          <cell r="AQ303">
            <v>9.58</v>
          </cell>
          <cell r="AR303">
            <v>1.4</v>
          </cell>
          <cell r="AS303">
            <v>1.65</v>
          </cell>
          <cell r="AT303">
            <v>5.96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 t="str">
            <v>M310X14.9</v>
          </cell>
        </row>
        <row r="304">
          <cell r="A304" t="str">
            <v>M</v>
          </cell>
          <cell r="B304" t="str">
            <v>M10X9</v>
          </cell>
          <cell r="C304">
            <v>9</v>
          </cell>
          <cell r="D304">
            <v>2.65</v>
          </cell>
          <cell r="E304">
            <v>10</v>
          </cell>
          <cell r="F304">
            <v>0</v>
          </cell>
          <cell r="G304">
            <v>0</v>
          </cell>
          <cell r="H304">
            <v>2.69</v>
          </cell>
          <cell r="I304">
            <v>0</v>
          </cell>
          <cell r="J304">
            <v>0</v>
          </cell>
          <cell r="K304">
            <v>0.157</v>
          </cell>
          <cell r="L304">
            <v>0.20599999999999999</v>
          </cell>
          <cell r="M304">
            <v>0</v>
          </cell>
          <cell r="N304">
            <v>0</v>
          </cell>
          <cell r="O304">
            <v>0</v>
          </cell>
          <cell r="P304">
            <v>0.5625</v>
          </cell>
          <cell r="Q304">
            <v>0.5625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6.53</v>
          </cell>
          <cell r="X304">
            <v>0</v>
          </cell>
          <cell r="Y304">
            <v>58.4</v>
          </cell>
          <cell r="Z304">
            <v>0</v>
          </cell>
          <cell r="AA304">
            <v>0</v>
          </cell>
          <cell r="AB304">
            <v>18.899999999999999</v>
          </cell>
          <cell r="AC304">
            <v>1480</v>
          </cell>
          <cell r="AD304">
            <v>47100</v>
          </cell>
          <cell r="AE304">
            <v>39</v>
          </cell>
          <cell r="AF304">
            <v>9.2200000000000006</v>
          </cell>
          <cell r="AG304">
            <v>7.79</v>
          </cell>
          <cell r="AH304">
            <v>3.83</v>
          </cell>
          <cell r="AI304">
            <v>0.67200000000000004</v>
          </cell>
          <cell r="AJ304">
            <v>0.80900000000000005</v>
          </cell>
          <cell r="AK304">
            <v>0.5</v>
          </cell>
          <cell r="AL304">
            <v>0.503</v>
          </cell>
          <cell r="AM304">
            <v>0</v>
          </cell>
          <cell r="AN304">
            <v>3.1399999999999997E-2</v>
          </cell>
          <cell r="AO304">
            <v>16.100000000000001</v>
          </cell>
          <cell r="AP304">
            <v>0</v>
          </cell>
          <cell r="AQ304">
            <v>6.59</v>
          </cell>
          <cell r="AR304">
            <v>0.91200000000000003</v>
          </cell>
          <cell r="AS304">
            <v>1.28</v>
          </cell>
          <cell r="AT304">
            <v>4.5199999999999996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 t="str">
            <v>M250X13.4</v>
          </cell>
        </row>
        <row r="305">
          <cell r="A305" t="str">
            <v>M</v>
          </cell>
          <cell r="B305" t="str">
            <v>M10X8</v>
          </cell>
          <cell r="C305">
            <v>8</v>
          </cell>
          <cell r="D305">
            <v>2.37</v>
          </cell>
          <cell r="E305">
            <v>9.9499999999999993</v>
          </cell>
          <cell r="F305">
            <v>0</v>
          </cell>
          <cell r="G305">
            <v>0</v>
          </cell>
          <cell r="H305">
            <v>2.69</v>
          </cell>
          <cell r="I305">
            <v>0</v>
          </cell>
          <cell r="J305">
            <v>0</v>
          </cell>
          <cell r="K305">
            <v>0.14099999999999999</v>
          </cell>
          <cell r="L305">
            <v>0.182</v>
          </cell>
          <cell r="M305">
            <v>0</v>
          </cell>
          <cell r="N305">
            <v>0</v>
          </cell>
          <cell r="O305">
            <v>0</v>
          </cell>
          <cell r="P305">
            <v>0.5625</v>
          </cell>
          <cell r="Q305">
            <v>0.5625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7.39</v>
          </cell>
          <cell r="X305">
            <v>0</v>
          </cell>
          <cell r="Y305">
            <v>65</v>
          </cell>
          <cell r="Z305">
            <v>0</v>
          </cell>
          <cell r="AA305">
            <v>0</v>
          </cell>
          <cell r="AB305">
            <v>15.2</v>
          </cell>
          <cell r="AC305">
            <v>1330</v>
          </cell>
          <cell r="AD305">
            <v>73200</v>
          </cell>
          <cell r="AE305">
            <v>34.6</v>
          </cell>
          <cell r="AF305">
            <v>8.1999999999999993</v>
          </cell>
          <cell r="AG305">
            <v>6.95</v>
          </cell>
          <cell r="AH305">
            <v>3.82</v>
          </cell>
          <cell r="AI305">
            <v>0.59299999999999997</v>
          </cell>
          <cell r="AJ305">
            <v>0.71099999999999997</v>
          </cell>
          <cell r="AK305">
            <v>0.441</v>
          </cell>
          <cell r="AL305">
            <v>0.5</v>
          </cell>
          <cell r="AM305">
            <v>0</v>
          </cell>
          <cell r="AN305">
            <v>2.24E-2</v>
          </cell>
          <cell r="AO305">
            <v>14.1</v>
          </cell>
          <cell r="AP305">
            <v>0</v>
          </cell>
          <cell r="AQ305">
            <v>6.57</v>
          </cell>
          <cell r="AR305">
            <v>0.80400000000000005</v>
          </cell>
          <cell r="AS305">
            <v>1.1299999999999999</v>
          </cell>
          <cell r="AT305">
            <v>4.01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 t="str">
            <v>M250X11.9</v>
          </cell>
        </row>
        <row r="306">
          <cell r="A306" t="str">
            <v>M</v>
          </cell>
          <cell r="B306" t="str">
            <v>M10X7.5</v>
          </cell>
          <cell r="C306">
            <v>7.5</v>
          </cell>
          <cell r="D306">
            <v>2.2200000000000002</v>
          </cell>
          <cell r="E306">
            <v>9.99</v>
          </cell>
          <cell r="F306">
            <v>0</v>
          </cell>
          <cell r="G306">
            <v>0</v>
          </cell>
          <cell r="H306">
            <v>2.69</v>
          </cell>
          <cell r="I306">
            <v>0</v>
          </cell>
          <cell r="J306">
            <v>0</v>
          </cell>
          <cell r="K306">
            <v>0.13</v>
          </cell>
          <cell r="L306">
            <v>0.17299999999999999</v>
          </cell>
          <cell r="M306">
            <v>0</v>
          </cell>
          <cell r="N306">
            <v>0</v>
          </cell>
          <cell r="O306">
            <v>0</v>
          </cell>
          <cell r="P306">
            <v>0.4375</v>
          </cell>
          <cell r="Q306">
            <v>0.4375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7.77</v>
          </cell>
          <cell r="X306">
            <v>0</v>
          </cell>
          <cell r="Y306">
            <v>71</v>
          </cell>
          <cell r="Z306">
            <v>0</v>
          </cell>
          <cell r="AA306">
            <v>0</v>
          </cell>
          <cell r="AB306">
            <v>12.8</v>
          </cell>
          <cell r="AC306">
            <v>1240</v>
          </cell>
          <cell r="AD306">
            <v>95700</v>
          </cell>
          <cell r="AE306">
            <v>33</v>
          </cell>
          <cell r="AF306">
            <v>7.77</v>
          </cell>
          <cell r="AG306">
            <v>6.6</v>
          </cell>
          <cell r="AH306">
            <v>3.85</v>
          </cell>
          <cell r="AI306">
            <v>0.56200000000000006</v>
          </cell>
          <cell r="AJ306">
            <v>0.67</v>
          </cell>
          <cell r="AK306">
            <v>0.41799999999999998</v>
          </cell>
          <cell r="AL306">
            <v>0.503</v>
          </cell>
          <cell r="AM306">
            <v>0</v>
          </cell>
          <cell r="AN306">
            <v>1.8700000000000001E-2</v>
          </cell>
          <cell r="AO306">
            <v>13.5</v>
          </cell>
          <cell r="AP306">
            <v>0</v>
          </cell>
          <cell r="AQ306">
            <v>6.6</v>
          </cell>
          <cell r="AR306">
            <v>0.76700000000000002</v>
          </cell>
          <cell r="AS306">
            <v>1.0900000000000001</v>
          </cell>
          <cell r="AT306">
            <v>3.79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 t="str">
            <v>M250X11.2</v>
          </cell>
        </row>
        <row r="307">
          <cell r="A307" t="str">
            <v>M</v>
          </cell>
          <cell r="B307" t="str">
            <v>M8X6.5</v>
          </cell>
          <cell r="C307">
            <v>6.5</v>
          </cell>
          <cell r="D307">
            <v>1.92</v>
          </cell>
          <cell r="E307">
            <v>8</v>
          </cell>
          <cell r="F307">
            <v>0</v>
          </cell>
          <cell r="G307">
            <v>0</v>
          </cell>
          <cell r="H307">
            <v>2.2799999999999998</v>
          </cell>
          <cell r="I307">
            <v>0</v>
          </cell>
          <cell r="J307">
            <v>0</v>
          </cell>
          <cell r="K307">
            <v>0.13500000000000001</v>
          </cell>
          <cell r="L307">
            <v>0.189</v>
          </cell>
          <cell r="M307">
            <v>0</v>
          </cell>
          <cell r="N307">
            <v>0</v>
          </cell>
          <cell r="O307">
            <v>0</v>
          </cell>
          <cell r="P307">
            <v>0.5625</v>
          </cell>
          <cell r="Q307">
            <v>0.5625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6.03</v>
          </cell>
          <cell r="X307">
            <v>0</v>
          </cell>
          <cell r="Y307">
            <v>53.8</v>
          </cell>
          <cell r="Z307">
            <v>0</v>
          </cell>
          <cell r="AA307">
            <v>0</v>
          </cell>
          <cell r="AB307">
            <v>22.2</v>
          </cell>
          <cell r="AC307">
            <v>1630</v>
          </cell>
          <cell r="AD307">
            <v>30800</v>
          </cell>
          <cell r="AE307">
            <v>18.5</v>
          </cell>
          <cell r="AF307">
            <v>5.43</v>
          </cell>
          <cell r="AG307">
            <v>4.63</v>
          </cell>
          <cell r="AH307">
            <v>3.11</v>
          </cell>
          <cell r="AI307">
            <v>0.376</v>
          </cell>
          <cell r="AJ307">
            <v>0.52900000000000003</v>
          </cell>
          <cell r="AK307">
            <v>0.32900000000000001</v>
          </cell>
          <cell r="AL307">
            <v>0.443</v>
          </cell>
          <cell r="AM307">
            <v>0</v>
          </cell>
          <cell r="AN307">
            <v>1.84E-2</v>
          </cell>
          <cell r="AO307">
            <v>5.74</v>
          </cell>
          <cell r="AP307">
            <v>0</v>
          </cell>
          <cell r="AQ307">
            <v>4.45</v>
          </cell>
          <cell r="AR307">
            <v>0.48</v>
          </cell>
          <cell r="AS307">
            <v>0.79200000000000004</v>
          </cell>
          <cell r="AT307">
            <v>2.66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 t="str">
            <v>M200X9.7</v>
          </cell>
        </row>
        <row r="308">
          <cell r="A308" t="str">
            <v>M</v>
          </cell>
          <cell r="B308" t="str">
            <v>M8X6.2</v>
          </cell>
          <cell r="C308">
            <v>6.2</v>
          </cell>
          <cell r="D308">
            <v>1.82</v>
          </cell>
          <cell r="E308">
            <v>8</v>
          </cell>
          <cell r="F308">
            <v>0</v>
          </cell>
          <cell r="G308">
            <v>0</v>
          </cell>
          <cell r="H308">
            <v>2.2799999999999998</v>
          </cell>
          <cell r="I308">
            <v>0</v>
          </cell>
          <cell r="J308">
            <v>0</v>
          </cell>
          <cell r="K308">
            <v>0.129</v>
          </cell>
          <cell r="L308">
            <v>0.17699999999999999</v>
          </cell>
          <cell r="M308">
            <v>0</v>
          </cell>
          <cell r="N308">
            <v>0</v>
          </cell>
          <cell r="O308">
            <v>0</v>
          </cell>
          <cell r="P308">
            <v>0.4375</v>
          </cell>
          <cell r="Q308">
            <v>0.4375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6.44</v>
          </cell>
          <cell r="X308">
            <v>0</v>
          </cell>
          <cell r="Y308">
            <v>56.5</v>
          </cell>
          <cell r="Z308">
            <v>0</v>
          </cell>
          <cell r="AA308">
            <v>0</v>
          </cell>
          <cell r="AB308">
            <v>20.2</v>
          </cell>
          <cell r="AC308">
            <v>1540</v>
          </cell>
          <cell r="AD308">
            <v>38600</v>
          </cell>
          <cell r="AE308">
            <v>17.600000000000001</v>
          </cell>
          <cell r="AF308">
            <v>5.15</v>
          </cell>
          <cell r="AG308">
            <v>4.3899999999999997</v>
          </cell>
          <cell r="AH308">
            <v>3.1</v>
          </cell>
          <cell r="AI308">
            <v>0.35199999999999998</v>
          </cell>
          <cell r="AJ308">
            <v>0.495</v>
          </cell>
          <cell r="AK308">
            <v>0.308</v>
          </cell>
          <cell r="AL308">
            <v>0.439</v>
          </cell>
          <cell r="AM308">
            <v>0</v>
          </cell>
          <cell r="AN308">
            <v>1.5599999999999999E-2</v>
          </cell>
          <cell r="AO308">
            <v>5.39</v>
          </cell>
          <cell r="AP308">
            <v>0</v>
          </cell>
          <cell r="AQ308">
            <v>4.46</v>
          </cell>
          <cell r="AR308">
            <v>0.45</v>
          </cell>
          <cell r="AS308">
            <v>0.745</v>
          </cell>
          <cell r="AT308">
            <v>2.52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 t="str">
            <v>M200X9.2</v>
          </cell>
        </row>
        <row r="309">
          <cell r="A309" t="str">
            <v>M</v>
          </cell>
          <cell r="B309" t="str">
            <v>M6X4.4</v>
          </cell>
          <cell r="C309">
            <v>4.4000000000000004</v>
          </cell>
          <cell r="D309">
            <v>1.29</v>
          </cell>
          <cell r="E309">
            <v>6</v>
          </cell>
          <cell r="F309">
            <v>0</v>
          </cell>
          <cell r="G309">
            <v>0</v>
          </cell>
          <cell r="H309">
            <v>1.84</v>
          </cell>
          <cell r="I309">
            <v>0</v>
          </cell>
          <cell r="J309">
            <v>0</v>
          </cell>
          <cell r="K309">
            <v>0.114</v>
          </cell>
          <cell r="L309">
            <v>0.17100000000000001</v>
          </cell>
          <cell r="M309">
            <v>0</v>
          </cell>
          <cell r="N309">
            <v>0</v>
          </cell>
          <cell r="O309">
            <v>0</v>
          </cell>
          <cell r="P309">
            <v>0.375</v>
          </cell>
          <cell r="Q309">
            <v>0.375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5.39</v>
          </cell>
          <cell r="X309">
            <v>0</v>
          </cell>
          <cell r="Y309">
            <v>47</v>
          </cell>
          <cell r="Z309">
            <v>0</v>
          </cell>
          <cell r="AA309">
            <v>0</v>
          </cell>
          <cell r="AB309">
            <v>29.1</v>
          </cell>
          <cell r="AC309">
            <v>1880</v>
          </cell>
          <cell r="AD309">
            <v>16100</v>
          </cell>
          <cell r="AE309">
            <v>7.23</v>
          </cell>
          <cell r="AF309">
            <v>2.8</v>
          </cell>
          <cell r="AG309">
            <v>2.41</v>
          </cell>
          <cell r="AH309">
            <v>2.36</v>
          </cell>
          <cell r="AI309">
            <v>0.18</v>
          </cell>
          <cell r="AJ309">
            <v>0.311</v>
          </cell>
          <cell r="AK309">
            <v>0.19500000000000001</v>
          </cell>
          <cell r="AL309">
            <v>0.372</v>
          </cell>
          <cell r="AM309">
            <v>0</v>
          </cell>
          <cell r="AN309">
            <v>9.9000000000000008E-3</v>
          </cell>
          <cell r="AO309">
            <v>1.53</v>
          </cell>
          <cell r="AP309">
            <v>0</v>
          </cell>
          <cell r="AQ309">
            <v>2.69</v>
          </cell>
          <cell r="AR309">
            <v>0.21199999999999999</v>
          </cell>
          <cell r="AS309">
            <v>0.43099999999999999</v>
          </cell>
          <cell r="AT309">
            <v>1.38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 t="str">
            <v>M150X6.6</v>
          </cell>
        </row>
        <row r="310">
          <cell r="A310" t="str">
            <v>M</v>
          </cell>
          <cell r="B310" t="str">
            <v>M6X3.7</v>
          </cell>
          <cell r="C310">
            <v>3.7</v>
          </cell>
          <cell r="D310">
            <v>1.0900000000000001</v>
          </cell>
          <cell r="E310">
            <v>5.92</v>
          </cell>
          <cell r="F310">
            <v>0</v>
          </cell>
          <cell r="G310">
            <v>0</v>
          </cell>
          <cell r="H310">
            <v>2</v>
          </cell>
          <cell r="I310">
            <v>0</v>
          </cell>
          <cell r="J310">
            <v>0</v>
          </cell>
          <cell r="K310">
            <v>9.8000000000000004E-2</v>
          </cell>
          <cell r="L310">
            <v>0.129</v>
          </cell>
          <cell r="M310">
            <v>0</v>
          </cell>
          <cell r="N310">
            <v>0</v>
          </cell>
          <cell r="O310">
            <v>0</v>
          </cell>
          <cell r="P310">
            <v>0.3125</v>
          </cell>
          <cell r="Q310">
            <v>0.3125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7.75</v>
          </cell>
          <cell r="X310">
            <v>0</v>
          </cell>
          <cell r="Y310">
            <v>54.7</v>
          </cell>
          <cell r="Z310">
            <v>0</v>
          </cell>
          <cell r="AA310">
            <v>0</v>
          </cell>
          <cell r="AB310">
            <v>21.5</v>
          </cell>
          <cell r="AC310">
            <v>1510</v>
          </cell>
          <cell r="AD310">
            <v>38500</v>
          </cell>
          <cell r="AE310">
            <v>5.97</v>
          </cell>
          <cell r="AF310">
            <v>2.33</v>
          </cell>
          <cell r="AG310">
            <v>2.0099999999999998</v>
          </cell>
          <cell r="AH310">
            <v>2.34</v>
          </cell>
          <cell r="AI310">
            <v>0.17299999999999999</v>
          </cell>
          <cell r="AJ310">
            <v>0.27300000000000002</v>
          </cell>
          <cell r="AK310">
            <v>0.17299999999999999</v>
          </cell>
          <cell r="AL310">
            <v>0.39800000000000002</v>
          </cell>
          <cell r="AM310">
            <v>0</v>
          </cell>
          <cell r="AN310">
            <v>5.3E-3</v>
          </cell>
          <cell r="AO310">
            <v>1.45</v>
          </cell>
          <cell r="AP310">
            <v>0</v>
          </cell>
          <cell r="AQ310">
            <v>2.9</v>
          </cell>
          <cell r="AR310">
            <v>0.187</v>
          </cell>
          <cell r="AS310">
            <v>0.35499999999999998</v>
          </cell>
          <cell r="AT310">
            <v>1.1399999999999999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 t="str">
            <v>M150X5.5</v>
          </cell>
        </row>
        <row r="311">
          <cell r="A311" t="str">
            <v>M</v>
          </cell>
          <cell r="B311" t="str">
            <v>M5X18.9</v>
          </cell>
          <cell r="C311">
            <v>18.899999999999999</v>
          </cell>
          <cell r="D311">
            <v>5.55</v>
          </cell>
          <cell r="E311">
            <v>5</v>
          </cell>
          <cell r="F311">
            <v>0</v>
          </cell>
          <cell r="G311">
            <v>0</v>
          </cell>
          <cell r="H311">
            <v>5</v>
          </cell>
          <cell r="I311">
            <v>0</v>
          </cell>
          <cell r="J311">
            <v>0</v>
          </cell>
          <cell r="K311">
            <v>0.316</v>
          </cell>
          <cell r="L311">
            <v>0.41599999999999998</v>
          </cell>
          <cell r="M311">
            <v>0</v>
          </cell>
          <cell r="N311">
            <v>0</v>
          </cell>
          <cell r="O311">
            <v>0</v>
          </cell>
          <cell r="P311">
            <v>0.8125</v>
          </cell>
          <cell r="Q311">
            <v>0.8125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6.01</v>
          </cell>
          <cell r="X311">
            <v>0</v>
          </cell>
          <cell r="Y311">
            <v>11.2</v>
          </cell>
          <cell r="Z311">
            <v>0</v>
          </cell>
          <cell r="AA311">
            <v>0</v>
          </cell>
          <cell r="AB311">
            <v>0</v>
          </cell>
          <cell r="AC311">
            <v>5710</v>
          </cell>
          <cell r="AD311">
            <v>134</v>
          </cell>
          <cell r="AE311">
            <v>24.1</v>
          </cell>
          <cell r="AF311">
            <v>11</v>
          </cell>
          <cell r="AG311">
            <v>9.6300000000000008</v>
          </cell>
          <cell r="AH311">
            <v>2.08</v>
          </cell>
          <cell r="AI311">
            <v>7.86</v>
          </cell>
          <cell r="AJ311">
            <v>5.0199999999999996</v>
          </cell>
          <cell r="AK311">
            <v>3.14</v>
          </cell>
          <cell r="AL311">
            <v>1.19</v>
          </cell>
          <cell r="AM311">
            <v>0</v>
          </cell>
          <cell r="AN311">
            <v>0.34</v>
          </cell>
          <cell r="AO311">
            <v>41.3</v>
          </cell>
          <cell r="AP311">
            <v>0</v>
          </cell>
          <cell r="AQ311">
            <v>5.73</v>
          </cell>
          <cell r="AR311">
            <v>2.98</v>
          </cell>
          <cell r="AS311">
            <v>2.2799999999999998</v>
          </cell>
          <cell r="AT311">
            <v>5.53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 t="str">
            <v>M130X28.1</v>
          </cell>
        </row>
        <row r="312">
          <cell r="A312" t="str">
            <v>M</v>
          </cell>
          <cell r="B312" t="str">
            <v>M4X6</v>
          </cell>
          <cell r="C312">
            <v>6</v>
          </cell>
          <cell r="D312">
            <v>1.75</v>
          </cell>
          <cell r="E312">
            <v>3.8</v>
          </cell>
          <cell r="F312">
            <v>0</v>
          </cell>
          <cell r="G312">
            <v>0</v>
          </cell>
          <cell r="H312">
            <v>3.8</v>
          </cell>
          <cell r="I312">
            <v>0</v>
          </cell>
          <cell r="J312">
            <v>0</v>
          </cell>
          <cell r="K312">
            <v>0.13</v>
          </cell>
          <cell r="L312">
            <v>0.16</v>
          </cell>
          <cell r="M312">
            <v>0</v>
          </cell>
          <cell r="N312">
            <v>0</v>
          </cell>
          <cell r="O312">
            <v>0</v>
          </cell>
          <cell r="P312">
            <v>0.5</v>
          </cell>
          <cell r="Q312">
            <v>0.5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11.9</v>
          </cell>
          <cell r="X312">
            <v>0</v>
          </cell>
          <cell r="Y312">
            <v>22</v>
          </cell>
          <cell r="Z312">
            <v>0</v>
          </cell>
          <cell r="AA312">
            <v>0</v>
          </cell>
          <cell r="AB312">
            <v>0</v>
          </cell>
          <cell r="AC312">
            <v>2900</v>
          </cell>
          <cell r="AD312">
            <v>1920</v>
          </cell>
          <cell r="AE312">
            <v>4.72</v>
          </cell>
          <cell r="AF312">
            <v>2.74</v>
          </cell>
          <cell r="AG312">
            <v>2.48</v>
          </cell>
          <cell r="AH312">
            <v>1.64</v>
          </cell>
          <cell r="AI312">
            <v>1.47</v>
          </cell>
          <cell r="AJ312">
            <v>1.18</v>
          </cell>
          <cell r="AK312">
            <v>0.77100000000000002</v>
          </cell>
          <cell r="AL312">
            <v>0.91500000000000004</v>
          </cell>
          <cell r="AM312">
            <v>0</v>
          </cell>
          <cell r="AN312">
            <v>1.84E-2</v>
          </cell>
          <cell r="AO312">
            <v>4.87</v>
          </cell>
          <cell r="AP312">
            <v>0</v>
          </cell>
          <cell r="AQ312">
            <v>3.46</v>
          </cell>
          <cell r="AR312">
            <v>0.52600000000000002</v>
          </cell>
          <cell r="AS312">
            <v>0.53400000000000003</v>
          </cell>
          <cell r="AT312">
            <v>1.3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 t="str">
            <v>M100X8.9</v>
          </cell>
        </row>
        <row r="313">
          <cell r="A313" t="str">
            <v>S</v>
          </cell>
          <cell r="B313" t="str">
            <v>S24X121</v>
          </cell>
          <cell r="C313">
            <v>121</v>
          </cell>
          <cell r="D313">
            <v>35.5</v>
          </cell>
          <cell r="E313">
            <v>24.5</v>
          </cell>
          <cell r="F313">
            <v>0</v>
          </cell>
          <cell r="G313">
            <v>0</v>
          </cell>
          <cell r="H313">
            <v>8.0500000000000007</v>
          </cell>
          <cell r="I313">
            <v>0</v>
          </cell>
          <cell r="J313">
            <v>0</v>
          </cell>
          <cell r="K313">
            <v>0.8</v>
          </cell>
          <cell r="L313">
            <v>1.0900000000000001</v>
          </cell>
          <cell r="M313">
            <v>0</v>
          </cell>
          <cell r="N313">
            <v>0</v>
          </cell>
          <cell r="O313">
            <v>0</v>
          </cell>
          <cell r="P313">
            <v>2</v>
          </cell>
          <cell r="Q313">
            <v>2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3.69</v>
          </cell>
          <cell r="X313">
            <v>0</v>
          </cell>
          <cell r="Y313">
            <v>25.9</v>
          </cell>
          <cell r="Z313">
            <v>0</v>
          </cell>
          <cell r="AA313">
            <v>0</v>
          </cell>
          <cell r="AB313">
            <v>0</v>
          </cell>
          <cell r="AC313">
            <v>3310</v>
          </cell>
          <cell r="AD313">
            <v>1770</v>
          </cell>
          <cell r="AE313">
            <v>3160</v>
          </cell>
          <cell r="AF313">
            <v>306</v>
          </cell>
          <cell r="AG313">
            <v>258</v>
          </cell>
          <cell r="AH313">
            <v>9.43</v>
          </cell>
          <cell r="AI313">
            <v>83</v>
          </cell>
          <cell r="AJ313">
            <v>36.299999999999997</v>
          </cell>
          <cell r="AK313">
            <v>20.6</v>
          </cell>
          <cell r="AL313">
            <v>1.53</v>
          </cell>
          <cell r="AM313">
            <v>0</v>
          </cell>
          <cell r="AN313">
            <v>12.8</v>
          </cell>
          <cell r="AO313">
            <v>11400</v>
          </cell>
          <cell r="AP313">
            <v>0</v>
          </cell>
          <cell r="AQ313">
            <v>47.1</v>
          </cell>
          <cell r="AR313">
            <v>103</v>
          </cell>
          <cell r="AS313">
            <v>46.2</v>
          </cell>
          <cell r="AT313">
            <v>153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 t="str">
            <v>S610X180</v>
          </cell>
        </row>
        <row r="314">
          <cell r="A314" t="str">
            <v>S</v>
          </cell>
          <cell r="B314" t="str">
            <v>S24X106</v>
          </cell>
          <cell r="C314">
            <v>106</v>
          </cell>
          <cell r="D314">
            <v>31.1</v>
          </cell>
          <cell r="E314">
            <v>24.5</v>
          </cell>
          <cell r="F314">
            <v>0</v>
          </cell>
          <cell r="G314">
            <v>0</v>
          </cell>
          <cell r="H314">
            <v>7.87</v>
          </cell>
          <cell r="I314">
            <v>0</v>
          </cell>
          <cell r="J314">
            <v>0</v>
          </cell>
          <cell r="K314">
            <v>0.62</v>
          </cell>
          <cell r="L314">
            <v>1.0900000000000001</v>
          </cell>
          <cell r="M314">
            <v>0</v>
          </cell>
          <cell r="N314">
            <v>0</v>
          </cell>
          <cell r="O314">
            <v>0</v>
          </cell>
          <cell r="P314">
            <v>2</v>
          </cell>
          <cell r="Q314">
            <v>2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3.61</v>
          </cell>
          <cell r="X314">
            <v>0</v>
          </cell>
          <cell r="Y314">
            <v>33.4</v>
          </cell>
          <cell r="Z314">
            <v>0</v>
          </cell>
          <cell r="AA314">
            <v>0</v>
          </cell>
          <cell r="AB314">
            <v>57.8</v>
          </cell>
          <cell r="AC314">
            <v>2960</v>
          </cell>
          <cell r="AD314">
            <v>2470</v>
          </cell>
          <cell r="AE314">
            <v>2940</v>
          </cell>
          <cell r="AF314">
            <v>279</v>
          </cell>
          <cell r="AG314">
            <v>240</v>
          </cell>
          <cell r="AH314">
            <v>9.7100000000000009</v>
          </cell>
          <cell r="AI314">
            <v>76.8</v>
          </cell>
          <cell r="AJ314">
            <v>33.4</v>
          </cell>
          <cell r="AK314">
            <v>19.5</v>
          </cell>
          <cell r="AL314">
            <v>1.57</v>
          </cell>
          <cell r="AM314">
            <v>0</v>
          </cell>
          <cell r="AN314">
            <v>10.1</v>
          </cell>
          <cell r="AO314">
            <v>10500</v>
          </cell>
          <cell r="AP314">
            <v>0</v>
          </cell>
          <cell r="AQ314">
            <v>46.1</v>
          </cell>
          <cell r="AR314">
            <v>98.8</v>
          </cell>
          <cell r="AS314">
            <v>46.2</v>
          </cell>
          <cell r="AT314">
            <v>139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 t="str">
            <v>S610X158</v>
          </cell>
        </row>
        <row r="315">
          <cell r="A315" t="str">
            <v>S</v>
          </cell>
          <cell r="B315" t="str">
            <v>S24X100</v>
          </cell>
          <cell r="C315">
            <v>100</v>
          </cell>
          <cell r="D315">
            <v>29.3</v>
          </cell>
          <cell r="E315">
            <v>24</v>
          </cell>
          <cell r="F315">
            <v>0</v>
          </cell>
          <cell r="G315">
            <v>0</v>
          </cell>
          <cell r="H315">
            <v>7.25</v>
          </cell>
          <cell r="I315">
            <v>0</v>
          </cell>
          <cell r="J315">
            <v>0</v>
          </cell>
          <cell r="K315">
            <v>0.745</v>
          </cell>
          <cell r="L315">
            <v>0.87</v>
          </cell>
          <cell r="M315">
            <v>0</v>
          </cell>
          <cell r="N315">
            <v>0</v>
          </cell>
          <cell r="O315">
            <v>0</v>
          </cell>
          <cell r="P315">
            <v>1.75</v>
          </cell>
          <cell r="Q315">
            <v>1.75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4.16</v>
          </cell>
          <cell r="X315">
            <v>0</v>
          </cell>
          <cell r="Y315">
            <v>27.8</v>
          </cell>
          <cell r="Z315">
            <v>0</v>
          </cell>
          <cell r="AA315">
            <v>0</v>
          </cell>
          <cell r="AB315">
            <v>0</v>
          </cell>
          <cell r="AC315">
            <v>3000</v>
          </cell>
          <cell r="AD315">
            <v>2930</v>
          </cell>
          <cell r="AE315">
            <v>2380</v>
          </cell>
          <cell r="AF315">
            <v>239</v>
          </cell>
          <cell r="AG315">
            <v>199</v>
          </cell>
          <cell r="AH315">
            <v>9.01</v>
          </cell>
          <cell r="AI315">
            <v>47.4</v>
          </cell>
          <cell r="AJ315">
            <v>24</v>
          </cell>
          <cell r="AK315">
            <v>13.1</v>
          </cell>
          <cell r="AL315">
            <v>1.27</v>
          </cell>
          <cell r="AM315">
            <v>0</v>
          </cell>
          <cell r="AN315">
            <v>7.59</v>
          </cell>
          <cell r="AO315">
            <v>6340</v>
          </cell>
          <cell r="AP315">
            <v>0</v>
          </cell>
          <cell r="AQ315">
            <v>41.9</v>
          </cell>
          <cell r="AR315">
            <v>66</v>
          </cell>
          <cell r="AS315">
            <v>32.700000000000003</v>
          </cell>
          <cell r="AT315">
            <v>119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 t="str">
            <v>S610X149</v>
          </cell>
        </row>
        <row r="316">
          <cell r="A316" t="str">
            <v>S</v>
          </cell>
          <cell r="B316" t="str">
            <v>S24X90</v>
          </cell>
          <cell r="C316">
            <v>90</v>
          </cell>
          <cell r="D316">
            <v>26.5</v>
          </cell>
          <cell r="E316">
            <v>24</v>
          </cell>
          <cell r="F316">
            <v>0</v>
          </cell>
          <cell r="G316">
            <v>0</v>
          </cell>
          <cell r="H316">
            <v>7.13</v>
          </cell>
          <cell r="I316">
            <v>0</v>
          </cell>
          <cell r="J316">
            <v>0</v>
          </cell>
          <cell r="K316">
            <v>0.625</v>
          </cell>
          <cell r="L316">
            <v>0.87</v>
          </cell>
          <cell r="M316">
            <v>0</v>
          </cell>
          <cell r="N316">
            <v>0</v>
          </cell>
          <cell r="O316">
            <v>0</v>
          </cell>
          <cell r="P316">
            <v>1.75</v>
          </cell>
          <cell r="Q316">
            <v>1.75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4.09</v>
          </cell>
          <cell r="X316">
            <v>0</v>
          </cell>
          <cell r="Y316">
            <v>33.1</v>
          </cell>
          <cell r="Z316">
            <v>0</v>
          </cell>
          <cell r="AA316">
            <v>0</v>
          </cell>
          <cell r="AB316">
            <v>58.7</v>
          </cell>
          <cell r="AC316">
            <v>2710</v>
          </cell>
          <cell r="AD316">
            <v>4070</v>
          </cell>
          <cell r="AE316">
            <v>2250</v>
          </cell>
          <cell r="AF316">
            <v>222</v>
          </cell>
          <cell r="AG316">
            <v>187</v>
          </cell>
          <cell r="AH316">
            <v>9.2100000000000009</v>
          </cell>
          <cell r="AI316">
            <v>44.7</v>
          </cell>
          <cell r="AJ316">
            <v>22.4</v>
          </cell>
          <cell r="AK316">
            <v>12.5</v>
          </cell>
          <cell r="AL316">
            <v>1.3</v>
          </cell>
          <cell r="AM316">
            <v>0</v>
          </cell>
          <cell r="AN316">
            <v>6.05</v>
          </cell>
          <cell r="AO316">
            <v>5980</v>
          </cell>
          <cell r="AP316">
            <v>0</v>
          </cell>
          <cell r="AQ316">
            <v>41.2</v>
          </cell>
          <cell r="AR316">
            <v>63.8</v>
          </cell>
          <cell r="AS316">
            <v>32.700000000000003</v>
          </cell>
          <cell r="AT316">
            <v>110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 t="str">
            <v>S610X134</v>
          </cell>
        </row>
        <row r="317">
          <cell r="A317" t="str">
            <v>S</v>
          </cell>
          <cell r="B317" t="str">
            <v>S24X80</v>
          </cell>
          <cell r="C317">
            <v>80</v>
          </cell>
          <cell r="D317">
            <v>23.5</v>
          </cell>
          <cell r="E317">
            <v>24</v>
          </cell>
          <cell r="F317">
            <v>0</v>
          </cell>
          <cell r="G317">
            <v>0</v>
          </cell>
          <cell r="H317">
            <v>7</v>
          </cell>
          <cell r="I317">
            <v>0</v>
          </cell>
          <cell r="J317">
            <v>0</v>
          </cell>
          <cell r="K317">
            <v>0.5</v>
          </cell>
          <cell r="L317">
            <v>0.87</v>
          </cell>
          <cell r="M317">
            <v>0</v>
          </cell>
          <cell r="N317">
            <v>0</v>
          </cell>
          <cell r="O317">
            <v>0</v>
          </cell>
          <cell r="P317">
            <v>1.75</v>
          </cell>
          <cell r="Q317">
            <v>1.75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4.0199999999999996</v>
          </cell>
          <cell r="X317">
            <v>0</v>
          </cell>
          <cell r="Y317">
            <v>41.4</v>
          </cell>
          <cell r="Z317">
            <v>0</v>
          </cell>
          <cell r="AA317">
            <v>0</v>
          </cell>
          <cell r="AB317">
            <v>37.6</v>
          </cell>
          <cell r="AC317">
            <v>2450</v>
          </cell>
          <cell r="AD317">
            <v>5460</v>
          </cell>
          <cell r="AE317">
            <v>2100</v>
          </cell>
          <cell r="AF317">
            <v>204</v>
          </cell>
          <cell r="AG317">
            <v>175</v>
          </cell>
          <cell r="AH317">
            <v>9.4700000000000006</v>
          </cell>
          <cell r="AI317">
            <v>42</v>
          </cell>
          <cell r="AJ317">
            <v>20.8</v>
          </cell>
          <cell r="AK317">
            <v>12</v>
          </cell>
          <cell r="AL317">
            <v>1.34</v>
          </cell>
          <cell r="AM317">
            <v>0</v>
          </cell>
          <cell r="AN317">
            <v>4.8899999999999997</v>
          </cell>
          <cell r="AO317">
            <v>5620</v>
          </cell>
          <cell r="AP317">
            <v>0</v>
          </cell>
          <cell r="AQ317">
            <v>40.5</v>
          </cell>
          <cell r="AR317">
            <v>61.6</v>
          </cell>
          <cell r="AS317">
            <v>32.700000000000003</v>
          </cell>
          <cell r="AT317">
            <v>101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 t="str">
            <v>S610X119</v>
          </cell>
        </row>
        <row r="318">
          <cell r="A318" t="str">
            <v>S</v>
          </cell>
          <cell r="B318" t="str">
            <v>S20X96</v>
          </cell>
          <cell r="C318">
            <v>96</v>
          </cell>
          <cell r="D318">
            <v>28.2</v>
          </cell>
          <cell r="E318">
            <v>20.3</v>
          </cell>
          <cell r="F318">
            <v>0</v>
          </cell>
          <cell r="G318">
            <v>0</v>
          </cell>
          <cell r="H318">
            <v>7.2</v>
          </cell>
          <cell r="I318">
            <v>0</v>
          </cell>
          <cell r="J318">
            <v>0</v>
          </cell>
          <cell r="K318">
            <v>0.8</v>
          </cell>
          <cell r="L318">
            <v>0.92</v>
          </cell>
          <cell r="M318">
            <v>0</v>
          </cell>
          <cell r="N318">
            <v>0</v>
          </cell>
          <cell r="O318">
            <v>0</v>
          </cell>
          <cell r="P318">
            <v>1.75</v>
          </cell>
          <cell r="Q318">
            <v>1.75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3.91</v>
          </cell>
          <cell r="X318">
            <v>0</v>
          </cell>
          <cell r="Y318">
            <v>21.1</v>
          </cell>
          <cell r="Z318">
            <v>0</v>
          </cell>
          <cell r="AA318">
            <v>0</v>
          </cell>
          <cell r="AB318">
            <v>0</v>
          </cell>
          <cell r="AC318">
            <v>3730</v>
          </cell>
          <cell r="AD318">
            <v>1160</v>
          </cell>
          <cell r="AE318">
            <v>1670</v>
          </cell>
          <cell r="AF318">
            <v>198</v>
          </cell>
          <cell r="AG318">
            <v>165</v>
          </cell>
          <cell r="AH318">
            <v>7.71</v>
          </cell>
          <cell r="AI318">
            <v>49.9</v>
          </cell>
          <cell r="AJ318">
            <v>24.9</v>
          </cell>
          <cell r="AK318">
            <v>13.9</v>
          </cell>
          <cell r="AL318">
            <v>1.33</v>
          </cell>
          <cell r="AM318">
            <v>0</v>
          </cell>
          <cell r="AN318">
            <v>8.4</v>
          </cell>
          <cell r="AO318">
            <v>4690</v>
          </cell>
          <cell r="AP318">
            <v>0</v>
          </cell>
          <cell r="AQ318">
            <v>34.9</v>
          </cell>
          <cell r="AR318">
            <v>57.8</v>
          </cell>
          <cell r="AS318">
            <v>28.5</v>
          </cell>
          <cell r="AT318">
            <v>98.3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 t="str">
            <v>S510X143</v>
          </cell>
        </row>
        <row r="319">
          <cell r="A319" t="str">
            <v>S</v>
          </cell>
          <cell r="B319" t="str">
            <v>S20X86</v>
          </cell>
          <cell r="C319">
            <v>86</v>
          </cell>
          <cell r="D319">
            <v>25.3</v>
          </cell>
          <cell r="E319">
            <v>20.3</v>
          </cell>
          <cell r="F319">
            <v>0</v>
          </cell>
          <cell r="G319">
            <v>0</v>
          </cell>
          <cell r="H319">
            <v>7.06</v>
          </cell>
          <cell r="I319">
            <v>0</v>
          </cell>
          <cell r="J319">
            <v>0</v>
          </cell>
          <cell r="K319">
            <v>0.66</v>
          </cell>
          <cell r="L319">
            <v>0.92</v>
          </cell>
          <cell r="M319">
            <v>0</v>
          </cell>
          <cell r="N319">
            <v>0</v>
          </cell>
          <cell r="O319">
            <v>0</v>
          </cell>
          <cell r="P319">
            <v>1.75</v>
          </cell>
          <cell r="Q319">
            <v>1.75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3.84</v>
          </cell>
          <cell r="X319">
            <v>0</v>
          </cell>
          <cell r="Y319">
            <v>25.6</v>
          </cell>
          <cell r="Z319">
            <v>0</v>
          </cell>
          <cell r="AA319">
            <v>0</v>
          </cell>
          <cell r="AB319">
            <v>0</v>
          </cell>
          <cell r="AC319">
            <v>3350</v>
          </cell>
          <cell r="AD319">
            <v>1630</v>
          </cell>
          <cell r="AE319">
            <v>1570</v>
          </cell>
          <cell r="AF319">
            <v>183</v>
          </cell>
          <cell r="AG319">
            <v>155</v>
          </cell>
          <cell r="AH319">
            <v>7.89</v>
          </cell>
          <cell r="AI319">
            <v>46.6</v>
          </cell>
          <cell r="AJ319">
            <v>23.1</v>
          </cell>
          <cell r="AK319">
            <v>13.2</v>
          </cell>
          <cell r="AL319">
            <v>1.36</v>
          </cell>
          <cell r="AM319">
            <v>0</v>
          </cell>
          <cell r="AN319">
            <v>6.65</v>
          </cell>
          <cell r="AO319">
            <v>4380</v>
          </cell>
          <cell r="AP319">
            <v>0</v>
          </cell>
          <cell r="AQ319">
            <v>34.200000000000003</v>
          </cell>
          <cell r="AR319">
            <v>55.5</v>
          </cell>
          <cell r="AS319">
            <v>28.5</v>
          </cell>
          <cell r="AT319">
            <v>91.1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 t="str">
            <v>S510X128</v>
          </cell>
        </row>
        <row r="320">
          <cell r="A320" t="str">
            <v>S</v>
          </cell>
          <cell r="B320" t="str">
            <v>S20X75</v>
          </cell>
          <cell r="C320">
            <v>75</v>
          </cell>
          <cell r="D320">
            <v>22</v>
          </cell>
          <cell r="E320">
            <v>20</v>
          </cell>
          <cell r="F320">
            <v>0</v>
          </cell>
          <cell r="G320">
            <v>0</v>
          </cell>
          <cell r="H320">
            <v>6.39</v>
          </cell>
          <cell r="I320">
            <v>0</v>
          </cell>
          <cell r="J320">
            <v>0</v>
          </cell>
          <cell r="K320">
            <v>0.63500000000000001</v>
          </cell>
          <cell r="L320">
            <v>0.79500000000000004</v>
          </cell>
          <cell r="M320">
            <v>0</v>
          </cell>
          <cell r="N320">
            <v>0</v>
          </cell>
          <cell r="O320">
            <v>0</v>
          </cell>
          <cell r="P320">
            <v>1.625</v>
          </cell>
          <cell r="Q320">
            <v>1.625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4.0199999999999996</v>
          </cell>
          <cell r="X320">
            <v>0</v>
          </cell>
          <cell r="Y320">
            <v>26.6</v>
          </cell>
          <cell r="Z320">
            <v>0</v>
          </cell>
          <cell r="AA320">
            <v>0</v>
          </cell>
          <cell r="AB320">
            <v>0</v>
          </cell>
          <cell r="AC320">
            <v>3140</v>
          </cell>
          <cell r="AD320">
            <v>2290</v>
          </cell>
          <cell r="AE320">
            <v>1280</v>
          </cell>
          <cell r="AF320">
            <v>152</v>
          </cell>
          <cell r="AG320">
            <v>128</v>
          </cell>
          <cell r="AH320">
            <v>7.62</v>
          </cell>
          <cell r="AI320">
            <v>29.5</v>
          </cell>
          <cell r="AJ320">
            <v>16.7</v>
          </cell>
          <cell r="AK320">
            <v>9.25</v>
          </cell>
          <cell r="AL320">
            <v>1.1599999999999999</v>
          </cell>
          <cell r="AM320">
            <v>0</v>
          </cell>
          <cell r="AN320">
            <v>4.59</v>
          </cell>
          <cell r="AO320">
            <v>2720</v>
          </cell>
          <cell r="AP320">
            <v>0</v>
          </cell>
          <cell r="AQ320">
            <v>30.7</v>
          </cell>
          <cell r="AR320">
            <v>38.9</v>
          </cell>
          <cell r="AS320">
            <v>21.9</v>
          </cell>
          <cell r="AT320">
            <v>75.599999999999994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 t="str">
            <v>S510X112</v>
          </cell>
        </row>
        <row r="321">
          <cell r="A321" t="str">
            <v>S</v>
          </cell>
          <cell r="B321" t="str">
            <v>S20X66</v>
          </cell>
          <cell r="C321">
            <v>66</v>
          </cell>
          <cell r="D321">
            <v>19.399999999999999</v>
          </cell>
          <cell r="E321">
            <v>20</v>
          </cell>
          <cell r="F321">
            <v>0</v>
          </cell>
          <cell r="G321">
            <v>0</v>
          </cell>
          <cell r="H321">
            <v>6.26</v>
          </cell>
          <cell r="I321">
            <v>0</v>
          </cell>
          <cell r="J321">
            <v>0</v>
          </cell>
          <cell r="K321">
            <v>0.505</v>
          </cell>
          <cell r="L321">
            <v>0.79500000000000004</v>
          </cell>
          <cell r="M321">
            <v>0</v>
          </cell>
          <cell r="N321">
            <v>0</v>
          </cell>
          <cell r="O321">
            <v>0</v>
          </cell>
          <cell r="P321">
            <v>1.625</v>
          </cell>
          <cell r="Q321">
            <v>1.625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3.93</v>
          </cell>
          <cell r="X321">
            <v>0</v>
          </cell>
          <cell r="Y321">
            <v>33.5</v>
          </cell>
          <cell r="Z321">
            <v>0</v>
          </cell>
          <cell r="AA321">
            <v>0</v>
          </cell>
          <cell r="AB321">
            <v>57.4</v>
          </cell>
          <cell r="AC321">
            <v>2800</v>
          </cell>
          <cell r="AD321">
            <v>3250</v>
          </cell>
          <cell r="AE321">
            <v>1190</v>
          </cell>
          <cell r="AF321">
            <v>139</v>
          </cell>
          <cell r="AG321">
            <v>119</v>
          </cell>
          <cell r="AH321">
            <v>7.83</v>
          </cell>
          <cell r="AI321">
            <v>27.5</v>
          </cell>
          <cell r="AJ321">
            <v>15.4</v>
          </cell>
          <cell r="AK321">
            <v>8.7799999999999994</v>
          </cell>
          <cell r="AL321">
            <v>1.19</v>
          </cell>
          <cell r="AM321">
            <v>0</v>
          </cell>
          <cell r="AN321">
            <v>3.58</v>
          </cell>
          <cell r="AO321">
            <v>2540</v>
          </cell>
          <cell r="AP321">
            <v>0</v>
          </cell>
          <cell r="AQ321">
            <v>30</v>
          </cell>
          <cell r="AR321">
            <v>37.299999999999997</v>
          </cell>
          <cell r="AS321">
            <v>21.9</v>
          </cell>
          <cell r="AT321">
            <v>69.099999999999994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 t="str">
            <v>S510X98.2</v>
          </cell>
        </row>
        <row r="322">
          <cell r="A322" t="str">
            <v>S</v>
          </cell>
          <cell r="B322" t="str">
            <v>S18X70</v>
          </cell>
          <cell r="C322">
            <v>70</v>
          </cell>
          <cell r="D322">
            <v>20.5</v>
          </cell>
          <cell r="E322">
            <v>18</v>
          </cell>
          <cell r="F322">
            <v>0</v>
          </cell>
          <cell r="G322">
            <v>0</v>
          </cell>
          <cell r="H322">
            <v>6.25</v>
          </cell>
          <cell r="I322">
            <v>0</v>
          </cell>
          <cell r="J322">
            <v>0</v>
          </cell>
          <cell r="K322">
            <v>0.71099999999999997</v>
          </cell>
          <cell r="L322">
            <v>0.69099999999999995</v>
          </cell>
          <cell r="M322">
            <v>0</v>
          </cell>
          <cell r="N322">
            <v>0</v>
          </cell>
          <cell r="O322">
            <v>0</v>
          </cell>
          <cell r="P322">
            <v>1.5</v>
          </cell>
          <cell r="Q322">
            <v>1.5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4.5199999999999996</v>
          </cell>
          <cell r="X322">
            <v>0</v>
          </cell>
          <cell r="Y322">
            <v>21.5</v>
          </cell>
          <cell r="Z322">
            <v>0</v>
          </cell>
          <cell r="AA322">
            <v>0</v>
          </cell>
          <cell r="AB322">
            <v>0</v>
          </cell>
          <cell r="AC322">
            <v>3560</v>
          </cell>
          <cell r="AD322">
            <v>1510</v>
          </cell>
          <cell r="AE322">
            <v>923</v>
          </cell>
          <cell r="AF322">
            <v>124</v>
          </cell>
          <cell r="AG322">
            <v>103</v>
          </cell>
          <cell r="AH322">
            <v>6.7</v>
          </cell>
          <cell r="AI322">
            <v>24</v>
          </cell>
          <cell r="AJ322">
            <v>14.3</v>
          </cell>
          <cell r="AK322">
            <v>7.69</v>
          </cell>
          <cell r="AL322">
            <v>1.08</v>
          </cell>
          <cell r="AM322">
            <v>0</v>
          </cell>
          <cell r="AN322">
            <v>4.0999999999999996</v>
          </cell>
          <cell r="AO322">
            <v>1800</v>
          </cell>
          <cell r="AP322">
            <v>0</v>
          </cell>
          <cell r="AQ322">
            <v>27</v>
          </cell>
          <cell r="AR322">
            <v>29.2</v>
          </cell>
          <cell r="AS322">
            <v>16.600000000000001</v>
          </cell>
          <cell r="AT322">
            <v>61.9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 t="str">
            <v>S460X104</v>
          </cell>
        </row>
        <row r="323">
          <cell r="A323" t="str">
            <v>S</v>
          </cell>
          <cell r="B323" t="str">
            <v>S18X54.7</v>
          </cell>
          <cell r="C323">
            <v>54.7</v>
          </cell>
          <cell r="D323">
            <v>16</v>
          </cell>
          <cell r="E323">
            <v>18</v>
          </cell>
          <cell r="F323">
            <v>0</v>
          </cell>
          <cell r="G323">
            <v>0</v>
          </cell>
          <cell r="H323">
            <v>6</v>
          </cell>
          <cell r="I323">
            <v>0</v>
          </cell>
          <cell r="J323">
            <v>0</v>
          </cell>
          <cell r="K323">
            <v>0.46100000000000002</v>
          </cell>
          <cell r="L323">
            <v>0.69099999999999995</v>
          </cell>
          <cell r="M323">
            <v>0</v>
          </cell>
          <cell r="N323">
            <v>0</v>
          </cell>
          <cell r="O323">
            <v>0</v>
          </cell>
          <cell r="P323">
            <v>1.5</v>
          </cell>
          <cell r="Q323">
            <v>1.5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4.34</v>
          </cell>
          <cell r="X323">
            <v>0</v>
          </cell>
          <cell r="Y323">
            <v>33.200000000000003</v>
          </cell>
          <cell r="Z323">
            <v>0</v>
          </cell>
          <cell r="AA323">
            <v>0</v>
          </cell>
          <cell r="AB323">
            <v>58.4</v>
          </cell>
          <cell r="AC323">
            <v>2750</v>
          </cell>
          <cell r="AD323">
            <v>3480</v>
          </cell>
          <cell r="AE323">
            <v>801</v>
          </cell>
          <cell r="AF323">
            <v>104</v>
          </cell>
          <cell r="AG323">
            <v>89</v>
          </cell>
          <cell r="AH323">
            <v>7.07</v>
          </cell>
          <cell r="AI323">
            <v>20.7</v>
          </cell>
          <cell r="AJ323">
            <v>12.1</v>
          </cell>
          <cell r="AK323">
            <v>6.91</v>
          </cell>
          <cell r="AL323">
            <v>1.1399999999999999</v>
          </cell>
          <cell r="AM323">
            <v>0</v>
          </cell>
          <cell r="AN323">
            <v>2.33</v>
          </cell>
          <cell r="AO323">
            <v>1550</v>
          </cell>
          <cell r="AP323">
            <v>0</v>
          </cell>
          <cell r="AQ323">
            <v>26</v>
          </cell>
          <cell r="AR323">
            <v>26.9</v>
          </cell>
          <cell r="AS323">
            <v>16.600000000000001</v>
          </cell>
          <cell r="AT323">
            <v>51.8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 t="str">
            <v>S460X81.4</v>
          </cell>
        </row>
        <row r="324">
          <cell r="A324" t="str">
            <v>S</v>
          </cell>
          <cell r="B324" t="str">
            <v>S15X50</v>
          </cell>
          <cell r="C324">
            <v>50</v>
          </cell>
          <cell r="D324">
            <v>14.7</v>
          </cell>
          <cell r="E324">
            <v>15</v>
          </cell>
          <cell r="F324">
            <v>0</v>
          </cell>
          <cell r="G324">
            <v>0</v>
          </cell>
          <cell r="H324">
            <v>5.64</v>
          </cell>
          <cell r="I324">
            <v>0</v>
          </cell>
          <cell r="J324">
            <v>0</v>
          </cell>
          <cell r="K324">
            <v>0.55000000000000004</v>
          </cell>
          <cell r="L324">
            <v>0.622</v>
          </cell>
          <cell r="M324">
            <v>0</v>
          </cell>
          <cell r="N324">
            <v>0</v>
          </cell>
          <cell r="O324">
            <v>0</v>
          </cell>
          <cell r="P324">
            <v>1.375</v>
          </cell>
          <cell r="Q324">
            <v>1.375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4.53</v>
          </cell>
          <cell r="X324">
            <v>0</v>
          </cell>
          <cell r="Y324">
            <v>22.7</v>
          </cell>
          <cell r="Z324">
            <v>0</v>
          </cell>
          <cell r="AA324">
            <v>0</v>
          </cell>
          <cell r="AB324">
            <v>0</v>
          </cell>
          <cell r="AC324">
            <v>3450</v>
          </cell>
          <cell r="AD324">
            <v>1530</v>
          </cell>
          <cell r="AE324">
            <v>485</v>
          </cell>
          <cell r="AF324">
            <v>77</v>
          </cell>
          <cell r="AG324">
            <v>64.7</v>
          </cell>
          <cell r="AH324">
            <v>5.75</v>
          </cell>
          <cell r="AI324">
            <v>15.6</v>
          </cell>
          <cell r="AJ324">
            <v>9.99</v>
          </cell>
          <cell r="AK324">
            <v>5.53</v>
          </cell>
          <cell r="AL324">
            <v>1.03</v>
          </cell>
          <cell r="AM324">
            <v>0</v>
          </cell>
          <cell r="AN324">
            <v>2.12</v>
          </cell>
          <cell r="AO324">
            <v>806</v>
          </cell>
          <cell r="AP324">
            <v>0</v>
          </cell>
          <cell r="AQ324">
            <v>20.3</v>
          </cell>
          <cell r="AR324">
            <v>17.8</v>
          </cell>
          <cell r="AS324">
            <v>11.4</v>
          </cell>
          <cell r="AT324">
            <v>38.200000000000003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 t="str">
            <v>S380X74</v>
          </cell>
        </row>
        <row r="325">
          <cell r="A325" t="str">
            <v>S</v>
          </cell>
          <cell r="B325" t="str">
            <v>S15X42.9</v>
          </cell>
          <cell r="C325">
            <v>42.9</v>
          </cell>
          <cell r="D325">
            <v>12.6</v>
          </cell>
          <cell r="E325">
            <v>15</v>
          </cell>
          <cell r="F325">
            <v>0</v>
          </cell>
          <cell r="G325">
            <v>0</v>
          </cell>
          <cell r="H325">
            <v>5.5</v>
          </cell>
          <cell r="I325">
            <v>0</v>
          </cell>
          <cell r="J325">
            <v>0</v>
          </cell>
          <cell r="K325">
            <v>0.41099999999999998</v>
          </cell>
          <cell r="L325">
            <v>0.622</v>
          </cell>
          <cell r="M325">
            <v>0</v>
          </cell>
          <cell r="N325">
            <v>0</v>
          </cell>
          <cell r="O325">
            <v>0</v>
          </cell>
          <cell r="P325">
            <v>1.375</v>
          </cell>
          <cell r="Q325">
            <v>1.375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4.42</v>
          </cell>
          <cell r="X325">
            <v>0</v>
          </cell>
          <cell r="Y325">
            <v>30.4</v>
          </cell>
          <cell r="Z325">
            <v>0</v>
          </cell>
          <cell r="AA325">
            <v>0</v>
          </cell>
          <cell r="AB325">
            <v>0</v>
          </cell>
          <cell r="AC325">
            <v>2970</v>
          </cell>
          <cell r="AD325">
            <v>2450</v>
          </cell>
          <cell r="AE325">
            <v>446</v>
          </cell>
          <cell r="AF325">
            <v>69.2</v>
          </cell>
          <cell r="AG325">
            <v>59.4</v>
          </cell>
          <cell r="AH325">
            <v>5.95</v>
          </cell>
          <cell r="AI325">
            <v>14.3</v>
          </cell>
          <cell r="AJ325">
            <v>9.08</v>
          </cell>
          <cell r="AK325">
            <v>5.19</v>
          </cell>
          <cell r="AL325">
            <v>1.06</v>
          </cell>
          <cell r="AM325">
            <v>0</v>
          </cell>
          <cell r="AN325">
            <v>1.54</v>
          </cell>
          <cell r="AO325">
            <v>739</v>
          </cell>
          <cell r="AP325">
            <v>0</v>
          </cell>
          <cell r="AQ325">
            <v>19.8</v>
          </cell>
          <cell r="AR325">
            <v>16.899999999999999</v>
          </cell>
          <cell r="AS325">
            <v>11.4</v>
          </cell>
          <cell r="AT325">
            <v>34.299999999999997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 t="str">
            <v>S380X64</v>
          </cell>
        </row>
        <row r="326">
          <cell r="A326" t="str">
            <v>S</v>
          </cell>
          <cell r="B326" t="str">
            <v>S12X50</v>
          </cell>
          <cell r="C326">
            <v>50</v>
          </cell>
          <cell r="D326">
            <v>14.6</v>
          </cell>
          <cell r="E326">
            <v>12</v>
          </cell>
          <cell r="F326">
            <v>0</v>
          </cell>
          <cell r="G326">
            <v>0</v>
          </cell>
          <cell r="H326">
            <v>5.48</v>
          </cell>
          <cell r="I326">
            <v>0</v>
          </cell>
          <cell r="J326">
            <v>0</v>
          </cell>
          <cell r="K326">
            <v>0.68700000000000006</v>
          </cell>
          <cell r="L326">
            <v>0.65900000000000003</v>
          </cell>
          <cell r="M326">
            <v>0</v>
          </cell>
          <cell r="N326">
            <v>0</v>
          </cell>
          <cell r="O326">
            <v>0</v>
          </cell>
          <cell r="P326">
            <v>1.4375</v>
          </cell>
          <cell r="Q326">
            <v>1.4375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4.16</v>
          </cell>
          <cell r="X326">
            <v>0</v>
          </cell>
          <cell r="Y326">
            <v>13.7</v>
          </cell>
          <cell r="Z326">
            <v>0</v>
          </cell>
          <cell r="AA326">
            <v>0</v>
          </cell>
          <cell r="AB326">
            <v>0</v>
          </cell>
          <cell r="AC326">
            <v>5030</v>
          </cell>
          <cell r="AD326">
            <v>342</v>
          </cell>
          <cell r="AE326">
            <v>303</v>
          </cell>
          <cell r="AF326">
            <v>60.9</v>
          </cell>
          <cell r="AG326">
            <v>50.6</v>
          </cell>
          <cell r="AH326">
            <v>4.55</v>
          </cell>
          <cell r="AI326">
            <v>15.6</v>
          </cell>
          <cell r="AJ326">
            <v>10.3</v>
          </cell>
          <cell r="AK326">
            <v>5.69</v>
          </cell>
          <cell r="AL326">
            <v>1.03</v>
          </cell>
          <cell r="AM326">
            <v>0</v>
          </cell>
          <cell r="AN326">
            <v>2.77</v>
          </cell>
          <cell r="AO326">
            <v>502</v>
          </cell>
          <cell r="AP326">
            <v>0</v>
          </cell>
          <cell r="AQ326">
            <v>15.5</v>
          </cell>
          <cell r="AR326">
            <v>14</v>
          </cell>
          <cell r="AS326">
            <v>8.9499999999999993</v>
          </cell>
          <cell r="AT326">
            <v>30.3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 t="str">
            <v>S310X74</v>
          </cell>
        </row>
        <row r="327">
          <cell r="A327" t="str">
            <v>S</v>
          </cell>
          <cell r="B327" t="str">
            <v>S12X40.8</v>
          </cell>
          <cell r="C327">
            <v>40.799999999999997</v>
          </cell>
          <cell r="D327">
            <v>11.9</v>
          </cell>
          <cell r="E327">
            <v>12</v>
          </cell>
          <cell r="F327">
            <v>0</v>
          </cell>
          <cell r="G327">
            <v>0</v>
          </cell>
          <cell r="H327">
            <v>5.25</v>
          </cell>
          <cell r="I327">
            <v>0</v>
          </cell>
          <cell r="J327">
            <v>0</v>
          </cell>
          <cell r="K327">
            <v>0.46200000000000002</v>
          </cell>
          <cell r="L327">
            <v>0.65900000000000003</v>
          </cell>
          <cell r="M327">
            <v>0</v>
          </cell>
          <cell r="N327">
            <v>0</v>
          </cell>
          <cell r="O327">
            <v>0</v>
          </cell>
          <cell r="P327">
            <v>1.4375</v>
          </cell>
          <cell r="Q327">
            <v>1.4375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3.98</v>
          </cell>
          <cell r="X327">
            <v>0</v>
          </cell>
          <cell r="Y327">
            <v>20.6</v>
          </cell>
          <cell r="Z327">
            <v>0</v>
          </cell>
          <cell r="AA327">
            <v>0</v>
          </cell>
          <cell r="AB327">
            <v>0</v>
          </cell>
          <cell r="AC327">
            <v>3980</v>
          </cell>
          <cell r="AD327">
            <v>730</v>
          </cell>
          <cell r="AE327">
            <v>270</v>
          </cell>
          <cell r="AF327">
            <v>52.7</v>
          </cell>
          <cell r="AG327">
            <v>45.1</v>
          </cell>
          <cell r="AH327">
            <v>4.76</v>
          </cell>
          <cell r="AI327">
            <v>13.5</v>
          </cell>
          <cell r="AJ327">
            <v>8.86</v>
          </cell>
          <cell r="AK327">
            <v>5.13</v>
          </cell>
          <cell r="AL327">
            <v>1.06</v>
          </cell>
          <cell r="AM327">
            <v>0</v>
          </cell>
          <cell r="AN327">
            <v>1.69</v>
          </cell>
          <cell r="AO327">
            <v>434</v>
          </cell>
          <cell r="AP327">
            <v>0</v>
          </cell>
          <cell r="AQ327">
            <v>14.9</v>
          </cell>
          <cell r="AR327">
            <v>12.9</v>
          </cell>
          <cell r="AS327">
            <v>8.9499999999999993</v>
          </cell>
          <cell r="AT327">
            <v>26.2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 t="str">
            <v>S310X60.7</v>
          </cell>
        </row>
        <row r="328">
          <cell r="A328" t="str">
            <v>S</v>
          </cell>
          <cell r="B328" t="str">
            <v>S12X35</v>
          </cell>
          <cell r="C328">
            <v>35</v>
          </cell>
          <cell r="D328">
            <v>10.199999999999999</v>
          </cell>
          <cell r="E328">
            <v>12</v>
          </cell>
          <cell r="F328">
            <v>0</v>
          </cell>
          <cell r="G328">
            <v>0</v>
          </cell>
          <cell r="H328">
            <v>5.08</v>
          </cell>
          <cell r="I328">
            <v>0</v>
          </cell>
          <cell r="J328">
            <v>0</v>
          </cell>
          <cell r="K328">
            <v>0.42799999999999999</v>
          </cell>
          <cell r="L328">
            <v>0.54400000000000004</v>
          </cell>
          <cell r="M328">
            <v>0</v>
          </cell>
          <cell r="N328">
            <v>0</v>
          </cell>
          <cell r="O328">
            <v>0</v>
          </cell>
          <cell r="P328">
            <v>1.1875</v>
          </cell>
          <cell r="Q328">
            <v>1.1875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4.67</v>
          </cell>
          <cell r="X328">
            <v>0</v>
          </cell>
          <cell r="Y328">
            <v>23.1</v>
          </cell>
          <cell r="Z328">
            <v>0</v>
          </cell>
          <cell r="AA328">
            <v>0</v>
          </cell>
          <cell r="AB328">
            <v>0</v>
          </cell>
          <cell r="AC328">
            <v>3440</v>
          </cell>
          <cell r="AD328">
            <v>1380</v>
          </cell>
          <cell r="AE328">
            <v>228</v>
          </cell>
          <cell r="AF328">
            <v>44.6</v>
          </cell>
          <cell r="AG328">
            <v>38.1</v>
          </cell>
          <cell r="AH328">
            <v>4.72</v>
          </cell>
          <cell r="AI328">
            <v>9.84</v>
          </cell>
          <cell r="AJ328">
            <v>6.8</v>
          </cell>
          <cell r="AK328">
            <v>3.88</v>
          </cell>
          <cell r="AL328">
            <v>0.98</v>
          </cell>
          <cell r="AM328">
            <v>0</v>
          </cell>
          <cell r="AN328">
            <v>1.05</v>
          </cell>
          <cell r="AO328">
            <v>323</v>
          </cell>
          <cell r="AP328">
            <v>0</v>
          </cell>
          <cell r="AQ328">
            <v>14.5</v>
          </cell>
          <cell r="AR328">
            <v>10</v>
          </cell>
          <cell r="AS328">
            <v>7.24</v>
          </cell>
          <cell r="AT328">
            <v>22.2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 t="str">
            <v>S310X52</v>
          </cell>
        </row>
        <row r="329">
          <cell r="A329" t="str">
            <v>S</v>
          </cell>
          <cell r="B329" t="str">
            <v>S12X31.8</v>
          </cell>
          <cell r="C329">
            <v>31.8</v>
          </cell>
          <cell r="D329">
            <v>9.31</v>
          </cell>
          <cell r="E329">
            <v>12</v>
          </cell>
          <cell r="F329">
            <v>0</v>
          </cell>
          <cell r="G329">
            <v>0</v>
          </cell>
          <cell r="H329">
            <v>5</v>
          </cell>
          <cell r="I329">
            <v>0</v>
          </cell>
          <cell r="J329">
            <v>0</v>
          </cell>
          <cell r="K329">
            <v>0.35</v>
          </cell>
          <cell r="L329">
            <v>0.54400000000000004</v>
          </cell>
          <cell r="M329">
            <v>0</v>
          </cell>
          <cell r="N329">
            <v>0</v>
          </cell>
          <cell r="O329">
            <v>0</v>
          </cell>
          <cell r="P329">
            <v>1.1875</v>
          </cell>
          <cell r="Q329">
            <v>1.1875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4.5999999999999996</v>
          </cell>
          <cell r="X329">
            <v>0</v>
          </cell>
          <cell r="Y329">
            <v>28.3</v>
          </cell>
          <cell r="Z329">
            <v>0</v>
          </cell>
          <cell r="AA329">
            <v>0</v>
          </cell>
          <cell r="AB329">
            <v>0</v>
          </cell>
          <cell r="AC329">
            <v>3160</v>
          </cell>
          <cell r="AD329">
            <v>1780</v>
          </cell>
          <cell r="AE329">
            <v>217</v>
          </cell>
          <cell r="AF329">
            <v>41.8</v>
          </cell>
          <cell r="AG329">
            <v>36.200000000000003</v>
          </cell>
          <cell r="AH329">
            <v>4.83</v>
          </cell>
          <cell r="AI329">
            <v>9.33</v>
          </cell>
          <cell r="AJ329">
            <v>6.44</v>
          </cell>
          <cell r="AK329">
            <v>3.73</v>
          </cell>
          <cell r="AL329">
            <v>1</v>
          </cell>
          <cell r="AM329">
            <v>0</v>
          </cell>
          <cell r="AN329">
            <v>0.878</v>
          </cell>
          <cell r="AO329">
            <v>306</v>
          </cell>
          <cell r="AP329">
            <v>0</v>
          </cell>
          <cell r="AQ329">
            <v>14.3</v>
          </cell>
          <cell r="AR329">
            <v>9.74</v>
          </cell>
          <cell r="AS329">
            <v>7.24</v>
          </cell>
          <cell r="AT329">
            <v>20.8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 t="str">
            <v>S310X47.3</v>
          </cell>
        </row>
        <row r="330">
          <cell r="A330" t="str">
            <v>S</v>
          </cell>
          <cell r="B330" t="str">
            <v>S10X35</v>
          </cell>
          <cell r="C330">
            <v>35</v>
          </cell>
          <cell r="D330">
            <v>10.3</v>
          </cell>
          <cell r="E330">
            <v>10</v>
          </cell>
          <cell r="F330">
            <v>0</v>
          </cell>
          <cell r="G330">
            <v>0</v>
          </cell>
          <cell r="H330">
            <v>4.9400000000000004</v>
          </cell>
          <cell r="I330">
            <v>0</v>
          </cell>
          <cell r="J330">
            <v>0</v>
          </cell>
          <cell r="K330">
            <v>0.59399999999999997</v>
          </cell>
          <cell r="L330">
            <v>0.49099999999999999</v>
          </cell>
          <cell r="M330">
            <v>0</v>
          </cell>
          <cell r="N330">
            <v>0</v>
          </cell>
          <cell r="O330">
            <v>0</v>
          </cell>
          <cell r="P330">
            <v>1.125</v>
          </cell>
          <cell r="Q330">
            <v>1.125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5.03</v>
          </cell>
          <cell r="X330">
            <v>0</v>
          </cell>
          <cell r="Y330">
            <v>13.4</v>
          </cell>
          <cell r="Z330">
            <v>0</v>
          </cell>
          <cell r="AA330">
            <v>0</v>
          </cell>
          <cell r="AB330">
            <v>0</v>
          </cell>
          <cell r="AC330">
            <v>4960</v>
          </cell>
          <cell r="AD330">
            <v>374</v>
          </cell>
          <cell r="AE330">
            <v>147</v>
          </cell>
          <cell r="AF330">
            <v>35.4</v>
          </cell>
          <cell r="AG330">
            <v>29.4</v>
          </cell>
          <cell r="AH330">
            <v>3.78</v>
          </cell>
          <cell r="AI330">
            <v>8.3000000000000007</v>
          </cell>
          <cell r="AJ330">
            <v>6.19</v>
          </cell>
          <cell r="AK330">
            <v>3.36</v>
          </cell>
          <cell r="AL330">
            <v>0.89900000000000002</v>
          </cell>
          <cell r="AM330">
            <v>0</v>
          </cell>
          <cell r="AN330">
            <v>1.29</v>
          </cell>
          <cell r="AO330">
            <v>188</v>
          </cell>
          <cell r="AP330">
            <v>0</v>
          </cell>
          <cell r="AQ330">
            <v>11.8</v>
          </cell>
          <cell r="AR330">
            <v>7.13</v>
          </cell>
          <cell r="AS330">
            <v>5.08</v>
          </cell>
          <cell r="AT330">
            <v>17.600000000000001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 t="str">
            <v>S250X52</v>
          </cell>
        </row>
        <row r="331">
          <cell r="A331" t="str">
            <v>S</v>
          </cell>
          <cell r="B331" t="str">
            <v>S10X25.4</v>
          </cell>
          <cell r="C331">
            <v>25.4</v>
          </cell>
          <cell r="D331">
            <v>7.45</v>
          </cell>
          <cell r="E331">
            <v>10</v>
          </cell>
          <cell r="F331">
            <v>0</v>
          </cell>
          <cell r="G331">
            <v>0</v>
          </cell>
          <cell r="H331">
            <v>4.66</v>
          </cell>
          <cell r="I331">
            <v>0</v>
          </cell>
          <cell r="J331">
            <v>0</v>
          </cell>
          <cell r="K331">
            <v>0.311</v>
          </cell>
          <cell r="L331">
            <v>0.49099999999999999</v>
          </cell>
          <cell r="M331">
            <v>0</v>
          </cell>
          <cell r="N331">
            <v>0</v>
          </cell>
          <cell r="O331">
            <v>0</v>
          </cell>
          <cell r="P331">
            <v>1.125</v>
          </cell>
          <cell r="Q331">
            <v>1.125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4.75</v>
          </cell>
          <cell r="X331">
            <v>0</v>
          </cell>
          <cell r="Y331">
            <v>25.6</v>
          </cell>
          <cell r="Z331">
            <v>0</v>
          </cell>
          <cell r="AA331">
            <v>0</v>
          </cell>
          <cell r="AB331">
            <v>0</v>
          </cell>
          <cell r="AC331">
            <v>3450</v>
          </cell>
          <cell r="AD331">
            <v>1200</v>
          </cell>
          <cell r="AE331">
            <v>123</v>
          </cell>
          <cell r="AF331">
            <v>28.3</v>
          </cell>
          <cell r="AG331">
            <v>24.6</v>
          </cell>
          <cell r="AH331">
            <v>4.07</v>
          </cell>
          <cell r="AI331">
            <v>6.73</v>
          </cell>
          <cell r="AJ331">
            <v>4.99</v>
          </cell>
          <cell r="AK331">
            <v>2.89</v>
          </cell>
          <cell r="AL331">
            <v>0.95</v>
          </cell>
          <cell r="AM331">
            <v>0</v>
          </cell>
          <cell r="AN331">
            <v>0.60299999999999998</v>
          </cell>
          <cell r="AO331">
            <v>152</v>
          </cell>
          <cell r="AP331">
            <v>0</v>
          </cell>
          <cell r="AQ331">
            <v>11.1</v>
          </cell>
          <cell r="AR331">
            <v>6.34</v>
          </cell>
          <cell r="AS331">
            <v>5.08</v>
          </cell>
          <cell r="AT331">
            <v>14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 t="str">
            <v>S250X37.8</v>
          </cell>
        </row>
        <row r="332">
          <cell r="A332" t="str">
            <v>S</v>
          </cell>
          <cell r="B332" t="str">
            <v>S8X23</v>
          </cell>
          <cell r="C332">
            <v>23</v>
          </cell>
          <cell r="D332">
            <v>6.76</v>
          </cell>
          <cell r="E332">
            <v>8</v>
          </cell>
          <cell r="F332">
            <v>0</v>
          </cell>
          <cell r="G332">
            <v>0</v>
          </cell>
          <cell r="H332">
            <v>4.17</v>
          </cell>
          <cell r="I332">
            <v>0</v>
          </cell>
          <cell r="J332">
            <v>0</v>
          </cell>
          <cell r="K332">
            <v>0.441</v>
          </cell>
          <cell r="L332">
            <v>0.42499999999999999</v>
          </cell>
          <cell r="M332">
            <v>0</v>
          </cell>
          <cell r="N332">
            <v>0</v>
          </cell>
          <cell r="O332">
            <v>0</v>
          </cell>
          <cell r="P332">
            <v>1</v>
          </cell>
          <cell r="Q332">
            <v>1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4.91</v>
          </cell>
          <cell r="X332">
            <v>0</v>
          </cell>
          <cell r="Y332">
            <v>14.1</v>
          </cell>
          <cell r="Z332">
            <v>0</v>
          </cell>
          <cell r="AA332">
            <v>0</v>
          </cell>
          <cell r="AB332">
            <v>0</v>
          </cell>
          <cell r="AC332">
            <v>4770</v>
          </cell>
          <cell r="AD332">
            <v>397</v>
          </cell>
          <cell r="AE332">
            <v>64.7</v>
          </cell>
          <cell r="AF332">
            <v>19.2</v>
          </cell>
          <cell r="AG332">
            <v>16.2</v>
          </cell>
          <cell r="AH332">
            <v>3.09</v>
          </cell>
          <cell r="AI332">
            <v>4.2699999999999996</v>
          </cell>
          <cell r="AJ332">
            <v>3.67</v>
          </cell>
          <cell r="AK332">
            <v>2.0499999999999998</v>
          </cell>
          <cell r="AL332">
            <v>0.79500000000000004</v>
          </cell>
          <cell r="AM332">
            <v>0</v>
          </cell>
          <cell r="AN332">
            <v>0.55000000000000004</v>
          </cell>
          <cell r="AO332">
            <v>61.3</v>
          </cell>
          <cell r="AP332">
            <v>0</v>
          </cell>
          <cell r="AQ332">
            <v>7.9</v>
          </cell>
          <cell r="AR332">
            <v>3.5</v>
          </cell>
          <cell r="AS332">
            <v>3</v>
          </cell>
          <cell r="AT332">
            <v>9.5299999999999994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 t="str">
            <v>S200X34</v>
          </cell>
        </row>
        <row r="333">
          <cell r="A333" t="str">
            <v>S</v>
          </cell>
          <cell r="B333" t="str">
            <v>S8X18.4</v>
          </cell>
          <cell r="C333">
            <v>18.399999999999999</v>
          </cell>
          <cell r="D333">
            <v>5.4</v>
          </cell>
          <cell r="E333">
            <v>8</v>
          </cell>
          <cell r="F333">
            <v>0</v>
          </cell>
          <cell r="G333">
            <v>0</v>
          </cell>
          <cell r="H333">
            <v>4</v>
          </cell>
          <cell r="I333">
            <v>0</v>
          </cell>
          <cell r="J333">
            <v>0</v>
          </cell>
          <cell r="K333">
            <v>0.27100000000000002</v>
          </cell>
          <cell r="L333">
            <v>0.42499999999999999</v>
          </cell>
          <cell r="M333">
            <v>0</v>
          </cell>
          <cell r="N333">
            <v>0</v>
          </cell>
          <cell r="O333">
            <v>0</v>
          </cell>
          <cell r="P333">
            <v>1</v>
          </cell>
          <cell r="Q333">
            <v>1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4.71</v>
          </cell>
          <cell r="X333">
            <v>0</v>
          </cell>
          <cell r="Y333">
            <v>22.9</v>
          </cell>
          <cell r="Z333">
            <v>0</v>
          </cell>
          <cell r="AA333">
            <v>0</v>
          </cell>
          <cell r="AB333">
            <v>0</v>
          </cell>
          <cell r="AC333">
            <v>3740</v>
          </cell>
          <cell r="AD333">
            <v>845</v>
          </cell>
          <cell r="AE333">
            <v>57.5</v>
          </cell>
          <cell r="AF333">
            <v>16.5</v>
          </cell>
          <cell r="AG333">
            <v>14.4</v>
          </cell>
          <cell r="AH333">
            <v>3.26</v>
          </cell>
          <cell r="AI333">
            <v>3.69</v>
          </cell>
          <cell r="AJ333">
            <v>3.18</v>
          </cell>
          <cell r="AK333">
            <v>1.84</v>
          </cell>
          <cell r="AL333">
            <v>0.82699999999999996</v>
          </cell>
          <cell r="AM333">
            <v>0</v>
          </cell>
          <cell r="AN333">
            <v>0.33500000000000002</v>
          </cell>
          <cell r="AO333">
            <v>52.9</v>
          </cell>
          <cell r="AP333">
            <v>0</v>
          </cell>
          <cell r="AQ333">
            <v>7.58</v>
          </cell>
          <cell r="AR333">
            <v>3.22</v>
          </cell>
          <cell r="AS333">
            <v>3</v>
          </cell>
          <cell r="AT333">
            <v>8.17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 t="str">
            <v>S200X27.4</v>
          </cell>
        </row>
        <row r="334">
          <cell r="A334" t="str">
            <v>S</v>
          </cell>
          <cell r="B334" t="str">
            <v>S6X17.25</v>
          </cell>
          <cell r="C334">
            <v>17.25</v>
          </cell>
          <cell r="D334">
            <v>5.0599999999999996</v>
          </cell>
          <cell r="E334">
            <v>6</v>
          </cell>
          <cell r="F334">
            <v>0</v>
          </cell>
          <cell r="G334">
            <v>0</v>
          </cell>
          <cell r="H334">
            <v>3.57</v>
          </cell>
          <cell r="I334">
            <v>0</v>
          </cell>
          <cell r="J334">
            <v>0</v>
          </cell>
          <cell r="K334">
            <v>0.46500000000000002</v>
          </cell>
          <cell r="L334">
            <v>0.35899999999999999</v>
          </cell>
          <cell r="M334">
            <v>0</v>
          </cell>
          <cell r="N334">
            <v>0</v>
          </cell>
          <cell r="O334">
            <v>0</v>
          </cell>
          <cell r="P334">
            <v>0.8125</v>
          </cell>
          <cell r="Q334">
            <v>0.8125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4.97</v>
          </cell>
          <cell r="X334">
            <v>0</v>
          </cell>
          <cell r="Y334">
            <v>9.67</v>
          </cell>
          <cell r="Z334">
            <v>0</v>
          </cell>
          <cell r="AA334">
            <v>0</v>
          </cell>
          <cell r="AB334">
            <v>0</v>
          </cell>
          <cell r="AC334">
            <v>6280</v>
          </cell>
          <cell r="AD334">
            <v>141</v>
          </cell>
          <cell r="AE334">
            <v>26.2</v>
          </cell>
          <cell r="AF334">
            <v>10.5</v>
          </cell>
          <cell r="AG334">
            <v>8.74</v>
          </cell>
          <cell r="AH334">
            <v>2.2799999999999998</v>
          </cell>
          <cell r="AI334">
            <v>2.29</v>
          </cell>
          <cell r="AJ334">
            <v>2.35</v>
          </cell>
          <cell r="AK334">
            <v>1.28</v>
          </cell>
          <cell r="AL334">
            <v>0.67300000000000004</v>
          </cell>
          <cell r="AM334">
            <v>0</v>
          </cell>
          <cell r="AN334">
            <v>0.371</v>
          </cell>
          <cell r="AO334">
            <v>18.2</v>
          </cell>
          <cell r="AP334">
            <v>0</v>
          </cell>
          <cell r="AQ334">
            <v>5.03</v>
          </cell>
          <cell r="AR334">
            <v>1.61</v>
          </cell>
          <cell r="AS334">
            <v>1.57</v>
          </cell>
          <cell r="AT334">
            <v>5.23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 t="str">
            <v>S150X25.7</v>
          </cell>
        </row>
        <row r="335">
          <cell r="A335" t="str">
            <v>S</v>
          </cell>
          <cell r="B335" t="str">
            <v>S6X12.5</v>
          </cell>
          <cell r="C335">
            <v>12.5</v>
          </cell>
          <cell r="D335">
            <v>3.66</v>
          </cell>
          <cell r="E335">
            <v>6</v>
          </cell>
          <cell r="F335">
            <v>0</v>
          </cell>
          <cell r="G335">
            <v>0</v>
          </cell>
          <cell r="H335">
            <v>3.33</v>
          </cell>
          <cell r="I335">
            <v>0</v>
          </cell>
          <cell r="J335">
            <v>0</v>
          </cell>
          <cell r="K335">
            <v>0.23200000000000001</v>
          </cell>
          <cell r="L335">
            <v>0.35899999999999999</v>
          </cell>
          <cell r="M335">
            <v>0</v>
          </cell>
          <cell r="N335">
            <v>0</v>
          </cell>
          <cell r="O335">
            <v>0</v>
          </cell>
          <cell r="P335">
            <v>0.8125</v>
          </cell>
          <cell r="Q335">
            <v>0.8125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4.6399999999999997</v>
          </cell>
          <cell r="X335">
            <v>0</v>
          </cell>
          <cell r="Y335">
            <v>19.399999999999999</v>
          </cell>
          <cell r="Z335">
            <v>0</v>
          </cell>
          <cell r="AA335">
            <v>0</v>
          </cell>
          <cell r="AB335">
            <v>0</v>
          </cell>
          <cell r="AC335">
            <v>4260</v>
          </cell>
          <cell r="AD335">
            <v>490</v>
          </cell>
          <cell r="AE335">
            <v>22</v>
          </cell>
          <cell r="AF335">
            <v>8.4499999999999993</v>
          </cell>
          <cell r="AG335">
            <v>7.34</v>
          </cell>
          <cell r="AH335">
            <v>2.4500000000000002</v>
          </cell>
          <cell r="AI335">
            <v>1.8</v>
          </cell>
          <cell r="AJ335">
            <v>1.86</v>
          </cell>
          <cell r="AK335">
            <v>1.08</v>
          </cell>
          <cell r="AL335">
            <v>0.70199999999999996</v>
          </cell>
          <cell r="AM335">
            <v>0</v>
          </cell>
          <cell r="AN335">
            <v>0.16700000000000001</v>
          </cell>
          <cell r="AO335">
            <v>14.3</v>
          </cell>
          <cell r="AP335">
            <v>0</v>
          </cell>
          <cell r="AQ335">
            <v>4.7</v>
          </cell>
          <cell r="AR335">
            <v>1.41</v>
          </cell>
          <cell r="AS335">
            <v>1.57</v>
          </cell>
          <cell r="AT335">
            <v>4.18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 t="str">
            <v>S150X18.6</v>
          </cell>
        </row>
        <row r="336">
          <cell r="A336" t="str">
            <v>S</v>
          </cell>
          <cell r="B336" t="str">
            <v>S5X10</v>
          </cell>
          <cell r="C336">
            <v>10</v>
          </cell>
          <cell r="D336">
            <v>2.93</v>
          </cell>
          <cell r="E336">
            <v>5</v>
          </cell>
          <cell r="F336">
            <v>0</v>
          </cell>
          <cell r="G336">
            <v>0</v>
          </cell>
          <cell r="H336">
            <v>3</v>
          </cell>
          <cell r="I336">
            <v>0</v>
          </cell>
          <cell r="J336">
            <v>0</v>
          </cell>
          <cell r="K336">
            <v>0.214</v>
          </cell>
          <cell r="L336">
            <v>0.32600000000000001</v>
          </cell>
          <cell r="M336">
            <v>0</v>
          </cell>
          <cell r="N336">
            <v>0</v>
          </cell>
          <cell r="O336">
            <v>0</v>
          </cell>
          <cell r="P336">
            <v>0.75</v>
          </cell>
          <cell r="Q336">
            <v>0.75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4.6100000000000003</v>
          </cell>
          <cell r="X336">
            <v>0</v>
          </cell>
          <cell r="Y336">
            <v>16.8</v>
          </cell>
          <cell r="Z336">
            <v>0</v>
          </cell>
          <cell r="AA336">
            <v>0</v>
          </cell>
          <cell r="AB336">
            <v>0</v>
          </cell>
          <cell r="AC336">
            <v>4720</v>
          </cell>
          <cell r="AD336">
            <v>322</v>
          </cell>
          <cell r="AE336">
            <v>12.3</v>
          </cell>
          <cell r="AF336">
            <v>5.66</v>
          </cell>
          <cell r="AG336">
            <v>4.9000000000000004</v>
          </cell>
          <cell r="AH336">
            <v>2.0499999999999998</v>
          </cell>
          <cell r="AI336">
            <v>1.19</v>
          </cell>
          <cell r="AJ336">
            <v>1.37</v>
          </cell>
          <cell r="AK336">
            <v>0.79500000000000004</v>
          </cell>
          <cell r="AL336">
            <v>0.63800000000000001</v>
          </cell>
          <cell r="AM336">
            <v>0</v>
          </cell>
          <cell r="AN336">
            <v>0.114</v>
          </cell>
          <cell r="AO336">
            <v>6.5</v>
          </cell>
          <cell r="AP336">
            <v>0</v>
          </cell>
          <cell r="AQ336">
            <v>3.51</v>
          </cell>
          <cell r="AR336">
            <v>0.85899999999999999</v>
          </cell>
          <cell r="AS336">
            <v>1.06</v>
          </cell>
          <cell r="AT336">
            <v>2.79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 t="str">
            <v>S130X15</v>
          </cell>
        </row>
        <row r="337">
          <cell r="A337" t="str">
            <v>S</v>
          </cell>
          <cell r="B337" t="str">
            <v>S4X9.5</v>
          </cell>
          <cell r="C337">
            <v>9.5</v>
          </cell>
          <cell r="D337">
            <v>2.79</v>
          </cell>
          <cell r="E337">
            <v>4</v>
          </cell>
          <cell r="F337">
            <v>0</v>
          </cell>
          <cell r="G337">
            <v>0</v>
          </cell>
          <cell r="H337">
            <v>2.8</v>
          </cell>
          <cell r="I337">
            <v>0</v>
          </cell>
          <cell r="J337">
            <v>0</v>
          </cell>
          <cell r="K337">
            <v>0.32600000000000001</v>
          </cell>
          <cell r="L337">
            <v>0.29299999999999998</v>
          </cell>
          <cell r="M337">
            <v>0</v>
          </cell>
          <cell r="N337">
            <v>0</v>
          </cell>
          <cell r="O337">
            <v>0</v>
          </cell>
          <cell r="P337">
            <v>0.75</v>
          </cell>
          <cell r="Q337">
            <v>0.75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4.7699999999999996</v>
          </cell>
          <cell r="X337">
            <v>0</v>
          </cell>
          <cell r="Y337">
            <v>8.33</v>
          </cell>
          <cell r="Z337">
            <v>0</v>
          </cell>
          <cell r="AA337">
            <v>0</v>
          </cell>
          <cell r="AB337">
            <v>0</v>
          </cell>
          <cell r="AC337">
            <v>6850</v>
          </cell>
          <cell r="AD337">
            <v>86.9</v>
          </cell>
          <cell r="AE337">
            <v>6.76</v>
          </cell>
          <cell r="AF337">
            <v>4.04</v>
          </cell>
          <cell r="AG337">
            <v>3.38</v>
          </cell>
          <cell r="AH337">
            <v>1.56</v>
          </cell>
          <cell r="AI337">
            <v>0.88700000000000001</v>
          </cell>
          <cell r="AJ337">
            <v>1.1299999999999999</v>
          </cell>
          <cell r="AK337">
            <v>0.63500000000000001</v>
          </cell>
          <cell r="AL337">
            <v>0.56399999999999995</v>
          </cell>
          <cell r="AM337">
            <v>0</v>
          </cell>
          <cell r="AN337">
            <v>0.12</v>
          </cell>
          <cell r="AO337">
            <v>3.05</v>
          </cell>
          <cell r="AP337">
            <v>0</v>
          </cell>
          <cell r="AQ337">
            <v>2.59</v>
          </cell>
          <cell r="AR337">
            <v>0.53100000000000003</v>
          </cell>
          <cell r="AS337">
            <v>0.67100000000000004</v>
          </cell>
          <cell r="AT337">
            <v>1.99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 t="str">
            <v>S100X14.1</v>
          </cell>
        </row>
        <row r="338">
          <cell r="A338" t="str">
            <v>S</v>
          </cell>
          <cell r="B338" t="str">
            <v>S4X7.7</v>
          </cell>
          <cell r="C338">
            <v>7.7</v>
          </cell>
          <cell r="D338">
            <v>2.2599999999999998</v>
          </cell>
          <cell r="E338">
            <v>4</v>
          </cell>
          <cell r="F338">
            <v>0</v>
          </cell>
          <cell r="G338">
            <v>0</v>
          </cell>
          <cell r="H338">
            <v>2.66</v>
          </cell>
          <cell r="I338">
            <v>0</v>
          </cell>
          <cell r="J338">
            <v>0</v>
          </cell>
          <cell r="K338">
            <v>0.193</v>
          </cell>
          <cell r="L338">
            <v>0.29299999999999998</v>
          </cell>
          <cell r="M338">
            <v>0</v>
          </cell>
          <cell r="N338">
            <v>0</v>
          </cell>
          <cell r="O338">
            <v>0</v>
          </cell>
          <cell r="P338">
            <v>0.75</v>
          </cell>
          <cell r="Q338">
            <v>0.75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4.54</v>
          </cell>
          <cell r="X338">
            <v>0</v>
          </cell>
          <cell r="Y338">
            <v>14.1</v>
          </cell>
          <cell r="Z338">
            <v>0</v>
          </cell>
          <cell r="AA338">
            <v>0</v>
          </cell>
          <cell r="AB338">
            <v>0</v>
          </cell>
          <cell r="AC338">
            <v>5370</v>
          </cell>
          <cell r="AD338">
            <v>188</v>
          </cell>
          <cell r="AE338">
            <v>6.05</v>
          </cell>
          <cell r="AF338">
            <v>3.5</v>
          </cell>
          <cell r="AG338">
            <v>3.03</v>
          </cell>
          <cell r="AH338">
            <v>1.64</v>
          </cell>
          <cell r="AI338">
            <v>0.748</v>
          </cell>
          <cell r="AJ338">
            <v>0.97</v>
          </cell>
          <cell r="AK338">
            <v>0.56200000000000006</v>
          </cell>
          <cell r="AL338">
            <v>0.57599999999999996</v>
          </cell>
          <cell r="AM338">
            <v>0</v>
          </cell>
          <cell r="AN338">
            <v>7.3200000000000001E-2</v>
          </cell>
          <cell r="AO338">
            <v>2.57</v>
          </cell>
          <cell r="AP338">
            <v>0</v>
          </cell>
          <cell r="AQ338">
            <v>2.4700000000000002</v>
          </cell>
          <cell r="AR338">
            <v>0.48099999999999998</v>
          </cell>
          <cell r="AS338">
            <v>0.67100000000000004</v>
          </cell>
          <cell r="AT338">
            <v>1.73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 t="str">
            <v>S100X11.5</v>
          </cell>
        </row>
        <row r="339">
          <cell r="A339" t="str">
            <v>S</v>
          </cell>
          <cell r="B339" t="str">
            <v>S3X7.5</v>
          </cell>
          <cell r="C339">
            <v>7.5</v>
          </cell>
          <cell r="D339">
            <v>2.2000000000000002</v>
          </cell>
          <cell r="E339">
            <v>3</v>
          </cell>
          <cell r="F339">
            <v>0</v>
          </cell>
          <cell r="G339">
            <v>0</v>
          </cell>
          <cell r="H339">
            <v>2.5099999999999998</v>
          </cell>
          <cell r="I339">
            <v>0</v>
          </cell>
          <cell r="J339">
            <v>0</v>
          </cell>
          <cell r="K339">
            <v>0.34899999999999998</v>
          </cell>
          <cell r="L339">
            <v>0.26</v>
          </cell>
          <cell r="M339">
            <v>0</v>
          </cell>
          <cell r="N339">
            <v>0</v>
          </cell>
          <cell r="O339">
            <v>0</v>
          </cell>
          <cell r="P339">
            <v>0.625</v>
          </cell>
          <cell r="Q339">
            <v>0.625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4.82</v>
          </cell>
          <cell r="X339">
            <v>0</v>
          </cell>
          <cell r="Y339">
            <v>5.38</v>
          </cell>
          <cell r="Z339">
            <v>0</v>
          </cell>
          <cell r="AA339">
            <v>0</v>
          </cell>
          <cell r="AB339">
            <v>0</v>
          </cell>
          <cell r="AC339">
            <v>9160</v>
          </cell>
          <cell r="AD339">
            <v>28.1</v>
          </cell>
          <cell r="AE339">
            <v>2.91</v>
          </cell>
          <cell r="AF339">
            <v>2.35</v>
          </cell>
          <cell r="AG339">
            <v>1.94</v>
          </cell>
          <cell r="AH339">
            <v>1.1499999999999999</v>
          </cell>
          <cell r="AI339">
            <v>0.57799999999999996</v>
          </cell>
          <cell r="AJ339">
            <v>0.82099999999999995</v>
          </cell>
          <cell r="AK339">
            <v>0.46100000000000002</v>
          </cell>
          <cell r="AL339">
            <v>0.51300000000000001</v>
          </cell>
          <cell r="AM339">
            <v>0</v>
          </cell>
          <cell r="AN339">
            <v>8.9599999999999999E-2</v>
          </cell>
          <cell r="AO339">
            <v>1.08</v>
          </cell>
          <cell r="AP339">
            <v>0</v>
          </cell>
          <cell r="AQ339">
            <v>1.72</v>
          </cell>
          <cell r="AR339">
            <v>0.28000000000000003</v>
          </cell>
          <cell r="AS339">
            <v>0.38500000000000001</v>
          </cell>
          <cell r="AT339">
            <v>1.1599999999999999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 t="str">
            <v>S75X11.2</v>
          </cell>
        </row>
        <row r="340">
          <cell r="A340" t="str">
            <v>S</v>
          </cell>
          <cell r="B340" t="str">
            <v>S3X5.7</v>
          </cell>
          <cell r="C340">
            <v>5.7</v>
          </cell>
          <cell r="D340">
            <v>1.66</v>
          </cell>
          <cell r="E340">
            <v>3</v>
          </cell>
          <cell r="F340">
            <v>0</v>
          </cell>
          <cell r="G340">
            <v>0</v>
          </cell>
          <cell r="H340">
            <v>2.33</v>
          </cell>
          <cell r="I340">
            <v>0</v>
          </cell>
          <cell r="J340">
            <v>0</v>
          </cell>
          <cell r="K340">
            <v>0.17</v>
          </cell>
          <cell r="L340">
            <v>0.26</v>
          </cell>
          <cell r="M340">
            <v>0</v>
          </cell>
          <cell r="N340">
            <v>0</v>
          </cell>
          <cell r="O340">
            <v>0</v>
          </cell>
          <cell r="P340">
            <v>0.625</v>
          </cell>
          <cell r="Q340">
            <v>0.625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4.4800000000000004</v>
          </cell>
          <cell r="X340">
            <v>0</v>
          </cell>
          <cell r="Y340">
            <v>11</v>
          </cell>
          <cell r="Z340">
            <v>0</v>
          </cell>
          <cell r="AA340">
            <v>0</v>
          </cell>
          <cell r="AB340">
            <v>0</v>
          </cell>
          <cell r="AC340">
            <v>6430</v>
          </cell>
          <cell r="AD340">
            <v>89</v>
          </cell>
          <cell r="AE340">
            <v>2.5</v>
          </cell>
          <cell r="AF340">
            <v>1.94</v>
          </cell>
          <cell r="AG340">
            <v>1.67</v>
          </cell>
          <cell r="AH340">
            <v>1.23</v>
          </cell>
          <cell r="AI340">
            <v>0.44700000000000001</v>
          </cell>
          <cell r="AJ340">
            <v>0.65600000000000003</v>
          </cell>
          <cell r="AK340">
            <v>0.38300000000000001</v>
          </cell>
          <cell r="AL340">
            <v>0.51800000000000002</v>
          </cell>
          <cell r="AM340">
            <v>0</v>
          </cell>
          <cell r="AN340">
            <v>4.3299999999999998E-2</v>
          </cell>
          <cell r="AO340">
            <v>0.83899999999999997</v>
          </cell>
          <cell r="AP340">
            <v>0</v>
          </cell>
          <cell r="AQ340">
            <v>1.6</v>
          </cell>
          <cell r="AR340">
            <v>0.24199999999999999</v>
          </cell>
          <cell r="AS340">
            <v>0.38500000000000001</v>
          </cell>
          <cell r="AT340">
            <v>0.96099999999999997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 t="str">
            <v>S75X8.5</v>
          </cell>
        </row>
        <row r="341">
          <cell r="A341" t="str">
            <v>HP</v>
          </cell>
          <cell r="B341" t="str">
            <v>HP14X117</v>
          </cell>
          <cell r="C341">
            <v>117</v>
          </cell>
          <cell r="D341">
            <v>34.4</v>
          </cell>
          <cell r="E341">
            <v>14.2</v>
          </cell>
          <cell r="F341">
            <v>0</v>
          </cell>
          <cell r="G341">
            <v>0</v>
          </cell>
          <cell r="H341">
            <v>14.9</v>
          </cell>
          <cell r="I341">
            <v>0</v>
          </cell>
          <cell r="J341">
            <v>0</v>
          </cell>
          <cell r="K341">
            <v>0.80500000000000005</v>
          </cell>
          <cell r="L341">
            <v>0.80500000000000005</v>
          </cell>
          <cell r="M341">
            <v>0</v>
          </cell>
          <cell r="N341">
            <v>0</v>
          </cell>
          <cell r="O341">
            <v>0</v>
          </cell>
          <cell r="P341">
            <v>1.5</v>
          </cell>
          <cell r="Q341">
            <v>1.5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9.25</v>
          </cell>
          <cell r="X341">
            <v>0</v>
          </cell>
          <cell r="Y341">
            <v>14.2</v>
          </cell>
          <cell r="Z341">
            <v>0</v>
          </cell>
          <cell r="AA341">
            <v>0</v>
          </cell>
          <cell r="AB341">
            <v>0</v>
          </cell>
          <cell r="AC341">
            <v>3870</v>
          </cell>
          <cell r="AD341">
            <v>659</v>
          </cell>
          <cell r="AE341">
            <v>1220</v>
          </cell>
          <cell r="AF341">
            <v>194</v>
          </cell>
          <cell r="AG341">
            <v>172</v>
          </cell>
          <cell r="AH341">
            <v>5.96</v>
          </cell>
          <cell r="AI341">
            <v>443</v>
          </cell>
          <cell r="AJ341">
            <v>91.4</v>
          </cell>
          <cell r="AK341">
            <v>59.5</v>
          </cell>
          <cell r="AL341">
            <v>3.59</v>
          </cell>
          <cell r="AM341">
            <v>0</v>
          </cell>
          <cell r="AN341">
            <v>8.02</v>
          </cell>
          <cell r="AO341">
            <v>19900</v>
          </cell>
          <cell r="AP341">
            <v>0</v>
          </cell>
          <cell r="AQ341">
            <v>49.9</v>
          </cell>
          <cell r="AR341">
            <v>149</v>
          </cell>
          <cell r="AS341">
            <v>38</v>
          </cell>
          <cell r="AT341">
            <v>96.3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 t="str">
            <v>HP360X174</v>
          </cell>
        </row>
        <row r="342">
          <cell r="A342" t="str">
            <v>HP</v>
          </cell>
          <cell r="B342" t="str">
            <v>HP14X102</v>
          </cell>
          <cell r="C342">
            <v>102</v>
          </cell>
          <cell r="D342">
            <v>30</v>
          </cell>
          <cell r="E342">
            <v>14</v>
          </cell>
          <cell r="F342">
            <v>0</v>
          </cell>
          <cell r="G342">
            <v>0</v>
          </cell>
          <cell r="H342">
            <v>14.8</v>
          </cell>
          <cell r="I342">
            <v>0</v>
          </cell>
          <cell r="J342">
            <v>0</v>
          </cell>
          <cell r="K342">
            <v>0.70499999999999996</v>
          </cell>
          <cell r="L342">
            <v>0.70499999999999996</v>
          </cell>
          <cell r="M342">
            <v>0</v>
          </cell>
          <cell r="N342">
            <v>0</v>
          </cell>
          <cell r="O342">
            <v>0</v>
          </cell>
          <cell r="P342">
            <v>1.375</v>
          </cell>
          <cell r="Q342">
            <v>1.375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10.5</v>
          </cell>
          <cell r="X342">
            <v>0</v>
          </cell>
          <cell r="Y342">
            <v>16.2</v>
          </cell>
          <cell r="Z342">
            <v>0</v>
          </cell>
          <cell r="AA342">
            <v>0</v>
          </cell>
          <cell r="AB342">
            <v>0</v>
          </cell>
          <cell r="AC342">
            <v>3390</v>
          </cell>
          <cell r="AD342">
            <v>1090</v>
          </cell>
          <cell r="AE342">
            <v>1050</v>
          </cell>
          <cell r="AF342">
            <v>169</v>
          </cell>
          <cell r="AG342">
            <v>150</v>
          </cell>
          <cell r="AH342">
            <v>5.92</v>
          </cell>
          <cell r="AI342">
            <v>380</v>
          </cell>
          <cell r="AJ342">
            <v>78.8</v>
          </cell>
          <cell r="AK342">
            <v>51.4</v>
          </cell>
          <cell r="AL342">
            <v>3.56</v>
          </cell>
          <cell r="AM342">
            <v>0</v>
          </cell>
          <cell r="AN342">
            <v>5.39</v>
          </cell>
          <cell r="AO342">
            <v>16800</v>
          </cell>
          <cell r="AP342">
            <v>0</v>
          </cell>
          <cell r="AQ342">
            <v>49.2</v>
          </cell>
          <cell r="AR342">
            <v>128</v>
          </cell>
          <cell r="AS342">
            <v>33</v>
          </cell>
          <cell r="AT342">
            <v>83.3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 t="str">
            <v>HP360X152</v>
          </cell>
        </row>
        <row r="343">
          <cell r="A343" t="str">
            <v>HP</v>
          </cell>
          <cell r="B343" t="str">
            <v>HP14X89</v>
          </cell>
          <cell r="C343">
            <v>89</v>
          </cell>
          <cell r="D343">
            <v>26.1</v>
          </cell>
          <cell r="E343">
            <v>13.8</v>
          </cell>
          <cell r="F343">
            <v>0</v>
          </cell>
          <cell r="G343">
            <v>0</v>
          </cell>
          <cell r="H343">
            <v>14.7</v>
          </cell>
          <cell r="I343">
            <v>0</v>
          </cell>
          <cell r="J343">
            <v>0</v>
          </cell>
          <cell r="K343">
            <v>0.61499999999999999</v>
          </cell>
          <cell r="L343">
            <v>0.61499999999999999</v>
          </cell>
          <cell r="M343">
            <v>0</v>
          </cell>
          <cell r="N343">
            <v>0</v>
          </cell>
          <cell r="O343">
            <v>0</v>
          </cell>
          <cell r="P343">
            <v>1.3125</v>
          </cell>
          <cell r="Q343">
            <v>1.3125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11.9</v>
          </cell>
          <cell r="X343">
            <v>0</v>
          </cell>
          <cell r="Y343">
            <v>18.5</v>
          </cell>
          <cell r="Z343">
            <v>0</v>
          </cell>
          <cell r="AA343">
            <v>0</v>
          </cell>
          <cell r="AB343">
            <v>0</v>
          </cell>
          <cell r="AC343">
            <v>2960</v>
          </cell>
          <cell r="AD343">
            <v>1850</v>
          </cell>
          <cell r="AE343">
            <v>904</v>
          </cell>
          <cell r="AF343">
            <v>146</v>
          </cell>
          <cell r="AG343">
            <v>131</v>
          </cell>
          <cell r="AH343">
            <v>5.88</v>
          </cell>
          <cell r="AI343">
            <v>326</v>
          </cell>
          <cell r="AJ343">
            <v>67.7</v>
          </cell>
          <cell r="AK343">
            <v>44.3</v>
          </cell>
          <cell r="AL343">
            <v>3.53</v>
          </cell>
          <cell r="AM343">
            <v>0</v>
          </cell>
          <cell r="AN343">
            <v>3.59</v>
          </cell>
          <cell r="AO343">
            <v>14200</v>
          </cell>
          <cell r="AP343">
            <v>0</v>
          </cell>
          <cell r="AQ343">
            <v>48.5</v>
          </cell>
          <cell r="AR343">
            <v>110</v>
          </cell>
          <cell r="AS343">
            <v>28.6</v>
          </cell>
          <cell r="AT343">
            <v>71.900000000000006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 t="str">
            <v>HP360X132</v>
          </cell>
        </row>
        <row r="344">
          <cell r="A344" t="str">
            <v>HP</v>
          </cell>
          <cell r="B344" t="str">
            <v>HP14X73</v>
          </cell>
          <cell r="C344">
            <v>73</v>
          </cell>
          <cell r="D344">
            <v>21.4</v>
          </cell>
          <cell r="E344">
            <v>13.6</v>
          </cell>
          <cell r="F344">
            <v>0</v>
          </cell>
          <cell r="G344">
            <v>0</v>
          </cell>
          <cell r="H344">
            <v>14.6</v>
          </cell>
          <cell r="I344">
            <v>0</v>
          </cell>
          <cell r="J344">
            <v>0</v>
          </cell>
          <cell r="K344">
            <v>0.505</v>
          </cell>
          <cell r="L344">
            <v>0.505</v>
          </cell>
          <cell r="M344">
            <v>0</v>
          </cell>
          <cell r="N344">
            <v>0</v>
          </cell>
          <cell r="O344">
            <v>0</v>
          </cell>
          <cell r="P344">
            <v>1.1875</v>
          </cell>
          <cell r="Q344">
            <v>1.1875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14.4</v>
          </cell>
          <cell r="X344">
            <v>0</v>
          </cell>
          <cell r="Y344">
            <v>22.6</v>
          </cell>
          <cell r="Z344">
            <v>0</v>
          </cell>
          <cell r="AA344">
            <v>0</v>
          </cell>
          <cell r="AB344">
            <v>0</v>
          </cell>
          <cell r="AC344">
            <v>2450</v>
          </cell>
          <cell r="AD344">
            <v>3880</v>
          </cell>
          <cell r="AE344">
            <v>729</v>
          </cell>
          <cell r="AF344">
            <v>118</v>
          </cell>
          <cell r="AG344">
            <v>107</v>
          </cell>
          <cell r="AH344">
            <v>5.84</v>
          </cell>
          <cell r="AI344">
            <v>261</v>
          </cell>
          <cell r="AJ344">
            <v>54.6</v>
          </cell>
          <cell r="AK344">
            <v>35.799999999999997</v>
          </cell>
          <cell r="AL344">
            <v>3.49</v>
          </cell>
          <cell r="AM344">
            <v>0</v>
          </cell>
          <cell r="AN344">
            <v>2.0099999999999998</v>
          </cell>
          <cell r="AO344">
            <v>11200</v>
          </cell>
          <cell r="AP344">
            <v>0</v>
          </cell>
          <cell r="AQ344">
            <v>47.8</v>
          </cell>
          <cell r="AR344">
            <v>88</v>
          </cell>
          <cell r="AS344">
            <v>23.3</v>
          </cell>
          <cell r="AT344">
            <v>58.3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 t="str">
            <v>HP360X108</v>
          </cell>
        </row>
        <row r="345">
          <cell r="A345" t="str">
            <v>HP</v>
          </cell>
          <cell r="B345" t="str">
            <v>HP12X84</v>
          </cell>
          <cell r="C345">
            <v>84</v>
          </cell>
          <cell r="D345">
            <v>24.6</v>
          </cell>
          <cell r="E345">
            <v>12.3</v>
          </cell>
          <cell r="F345">
            <v>0</v>
          </cell>
          <cell r="G345">
            <v>0</v>
          </cell>
          <cell r="H345">
            <v>12.3</v>
          </cell>
          <cell r="I345">
            <v>0</v>
          </cell>
          <cell r="J345">
            <v>0</v>
          </cell>
          <cell r="K345">
            <v>0.68500000000000005</v>
          </cell>
          <cell r="L345">
            <v>0.68500000000000005</v>
          </cell>
          <cell r="M345">
            <v>0</v>
          </cell>
          <cell r="N345">
            <v>0</v>
          </cell>
          <cell r="O345">
            <v>0</v>
          </cell>
          <cell r="P345">
            <v>1.375</v>
          </cell>
          <cell r="Q345">
            <v>1.375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8.9700000000000006</v>
          </cell>
          <cell r="X345">
            <v>0</v>
          </cell>
          <cell r="Y345">
            <v>14.2</v>
          </cell>
          <cell r="Z345">
            <v>0</v>
          </cell>
          <cell r="AA345">
            <v>0</v>
          </cell>
          <cell r="AB345">
            <v>0</v>
          </cell>
          <cell r="AC345">
            <v>3860</v>
          </cell>
          <cell r="AD345">
            <v>670</v>
          </cell>
          <cell r="AE345">
            <v>650</v>
          </cell>
          <cell r="AF345">
            <v>120</v>
          </cell>
          <cell r="AG345">
            <v>106</v>
          </cell>
          <cell r="AH345">
            <v>5.14</v>
          </cell>
          <cell r="AI345">
            <v>213</v>
          </cell>
          <cell r="AJ345">
            <v>53.2</v>
          </cell>
          <cell r="AK345">
            <v>34.6</v>
          </cell>
          <cell r="AL345">
            <v>2.94</v>
          </cell>
          <cell r="AM345">
            <v>0</v>
          </cell>
          <cell r="AN345">
            <v>4.24</v>
          </cell>
          <cell r="AO345">
            <v>7160</v>
          </cell>
          <cell r="AP345">
            <v>0</v>
          </cell>
          <cell r="AQ345">
            <v>35.6</v>
          </cell>
          <cell r="AR345">
            <v>75</v>
          </cell>
          <cell r="AS345">
            <v>23.1</v>
          </cell>
          <cell r="AT345">
            <v>59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 t="str">
            <v>HP310X125</v>
          </cell>
        </row>
        <row r="346">
          <cell r="A346" t="str">
            <v>HP</v>
          </cell>
          <cell r="B346" t="str">
            <v>HP12X74</v>
          </cell>
          <cell r="C346">
            <v>74</v>
          </cell>
          <cell r="D346">
            <v>21.8</v>
          </cell>
          <cell r="E346">
            <v>12.1</v>
          </cell>
          <cell r="F346">
            <v>0</v>
          </cell>
          <cell r="G346">
            <v>0</v>
          </cell>
          <cell r="H346">
            <v>12.2</v>
          </cell>
          <cell r="I346">
            <v>0</v>
          </cell>
          <cell r="J346">
            <v>0</v>
          </cell>
          <cell r="K346">
            <v>0.60499999999999998</v>
          </cell>
          <cell r="L346">
            <v>0.61</v>
          </cell>
          <cell r="M346">
            <v>0</v>
          </cell>
          <cell r="N346">
            <v>0</v>
          </cell>
          <cell r="O346">
            <v>0</v>
          </cell>
          <cell r="P346">
            <v>1.3125</v>
          </cell>
          <cell r="Q346">
            <v>1.3125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10</v>
          </cell>
          <cell r="X346">
            <v>0</v>
          </cell>
          <cell r="Y346">
            <v>16.100000000000001</v>
          </cell>
          <cell r="Z346">
            <v>0</v>
          </cell>
          <cell r="AA346">
            <v>0</v>
          </cell>
          <cell r="AB346">
            <v>0</v>
          </cell>
          <cell r="AC346">
            <v>3440</v>
          </cell>
          <cell r="AD346">
            <v>1050</v>
          </cell>
          <cell r="AE346">
            <v>569</v>
          </cell>
          <cell r="AF346">
            <v>105</v>
          </cell>
          <cell r="AG346">
            <v>93.8</v>
          </cell>
          <cell r="AH346">
            <v>5.1100000000000003</v>
          </cell>
          <cell r="AI346">
            <v>186</v>
          </cell>
          <cell r="AJ346">
            <v>46.6</v>
          </cell>
          <cell r="AK346">
            <v>30.4</v>
          </cell>
          <cell r="AL346">
            <v>2.92</v>
          </cell>
          <cell r="AM346">
            <v>0</v>
          </cell>
          <cell r="AN346">
            <v>2.98</v>
          </cell>
          <cell r="AO346">
            <v>6170</v>
          </cell>
          <cell r="AP346">
            <v>0</v>
          </cell>
          <cell r="AQ346">
            <v>35.200000000000003</v>
          </cell>
          <cell r="AR346">
            <v>65.5</v>
          </cell>
          <cell r="AS346">
            <v>20.399999999999999</v>
          </cell>
          <cell r="AT346">
            <v>51.9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 t="str">
            <v>HP310X110</v>
          </cell>
        </row>
        <row r="347">
          <cell r="A347" t="str">
            <v>HP</v>
          </cell>
          <cell r="B347" t="str">
            <v>HP12X63</v>
          </cell>
          <cell r="C347">
            <v>63</v>
          </cell>
          <cell r="D347">
            <v>18.399999999999999</v>
          </cell>
          <cell r="E347">
            <v>11.9</v>
          </cell>
          <cell r="F347">
            <v>0</v>
          </cell>
          <cell r="G347">
            <v>0</v>
          </cell>
          <cell r="H347">
            <v>12.1</v>
          </cell>
          <cell r="I347">
            <v>0</v>
          </cell>
          <cell r="J347">
            <v>0</v>
          </cell>
          <cell r="K347">
            <v>0.51500000000000001</v>
          </cell>
          <cell r="L347">
            <v>0.51500000000000001</v>
          </cell>
          <cell r="M347">
            <v>0</v>
          </cell>
          <cell r="N347">
            <v>0</v>
          </cell>
          <cell r="O347">
            <v>0</v>
          </cell>
          <cell r="P347">
            <v>1.25</v>
          </cell>
          <cell r="Q347">
            <v>1.25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11.8</v>
          </cell>
          <cell r="X347">
            <v>0</v>
          </cell>
          <cell r="Y347">
            <v>18.899999999999999</v>
          </cell>
          <cell r="Z347">
            <v>0</v>
          </cell>
          <cell r="AA347">
            <v>0</v>
          </cell>
          <cell r="AB347">
            <v>0</v>
          </cell>
          <cell r="AC347">
            <v>2940</v>
          </cell>
          <cell r="AD347">
            <v>1940</v>
          </cell>
          <cell r="AE347">
            <v>472</v>
          </cell>
          <cell r="AF347">
            <v>88.3</v>
          </cell>
          <cell r="AG347">
            <v>79.099999999999994</v>
          </cell>
          <cell r="AH347">
            <v>5.0599999999999996</v>
          </cell>
          <cell r="AI347">
            <v>153</v>
          </cell>
          <cell r="AJ347">
            <v>38.700000000000003</v>
          </cell>
          <cell r="AK347">
            <v>25.3</v>
          </cell>
          <cell r="AL347">
            <v>2.88</v>
          </cell>
          <cell r="AM347">
            <v>0</v>
          </cell>
          <cell r="AN347">
            <v>1.83</v>
          </cell>
          <cell r="AO347">
            <v>4990</v>
          </cell>
          <cell r="AP347">
            <v>0</v>
          </cell>
          <cell r="AQ347">
            <v>34.6</v>
          </cell>
          <cell r="AR347">
            <v>54.1</v>
          </cell>
          <cell r="AS347">
            <v>17.100000000000001</v>
          </cell>
          <cell r="AT347">
            <v>43.3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 t="str">
            <v>HP310X93</v>
          </cell>
        </row>
        <row r="348">
          <cell r="A348" t="str">
            <v>HP</v>
          </cell>
          <cell r="B348" t="str">
            <v>HP12X53</v>
          </cell>
          <cell r="C348">
            <v>53</v>
          </cell>
          <cell r="D348">
            <v>15.5</v>
          </cell>
          <cell r="E348">
            <v>11.8</v>
          </cell>
          <cell r="F348">
            <v>0</v>
          </cell>
          <cell r="G348">
            <v>0</v>
          </cell>
          <cell r="H348">
            <v>12</v>
          </cell>
          <cell r="I348">
            <v>0</v>
          </cell>
          <cell r="J348">
            <v>0</v>
          </cell>
          <cell r="K348">
            <v>0.435</v>
          </cell>
          <cell r="L348">
            <v>0.435</v>
          </cell>
          <cell r="M348">
            <v>0</v>
          </cell>
          <cell r="N348">
            <v>0</v>
          </cell>
          <cell r="O348">
            <v>0</v>
          </cell>
          <cell r="P348">
            <v>1.125</v>
          </cell>
          <cell r="Q348">
            <v>1.125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13.8</v>
          </cell>
          <cell r="X348">
            <v>0</v>
          </cell>
          <cell r="Y348">
            <v>22.3</v>
          </cell>
          <cell r="Z348">
            <v>0</v>
          </cell>
          <cell r="AA348">
            <v>0</v>
          </cell>
          <cell r="AB348">
            <v>0</v>
          </cell>
          <cell r="AC348">
            <v>2500</v>
          </cell>
          <cell r="AD348">
            <v>3640</v>
          </cell>
          <cell r="AE348">
            <v>393</v>
          </cell>
          <cell r="AF348">
            <v>74</v>
          </cell>
          <cell r="AG348">
            <v>66.7</v>
          </cell>
          <cell r="AH348">
            <v>5.03</v>
          </cell>
          <cell r="AI348">
            <v>127</v>
          </cell>
          <cell r="AJ348">
            <v>32.200000000000003</v>
          </cell>
          <cell r="AK348">
            <v>21.1</v>
          </cell>
          <cell r="AL348">
            <v>2.86</v>
          </cell>
          <cell r="AM348">
            <v>0</v>
          </cell>
          <cell r="AN348">
            <v>1.1200000000000001</v>
          </cell>
          <cell r="AO348">
            <v>4090</v>
          </cell>
          <cell r="AP348">
            <v>0</v>
          </cell>
          <cell r="AQ348">
            <v>34.200000000000003</v>
          </cell>
          <cell r="AR348">
            <v>44.7</v>
          </cell>
          <cell r="AS348">
            <v>14.3</v>
          </cell>
          <cell r="AT348">
            <v>36.200000000000003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 t="str">
            <v>HP310X79</v>
          </cell>
        </row>
        <row r="349">
          <cell r="A349" t="str">
            <v>HP</v>
          </cell>
          <cell r="B349" t="str">
            <v>HP10X57</v>
          </cell>
          <cell r="C349">
            <v>57</v>
          </cell>
          <cell r="D349">
            <v>16.8</v>
          </cell>
          <cell r="E349">
            <v>9.99</v>
          </cell>
          <cell r="F349">
            <v>0</v>
          </cell>
          <cell r="G349">
            <v>0</v>
          </cell>
          <cell r="H349">
            <v>10.199999999999999</v>
          </cell>
          <cell r="I349">
            <v>0</v>
          </cell>
          <cell r="J349">
            <v>0</v>
          </cell>
          <cell r="K349">
            <v>0.56499999999999995</v>
          </cell>
          <cell r="L349">
            <v>0.56499999999999995</v>
          </cell>
          <cell r="M349">
            <v>0</v>
          </cell>
          <cell r="N349">
            <v>0</v>
          </cell>
          <cell r="O349">
            <v>0</v>
          </cell>
          <cell r="P349">
            <v>1.25</v>
          </cell>
          <cell r="Q349">
            <v>1.25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9.0500000000000007</v>
          </cell>
          <cell r="X349">
            <v>0</v>
          </cell>
          <cell r="Y349">
            <v>13.9</v>
          </cell>
          <cell r="Z349">
            <v>0</v>
          </cell>
          <cell r="AA349">
            <v>0</v>
          </cell>
          <cell r="AB349">
            <v>0</v>
          </cell>
          <cell r="AC349">
            <v>3920</v>
          </cell>
          <cell r="AD349">
            <v>631</v>
          </cell>
          <cell r="AE349">
            <v>294</v>
          </cell>
          <cell r="AF349">
            <v>66.5</v>
          </cell>
          <cell r="AG349">
            <v>58.8</v>
          </cell>
          <cell r="AH349">
            <v>4.18</v>
          </cell>
          <cell r="AI349">
            <v>101</v>
          </cell>
          <cell r="AJ349">
            <v>30.3</v>
          </cell>
          <cell r="AK349">
            <v>19.7</v>
          </cell>
          <cell r="AL349">
            <v>2.4500000000000002</v>
          </cell>
          <cell r="AM349">
            <v>0</v>
          </cell>
          <cell r="AN349">
            <v>1.97</v>
          </cell>
          <cell r="AO349">
            <v>2240</v>
          </cell>
          <cell r="AP349">
            <v>0</v>
          </cell>
          <cell r="AQ349">
            <v>24.1</v>
          </cell>
          <cell r="AR349">
            <v>34.799999999999997</v>
          </cell>
          <cell r="AS349">
            <v>12.9</v>
          </cell>
          <cell r="AT349">
            <v>32.799999999999997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 t="str">
            <v>HP250X85</v>
          </cell>
        </row>
        <row r="350">
          <cell r="A350" t="str">
            <v>HP</v>
          </cell>
          <cell r="B350" t="str">
            <v>HP10X42</v>
          </cell>
          <cell r="C350">
            <v>42</v>
          </cell>
          <cell r="D350">
            <v>12.4</v>
          </cell>
          <cell r="E350">
            <v>9.6999999999999993</v>
          </cell>
          <cell r="F350">
            <v>0</v>
          </cell>
          <cell r="G350">
            <v>0</v>
          </cell>
          <cell r="H350">
            <v>10.1</v>
          </cell>
          <cell r="I350">
            <v>0</v>
          </cell>
          <cell r="J350">
            <v>0</v>
          </cell>
          <cell r="K350">
            <v>0.41499999999999998</v>
          </cell>
          <cell r="L350">
            <v>0.42</v>
          </cell>
          <cell r="M350">
            <v>0</v>
          </cell>
          <cell r="N350">
            <v>0</v>
          </cell>
          <cell r="O350">
            <v>0</v>
          </cell>
          <cell r="P350">
            <v>1.125</v>
          </cell>
          <cell r="Q350">
            <v>1.125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12</v>
          </cell>
          <cell r="X350">
            <v>0</v>
          </cell>
          <cell r="Y350">
            <v>18.899999999999999</v>
          </cell>
          <cell r="Z350">
            <v>0</v>
          </cell>
          <cell r="AA350">
            <v>0</v>
          </cell>
          <cell r="AB350">
            <v>0</v>
          </cell>
          <cell r="AC350">
            <v>2930</v>
          </cell>
          <cell r="AD350">
            <v>1960</v>
          </cell>
          <cell r="AE350">
            <v>210</v>
          </cell>
          <cell r="AF350">
            <v>48.3</v>
          </cell>
          <cell r="AG350">
            <v>43.4</v>
          </cell>
          <cell r="AH350">
            <v>4.13</v>
          </cell>
          <cell r="AI350">
            <v>71.7</v>
          </cell>
          <cell r="AJ350">
            <v>21.8</v>
          </cell>
          <cell r="AK350">
            <v>14.2</v>
          </cell>
          <cell r="AL350">
            <v>2.41</v>
          </cell>
          <cell r="AM350">
            <v>0</v>
          </cell>
          <cell r="AN350">
            <v>0.81299999999999994</v>
          </cell>
          <cell r="AO350">
            <v>1540</v>
          </cell>
          <cell r="AP350">
            <v>0</v>
          </cell>
          <cell r="AQ350">
            <v>23.4</v>
          </cell>
          <cell r="AR350">
            <v>24.7</v>
          </cell>
          <cell r="AS350">
            <v>9.41</v>
          </cell>
          <cell r="AT350">
            <v>23.7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 t="str">
            <v>HP250X62</v>
          </cell>
        </row>
        <row r="351">
          <cell r="A351" t="str">
            <v>HP</v>
          </cell>
          <cell r="B351" t="str">
            <v>HP8X36</v>
          </cell>
          <cell r="C351">
            <v>36</v>
          </cell>
          <cell r="D351">
            <v>10.6</v>
          </cell>
          <cell r="E351">
            <v>8.02</v>
          </cell>
          <cell r="F351">
            <v>0</v>
          </cell>
          <cell r="G351">
            <v>0</v>
          </cell>
          <cell r="H351">
            <v>8.15</v>
          </cell>
          <cell r="I351">
            <v>0</v>
          </cell>
          <cell r="J351">
            <v>0</v>
          </cell>
          <cell r="K351">
            <v>0.44500000000000001</v>
          </cell>
          <cell r="L351">
            <v>0.44500000000000001</v>
          </cell>
          <cell r="M351">
            <v>0</v>
          </cell>
          <cell r="N351">
            <v>0</v>
          </cell>
          <cell r="O351">
            <v>0</v>
          </cell>
          <cell r="P351">
            <v>1.125</v>
          </cell>
          <cell r="Q351">
            <v>1.125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9.16</v>
          </cell>
          <cell r="X351">
            <v>0</v>
          </cell>
          <cell r="Y351">
            <v>14.2</v>
          </cell>
          <cell r="Z351">
            <v>0</v>
          </cell>
          <cell r="AA351">
            <v>0</v>
          </cell>
          <cell r="AB351">
            <v>0</v>
          </cell>
          <cell r="AC351">
            <v>3840</v>
          </cell>
          <cell r="AD351">
            <v>685</v>
          </cell>
          <cell r="AE351">
            <v>119</v>
          </cell>
          <cell r="AF351">
            <v>33.6</v>
          </cell>
          <cell r="AG351">
            <v>29.8</v>
          </cell>
          <cell r="AH351">
            <v>3.36</v>
          </cell>
          <cell r="AI351">
            <v>40.299999999999997</v>
          </cell>
          <cell r="AJ351">
            <v>15.2</v>
          </cell>
          <cell r="AK351">
            <v>9.8800000000000008</v>
          </cell>
          <cell r="AL351">
            <v>1.95</v>
          </cell>
          <cell r="AM351">
            <v>0</v>
          </cell>
          <cell r="AN351">
            <v>0.77</v>
          </cell>
          <cell r="AO351">
            <v>578</v>
          </cell>
          <cell r="AP351">
            <v>0</v>
          </cell>
          <cell r="AQ351">
            <v>15.4</v>
          </cell>
          <cell r="AR351">
            <v>14</v>
          </cell>
          <cell r="AS351">
            <v>6.5</v>
          </cell>
          <cell r="AT351">
            <v>16.600000000000001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 t="str">
            <v>HP200X53</v>
          </cell>
        </row>
        <row r="352">
          <cell r="A352" t="str">
            <v>C</v>
          </cell>
          <cell r="B352" t="str">
            <v>C15X50</v>
          </cell>
          <cell r="C352">
            <v>50</v>
          </cell>
          <cell r="D352">
            <v>14.7</v>
          </cell>
          <cell r="E352">
            <v>15</v>
          </cell>
          <cell r="F352">
            <v>0</v>
          </cell>
          <cell r="G352">
            <v>0</v>
          </cell>
          <cell r="H352">
            <v>3.72</v>
          </cell>
          <cell r="I352">
            <v>0</v>
          </cell>
          <cell r="J352">
            <v>0</v>
          </cell>
          <cell r="K352">
            <v>0.71599999999999997</v>
          </cell>
          <cell r="L352">
            <v>0.65</v>
          </cell>
          <cell r="M352">
            <v>0</v>
          </cell>
          <cell r="N352">
            <v>0</v>
          </cell>
          <cell r="O352">
            <v>0</v>
          </cell>
          <cell r="P352">
            <v>1.4375</v>
          </cell>
          <cell r="Q352">
            <v>1.4375</v>
          </cell>
          <cell r="R352">
            <v>0.79900000000000004</v>
          </cell>
          <cell r="S352">
            <v>0</v>
          </cell>
          <cell r="T352">
            <v>0.58299999999999996</v>
          </cell>
          <cell r="U352">
            <v>0.49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4640</v>
          </cell>
          <cell r="AD352">
            <v>589</v>
          </cell>
          <cell r="AE352">
            <v>404</v>
          </cell>
          <cell r="AF352">
            <v>68.5</v>
          </cell>
          <cell r="AG352">
            <v>53.8</v>
          </cell>
          <cell r="AH352">
            <v>5.24</v>
          </cell>
          <cell r="AI352">
            <v>11</v>
          </cell>
          <cell r="AJ352">
            <v>8.14</v>
          </cell>
          <cell r="AK352">
            <v>3.77</v>
          </cell>
          <cell r="AL352">
            <v>0.86499999999999999</v>
          </cell>
          <cell r="AM352">
            <v>0</v>
          </cell>
          <cell r="AN352">
            <v>2.65</v>
          </cell>
          <cell r="AO352">
            <v>492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5.49</v>
          </cell>
          <cell r="AV352">
            <v>0.93700000000000006</v>
          </cell>
          <cell r="AW352">
            <v>0</v>
          </cell>
          <cell r="AX352">
            <v>0</v>
          </cell>
          <cell r="AY352" t="str">
            <v>C380X74</v>
          </cell>
        </row>
        <row r="353">
          <cell r="A353" t="str">
            <v>C</v>
          </cell>
          <cell r="B353" t="str">
            <v>C15X40</v>
          </cell>
          <cell r="C353">
            <v>40</v>
          </cell>
          <cell r="D353">
            <v>11.8</v>
          </cell>
          <cell r="E353">
            <v>15</v>
          </cell>
          <cell r="F353">
            <v>0</v>
          </cell>
          <cell r="G353">
            <v>0</v>
          </cell>
          <cell r="H353">
            <v>3.52</v>
          </cell>
          <cell r="I353">
            <v>0</v>
          </cell>
          <cell r="J353">
            <v>0</v>
          </cell>
          <cell r="K353">
            <v>0.52</v>
          </cell>
          <cell r="L353">
            <v>0.65</v>
          </cell>
          <cell r="M353">
            <v>0</v>
          </cell>
          <cell r="N353">
            <v>0</v>
          </cell>
          <cell r="O353">
            <v>0</v>
          </cell>
          <cell r="P353">
            <v>1.4375</v>
          </cell>
          <cell r="Q353">
            <v>1.4375</v>
          </cell>
          <cell r="R353">
            <v>0.77800000000000002</v>
          </cell>
          <cell r="S353">
            <v>0</v>
          </cell>
          <cell r="T353">
            <v>0.76700000000000002</v>
          </cell>
          <cell r="U353">
            <v>0.39200000000000002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3560</v>
          </cell>
          <cell r="AD353">
            <v>1460</v>
          </cell>
          <cell r="AE353">
            <v>348</v>
          </cell>
          <cell r="AF353">
            <v>57.5</v>
          </cell>
          <cell r="AG353">
            <v>46.5</v>
          </cell>
          <cell r="AH353">
            <v>5.45</v>
          </cell>
          <cell r="AI353">
            <v>9.17</v>
          </cell>
          <cell r="AJ353">
            <v>6.84</v>
          </cell>
          <cell r="AK353">
            <v>3.34</v>
          </cell>
          <cell r="AL353">
            <v>0.88300000000000001</v>
          </cell>
          <cell r="AM353">
            <v>0</v>
          </cell>
          <cell r="AN353">
            <v>1.45</v>
          </cell>
          <cell r="AO353">
            <v>410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5.71</v>
          </cell>
          <cell r="AV353">
            <v>0.92700000000000005</v>
          </cell>
          <cell r="AW353">
            <v>0</v>
          </cell>
          <cell r="AX353">
            <v>0</v>
          </cell>
          <cell r="AY353" t="str">
            <v>C380X60</v>
          </cell>
        </row>
        <row r="354">
          <cell r="A354" t="str">
            <v>C</v>
          </cell>
          <cell r="B354" t="str">
            <v>C15X33.9</v>
          </cell>
          <cell r="C354">
            <v>33.9</v>
          </cell>
          <cell r="D354">
            <v>9.9499999999999993</v>
          </cell>
          <cell r="E354">
            <v>15</v>
          </cell>
          <cell r="F354">
            <v>0</v>
          </cell>
          <cell r="G354">
            <v>0</v>
          </cell>
          <cell r="H354">
            <v>3.4</v>
          </cell>
          <cell r="I354">
            <v>0</v>
          </cell>
          <cell r="J354">
            <v>0</v>
          </cell>
          <cell r="K354">
            <v>0.4</v>
          </cell>
          <cell r="L354">
            <v>0.65</v>
          </cell>
          <cell r="M354">
            <v>0</v>
          </cell>
          <cell r="N354">
            <v>0</v>
          </cell>
          <cell r="O354">
            <v>0</v>
          </cell>
          <cell r="P354">
            <v>1.4375</v>
          </cell>
          <cell r="Q354">
            <v>1.4375</v>
          </cell>
          <cell r="R354">
            <v>0.78800000000000003</v>
          </cell>
          <cell r="S354">
            <v>0</v>
          </cell>
          <cell r="T354">
            <v>0.89600000000000002</v>
          </cell>
          <cell r="U354">
            <v>0.33200000000000002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3020</v>
          </cell>
          <cell r="AD354">
            <v>2450</v>
          </cell>
          <cell r="AE354">
            <v>315</v>
          </cell>
          <cell r="AF354">
            <v>50.8</v>
          </cell>
          <cell r="AG354">
            <v>42</v>
          </cell>
          <cell r="AH354">
            <v>5.62</v>
          </cell>
          <cell r="AI354">
            <v>8.07</v>
          </cell>
          <cell r="AJ354">
            <v>6.19</v>
          </cell>
          <cell r="AK354">
            <v>3.09</v>
          </cell>
          <cell r="AL354">
            <v>0.90100000000000002</v>
          </cell>
          <cell r="AM354">
            <v>0</v>
          </cell>
          <cell r="AN354">
            <v>1.01</v>
          </cell>
          <cell r="AO354">
            <v>358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5.94</v>
          </cell>
          <cell r="AV354">
            <v>0.92</v>
          </cell>
          <cell r="AW354">
            <v>0</v>
          </cell>
          <cell r="AX354">
            <v>0</v>
          </cell>
          <cell r="AY354" t="str">
            <v>C380X50.4</v>
          </cell>
        </row>
        <row r="355">
          <cell r="A355" t="str">
            <v>C</v>
          </cell>
          <cell r="B355" t="str">
            <v>C12X30</v>
          </cell>
          <cell r="C355">
            <v>30</v>
          </cell>
          <cell r="D355">
            <v>8.81</v>
          </cell>
          <cell r="E355">
            <v>12</v>
          </cell>
          <cell r="F355">
            <v>0</v>
          </cell>
          <cell r="G355">
            <v>0</v>
          </cell>
          <cell r="H355">
            <v>3.17</v>
          </cell>
          <cell r="I355">
            <v>0</v>
          </cell>
          <cell r="J355">
            <v>0</v>
          </cell>
          <cell r="K355">
            <v>0.51</v>
          </cell>
          <cell r="L355">
            <v>0.501</v>
          </cell>
          <cell r="M355">
            <v>0</v>
          </cell>
          <cell r="N355">
            <v>0</v>
          </cell>
          <cell r="O355">
            <v>0</v>
          </cell>
          <cell r="P355">
            <v>1.125</v>
          </cell>
          <cell r="Q355">
            <v>1.125</v>
          </cell>
          <cell r="R355">
            <v>0.67400000000000004</v>
          </cell>
          <cell r="S355">
            <v>0</v>
          </cell>
          <cell r="T355">
            <v>0.61799999999999999</v>
          </cell>
          <cell r="U355">
            <v>0.36699999999999999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4090</v>
          </cell>
          <cell r="AD355">
            <v>925</v>
          </cell>
          <cell r="AE355">
            <v>162</v>
          </cell>
          <cell r="AF355">
            <v>33.799999999999997</v>
          </cell>
          <cell r="AG355">
            <v>27</v>
          </cell>
          <cell r="AH355">
            <v>4.29</v>
          </cell>
          <cell r="AI355">
            <v>5.12</v>
          </cell>
          <cell r="AJ355">
            <v>4.32</v>
          </cell>
          <cell r="AK355">
            <v>2.0499999999999998</v>
          </cell>
          <cell r="AL355">
            <v>0.76200000000000001</v>
          </cell>
          <cell r="AM355">
            <v>0</v>
          </cell>
          <cell r="AN355">
            <v>0.86099999999999999</v>
          </cell>
          <cell r="AO355">
            <v>151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4.54</v>
          </cell>
          <cell r="AV355">
            <v>0.91900000000000004</v>
          </cell>
          <cell r="AW355">
            <v>0</v>
          </cell>
          <cell r="AX355">
            <v>0</v>
          </cell>
          <cell r="AY355" t="str">
            <v>C310X45</v>
          </cell>
        </row>
        <row r="356">
          <cell r="A356" t="str">
            <v>C</v>
          </cell>
          <cell r="B356" t="str">
            <v>C12X25</v>
          </cell>
          <cell r="C356">
            <v>25</v>
          </cell>
          <cell r="D356">
            <v>7.34</v>
          </cell>
          <cell r="E356">
            <v>12</v>
          </cell>
          <cell r="F356">
            <v>0</v>
          </cell>
          <cell r="G356">
            <v>0</v>
          </cell>
          <cell r="H356">
            <v>3.05</v>
          </cell>
          <cell r="I356">
            <v>0</v>
          </cell>
          <cell r="J356">
            <v>0</v>
          </cell>
          <cell r="K356">
            <v>0.38700000000000001</v>
          </cell>
          <cell r="L356">
            <v>0.501</v>
          </cell>
          <cell r="M356">
            <v>0</v>
          </cell>
          <cell r="N356">
            <v>0</v>
          </cell>
          <cell r="O356">
            <v>0</v>
          </cell>
          <cell r="P356">
            <v>1.125</v>
          </cell>
          <cell r="Q356">
            <v>1.125</v>
          </cell>
          <cell r="R356">
            <v>0.67400000000000004</v>
          </cell>
          <cell r="S356">
            <v>0</v>
          </cell>
          <cell r="T356">
            <v>0.746</v>
          </cell>
          <cell r="U356">
            <v>0.30599999999999999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3310</v>
          </cell>
          <cell r="AD356">
            <v>1860</v>
          </cell>
          <cell r="AE356">
            <v>144</v>
          </cell>
          <cell r="AF356">
            <v>29.4</v>
          </cell>
          <cell r="AG356">
            <v>24</v>
          </cell>
          <cell r="AH356">
            <v>4.43</v>
          </cell>
          <cell r="AI356">
            <v>4.45</v>
          </cell>
          <cell r="AJ356">
            <v>3.82</v>
          </cell>
          <cell r="AK356">
            <v>1.87</v>
          </cell>
          <cell r="AL356">
            <v>0.77900000000000003</v>
          </cell>
          <cell r="AM356">
            <v>0</v>
          </cell>
          <cell r="AN356">
            <v>0.53800000000000003</v>
          </cell>
          <cell r="AO356">
            <v>130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4.72</v>
          </cell>
          <cell r="AV356">
            <v>0.90900000000000003</v>
          </cell>
          <cell r="AW356">
            <v>0</v>
          </cell>
          <cell r="AX356">
            <v>0</v>
          </cell>
          <cell r="AY356" t="str">
            <v>C310X37</v>
          </cell>
        </row>
        <row r="357">
          <cell r="A357" t="str">
            <v>C</v>
          </cell>
          <cell r="B357" t="str">
            <v>C12X20.7</v>
          </cell>
          <cell r="C357">
            <v>20.7</v>
          </cell>
          <cell r="D357">
            <v>6.08</v>
          </cell>
          <cell r="E357">
            <v>12</v>
          </cell>
          <cell r="F357">
            <v>0</v>
          </cell>
          <cell r="G357">
            <v>0</v>
          </cell>
          <cell r="H357">
            <v>2.94</v>
          </cell>
          <cell r="I357">
            <v>0</v>
          </cell>
          <cell r="J357">
            <v>0</v>
          </cell>
          <cell r="K357">
            <v>0.28199999999999997</v>
          </cell>
          <cell r="L357">
            <v>0.501</v>
          </cell>
          <cell r="M357">
            <v>0</v>
          </cell>
          <cell r="N357">
            <v>0</v>
          </cell>
          <cell r="O357">
            <v>0</v>
          </cell>
          <cell r="P357">
            <v>1.125</v>
          </cell>
          <cell r="Q357">
            <v>1.125</v>
          </cell>
          <cell r="R357">
            <v>0.69799999999999995</v>
          </cell>
          <cell r="S357">
            <v>0</v>
          </cell>
          <cell r="T357">
            <v>0.87</v>
          </cell>
          <cell r="U357">
            <v>0.253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2790</v>
          </cell>
          <cell r="AD357">
            <v>3150</v>
          </cell>
          <cell r="AE357">
            <v>129</v>
          </cell>
          <cell r="AF357">
            <v>25.6</v>
          </cell>
          <cell r="AG357">
            <v>21.5</v>
          </cell>
          <cell r="AH357">
            <v>4.6100000000000003</v>
          </cell>
          <cell r="AI357">
            <v>3.86</v>
          </cell>
          <cell r="AJ357">
            <v>3.47</v>
          </cell>
          <cell r="AK357">
            <v>1.72</v>
          </cell>
          <cell r="AL357">
            <v>0.79700000000000004</v>
          </cell>
          <cell r="AM357">
            <v>0</v>
          </cell>
          <cell r="AN357">
            <v>0.36899999999999999</v>
          </cell>
          <cell r="AO357">
            <v>112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4.93</v>
          </cell>
          <cell r="AV357">
            <v>0.89900000000000002</v>
          </cell>
          <cell r="AW357">
            <v>0</v>
          </cell>
          <cell r="AX357">
            <v>0</v>
          </cell>
          <cell r="AY357" t="str">
            <v>C310X30.8</v>
          </cell>
        </row>
        <row r="358">
          <cell r="A358" t="str">
            <v>C</v>
          </cell>
          <cell r="B358" t="str">
            <v>C10X30</v>
          </cell>
          <cell r="C358">
            <v>30</v>
          </cell>
          <cell r="D358">
            <v>8.81</v>
          </cell>
          <cell r="E358">
            <v>10</v>
          </cell>
          <cell r="F358">
            <v>0</v>
          </cell>
          <cell r="G358">
            <v>0</v>
          </cell>
          <cell r="H358">
            <v>3.03</v>
          </cell>
          <cell r="I358">
            <v>0</v>
          </cell>
          <cell r="J358">
            <v>0</v>
          </cell>
          <cell r="K358">
            <v>0.67300000000000004</v>
          </cell>
          <cell r="L358">
            <v>0.436</v>
          </cell>
          <cell r="M358">
            <v>0</v>
          </cell>
          <cell r="N358">
            <v>0</v>
          </cell>
          <cell r="O358">
            <v>0</v>
          </cell>
          <cell r="P358">
            <v>1</v>
          </cell>
          <cell r="Q358">
            <v>1</v>
          </cell>
          <cell r="R358">
            <v>0.64900000000000002</v>
          </cell>
          <cell r="S358">
            <v>0</v>
          </cell>
          <cell r="T358">
            <v>0.36799999999999999</v>
          </cell>
          <cell r="U358">
            <v>0.441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6350</v>
          </cell>
          <cell r="AD358">
            <v>185</v>
          </cell>
          <cell r="AE358">
            <v>103</v>
          </cell>
          <cell r="AF358">
            <v>26.7</v>
          </cell>
          <cell r="AG358">
            <v>20.7</v>
          </cell>
          <cell r="AH358">
            <v>3.42</v>
          </cell>
          <cell r="AI358">
            <v>3.93</v>
          </cell>
          <cell r="AJ358">
            <v>3.78</v>
          </cell>
          <cell r="AK358">
            <v>1.65</v>
          </cell>
          <cell r="AL358">
            <v>0.66800000000000004</v>
          </cell>
          <cell r="AM358">
            <v>0</v>
          </cell>
          <cell r="AN358">
            <v>1.22</v>
          </cell>
          <cell r="AO358">
            <v>79.5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3.63</v>
          </cell>
          <cell r="AV358">
            <v>0.92100000000000004</v>
          </cell>
          <cell r="AW358">
            <v>0</v>
          </cell>
          <cell r="AX358">
            <v>0</v>
          </cell>
          <cell r="AY358" t="str">
            <v>C250X45</v>
          </cell>
        </row>
        <row r="359">
          <cell r="A359" t="str">
            <v>C</v>
          </cell>
          <cell r="B359" t="str">
            <v>C10X25</v>
          </cell>
          <cell r="C359">
            <v>25</v>
          </cell>
          <cell r="D359">
            <v>7.34</v>
          </cell>
          <cell r="E359">
            <v>10</v>
          </cell>
          <cell r="F359">
            <v>0</v>
          </cell>
          <cell r="G359">
            <v>0</v>
          </cell>
          <cell r="H359">
            <v>2.89</v>
          </cell>
          <cell r="I359">
            <v>0</v>
          </cell>
          <cell r="J359">
            <v>0</v>
          </cell>
          <cell r="K359">
            <v>0.52600000000000002</v>
          </cell>
          <cell r="L359">
            <v>0.436</v>
          </cell>
          <cell r="M359">
            <v>0</v>
          </cell>
          <cell r="N359">
            <v>0</v>
          </cell>
          <cell r="O359">
            <v>0</v>
          </cell>
          <cell r="P359">
            <v>1</v>
          </cell>
          <cell r="Q359">
            <v>1</v>
          </cell>
          <cell r="R359">
            <v>0.61699999999999999</v>
          </cell>
          <cell r="S359">
            <v>0</v>
          </cell>
          <cell r="T359">
            <v>0.49399999999999999</v>
          </cell>
          <cell r="U359">
            <v>0.36699999999999999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4940</v>
          </cell>
          <cell r="AD359">
            <v>458</v>
          </cell>
          <cell r="AE359">
            <v>91.1</v>
          </cell>
          <cell r="AF359">
            <v>23.1</v>
          </cell>
          <cell r="AG359">
            <v>18.2</v>
          </cell>
          <cell r="AH359">
            <v>3.52</v>
          </cell>
          <cell r="AI359">
            <v>3.34</v>
          </cell>
          <cell r="AJ359">
            <v>3.18</v>
          </cell>
          <cell r="AK359">
            <v>1.47</v>
          </cell>
          <cell r="AL359">
            <v>0.67500000000000004</v>
          </cell>
          <cell r="AM359">
            <v>0</v>
          </cell>
          <cell r="AN359">
            <v>0.68700000000000006</v>
          </cell>
          <cell r="AO359">
            <v>68.3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3.76</v>
          </cell>
          <cell r="AV359">
            <v>0.91200000000000003</v>
          </cell>
          <cell r="AW359">
            <v>0</v>
          </cell>
          <cell r="AX359">
            <v>0</v>
          </cell>
          <cell r="AY359" t="str">
            <v>C250X37</v>
          </cell>
        </row>
        <row r="360">
          <cell r="A360" t="str">
            <v>C</v>
          </cell>
          <cell r="B360" t="str">
            <v>C10X20</v>
          </cell>
          <cell r="C360">
            <v>20</v>
          </cell>
          <cell r="D360">
            <v>5.87</v>
          </cell>
          <cell r="E360">
            <v>10</v>
          </cell>
          <cell r="F360">
            <v>0</v>
          </cell>
          <cell r="G360">
            <v>0</v>
          </cell>
          <cell r="H360">
            <v>2.74</v>
          </cell>
          <cell r="I360">
            <v>0</v>
          </cell>
          <cell r="J360">
            <v>0</v>
          </cell>
          <cell r="K360">
            <v>0.379</v>
          </cell>
          <cell r="L360">
            <v>0.436</v>
          </cell>
          <cell r="M360">
            <v>0</v>
          </cell>
          <cell r="N360">
            <v>0</v>
          </cell>
          <cell r="O360">
            <v>0</v>
          </cell>
          <cell r="P360">
            <v>1</v>
          </cell>
          <cell r="Q360">
            <v>1</v>
          </cell>
          <cell r="R360">
            <v>0.60599999999999998</v>
          </cell>
          <cell r="S360">
            <v>0</v>
          </cell>
          <cell r="T360">
            <v>0.63600000000000001</v>
          </cell>
          <cell r="U360">
            <v>0.29399999999999998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3730</v>
          </cell>
          <cell r="AD360">
            <v>1190</v>
          </cell>
          <cell r="AE360">
            <v>78.900000000000006</v>
          </cell>
          <cell r="AF360">
            <v>19.399999999999999</v>
          </cell>
          <cell r="AG360">
            <v>15.8</v>
          </cell>
          <cell r="AH360">
            <v>3.66</v>
          </cell>
          <cell r="AI360">
            <v>2.8</v>
          </cell>
          <cell r="AJ360">
            <v>2.7</v>
          </cell>
          <cell r="AK360">
            <v>1.31</v>
          </cell>
          <cell r="AL360">
            <v>0.69</v>
          </cell>
          <cell r="AM360">
            <v>0</v>
          </cell>
          <cell r="AN360">
            <v>0.36799999999999999</v>
          </cell>
          <cell r="AO360">
            <v>56.9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3.93</v>
          </cell>
          <cell r="AV360">
            <v>0.9</v>
          </cell>
          <cell r="AW360">
            <v>0</v>
          </cell>
          <cell r="AX360">
            <v>0</v>
          </cell>
          <cell r="AY360" t="str">
            <v>C250X30</v>
          </cell>
        </row>
        <row r="361">
          <cell r="A361" t="str">
            <v>C</v>
          </cell>
          <cell r="B361" t="str">
            <v>C10X15.3</v>
          </cell>
          <cell r="C361">
            <v>15.3</v>
          </cell>
          <cell r="D361">
            <v>4.4800000000000004</v>
          </cell>
          <cell r="E361">
            <v>10</v>
          </cell>
          <cell r="F361">
            <v>0</v>
          </cell>
          <cell r="G361">
            <v>0</v>
          </cell>
          <cell r="H361">
            <v>2.6</v>
          </cell>
          <cell r="I361">
            <v>0</v>
          </cell>
          <cell r="J361">
            <v>0</v>
          </cell>
          <cell r="K361">
            <v>0.24</v>
          </cell>
          <cell r="L361">
            <v>0.436</v>
          </cell>
          <cell r="M361">
            <v>0</v>
          </cell>
          <cell r="N361">
            <v>0</v>
          </cell>
          <cell r="O361">
            <v>0</v>
          </cell>
          <cell r="P361">
            <v>1</v>
          </cell>
          <cell r="Q361">
            <v>1</v>
          </cell>
          <cell r="R361">
            <v>0.63400000000000001</v>
          </cell>
          <cell r="S361">
            <v>0</v>
          </cell>
          <cell r="T361">
            <v>0.79600000000000004</v>
          </cell>
          <cell r="U361">
            <v>0.224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2880</v>
          </cell>
          <cell r="AD361">
            <v>2640</v>
          </cell>
          <cell r="AE361">
            <v>67.3</v>
          </cell>
          <cell r="AF361">
            <v>15.9</v>
          </cell>
          <cell r="AG361">
            <v>13.5</v>
          </cell>
          <cell r="AH361">
            <v>3.87</v>
          </cell>
          <cell r="AI361">
            <v>2.27</v>
          </cell>
          <cell r="AJ361">
            <v>2.34</v>
          </cell>
          <cell r="AK361">
            <v>1.1499999999999999</v>
          </cell>
          <cell r="AL361">
            <v>0.71099999999999997</v>
          </cell>
          <cell r="AM361">
            <v>0</v>
          </cell>
          <cell r="AN361">
            <v>0.20899999999999999</v>
          </cell>
          <cell r="AO361">
            <v>45.5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4.1900000000000004</v>
          </cell>
          <cell r="AV361">
            <v>0.88400000000000001</v>
          </cell>
          <cell r="AW361">
            <v>0</v>
          </cell>
          <cell r="AX361">
            <v>0</v>
          </cell>
          <cell r="AY361" t="str">
            <v>C250X22.8</v>
          </cell>
        </row>
        <row r="362">
          <cell r="A362" t="str">
            <v>C</v>
          </cell>
          <cell r="B362" t="str">
            <v>C9X20</v>
          </cell>
          <cell r="C362">
            <v>20</v>
          </cell>
          <cell r="D362">
            <v>5.87</v>
          </cell>
          <cell r="E362">
            <v>9</v>
          </cell>
          <cell r="F362">
            <v>0</v>
          </cell>
          <cell r="G362">
            <v>0</v>
          </cell>
          <cell r="H362">
            <v>2.65</v>
          </cell>
          <cell r="I362">
            <v>0</v>
          </cell>
          <cell r="J362">
            <v>0</v>
          </cell>
          <cell r="K362">
            <v>0.44800000000000001</v>
          </cell>
          <cell r="L362">
            <v>0.41299999999999998</v>
          </cell>
          <cell r="M362">
            <v>0</v>
          </cell>
          <cell r="N362">
            <v>0</v>
          </cell>
          <cell r="O362">
            <v>0</v>
          </cell>
          <cell r="P362">
            <v>1</v>
          </cell>
          <cell r="Q362">
            <v>1</v>
          </cell>
          <cell r="R362">
            <v>0.58299999999999996</v>
          </cell>
          <cell r="S362">
            <v>0</v>
          </cell>
          <cell r="T362">
            <v>0.51500000000000001</v>
          </cell>
          <cell r="U362">
            <v>0.32600000000000001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4690</v>
          </cell>
          <cell r="AD362">
            <v>524</v>
          </cell>
          <cell r="AE362">
            <v>60.9</v>
          </cell>
          <cell r="AF362">
            <v>16.899999999999999</v>
          </cell>
          <cell r="AG362">
            <v>13.5</v>
          </cell>
          <cell r="AH362">
            <v>3.22</v>
          </cell>
          <cell r="AI362">
            <v>2.41</v>
          </cell>
          <cell r="AJ362">
            <v>2.46</v>
          </cell>
          <cell r="AK362">
            <v>1.17</v>
          </cell>
          <cell r="AL362">
            <v>0.64</v>
          </cell>
          <cell r="AM362">
            <v>0</v>
          </cell>
          <cell r="AN362">
            <v>0.42699999999999999</v>
          </cell>
          <cell r="AO362">
            <v>39.4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3.46</v>
          </cell>
          <cell r="AV362">
            <v>0.89900000000000002</v>
          </cell>
          <cell r="AW362">
            <v>0</v>
          </cell>
          <cell r="AX362">
            <v>0</v>
          </cell>
          <cell r="AY362" t="str">
            <v>C230X30</v>
          </cell>
        </row>
        <row r="363">
          <cell r="A363" t="str">
            <v>C</v>
          </cell>
          <cell r="B363" t="str">
            <v>C9X15</v>
          </cell>
          <cell r="C363">
            <v>15</v>
          </cell>
          <cell r="D363">
            <v>4.41</v>
          </cell>
          <cell r="E363">
            <v>9</v>
          </cell>
          <cell r="F363">
            <v>0</v>
          </cell>
          <cell r="G363">
            <v>0</v>
          </cell>
          <cell r="H363">
            <v>2.4900000000000002</v>
          </cell>
          <cell r="I363">
            <v>0</v>
          </cell>
          <cell r="J363">
            <v>0</v>
          </cell>
          <cell r="K363">
            <v>0.28499999999999998</v>
          </cell>
          <cell r="L363">
            <v>0.41299999999999998</v>
          </cell>
          <cell r="M363">
            <v>0</v>
          </cell>
          <cell r="N363">
            <v>0</v>
          </cell>
          <cell r="O363">
            <v>0</v>
          </cell>
          <cell r="P363">
            <v>1</v>
          </cell>
          <cell r="Q363">
            <v>1</v>
          </cell>
          <cell r="R363">
            <v>0.58599999999999997</v>
          </cell>
          <cell r="S363">
            <v>0</v>
          </cell>
          <cell r="T363">
            <v>0.68100000000000005</v>
          </cell>
          <cell r="U363">
            <v>0.245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3380</v>
          </cell>
          <cell r="AD363">
            <v>1530</v>
          </cell>
          <cell r="AE363">
            <v>51</v>
          </cell>
          <cell r="AF363">
            <v>13.6</v>
          </cell>
          <cell r="AG363">
            <v>11.3</v>
          </cell>
          <cell r="AH363">
            <v>3.4</v>
          </cell>
          <cell r="AI363">
            <v>1.91</v>
          </cell>
          <cell r="AJ363">
            <v>2.04</v>
          </cell>
          <cell r="AK363">
            <v>1.01</v>
          </cell>
          <cell r="AL363">
            <v>0.65900000000000003</v>
          </cell>
          <cell r="AM363">
            <v>0</v>
          </cell>
          <cell r="AN363">
            <v>0.20799999999999999</v>
          </cell>
          <cell r="AO363">
            <v>31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3.69</v>
          </cell>
          <cell r="AV363">
            <v>0.88200000000000001</v>
          </cell>
          <cell r="AW363">
            <v>0</v>
          </cell>
          <cell r="AX363">
            <v>0</v>
          </cell>
          <cell r="AY363" t="str">
            <v>C230X22</v>
          </cell>
        </row>
        <row r="364">
          <cell r="A364" t="str">
            <v>C</v>
          </cell>
          <cell r="B364" t="str">
            <v>C9X13.4</v>
          </cell>
          <cell r="C364">
            <v>13.4</v>
          </cell>
          <cell r="D364">
            <v>3.94</v>
          </cell>
          <cell r="E364">
            <v>9</v>
          </cell>
          <cell r="F364">
            <v>0</v>
          </cell>
          <cell r="G364">
            <v>0</v>
          </cell>
          <cell r="H364">
            <v>2.4300000000000002</v>
          </cell>
          <cell r="I364">
            <v>0</v>
          </cell>
          <cell r="J364">
            <v>0</v>
          </cell>
          <cell r="K364">
            <v>0.23300000000000001</v>
          </cell>
          <cell r="L364">
            <v>0.41299999999999998</v>
          </cell>
          <cell r="M364">
            <v>0</v>
          </cell>
          <cell r="N364">
            <v>0</v>
          </cell>
          <cell r="O364">
            <v>0</v>
          </cell>
          <cell r="P364">
            <v>1</v>
          </cell>
          <cell r="Q364">
            <v>1</v>
          </cell>
          <cell r="R364">
            <v>0.60099999999999998</v>
          </cell>
          <cell r="S364">
            <v>0</v>
          </cell>
          <cell r="T364">
            <v>0.74199999999999999</v>
          </cell>
          <cell r="U364">
            <v>0.219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3070</v>
          </cell>
          <cell r="AD364">
            <v>2050</v>
          </cell>
          <cell r="AE364">
            <v>47.8</v>
          </cell>
          <cell r="AF364">
            <v>12.6</v>
          </cell>
          <cell r="AG364">
            <v>10.6</v>
          </cell>
          <cell r="AH364">
            <v>3.49</v>
          </cell>
          <cell r="AI364">
            <v>1.75</v>
          </cell>
          <cell r="AJ364">
            <v>1.94</v>
          </cell>
          <cell r="AK364">
            <v>0.95399999999999996</v>
          </cell>
          <cell r="AL364">
            <v>0.66600000000000004</v>
          </cell>
          <cell r="AM364">
            <v>0</v>
          </cell>
          <cell r="AN364">
            <v>0.16800000000000001</v>
          </cell>
          <cell r="AO364">
            <v>28.2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3.79</v>
          </cell>
          <cell r="AV364">
            <v>0.875</v>
          </cell>
          <cell r="AW364">
            <v>0</v>
          </cell>
          <cell r="AX364">
            <v>0</v>
          </cell>
          <cell r="AY364" t="str">
            <v>C230X19.9</v>
          </cell>
        </row>
        <row r="365">
          <cell r="A365" t="str">
            <v>C</v>
          </cell>
          <cell r="B365" t="str">
            <v>C8X18.75</v>
          </cell>
          <cell r="C365">
            <v>18.75</v>
          </cell>
          <cell r="D365">
            <v>5.51</v>
          </cell>
          <cell r="E365">
            <v>8</v>
          </cell>
          <cell r="F365">
            <v>0</v>
          </cell>
          <cell r="G365">
            <v>0</v>
          </cell>
          <cell r="H365">
            <v>2.5299999999999998</v>
          </cell>
          <cell r="I365">
            <v>0</v>
          </cell>
          <cell r="J365">
            <v>0</v>
          </cell>
          <cell r="K365">
            <v>0.48699999999999999</v>
          </cell>
          <cell r="L365">
            <v>0.39</v>
          </cell>
          <cell r="M365">
            <v>0</v>
          </cell>
          <cell r="N365">
            <v>0</v>
          </cell>
          <cell r="O365">
            <v>0</v>
          </cell>
          <cell r="P365">
            <v>0.9375</v>
          </cell>
          <cell r="Q365">
            <v>0.9375</v>
          </cell>
          <cell r="R365">
            <v>0.56499999999999995</v>
          </cell>
          <cell r="S365">
            <v>0</v>
          </cell>
          <cell r="T365">
            <v>0.43099999999999999</v>
          </cell>
          <cell r="U365">
            <v>0.34399999999999997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5630</v>
          </cell>
          <cell r="AD365">
            <v>260</v>
          </cell>
          <cell r="AE365">
            <v>43.9</v>
          </cell>
          <cell r="AF365">
            <v>13.9</v>
          </cell>
          <cell r="AG365">
            <v>11</v>
          </cell>
          <cell r="AH365">
            <v>2.82</v>
          </cell>
          <cell r="AI365">
            <v>1.97</v>
          </cell>
          <cell r="AJ365">
            <v>2.17</v>
          </cell>
          <cell r="AK365">
            <v>1.01</v>
          </cell>
          <cell r="AL365">
            <v>0.59799999999999998</v>
          </cell>
          <cell r="AM365">
            <v>0</v>
          </cell>
          <cell r="AN365">
            <v>0.434</v>
          </cell>
          <cell r="AO365">
            <v>25.1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3.05</v>
          </cell>
          <cell r="AV365">
            <v>0.89400000000000002</v>
          </cell>
          <cell r="AW365">
            <v>0</v>
          </cell>
          <cell r="AX365">
            <v>0</v>
          </cell>
          <cell r="AY365" t="str">
            <v>C200X27.9</v>
          </cell>
        </row>
        <row r="366">
          <cell r="A366" t="str">
            <v>C</v>
          </cell>
          <cell r="B366" t="str">
            <v>C8X13.75</v>
          </cell>
          <cell r="C366">
            <v>13.75</v>
          </cell>
          <cell r="D366">
            <v>4.04</v>
          </cell>
          <cell r="E366">
            <v>8</v>
          </cell>
          <cell r="F366">
            <v>0</v>
          </cell>
          <cell r="G366">
            <v>0</v>
          </cell>
          <cell r="H366">
            <v>2.34</v>
          </cell>
          <cell r="I366">
            <v>0</v>
          </cell>
          <cell r="J366">
            <v>0</v>
          </cell>
          <cell r="K366">
            <v>0.30299999999999999</v>
          </cell>
          <cell r="L366">
            <v>0.39</v>
          </cell>
          <cell r="M366">
            <v>0</v>
          </cell>
          <cell r="N366">
            <v>0</v>
          </cell>
          <cell r="O366">
            <v>0</v>
          </cell>
          <cell r="P366">
            <v>0.9375</v>
          </cell>
          <cell r="Q366">
            <v>0.9375</v>
          </cell>
          <cell r="R366">
            <v>0.55400000000000005</v>
          </cell>
          <cell r="S366">
            <v>0</v>
          </cell>
          <cell r="T366">
            <v>0.60399999999999998</v>
          </cell>
          <cell r="U366">
            <v>0.252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3840</v>
          </cell>
          <cell r="AD366">
            <v>952</v>
          </cell>
          <cell r="AE366">
            <v>36.1</v>
          </cell>
          <cell r="AF366">
            <v>11</v>
          </cell>
          <cell r="AG366">
            <v>9.02</v>
          </cell>
          <cell r="AH366">
            <v>2.99</v>
          </cell>
          <cell r="AI366">
            <v>1.52</v>
          </cell>
          <cell r="AJ366">
            <v>1.73</v>
          </cell>
          <cell r="AK366">
            <v>0.84799999999999998</v>
          </cell>
          <cell r="AL366">
            <v>0.61299999999999999</v>
          </cell>
          <cell r="AM366">
            <v>0</v>
          </cell>
          <cell r="AN366">
            <v>0.186</v>
          </cell>
          <cell r="AO366">
            <v>19.2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3.26</v>
          </cell>
          <cell r="AV366">
            <v>0.874</v>
          </cell>
          <cell r="AW366">
            <v>0</v>
          </cell>
          <cell r="AX366">
            <v>0</v>
          </cell>
          <cell r="AY366" t="str">
            <v>C200X20.5</v>
          </cell>
        </row>
        <row r="367">
          <cell r="A367" t="str">
            <v>C</v>
          </cell>
          <cell r="B367" t="str">
            <v>C8X11.5</v>
          </cell>
          <cell r="C367">
            <v>11.5</v>
          </cell>
          <cell r="D367">
            <v>3.37</v>
          </cell>
          <cell r="E367">
            <v>8</v>
          </cell>
          <cell r="F367">
            <v>0</v>
          </cell>
          <cell r="G367">
            <v>0</v>
          </cell>
          <cell r="H367">
            <v>2.2599999999999998</v>
          </cell>
          <cell r="I367">
            <v>0</v>
          </cell>
          <cell r="J367">
            <v>0</v>
          </cell>
          <cell r="K367">
            <v>0.22</v>
          </cell>
          <cell r="L367">
            <v>0.39</v>
          </cell>
          <cell r="M367">
            <v>0</v>
          </cell>
          <cell r="N367">
            <v>0</v>
          </cell>
          <cell r="O367">
            <v>0</v>
          </cell>
          <cell r="P367">
            <v>0.9375</v>
          </cell>
          <cell r="Q367">
            <v>0.9375</v>
          </cell>
          <cell r="R367">
            <v>0.57199999999999995</v>
          </cell>
          <cell r="S367">
            <v>0</v>
          </cell>
          <cell r="T367">
            <v>0.69699999999999995</v>
          </cell>
          <cell r="U367">
            <v>0.21099999999999999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3260</v>
          </cell>
          <cell r="AD367">
            <v>1580</v>
          </cell>
          <cell r="AE367">
            <v>32.5</v>
          </cell>
          <cell r="AF367">
            <v>9.6300000000000008</v>
          </cell>
          <cell r="AG367">
            <v>8.14</v>
          </cell>
          <cell r="AH367">
            <v>3.11</v>
          </cell>
          <cell r="AI367">
            <v>1.31</v>
          </cell>
          <cell r="AJ367">
            <v>1.57</v>
          </cell>
          <cell r="AK367">
            <v>0.77500000000000002</v>
          </cell>
          <cell r="AL367">
            <v>0.623</v>
          </cell>
          <cell r="AM367">
            <v>0</v>
          </cell>
          <cell r="AN367">
            <v>0.13</v>
          </cell>
          <cell r="AO367">
            <v>16.5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3.41</v>
          </cell>
          <cell r="AV367">
            <v>0.86199999999999999</v>
          </cell>
          <cell r="AW367">
            <v>0</v>
          </cell>
          <cell r="AX367">
            <v>0</v>
          </cell>
          <cell r="AY367" t="str">
            <v>C200X17.1</v>
          </cell>
        </row>
        <row r="368">
          <cell r="A368" t="str">
            <v>C</v>
          </cell>
          <cell r="B368" t="str">
            <v>C7X14.75</v>
          </cell>
          <cell r="C368">
            <v>14.75</v>
          </cell>
          <cell r="D368">
            <v>4.33</v>
          </cell>
          <cell r="E368">
            <v>7</v>
          </cell>
          <cell r="F368">
            <v>0</v>
          </cell>
          <cell r="G368">
            <v>0</v>
          </cell>
          <cell r="H368">
            <v>2.2999999999999998</v>
          </cell>
          <cell r="I368">
            <v>0</v>
          </cell>
          <cell r="J368">
            <v>0</v>
          </cell>
          <cell r="K368">
            <v>0.41899999999999998</v>
          </cell>
          <cell r="L368">
            <v>0.36599999999999999</v>
          </cell>
          <cell r="M368">
            <v>0</v>
          </cell>
          <cell r="N368">
            <v>0</v>
          </cell>
          <cell r="O368">
            <v>0</v>
          </cell>
          <cell r="P368">
            <v>0.875</v>
          </cell>
          <cell r="Q368">
            <v>0.875</v>
          </cell>
          <cell r="R368">
            <v>0.53200000000000003</v>
          </cell>
          <cell r="S368">
            <v>0</v>
          </cell>
          <cell r="T368">
            <v>0.441</v>
          </cell>
          <cell r="U368">
            <v>0.309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5540</v>
          </cell>
          <cell r="AD368">
            <v>260</v>
          </cell>
          <cell r="AE368">
            <v>27.2</v>
          </cell>
          <cell r="AF368">
            <v>9.75</v>
          </cell>
          <cell r="AG368">
            <v>7.78</v>
          </cell>
          <cell r="AH368">
            <v>2.5099999999999998</v>
          </cell>
          <cell r="AI368">
            <v>1.37</v>
          </cell>
          <cell r="AJ368">
            <v>1.63</v>
          </cell>
          <cell r="AK368">
            <v>0.77200000000000002</v>
          </cell>
          <cell r="AL368">
            <v>0.56100000000000005</v>
          </cell>
          <cell r="AM368">
            <v>0</v>
          </cell>
          <cell r="AN368">
            <v>0.26700000000000002</v>
          </cell>
          <cell r="AO368">
            <v>13.1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2.75</v>
          </cell>
          <cell r="AV368">
            <v>0.875</v>
          </cell>
          <cell r="AW368">
            <v>0</v>
          </cell>
          <cell r="AX368">
            <v>0</v>
          </cell>
          <cell r="AY368" t="str">
            <v>C180X22</v>
          </cell>
        </row>
        <row r="369">
          <cell r="A369" t="str">
            <v>C</v>
          </cell>
          <cell r="B369" t="str">
            <v>C7X12.25</v>
          </cell>
          <cell r="C369">
            <v>12.25</v>
          </cell>
          <cell r="D369">
            <v>3.6</v>
          </cell>
          <cell r="E369">
            <v>7</v>
          </cell>
          <cell r="F369">
            <v>0</v>
          </cell>
          <cell r="G369">
            <v>0</v>
          </cell>
          <cell r="H369">
            <v>2.19</v>
          </cell>
          <cell r="I369">
            <v>0</v>
          </cell>
          <cell r="J369">
            <v>0</v>
          </cell>
          <cell r="K369">
            <v>0.314</v>
          </cell>
          <cell r="L369">
            <v>0.36599999999999999</v>
          </cell>
          <cell r="M369">
            <v>0</v>
          </cell>
          <cell r="N369">
            <v>0</v>
          </cell>
          <cell r="O369">
            <v>0</v>
          </cell>
          <cell r="P369">
            <v>0.875</v>
          </cell>
          <cell r="Q369">
            <v>0.875</v>
          </cell>
          <cell r="R369">
            <v>0.52500000000000002</v>
          </cell>
          <cell r="S369">
            <v>0</v>
          </cell>
          <cell r="T369">
            <v>0.53800000000000003</v>
          </cell>
          <cell r="U369">
            <v>0.25700000000000001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4400</v>
          </cell>
          <cell r="AD369">
            <v>570</v>
          </cell>
          <cell r="AE369">
            <v>24.2</v>
          </cell>
          <cell r="AF369">
            <v>8.4600000000000009</v>
          </cell>
          <cell r="AG369">
            <v>6.92</v>
          </cell>
          <cell r="AH369">
            <v>2.6</v>
          </cell>
          <cell r="AI369">
            <v>1.1599999999999999</v>
          </cell>
          <cell r="AJ369">
            <v>1.42</v>
          </cell>
          <cell r="AK369">
            <v>0.69599999999999995</v>
          </cell>
          <cell r="AL369">
            <v>0.56799999999999995</v>
          </cell>
          <cell r="AM369">
            <v>0</v>
          </cell>
          <cell r="AN369">
            <v>0.161</v>
          </cell>
          <cell r="AO369">
            <v>11.2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2.86</v>
          </cell>
          <cell r="AV369">
            <v>0.86199999999999999</v>
          </cell>
          <cell r="AW369">
            <v>0</v>
          </cell>
          <cell r="AX369">
            <v>0</v>
          </cell>
          <cell r="AY369" t="str">
            <v>C180X18.2</v>
          </cell>
        </row>
        <row r="370">
          <cell r="A370" t="str">
            <v>C</v>
          </cell>
          <cell r="B370" t="str">
            <v>C7X9.8</v>
          </cell>
          <cell r="C370">
            <v>9.8000000000000007</v>
          </cell>
          <cell r="D370">
            <v>2.87</v>
          </cell>
          <cell r="E370">
            <v>7</v>
          </cell>
          <cell r="F370">
            <v>0</v>
          </cell>
          <cell r="G370">
            <v>0</v>
          </cell>
          <cell r="H370">
            <v>2.09</v>
          </cell>
          <cell r="I370">
            <v>0</v>
          </cell>
          <cell r="J370">
            <v>0</v>
          </cell>
          <cell r="K370">
            <v>0.21</v>
          </cell>
          <cell r="L370">
            <v>0.36599999999999999</v>
          </cell>
          <cell r="M370">
            <v>0</v>
          </cell>
          <cell r="N370">
            <v>0</v>
          </cell>
          <cell r="O370">
            <v>0</v>
          </cell>
          <cell r="P370">
            <v>0.875</v>
          </cell>
          <cell r="Q370">
            <v>0.875</v>
          </cell>
          <cell r="R370">
            <v>0.54100000000000004</v>
          </cell>
          <cell r="S370">
            <v>0</v>
          </cell>
          <cell r="T370">
            <v>0.64700000000000002</v>
          </cell>
          <cell r="U370">
            <v>0.20499999999999999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3520</v>
          </cell>
          <cell r="AD370">
            <v>1130</v>
          </cell>
          <cell r="AE370">
            <v>21.2</v>
          </cell>
          <cell r="AF370">
            <v>7.19</v>
          </cell>
          <cell r="AG370">
            <v>6.07</v>
          </cell>
          <cell r="AH370">
            <v>2.72</v>
          </cell>
          <cell r="AI370">
            <v>0.95699999999999996</v>
          </cell>
          <cell r="AJ370">
            <v>1.26</v>
          </cell>
          <cell r="AK370">
            <v>0.61699999999999999</v>
          </cell>
          <cell r="AL370">
            <v>0.57799999999999996</v>
          </cell>
          <cell r="AM370">
            <v>0</v>
          </cell>
          <cell r="AN370">
            <v>9.9599999999999994E-2</v>
          </cell>
          <cell r="AO370">
            <v>9.15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3.02</v>
          </cell>
          <cell r="AV370">
            <v>0.84499999999999997</v>
          </cell>
          <cell r="AW370">
            <v>0</v>
          </cell>
          <cell r="AX370">
            <v>0</v>
          </cell>
          <cell r="AY370" t="str">
            <v>C180X14.6</v>
          </cell>
        </row>
        <row r="371">
          <cell r="A371" t="str">
            <v>C</v>
          </cell>
          <cell r="B371" t="str">
            <v>C6X13</v>
          </cell>
          <cell r="C371">
            <v>13</v>
          </cell>
          <cell r="D371">
            <v>3.81</v>
          </cell>
          <cell r="E371">
            <v>6</v>
          </cell>
          <cell r="F371">
            <v>0</v>
          </cell>
          <cell r="G371">
            <v>0</v>
          </cell>
          <cell r="H371">
            <v>2.16</v>
          </cell>
          <cell r="I371">
            <v>0</v>
          </cell>
          <cell r="J371">
            <v>0</v>
          </cell>
          <cell r="K371">
            <v>0.437</v>
          </cell>
          <cell r="L371">
            <v>0.34300000000000003</v>
          </cell>
          <cell r="M371">
            <v>0</v>
          </cell>
          <cell r="N371">
            <v>0</v>
          </cell>
          <cell r="O371">
            <v>0</v>
          </cell>
          <cell r="P371">
            <v>0.8125</v>
          </cell>
          <cell r="Q371">
            <v>0.8125</v>
          </cell>
          <cell r="R371">
            <v>0.51400000000000001</v>
          </cell>
          <cell r="S371">
            <v>0</v>
          </cell>
          <cell r="T371">
            <v>0.38</v>
          </cell>
          <cell r="U371">
            <v>0.318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6590</v>
          </cell>
          <cell r="AD371">
            <v>130</v>
          </cell>
          <cell r="AE371">
            <v>17.3</v>
          </cell>
          <cell r="AF371">
            <v>7.29</v>
          </cell>
          <cell r="AG371">
            <v>5.78</v>
          </cell>
          <cell r="AH371">
            <v>2.13</v>
          </cell>
          <cell r="AI371">
            <v>1.05</v>
          </cell>
          <cell r="AJ371">
            <v>1.35</v>
          </cell>
          <cell r="AK371">
            <v>0.63800000000000001</v>
          </cell>
          <cell r="AL371">
            <v>0.52400000000000002</v>
          </cell>
          <cell r="AM371">
            <v>0</v>
          </cell>
          <cell r="AN371">
            <v>0.23699999999999999</v>
          </cell>
          <cell r="AO371">
            <v>7.19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2.37</v>
          </cell>
          <cell r="AV371">
            <v>0.85799999999999998</v>
          </cell>
          <cell r="AW371">
            <v>0</v>
          </cell>
          <cell r="AX371">
            <v>0</v>
          </cell>
          <cell r="AY371" t="str">
            <v>C150X19.3</v>
          </cell>
        </row>
        <row r="372">
          <cell r="A372" t="str">
            <v>C</v>
          </cell>
          <cell r="B372" t="str">
            <v>C6X10.5</v>
          </cell>
          <cell r="C372">
            <v>10.5</v>
          </cell>
          <cell r="D372">
            <v>3.08</v>
          </cell>
          <cell r="E372">
            <v>6</v>
          </cell>
          <cell r="F372">
            <v>0</v>
          </cell>
          <cell r="G372">
            <v>0</v>
          </cell>
          <cell r="H372">
            <v>2.0299999999999998</v>
          </cell>
          <cell r="I372">
            <v>0</v>
          </cell>
          <cell r="J372">
            <v>0</v>
          </cell>
          <cell r="K372">
            <v>0.314</v>
          </cell>
          <cell r="L372">
            <v>0.34300000000000003</v>
          </cell>
          <cell r="M372">
            <v>0</v>
          </cell>
          <cell r="N372">
            <v>0</v>
          </cell>
          <cell r="O372">
            <v>0</v>
          </cell>
          <cell r="P372">
            <v>0.8125</v>
          </cell>
          <cell r="Q372">
            <v>0.8125</v>
          </cell>
          <cell r="R372">
            <v>0.5</v>
          </cell>
          <cell r="S372">
            <v>0</v>
          </cell>
          <cell r="T372">
            <v>0.48599999999999999</v>
          </cell>
          <cell r="U372">
            <v>0.25600000000000001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4980</v>
          </cell>
          <cell r="AD372">
            <v>341</v>
          </cell>
          <cell r="AE372">
            <v>15.1</v>
          </cell>
          <cell r="AF372">
            <v>6.18</v>
          </cell>
          <cell r="AG372">
            <v>5.04</v>
          </cell>
          <cell r="AH372">
            <v>2.2200000000000002</v>
          </cell>
          <cell r="AI372">
            <v>0.86</v>
          </cell>
          <cell r="AJ372">
            <v>1.1399999999999999</v>
          </cell>
          <cell r="AK372">
            <v>0.56100000000000005</v>
          </cell>
          <cell r="AL372">
            <v>0.52900000000000003</v>
          </cell>
          <cell r="AM372">
            <v>0</v>
          </cell>
          <cell r="AN372">
            <v>0.128</v>
          </cell>
          <cell r="AO372">
            <v>5.91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2.48</v>
          </cell>
          <cell r="AV372">
            <v>0.84199999999999997</v>
          </cell>
          <cell r="AW372">
            <v>0</v>
          </cell>
          <cell r="AX372">
            <v>0</v>
          </cell>
          <cell r="AY372" t="str">
            <v>C150X15.6</v>
          </cell>
        </row>
        <row r="373">
          <cell r="A373" t="str">
            <v>C</v>
          </cell>
          <cell r="B373" t="str">
            <v>C6X8.2</v>
          </cell>
          <cell r="C373">
            <v>8.1999999999999993</v>
          </cell>
          <cell r="D373">
            <v>2.39</v>
          </cell>
          <cell r="E373">
            <v>6</v>
          </cell>
          <cell r="F373">
            <v>0</v>
          </cell>
          <cell r="G373">
            <v>0</v>
          </cell>
          <cell r="H373">
            <v>1.92</v>
          </cell>
          <cell r="I373">
            <v>0</v>
          </cell>
          <cell r="J373">
            <v>0</v>
          </cell>
          <cell r="K373">
            <v>0.2</v>
          </cell>
          <cell r="L373">
            <v>0.34300000000000003</v>
          </cell>
          <cell r="M373">
            <v>0</v>
          </cell>
          <cell r="N373">
            <v>0</v>
          </cell>
          <cell r="O373">
            <v>0</v>
          </cell>
          <cell r="P373">
            <v>0.8125</v>
          </cell>
          <cell r="Q373">
            <v>0.8125</v>
          </cell>
          <cell r="R373">
            <v>0.51200000000000001</v>
          </cell>
          <cell r="S373">
            <v>0</v>
          </cell>
          <cell r="T373">
            <v>0.59899999999999998</v>
          </cell>
          <cell r="U373">
            <v>0.19900000000000001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3860</v>
          </cell>
          <cell r="AD373">
            <v>764</v>
          </cell>
          <cell r="AE373">
            <v>13.1</v>
          </cell>
          <cell r="AF373">
            <v>5.16</v>
          </cell>
          <cell r="AG373">
            <v>4.3499999999999996</v>
          </cell>
          <cell r="AH373">
            <v>2.34</v>
          </cell>
          <cell r="AI373">
            <v>0.68700000000000006</v>
          </cell>
          <cell r="AJ373">
            <v>0.98699999999999999</v>
          </cell>
          <cell r="AK373">
            <v>0.48799999999999999</v>
          </cell>
          <cell r="AL373">
            <v>0.53600000000000003</v>
          </cell>
          <cell r="AM373">
            <v>0</v>
          </cell>
          <cell r="AN373">
            <v>7.3599999999999999E-2</v>
          </cell>
          <cell r="AO373">
            <v>4.7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2.65</v>
          </cell>
          <cell r="AV373">
            <v>0.82399999999999995</v>
          </cell>
          <cell r="AW373">
            <v>0</v>
          </cell>
          <cell r="AX373">
            <v>0</v>
          </cell>
          <cell r="AY373" t="str">
            <v>C150X12.2</v>
          </cell>
        </row>
        <row r="374">
          <cell r="A374" t="str">
            <v>C</v>
          </cell>
          <cell r="B374" t="str">
            <v>C5X9</v>
          </cell>
          <cell r="C374">
            <v>9</v>
          </cell>
          <cell r="D374">
            <v>2.64</v>
          </cell>
          <cell r="E374">
            <v>5</v>
          </cell>
          <cell r="F374">
            <v>0</v>
          </cell>
          <cell r="G374">
            <v>0</v>
          </cell>
          <cell r="H374">
            <v>1.89</v>
          </cell>
          <cell r="I374">
            <v>0</v>
          </cell>
          <cell r="J374">
            <v>0</v>
          </cell>
          <cell r="K374">
            <v>0.32500000000000001</v>
          </cell>
          <cell r="L374">
            <v>0.32</v>
          </cell>
          <cell r="M374">
            <v>0</v>
          </cell>
          <cell r="N374">
            <v>0</v>
          </cell>
          <cell r="O374">
            <v>0</v>
          </cell>
          <cell r="P374">
            <v>0.75</v>
          </cell>
          <cell r="Q374">
            <v>0.75</v>
          </cell>
          <cell r="R374">
            <v>0.47799999999999998</v>
          </cell>
          <cell r="S374">
            <v>0</v>
          </cell>
          <cell r="T374">
            <v>0.42699999999999999</v>
          </cell>
          <cell r="U374">
            <v>0.26400000000000001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6030</v>
          </cell>
          <cell r="AD374">
            <v>161</v>
          </cell>
          <cell r="AE374">
            <v>8.89</v>
          </cell>
          <cell r="AF374">
            <v>4.3899999999999997</v>
          </cell>
          <cell r="AG374">
            <v>3.56</v>
          </cell>
          <cell r="AH374">
            <v>1.83</v>
          </cell>
          <cell r="AI374">
            <v>0.624</v>
          </cell>
          <cell r="AJ374">
            <v>0.91300000000000003</v>
          </cell>
          <cell r="AK374">
            <v>0.44400000000000001</v>
          </cell>
          <cell r="AL374">
            <v>0.48599999999999999</v>
          </cell>
          <cell r="AM374">
            <v>0</v>
          </cell>
          <cell r="AN374">
            <v>0.109</v>
          </cell>
          <cell r="AO374">
            <v>2.93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2.1</v>
          </cell>
          <cell r="AV374">
            <v>0.81499999999999995</v>
          </cell>
          <cell r="AW374">
            <v>0</v>
          </cell>
          <cell r="AX374">
            <v>0</v>
          </cell>
          <cell r="AY374" t="str">
            <v>C130X13</v>
          </cell>
        </row>
        <row r="375">
          <cell r="A375" t="str">
            <v>C</v>
          </cell>
          <cell r="B375" t="str">
            <v>C5X6.7</v>
          </cell>
          <cell r="C375">
            <v>6.7</v>
          </cell>
          <cell r="D375">
            <v>1.97</v>
          </cell>
          <cell r="E375">
            <v>5</v>
          </cell>
          <cell r="F375">
            <v>0</v>
          </cell>
          <cell r="G375">
            <v>0</v>
          </cell>
          <cell r="H375">
            <v>1.75</v>
          </cell>
          <cell r="I375">
            <v>0</v>
          </cell>
          <cell r="J375">
            <v>0</v>
          </cell>
          <cell r="K375">
            <v>0.19</v>
          </cell>
          <cell r="L375">
            <v>0.32</v>
          </cell>
          <cell r="M375">
            <v>0</v>
          </cell>
          <cell r="N375">
            <v>0</v>
          </cell>
          <cell r="O375">
            <v>0</v>
          </cell>
          <cell r="P375">
            <v>0.75</v>
          </cell>
          <cell r="Q375">
            <v>0.75</v>
          </cell>
          <cell r="R375">
            <v>0.48399999999999999</v>
          </cell>
          <cell r="S375">
            <v>0</v>
          </cell>
          <cell r="T375">
            <v>0.55200000000000005</v>
          </cell>
          <cell r="U375">
            <v>0.215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4390</v>
          </cell>
          <cell r="AD375">
            <v>447</v>
          </cell>
          <cell r="AE375">
            <v>7.48</v>
          </cell>
          <cell r="AF375">
            <v>3.55</v>
          </cell>
          <cell r="AG375">
            <v>2.99</v>
          </cell>
          <cell r="AH375">
            <v>1.95</v>
          </cell>
          <cell r="AI375">
            <v>0.47</v>
          </cell>
          <cell r="AJ375">
            <v>0.75700000000000001</v>
          </cell>
          <cell r="AK375">
            <v>0.372</v>
          </cell>
          <cell r="AL375">
            <v>0.48899999999999999</v>
          </cell>
          <cell r="AM375">
            <v>0</v>
          </cell>
          <cell r="AN375">
            <v>5.4899999999999997E-2</v>
          </cell>
          <cell r="AO375">
            <v>2.2200000000000002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2.2599999999999998</v>
          </cell>
          <cell r="AV375">
            <v>0.79</v>
          </cell>
          <cell r="AW375">
            <v>0</v>
          </cell>
          <cell r="AX375">
            <v>0</v>
          </cell>
          <cell r="AY375" t="str">
            <v>C130X10.4</v>
          </cell>
        </row>
        <row r="376">
          <cell r="A376" t="str">
            <v>C</v>
          </cell>
          <cell r="B376" t="str">
            <v>C4X7.25</v>
          </cell>
          <cell r="C376">
            <v>7.25</v>
          </cell>
          <cell r="D376">
            <v>2.13</v>
          </cell>
          <cell r="E376">
            <v>4</v>
          </cell>
          <cell r="F376">
            <v>0</v>
          </cell>
          <cell r="G376">
            <v>0</v>
          </cell>
          <cell r="H376">
            <v>1.72</v>
          </cell>
          <cell r="I376">
            <v>0</v>
          </cell>
          <cell r="J376">
            <v>0</v>
          </cell>
          <cell r="K376">
            <v>0.32100000000000001</v>
          </cell>
          <cell r="L376">
            <v>0.29599999999999999</v>
          </cell>
          <cell r="M376">
            <v>0</v>
          </cell>
          <cell r="N376">
            <v>0</v>
          </cell>
          <cell r="O376">
            <v>0</v>
          </cell>
          <cell r="P376">
            <v>0.75</v>
          </cell>
          <cell r="Q376">
            <v>0.75</v>
          </cell>
          <cell r="R376">
            <v>0.45900000000000002</v>
          </cell>
          <cell r="S376">
            <v>0</v>
          </cell>
          <cell r="T376">
            <v>0.38600000000000001</v>
          </cell>
          <cell r="U376">
            <v>0.26600000000000001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7290</v>
          </cell>
          <cell r="AD376">
            <v>72.900000000000006</v>
          </cell>
          <cell r="AE376">
            <v>4.58</v>
          </cell>
          <cell r="AF376">
            <v>2.84</v>
          </cell>
          <cell r="AG376">
            <v>2.29</v>
          </cell>
          <cell r="AH376">
            <v>1.47</v>
          </cell>
          <cell r="AI376">
            <v>0.42499999999999999</v>
          </cell>
          <cell r="AJ376">
            <v>0.69499999999999995</v>
          </cell>
          <cell r="AK376">
            <v>0.33700000000000002</v>
          </cell>
          <cell r="AL376">
            <v>0.44700000000000001</v>
          </cell>
          <cell r="AM376">
            <v>0</v>
          </cell>
          <cell r="AN376">
            <v>8.1699999999999995E-2</v>
          </cell>
          <cell r="AO376">
            <v>1.24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1.75</v>
          </cell>
          <cell r="AV376">
            <v>0.76700000000000002</v>
          </cell>
          <cell r="AW376">
            <v>0</v>
          </cell>
          <cell r="AX376">
            <v>0</v>
          </cell>
          <cell r="AY376" t="str">
            <v>C100X10.8</v>
          </cell>
        </row>
        <row r="377">
          <cell r="A377" t="str">
            <v>C</v>
          </cell>
          <cell r="B377" t="str">
            <v>C4X5.4</v>
          </cell>
          <cell r="C377">
            <v>5.4</v>
          </cell>
          <cell r="D377">
            <v>1.58</v>
          </cell>
          <cell r="E377">
            <v>4</v>
          </cell>
          <cell r="F377">
            <v>0</v>
          </cell>
          <cell r="G377">
            <v>0</v>
          </cell>
          <cell r="H377">
            <v>1.58</v>
          </cell>
          <cell r="I377">
            <v>0</v>
          </cell>
          <cell r="J377">
            <v>0</v>
          </cell>
          <cell r="K377">
            <v>0.184</v>
          </cell>
          <cell r="L377">
            <v>0.29599999999999999</v>
          </cell>
          <cell r="M377">
            <v>0</v>
          </cell>
          <cell r="N377">
            <v>0</v>
          </cell>
          <cell r="O377">
            <v>0</v>
          </cell>
          <cell r="P377">
            <v>0.75</v>
          </cell>
          <cell r="Q377">
            <v>0.75</v>
          </cell>
          <cell r="R377">
            <v>0.45700000000000002</v>
          </cell>
          <cell r="S377">
            <v>0</v>
          </cell>
          <cell r="T377">
            <v>0.501</v>
          </cell>
          <cell r="U377">
            <v>0.23100000000000001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5230</v>
          </cell>
          <cell r="AD377">
            <v>219</v>
          </cell>
          <cell r="AE377">
            <v>3.85</v>
          </cell>
          <cell r="AF377">
            <v>2.29</v>
          </cell>
          <cell r="AG377">
            <v>1.92</v>
          </cell>
          <cell r="AH377">
            <v>1.56</v>
          </cell>
          <cell r="AI377">
            <v>0.312</v>
          </cell>
          <cell r="AJ377">
            <v>0.56499999999999995</v>
          </cell>
          <cell r="AK377">
            <v>0.27700000000000002</v>
          </cell>
          <cell r="AL377">
            <v>0.44400000000000001</v>
          </cell>
          <cell r="AM377">
            <v>0</v>
          </cell>
          <cell r="AN377">
            <v>3.9899999999999998E-2</v>
          </cell>
          <cell r="AO377">
            <v>0.92100000000000004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1.88</v>
          </cell>
          <cell r="AV377">
            <v>0.74199999999999999</v>
          </cell>
          <cell r="AW377">
            <v>0</v>
          </cell>
          <cell r="AX377">
            <v>0</v>
          </cell>
          <cell r="AY377" t="str">
            <v>C100X8</v>
          </cell>
        </row>
        <row r="378">
          <cell r="A378" t="str">
            <v>C</v>
          </cell>
          <cell r="B378" t="str">
            <v>C4X4.5</v>
          </cell>
          <cell r="C378">
            <v>4.5</v>
          </cell>
          <cell r="D378">
            <v>1.38</v>
          </cell>
          <cell r="E378">
            <v>4</v>
          </cell>
          <cell r="F378">
            <v>0</v>
          </cell>
          <cell r="G378">
            <v>0</v>
          </cell>
          <cell r="H378">
            <v>1.58</v>
          </cell>
          <cell r="I378">
            <v>0</v>
          </cell>
          <cell r="J378">
            <v>0</v>
          </cell>
          <cell r="K378">
            <v>0.125</v>
          </cell>
          <cell r="L378">
            <v>0.29599999999999999</v>
          </cell>
          <cell r="M378">
            <v>0</v>
          </cell>
          <cell r="N378">
            <v>0</v>
          </cell>
          <cell r="O378">
            <v>0</v>
          </cell>
          <cell r="P378">
            <v>0.75</v>
          </cell>
          <cell r="Q378">
            <v>0.75</v>
          </cell>
          <cell r="R378">
            <v>0.49299999999999999</v>
          </cell>
          <cell r="S378">
            <v>0</v>
          </cell>
          <cell r="T378">
            <v>0.58699999999999997</v>
          </cell>
          <cell r="U378">
            <v>0.32100000000000001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4620</v>
          </cell>
          <cell r="AD378">
            <v>310</v>
          </cell>
          <cell r="AE378">
            <v>3.65</v>
          </cell>
          <cell r="AF378">
            <v>2.12</v>
          </cell>
          <cell r="AG378">
            <v>1.83</v>
          </cell>
          <cell r="AH378">
            <v>1.63</v>
          </cell>
          <cell r="AI378">
            <v>0.28899999999999998</v>
          </cell>
          <cell r="AJ378">
            <v>0.53100000000000003</v>
          </cell>
          <cell r="AK378">
            <v>0.26500000000000001</v>
          </cell>
          <cell r="AL378">
            <v>0.45700000000000002</v>
          </cell>
          <cell r="AM378">
            <v>0</v>
          </cell>
          <cell r="AN378">
            <v>3.2199999999999999E-2</v>
          </cell>
          <cell r="AO378">
            <v>0.871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2.0099999999999998</v>
          </cell>
          <cell r="AV378">
            <v>0.71</v>
          </cell>
          <cell r="AW378">
            <v>0</v>
          </cell>
          <cell r="AX378">
            <v>0</v>
          </cell>
          <cell r="AY378" t="str">
            <v>C100X6.7</v>
          </cell>
        </row>
        <row r="379">
          <cell r="A379" t="str">
            <v>C</v>
          </cell>
          <cell r="B379" t="str">
            <v>C3X6</v>
          </cell>
          <cell r="C379">
            <v>6</v>
          </cell>
          <cell r="D379">
            <v>1.76</v>
          </cell>
          <cell r="E379">
            <v>3</v>
          </cell>
          <cell r="F379">
            <v>0</v>
          </cell>
          <cell r="G379">
            <v>0</v>
          </cell>
          <cell r="H379">
            <v>1.6</v>
          </cell>
          <cell r="I379">
            <v>0</v>
          </cell>
          <cell r="J379">
            <v>0</v>
          </cell>
          <cell r="K379">
            <v>0.35599999999999998</v>
          </cell>
          <cell r="L379">
            <v>0.27300000000000002</v>
          </cell>
          <cell r="M379">
            <v>0</v>
          </cell>
          <cell r="N379">
            <v>0</v>
          </cell>
          <cell r="O379">
            <v>0</v>
          </cell>
          <cell r="P379">
            <v>0.6875</v>
          </cell>
          <cell r="Q379">
            <v>0.6875</v>
          </cell>
          <cell r="R379">
            <v>0.45500000000000002</v>
          </cell>
          <cell r="S379">
            <v>0</v>
          </cell>
          <cell r="T379">
            <v>0.32200000000000001</v>
          </cell>
          <cell r="U379">
            <v>0.29399999999999998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10400</v>
          </cell>
          <cell r="AD379">
            <v>17.8</v>
          </cell>
          <cell r="AE379">
            <v>2.0699999999999998</v>
          </cell>
          <cell r="AF379">
            <v>1.74</v>
          </cell>
          <cell r="AG379">
            <v>1.38</v>
          </cell>
          <cell r="AH379">
            <v>1.08</v>
          </cell>
          <cell r="AI379">
            <v>0.3</v>
          </cell>
          <cell r="AJ379">
            <v>0.54300000000000004</v>
          </cell>
          <cell r="AK379">
            <v>0.26300000000000001</v>
          </cell>
          <cell r="AL379">
            <v>0.41299999999999998</v>
          </cell>
          <cell r="AM379">
            <v>0</v>
          </cell>
          <cell r="AN379">
            <v>7.2499999999999995E-2</v>
          </cell>
          <cell r="AO379">
            <v>0.46200000000000002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1.4</v>
          </cell>
          <cell r="AV379">
            <v>0.69</v>
          </cell>
          <cell r="AW379">
            <v>0</v>
          </cell>
          <cell r="AX379">
            <v>0</v>
          </cell>
          <cell r="AY379" t="str">
            <v>C75X8.9</v>
          </cell>
        </row>
        <row r="380">
          <cell r="A380" t="str">
            <v>C</v>
          </cell>
          <cell r="B380" t="str">
            <v>C3X5</v>
          </cell>
          <cell r="C380">
            <v>5</v>
          </cell>
          <cell r="D380">
            <v>1.47</v>
          </cell>
          <cell r="E380">
            <v>3</v>
          </cell>
          <cell r="F380">
            <v>0</v>
          </cell>
          <cell r="G380">
            <v>0</v>
          </cell>
          <cell r="H380">
            <v>1.5</v>
          </cell>
          <cell r="I380">
            <v>0</v>
          </cell>
          <cell r="J380">
            <v>0</v>
          </cell>
          <cell r="K380">
            <v>0.25800000000000001</v>
          </cell>
          <cell r="L380">
            <v>0.27300000000000002</v>
          </cell>
          <cell r="M380">
            <v>0</v>
          </cell>
          <cell r="N380">
            <v>0</v>
          </cell>
          <cell r="O380">
            <v>0</v>
          </cell>
          <cell r="P380">
            <v>0.6875</v>
          </cell>
          <cell r="Q380">
            <v>0.6875</v>
          </cell>
          <cell r="R380">
            <v>0.439</v>
          </cell>
          <cell r="S380">
            <v>0</v>
          </cell>
          <cell r="T380">
            <v>0.39200000000000002</v>
          </cell>
          <cell r="U380">
            <v>0.245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8100</v>
          </cell>
          <cell r="AD380">
            <v>42.3</v>
          </cell>
          <cell r="AE380">
            <v>1.85</v>
          </cell>
          <cell r="AF380">
            <v>1.52</v>
          </cell>
          <cell r="AG380">
            <v>1.23</v>
          </cell>
          <cell r="AH380">
            <v>1.1200000000000001</v>
          </cell>
          <cell r="AI380">
            <v>0.24099999999999999</v>
          </cell>
          <cell r="AJ380">
            <v>0.46400000000000002</v>
          </cell>
          <cell r="AK380">
            <v>0.22800000000000001</v>
          </cell>
          <cell r="AL380">
            <v>0.40500000000000003</v>
          </cell>
          <cell r="AM380">
            <v>0</v>
          </cell>
          <cell r="AN380">
            <v>4.2500000000000003E-2</v>
          </cell>
          <cell r="AO380">
            <v>0.379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1.45</v>
          </cell>
          <cell r="AV380">
            <v>0.67300000000000004</v>
          </cell>
          <cell r="AW380">
            <v>0</v>
          </cell>
          <cell r="AX380">
            <v>0</v>
          </cell>
          <cell r="AY380" t="str">
            <v>C75X7.4</v>
          </cell>
        </row>
        <row r="381">
          <cell r="A381" t="str">
            <v>C</v>
          </cell>
          <cell r="B381" t="str">
            <v>C3X4.1</v>
          </cell>
          <cell r="C381">
            <v>4.0999999999999996</v>
          </cell>
          <cell r="D381">
            <v>1.2</v>
          </cell>
          <cell r="E381">
            <v>3</v>
          </cell>
          <cell r="F381">
            <v>0</v>
          </cell>
          <cell r="G381">
            <v>0</v>
          </cell>
          <cell r="H381">
            <v>1.41</v>
          </cell>
          <cell r="I381">
            <v>0</v>
          </cell>
          <cell r="J381">
            <v>0</v>
          </cell>
          <cell r="K381">
            <v>0.17</v>
          </cell>
          <cell r="L381">
            <v>0.27300000000000002</v>
          </cell>
          <cell r="M381">
            <v>0</v>
          </cell>
          <cell r="N381">
            <v>0</v>
          </cell>
          <cell r="O381">
            <v>0</v>
          </cell>
          <cell r="P381">
            <v>0.6875</v>
          </cell>
          <cell r="Q381">
            <v>0.6875</v>
          </cell>
          <cell r="R381">
            <v>0.437</v>
          </cell>
          <cell r="S381">
            <v>0</v>
          </cell>
          <cell r="T381">
            <v>0.46100000000000002</v>
          </cell>
          <cell r="U381">
            <v>0.26200000000000001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6540</v>
          </cell>
          <cell r="AD381">
            <v>85.7</v>
          </cell>
          <cell r="AE381">
            <v>1.65</v>
          </cell>
          <cell r="AF381">
            <v>1.32</v>
          </cell>
          <cell r="AG381">
            <v>1.1000000000000001</v>
          </cell>
          <cell r="AH381">
            <v>1.17</v>
          </cell>
          <cell r="AI381">
            <v>0.191</v>
          </cell>
          <cell r="AJ381">
            <v>0.39900000000000002</v>
          </cell>
          <cell r="AK381">
            <v>0.19600000000000001</v>
          </cell>
          <cell r="AL381">
            <v>0.39800000000000002</v>
          </cell>
          <cell r="AM381">
            <v>0</v>
          </cell>
          <cell r="AN381">
            <v>2.69E-2</v>
          </cell>
          <cell r="AO381">
            <v>0.307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1.53</v>
          </cell>
          <cell r="AV381">
            <v>0.65500000000000003</v>
          </cell>
          <cell r="AW381">
            <v>0</v>
          </cell>
          <cell r="AX381">
            <v>0</v>
          </cell>
          <cell r="AY381" t="str">
            <v>C75X6.1</v>
          </cell>
        </row>
        <row r="382">
          <cell r="A382" t="str">
            <v>C</v>
          </cell>
          <cell r="B382" t="str">
            <v>C3X3.5</v>
          </cell>
          <cell r="C382">
            <v>3.5</v>
          </cell>
          <cell r="D382">
            <v>1.0900000000000001</v>
          </cell>
          <cell r="E382">
            <v>3</v>
          </cell>
          <cell r="F382">
            <v>0</v>
          </cell>
          <cell r="G382">
            <v>0</v>
          </cell>
          <cell r="H382">
            <v>1.37</v>
          </cell>
          <cell r="I382">
            <v>0</v>
          </cell>
          <cell r="J382">
            <v>0</v>
          </cell>
          <cell r="K382">
            <v>0.13200000000000001</v>
          </cell>
          <cell r="L382">
            <v>0.27300000000000002</v>
          </cell>
          <cell r="M382">
            <v>0</v>
          </cell>
          <cell r="N382">
            <v>0</v>
          </cell>
          <cell r="O382">
            <v>0</v>
          </cell>
          <cell r="P382">
            <v>0.6875</v>
          </cell>
          <cell r="Q382">
            <v>0.6875</v>
          </cell>
          <cell r="R382">
            <v>0.443</v>
          </cell>
          <cell r="S382">
            <v>0</v>
          </cell>
          <cell r="T382">
            <v>0.49299999999999999</v>
          </cell>
          <cell r="U382">
            <v>0.29599999999999999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6020</v>
          </cell>
          <cell r="AD382">
            <v>111</v>
          </cell>
          <cell r="AE382">
            <v>1.57</v>
          </cell>
          <cell r="AF382">
            <v>1.24</v>
          </cell>
          <cell r="AG382">
            <v>1.04</v>
          </cell>
          <cell r="AH382">
            <v>1.2</v>
          </cell>
          <cell r="AI382">
            <v>0.16900000000000001</v>
          </cell>
          <cell r="AJ382">
            <v>0.36399999999999999</v>
          </cell>
          <cell r="AK382">
            <v>0.182</v>
          </cell>
          <cell r="AL382">
            <v>0.39400000000000002</v>
          </cell>
          <cell r="AM382">
            <v>0</v>
          </cell>
          <cell r="AN382">
            <v>2.2599999999999999E-2</v>
          </cell>
          <cell r="AO382">
            <v>0.27600000000000002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1.57</v>
          </cell>
          <cell r="AV382">
            <v>0.64600000000000002</v>
          </cell>
          <cell r="AW382">
            <v>0</v>
          </cell>
          <cell r="AX382">
            <v>0</v>
          </cell>
          <cell r="AY382" t="str">
            <v>C75X5.2</v>
          </cell>
        </row>
        <row r="383">
          <cell r="A383" t="str">
            <v>MC</v>
          </cell>
          <cell r="B383" t="str">
            <v>MC18X58</v>
          </cell>
          <cell r="C383">
            <v>58</v>
          </cell>
          <cell r="D383">
            <v>17.100000000000001</v>
          </cell>
          <cell r="E383">
            <v>18</v>
          </cell>
          <cell r="F383">
            <v>0</v>
          </cell>
          <cell r="G383">
            <v>0</v>
          </cell>
          <cell r="H383">
            <v>4.2</v>
          </cell>
          <cell r="I383">
            <v>0</v>
          </cell>
          <cell r="J383">
            <v>0</v>
          </cell>
          <cell r="K383">
            <v>0.7</v>
          </cell>
          <cell r="L383">
            <v>0.625</v>
          </cell>
          <cell r="M383">
            <v>0</v>
          </cell>
          <cell r="N383">
            <v>0</v>
          </cell>
          <cell r="O383">
            <v>0</v>
          </cell>
          <cell r="P383">
            <v>1.4375</v>
          </cell>
          <cell r="Q383">
            <v>1.4375</v>
          </cell>
          <cell r="R383">
            <v>0.86199999999999999</v>
          </cell>
          <cell r="S383">
            <v>0</v>
          </cell>
          <cell r="T383">
            <v>0.69499999999999995</v>
          </cell>
          <cell r="U383">
            <v>0.47399999999999998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3690</v>
          </cell>
          <cell r="AD383">
            <v>1390</v>
          </cell>
          <cell r="AE383">
            <v>675</v>
          </cell>
          <cell r="AF383">
            <v>95.4</v>
          </cell>
          <cell r="AG383">
            <v>75</v>
          </cell>
          <cell r="AH383">
            <v>6.29</v>
          </cell>
          <cell r="AI383">
            <v>17.600000000000001</v>
          </cell>
          <cell r="AJ383">
            <v>10.7</v>
          </cell>
          <cell r="AK383">
            <v>5.28</v>
          </cell>
          <cell r="AL383">
            <v>1.02</v>
          </cell>
          <cell r="AM383">
            <v>0</v>
          </cell>
          <cell r="AN383">
            <v>2.81</v>
          </cell>
          <cell r="AO383">
            <v>1070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6.55</v>
          </cell>
          <cell r="AV383">
            <v>0.94399999999999995</v>
          </cell>
          <cell r="AW383">
            <v>0</v>
          </cell>
          <cell r="AX383">
            <v>0</v>
          </cell>
          <cell r="AY383" t="str">
            <v>MC460X86</v>
          </cell>
        </row>
        <row r="384">
          <cell r="A384" t="str">
            <v>MC</v>
          </cell>
          <cell r="B384" t="str">
            <v>MC18X51.9</v>
          </cell>
          <cell r="C384">
            <v>51.9</v>
          </cell>
          <cell r="D384">
            <v>15.3</v>
          </cell>
          <cell r="E384">
            <v>18</v>
          </cell>
          <cell r="F384">
            <v>0</v>
          </cell>
          <cell r="G384">
            <v>0</v>
          </cell>
          <cell r="H384">
            <v>4.0999999999999996</v>
          </cell>
          <cell r="I384">
            <v>0</v>
          </cell>
          <cell r="J384">
            <v>0</v>
          </cell>
          <cell r="K384">
            <v>0.6</v>
          </cell>
          <cell r="L384">
            <v>0.625</v>
          </cell>
          <cell r="M384">
            <v>0</v>
          </cell>
          <cell r="N384">
            <v>0</v>
          </cell>
          <cell r="O384">
            <v>0</v>
          </cell>
          <cell r="P384">
            <v>1.4375</v>
          </cell>
          <cell r="Q384">
            <v>1.4375</v>
          </cell>
          <cell r="R384">
            <v>0.85799999999999998</v>
          </cell>
          <cell r="S384">
            <v>0</v>
          </cell>
          <cell r="T384">
            <v>0.79700000000000004</v>
          </cell>
          <cell r="U384">
            <v>0.42399999999999999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3200</v>
          </cell>
          <cell r="AD384">
            <v>2280</v>
          </cell>
          <cell r="AE384">
            <v>627</v>
          </cell>
          <cell r="AF384">
            <v>87.3</v>
          </cell>
          <cell r="AG384">
            <v>69.599999999999994</v>
          </cell>
          <cell r="AH384">
            <v>6.41</v>
          </cell>
          <cell r="AI384">
            <v>16.3</v>
          </cell>
          <cell r="AJ384">
            <v>9.86</v>
          </cell>
          <cell r="AK384">
            <v>5.0199999999999996</v>
          </cell>
          <cell r="AL384">
            <v>1.03</v>
          </cell>
          <cell r="AM384">
            <v>0</v>
          </cell>
          <cell r="AN384">
            <v>2.0299999999999998</v>
          </cell>
          <cell r="AO384">
            <v>985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6.69</v>
          </cell>
          <cell r="AV384">
            <v>0.93899999999999995</v>
          </cell>
          <cell r="AW384">
            <v>0</v>
          </cell>
          <cell r="AX384">
            <v>0</v>
          </cell>
          <cell r="AY384" t="str">
            <v>MC460X77.2</v>
          </cell>
        </row>
        <row r="385">
          <cell r="A385" t="str">
            <v>MC</v>
          </cell>
          <cell r="B385" t="str">
            <v>MC18X45.8</v>
          </cell>
          <cell r="C385">
            <v>45.8</v>
          </cell>
          <cell r="D385">
            <v>13.5</v>
          </cell>
          <cell r="E385">
            <v>18</v>
          </cell>
          <cell r="F385">
            <v>0</v>
          </cell>
          <cell r="G385">
            <v>0</v>
          </cell>
          <cell r="H385">
            <v>4</v>
          </cell>
          <cell r="I385">
            <v>0</v>
          </cell>
          <cell r="J385">
            <v>0</v>
          </cell>
          <cell r="K385">
            <v>0.5</v>
          </cell>
          <cell r="L385">
            <v>0.625</v>
          </cell>
          <cell r="M385">
            <v>0</v>
          </cell>
          <cell r="N385">
            <v>0</v>
          </cell>
          <cell r="O385">
            <v>0</v>
          </cell>
          <cell r="P385">
            <v>1.4375</v>
          </cell>
          <cell r="Q385">
            <v>1.4375</v>
          </cell>
          <cell r="R385">
            <v>0.86599999999999999</v>
          </cell>
          <cell r="S385">
            <v>0</v>
          </cell>
          <cell r="T385">
            <v>0.90900000000000003</v>
          </cell>
          <cell r="U385">
            <v>0.374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2750</v>
          </cell>
          <cell r="AD385">
            <v>3760</v>
          </cell>
          <cell r="AE385">
            <v>578</v>
          </cell>
          <cell r="AF385">
            <v>79.2</v>
          </cell>
          <cell r="AG385">
            <v>64.2</v>
          </cell>
          <cell r="AH385">
            <v>6.55</v>
          </cell>
          <cell r="AI385">
            <v>14.9</v>
          </cell>
          <cell r="AJ385">
            <v>9.14</v>
          </cell>
          <cell r="AK385">
            <v>4.7699999999999996</v>
          </cell>
          <cell r="AL385">
            <v>1.05</v>
          </cell>
          <cell r="AM385">
            <v>0</v>
          </cell>
          <cell r="AN385">
            <v>1.45</v>
          </cell>
          <cell r="AO385">
            <v>897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6.86</v>
          </cell>
          <cell r="AV385">
            <v>0.93300000000000005</v>
          </cell>
          <cell r="AW385">
            <v>0</v>
          </cell>
          <cell r="AX385">
            <v>0</v>
          </cell>
          <cell r="AY385" t="str">
            <v>MC460X68.2</v>
          </cell>
        </row>
        <row r="386">
          <cell r="A386" t="str">
            <v>MC</v>
          </cell>
          <cell r="B386" t="str">
            <v>MC18X42.7</v>
          </cell>
          <cell r="C386">
            <v>42.7</v>
          </cell>
          <cell r="D386">
            <v>12.6</v>
          </cell>
          <cell r="E386">
            <v>18</v>
          </cell>
          <cell r="F386">
            <v>0</v>
          </cell>
          <cell r="G386">
            <v>0</v>
          </cell>
          <cell r="H386">
            <v>3.95</v>
          </cell>
          <cell r="I386">
            <v>0</v>
          </cell>
          <cell r="J386">
            <v>0</v>
          </cell>
          <cell r="K386">
            <v>0.45</v>
          </cell>
          <cell r="L386">
            <v>0.625</v>
          </cell>
          <cell r="M386">
            <v>0</v>
          </cell>
          <cell r="N386">
            <v>0</v>
          </cell>
          <cell r="O386">
            <v>0</v>
          </cell>
          <cell r="P386">
            <v>1.4375</v>
          </cell>
          <cell r="Q386">
            <v>1.4375</v>
          </cell>
          <cell r="R386">
            <v>0.877</v>
          </cell>
          <cell r="S386">
            <v>0</v>
          </cell>
          <cell r="T386">
            <v>0.96899999999999997</v>
          </cell>
          <cell r="U386">
            <v>0.34899999999999998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2560</v>
          </cell>
          <cell r="AD386">
            <v>4760</v>
          </cell>
          <cell r="AE386">
            <v>554</v>
          </cell>
          <cell r="AF386">
            <v>75.099999999999994</v>
          </cell>
          <cell r="AG386">
            <v>61.5</v>
          </cell>
          <cell r="AH386">
            <v>6.64</v>
          </cell>
          <cell r="AI386">
            <v>14.3</v>
          </cell>
          <cell r="AJ386">
            <v>8.82</v>
          </cell>
          <cell r="AK386">
            <v>4.6399999999999997</v>
          </cell>
          <cell r="AL386">
            <v>1.07</v>
          </cell>
          <cell r="AM386">
            <v>0</v>
          </cell>
          <cell r="AN386">
            <v>1.23</v>
          </cell>
          <cell r="AO386">
            <v>852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6.96</v>
          </cell>
          <cell r="AV386">
            <v>0.93</v>
          </cell>
          <cell r="AW386">
            <v>0</v>
          </cell>
          <cell r="AX386">
            <v>0</v>
          </cell>
          <cell r="AY386" t="str">
            <v>MC460X63.5</v>
          </cell>
        </row>
        <row r="387">
          <cell r="A387" t="str">
            <v>MC</v>
          </cell>
          <cell r="B387" t="str">
            <v>MC13X50</v>
          </cell>
          <cell r="C387">
            <v>50</v>
          </cell>
          <cell r="D387">
            <v>14.7</v>
          </cell>
          <cell r="E387">
            <v>13</v>
          </cell>
          <cell r="F387">
            <v>0</v>
          </cell>
          <cell r="G387">
            <v>0</v>
          </cell>
          <cell r="H387">
            <v>4.41</v>
          </cell>
          <cell r="I387">
            <v>0</v>
          </cell>
          <cell r="J387">
            <v>0</v>
          </cell>
          <cell r="K387">
            <v>0.78700000000000003</v>
          </cell>
          <cell r="L387">
            <v>0.61</v>
          </cell>
          <cell r="M387">
            <v>0</v>
          </cell>
          <cell r="N387">
            <v>0</v>
          </cell>
          <cell r="O387">
            <v>0</v>
          </cell>
          <cell r="P387">
            <v>1.4375</v>
          </cell>
          <cell r="Q387">
            <v>1.4375</v>
          </cell>
          <cell r="R387">
            <v>0.97399999999999998</v>
          </cell>
          <cell r="S387">
            <v>0</v>
          </cell>
          <cell r="T387">
            <v>0.81499999999999995</v>
          </cell>
          <cell r="U387">
            <v>0.56599999999999995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5470</v>
          </cell>
          <cell r="AD387">
            <v>289</v>
          </cell>
          <cell r="AE387">
            <v>314</v>
          </cell>
          <cell r="AF387">
            <v>60.8</v>
          </cell>
          <cell r="AG387">
            <v>48.3</v>
          </cell>
          <cell r="AH387">
            <v>4.62</v>
          </cell>
          <cell r="AI387">
            <v>16.399999999999999</v>
          </cell>
          <cell r="AJ387">
            <v>10.199999999999999</v>
          </cell>
          <cell r="AK387">
            <v>4.7699999999999996</v>
          </cell>
          <cell r="AL387">
            <v>1.06</v>
          </cell>
          <cell r="AM387">
            <v>0</v>
          </cell>
          <cell r="AN387">
            <v>2.96</v>
          </cell>
          <cell r="AO387">
            <v>558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5.07</v>
          </cell>
          <cell r="AV387">
            <v>0.875</v>
          </cell>
          <cell r="AW387">
            <v>0</v>
          </cell>
          <cell r="AX387">
            <v>0</v>
          </cell>
          <cell r="AY387" t="str">
            <v>MC330X74</v>
          </cell>
        </row>
        <row r="388">
          <cell r="A388" t="str">
            <v>MC</v>
          </cell>
          <cell r="B388" t="str">
            <v>MC13X40</v>
          </cell>
          <cell r="C388">
            <v>40</v>
          </cell>
          <cell r="D388">
            <v>11.8</v>
          </cell>
          <cell r="E388">
            <v>13</v>
          </cell>
          <cell r="F388">
            <v>0</v>
          </cell>
          <cell r="G388">
            <v>0</v>
          </cell>
          <cell r="H388">
            <v>4.18</v>
          </cell>
          <cell r="I388">
            <v>0</v>
          </cell>
          <cell r="J388">
            <v>0</v>
          </cell>
          <cell r="K388">
            <v>0.56000000000000005</v>
          </cell>
          <cell r="L388">
            <v>0.61</v>
          </cell>
          <cell r="M388">
            <v>0</v>
          </cell>
          <cell r="N388">
            <v>0</v>
          </cell>
          <cell r="O388">
            <v>0</v>
          </cell>
          <cell r="P388">
            <v>1.4375</v>
          </cell>
          <cell r="Q388">
            <v>1.4375</v>
          </cell>
          <cell r="R388">
            <v>0.96299999999999997</v>
          </cell>
          <cell r="S388">
            <v>0</v>
          </cell>
          <cell r="T388">
            <v>1.03</v>
          </cell>
          <cell r="U388">
            <v>0.45200000000000001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4080</v>
          </cell>
          <cell r="AD388">
            <v>787</v>
          </cell>
          <cell r="AE388">
            <v>273</v>
          </cell>
          <cell r="AF388">
            <v>51.2</v>
          </cell>
          <cell r="AG388">
            <v>41.9</v>
          </cell>
          <cell r="AH388">
            <v>4.82</v>
          </cell>
          <cell r="AI388">
            <v>13.7</v>
          </cell>
          <cell r="AJ388">
            <v>8.66</v>
          </cell>
          <cell r="AK388">
            <v>4.24</v>
          </cell>
          <cell r="AL388">
            <v>1.08</v>
          </cell>
          <cell r="AM388">
            <v>0</v>
          </cell>
          <cell r="AN388">
            <v>1.55</v>
          </cell>
          <cell r="AO388">
            <v>462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5.32</v>
          </cell>
          <cell r="AV388">
            <v>0.85899999999999999</v>
          </cell>
          <cell r="AW388">
            <v>0</v>
          </cell>
          <cell r="AX388">
            <v>0</v>
          </cell>
          <cell r="AY388" t="str">
            <v>MC330X60</v>
          </cell>
        </row>
        <row r="389">
          <cell r="A389" t="str">
            <v>MC</v>
          </cell>
          <cell r="B389" t="str">
            <v>MC13X35</v>
          </cell>
          <cell r="C389">
            <v>35</v>
          </cell>
          <cell r="D389">
            <v>10.3</v>
          </cell>
          <cell r="E389">
            <v>13</v>
          </cell>
          <cell r="F389">
            <v>0</v>
          </cell>
          <cell r="G389">
            <v>0</v>
          </cell>
          <cell r="H389">
            <v>4.07</v>
          </cell>
          <cell r="I389">
            <v>0</v>
          </cell>
          <cell r="J389">
            <v>0</v>
          </cell>
          <cell r="K389">
            <v>0.44700000000000001</v>
          </cell>
          <cell r="L389">
            <v>0.61</v>
          </cell>
          <cell r="M389">
            <v>0</v>
          </cell>
          <cell r="N389">
            <v>0</v>
          </cell>
          <cell r="O389">
            <v>0</v>
          </cell>
          <cell r="P389">
            <v>1.4375</v>
          </cell>
          <cell r="Q389">
            <v>1.4375</v>
          </cell>
          <cell r="R389">
            <v>0.98</v>
          </cell>
          <cell r="S389">
            <v>0</v>
          </cell>
          <cell r="T389">
            <v>1.1599999999999999</v>
          </cell>
          <cell r="U389">
            <v>0.39600000000000002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3520</v>
          </cell>
          <cell r="AD389">
            <v>1260</v>
          </cell>
          <cell r="AE389">
            <v>252</v>
          </cell>
          <cell r="AF389">
            <v>46.5</v>
          </cell>
          <cell r="AG389">
            <v>38.799999999999997</v>
          </cell>
          <cell r="AH389">
            <v>4.95</v>
          </cell>
          <cell r="AI389">
            <v>12.3</v>
          </cell>
          <cell r="AJ389">
            <v>8.0399999999999991</v>
          </cell>
          <cell r="AK389">
            <v>3.97</v>
          </cell>
          <cell r="AL389">
            <v>1.0900000000000001</v>
          </cell>
          <cell r="AM389">
            <v>0</v>
          </cell>
          <cell r="AN389">
            <v>1.1299999999999999</v>
          </cell>
          <cell r="AO389">
            <v>412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5.5</v>
          </cell>
          <cell r="AV389">
            <v>0.84899999999999998</v>
          </cell>
          <cell r="AW389">
            <v>0</v>
          </cell>
          <cell r="AX389">
            <v>0</v>
          </cell>
          <cell r="AY389" t="str">
            <v>MC330X52</v>
          </cell>
        </row>
        <row r="390">
          <cell r="A390" t="str">
            <v>MC</v>
          </cell>
          <cell r="B390" t="str">
            <v>MC13X31.8</v>
          </cell>
          <cell r="C390">
            <v>31.8</v>
          </cell>
          <cell r="D390">
            <v>9.35</v>
          </cell>
          <cell r="E390">
            <v>13</v>
          </cell>
          <cell r="F390">
            <v>0</v>
          </cell>
          <cell r="G390">
            <v>0</v>
          </cell>
          <cell r="H390">
            <v>4</v>
          </cell>
          <cell r="I390">
            <v>0</v>
          </cell>
          <cell r="J390">
            <v>0</v>
          </cell>
          <cell r="K390">
            <v>0.375</v>
          </cell>
          <cell r="L390">
            <v>0.61</v>
          </cell>
          <cell r="M390">
            <v>0</v>
          </cell>
          <cell r="N390">
            <v>0</v>
          </cell>
          <cell r="O390">
            <v>0</v>
          </cell>
          <cell r="P390">
            <v>1.4375</v>
          </cell>
          <cell r="Q390">
            <v>1.4375</v>
          </cell>
          <cell r="R390">
            <v>1</v>
          </cell>
          <cell r="S390">
            <v>0</v>
          </cell>
          <cell r="T390">
            <v>1.24</v>
          </cell>
          <cell r="U390">
            <v>0.36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3230</v>
          </cell>
          <cell r="AD390">
            <v>1640</v>
          </cell>
          <cell r="AE390">
            <v>239</v>
          </cell>
          <cell r="AF390">
            <v>43.4</v>
          </cell>
          <cell r="AG390">
            <v>36.700000000000003</v>
          </cell>
          <cell r="AH390">
            <v>5.05</v>
          </cell>
          <cell r="AI390">
            <v>11.4</v>
          </cell>
          <cell r="AJ390">
            <v>7.69</v>
          </cell>
          <cell r="AK390">
            <v>3.79</v>
          </cell>
          <cell r="AL390">
            <v>1.1000000000000001</v>
          </cell>
          <cell r="AM390">
            <v>0</v>
          </cell>
          <cell r="AN390">
            <v>0.93700000000000006</v>
          </cell>
          <cell r="AO390">
            <v>380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5.64</v>
          </cell>
          <cell r="AV390">
            <v>0.84199999999999997</v>
          </cell>
          <cell r="AW390">
            <v>0</v>
          </cell>
          <cell r="AX390">
            <v>0</v>
          </cell>
          <cell r="AY390" t="str">
            <v>MC330X47.3</v>
          </cell>
        </row>
        <row r="391">
          <cell r="A391" t="str">
            <v>MC</v>
          </cell>
          <cell r="B391" t="str">
            <v>MC12X50</v>
          </cell>
          <cell r="C391">
            <v>50</v>
          </cell>
          <cell r="D391">
            <v>14.7</v>
          </cell>
          <cell r="E391">
            <v>12</v>
          </cell>
          <cell r="F391">
            <v>0</v>
          </cell>
          <cell r="G391">
            <v>0</v>
          </cell>
          <cell r="H391">
            <v>4.1399999999999997</v>
          </cell>
          <cell r="I391">
            <v>0</v>
          </cell>
          <cell r="J391">
            <v>0</v>
          </cell>
          <cell r="K391">
            <v>0.83499999999999996</v>
          </cell>
          <cell r="L391">
            <v>0.7</v>
          </cell>
          <cell r="M391">
            <v>0</v>
          </cell>
          <cell r="N391">
            <v>0</v>
          </cell>
          <cell r="O391">
            <v>0</v>
          </cell>
          <cell r="P391">
            <v>1.3125</v>
          </cell>
          <cell r="Q391">
            <v>1.3125</v>
          </cell>
          <cell r="R391">
            <v>1.05</v>
          </cell>
          <cell r="S391">
            <v>0</v>
          </cell>
          <cell r="T391">
            <v>0.74099999999999999</v>
          </cell>
          <cell r="U391">
            <v>0.61299999999999999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6150</v>
          </cell>
          <cell r="AD391">
            <v>146</v>
          </cell>
          <cell r="AE391">
            <v>269</v>
          </cell>
          <cell r="AF391">
            <v>56.5</v>
          </cell>
          <cell r="AG391">
            <v>44.9</v>
          </cell>
          <cell r="AH391">
            <v>4.28</v>
          </cell>
          <cell r="AI391">
            <v>17.399999999999999</v>
          </cell>
          <cell r="AJ391">
            <v>10.9</v>
          </cell>
          <cell r="AK391">
            <v>5.64</v>
          </cell>
          <cell r="AL391">
            <v>1.0900000000000001</v>
          </cell>
          <cell r="AM391">
            <v>0</v>
          </cell>
          <cell r="AN391">
            <v>3.23</v>
          </cell>
          <cell r="AO391">
            <v>411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4.76</v>
          </cell>
          <cell r="AV391">
            <v>0.85899999999999999</v>
          </cell>
          <cell r="AW391">
            <v>0</v>
          </cell>
          <cell r="AX391">
            <v>0</v>
          </cell>
          <cell r="AY391" t="str">
            <v>MC310X74</v>
          </cell>
        </row>
        <row r="392">
          <cell r="A392" t="str">
            <v>MC</v>
          </cell>
          <cell r="B392" t="str">
            <v>MC12X45</v>
          </cell>
          <cell r="C392">
            <v>45</v>
          </cell>
          <cell r="D392">
            <v>13.2</v>
          </cell>
          <cell r="E392">
            <v>12</v>
          </cell>
          <cell r="F392">
            <v>0</v>
          </cell>
          <cell r="G392">
            <v>0</v>
          </cell>
          <cell r="H392">
            <v>4.01</v>
          </cell>
          <cell r="I392">
            <v>0</v>
          </cell>
          <cell r="J392">
            <v>0</v>
          </cell>
          <cell r="K392">
            <v>0.71199999999999997</v>
          </cell>
          <cell r="L392">
            <v>0.7</v>
          </cell>
          <cell r="M392">
            <v>0</v>
          </cell>
          <cell r="N392">
            <v>0</v>
          </cell>
          <cell r="O392">
            <v>0</v>
          </cell>
          <cell r="P392">
            <v>1.3125</v>
          </cell>
          <cell r="Q392">
            <v>1.3125</v>
          </cell>
          <cell r="R392">
            <v>1.04</v>
          </cell>
          <cell r="S392">
            <v>0</v>
          </cell>
          <cell r="T392">
            <v>0.84399999999999997</v>
          </cell>
          <cell r="U392">
            <v>0.55100000000000005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5310</v>
          </cell>
          <cell r="AD392">
            <v>242</v>
          </cell>
          <cell r="AE392">
            <v>252</v>
          </cell>
          <cell r="AF392">
            <v>52</v>
          </cell>
          <cell r="AG392">
            <v>41.9</v>
          </cell>
          <cell r="AH392">
            <v>4.3600000000000003</v>
          </cell>
          <cell r="AI392">
            <v>15.8</v>
          </cell>
          <cell r="AJ392">
            <v>10.1</v>
          </cell>
          <cell r="AK392">
            <v>5.31</v>
          </cell>
          <cell r="AL392">
            <v>1.0900000000000001</v>
          </cell>
          <cell r="AM392">
            <v>0</v>
          </cell>
          <cell r="AN392">
            <v>2.34</v>
          </cell>
          <cell r="AO392">
            <v>374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4.88</v>
          </cell>
          <cell r="AV392">
            <v>0.85099999999999998</v>
          </cell>
          <cell r="AW392">
            <v>0</v>
          </cell>
          <cell r="AX392">
            <v>0</v>
          </cell>
          <cell r="AY392" t="str">
            <v>MC310X67</v>
          </cell>
        </row>
        <row r="393">
          <cell r="A393" t="str">
            <v>MC</v>
          </cell>
          <cell r="B393" t="str">
            <v>MC12X40</v>
          </cell>
          <cell r="C393">
            <v>40</v>
          </cell>
          <cell r="D393">
            <v>11.8</v>
          </cell>
          <cell r="E393">
            <v>12</v>
          </cell>
          <cell r="F393">
            <v>0</v>
          </cell>
          <cell r="G393">
            <v>0</v>
          </cell>
          <cell r="H393">
            <v>3.89</v>
          </cell>
          <cell r="I393">
            <v>0</v>
          </cell>
          <cell r="J393">
            <v>0</v>
          </cell>
          <cell r="K393">
            <v>0.59</v>
          </cell>
          <cell r="L393">
            <v>0.7</v>
          </cell>
          <cell r="M393">
            <v>0</v>
          </cell>
          <cell r="N393">
            <v>0</v>
          </cell>
          <cell r="O393">
            <v>0</v>
          </cell>
          <cell r="P393">
            <v>1.3125</v>
          </cell>
          <cell r="Q393">
            <v>1.3125</v>
          </cell>
          <cell r="R393">
            <v>1.04</v>
          </cell>
          <cell r="S393">
            <v>0</v>
          </cell>
          <cell r="T393">
            <v>0.95199999999999996</v>
          </cell>
          <cell r="U393">
            <v>0.49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4580</v>
          </cell>
          <cell r="AD393">
            <v>399</v>
          </cell>
          <cell r="AE393">
            <v>234</v>
          </cell>
          <cell r="AF393">
            <v>47.7</v>
          </cell>
          <cell r="AG393">
            <v>39</v>
          </cell>
          <cell r="AH393">
            <v>4.46</v>
          </cell>
          <cell r="AI393">
            <v>14.2</v>
          </cell>
          <cell r="AJ393">
            <v>9.31</v>
          </cell>
          <cell r="AK393">
            <v>4.9800000000000004</v>
          </cell>
          <cell r="AL393">
            <v>1.1000000000000001</v>
          </cell>
          <cell r="AM393">
            <v>0</v>
          </cell>
          <cell r="AN393">
            <v>1.69</v>
          </cell>
          <cell r="AO393">
            <v>336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5</v>
          </cell>
          <cell r="AV393">
            <v>0.84099999999999997</v>
          </cell>
          <cell r="AW393">
            <v>0</v>
          </cell>
          <cell r="AX393">
            <v>0</v>
          </cell>
          <cell r="AY393" t="str">
            <v>MC310X60</v>
          </cell>
        </row>
        <row r="394">
          <cell r="A394" t="str">
            <v>MC</v>
          </cell>
          <cell r="B394" t="str">
            <v>MC12X35</v>
          </cell>
          <cell r="C394">
            <v>35</v>
          </cell>
          <cell r="D394">
            <v>10.3</v>
          </cell>
          <cell r="E394">
            <v>12</v>
          </cell>
          <cell r="F394">
            <v>0</v>
          </cell>
          <cell r="G394">
            <v>0</v>
          </cell>
          <cell r="H394">
            <v>3.77</v>
          </cell>
          <cell r="I394">
            <v>0</v>
          </cell>
          <cell r="J394">
            <v>0</v>
          </cell>
          <cell r="K394">
            <v>0.46700000000000003</v>
          </cell>
          <cell r="L394">
            <v>0.7</v>
          </cell>
          <cell r="M394">
            <v>0</v>
          </cell>
          <cell r="N394">
            <v>0</v>
          </cell>
          <cell r="O394">
            <v>0</v>
          </cell>
          <cell r="P394">
            <v>1.3125</v>
          </cell>
          <cell r="Q394">
            <v>1.3125</v>
          </cell>
          <cell r="R394">
            <v>1.05</v>
          </cell>
          <cell r="S394">
            <v>0</v>
          </cell>
          <cell r="T394">
            <v>1.07</v>
          </cell>
          <cell r="U394">
            <v>0.42899999999999999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3970</v>
          </cell>
          <cell r="AD394">
            <v>632</v>
          </cell>
          <cell r="AE394">
            <v>216</v>
          </cell>
          <cell r="AF394">
            <v>43.2</v>
          </cell>
          <cell r="AG394">
            <v>36.1</v>
          </cell>
          <cell r="AH394">
            <v>4.59</v>
          </cell>
          <cell r="AI394">
            <v>12.6</v>
          </cell>
          <cell r="AJ394">
            <v>8.6300000000000008</v>
          </cell>
          <cell r="AK394">
            <v>4.6500000000000004</v>
          </cell>
          <cell r="AL394">
            <v>1.1100000000000001</v>
          </cell>
          <cell r="AM394">
            <v>0</v>
          </cell>
          <cell r="AN394">
            <v>1.24</v>
          </cell>
          <cell r="AO394">
            <v>298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5.17</v>
          </cell>
          <cell r="AV394">
            <v>0.83199999999999996</v>
          </cell>
          <cell r="AW394">
            <v>0</v>
          </cell>
          <cell r="AX394">
            <v>0</v>
          </cell>
          <cell r="AY394" t="str">
            <v>MC310X52</v>
          </cell>
        </row>
        <row r="395">
          <cell r="A395" t="str">
            <v>MC</v>
          </cell>
          <cell r="B395" t="str">
            <v>MC12X31</v>
          </cell>
          <cell r="C395">
            <v>31</v>
          </cell>
          <cell r="D395">
            <v>9.1199999999999992</v>
          </cell>
          <cell r="E395">
            <v>12</v>
          </cell>
          <cell r="F395">
            <v>0</v>
          </cell>
          <cell r="G395">
            <v>0</v>
          </cell>
          <cell r="H395">
            <v>3.67</v>
          </cell>
          <cell r="I395">
            <v>0</v>
          </cell>
          <cell r="J395">
            <v>0</v>
          </cell>
          <cell r="K395">
            <v>0.37</v>
          </cell>
          <cell r="L395">
            <v>0.7</v>
          </cell>
          <cell r="M395">
            <v>0</v>
          </cell>
          <cell r="N395">
            <v>0</v>
          </cell>
          <cell r="O395">
            <v>0</v>
          </cell>
          <cell r="P395">
            <v>1.3125</v>
          </cell>
          <cell r="Q395">
            <v>1.3125</v>
          </cell>
          <cell r="R395">
            <v>1.08</v>
          </cell>
          <cell r="S395">
            <v>0</v>
          </cell>
          <cell r="T395">
            <v>1.17</v>
          </cell>
          <cell r="U395">
            <v>0.42499999999999999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3590</v>
          </cell>
          <cell r="AD395">
            <v>849</v>
          </cell>
          <cell r="AE395">
            <v>202</v>
          </cell>
          <cell r="AF395">
            <v>39.700000000000003</v>
          </cell>
          <cell r="AG395">
            <v>33.700000000000003</v>
          </cell>
          <cell r="AH395">
            <v>4.71</v>
          </cell>
          <cell r="AI395">
            <v>11.3</v>
          </cell>
          <cell r="AJ395">
            <v>8.15</v>
          </cell>
          <cell r="AK395">
            <v>4.37</v>
          </cell>
          <cell r="AL395">
            <v>1.1100000000000001</v>
          </cell>
          <cell r="AM395">
            <v>0</v>
          </cell>
          <cell r="AN395">
            <v>1</v>
          </cell>
          <cell r="AO395">
            <v>267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5.33</v>
          </cell>
          <cell r="AV395">
            <v>0.82199999999999995</v>
          </cell>
          <cell r="AW395">
            <v>0</v>
          </cell>
          <cell r="AX395">
            <v>0</v>
          </cell>
          <cell r="AY395" t="str">
            <v>MC310X46</v>
          </cell>
        </row>
        <row r="396">
          <cell r="A396" t="str">
            <v>MC</v>
          </cell>
          <cell r="B396" t="str">
            <v>MC12X10.6</v>
          </cell>
          <cell r="C396">
            <v>10.6</v>
          </cell>
          <cell r="D396">
            <v>3.1</v>
          </cell>
          <cell r="E396">
            <v>12</v>
          </cell>
          <cell r="F396">
            <v>0</v>
          </cell>
          <cell r="G396">
            <v>0</v>
          </cell>
          <cell r="H396">
            <v>1.5</v>
          </cell>
          <cell r="I396">
            <v>0</v>
          </cell>
          <cell r="J396">
            <v>0</v>
          </cell>
          <cell r="K396">
            <v>0.19</v>
          </cell>
          <cell r="L396">
            <v>0.309</v>
          </cell>
          <cell r="M396">
            <v>0</v>
          </cell>
          <cell r="N396">
            <v>0</v>
          </cell>
          <cell r="O396">
            <v>0</v>
          </cell>
          <cell r="P396">
            <v>0.75</v>
          </cell>
          <cell r="Q396">
            <v>0.75</v>
          </cell>
          <cell r="R396">
            <v>0.26900000000000002</v>
          </cell>
          <cell r="S396">
            <v>0</v>
          </cell>
          <cell r="T396">
            <v>0.28399999999999997</v>
          </cell>
          <cell r="U396">
            <v>0.129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1870</v>
          </cell>
          <cell r="AD396">
            <v>23600</v>
          </cell>
          <cell r="AE396">
            <v>55.3</v>
          </cell>
          <cell r="AF396">
            <v>11.6</v>
          </cell>
          <cell r="AG396">
            <v>9.2200000000000006</v>
          </cell>
          <cell r="AH396">
            <v>4.22</v>
          </cell>
          <cell r="AI396">
            <v>0.378</v>
          </cell>
          <cell r="AJ396">
            <v>0.63500000000000001</v>
          </cell>
          <cell r="AK396">
            <v>0.307</v>
          </cell>
          <cell r="AL396">
            <v>0.34899999999999998</v>
          </cell>
          <cell r="AM396">
            <v>0</v>
          </cell>
          <cell r="AN396">
            <v>5.96E-2</v>
          </cell>
          <cell r="AO396">
            <v>11.7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4.2699999999999996</v>
          </cell>
          <cell r="AV396">
            <v>0.98299999999999998</v>
          </cell>
          <cell r="AW396">
            <v>0</v>
          </cell>
          <cell r="AX396">
            <v>0</v>
          </cell>
          <cell r="AY396" t="str">
            <v>MC310X15.8</v>
          </cell>
        </row>
        <row r="397">
          <cell r="A397" t="str">
            <v>MC</v>
          </cell>
          <cell r="B397" t="str">
            <v>MC10X41.1</v>
          </cell>
          <cell r="C397">
            <v>41.1</v>
          </cell>
          <cell r="D397">
            <v>12.1</v>
          </cell>
          <cell r="E397">
            <v>10</v>
          </cell>
          <cell r="F397">
            <v>0</v>
          </cell>
          <cell r="G397">
            <v>0</v>
          </cell>
          <cell r="H397">
            <v>4.32</v>
          </cell>
          <cell r="I397">
            <v>0</v>
          </cell>
          <cell r="J397">
            <v>0</v>
          </cell>
          <cell r="K397">
            <v>0.79600000000000004</v>
          </cell>
          <cell r="L397">
            <v>0.57499999999999996</v>
          </cell>
          <cell r="M397">
            <v>0</v>
          </cell>
          <cell r="N397">
            <v>0</v>
          </cell>
          <cell r="O397">
            <v>0</v>
          </cell>
          <cell r="P397">
            <v>1.3125</v>
          </cell>
          <cell r="Q397">
            <v>1.3125</v>
          </cell>
          <cell r="R397">
            <v>1.0900000000000001</v>
          </cell>
          <cell r="S397">
            <v>0</v>
          </cell>
          <cell r="T397">
            <v>0.86399999999999999</v>
          </cell>
          <cell r="U397">
            <v>0.60399999999999998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6650</v>
          </cell>
          <cell r="AD397">
            <v>106</v>
          </cell>
          <cell r="AE397">
            <v>157</v>
          </cell>
          <cell r="AF397">
            <v>39.299999999999997</v>
          </cell>
          <cell r="AG397">
            <v>31.5</v>
          </cell>
          <cell r="AH397">
            <v>3.61</v>
          </cell>
          <cell r="AI397">
            <v>15.7</v>
          </cell>
          <cell r="AJ397">
            <v>9.49</v>
          </cell>
          <cell r="AK397">
            <v>4.8499999999999996</v>
          </cell>
          <cell r="AL397">
            <v>1.1399999999999999</v>
          </cell>
          <cell r="AM397">
            <v>0</v>
          </cell>
          <cell r="AN397">
            <v>2.2599999999999998</v>
          </cell>
          <cell r="AO397">
            <v>269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4.25</v>
          </cell>
          <cell r="AV397">
            <v>0.78900000000000003</v>
          </cell>
          <cell r="AW397">
            <v>0</v>
          </cell>
          <cell r="AX397">
            <v>0</v>
          </cell>
          <cell r="AY397" t="str">
            <v>MC250X61.2</v>
          </cell>
        </row>
        <row r="398">
          <cell r="A398" t="str">
            <v>MC</v>
          </cell>
          <cell r="B398" t="str">
            <v>MC10X33.6</v>
          </cell>
          <cell r="C398">
            <v>33.6</v>
          </cell>
          <cell r="D398">
            <v>9.8699999999999992</v>
          </cell>
          <cell r="E398">
            <v>10</v>
          </cell>
          <cell r="F398">
            <v>0</v>
          </cell>
          <cell r="G398">
            <v>0</v>
          </cell>
          <cell r="H398">
            <v>4.0999999999999996</v>
          </cell>
          <cell r="I398">
            <v>0</v>
          </cell>
          <cell r="J398">
            <v>0</v>
          </cell>
          <cell r="K398">
            <v>0.57499999999999996</v>
          </cell>
          <cell r="L398">
            <v>0.57499999999999996</v>
          </cell>
          <cell r="M398">
            <v>0</v>
          </cell>
          <cell r="N398">
            <v>0</v>
          </cell>
          <cell r="O398">
            <v>0</v>
          </cell>
          <cell r="P398">
            <v>1.3125</v>
          </cell>
          <cell r="Q398">
            <v>1.3125</v>
          </cell>
          <cell r="R398">
            <v>1.0900000000000001</v>
          </cell>
          <cell r="S398">
            <v>0</v>
          </cell>
          <cell r="T398">
            <v>1.06</v>
          </cell>
          <cell r="U398">
            <v>0.49399999999999999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4960</v>
          </cell>
          <cell r="AD398">
            <v>291</v>
          </cell>
          <cell r="AE398">
            <v>139</v>
          </cell>
          <cell r="AF398">
            <v>33.700000000000003</v>
          </cell>
          <cell r="AG398">
            <v>27.8</v>
          </cell>
          <cell r="AH398">
            <v>3.75</v>
          </cell>
          <cell r="AI398">
            <v>13.1</v>
          </cell>
          <cell r="AJ398">
            <v>8.2799999999999994</v>
          </cell>
          <cell r="AK398">
            <v>4.3499999999999996</v>
          </cell>
          <cell r="AL398">
            <v>1.1499999999999999</v>
          </cell>
          <cell r="AM398">
            <v>0</v>
          </cell>
          <cell r="AN398">
            <v>1.2</v>
          </cell>
          <cell r="AO398">
            <v>224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4.4800000000000004</v>
          </cell>
          <cell r="AV398">
            <v>0.76900000000000002</v>
          </cell>
          <cell r="AW398">
            <v>0</v>
          </cell>
          <cell r="AX398">
            <v>0</v>
          </cell>
          <cell r="AY398" t="str">
            <v>MC250X50</v>
          </cell>
        </row>
        <row r="399">
          <cell r="A399" t="str">
            <v>MC</v>
          </cell>
          <cell r="B399" t="str">
            <v>MC10X28.5</v>
          </cell>
          <cell r="C399">
            <v>28.5</v>
          </cell>
          <cell r="D399">
            <v>8.3699999999999992</v>
          </cell>
          <cell r="E399">
            <v>10</v>
          </cell>
          <cell r="F399">
            <v>0</v>
          </cell>
          <cell r="G399">
            <v>0</v>
          </cell>
          <cell r="H399">
            <v>3.95</v>
          </cell>
          <cell r="I399">
            <v>0</v>
          </cell>
          <cell r="J399">
            <v>0</v>
          </cell>
          <cell r="K399">
            <v>0.42499999999999999</v>
          </cell>
          <cell r="L399">
            <v>0.57499999999999996</v>
          </cell>
          <cell r="M399">
            <v>0</v>
          </cell>
          <cell r="N399">
            <v>0</v>
          </cell>
          <cell r="O399">
            <v>0</v>
          </cell>
          <cell r="P399">
            <v>1.3125</v>
          </cell>
          <cell r="Q399">
            <v>1.3125</v>
          </cell>
          <cell r="R399">
            <v>1.1200000000000001</v>
          </cell>
          <cell r="S399">
            <v>0</v>
          </cell>
          <cell r="T399">
            <v>1.21</v>
          </cell>
          <cell r="U399">
            <v>0.41899999999999998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4070</v>
          </cell>
          <cell r="AD399">
            <v>557</v>
          </cell>
          <cell r="AE399">
            <v>126</v>
          </cell>
          <cell r="AF399">
            <v>30</v>
          </cell>
          <cell r="AG399">
            <v>25.3</v>
          </cell>
          <cell r="AH399">
            <v>3.89</v>
          </cell>
          <cell r="AI399">
            <v>11.3</v>
          </cell>
          <cell r="AJ399">
            <v>7.59</v>
          </cell>
          <cell r="AK399">
            <v>3.99</v>
          </cell>
          <cell r="AL399">
            <v>1.1599999999999999</v>
          </cell>
          <cell r="AM399">
            <v>0</v>
          </cell>
          <cell r="AN399">
            <v>0.79100000000000004</v>
          </cell>
          <cell r="AO399">
            <v>193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4.67</v>
          </cell>
          <cell r="AV399">
            <v>0.751</v>
          </cell>
          <cell r="AW399">
            <v>0</v>
          </cell>
          <cell r="AX399">
            <v>0</v>
          </cell>
          <cell r="AY399" t="str">
            <v>MC250X42.4</v>
          </cell>
        </row>
        <row r="400">
          <cell r="A400" t="str">
            <v>MC</v>
          </cell>
          <cell r="B400" t="str">
            <v>MC10X25</v>
          </cell>
          <cell r="C400">
            <v>25</v>
          </cell>
          <cell r="D400">
            <v>7.35</v>
          </cell>
          <cell r="E400">
            <v>10</v>
          </cell>
          <cell r="F400">
            <v>0</v>
          </cell>
          <cell r="G400">
            <v>0</v>
          </cell>
          <cell r="H400">
            <v>3.41</v>
          </cell>
          <cell r="I400">
            <v>0</v>
          </cell>
          <cell r="J400">
            <v>0</v>
          </cell>
          <cell r="K400">
            <v>0.38</v>
          </cell>
          <cell r="L400">
            <v>0.57499999999999996</v>
          </cell>
          <cell r="M400">
            <v>0</v>
          </cell>
          <cell r="N400">
            <v>0</v>
          </cell>
          <cell r="O400">
            <v>0</v>
          </cell>
          <cell r="P400">
            <v>1.3125</v>
          </cell>
          <cell r="Q400">
            <v>1.3125</v>
          </cell>
          <cell r="R400">
            <v>0.95299999999999996</v>
          </cell>
          <cell r="S400">
            <v>0</v>
          </cell>
          <cell r="T400">
            <v>1.03</v>
          </cell>
          <cell r="U400">
            <v>0.36699999999999999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3940</v>
          </cell>
          <cell r="AD400">
            <v>651</v>
          </cell>
          <cell r="AE400">
            <v>110</v>
          </cell>
          <cell r="AF400">
            <v>26.2</v>
          </cell>
          <cell r="AG400">
            <v>22</v>
          </cell>
          <cell r="AH400">
            <v>3.87</v>
          </cell>
          <cell r="AI400">
            <v>7.25</v>
          </cell>
          <cell r="AJ400">
            <v>5.65</v>
          </cell>
          <cell r="AK400">
            <v>2.96</v>
          </cell>
          <cell r="AL400">
            <v>0.99299999999999999</v>
          </cell>
          <cell r="AM400">
            <v>0</v>
          </cell>
          <cell r="AN400">
            <v>0.63800000000000001</v>
          </cell>
          <cell r="AO400">
            <v>124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4.46</v>
          </cell>
          <cell r="AV400">
            <v>0.80200000000000005</v>
          </cell>
          <cell r="AW400">
            <v>0</v>
          </cell>
          <cell r="AX400">
            <v>0</v>
          </cell>
          <cell r="AY400" t="str">
            <v>MC250X37</v>
          </cell>
        </row>
        <row r="401">
          <cell r="A401" t="str">
            <v>MC</v>
          </cell>
          <cell r="B401" t="str">
            <v>MC10X22</v>
          </cell>
          <cell r="C401">
            <v>22</v>
          </cell>
          <cell r="D401">
            <v>6.45</v>
          </cell>
          <cell r="E401">
            <v>10</v>
          </cell>
          <cell r="F401">
            <v>0</v>
          </cell>
          <cell r="G401">
            <v>0</v>
          </cell>
          <cell r="H401">
            <v>3.32</v>
          </cell>
          <cell r="I401">
            <v>0</v>
          </cell>
          <cell r="J401">
            <v>0</v>
          </cell>
          <cell r="K401">
            <v>0.28999999999999998</v>
          </cell>
          <cell r="L401">
            <v>0.57499999999999996</v>
          </cell>
          <cell r="M401">
            <v>0</v>
          </cell>
          <cell r="N401">
            <v>0</v>
          </cell>
          <cell r="O401">
            <v>0</v>
          </cell>
          <cell r="P401">
            <v>1.3125</v>
          </cell>
          <cell r="Q401">
            <v>1.3125</v>
          </cell>
          <cell r="R401">
            <v>0.99</v>
          </cell>
          <cell r="S401">
            <v>0</v>
          </cell>
          <cell r="T401">
            <v>1.1200000000000001</v>
          </cell>
          <cell r="U401">
            <v>0.46700000000000003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3540</v>
          </cell>
          <cell r="AD401">
            <v>887</v>
          </cell>
          <cell r="AE401">
            <v>102</v>
          </cell>
          <cell r="AF401">
            <v>23.9</v>
          </cell>
          <cell r="AG401">
            <v>20.5</v>
          </cell>
          <cell r="AH401">
            <v>3.99</v>
          </cell>
          <cell r="AI401">
            <v>6.4</v>
          </cell>
          <cell r="AJ401">
            <v>5.29</v>
          </cell>
          <cell r="AK401">
            <v>2.75</v>
          </cell>
          <cell r="AL401">
            <v>0.997</v>
          </cell>
          <cell r="AM401">
            <v>0</v>
          </cell>
          <cell r="AN401">
            <v>0.51</v>
          </cell>
          <cell r="AO401">
            <v>110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4.6100000000000003</v>
          </cell>
          <cell r="AV401">
            <v>0.79100000000000004</v>
          </cell>
          <cell r="AW401">
            <v>0</v>
          </cell>
          <cell r="AX401">
            <v>0</v>
          </cell>
          <cell r="AY401" t="str">
            <v>MC250X33</v>
          </cell>
        </row>
        <row r="402">
          <cell r="A402" t="str">
            <v>MC</v>
          </cell>
          <cell r="B402" t="str">
            <v>MC10X8.4</v>
          </cell>
          <cell r="C402">
            <v>8.4</v>
          </cell>
          <cell r="D402">
            <v>2.46</v>
          </cell>
          <cell r="E402">
            <v>10</v>
          </cell>
          <cell r="F402">
            <v>0</v>
          </cell>
          <cell r="G402">
            <v>0</v>
          </cell>
          <cell r="H402">
            <v>1.5</v>
          </cell>
          <cell r="I402">
            <v>0</v>
          </cell>
          <cell r="J402">
            <v>0</v>
          </cell>
          <cell r="K402">
            <v>0.17</v>
          </cell>
          <cell r="L402">
            <v>0.28000000000000003</v>
          </cell>
          <cell r="M402">
            <v>0</v>
          </cell>
          <cell r="N402">
            <v>0</v>
          </cell>
          <cell r="O402">
            <v>0</v>
          </cell>
          <cell r="P402">
            <v>0.75</v>
          </cell>
          <cell r="Q402">
            <v>0.75</v>
          </cell>
          <cell r="R402">
            <v>0.28399999999999997</v>
          </cell>
          <cell r="S402">
            <v>0</v>
          </cell>
          <cell r="T402">
            <v>0.33200000000000002</v>
          </cell>
          <cell r="U402">
            <v>0.123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2000</v>
          </cell>
          <cell r="AD402">
            <v>16400</v>
          </cell>
          <cell r="AE402">
            <v>31.9</v>
          </cell>
          <cell r="AF402">
            <v>7.92</v>
          </cell>
          <cell r="AG402">
            <v>6.39</v>
          </cell>
          <cell r="AH402">
            <v>3.61</v>
          </cell>
          <cell r="AI402">
            <v>0.32600000000000001</v>
          </cell>
          <cell r="AJ402">
            <v>0.54800000000000004</v>
          </cell>
          <cell r="AK402">
            <v>0.26800000000000002</v>
          </cell>
          <cell r="AL402">
            <v>0.36399999999999999</v>
          </cell>
          <cell r="AM402">
            <v>0</v>
          </cell>
          <cell r="AN402">
            <v>4.1300000000000003E-2</v>
          </cell>
          <cell r="AO402">
            <v>7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3.67</v>
          </cell>
          <cell r="AV402">
            <v>0.97199999999999998</v>
          </cell>
          <cell r="AW402">
            <v>0</v>
          </cell>
          <cell r="AX402">
            <v>0</v>
          </cell>
          <cell r="AY402" t="str">
            <v>MC250X12.5</v>
          </cell>
        </row>
        <row r="403">
          <cell r="A403" t="str">
            <v>MC</v>
          </cell>
          <cell r="B403" t="str">
            <v>MC9X25.4</v>
          </cell>
          <cell r="C403">
            <v>25.4</v>
          </cell>
          <cell r="D403">
            <v>7.47</v>
          </cell>
          <cell r="E403">
            <v>9</v>
          </cell>
          <cell r="F403">
            <v>0</v>
          </cell>
          <cell r="G403">
            <v>0</v>
          </cell>
          <cell r="H403">
            <v>3.5</v>
          </cell>
          <cell r="I403">
            <v>0</v>
          </cell>
          <cell r="J403">
            <v>0</v>
          </cell>
          <cell r="K403">
            <v>0.45</v>
          </cell>
          <cell r="L403">
            <v>0.55000000000000004</v>
          </cell>
          <cell r="M403">
            <v>0</v>
          </cell>
          <cell r="N403">
            <v>0</v>
          </cell>
          <cell r="O403">
            <v>0</v>
          </cell>
          <cell r="P403">
            <v>1.25</v>
          </cell>
          <cell r="Q403">
            <v>1.25</v>
          </cell>
          <cell r="R403">
            <v>0.97</v>
          </cell>
          <cell r="S403">
            <v>0</v>
          </cell>
          <cell r="T403">
            <v>0.98599999999999999</v>
          </cell>
          <cell r="U403">
            <v>0.41499999999999998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4650</v>
          </cell>
          <cell r="AD403">
            <v>350</v>
          </cell>
          <cell r="AE403">
            <v>87.9</v>
          </cell>
          <cell r="AF403">
            <v>23.5</v>
          </cell>
          <cell r="AG403">
            <v>19.5</v>
          </cell>
          <cell r="AH403">
            <v>3.43</v>
          </cell>
          <cell r="AI403">
            <v>7.57</v>
          </cell>
          <cell r="AJ403">
            <v>5.7</v>
          </cell>
          <cell r="AK403">
            <v>2.99</v>
          </cell>
          <cell r="AL403">
            <v>1.01</v>
          </cell>
          <cell r="AM403">
            <v>0</v>
          </cell>
          <cell r="AN403">
            <v>0.69099999999999995</v>
          </cell>
          <cell r="AO403">
            <v>104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4.08</v>
          </cell>
          <cell r="AV403">
            <v>0.77</v>
          </cell>
          <cell r="AW403">
            <v>0</v>
          </cell>
          <cell r="AX403">
            <v>0</v>
          </cell>
          <cell r="AY403" t="str">
            <v>MC230X37.8</v>
          </cell>
        </row>
        <row r="404">
          <cell r="A404" t="str">
            <v>MC</v>
          </cell>
          <cell r="B404" t="str">
            <v>MC9X23.9</v>
          </cell>
          <cell r="C404">
            <v>23.9</v>
          </cell>
          <cell r="D404">
            <v>7.02</v>
          </cell>
          <cell r="E404">
            <v>9</v>
          </cell>
          <cell r="F404">
            <v>0</v>
          </cell>
          <cell r="G404">
            <v>0</v>
          </cell>
          <cell r="H404">
            <v>3.45</v>
          </cell>
          <cell r="I404">
            <v>0</v>
          </cell>
          <cell r="J404">
            <v>0</v>
          </cell>
          <cell r="K404">
            <v>0.4</v>
          </cell>
          <cell r="L404">
            <v>0.55000000000000004</v>
          </cell>
          <cell r="M404">
            <v>0</v>
          </cell>
          <cell r="N404">
            <v>0</v>
          </cell>
          <cell r="O404">
            <v>0</v>
          </cell>
          <cell r="P404">
            <v>1.25</v>
          </cell>
          <cell r="Q404">
            <v>1.25</v>
          </cell>
          <cell r="R404">
            <v>0.98099999999999998</v>
          </cell>
          <cell r="S404">
            <v>0</v>
          </cell>
          <cell r="T404">
            <v>1.04</v>
          </cell>
          <cell r="U404">
            <v>0.39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4350</v>
          </cell>
          <cell r="AD404">
            <v>435</v>
          </cell>
          <cell r="AE404">
            <v>84.9</v>
          </cell>
          <cell r="AF404">
            <v>22.5</v>
          </cell>
          <cell r="AG404">
            <v>18.899999999999999</v>
          </cell>
          <cell r="AH404">
            <v>3.48</v>
          </cell>
          <cell r="AI404">
            <v>7.14</v>
          </cell>
          <cell r="AJ404">
            <v>5.51</v>
          </cell>
          <cell r="AK404">
            <v>2.89</v>
          </cell>
          <cell r="AL404">
            <v>1.01</v>
          </cell>
          <cell r="AM404">
            <v>0</v>
          </cell>
          <cell r="AN404">
            <v>0.59899999999999998</v>
          </cell>
          <cell r="AO404">
            <v>98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4.1500000000000004</v>
          </cell>
          <cell r="AV404">
            <v>0.76200000000000001</v>
          </cell>
          <cell r="AW404">
            <v>0</v>
          </cell>
          <cell r="AX404">
            <v>0</v>
          </cell>
          <cell r="AY404" t="str">
            <v>MC230X35.6</v>
          </cell>
        </row>
        <row r="405">
          <cell r="A405" t="str">
            <v>MC</v>
          </cell>
          <cell r="B405" t="str">
            <v>MC8X22.8</v>
          </cell>
          <cell r="C405">
            <v>22.8</v>
          </cell>
          <cell r="D405">
            <v>6.7</v>
          </cell>
          <cell r="E405">
            <v>8</v>
          </cell>
          <cell r="F405">
            <v>0</v>
          </cell>
          <cell r="G405">
            <v>0</v>
          </cell>
          <cell r="H405">
            <v>3.5</v>
          </cell>
          <cell r="I405">
            <v>0</v>
          </cell>
          <cell r="J405">
            <v>0</v>
          </cell>
          <cell r="K405">
            <v>0.42699999999999999</v>
          </cell>
          <cell r="L405">
            <v>0.52500000000000002</v>
          </cell>
          <cell r="M405">
            <v>0</v>
          </cell>
          <cell r="N405">
            <v>0</v>
          </cell>
          <cell r="O405">
            <v>0</v>
          </cell>
          <cell r="P405">
            <v>1.1875</v>
          </cell>
          <cell r="Q405">
            <v>1.1875</v>
          </cell>
          <cell r="R405">
            <v>1.01</v>
          </cell>
          <cell r="S405">
            <v>0</v>
          </cell>
          <cell r="T405">
            <v>1.04</v>
          </cell>
          <cell r="U405">
            <v>0.41899999999999998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4920</v>
          </cell>
          <cell r="AD405">
            <v>266</v>
          </cell>
          <cell r="AE405">
            <v>63.8</v>
          </cell>
          <cell r="AF405">
            <v>19.100000000000001</v>
          </cell>
          <cell r="AG405">
            <v>15.9</v>
          </cell>
          <cell r="AH405">
            <v>3.09</v>
          </cell>
          <cell r="AI405">
            <v>7.01</v>
          </cell>
          <cell r="AJ405">
            <v>5.37</v>
          </cell>
          <cell r="AK405">
            <v>2.81</v>
          </cell>
          <cell r="AL405">
            <v>1.02</v>
          </cell>
          <cell r="AM405">
            <v>0</v>
          </cell>
          <cell r="AN405">
            <v>0.57199999999999995</v>
          </cell>
          <cell r="AO405">
            <v>75.2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3.84</v>
          </cell>
          <cell r="AV405">
            <v>0.71499999999999997</v>
          </cell>
          <cell r="AW405">
            <v>0</v>
          </cell>
          <cell r="AX405">
            <v>0</v>
          </cell>
          <cell r="AY405" t="str">
            <v>MC200X33.9</v>
          </cell>
        </row>
        <row r="406">
          <cell r="A406" t="str">
            <v>MC</v>
          </cell>
          <cell r="B406" t="str">
            <v>MC8X21.4</v>
          </cell>
          <cell r="C406">
            <v>21.4</v>
          </cell>
          <cell r="D406">
            <v>6.28</v>
          </cell>
          <cell r="E406">
            <v>8</v>
          </cell>
          <cell r="F406">
            <v>0</v>
          </cell>
          <cell r="G406">
            <v>0</v>
          </cell>
          <cell r="H406">
            <v>3.45</v>
          </cell>
          <cell r="I406">
            <v>0</v>
          </cell>
          <cell r="J406">
            <v>0</v>
          </cell>
          <cell r="K406">
            <v>0.375</v>
          </cell>
          <cell r="L406">
            <v>0.52500000000000002</v>
          </cell>
          <cell r="M406">
            <v>0</v>
          </cell>
          <cell r="N406">
            <v>0</v>
          </cell>
          <cell r="O406">
            <v>0</v>
          </cell>
          <cell r="P406">
            <v>1.1875</v>
          </cell>
          <cell r="Q406">
            <v>1.1875</v>
          </cell>
          <cell r="R406">
            <v>1.02</v>
          </cell>
          <cell r="S406">
            <v>0</v>
          </cell>
          <cell r="T406">
            <v>1.0900000000000001</v>
          </cell>
          <cell r="U406">
            <v>0.45200000000000001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4590</v>
          </cell>
          <cell r="AD406">
            <v>332</v>
          </cell>
          <cell r="AE406">
            <v>61.5</v>
          </cell>
          <cell r="AF406">
            <v>18.2</v>
          </cell>
          <cell r="AG406">
            <v>15.4</v>
          </cell>
          <cell r="AH406">
            <v>3.13</v>
          </cell>
          <cell r="AI406">
            <v>6.58</v>
          </cell>
          <cell r="AJ406">
            <v>5.18</v>
          </cell>
          <cell r="AK406">
            <v>2.71</v>
          </cell>
          <cell r="AL406">
            <v>1.02</v>
          </cell>
          <cell r="AM406">
            <v>0</v>
          </cell>
          <cell r="AN406">
            <v>0.495</v>
          </cell>
          <cell r="AO406">
            <v>70.8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3.91</v>
          </cell>
          <cell r="AV406">
            <v>0.70899999999999996</v>
          </cell>
          <cell r="AW406">
            <v>0</v>
          </cell>
          <cell r="AX406">
            <v>0</v>
          </cell>
          <cell r="AY406" t="str">
            <v>MC200X31.8</v>
          </cell>
        </row>
        <row r="407">
          <cell r="A407" t="str">
            <v>MC</v>
          </cell>
          <cell r="B407" t="str">
            <v>MC8X20</v>
          </cell>
          <cell r="C407">
            <v>20</v>
          </cell>
          <cell r="D407">
            <v>5.88</v>
          </cell>
          <cell r="E407">
            <v>8</v>
          </cell>
          <cell r="F407">
            <v>0</v>
          </cell>
          <cell r="G407">
            <v>0</v>
          </cell>
          <cell r="H407">
            <v>3.03</v>
          </cell>
          <cell r="I407">
            <v>0</v>
          </cell>
          <cell r="J407">
            <v>0</v>
          </cell>
          <cell r="K407">
            <v>0.4</v>
          </cell>
          <cell r="L407">
            <v>0.5</v>
          </cell>
          <cell r="M407">
            <v>0</v>
          </cell>
          <cell r="N407">
            <v>0</v>
          </cell>
          <cell r="O407">
            <v>0</v>
          </cell>
          <cell r="P407">
            <v>1.125</v>
          </cell>
          <cell r="Q407">
            <v>1.125</v>
          </cell>
          <cell r="R407">
            <v>0.84</v>
          </cell>
          <cell r="S407">
            <v>0</v>
          </cell>
          <cell r="T407">
            <v>0.84299999999999997</v>
          </cell>
          <cell r="U407">
            <v>0.36699999999999999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4740</v>
          </cell>
          <cell r="AD407">
            <v>328</v>
          </cell>
          <cell r="AE407">
            <v>54.4</v>
          </cell>
          <cell r="AF407">
            <v>16.399999999999999</v>
          </cell>
          <cell r="AG407">
            <v>13.6</v>
          </cell>
          <cell r="AH407">
            <v>3.04</v>
          </cell>
          <cell r="AI407">
            <v>4.42</v>
          </cell>
          <cell r="AJ407">
            <v>3.86</v>
          </cell>
          <cell r="AK407">
            <v>2.02</v>
          </cell>
          <cell r="AL407">
            <v>0.86699999999999999</v>
          </cell>
          <cell r="AM407">
            <v>0</v>
          </cell>
          <cell r="AN407">
            <v>0.441</v>
          </cell>
          <cell r="AO407">
            <v>47.8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3.58</v>
          </cell>
          <cell r="AV407">
            <v>0.77900000000000003</v>
          </cell>
          <cell r="AW407">
            <v>0</v>
          </cell>
          <cell r="AX407">
            <v>0</v>
          </cell>
          <cell r="AY407" t="str">
            <v>MC200X29.8</v>
          </cell>
        </row>
        <row r="408">
          <cell r="A408" t="str">
            <v>MC</v>
          </cell>
          <cell r="B408" t="str">
            <v>MC8X18.7</v>
          </cell>
          <cell r="C408">
            <v>18.7</v>
          </cell>
          <cell r="D408">
            <v>5.5</v>
          </cell>
          <cell r="E408">
            <v>8</v>
          </cell>
          <cell r="F408">
            <v>0</v>
          </cell>
          <cell r="G408">
            <v>0</v>
          </cell>
          <cell r="H408">
            <v>2.98</v>
          </cell>
          <cell r="I408">
            <v>0</v>
          </cell>
          <cell r="J408">
            <v>0</v>
          </cell>
          <cell r="K408">
            <v>0.35299999999999998</v>
          </cell>
          <cell r="L408">
            <v>0.5</v>
          </cell>
          <cell r="M408">
            <v>0</v>
          </cell>
          <cell r="N408">
            <v>0</v>
          </cell>
          <cell r="O408">
            <v>0</v>
          </cell>
          <cell r="P408">
            <v>1.125</v>
          </cell>
          <cell r="Q408">
            <v>1.125</v>
          </cell>
          <cell r="R408">
            <v>0.84899999999999998</v>
          </cell>
          <cell r="S408">
            <v>0</v>
          </cell>
          <cell r="T408">
            <v>0.88900000000000001</v>
          </cell>
          <cell r="U408">
            <v>0.34399999999999997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4420</v>
          </cell>
          <cell r="AD408">
            <v>411</v>
          </cell>
          <cell r="AE408">
            <v>52.4</v>
          </cell>
          <cell r="AF408">
            <v>15.6</v>
          </cell>
          <cell r="AG408">
            <v>13.1</v>
          </cell>
          <cell r="AH408">
            <v>3.09</v>
          </cell>
          <cell r="AI408">
            <v>4.1500000000000004</v>
          </cell>
          <cell r="AJ408">
            <v>3.72</v>
          </cell>
          <cell r="AK408">
            <v>1.95</v>
          </cell>
          <cell r="AL408">
            <v>0.86799999999999999</v>
          </cell>
          <cell r="AM408">
            <v>0</v>
          </cell>
          <cell r="AN408">
            <v>0.38</v>
          </cell>
          <cell r="AO408">
            <v>45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3.65</v>
          </cell>
          <cell r="AV408">
            <v>0.77300000000000002</v>
          </cell>
          <cell r="AW408">
            <v>0</v>
          </cell>
          <cell r="AX408">
            <v>0</v>
          </cell>
          <cell r="AY408" t="str">
            <v>MC200X27.8</v>
          </cell>
        </row>
        <row r="409">
          <cell r="A409" t="str">
            <v>MC</v>
          </cell>
          <cell r="B409" t="str">
            <v>MC8X8.5</v>
          </cell>
          <cell r="C409">
            <v>8.5</v>
          </cell>
          <cell r="D409">
            <v>2.5</v>
          </cell>
          <cell r="E409">
            <v>8</v>
          </cell>
          <cell r="F409">
            <v>0</v>
          </cell>
          <cell r="G409">
            <v>0</v>
          </cell>
          <cell r="H409">
            <v>1.87</v>
          </cell>
          <cell r="I409">
            <v>0</v>
          </cell>
          <cell r="J409">
            <v>0</v>
          </cell>
          <cell r="K409">
            <v>0.17899999999999999</v>
          </cell>
          <cell r="L409">
            <v>0.311</v>
          </cell>
          <cell r="M409">
            <v>0</v>
          </cell>
          <cell r="N409">
            <v>0</v>
          </cell>
          <cell r="O409">
            <v>0</v>
          </cell>
          <cell r="P409">
            <v>0.8125</v>
          </cell>
          <cell r="Q409">
            <v>0.8125</v>
          </cell>
          <cell r="R409">
            <v>0.42799999999999999</v>
          </cell>
          <cell r="S409">
            <v>0</v>
          </cell>
          <cell r="T409">
            <v>0.54200000000000004</v>
          </cell>
          <cell r="U409">
            <v>0.156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2640</v>
          </cell>
          <cell r="AD409">
            <v>4120</v>
          </cell>
          <cell r="AE409">
            <v>23.3</v>
          </cell>
          <cell r="AF409">
            <v>6.95</v>
          </cell>
          <cell r="AG409">
            <v>5.82</v>
          </cell>
          <cell r="AH409">
            <v>3.05</v>
          </cell>
          <cell r="AI409">
            <v>0.624</v>
          </cell>
          <cell r="AJ409">
            <v>0.875</v>
          </cell>
          <cell r="AK409">
            <v>0.43099999999999999</v>
          </cell>
          <cell r="AL409">
            <v>0.5</v>
          </cell>
          <cell r="AM409">
            <v>0</v>
          </cell>
          <cell r="AN409">
            <v>5.8700000000000002E-2</v>
          </cell>
          <cell r="AO409">
            <v>8.2100000000000009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3.24</v>
          </cell>
          <cell r="AV409">
            <v>0.91</v>
          </cell>
          <cell r="AW409">
            <v>0</v>
          </cell>
          <cell r="AX409">
            <v>0</v>
          </cell>
          <cell r="AY409" t="str">
            <v>MC200X12.6</v>
          </cell>
        </row>
        <row r="410">
          <cell r="A410" t="str">
            <v>MC</v>
          </cell>
          <cell r="B410" t="str">
            <v>MC7X22.7</v>
          </cell>
          <cell r="C410">
            <v>22.7</v>
          </cell>
          <cell r="D410">
            <v>6.67</v>
          </cell>
          <cell r="E410">
            <v>7</v>
          </cell>
          <cell r="F410">
            <v>0</v>
          </cell>
          <cell r="G410">
            <v>0</v>
          </cell>
          <cell r="H410">
            <v>3.6</v>
          </cell>
          <cell r="I410">
            <v>0</v>
          </cell>
          <cell r="J410">
            <v>0</v>
          </cell>
          <cell r="K410">
            <v>0.503</v>
          </cell>
          <cell r="L410">
            <v>0.5</v>
          </cell>
          <cell r="M410">
            <v>0</v>
          </cell>
          <cell r="N410">
            <v>0</v>
          </cell>
          <cell r="O410">
            <v>0</v>
          </cell>
          <cell r="P410">
            <v>1.125</v>
          </cell>
          <cell r="Q410">
            <v>1.125</v>
          </cell>
          <cell r="R410">
            <v>1.04</v>
          </cell>
          <cell r="S410">
            <v>0</v>
          </cell>
          <cell r="T410">
            <v>1.01</v>
          </cell>
          <cell r="U410">
            <v>0.47699999999999998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6030</v>
          </cell>
          <cell r="AD410">
            <v>121</v>
          </cell>
          <cell r="AE410">
            <v>47.4</v>
          </cell>
          <cell r="AF410">
            <v>16.399999999999999</v>
          </cell>
          <cell r="AG410">
            <v>13.5</v>
          </cell>
          <cell r="AH410">
            <v>2.67</v>
          </cell>
          <cell r="AI410">
            <v>7.24</v>
          </cell>
          <cell r="AJ410">
            <v>5.38</v>
          </cell>
          <cell r="AK410">
            <v>2.83</v>
          </cell>
          <cell r="AL410">
            <v>1.04</v>
          </cell>
          <cell r="AM410">
            <v>0</v>
          </cell>
          <cell r="AN410">
            <v>0.625</v>
          </cell>
          <cell r="AO410">
            <v>58.3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3.52</v>
          </cell>
          <cell r="AV410">
            <v>0.66100000000000003</v>
          </cell>
          <cell r="AW410">
            <v>0</v>
          </cell>
          <cell r="AX410">
            <v>0</v>
          </cell>
          <cell r="AY410" t="str">
            <v>MC180X33.8</v>
          </cell>
        </row>
        <row r="411">
          <cell r="A411" t="str">
            <v>MC</v>
          </cell>
          <cell r="B411" t="str">
            <v>MC7X19.1</v>
          </cell>
          <cell r="C411">
            <v>19.100000000000001</v>
          </cell>
          <cell r="D411">
            <v>5.61</v>
          </cell>
          <cell r="E411">
            <v>7</v>
          </cell>
          <cell r="F411">
            <v>0</v>
          </cell>
          <cell r="G411">
            <v>0</v>
          </cell>
          <cell r="H411">
            <v>3.45</v>
          </cell>
          <cell r="I411">
            <v>0</v>
          </cell>
          <cell r="J411">
            <v>0</v>
          </cell>
          <cell r="K411">
            <v>0.35199999999999998</v>
          </cell>
          <cell r="L411">
            <v>0.5</v>
          </cell>
          <cell r="M411">
            <v>0</v>
          </cell>
          <cell r="N411">
            <v>0</v>
          </cell>
          <cell r="O411">
            <v>0</v>
          </cell>
          <cell r="P411">
            <v>1.125</v>
          </cell>
          <cell r="Q411">
            <v>1.125</v>
          </cell>
          <cell r="R411">
            <v>1.08</v>
          </cell>
          <cell r="S411">
            <v>0</v>
          </cell>
          <cell r="T411">
            <v>1.1499999999999999</v>
          </cell>
          <cell r="U411">
            <v>0.57899999999999996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4910</v>
          </cell>
          <cell r="AD411">
            <v>238</v>
          </cell>
          <cell r="AE411">
            <v>43.1</v>
          </cell>
          <cell r="AF411">
            <v>14.5</v>
          </cell>
          <cell r="AG411">
            <v>12.3</v>
          </cell>
          <cell r="AH411">
            <v>2.77</v>
          </cell>
          <cell r="AI411">
            <v>6.06</v>
          </cell>
          <cell r="AJ411">
            <v>4.8499999999999996</v>
          </cell>
          <cell r="AK411">
            <v>2.5499999999999998</v>
          </cell>
          <cell r="AL411">
            <v>1.04</v>
          </cell>
          <cell r="AM411">
            <v>0</v>
          </cell>
          <cell r="AN411">
            <v>0.40699999999999997</v>
          </cell>
          <cell r="AO411">
            <v>49.3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3.71</v>
          </cell>
          <cell r="AV411">
            <v>0.63800000000000001</v>
          </cell>
          <cell r="AW411">
            <v>0</v>
          </cell>
          <cell r="AX411">
            <v>0</v>
          </cell>
          <cell r="AY411" t="str">
            <v>MC180X28.4</v>
          </cell>
        </row>
        <row r="412">
          <cell r="A412" t="str">
            <v>MC</v>
          </cell>
          <cell r="B412" t="str">
            <v>MC6X18</v>
          </cell>
          <cell r="C412">
            <v>18</v>
          </cell>
          <cell r="D412">
            <v>5.29</v>
          </cell>
          <cell r="E412">
            <v>6</v>
          </cell>
          <cell r="F412">
            <v>0</v>
          </cell>
          <cell r="G412">
            <v>0</v>
          </cell>
          <cell r="H412">
            <v>3.5</v>
          </cell>
          <cell r="I412">
            <v>0</v>
          </cell>
          <cell r="J412">
            <v>0</v>
          </cell>
          <cell r="K412">
            <v>0.379</v>
          </cell>
          <cell r="L412">
            <v>0.47499999999999998</v>
          </cell>
          <cell r="M412">
            <v>0</v>
          </cell>
          <cell r="N412">
            <v>0</v>
          </cell>
          <cell r="O412">
            <v>0</v>
          </cell>
          <cell r="P412">
            <v>1.0625</v>
          </cell>
          <cell r="Q412">
            <v>1.0625</v>
          </cell>
          <cell r="R412">
            <v>1.1200000000000001</v>
          </cell>
          <cell r="S412">
            <v>0</v>
          </cell>
          <cell r="T412">
            <v>1.17</v>
          </cell>
          <cell r="U412">
            <v>0.64400000000000002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5730</v>
          </cell>
          <cell r="AD412">
            <v>128</v>
          </cell>
          <cell r="AE412">
            <v>29.7</v>
          </cell>
          <cell r="AF412">
            <v>11.7</v>
          </cell>
          <cell r="AG412">
            <v>9.89</v>
          </cell>
          <cell r="AH412">
            <v>2.37</v>
          </cell>
          <cell r="AI412">
            <v>5.88</v>
          </cell>
          <cell r="AJ412">
            <v>4.68</v>
          </cell>
          <cell r="AK412">
            <v>2.4700000000000002</v>
          </cell>
          <cell r="AL412">
            <v>1.05</v>
          </cell>
          <cell r="AM412">
            <v>0</v>
          </cell>
          <cell r="AN412">
            <v>0.379</v>
          </cell>
          <cell r="AO412">
            <v>34.6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3.46</v>
          </cell>
          <cell r="AV412">
            <v>0.56200000000000006</v>
          </cell>
          <cell r="AW412">
            <v>0</v>
          </cell>
          <cell r="AX412">
            <v>0</v>
          </cell>
          <cell r="AY412" t="str">
            <v>MC150X26.8</v>
          </cell>
        </row>
        <row r="413">
          <cell r="A413" t="str">
            <v>MC</v>
          </cell>
          <cell r="B413" t="str">
            <v>MC6X15.3</v>
          </cell>
          <cell r="C413">
            <v>15.3</v>
          </cell>
          <cell r="D413">
            <v>4.49</v>
          </cell>
          <cell r="E413">
            <v>6</v>
          </cell>
          <cell r="F413">
            <v>0</v>
          </cell>
          <cell r="G413">
            <v>0</v>
          </cell>
          <cell r="H413">
            <v>3.5</v>
          </cell>
          <cell r="I413">
            <v>0</v>
          </cell>
          <cell r="J413">
            <v>0</v>
          </cell>
          <cell r="K413">
            <v>0.34</v>
          </cell>
          <cell r="L413">
            <v>0.38500000000000001</v>
          </cell>
          <cell r="M413">
            <v>0</v>
          </cell>
          <cell r="N413">
            <v>0</v>
          </cell>
          <cell r="O413">
            <v>0</v>
          </cell>
          <cell r="P413">
            <v>0.875</v>
          </cell>
          <cell r="Q413">
            <v>0.875</v>
          </cell>
          <cell r="R413">
            <v>1.05</v>
          </cell>
          <cell r="S413">
            <v>0</v>
          </cell>
          <cell r="T413">
            <v>1.1599999999999999</v>
          </cell>
          <cell r="U413">
            <v>0.51100000000000001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4750</v>
          </cell>
          <cell r="AD413">
            <v>278</v>
          </cell>
          <cell r="AE413">
            <v>25.3</v>
          </cell>
          <cell r="AF413">
            <v>9.91</v>
          </cell>
          <cell r="AG413">
            <v>8.44</v>
          </cell>
          <cell r="AH413">
            <v>2.38</v>
          </cell>
          <cell r="AI413">
            <v>4.91</v>
          </cell>
          <cell r="AJ413">
            <v>3.85</v>
          </cell>
          <cell r="AK413">
            <v>2.0099999999999998</v>
          </cell>
          <cell r="AL413">
            <v>1.05</v>
          </cell>
          <cell r="AM413">
            <v>0</v>
          </cell>
          <cell r="AN413">
            <v>0.223</v>
          </cell>
          <cell r="AO413">
            <v>30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3.41</v>
          </cell>
          <cell r="AV413">
            <v>0.57899999999999996</v>
          </cell>
          <cell r="AW413">
            <v>0</v>
          </cell>
          <cell r="AX413">
            <v>0</v>
          </cell>
          <cell r="AY413" t="str">
            <v>MC150X22.8</v>
          </cell>
        </row>
        <row r="414">
          <cell r="A414" t="str">
            <v>MC</v>
          </cell>
          <cell r="B414" t="str">
            <v>MC6X16.3</v>
          </cell>
          <cell r="C414">
            <v>16.3</v>
          </cell>
          <cell r="D414">
            <v>4.79</v>
          </cell>
          <cell r="E414">
            <v>6</v>
          </cell>
          <cell r="F414">
            <v>0</v>
          </cell>
          <cell r="G414">
            <v>0</v>
          </cell>
          <cell r="H414">
            <v>3</v>
          </cell>
          <cell r="I414">
            <v>0</v>
          </cell>
          <cell r="J414">
            <v>0</v>
          </cell>
          <cell r="K414">
            <v>0.375</v>
          </cell>
          <cell r="L414">
            <v>0.47499999999999998</v>
          </cell>
          <cell r="M414">
            <v>0</v>
          </cell>
          <cell r="N414">
            <v>0</v>
          </cell>
          <cell r="O414">
            <v>0</v>
          </cell>
          <cell r="P414">
            <v>1.0625</v>
          </cell>
          <cell r="Q414">
            <v>1.0625</v>
          </cell>
          <cell r="R414">
            <v>0.92700000000000005</v>
          </cell>
          <cell r="S414">
            <v>0</v>
          </cell>
          <cell r="T414">
            <v>0.93</v>
          </cell>
          <cell r="U414">
            <v>0.46500000000000002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5870</v>
          </cell>
          <cell r="AD414">
            <v>124</v>
          </cell>
          <cell r="AE414">
            <v>26</v>
          </cell>
          <cell r="AF414">
            <v>10.4</v>
          </cell>
          <cell r="AG414">
            <v>8.66</v>
          </cell>
          <cell r="AH414">
            <v>2.33</v>
          </cell>
          <cell r="AI414">
            <v>3.77</v>
          </cell>
          <cell r="AJ414">
            <v>3.47</v>
          </cell>
          <cell r="AK414">
            <v>1.82</v>
          </cell>
          <cell r="AL414">
            <v>0.88700000000000001</v>
          </cell>
          <cell r="AM414">
            <v>0</v>
          </cell>
          <cell r="AN414">
            <v>0.33600000000000002</v>
          </cell>
          <cell r="AO414">
            <v>22.1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3.11</v>
          </cell>
          <cell r="AV414">
            <v>0.64300000000000002</v>
          </cell>
          <cell r="AW414">
            <v>0</v>
          </cell>
          <cell r="AX414">
            <v>0</v>
          </cell>
          <cell r="AY414" t="str">
            <v>MC150X24.3</v>
          </cell>
        </row>
        <row r="415">
          <cell r="A415" t="str">
            <v>MC</v>
          </cell>
          <cell r="B415" t="str">
            <v>MC6X15.1</v>
          </cell>
          <cell r="C415">
            <v>15.1</v>
          </cell>
          <cell r="D415">
            <v>4.4400000000000004</v>
          </cell>
          <cell r="E415">
            <v>6</v>
          </cell>
          <cell r="F415">
            <v>0</v>
          </cell>
          <cell r="G415">
            <v>0</v>
          </cell>
          <cell r="H415">
            <v>2.94</v>
          </cell>
          <cell r="I415">
            <v>0</v>
          </cell>
          <cell r="J415">
            <v>0</v>
          </cell>
          <cell r="K415">
            <v>0.316</v>
          </cell>
          <cell r="L415">
            <v>0.47499999999999998</v>
          </cell>
          <cell r="M415">
            <v>0</v>
          </cell>
          <cell r="N415">
            <v>0</v>
          </cell>
          <cell r="O415">
            <v>0</v>
          </cell>
          <cell r="P415">
            <v>1.0625</v>
          </cell>
          <cell r="Q415">
            <v>1.0625</v>
          </cell>
          <cell r="R415">
            <v>0.94</v>
          </cell>
          <cell r="S415">
            <v>0</v>
          </cell>
          <cell r="T415">
            <v>0.98199999999999998</v>
          </cell>
          <cell r="U415">
            <v>0.54300000000000004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5420</v>
          </cell>
          <cell r="AD415">
            <v>160</v>
          </cell>
          <cell r="AE415">
            <v>24.9</v>
          </cell>
          <cell r="AF415">
            <v>9.83</v>
          </cell>
          <cell r="AG415">
            <v>8.3000000000000007</v>
          </cell>
          <cell r="AH415">
            <v>2.37</v>
          </cell>
          <cell r="AI415">
            <v>3.46</v>
          </cell>
          <cell r="AJ415">
            <v>3.3</v>
          </cell>
          <cell r="AK415">
            <v>1.73</v>
          </cell>
          <cell r="AL415">
            <v>0.88300000000000001</v>
          </cell>
          <cell r="AM415">
            <v>0</v>
          </cell>
          <cell r="AN415">
            <v>0.28499999999999998</v>
          </cell>
          <cell r="AO415">
            <v>20.5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3.18</v>
          </cell>
          <cell r="AV415">
            <v>0.63400000000000001</v>
          </cell>
          <cell r="AW415">
            <v>0</v>
          </cell>
          <cell r="AX415">
            <v>0</v>
          </cell>
          <cell r="AY415" t="str">
            <v>MC150X22.5</v>
          </cell>
        </row>
        <row r="416">
          <cell r="A416" t="str">
            <v>MC</v>
          </cell>
          <cell r="B416" t="str">
            <v>MC6X12</v>
          </cell>
          <cell r="C416">
            <v>12</v>
          </cell>
          <cell r="D416">
            <v>3.53</v>
          </cell>
          <cell r="E416">
            <v>6</v>
          </cell>
          <cell r="F416">
            <v>0</v>
          </cell>
          <cell r="G416">
            <v>0</v>
          </cell>
          <cell r="H416">
            <v>2.5</v>
          </cell>
          <cell r="I416">
            <v>0</v>
          </cell>
          <cell r="J416">
            <v>0</v>
          </cell>
          <cell r="K416">
            <v>0.31</v>
          </cell>
          <cell r="L416">
            <v>0.375</v>
          </cell>
          <cell r="M416">
            <v>0</v>
          </cell>
          <cell r="N416">
            <v>0</v>
          </cell>
          <cell r="O416">
            <v>0</v>
          </cell>
          <cell r="P416">
            <v>0.875</v>
          </cell>
          <cell r="Q416">
            <v>0.875</v>
          </cell>
          <cell r="R416">
            <v>0.70399999999999996</v>
          </cell>
          <cell r="S416">
            <v>0</v>
          </cell>
          <cell r="T416">
            <v>0.72499999999999998</v>
          </cell>
          <cell r="U416">
            <v>0.29399999999999998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4740</v>
          </cell>
          <cell r="AD416">
            <v>317</v>
          </cell>
          <cell r="AE416">
            <v>18.7</v>
          </cell>
          <cell r="AF416">
            <v>7.47</v>
          </cell>
          <cell r="AG416">
            <v>6.24</v>
          </cell>
          <cell r="AH416">
            <v>2.2999999999999998</v>
          </cell>
          <cell r="AI416">
            <v>1.85</v>
          </cell>
          <cell r="AJ416">
            <v>1.97</v>
          </cell>
          <cell r="AK416">
            <v>1.03</v>
          </cell>
          <cell r="AL416">
            <v>0.72399999999999998</v>
          </cell>
          <cell r="AM416">
            <v>0</v>
          </cell>
          <cell r="AN416">
            <v>0.155</v>
          </cell>
          <cell r="AO416">
            <v>11.3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2.8</v>
          </cell>
          <cell r="AV416">
            <v>0.74</v>
          </cell>
          <cell r="AW416">
            <v>0</v>
          </cell>
          <cell r="AX416">
            <v>0</v>
          </cell>
          <cell r="AY416" t="str">
            <v>MC150X17.9</v>
          </cell>
        </row>
        <row r="417">
          <cell r="A417" t="str">
            <v>L</v>
          </cell>
          <cell r="B417" t="str">
            <v>L8X8X1-1/8</v>
          </cell>
          <cell r="C417">
            <v>57.2</v>
          </cell>
          <cell r="D417">
            <v>16.8</v>
          </cell>
          <cell r="E417">
            <v>8</v>
          </cell>
          <cell r="F417">
            <v>0</v>
          </cell>
          <cell r="G417">
            <v>0</v>
          </cell>
          <cell r="H417">
            <v>0</v>
          </cell>
          <cell r="I417">
            <v>8</v>
          </cell>
          <cell r="J417">
            <v>0</v>
          </cell>
          <cell r="K417">
            <v>0</v>
          </cell>
          <cell r="L417">
            <v>0</v>
          </cell>
          <cell r="M417">
            <v>1.125</v>
          </cell>
          <cell r="N417">
            <v>0</v>
          </cell>
          <cell r="O417">
            <v>0</v>
          </cell>
          <cell r="P417">
            <v>1.75</v>
          </cell>
          <cell r="Q417">
            <v>1.75</v>
          </cell>
          <cell r="R417">
            <v>2.4</v>
          </cell>
          <cell r="S417">
            <v>2.4</v>
          </cell>
          <cell r="T417">
            <v>0</v>
          </cell>
          <cell r="U417">
            <v>1.05</v>
          </cell>
          <cell r="V417">
            <v>1.05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98.1</v>
          </cell>
          <cell r="AF417">
            <v>31.6</v>
          </cell>
          <cell r="AG417">
            <v>17.5</v>
          </cell>
          <cell r="AH417">
            <v>2.41</v>
          </cell>
          <cell r="AI417">
            <v>98.1</v>
          </cell>
          <cell r="AJ417">
            <v>31.6</v>
          </cell>
          <cell r="AK417">
            <v>17.5</v>
          </cell>
          <cell r="AL417">
            <v>2.41</v>
          </cell>
          <cell r="AM417">
            <v>1.56</v>
          </cell>
          <cell r="AN417">
            <v>7.13</v>
          </cell>
          <cell r="AO417">
            <v>32.5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4.29</v>
          </cell>
          <cell r="AV417">
            <v>0.63300000000000001</v>
          </cell>
          <cell r="AW417">
            <v>1</v>
          </cell>
          <cell r="AX417">
            <v>1</v>
          </cell>
          <cell r="AY417" t="str">
            <v>L203X203X28.6</v>
          </cell>
        </row>
        <row r="418">
          <cell r="A418" t="str">
            <v>L</v>
          </cell>
          <cell r="B418" t="str">
            <v>L8X8X1</v>
          </cell>
          <cell r="C418">
            <v>51.3</v>
          </cell>
          <cell r="D418">
            <v>15.1</v>
          </cell>
          <cell r="E418">
            <v>8</v>
          </cell>
          <cell r="F418">
            <v>0</v>
          </cell>
          <cell r="G418">
            <v>0</v>
          </cell>
          <cell r="H418">
            <v>0</v>
          </cell>
          <cell r="I418">
            <v>8</v>
          </cell>
          <cell r="J418">
            <v>0</v>
          </cell>
          <cell r="K418">
            <v>0</v>
          </cell>
          <cell r="L418">
            <v>0</v>
          </cell>
          <cell r="M418">
            <v>1</v>
          </cell>
          <cell r="N418">
            <v>0</v>
          </cell>
          <cell r="O418">
            <v>0</v>
          </cell>
          <cell r="P418">
            <v>1.625</v>
          </cell>
          <cell r="Q418">
            <v>1.625</v>
          </cell>
          <cell r="R418">
            <v>2.36</v>
          </cell>
          <cell r="S418">
            <v>2.36</v>
          </cell>
          <cell r="T418">
            <v>0</v>
          </cell>
          <cell r="U418">
            <v>0.94299999999999995</v>
          </cell>
          <cell r="V418">
            <v>0.94299999999999995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89.1</v>
          </cell>
          <cell r="AF418">
            <v>28.5</v>
          </cell>
          <cell r="AG418">
            <v>15.8</v>
          </cell>
          <cell r="AH418">
            <v>2.4300000000000002</v>
          </cell>
          <cell r="AI418">
            <v>89.1</v>
          </cell>
          <cell r="AJ418">
            <v>28.5</v>
          </cell>
          <cell r="AK418">
            <v>15.8</v>
          </cell>
          <cell r="AL418">
            <v>2.4300000000000002</v>
          </cell>
          <cell r="AM418">
            <v>1.56</v>
          </cell>
          <cell r="AN418">
            <v>5.08</v>
          </cell>
          <cell r="AO418">
            <v>23.4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4.32</v>
          </cell>
          <cell r="AV418">
            <v>0.63</v>
          </cell>
          <cell r="AW418">
            <v>1</v>
          </cell>
          <cell r="AX418">
            <v>1</v>
          </cell>
          <cell r="AY418" t="str">
            <v>L203X203X25.4</v>
          </cell>
        </row>
        <row r="419">
          <cell r="A419" t="str">
            <v>L</v>
          </cell>
          <cell r="B419" t="str">
            <v>L8X8X7/8</v>
          </cell>
          <cell r="C419">
            <v>45.3</v>
          </cell>
          <cell r="D419">
            <v>13.3</v>
          </cell>
          <cell r="E419">
            <v>8</v>
          </cell>
          <cell r="F419">
            <v>0</v>
          </cell>
          <cell r="G419">
            <v>0</v>
          </cell>
          <cell r="H419">
            <v>0</v>
          </cell>
          <cell r="I419">
            <v>8</v>
          </cell>
          <cell r="J419">
            <v>0</v>
          </cell>
          <cell r="K419">
            <v>0</v>
          </cell>
          <cell r="L419">
            <v>0</v>
          </cell>
          <cell r="M419">
            <v>0.875</v>
          </cell>
          <cell r="N419">
            <v>0</v>
          </cell>
          <cell r="O419">
            <v>0</v>
          </cell>
          <cell r="P419">
            <v>1.5</v>
          </cell>
          <cell r="Q419">
            <v>1.5</v>
          </cell>
          <cell r="R419">
            <v>2.31</v>
          </cell>
          <cell r="S419">
            <v>2.31</v>
          </cell>
          <cell r="T419">
            <v>0</v>
          </cell>
          <cell r="U419">
            <v>0.83199999999999996</v>
          </cell>
          <cell r="V419">
            <v>0.83199999999999996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79.7</v>
          </cell>
          <cell r="AF419">
            <v>25.3</v>
          </cell>
          <cell r="AG419">
            <v>14</v>
          </cell>
          <cell r="AH419">
            <v>2.4500000000000002</v>
          </cell>
          <cell r="AI419">
            <v>79.7</v>
          </cell>
          <cell r="AJ419">
            <v>25.3</v>
          </cell>
          <cell r="AK419">
            <v>14</v>
          </cell>
          <cell r="AL419">
            <v>2.4500000000000002</v>
          </cell>
          <cell r="AM419">
            <v>1.57</v>
          </cell>
          <cell r="AN419">
            <v>3.46</v>
          </cell>
          <cell r="AO419">
            <v>16.100000000000001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4.3600000000000003</v>
          </cell>
          <cell r="AV419">
            <v>0.63100000000000001</v>
          </cell>
          <cell r="AW419">
            <v>1</v>
          </cell>
          <cell r="AX419">
            <v>1</v>
          </cell>
          <cell r="AY419" t="str">
            <v>L203X203X22.2</v>
          </cell>
        </row>
        <row r="420">
          <cell r="A420" t="str">
            <v>L</v>
          </cell>
          <cell r="B420" t="str">
            <v>L8X8X3/4</v>
          </cell>
          <cell r="C420">
            <v>39.200000000000003</v>
          </cell>
          <cell r="D420">
            <v>11.5</v>
          </cell>
          <cell r="E420">
            <v>8</v>
          </cell>
          <cell r="F420">
            <v>0</v>
          </cell>
          <cell r="G420">
            <v>0</v>
          </cell>
          <cell r="H420">
            <v>0</v>
          </cell>
          <cell r="I420">
            <v>8</v>
          </cell>
          <cell r="J420">
            <v>0</v>
          </cell>
          <cell r="K420">
            <v>0</v>
          </cell>
          <cell r="L420">
            <v>0</v>
          </cell>
          <cell r="M420">
            <v>0.75</v>
          </cell>
          <cell r="N420">
            <v>0</v>
          </cell>
          <cell r="O420">
            <v>0</v>
          </cell>
          <cell r="P420">
            <v>1.375</v>
          </cell>
          <cell r="Q420">
            <v>1.375</v>
          </cell>
          <cell r="R420">
            <v>2.2599999999999998</v>
          </cell>
          <cell r="S420">
            <v>2.2599999999999998</v>
          </cell>
          <cell r="T420">
            <v>0</v>
          </cell>
          <cell r="U420">
            <v>0.72</v>
          </cell>
          <cell r="V420">
            <v>0.72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69.900000000000006</v>
          </cell>
          <cell r="AF420">
            <v>22</v>
          </cell>
          <cell r="AG420">
            <v>12.2</v>
          </cell>
          <cell r="AH420">
            <v>2.46</v>
          </cell>
          <cell r="AI420">
            <v>69.900000000000006</v>
          </cell>
          <cell r="AJ420">
            <v>22</v>
          </cell>
          <cell r="AK420">
            <v>12.2</v>
          </cell>
          <cell r="AL420">
            <v>2.46</v>
          </cell>
          <cell r="AM420">
            <v>1.57</v>
          </cell>
          <cell r="AN420">
            <v>2.21</v>
          </cell>
          <cell r="AO420">
            <v>10.4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4.3899999999999997</v>
          </cell>
          <cell r="AV420">
            <v>0.63100000000000001</v>
          </cell>
          <cell r="AW420">
            <v>1</v>
          </cell>
          <cell r="AX420">
            <v>1</v>
          </cell>
          <cell r="AY420" t="str">
            <v>L203X203X19</v>
          </cell>
        </row>
        <row r="421">
          <cell r="A421" t="str">
            <v>L</v>
          </cell>
          <cell r="B421" t="str">
            <v>L8X8X5/8</v>
          </cell>
          <cell r="C421">
            <v>33</v>
          </cell>
          <cell r="D421">
            <v>9.69</v>
          </cell>
          <cell r="E421">
            <v>8</v>
          </cell>
          <cell r="F421">
            <v>0</v>
          </cell>
          <cell r="G421">
            <v>0</v>
          </cell>
          <cell r="H421">
            <v>0</v>
          </cell>
          <cell r="I421">
            <v>8</v>
          </cell>
          <cell r="J421">
            <v>0</v>
          </cell>
          <cell r="K421">
            <v>0</v>
          </cell>
          <cell r="L421">
            <v>0</v>
          </cell>
          <cell r="M421">
            <v>0.625</v>
          </cell>
          <cell r="N421">
            <v>0</v>
          </cell>
          <cell r="O421">
            <v>0</v>
          </cell>
          <cell r="P421">
            <v>1.25</v>
          </cell>
          <cell r="Q421">
            <v>1.25</v>
          </cell>
          <cell r="R421">
            <v>2.21</v>
          </cell>
          <cell r="S421">
            <v>2.21</v>
          </cell>
          <cell r="T421">
            <v>0</v>
          </cell>
          <cell r="U421">
            <v>0.60599999999999998</v>
          </cell>
          <cell r="V421">
            <v>0.60599999999999998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59.6</v>
          </cell>
          <cell r="AF421">
            <v>18.600000000000001</v>
          </cell>
          <cell r="AG421">
            <v>10.3</v>
          </cell>
          <cell r="AH421">
            <v>2.48</v>
          </cell>
          <cell r="AI421">
            <v>59.6</v>
          </cell>
          <cell r="AJ421">
            <v>18.600000000000001</v>
          </cell>
          <cell r="AK421">
            <v>10.3</v>
          </cell>
          <cell r="AL421">
            <v>2.48</v>
          </cell>
          <cell r="AM421">
            <v>1.58</v>
          </cell>
          <cell r="AN421">
            <v>1.3</v>
          </cell>
          <cell r="AO421">
            <v>6.16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4.41</v>
          </cell>
          <cell r="AV421">
            <v>0.63100000000000001</v>
          </cell>
          <cell r="AW421">
            <v>1</v>
          </cell>
          <cell r="AX421">
            <v>0.99725130227365788</v>
          </cell>
          <cell r="AY421" t="str">
            <v>L203X203X15.9</v>
          </cell>
        </row>
        <row r="422">
          <cell r="A422" t="str">
            <v>L</v>
          </cell>
          <cell r="B422" t="str">
            <v>L8X8X9/16</v>
          </cell>
          <cell r="C422">
            <v>29.8</v>
          </cell>
          <cell r="D422">
            <v>8.77</v>
          </cell>
          <cell r="E422">
            <v>8</v>
          </cell>
          <cell r="F422">
            <v>0</v>
          </cell>
          <cell r="G422">
            <v>0</v>
          </cell>
          <cell r="H422">
            <v>0</v>
          </cell>
          <cell r="I422">
            <v>8</v>
          </cell>
          <cell r="J422">
            <v>0</v>
          </cell>
          <cell r="K422">
            <v>0</v>
          </cell>
          <cell r="L422">
            <v>0</v>
          </cell>
          <cell r="M422">
            <v>0.5625</v>
          </cell>
          <cell r="N422">
            <v>0</v>
          </cell>
          <cell r="O422">
            <v>0</v>
          </cell>
          <cell r="P422">
            <v>1.1875</v>
          </cell>
          <cell r="Q422">
            <v>1.1875</v>
          </cell>
          <cell r="R422">
            <v>2.19</v>
          </cell>
          <cell r="S422">
            <v>2.19</v>
          </cell>
          <cell r="T422">
            <v>0</v>
          </cell>
          <cell r="U422">
            <v>0.54800000000000004</v>
          </cell>
          <cell r="V422">
            <v>0.54800000000000004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54.2</v>
          </cell>
          <cell r="AF422">
            <v>16.8</v>
          </cell>
          <cell r="AG422">
            <v>9.33</v>
          </cell>
          <cell r="AH422">
            <v>2.4900000000000002</v>
          </cell>
          <cell r="AI422">
            <v>54.2</v>
          </cell>
          <cell r="AJ422">
            <v>16.8</v>
          </cell>
          <cell r="AK422">
            <v>9.33</v>
          </cell>
          <cell r="AL422">
            <v>2.4900000000000002</v>
          </cell>
          <cell r="AM422">
            <v>1.58</v>
          </cell>
          <cell r="AN422">
            <v>0.96099999999999997</v>
          </cell>
          <cell r="AO422">
            <v>4.55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4.43</v>
          </cell>
          <cell r="AV422">
            <v>0.629</v>
          </cell>
          <cell r="AW422">
            <v>1</v>
          </cell>
          <cell r="AX422">
            <v>0.95916811363739773</v>
          </cell>
          <cell r="AY422" t="str">
            <v>L203X203X14.3</v>
          </cell>
        </row>
        <row r="423">
          <cell r="A423" t="str">
            <v>L</v>
          </cell>
          <cell r="B423" t="str">
            <v>L8X8X1/2</v>
          </cell>
          <cell r="C423">
            <v>26.7</v>
          </cell>
          <cell r="D423">
            <v>7.84</v>
          </cell>
          <cell r="E423">
            <v>8</v>
          </cell>
          <cell r="F423">
            <v>0</v>
          </cell>
          <cell r="G423">
            <v>0</v>
          </cell>
          <cell r="H423">
            <v>0</v>
          </cell>
          <cell r="I423">
            <v>8</v>
          </cell>
          <cell r="J423">
            <v>0</v>
          </cell>
          <cell r="K423">
            <v>0</v>
          </cell>
          <cell r="L423">
            <v>0</v>
          </cell>
          <cell r="M423">
            <v>0.5</v>
          </cell>
          <cell r="N423">
            <v>0</v>
          </cell>
          <cell r="O423">
            <v>0</v>
          </cell>
          <cell r="P423">
            <v>1.125</v>
          </cell>
          <cell r="Q423">
            <v>1.125</v>
          </cell>
          <cell r="R423">
            <v>2.17</v>
          </cell>
          <cell r="S423">
            <v>2.17</v>
          </cell>
          <cell r="T423">
            <v>0</v>
          </cell>
          <cell r="U423">
            <v>0.49</v>
          </cell>
          <cell r="V423">
            <v>0.49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48.8</v>
          </cell>
          <cell r="AF423">
            <v>15.1</v>
          </cell>
          <cell r="AG423">
            <v>8.36</v>
          </cell>
          <cell r="AH423">
            <v>2.4900000000000002</v>
          </cell>
          <cell r="AI423">
            <v>48.8</v>
          </cell>
          <cell r="AJ423">
            <v>15.1</v>
          </cell>
          <cell r="AK423">
            <v>8.36</v>
          </cell>
          <cell r="AL423">
            <v>2.4900000000000002</v>
          </cell>
          <cell r="AM423">
            <v>1.59</v>
          </cell>
          <cell r="AN423">
            <v>0.68300000000000005</v>
          </cell>
          <cell r="AO423">
            <v>3.23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4.45</v>
          </cell>
          <cell r="AV423">
            <v>0.628</v>
          </cell>
          <cell r="AW423">
            <v>1</v>
          </cell>
          <cell r="AX423">
            <v>0.91156412784207241</v>
          </cell>
          <cell r="AY423" t="str">
            <v>L203X203X12.7</v>
          </cell>
        </row>
        <row r="424">
          <cell r="A424" t="str">
            <v>L</v>
          </cell>
          <cell r="B424" t="str">
            <v>L8X6X1</v>
          </cell>
          <cell r="C424">
            <v>44.4</v>
          </cell>
          <cell r="D424">
            <v>13.1</v>
          </cell>
          <cell r="E424">
            <v>8</v>
          </cell>
          <cell r="F424">
            <v>0</v>
          </cell>
          <cell r="G424">
            <v>0</v>
          </cell>
          <cell r="H424">
            <v>0</v>
          </cell>
          <cell r="I424">
            <v>6</v>
          </cell>
          <cell r="J424">
            <v>0</v>
          </cell>
          <cell r="K424">
            <v>0</v>
          </cell>
          <cell r="L424">
            <v>0</v>
          </cell>
          <cell r="M424">
            <v>1</v>
          </cell>
          <cell r="N424">
            <v>0</v>
          </cell>
          <cell r="O424">
            <v>0</v>
          </cell>
          <cell r="P424">
            <v>1.5</v>
          </cell>
          <cell r="Q424">
            <v>1.5</v>
          </cell>
          <cell r="R424">
            <v>1.65</v>
          </cell>
          <cell r="S424">
            <v>2.65</v>
          </cell>
          <cell r="T424">
            <v>0</v>
          </cell>
          <cell r="U424">
            <v>0.81599999999999995</v>
          </cell>
          <cell r="V424">
            <v>1.47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80.900000000000006</v>
          </cell>
          <cell r="AF424">
            <v>27.3</v>
          </cell>
          <cell r="AG424">
            <v>15.1</v>
          </cell>
          <cell r="AH424">
            <v>2.4900000000000002</v>
          </cell>
          <cell r="AI424">
            <v>38.799999999999997</v>
          </cell>
          <cell r="AJ424">
            <v>16.2</v>
          </cell>
          <cell r="AK424">
            <v>8.92</v>
          </cell>
          <cell r="AL424">
            <v>1.72</v>
          </cell>
          <cell r="AM424">
            <v>1.28</v>
          </cell>
          <cell r="AN424">
            <v>4.34</v>
          </cell>
          <cell r="AO424">
            <v>16.3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3.88</v>
          </cell>
          <cell r="AV424">
            <v>0</v>
          </cell>
          <cell r="AW424">
            <v>0.54200000000000004</v>
          </cell>
          <cell r="AX424">
            <v>1</v>
          </cell>
          <cell r="AY424" t="str">
            <v>L203X152X25.4</v>
          </cell>
        </row>
        <row r="425">
          <cell r="A425" t="str">
            <v>L</v>
          </cell>
          <cell r="B425" t="str">
            <v>L8X6X7/8</v>
          </cell>
          <cell r="C425">
            <v>39.299999999999997</v>
          </cell>
          <cell r="D425">
            <v>11.5</v>
          </cell>
          <cell r="E425">
            <v>8</v>
          </cell>
          <cell r="F425">
            <v>0</v>
          </cell>
          <cell r="G425">
            <v>0</v>
          </cell>
          <cell r="H425">
            <v>0</v>
          </cell>
          <cell r="I425">
            <v>6</v>
          </cell>
          <cell r="J425">
            <v>0</v>
          </cell>
          <cell r="K425">
            <v>0</v>
          </cell>
          <cell r="L425">
            <v>0</v>
          </cell>
          <cell r="M425">
            <v>0.875</v>
          </cell>
          <cell r="N425">
            <v>0</v>
          </cell>
          <cell r="O425">
            <v>0</v>
          </cell>
          <cell r="P425">
            <v>1.375</v>
          </cell>
          <cell r="Q425">
            <v>1.375</v>
          </cell>
          <cell r="R425">
            <v>1.6</v>
          </cell>
          <cell r="S425">
            <v>2.6</v>
          </cell>
          <cell r="T425">
            <v>0</v>
          </cell>
          <cell r="U425">
            <v>0.72099999999999997</v>
          </cell>
          <cell r="V425">
            <v>1.41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72.400000000000006</v>
          </cell>
          <cell r="AF425">
            <v>24.3</v>
          </cell>
          <cell r="AG425">
            <v>13.4</v>
          </cell>
          <cell r="AH425">
            <v>2.5</v>
          </cell>
          <cell r="AI425">
            <v>34.9</v>
          </cell>
          <cell r="AJ425">
            <v>14.4</v>
          </cell>
          <cell r="AK425">
            <v>7.94</v>
          </cell>
          <cell r="AL425">
            <v>1.74</v>
          </cell>
          <cell r="AM425">
            <v>1.28</v>
          </cell>
          <cell r="AN425">
            <v>2.96</v>
          </cell>
          <cell r="AO425">
            <v>11.3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3.92</v>
          </cell>
          <cell r="AV425">
            <v>0</v>
          </cell>
          <cell r="AW425">
            <v>0.54600000000000004</v>
          </cell>
          <cell r="AX425">
            <v>1</v>
          </cell>
          <cell r="AY425" t="str">
            <v>L203X152X22.2</v>
          </cell>
        </row>
        <row r="426">
          <cell r="A426" t="str">
            <v>L</v>
          </cell>
          <cell r="B426" t="str">
            <v>L8X6X3/4</v>
          </cell>
          <cell r="C426">
            <v>34</v>
          </cell>
          <cell r="D426">
            <v>9.99</v>
          </cell>
          <cell r="E426">
            <v>8</v>
          </cell>
          <cell r="F426">
            <v>0</v>
          </cell>
          <cell r="G426">
            <v>0</v>
          </cell>
          <cell r="H426">
            <v>0</v>
          </cell>
          <cell r="I426">
            <v>6</v>
          </cell>
          <cell r="J426">
            <v>0</v>
          </cell>
          <cell r="K426">
            <v>0</v>
          </cell>
          <cell r="L426">
            <v>0</v>
          </cell>
          <cell r="M426">
            <v>0.75</v>
          </cell>
          <cell r="N426">
            <v>0</v>
          </cell>
          <cell r="O426">
            <v>0</v>
          </cell>
          <cell r="P426">
            <v>1.25</v>
          </cell>
          <cell r="Q426">
            <v>1.25</v>
          </cell>
          <cell r="R426">
            <v>1.56</v>
          </cell>
          <cell r="S426">
            <v>2.5499999999999998</v>
          </cell>
          <cell r="T426">
            <v>0</v>
          </cell>
          <cell r="U426">
            <v>0.624</v>
          </cell>
          <cell r="V426">
            <v>1.34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63.5</v>
          </cell>
          <cell r="AF426">
            <v>21.1</v>
          </cell>
          <cell r="AG426">
            <v>11.7</v>
          </cell>
          <cell r="AH426">
            <v>2.52</v>
          </cell>
          <cell r="AI426">
            <v>30.8</v>
          </cell>
          <cell r="AJ426">
            <v>12.5</v>
          </cell>
          <cell r="AK426">
            <v>6.92</v>
          </cell>
          <cell r="AL426">
            <v>1.75</v>
          </cell>
          <cell r="AM426">
            <v>1.29</v>
          </cell>
          <cell r="AN426">
            <v>1.9</v>
          </cell>
          <cell r="AO426">
            <v>7.28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3.95</v>
          </cell>
          <cell r="AV426">
            <v>0</v>
          </cell>
          <cell r="AW426">
            <v>0.55000000000000004</v>
          </cell>
          <cell r="AX426">
            <v>1</v>
          </cell>
          <cell r="AY426" t="str">
            <v>L203X152X19</v>
          </cell>
        </row>
        <row r="427">
          <cell r="A427" t="str">
            <v>L</v>
          </cell>
          <cell r="B427" t="str">
            <v>L8X6X5/8</v>
          </cell>
          <cell r="C427">
            <v>28.6</v>
          </cell>
          <cell r="D427">
            <v>8.41</v>
          </cell>
          <cell r="E427">
            <v>8</v>
          </cell>
          <cell r="F427">
            <v>0</v>
          </cell>
          <cell r="G427">
            <v>0</v>
          </cell>
          <cell r="H427">
            <v>0</v>
          </cell>
          <cell r="I427">
            <v>6</v>
          </cell>
          <cell r="J427">
            <v>0</v>
          </cell>
          <cell r="K427">
            <v>0</v>
          </cell>
          <cell r="L427">
            <v>0</v>
          </cell>
          <cell r="M427">
            <v>0.625</v>
          </cell>
          <cell r="N427">
            <v>0</v>
          </cell>
          <cell r="O427">
            <v>0</v>
          </cell>
          <cell r="P427">
            <v>1.125</v>
          </cell>
          <cell r="Q427">
            <v>1.125</v>
          </cell>
          <cell r="R427">
            <v>1.51</v>
          </cell>
          <cell r="S427">
            <v>2.5</v>
          </cell>
          <cell r="T427">
            <v>0</v>
          </cell>
          <cell r="U427">
            <v>0.52600000000000002</v>
          </cell>
          <cell r="V427">
            <v>1.27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54.2</v>
          </cell>
          <cell r="AF427">
            <v>17.899999999999999</v>
          </cell>
          <cell r="AG427">
            <v>9.86</v>
          </cell>
          <cell r="AH427">
            <v>2.54</v>
          </cell>
          <cell r="AI427">
            <v>26.4</v>
          </cell>
          <cell r="AJ427">
            <v>10.5</v>
          </cell>
          <cell r="AK427">
            <v>5.88</v>
          </cell>
          <cell r="AL427">
            <v>1.77</v>
          </cell>
          <cell r="AM427">
            <v>1.29</v>
          </cell>
          <cell r="AN427">
            <v>1.1200000000000001</v>
          </cell>
          <cell r="AO427">
            <v>4.33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3.98</v>
          </cell>
          <cell r="AV427">
            <v>0</v>
          </cell>
          <cell r="AW427">
            <v>0.55400000000000005</v>
          </cell>
          <cell r="AX427">
            <v>0.99725130227365788</v>
          </cell>
          <cell r="AY427" t="str">
            <v>L203X152X15.9</v>
          </cell>
        </row>
        <row r="428">
          <cell r="A428" t="str">
            <v>L</v>
          </cell>
          <cell r="B428" t="str">
            <v>L8X6X9/16</v>
          </cell>
          <cell r="C428">
            <v>25.9</v>
          </cell>
          <cell r="D428">
            <v>7.61</v>
          </cell>
          <cell r="E428">
            <v>8</v>
          </cell>
          <cell r="F428">
            <v>0</v>
          </cell>
          <cell r="G428">
            <v>0</v>
          </cell>
          <cell r="H428">
            <v>0</v>
          </cell>
          <cell r="I428">
            <v>6</v>
          </cell>
          <cell r="J428">
            <v>0</v>
          </cell>
          <cell r="K428">
            <v>0</v>
          </cell>
          <cell r="L428">
            <v>0</v>
          </cell>
          <cell r="M428">
            <v>0.5625</v>
          </cell>
          <cell r="N428">
            <v>0</v>
          </cell>
          <cell r="O428">
            <v>0</v>
          </cell>
          <cell r="P428">
            <v>1.0625</v>
          </cell>
          <cell r="Q428">
            <v>1.0625</v>
          </cell>
          <cell r="R428">
            <v>1.49</v>
          </cell>
          <cell r="S428">
            <v>2.48</v>
          </cell>
          <cell r="T428">
            <v>0</v>
          </cell>
          <cell r="U428">
            <v>0.47599999999999998</v>
          </cell>
          <cell r="V428">
            <v>1.23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49.4</v>
          </cell>
          <cell r="AF428">
            <v>16.2</v>
          </cell>
          <cell r="AG428">
            <v>8.94</v>
          </cell>
          <cell r="AH428">
            <v>2.5499999999999998</v>
          </cell>
          <cell r="AI428">
            <v>24.1</v>
          </cell>
          <cell r="AJ428">
            <v>9.52</v>
          </cell>
          <cell r="AK428">
            <v>5.34</v>
          </cell>
          <cell r="AL428">
            <v>1.78</v>
          </cell>
          <cell r="AM428">
            <v>1.3</v>
          </cell>
          <cell r="AN428">
            <v>0.82299999999999995</v>
          </cell>
          <cell r="AO428">
            <v>3.2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3.99</v>
          </cell>
          <cell r="AV428">
            <v>0</v>
          </cell>
          <cell r="AW428">
            <v>0.55600000000000005</v>
          </cell>
          <cell r="AX428">
            <v>0.95916811363739773</v>
          </cell>
          <cell r="AY428" t="str">
            <v>L203X152X14.3</v>
          </cell>
        </row>
        <row r="429">
          <cell r="A429" t="str">
            <v>L</v>
          </cell>
          <cell r="B429" t="str">
            <v>L8X6X1/2</v>
          </cell>
          <cell r="C429">
            <v>23.2</v>
          </cell>
          <cell r="D429">
            <v>6.8</v>
          </cell>
          <cell r="E429">
            <v>8</v>
          </cell>
          <cell r="F429">
            <v>0</v>
          </cell>
          <cell r="G429">
            <v>0</v>
          </cell>
          <cell r="H429">
            <v>0</v>
          </cell>
          <cell r="I429">
            <v>6</v>
          </cell>
          <cell r="J429">
            <v>0</v>
          </cell>
          <cell r="K429">
            <v>0</v>
          </cell>
          <cell r="L429">
            <v>0</v>
          </cell>
          <cell r="M429">
            <v>0.5</v>
          </cell>
          <cell r="N429">
            <v>0</v>
          </cell>
          <cell r="O429">
            <v>0</v>
          </cell>
          <cell r="P429">
            <v>1</v>
          </cell>
          <cell r="Q429">
            <v>1</v>
          </cell>
          <cell r="R429">
            <v>1.46</v>
          </cell>
          <cell r="S429">
            <v>2.46</v>
          </cell>
          <cell r="T429">
            <v>0</v>
          </cell>
          <cell r="U429">
            <v>0.42499999999999999</v>
          </cell>
          <cell r="V429">
            <v>1.2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44.4</v>
          </cell>
          <cell r="AF429">
            <v>14.6</v>
          </cell>
          <cell r="AG429">
            <v>8.01</v>
          </cell>
          <cell r="AH429">
            <v>2.5499999999999998</v>
          </cell>
          <cell r="AI429">
            <v>21.7</v>
          </cell>
          <cell r="AJ429">
            <v>8.52</v>
          </cell>
          <cell r="AK429">
            <v>4.79</v>
          </cell>
          <cell r="AL429">
            <v>1.79</v>
          </cell>
          <cell r="AM429">
            <v>1.3</v>
          </cell>
          <cell r="AN429">
            <v>0.58399999999999996</v>
          </cell>
          <cell r="AO429">
            <v>2.2799999999999998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4.01</v>
          </cell>
          <cell r="AV429">
            <v>0</v>
          </cell>
          <cell r="AW429">
            <v>0.55700000000000005</v>
          </cell>
          <cell r="AX429">
            <v>0.91156412784207241</v>
          </cell>
          <cell r="AY429" t="str">
            <v>L203X152X12.7</v>
          </cell>
        </row>
        <row r="430">
          <cell r="A430" t="str">
            <v>L</v>
          </cell>
          <cell r="B430" t="str">
            <v>L8X6X7/16</v>
          </cell>
          <cell r="C430">
            <v>20.399999999999999</v>
          </cell>
          <cell r="D430">
            <v>5.99</v>
          </cell>
          <cell r="E430">
            <v>8</v>
          </cell>
          <cell r="F430">
            <v>0</v>
          </cell>
          <cell r="G430">
            <v>0</v>
          </cell>
          <cell r="H430">
            <v>0</v>
          </cell>
          <cell r="I430">
            <v>6</v>
          </cell>
          <cell r="J430">
            <v>0</v>
          </cell>
          <cell r="K430">
            <v>0</v>
          </cell>
          <cell r="L430">
            <v>0</v>
          </cell>
          <cell r="M430">
            <v>0.4375</v>
          </cell>
          <cell r="N430">
            <v>0</v>
          </cell>
          <cell r="O430">
            <v>0</v>
          </cell>
          <cell r="P430">
            <v>0.9375</v>
          </cell>
          <cell r="Q430">
            <v>0.9375</v>
          </cell>
          <cell r="R430">
            <v>1.44</v>
          </cell>
          <cell r="S430">
            <v>2.4300000000000002</v>
          </cell>
          <cell r="T430">
            <v>0</v>
          </cell>
          <cell r="U430">
            <v>0.374</v>
          </cell>
          <cell r="V430">
            <v>1.1599999999999999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39.299999999999997</v>
          </cell>
          <cell r="AF430">
            <v>12.9</v>
          </cell>
          <cell r="AG430">
            <v>7.06</v>
          </cell>
          <cell r="AH430">
            <v>2.56</v>
          </cell>
          <cell r="AI430">
            <v>19.3</v>
          </cell>
          <cell r="AJ430">
            <v>7.5</v>
          </cell>
          <cell r="AK430">
            <v>4.2300000000000004</v>
          </cell>
          <cell r="AL430">
            <v>1.8</v>
          </cell>
          <cell r="AM430">
            <v>1.31</v>
          </cell>
          <cell r="AN430">
            <v>0.39600000000000002</v>
          </cell>
          <cell r="AO430">
            <v>1.55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4.0199999999999996</v>
          </cell>
          <cell r="AV430">
            <v>0</v>
          </cell>
          <cell r="AW430">
            <v>0.55900000000000005</v>
          </cell>
          <cell r="AX430">
            <v>0.85035900324808278</v>
          </cell>
          <cell r="AY430" t="str">
            <v>L203X152X11.1</v>
          </cell>
        </row>
        <row r="431">
          <cell r="A431" t="str">
            <v>L</v>
          </cell>
          <cell r="B431" t="str">
            <v>L8X4X1</v>
          </cell>
          <cell r="C431">
            <v>37.6</v>
          </cell>
          <cell r="D431">
            <v>11.1</v>
          </cell>
          <cell r="E431">
            <v>8</v>
          </cell>
          <cell r="F431">
            <v>0</v>
          </cell>
          <cell r="G431">
            <v>0</v>
          </cell>
          <cell r="H431">
            <v>0</v>
          </cell>
          <cell r="I431">
            <v>4</v>
          </cell>
          <cell r="J431">
            <v>0</v>
          </cell>
          <cell r="K431">
            <v>0</v>
          </cell>
          <cell r="L431">
            <v>0</v>
          </cell>
          <cell r="M431">
            <v>1</v>
          </cell>
          <cell r="N431">
            <v>0</v>
          </cell>
          <cell r="O431">
            <v>0</v>
          </cell>
          <cell r="P431">
            <v>1.5</v>
          </cell>
          <cell r="Q431">
            <v>1.5</v>
          </cell>
          <cell r="R431">
            <v>1.04</v>
          </cell>
          <cell r="S431">
            <v>3.03</v>
          </cell>
          <cell r="T431">
            <v>0</v>
          </cell>
          <cell r="U431">
            <v>0.69099999999999995</v>
          </cell>
          <cell r="V431">
            <v>2.4700000000000002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69.7</v>
          </cell>
          <cell r="AF431">
            <v>24.3</v>
          </cell>
          <cell r="AG431">
            <v>14</v>
          </cell>
          <cell r="AH431">
            <v>2.5099999999999998</v>
          </cell>
          <cell r="AI431">
            <v>11.6</v>
          </cell>
          <cell r="AJ431">
            <v>7.73</v>
          </cell>
          <cell r="AK431">
            <v>3.94</v>
          </cell>
          <cell r="AL431">
            <v>1.03</v>
          </cell>
          <cell r="AM431">
            <v>0.84399999999999997</v>
          </cell>
          <cell r="AN431">
            <v>3.68</v>
          </cell>
          <cell r="AO431">
            <v>12.9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3.74</v>
          </cell>
          <cell r="AV431">
            <v>0</v>
          </cell>
          <cell r="AW431">
            <v>0.247</v>
          </cell>
          <cell r="AX431">
            <v>1</v>
          </cell>
          <cell r="AY431" t="str">
            <v>L203X102X25.4</v>
          </cell>
        </row>
        <row r="432">
          <cell r="A432" t="str">
            <v>L</v>
          </cell>
          <cell r="B432" t="str">
            <v>L8X4X7/8</v>
          </cell>
          <cell r="C432">
            <v>33.299999999999997</v>
          </cell>
          <cell r="D432">
            <v>9.7899999999999991</v>
          </cell>
          <cell r="E432">
            <v>8</v>
          </cell>
          <cell r="F432">
            <v>0</v>
          </cell>
          <cell r="G432">
            <v>0</v>
          </cell>
          <cell r="H432">
            <v>0</v>
          </cell>
          <cell r="I432">
            <v>4</v>
          </cell>
          <cell r="J432">
            <v>0</v>
          </cell>
          <cell r="K432">
            <v>0</v>
          </cell>
          <cell r="L432">
            <v>0</v>
          </cell>
          <cell r="M432">
            <v>0.875</v>
          </cell>
          <cell r="N432">
            <v>0</v>
          </cell>
          <cell r="O432">
            <v>0</v>
          </cell>
          <cell r="P432">
            <v>1.375</v>
          </cell>
          <cell r="Q432">
            <v>1.375</v>
          </cell>
          <cell r="R432">
            <v>0.997</v>
          </cell>
          <cell r="S432">
            <v>2.99</v>
          </cell>
          <cell r="T432">
            <v>0</v>
          </cell>
          <cell r="U432">
            <v>0.61199999999999999</v>
          </cell>
          <cell r="V432">
            <v>2.41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62.6</v>
          </cell>
          <cell r="AF432">
            <v>21.7</v>
          </cell>
          <cell r="AG432">
            <v>12.5</v>
          </cell>
          <cell r="AH432">
            <v>2.5299999999999998</v>
          </cell>
          <cell r="AI432">
            <v>10.5</v>
          </cell>
          <cell r="AJ432">
            <v>6.77</v>
          </cell>
          <cell r="AK432">
            <v>3.51</v>
          </cell>
          <cell r="AL432">
            <v>1.04</v>
          </cell>
          <cell r="AM432">
            <v>0.84599999999999997</v>
          </cell>
          <cell r="AN432">
            <v>2.5099999999999998</v>
          </cell>
          <cell r="AO432">
            <v>8.89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3.78</v>
          </cell>
          <cell r="AV432">
            <v>0</v>
          </cell>
          <cell r="AW432">
            <v>0.252</v>
          </cell>
          <cell r="AX432">
            <v>1</v>
          </cell>
          <cell r="AY432" t="str">
            <v>L203X102X22.2</v>
          </cell>
        </row>
        <row r="433">
          <cell r="A433" t="str">
            <v>L</v>
          </cell>
          <cell r="B433" t="str">
            <v>L8X4X3/4</v>
          </cell>
          <cell r="C433">
            <v>28.9</v>
          </cell>
          <cell r="D433">
            <v>8.49</v>
          </cell>
          <cell r="E433">
            <v>8</v>
          </cell>
          <cell r="F433">
            <v>0</v>
          </cell>
          <cell r="G433">
            <v>0</v>
          </cell>
          <cell r="H433">
            <v>0</v>
          </cell>
          <cell r="I433">
            <v>4</v>
          </cell>
          <cell r="J433">
            <v>0</v>
          </cell>
          <cell r="K433">
            <v>0</v>
          </cell>
          <cell r="L433">
            <v>0</v>
          </cell>
          <cell r="M433">
            <v>0.75</v>
          </cell>
          <cell r="N433">
            <v>0</v>
          </cell>
          <cell r="O433">
            <v>0</v>
          </cell>
          <cell r="P433">
            <v>1.25</v>
          </cell>
          <cell r="Q433">
            <v>1.25</v>
          </cell>
          <cell r="R433">
            <v>0.94899999999999995</v>
          </cell>
          <cell r="S433">
            <v>2.94</v>
          </cell>
          <cell r="T433">
            <v>0</v>
          </cell>
          <cell r="U433">
            <v>0.53100000000000003</v>
          </cell>
          <cell r="V433">
            <v>2.34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55</v>
          </cell>
          <cell r="AF433">
            <v>18.899999999999999</v>
          </cell>
          <cell r="AG433">
            <v>10.9</v>
          </cell>
          <cell r="AH433">
            <v>2.5499999999999998</v>
          </cell>
          <cell r="AI433">
            <v>9.3699999999999992</v>
          </cell>
          <cell r="AJ433">
            <v>5.82</v>
          </cell>
          <cell r="AK433">
            <v>3.07</v>
          </cell>
          <cell r="AL433">
            <v>1.05</v>
          </cell>
          <cell r="AM433">
            <v>0.85</v>
          </cell>
          <cell r="AN433">
            <v>1.61</v>
          </cell>
          <cell r="AO433">
            <v>5.75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3.81</v>
          </cell>
          <cell r="AV433">
            <v>0</v>
          </cell>
          <cell r="AW433">
            <v>0.25700000000000001</v>
          </cell>
          <cell r="AX433">
            <v>1</v>
          </cell>
          <cell r="AY433" t="str">
            <v>L203X102X19</v>
          </cell>
        </row>
        <row r="434">
          <cell r="A434" t="str">
            <v>L</v>
          </cell>
          <cell r="B434" t="str">
            <v>L8X4X5/8</v>
          </cell>
          <cell r="C434">
            <v>24.4</v>
          </cell>
          <cell r="D434">
            <v>7.16</v>
          </cell>
          <cell r="E434">
            <v>8</v>
          </cell>
          <cell r="F434">
            <v>0</v>
          </cell>
          <cell r="G434">
            <v>0</v>
          </cell>
          <cell r="H434">
            <v>0</v>
          </cell>
          <cell r="I434">
            <v>4</v>
          </cell>
          <cell r="J434">
            <v>0</v>
          </cell>
          <cell r="K434">
            <v>0</v>
          </cell>
          <cell r="L434">
            <v>0</v>
          </cell>
          <cell r="M434">
            <v>0.625</v>
          </cell>
          <cell r="N434">
            <v>0</v>
          </cell>
          <cell r="O434">
            <v>0</v>
          </cell>
          <cell r="P434">
            <v>1.125</v>
          </cell>
          <cell r="Q434">
            <v>1.125</v>
          </cell>
          <cell r="R434">
            <v>0.90200000000000002</v>
          </cell>
          <cell r="S434">
            <v>2.89</v>
          </cell>
          <cell r="T434">
            <v>0</v>
          </cell>
          <cell r="U434">
            <v>0.44800000000000001</v>
          </cell>
          <cell r="V434">
            <v>2.27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47</v>
          </cell>
          <cell r="AF434">
            <v>16.100000000000001</v>
          </cell>
          <cell r="AG434">
            <v>9.1999999999999993</v>
          </cell>
          <cell r="AH434">
            <v>2.56</v>
          </cell>
          <cell r="AI434">
            <v>8.11</v>
          </cell>
          <cell r="AJ434">
            <v>4.8600000000000003</v>
          </cell>
          <cell r="AK434">
            <v>2.62</v>
          </cell>
          <cell r="AL434">
            <v>1.06</v>
          </cell>
          <cell r="AM434">
            <v>0.85599999999999998</v>
          </cell>
          <cell r="AN434">
            <v>0.95499999999999996</v>
          </cell>
          <cell r="AO434">
            <v>3.42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3.83</v>
          </cell>
          <cell r="AV434">
            <v>0</v>
          </cell>
          <cell r="AW434">
            <v>0.26200000000000001</v>
          </cell>
          <cell r="AX434">
            <v>0.99725130227365788</v>
          </cell>
          <cell r="AY434" t="str">
            <v>L203X102X15.9</v>
          </cell>
        </row>
        <row r="435">
          <cell r="A435" t="str">
            <v>L</v>
          </cell>
          <cell r="B435" t="str">
            <v>L8X4X9/16</v>
          </cell>
          <cell r="C435">
            <v>22.1</v>
          </cell>
          <cell r="D435">
            <v>6.49</v>
          </cell>
          <cell r="E435">
            <v>8</v>
          </cell>
          <cell r="F435">
            <v>0</v>
          </cell>
          <cell r="G435">
            <v>0</v>
          </cell>
          <cell r="H435">
            <v>0</v>
          </cell>
          <cell r="I435">
            <v>4</v>
          </cell>
          <cell r="J435">
            <v>0</v>
          </cell>
          <cell r="K435">
            <v>0</v>
          </cell>
          <cell r="L435">
            <v>0</v>
          </cell>
          <cell r="M435">
            <v>0.5625</v>
          </cell>
          <cell r="N435">
            <v>0</v>
          </cell>
          <cell r="O435">
            <v>0</v>
          </cell>
          <cell r="P435">
            <v>1.0625</v>
          </cell>
          <cell r="Q435">
            <v>1.0625</v>
          </cell>
          <cell r="R435">
            <v>0.878</v>
          </cell>
          <cell r="S435">
            <v>2.86</v>
          </cell>
          <cell r="T435">
            <v>0</v>
          </cell>
          <cell r="U435">
            <v>0.40500000000000003</v>
          </cell>
          <cell r="V435">
            <v>2.23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42.9</v>
          </cell>
          <cell r="AF435">
            <v>14.6</v>
          </cell>
          <cell r="AG435">
            <v>8.34</v>
          </cell>
          <cell r="AH435">
            <v>2.57</v>
          </cell>
          <cell r="AI435">
            <v>7.44</v>
          </cell>
          <cell r="AJ435">
            <v>4.3899999999999997</v>
          </cell>
          <cell r="AK435">
            <v>2.38</v>
          </cell>
          <cell r="AL435">
            <v>1.07</v>
          </cell>
          <cell r="AM435">
            <v>0.85899999999999999</v>
          </cell>
          <cell r="AN435">
            <v>0.70399999999999996</v>
          </cell>
          <cell r="AO435">
            <v>2.5299999999999998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3.84</v>
          </cell>
          <cell r="AV435">
            <v>0</v>
          </cell>
          <cell r="AW435">
            <v>0.26400000000000001</v>
          </cell>
          <cell r="AX435">
            <v>0.95916811363739773</v>
          </cell>
          <cell r="AY435" t="str">
            <v>L203X102X14.3</v>
          </cell>
        </row>
        <row r="436">
          <cell r="A436" t="str">
            <v>L</v>
          </cell>
          <cell r="B436" t="str">
            <v>L8X4X1/2</v>
          </cell>
          <cell r="C436">
            <v>19.7</v>
          </cell>
          <cell r="D436">
            <v>5.8</v>
          </cell>
          <cell r="E436">
            <v>8</v>
          </cell>
          <cell r="F436">
            <v>0</v>
          </cell>
          <cell r="G436">
            <v>0</v>
          </cell>
          <cell r="H436">
            <v>0</v>
          </cell>
          <cell r="I436">
            <v>4</v>
          </cell>
          <cell r="J436">
            <v>0</v>
          </cell>
          <cell r="K436">
            <v>0</v>
          </cell>
          <cell r="L436">
            <v>0</v>
          </cell>
          <cell r="M436">
            <v>0.5</v>
          </cell>
          <cell r="N436">
            <v>0</v>
          </cell>
          <cell r="O436">
            <v>0</v>
          </cell>
          <cell r="P436">
            <v>1</v>
          </cell>
          <cell r="Q436">
            <v>1</v>
          </cell>
          <cell r="R436">
            <v>0.85399999999999998</v>
          </cell>
          <cell r="S436">
            <v>2.84</v>
          </cell>
          <cell r="T436">
            <v>0</v>
          </cell>
          <cell r="U436">
            <v>0.36299999999999999</v>
          </cell>
          <cell r="V436">
            <v>2.2000000000000002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38.6</v>
          </cell>
          <cell r="AF436">
            <v>13.1</v>
          </cell>
          <cell r="AG436">
            <v>7.48</v>
          </cell>
          <cell r="AH436">
            <v>2.58</v>
          </cell>
          <cell r="AI436">
            <v>6.75</v>
          </cell>
          <cell r="AJ436">
            <v>3.91</v>
          </cell>
          <cell r="AK436">
            <v>2.15</v>
          </cell>
          <cell r="AL436">
            <v>1.08</v>
          </cell>
          <cell r="AM436">
            <v>0.86299999999999999</v>
          </cell>
          <cell r="AN436">
            <v>0.501</v>
          </cell>
          <cell r="AO436">
            <v>1.8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3.86</v>
          </cell>
          <cell r="AV436">
            <v>0</v>
          </cell>
          <cell r="AW436">
            <v>0.26600000000000001</v>
          </cell>
          <cell r="AX436">
            <v>0.91156412784207241</v>
          </cell>
          <cell r="AY436" t="str">
            <v>L203X102X12.7</v>
          </cell>
        </row>
        <row r="437">
          <cell r="A437" t="str">
            <v>L</v>
          </cell>
          <cell r="B437" t="str">
            <v>L8X4X7/16</v>
          </cell>
          <cell r="C437">
            <v>17.399999999999999</v>
          </cell>
          <cell r="D437">
            <v>5.1100000000000003</v>
          </cell>
          <cell r="E437">
            <v>8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0</v>
          </cell>
          <cell r="L437">
            <v>0</v>
          </cell>
          <cell r="M437">
            <v>0.4375</v>
          </cell>
          <cell r="N437">
            <v>0</v>
          </cell>
          <cell r="O437">
            <v>0</v>
          </cell>
          <cell r="P437">
            <v>0.9375</v>
          </cell>
          <cell r="Q437">
            <v>0.9375</v>
          </cell>
          <cell r="R437">
            <v>0.82899999999999996</v>
          </cell>
          <cell r="S437">
            <v>2.81</v>
          </cell>
          <cell r="T437">
            <v>0</v>
          </cell>
          <cell r="U437">
            <v>0.32</v>
          </cell>
          <cell r="V437">
            <v>2.16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34.200000000000003</v>
          </cell>
          <cell r="AF437">
            <v>11.6</v>
          </cell>
          <cell r="AG437">
            <v>6.59</v>
          </cell>
          <cell r="AH437">
            <v>2.59</v>
          </cell>
          <cell r="AI437">
            <v>6.03</v>
          </cell>
          <cell r="AJ437">
            <v>3.42</v>
          </cell>
          <cell r="AK437">
            <v>1.9</v>
          </cell>
          <cell r="AL437">
            <v>1.0900000000000001</v>
          </cell>
          <cell r="AM437">
            <v>0.86699999999999999</v>
          </cell>
          <cell r="AN437">
            <v>0.34</v>
          </cell>
          <cell r="AO437">
            <v>1.22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3.87</v>
          </cell>
          <cell r="AV437">
            <v>0</v>
          </cell>
          <cell r="AW437">
            <v>0.26800000000000002</v>
          </cell>
          <cell r="AX437">
            <v>0.85035900324808278</v>
          </cell>
          <cell r="AY437" t="str">
            <v>L203X102X11.1</v>
          </cell>
        </row>
        <row r="438">
          <cell r="A438" t="str">
            <v>L</v>
          </cell>
          <cell r="B438" t="str">
            <v>L7X4X3/4</v>
          </cell>
          <cell r="C438">
            <v>26.2</v>
          </cell>
          <cell r="D438">
            <v>7.7</v>
          </cell>
          <cell r="E438">
            <v>7</v>
          </cell>
          <cell r="F438">
            <v>0</v>
          </cell>
          <cell r="G438">
            <v>0</v>
          </cell>
          <cell r="H438">
            <v>0</v>
          </cell>
          <cell r="I438">
            <v>4</v>
          </cell>
          <cell r="J438">
            <v>0</v>
          </cell>
          <cell r="K438">
            <v>0</v>
          </cell>
          <cell r="L438">
            <v>0</v>
          </cell>
          <cell r="M438">
            <v>0.75</v>
          </cell>
          <cell r="N438">
            <v>0</v>
          </cell>
          <cell r="O438">
            <v>0</v>
          </cell>
          <cell r="P438">
            <v>1.25</v>
          </cell>
          <cell r="Q438">
            <v>1.25</v>
          </cell>
          <cell r="R438">
            <v>1</v>
          </cell>
          <cell r="S438">
            <v>2.5</v>
          </cell>
          <cell r="T438">
            <v>0</v>
          </cell>
          <cell r="U438">
            <v>0.55000000000000004</v>
          </cell>
          <cell r="V438">
            <v>1.87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37.799999999999997</v>
          </cell>
          <cell r="AF438">
            <v>14.8</v>
          </cell>
          <cell r="AG438">
            <v>8.39</v>
          </cell>
          <cell r="AH438">
            <v>2.21</v>
          </cell>
          <cell r="AI438">
            <v>9</v>
          </cell>
          <cell r="AJ438">
            <v>5.6</v>
          </cell>
          <cell r="AK438">
            <v>3.01</v>
          </cell>
          <cell r="AL438">
            <v>1.08</v>
          </cell>
          <cell r="AM438">
            <v>0.85499999999999998</v>
          </cell>
          <cell r="AN438">
            <v>1.47</v>
          </cell>
          <cell r="AO438">
            <v>3.97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3.31</v>
          </cell>
          <cell r="AV438">
            <v>0</v>
          </cell>
          <cell r="AW438">
            <v>0.32400000000000001</v>
          </cell>
          <cell r="AX438">
            <v>1</v>
          </cell>
          <cell r="AY438" t="str">
            <v>L178X102X19</v>
          </cell>
        </row>
        <row r="439">
          <cell r="A439" t="str">
            <v>L</v>
          </cell>
          <cell r="B439" t="str">
            <v>L7X4X5/8</v>
          </cell>
          <cell r="C439">
            <v>22.1</v>
          </cell>
          <cell r="D439">
            <v>6.5</v>
          </cell>
          <cell r="E439">
            <v>7</v>
          </cell>
          <cell r="F439">
            <v>0</v>
          </cell>
          <cell r="G439">
            <v>0</v>
          </cell>
          <cell r="H439">
            <v>0</v>
          </cell>
          <cell r="I439">
            <v>4</v>
          </cell>
          <cell r="J439">
            <v>0</v>
          </cell>
          <cell r="K439">
            <v>0</v>
          </cell>
          <cell r="L439">
            <v>0</v>
          </cell>
          <cell r="M439">
            <v>0.625</v>
          </cell>
          <cell r="N439">
            <v>0</v>
          </cell>
          <cell r="O439">
            <v>0</v>
          </cell>
          <cell r="P439">
            <v>1.125</v>
          </cell>
          <cell r="Q439">
            <v>1.125</v>
          </cell>
          <cell r="R439">
            <v>0.95799999999999996</v>
          </cell>
          <cell r="S439">
            <v>2.4500000000000002</v>
          </cell>
          <cell r="T439">
            <v>0</v>
          </cell>
          <cell r="U439">
            <v>0.46400000000000002</v>
          </cell>
          <cell r="V439">
            <v>1.8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32.4</v>
          </cell>
          <cell r="AF439">
            <v>12.5</v>
          </cell>
          <cell r="AG439">
            <v>7.12</v>
          </cell>
          <cell r="AH439">
            <v>2.23</v>
          </cell>
          <cell r="AI439">
            <v>7.79</v>
          </cell>
          <cell r="AJ439">
            <v>4.6900000000000004</v>
          </cell>
          <cell r="AK439">
            <v>2.56</v>
          </cell>
          <cell r="AL439">
            <v>1.1000000000000001</v>
          </cell>
          <cell r="AM439">
            <v>0.86</v>
          </cell>
          <cell r="AN439">
            <v>0.86799999999999999</v>
          </cell>
          <cell r="AO439">
            <v>2.37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3.34</v>
          </cell>
          <cell r="AV439">
            <v>0</v>
          </cell>
          <cell r="AW439">
            <v>0.32900000000000001</v>
          </cell>
          <cell r="AX439">
            <v>1</v>
          </cell>
          <cell r="AY439" t="str">
            <v>L178X102X15.9</v>
          </cell>
        </row>
        <row r="440">
          <cell r="A440" t="str">
            <v>L</v>
          </cell>
          <cell r="B440" t="str">
            <v>L7X4X1/2</v>
          </cell>
          <cell r="C440">
            <v>17.899999999999999</v>
          </cell>
          <cell r="D440">
            <v>5.26</v>
          </cell>
          <cell r="E440">
            <v>7</v>
          </cell>
          <cell r="F440">
            <v>0</v>
          </cell>
          <cell r="G440">
            <v>0</v>
          </cell>
          <cell r="H440">
            <v>0</v>
          </cell>
          <cell r="I440">
            <v>4</v>
          </cell>
          <cell r="J440">
            <v>0</v>
          </cell>
          <cell r="K440">
            <v>0</v>
          </cell>
          <cell r="L440">
            <v>0</v>
          </cell>
          <cell r="M440">
            <v>0.5</v>
          </cell>
          <cell r="N440">
            <v>0</v>
          </cell>
          <cell r="O440">
            <v>0</v>
          </cell>
          <cell r="P440">
            <v>1</v>
          </cell>
          <cell r="Q440">
            <v>1</v>
          </cell>
          <cell r="R440">
            <v>0.91</v>
          </cell>
          <cell r="S440">
            <v>2.4</v>
          </cell>
          <cell r="T440">
            <v>0</v>
          </cell>
          <cell r="U440">
            <v>0.376</v>
          </cell>
          <cell r="V440">
            <v>1.74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26.6</v>
          </cell>
          <cell r="AF440">
            <v>10.199999999999999</v>
          </cell>
          <cell r="AG440">
            <v>5.79</v>
          </cell>
          <cell r="AH440">
            <v>2.25</v>
          </cell>
          <cell r="AI440">
            <v>6.48</v>
          </cell>
          <cell r="AJ440">
            <v>3.77</v>
          </cell>
          <cell r="AK440">
            <v>2.1</v>
          </cell>
          <cell r="AL440">
            <v>1.1100000000000001</v>
          </cell>
          <cell r="AM440">
            <v>0.86599999999999999</v>
          </cell>
          <cell r="AN440">
            <v>0.45600000000000002</v>
          </cell>
          <cell r="AO440">
            <v>1.25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3.37</v>
          </cell>
          <cell r="AV440">
            <v>0</v>
          </cell>
          <cell r="AW440">
            <v>0.33400000000000002</v>
          </cell>
          <cell r="AX440">
            <v>0.96511861186181336</v>
          </cell>
          <cell r="AY440" t="str">
            <v>L178X102X12.7</v>
          </cell>
        </row>
        <row r="441">
          <cell r="A441" t="str">
            <v>L</v>
          </cell>
          <cell r="B441" t="str">
            <v>L7X4X7/16</v>
          </cell>
          <cell r="C441">
            <v>15.8</v>
          </cell>
          <cell r="D441">
            <v>4.63</v>
          </cell>
          <cell r="E441">
            <v>7</v>
          </cell>
          <cell r="F441">
            <v>0</v>
          </cell>
          <cell r="G441">
            <v>0</v>
          </cell>
          <cell r="H441">
            <v>0</v>
          </cell>
          <cell r="I441">
            <v>4</v>
          </cell>
          <cell r="J441">
            <v>0</v>
          </cell>
          <cell r="K441">
            <v>0</v>
          </cell>
          <cell r="L441">
            <v>0</v>
          </cell>
          <cell r="M441">
            <v>0.4375</v>
          </cell>
          <cell r="N441">
            <v>0</v>
          </cell>
          <cell r="O441">
            <v>0</v>
          </cell>
          <cell r="P441">
            <v>0.9375</v>
          </cell>
          <cell r="Q441">
            <v>0.9375</v>
          </cell>
          <cell r="R441">
            <v>0.88600000000000001</v>
          </cell>
          <cell r="S441">
            <v>2.38</v>
          </cell>
          <cell r="T441">
            <v>0</v>
          </cell>
          <cell r="U441">
            <v>0.33100000000000002</v>
          </cell>
          <cell r="V441">
            <v>1.7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23.6</v>
          </cell>
          <cell r="AF441">
            <v>9.0299999999999994</v>
          </cell>
          <cell r="AG441">
            <v>5.1100000000000003</v>
          </cell>
          <cell r="AH441">
            <v>2.2599999999999998</v>
          </cell>
          <cell r="AI441">
            <v>5.79</v>
          </cell>
          <cell r="AJ441">
            <v>3.31</v>
          </cell>
          <cell r="AK441">
            <v>1.86</v>
          </cell>
          <cell r="AL441">
            <v>1.1200000000000001</v>
          </cell>
          <cell r="AM441">
            <v>0.86899999999999999</v>
          </cell>
          <cell r="AN441">
            <v>0.31</v>
          </cell>
          <cell r="AO441">
            <v>0.85099999999999998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3.39</v>
          </cell>
          <cell r="AV441">
            <v>0</v>
          </cell>
          <cell r="AW441">
            <v>0.33700000000000002</v>
          </cell>
          <cell r="AX441">
            <v>0.91156412784207241</v>
          </cell>
          <cell r="AY441" t="str">
            <v>L178X102X11.1</v>
          </cell>
        </row>
        <row r="442">
          <cell r="A442" t="str">
            <v>L</v>
          </cell>
          <cell r="B442" t="str">
            <v>L7X4X3/8</v>
          </cell>
          <cell r="C442">
            <v>13.6</v>
          </cell>
          <cell r="D442">
            <v>4</v>
          </cell>
          <cell r="E442">
            <v>7</v>
          </cell>
          <cell r="F442">
            <v>0</v>
          </cell>
          <cell r="G442">
            <v>0</v>
          </cell>
          <cell r="H442">
            <v>0</v>
          </cell>
          <cell r="I442">
            <v>4</v>
          </cell>
          <cell r="J442">
            <v>0</v>
          </cell>
          <cell r="K442">
            <v>0</v>
          </cell>
          <cell r="L442">
            <v>0</v>
          </cell>
          <cell r="M442">
            <v>0.375</v>
          </cell>
          <cell r="N442">
            <v>0</v>
          </cell>
          <cell r="O442">
            <v>0</v>
          </cell>
          <cell r="P442">
            <v>0.875</v>
          </cell>
          <cell r="Q442">
            <v>0.875</v>
          </cell>
          <cell r="R442">
            <v>0.86099999999999999</v>
          </cell>
          <cell r="S442">
            <v>2.35</v>
          </cell>
          <cell r="T442">
            <v>0</v>
          </cell>
          <cell r="U442">
            <v>0.28599999999999998</v>
          </cell>
          <cell r="V442">
            <v>1.67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20.5</v>
          </cell>
          <cell r="AF442">
            <v>7.81</v>
          </cell>
          <cell r="AG442">
            <v>4.42</v>
          </cell>
          <cell r="AH442">
            <v>2.27</v>
          </cell>
          <cell r="AI442">
            <v>5.0599999999999996</v>
          </cell>
          <cell r="AJ442">
            <v>2.84</v>
          </cell>
          <cell r="AK442">
            <v>1.61</v>
          </cell>
          <cell r="AL442">
            <v>1.1200000000000001</v>
          </cell>
          <cell r="AM442">
            <v>0.873</v>
          </cell>
          <cell r="AN442">
            <v>0.19800000000000001</v>
          </cell>
          <cell r="AO442">
            <v>0.54400000000000004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3.4</v>
          </cell>
          <cell r="AV442">
            <v>0</v>
          </cell>
          <cell r="AW442">
            <v>0.33900000000000002</v>
          </cell>
          <cell r="AX442">
            <v>0.84015814914908438</v>
          </cell>
          <cell r="AY442" t="str">
            <v>L178X102X9.5</v>
          </cell>
        </row>
        <row r="443">
          <cell r="A443" t="str">
            <v>L</v>
          </cell>
          <cell r="B443" t="str">
            <v>L6X6X1</v>
          </cell>
          <cell r="C443">
            <v>37.5</v>
          </cell>
          <cell r="D443">
            <v>11</v>
          </cell>
          <cell r="E443">
            <v>6</v>
          </cell>
          <cell r="F443">
            <v>0</v>
          </cell>
          <cell r="G443">
            <v>0</v>
          </cell>
          <cell r="H443">
            <v>0</v>
          </cell>
          <cell r="I443">
            <v>6</v>
          </cell>
          <cell r="J443">
            <v>0</v>
          </cell>
          <cell r="K443">
            <v>0</v>
          </cell>
          <cell r="L443">
            <v>0</v>
          </cell>
          <cell r="M443">
            <v>1</v>
          </cell>
          <cell r="N443">
            <v>0</v>
          </cell>
          <cell r="O443">
            <v>0</v>
          </cell>
          <cell r="P443">
            <v>1.5</v>
          </cell>
          <cell r="Q443">
            <v>1.5</v>
          </cell>
          <cell r="R443">
            <v>1.86</v>
          </cell>
          <cell r="S443">
            <v>1.86</v>
          </cell>
          <cell r="T443">
            <v>0</v>
          </cell>
          <cell r="U443">
            <v>0.91800000000000004</v>
          </cell>
          <cell r="V443">
            <v>0.91800000000000004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35.4</v>
          </cell>
          <cell r="AF443">
            <v>15.4</v>
          </cell>
          <cell r="AG443">
            <v>8.5500000000000007</v>
          </cell>
          <cell r="AH443">
            <v>1.79</v>
          </cell>
          <cell r="AI443">
            <v>35.4</v>
          </cell>
          <cell r="AJ443">
            <v>15.4</v>
          </cell>
          <cell r="AK443">
            <v>8.5500000000000007</v>
          </cell>
          <cell r="AL443">
            <v>1.79</v>
          </cell>
          <cell r="AM443">
            <v>1.17</v>
          </cell>
          <cell r="AN443">
            <v>3.68</v>
          </cell>
          <cell r="AO443">
            <v>9.24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3.19</v>
          </cell>
          <cell r="AV443">
            <v>0.63500000000000001</v>
          </cell>
          <cell r="AW443">
            <v>1</v>
          </cell>
          <cell r="AX443">
            <v>1</v>
          </cell>
          <cell r="AY443" t="str">
            <v>L152X152X25.4</v>
          </cell>
        </row>
        <row r="444">
          <cell r="A444" t="str">
            <v>L</v>
          </cell>
          <cell r="B444" t="str">
            <v>L6X6X7/8</v>
          </cell>
          <cell r="C444">
            <v>33.200000000000003</v>
          </cell>
          <cell r="D444">
            <v>9.75</v>
          </cell>
          <cell r="E444">
            <v>6</v>
          </cell>
          <cell r="F444">
            <v>0</v>
          </cell>
          <cell r="G444">
            <v>0</v>
          </cell>
          <cell r="H444">
            <v>0</v>
          </cell>
          <cell r="I444">
            <v>6</v>
          </cell>
          <cell r="J444">
            <v>0</v>
          </cell>
          <cell r="K444">
            <v>0</v>
          </cell>
          <cell r="L444">
            <v>0</v>
          </cell>
          <cell r="M444">
            <v>0.875</v>
          </cell>
          <cell r="N444">
            <v>0</v>
          </cell>
          <cell r="O444">
            <v>0</v>
          </cell>
          <cell r="P444">
            <v>1.375</v>
          </cell>
          <cell r="Q444">
            <v>1.375</v>
          </cell>
          <cell r="R444">
            <v>1.81</v>
          </cell>
          <cell r="S444">
            <v>1.81</v>
          </cell>
          <cell r="T444">
            <v>0</v>
          </cell>
          <cell r="U444">
            <v>0.81299999999999994</v>
          </cell>
          <cell r="V444">
            <v>0.81299999999999994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31.9</v>
          </cell>
          <cell r="AF444">
            <v>13.7</v>
          </cell>
          <cell r="AG444">
            <v>7.61</v>
          </cell>
          <cell r="AH444">
            <v>1.81</v>
          </cell>
          <cell r="AI444">
            <v>31.9</v>
          </cell>
          <cell r="AJ444">
            <v>13.7</v>
          </cell>
          <cell r="AK444">
            <v>7.61</v>
          </cell>
          <cell r="AL444">
            <v>1.81</v>
          </cell>
          <cell r="AM444">
            <v>1.17</v>
          </cell>
          <cell r="AN444">
            <v>2.5099999999999998</v>
          </cell>
          <cell r="AO444">
            <v>6.41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3.21</v>
          </cell>
          <cell r="AV444">
            <v>0.63500000000000001</v>
          </cell>
          <cell r="AW444">
            <v>1</v>
          </cell>
          <cell r="AX444">
            <v>1</v>
          </cell>
          <cell r="AY444" t="str">
            <v>L152X152X22.2</v>
          </cell>
        </row>
        <row r="445">
          <cell r="A445" t="str">
            <v>L</v>
          </cell>
          <cell r="B445" t="str">
            <v>L6X6X3/4</v>
          </cell>
          <cell r="C445">
            <v>28.8</v>
          </cell>
          <cell r="D445">
            <v>8.4600000000000009</v>
          </cell>
          <cell r="E445">
            <v>6</v>
          </cell>
          <cell r="F445">
            <v>0</v>
          </cell>
          <cell r="G445">
            <v>0</v>
          </cell>
          <cell r="H445">
            <v>0</v>
          </cell>
          <cell r="I445">
            <v>6</v>
          </cell>
          <cell r="J445">
            <v>0</v>
          </cell>
          <cell r="K445">
            <v>0</v>
          </cell>
          <cell r="L445">
            <v>0</v>
          </cell>
          <cell r="M445">
            <v>0.75</v>
          </cell>
          <cell r="N445">
            <v>0</v>
          </cell>
          <cell r="O445">
            <v>0</v>
          </cell>
          <cell r="P445">
            <v>1.25</v>
          </cell>
          <cell r="Q445">
            <v>1.25</v>
          </cell>
          <cell r="R445">
            <v>1.77</v>
          </cell>
          <cell r="S445">
            <v>1.77</v>
          </cell>
          <cell r="T445">
            <v>0</v>
          </cell>
          <cell r="U445">
            <v>0.70499999999999996</v>
          </cell>
          <cell r="V445">
            <v>0.70499999999999996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28.1</v>
          </cell>
          <cell r="AF445">
            <v>11.9</v>
          </cell>
          <cell r="AG445">
            <v>6.64</v>
          </cell>
          <cell r="AH445">
            <v>1.82</v>
          </cell>
          <cell r="AI445">
            <v>28.1</v>
          </cell>
          <cell r="AJ445">
            <v>11.9</v>
          </cell>
          <cell r="AK445">
            <v>6.64</v>
          </cell>
          <cell r="AL445">
            <v>1.82</v>
          </cell>
          <cell r="AM445">
            <v>1.17</v>
          </cell>
          <cell r="AN445">
            <v>1.61</v>
          </cell>
          <cell r="AO445">
            <v>4.17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3.25</v>
          </cell>
          <cell r="AV445">
            <v>0.63100000000000001</v>
          </cell>
          <cell r="AW445">
            <v>1</v>
          </cell>
          <cell r="AX445">
            <v>1</v>
          </cell>
          <cell r="AY445" t="str">
            <v>L152X152X19</v>
          </cell>
        </row>
        <row r="446">
          <cell r="A446" t="str">
            <v>L</v>
          </cell>
          <cell r="B446" t="str">
            <v>L6X6X5/8</v>
          </cell>
          <cell r="C446">
            <v>24.3</v>
          </cell>
          <cell r="D446">
            <v>7.13</v>
          </cell>
          <cell r="E446">
            <v>6</v>
          </cell>
          <cell r="F446">
            <v>0</v>
          </cell>
          <cell r="G446">
            <v>0</v>
          </cell>
          <cell r="H446">
            <v>0</v>
          </cell>
          <cell r="I446">
            <v>6</v>
          </cell>
          <cell r="J446">
            <v>0</v>
          </cell>
          <cell r="K446">
            <v>0</v>
          </cell>
          <cell r="L446">
            <v>0</v>
          </cell>
          <cell r="M446">
            <v>0.625</v>
          </cell>
          <cell r="N446">
            <v>0</v>
          </cell>
          <cell r="O446">
            <v>0</v>
          </cell>
          <cell r="P446">
            <v>1.125</v>
          </cell>
          <cell r="Q446">
            <v>1.125</v>
          </cell>
          <cell r="R446">
            <v>1.72</v>
          </cell>
          <cell r="S446">
            <v>1.72</v>
          </cell>
          <cell r="T446">
            <v>0</v>
          </cell>
          <cell r="U446">
            <v>0.59399999999999997</v>
          </cell>
          <cell r="V446">
            <v>0.59399999999999997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24.1</v>
          </cell>
          <cell r="AF446">
            <v>10.1</v>
          </cell>
          <cell r="AG446">
            <v>5.64</v>
          </cell>
          <cell r="AH446">
            <v>1.84</v>
          </cell>
          <cell r="AI446">
            <v>24.1</v>
          </cell>
          <cell r="AJ446">
            <v>10.1</v>
          </cell>
          <cell r="AK446">
            <v>5.64</v>
          </cell>
          <cell r="AL446">
            <v>1.84</v>
          </cell>
          <cell r="AM446">
            <v>1.17</v>
          </cell>
          <cell r="AN446">
            <v>0.95499999999999996</v>
          </cell>
          <cell r="AO446">
            <v>2.5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3.28</v>
          </cell>
          <cell r="AV446">
            <v>0.63100000000000001</v>
          </cell>
          <cell r="AW446">
            <v>1</v>
          </cell>
          <cell r="AX446">
            <v>1</v>
          </cell>
          <cell r="AY446" t="str">
            <v>L152X152X15.9</v>
          </cell>
        </row>
        <row r="447">
          <cell r="A447" t="str">
            <v>L</v>
          </cell>
          <cell r="B447" t="str">
            <v>L6X6X9/16</v>
          </cell>
          <cell r="C447">
            <v>22</v>
          </cell>
          <cell r="D447">
            <v>6.45</v>
          </cell>
          <cell r="E447">
            <v>6</v>
          </cell>
          <cell r="F447">
            <v>0</v>
          </cell>
          <cell r="G447">
            <v>0</v>
          </cell>
          <cell r="H447">
            <v>0</v>
          </cell>
          <cell r="I447">
            <v>6</v>
          </cell>
          <cell r="J447">
            <v>0</v>
          </cell>
          <cell r="K447">
            <v>0</v>
          </cell>
          <cell r="L447">
            <v>0</v>
          </cell>
          <cell r="M447">
            <v>0.5625</v>
          </cell>
          <cell r="N447">
            <v>0</v>
          </cell>
          <cell r="O447">
            <v>0</v>
          </cell>
          <cell r="P447">
            <v>1.0625</v>
          </cell>
          <cell r="Q447">
            <v>1.0625</v>
          </cell>
          <cell r="R447">
            <v>1.7</v>
          </cell>
          <cell r="S447">
            <v>1.7</v>
          </cell>
          <cell r="T447">
            <v>0</v>
          </cell>
          <cell r="U447">
            <v>0.53800000000000003</v>
          </cell>
          <cell r="V447">
            <v>0.53800000000000003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22</v>
          </cell>
          <cell r="AF447">
            <v>9.18</v>
          </cell>
          <cell r="AG447">
            <v>5.12</v>
          </cell>
          <cell r="AH447">
            <v>1.85</v>
          </cell>
          <cell r="AI447">
            <v>22</v>
          </cell>
          <cell r="AJ447">
            <v>9.17</v>
          </cell>
          <cell r="AK447">
            <v>5.12</v>
          </cell>
          <cell r="AL447">
            <v>1.85</v>
          </cell>
          <cell r="AM447">
            <v>1.18</v>
          </cell>
          <cell r="AN447">
            <v>0.70399999999999996</v>
          </cell>
          <cell r="AO447">
            <v>1.85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3.29</v>
          </cell>
          <cell r="AV447">
            <v>0.629</v>
          </cell>
          <cell r="AW447">
            <v>1</v>
          </cell>
          <cell r="AX447">
            <v>1</v>
          </cell>
          <cell r="AY447" t="str">
            <v>L152X152X14.3</v>
          </cell>
        </row>
        <row r="448">
          <cell r="A448" t="str">
            <v>L</v>
          </cell>
          <cell r="B448" t="str">
            <v>L6X6X1/2</v>
          </cell>
          <cell r="C448">
            <v>19.600000000000001</v>
          </cell>
          <cell r="D448">
            <v>5.77</v>
          </cell>
          <cell r="E448">
            <v>6</v>
          </cell>
          <cell r="F448">
            <v>0</v>
          </cell>
          <cell r="G448">
            <v>0</v>
          </cell>
          <cell r="H448">
            <v>0</v>
          </cell>
          <cell r="I448">
            <v>6</v>
          </cell>
          <cell r="J448">
            <v>0</v>
          </cell>
          <cell r="K448">
            <v>0</v>
          </cell>
          <cell r="L448">
            <v>0</v>
          </cell>
          <cell r="M448">
            <v>0.5</v>
          </cell>
          <cell r="N448">
            <v>0</v>
          </cell>
          <cell r="O448">
            <v>0</v>
          </cell>
          <cell r="P448">
            <v>1</v>
          </cell>
          <cell r="Q448">
            <v>1</v>
          </cell>
          <cell r="R448">
            <v>1.67</v>
          </cell>
          <cell r="S448">
            <v>1.67</v>
          </cell>
          <cell r="T448">
            <v>0</v>
          </cell>
          <cell r="U448">
            <v>0.48099999999999998</v>
          </cell>
          <cell r="V448">
            <v>0.48099999999999998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19.899999999999999</v>
          </cell>
          <cell r="AF448">
            <v>8.2200000000000006</v>
          </cell>
          <cell r="AG448">
            <v>4.59</v>
          </cell>
          <cell r="AH448">
            <v>1.86</v>
          </cell>
          <cell r="AI448">
            <v>19.899999999999999</v>
          </cell>
          <cell r="AJ448">
            <v>8.2200000000000006</v>
          </cell>
          <cell r="AK448">
            <v>4.59</v>
          </cell>
          <cell r="AL448">
            <v>1.86</v>
          </cell>
          <cell r="AM448">
            <v>1.18</v>
          </cell>
          <cell r="AN448">
            <v>0.501</v>
          </cell>
          <cell r="AO448">
            <v>1.32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3.3</v>
          </cell>
          <cell r="AV448">
            <v>0.63100000000000001</v>
          </cell>
          <cell r="AW448">
            <v>1</v>
          </cell>
          <cell r="AX448">
            <v>1</v>
          </cell>
          <cell r="AY448" t="str">
            <v>L152X152X12.7</v>
          </cell>
        </row>
        <row r="449">
          <cell r="A449" t="str">
            <v>L</v>
          </cell>
          <cell r="B449" t="str">
            <v>L6X6X7/16</v>
          </cell>
          <cell r="C449">
            <v>17.3</v>
          </cell>
          <cell r="D449">
            <v>5.08</v>
          </cell>
          <cell r="E449">
            <v>6</v>
          </cell>
          <cell r="F449">
            <v>0</v>
          </cell>
          <cell r="G449">
            <v>0</v>
          </cell>
          <cell r="H449">
            <v>0</v>
          </cell>
          <cell r="I449">
            <v>6</v>
          </cell>
          <cell r="J449">
            <v>0</v>
          </cell>
          <cell r="K449">
            <v>0</v>
          </cell>
          <cell r="L449">
            <v>0</v>
          </cell>
          <cell r="M449">
            <v>0.4375</v>
          </cell>
          <cell r="N449">
            <v>0</v>
          </cell>
          <cell r="O449">
            <v>0</v>
          </cell>
          <cell r="P449">
            <v>0.9375</v>
          </cell>
          <cell r="Q449">
            <v>0.9375</v>
          </cell>
          <cell r="R449">
            <v>1.65</v>
          </cell>
          <cell r="S449">
            <v>1.65</v>
          </cell>
          <cell r="T449">
            <v>0</v>
          </cell>
          <cell r="U449">
            <v>0.42299999999999999</v>
          </cell>
          <cell r="V449">
            <v>0.42299999999999999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17.600000000000001</v>
          </cell>
          <cell r="AF449">
            <v>7.25</v>
          </cell>
          <cell r="AG449">
            <v>4.0599999999999996</v>
          </cell>
          <cell r="AH449">
            <v>1.86</v>
          </cell>
          <cell r="AI449">
            <v>17.600000000000001</v>
          </cell>
          <cell r="AJ449">
            <v>7.25</v>
          </cell>
          <cell r="AK449">
            <v>4.0599999999999996</v>
          </cell>
          <cell r="AL449">
            <v>1.86</v>
          </cell>
          <cell r="AM449">
            <v>1.18</v>
          </cell>
          <cell r="AN449">
            <v>0.34</v>
          </cell>
          <cell r="AO449">
            <v>0.89900000000000002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3.32</v>
          </cell>
          <cell r="AV449">
            <v>0.629</v>
          </cell>
          <cell r="AW449">
            <v>1</v>
          </cell>
          <cell r="AX449">
            <v>0.97276925243606205</v>
          </cell>
          <cell r="AY449" t="str">
            <v>L152X152X11.1</v>
          </cell>
        </row>
        <row r="450">
          <cell r="A450" t="str">
            <v>L</v>
          </cell>
          <cell r="B450" t="str">
            <v>L6X6X3/8</v>
          </cell>
          <cell r="C450">
            <v>14.9</v>
          </cell>
          <cell r="D450">
            <v>4.38</v>
          </cell>
          <cell r="E450">
            <v>6</v>
          </cell>
          <cell r="F450">
            <v>0</v>
          </cell>
          <cell r="G450">
            <v>0</v>
          </cell>
          <cell r="H450">
            <v>0</v>
          </cell>
          <cell r="I450">
            <v>6</v>
          </cell>
          <cell r="J450">
            <v>0</v>
          </cell>
          <cell r="K450">
            <v>0</v>
          </cell>
          <cell r="L450">
            <v>0</v>
          </cell>
          <cell r="M450">
            <v>0.375</v>
          </cell>
          <cell r="N450">
            <v>0</v>
          </cell>
          <cell r="O450">
            <v>0</v>
          </cell>
          <cell r="P450">
            <v>0.875</v>
          </cell>
          <cell r="Q450">
            <v>0.875</v>
          </cell>
          <cell r="R450">
            <v>1.62</v>
          </cell>
          <cell r="S450">
            <v>1.62</v>
          </cell>
          <cell r="T450">
            <v>0</v>
          </cell>
          <cell r="U450">
            <v>0.36499999999999999</v>
          </cell>
          <cell r="V450">
            <v>0.36499999999999999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15.4</v>
          </cell>
          <cell r="AF450">
            <v>6.27</v>
          </cell>
          <cell r="AG450">
            <v>3.51</v>
          </cell>
          <cell r="AH450">
            <v>1.87</v>
          </cell>
          <cell r="AI450">
            <v>15.4</v>
          </cell>
          <cell r="AJ450">
            <v>6.26</v>
          </cell>
          <cell r="AK450">
            <v>3.51</v>
          </cell>
          <cell r="AL450">
            <v>1.87</v>
          </cell>
          <cell r="AM450">
            <v>1.19</v>
          </cell>
          <cell r="AN450">
            <v>0.218</v>
          </cell>
          <cell r="AO450">
            <v>0.57499999999999996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3.33</v>
          </cell>
          <cell r="AV450">
            <v>0.63</v>
          </cell>
          <cell r="AW450">
            <v>1</v>
          </cell>
          <cell r="AX450">
            <v>0.91156412784207241</v>
          </cell>
          <cell r="AY450" t="str">
            <v>L152X152X9.5</v>
          </cell>
        </row>
        <row r="451">
          <cell r="A451" t="str">
            <v>L</v>
          </cell>
          <cell r="B451" t="str">
            <v>L6X6X5/16</v>
          </cell>
          <cell r="C451">
            <v>12.5</v>
          </cell>
          <cell r="D451">
            <v>3.67</v>
          </cell>
          <cell r="E451">
            <v>6</v>
          </cell>
          <cell r="F451">
            <v>0</v>
          </cell>
          <cell r="G451">
            <v>0</v>
          </cell>
          <cell r="H451">
            <v>0</v>
          </cell>
          <cell r="I451">
            <v>6</v>
          </cell>
          <cell r="J451">
            <v>0</v>
          </cell>
          <cell r="K451">
            <v>0</v>
          </cell>
          <cell r="L451">
            <v>0</v>
          </cell>
          <cell r="M451">
            <v>0.3125</v>
          </cell>
          <cell r="N451">
            <v>0</v>
          </cell>
          <cell r="O451">
            <v>0</v>
          </cell>
          <cell r="P451">
            <v>0.8125</v>
          </cell>
          <cell r="Q451">
            <v>0.8125</v>
          </cell>
          <cell r="R451">
            <v>1.6</v>
          </cell>
          <cell r="S451">
            <v>1.6</v>
          </cell>
          <cell r="T451">
            <v>0</v>
          </cell>
          <cell r="U451">
            <v>0.30599999999999999</v>
          </cell>
          <cell r="V451">
            <v>0.30599999999999999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13</v>
          </cell>
          <cell r="AF451">
            <v>5.26</v>
          </cell>
          <cell r="AG451">
            <v>2.95</v>
          </cell>
          <cell r="AH451">
            <v>1.88</v>
          </cell>
          <cell r="AI451">
            <v>13</v>
          </cell>
          <cell r="AJ451">
            <v>5.26</v>
          </cell>
          <cell r="AK451">
            <v>2.95</v>
          </cell>
          <cell r="AL451">
            <v>1.88</v>
          </cell>
          <cell r="AM451">
            <v>1.19</v>
          </cell>
          <cell r="AN451">
            <v>0.129</v>
          </cell>
          <cell r="AO451">
            <v>0.33800000000000002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3.35</v>
          </cell>
          <cell r="AV451">
            <v>0.63</v>
          </cell>
          <cell r="AW451">
            <v>1</v>
          </cell>
          <cell r="AX451">
            <v>0.82587695341048695</v>
          </cell>
          <cell r="AY451" t="str">
            <v>L152X152X7.9</v>
          </cell>
        </row>
        <row r="452">
          <cell r="A452" t="str">
            <v>L</v>
          </cell>
          <cell r="B452" t="str">
            <v>L6X4X7/8</v>
          </cell>
          <cell r="C452">
            <v>27.2</v>
          </cell>
          <cell r="D452">
            <v>7.98</v>
          </cell>
          <cell r="E452">
            <v>6</v>
          </cell>
          <cell r="F452">
            <v>0</v>
          </cell>
          <cell r="G452">
            <v>0</v>
          </cell>
          <cell r="H452">
            <v>0</v>
          </cell>
          <cell r="I452">
            <v>4</v>
          </cell>
          <cell r="J452">
            <v>0</v>
          </cell>
          <cell r="K452">
            <v>0</v>
          </cell>
          <cell r="L452">
            <v>0</v>
          </cell>
          <cell r="M452">
            <v>0.875</v>
          </cell>
          <cell r="N452">
            <v>0</v>
          </cell>
          <cell r="O452">
            <v>0</v>
          </cell>
          <cell r="P452">
            <v>1.375</v>
          </cell>
          <cell r="Q452">
            <v>1.375</v>
          </cell>
          <cell r="R452">
            <v>1.1200000000000001</v>
          </cell>
          <cell r="S452">
            <v>2.12</v>
          </cell>
          <cell r="T452">
            <v>0</v>
          </cell>
          <cell r="U452">
            <v>0.66500000000000004</v>
          </cell>
          <cell r="V452">
            <v>1.44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27.7</v>
          </cell>
          <cell r="AF452">
            <v>12.7</v>
          </cell>
          <cell r="AG452">
            <v>7.13</v>
          </cell>
          <cell r="AH452">
            <v>1.86</v>
          </cell>
          <cell r="AI452">
            <v>9.6999999999999993</v>
          </cell>
          <cell r="AJ452">
            <v>6.26</v>
          </cell>
          <cell r="AK452">
            <v>3.37</v>
          </cell>
          <cell r="AL452">
            <v>1.1000000000000001</v>
          </cell>
          <cell r="AM452">
            <v>0.85399999999999998</v>
          </cell>
          <cell r="AN452">
            <v>2.0299999999999998</v>
          </cell>
          <cell r="AO452">
            <v>4.04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2.83</v>
          </cell>
          <cell r="AV452">
            <v>0</v>
          </cell>
          <cell r="AW452">
            <v>0.42199999999999999</v>
          </cell>
          <cell r="AX452">
            <v>1</v>
          </cell>
          <cell r="AY452" t="str">
            <v>L152X102X22.2</v>
          </cell>
        </row>
        <row r="453">
          <cell r="A453" t="str">
            <v>L</v>
          </cell>
          <cell r="B453" t="str">
            <v>L6X4X3/4</v>
          </cell>
          <cell r="C453">
            <v>23.6</v>
          </cell>
          <cell r="D453">
            <v>6.94</v>
          </cell>
          <cell r="E453">
            <v>6</v>
          </cell>
          <cell r="F453">
            <v>0</v>
          </cell>
          <cell r="G453">
            <v>0</v>
          </cell>
          <cell r="H453">
            <v>0</v>
          </cell>
          <cell r="I453">
            <v>4</v>
          </cell>
          <cell r="J453">
            <v>0</v>
          </cell>
          <cell r="K453">
            <v>0</v>
          </cell>
          <cell r="L453">
            <v>0</v>
          </cell>
          <cell r="M453">
            <v>0.75</v>
          </cell>
          <cell r="N453">
            <v>0</v>
          </cell>
          <cell r="O453">
            <v>0</v>
          </cell>
          <cell r="P453">
            <v>1.25</v>
          </cell>
          <cell r="Q453">
            <v>1.25</v>
          </cell>
          <cell r="R453">
            <v>1.07</v>
          </cell>
          <cell r="S453">
            <v>2.0699999999999998</v>
          </cell>
          <cell r="T453">
            <v>0</v>
          </cell>
          <cell r="U453">
            <v>0.57799999999999996</v>
          </cell>
          <cell r="V453">
            <v>1.38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24.5</v>
          </cell>
          <cell r="AF453">
            <v>11.1</v>
          </cell>
          <cell r="AG453">
            <v>6.23</v>
          </cell>
          <cell r="AH453">
            <v>1.88</v>
          </cell>
          <cell r="AI453">
            <v>8.6300000000000008</v>
          </cell>
          <cell r="AJ453">
            <v>5.42</v>
          </cell>
          <cell r="AK453">
            <v>2.95</v>
          </cell>
          <cell r="AL453">
            <v>1.1200000000000001</v>
          </cell>
          <cell r="AM453">
            <v>0.85599999999999998</v>
          </cell>
          <cell r="AN453">
            <v>1.31</v>
          </cell>
          <cell r="AO453">
            <v>2.64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2.85</v>
          </cell>
          <cell r="AV453">
            <v>0</v>
          </cell>
          <cell r="AW453">
            <v>0.42799999999999999</v>
          </cell>
          <cell r="AX453">
            <v>1</v>
          </cell>
          <cell r="AY453" t="str">
            <v>L152X102X19</v>
          </cell>
        </row>
        <row r="454">
          <cell r="A454" t="str">
            <v>L</v>
          </cell>
          <cell r="B454" t="str">
            <v>L6X4X5/8</v>
          </cell>
          <cell r="C454">
            <v>19.899999999999999</v>
          </cell>
          <cell r="D454">
            <v>5.86</v>
          </cell>
          <cell r="E454">
            <v>6</v>
          </cell>
          <cell r="F454">
            <v>0</v>
          </cell>
          <cell r="G454">
            <v>0</v>
          </cell>
          <cell r="H454">
            <v>0</v>
          </cell>
          <cell r="I454">
            <v>4</v>
          </cell>
          <cell r="J454">
            <v>0</v>
          </cell>
          <cell r="K454">
            <v>0</v>
          </cell>
          <cell r="L454">
            <v>0</v>
          </cell>
          <cell r="M454">
            <v>0.625</v>
          </cell>
          <cell r="N454">
            <v>0</v>
          </cell>
          <cell r="O454">
            <v>0</v>
          </cell>
          <cell r="P454">
            <v>1.125</v>
          </cell>
          <cell r="Q454">
            <v>1.125</v>
          </cell>
          <cell r="R454">
            <v>1.03</v>
          </cell>
          <cell r="S454">
            <v>2.0299999999999998</v>
          </cell>
          <cell r="T454">
            <v>0</v>
          </cell>
          <cell r="U454">
            <v>0.48799999999999999</v>
          </cell>
          <cell r="V454">
            <v>1.31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21</v>
          </cell>
          <cell r="AF454">
            <v>9.44</v>
          </cell>
          <cell r="AG454">
            <v>5.29</v>
          </cell>
          <cell r="AH454">
            <v>1.89</v>
          </cell>
          <cell r="AI454">
            <v>7.48</v>
          </cell>
          <cell r="AJ454">
            <v>4.5599999999999996</v>
          </cell>
          <cell r="AK454">
            <v>2.52</v>
          </cell>
          <cell r="AL454">
            <v>1.1299999999999999</v>
          </cell>
          <cell r="AM454">
            <v>0.85899999999999999</v>
          </cell>
          <cell r="AN454">
            <v>0.77500000000000002</v>
          </cell>
          <cell r="AO454">
            <v>1.59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2.89</v>
          </cell>
          <cell r="AV454">
            <v>0</v>
          </cell>
          <cell r="AW454">
            <v>0.435</v>
          </cell>
          <cell r="AX454">
            <v>1</v>
          </cell>
          <cell r="AY454" t="str">
            <v>L152X102X15.9</v>
          </cell>
        </row>
        <row r="455">
          <cell r="A455" t="str">
            <v>L</v>
          </cell>
          <cell r="B455" t="str">
            <v>L6X4X9/16</v>
          </cell>
          <cell r="C455">
            <v>18.100000000000001</v>
          </cell>
          <cell r="D455">
            <v>5.31</v>
          </cell>
          <cell r="E455">
            <v>6</v>
          </cell>
          <cell r="F455">
            <v>0</v>
          </cell>
          <cell r="G455">
            <v>0</v>
          </cell>
          <cell r="H455">
            <v>0</v>
          </cell>
          <cell r="I455">
            <v>4</v>
          </cell>
          <cell r="J455">
            <v>0</v>
          </cell>
          <cell r="K455">
            <v>0</v>
          </cell>
          <cell r="L455">
            <v>0</v>
          </cell>
          <cell r="M455">
            <v>0.5625</v>
          </cell>
          <cell r="N455">
            <v>0</v>
          </cell>
          <cell r="O455">
            <v>0</v>
          </cell>
          <cell r="P455">
            <v>1.0625</v>
          </cell>
          <cell r="Q455">
            <v>1.0625</v>
          </cell>
          <cell r="R455">
            <v>1</v>
          </cell>
          <cell r="S455">
            <v>2</v>
          </cell>
          <cell r="T455">
            <v>0</v>
          </cell>
          <cell r="U455">
            <v>0.442</v>
          </cell>
          <cell r="V455">
            <v>1.28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19.2</v>
          </cell>
          <cell r="AF455">
            <v>8.59</v>
          </cell>
          <cell r="AG455">
            <v>4.8099999999999996</v>
          </cell>
          <cell r="AH455">
            <v>1.9</v>
          </cell>
          <cell r="AI455">
            <v>6.86</v>
          </cell>
          <cell r="AJ455">
            <v>4.13</v>
          </cell>
          <cell r="AK455">
            <v>2.29</v>
          </cell>
          <cell r="AL455">
            <v>1.1399999999999999</v>
          </cell>
          <cell r="AM455">
            <v>0.86099999999999999</v>
          </cell>
          <cell r="AN455">
            <v>0.57199999999999995</v>
          </cell>
          <cell r="AO455">
            <v>1.18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2.89</v>
          </cell>
          <cell r="AV455">
            <v>0</v>
          </cell>
          <cell r="AW455">
            <v>0.438</v>
          </cell>
          <cell r="AX455">
            <v>1</v>
          </cell>
          <cell r="AY455" t="str">
            <v>L152X102X14.3</v>
          </cell>
        </row>
        <row r="456">
          <cell r="A456" t="str">
            <v>L</v>
          </cell>
          <cell r="B456" t="str">
            <v>L6X4X1/2</v>
          </cell>
          <cell r="C456">
            <v>16.2</v>
          </cell>
          <cell r="D456">
            <v>4.75</v>
          </cell>
          <cell r="E456">
            <v>6</v>
          </cell>
          <cell r="F456">
            <v>0</v>
          </cell>
          <cell r="G456">
            <v>0</v>
          </cell>
          <cell r="H456">
            <v>0</v>
          </cell>
          <cell r="I456">
            <v>4</v>
          </cell>
          <cell r="J456">
            <v>0</v>
          </cell>
          <cell r="K456">
            <v>0</v>
          </cell>
          <cell r="L456">
            <v>0</v>
          </cell>
          <cell r="M456">
            <v>0.5</v>
          </cell>
          <cell r="N456">
            <v>0</v>
          </cell>
          <cell r="O456">
            <v>0</v>
          </cell>
          <cell r="P456">
            <v>1</v>
          </cell>
          <cell r="Q456">
            <v>1</v>
          </cell>
          <cell r="R456">
            <v>0.98099999999999998</v>
          </cell>
          <cell r="S456">
            <v>1.98</v>
          </cell>
          <cell r="T456">
            <v>0</v>
          </cell>
          <cell r="U456">
            <v>0.39600000000000002</v>
          </cell>
          <cell r="V456">
            <v>1.25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17.3</v>
          </cell>
          <cell r="AF456">
            <v>7.71</v>
          </cell>
          <cell r="AG456">
            <v>4.3099999999999996</v>
          </cell>
          <cell r="AH456">
            <v>1.91</v>
          </cell>
          <cell r="AI456">
            <v>6.22</v>
          </cell>
          <cell r="AJ456">
            <v>3.69</v>
          </cell>
          <cell r="AK456">
            <v>2.06</v>
          </cell>
          <cell r="AL456">
            <v>1.1399999999999999</v>
          </cell>
          <cell r="AM456">
            <v>0.86399999999999999</v>
          </cell>
          <cell r="AN456">
            <v>0.40699999999999997</v>
          </cell>
          <cell r="AO456">
            <v>0.84299999999999997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2.91</v>
          </cell>
          <cell r="AV456">
            <v>0</v>
          </cell>
          <cell r="AW456">
            <v>0.441</v>
          </cell>
          <cell r="AX456">
            <v>1</v>
          </cell>
          <cell r="AY456" t="str">
            <v>L152X102X12.7</v>
          </cell>
        </row>
        <row r="457">
          <cell r="A457" t="str">
            <v>L</v>
          </cell>
          <cell r="B457" t="str">
            <v>L6X4X7/16</v>
          </cell>
          <cell r="C457">
            <v>14.2</v>
          </cell>
          <cell r="D457">
            <v>4.18</v>
          </cell>
          <cell r="E457">
            <v>6</v>
          </cell>
          <cell r="F457">
            <v>0</v>
          </cell>
          <cell r="G457">
            <v>0</v>
          </cell>
          <cell r="H457">
            <v>0</v>
          </cell>
          <cell r="I457">
            <v>4</v>
          </cell>
          <cell r="J457">
            <v>0</v>
          </cell>
          <cell r="K457">
            <v>0</v>
          </cell>
          <cell r="L457">
            <v>0</v>
          </cell>
          <cell r="M457">
            <v>0.4375</v>
          </cell>
          <cell r="N457">
            <v>0</v>
          </cell>
          <cell r="O457">
            <v>0</v>
          </cell>
          <cell r="P457">
            <v>0.9375</v>
          </cell>
          <cell r="Q457">
            <v>0.9375</v>
          </cell>
          <cell r="R457">
            <v>0.95699999999999996</v>
          </cell>
          <cell r="S457">
            <v>1.95</v>
          </cell>
          <cell r="T457">
            <v>0</v>
          </cell>
          <cell r="U457">
            <v>0.34899999999999998</v>
          </cell>
          <cell r="V457">
            <v>1.22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15.4</v>
          </cell>
          <cell r="AF457">
            <v>6.81</v>
          </cell>
          <cell r="AG457">
            <v>3.81</v>
          </cell>
          <cell r="AH457">
            <v>1.92</v>
          </cell>
          <cell r="AI457">
            <v>5.56</v>
          </cell>
          <cell r="AJ457">
            <v>3.24</v>
          </cell>
          <cell r="AK457">
            <v>1.83</v>
          </cell>
          <cell r="AL457">
            <v>1.1499999999999999</v>
          </cell>
          <cell r="AM457">
            <v>0.86699999999999999</v>
          </cell>
          <cell r="AN457">
            <v>0.27600000000000002</v>
          </cell>
          <cell r="AO457">
            <v>0.57499999999999996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2.92</v>
          </cell>
          <cell r="AV457">
            <v>0</v>
          </cell>
          <cell r="AW457">
            <v>0.443</v>
          </cell>
          <cell r="AX457">
            <v>0.97299999999999998</v>
          </cell>
          <cell r="AY457" t="str">
            <v>L152X102X11.1</v>
          </cell>
        </row>
        <row r="458">
          <cell r="A458" t="str">
            <v>L</v>
          </cell>
          <cell r="B458" t="str">
            <v>L6X4X3/8</v>
          </cell>
          <cell r="C458">
            <v>12.3</v>
          </cell>
          <cell r="D458">
            <v>3.61</v>
          </cell>
          <cell r="E458">
            <v>6</v>
          </cell>
          <cell r="F458">
            <v>0</v>
          </cell>
          <cell r="G458">
            <v>0</v>
          </cell>
          <cell r="H458">
            <v>0</v>
          </cell>
          <cell r="I458">
            <v>4</v>
          </cell>
          <cell r="J458">
            <v>0</v>
          </cell>
          <cell r="K458">
            <v>0</v>
          </cell>
          <cell r="L458">
            <v>0</v>
          </cell>
          <cell r="M458">
            <v>0.375</v>
          </cell>
          <cell r="N458">
            <v>0</v>
          </cell>
          <cell r="O458">
            <v>0</v>
          </cell>
          <cell r="P458">
            <v>0.875</v>
          </cell>
          <cell r="Q458">
            <v>0.875</v>
          </cell>
          <cell r="R458">
            <v>0.93300000000000005</v>
          </cell>
          <cell r="S458">
            <v>1.93</v>
          </cell>
          <cell r="T458">
            <v>0</v>
          </cell>
          <cell r="U458">
            <v>0.30099999999999999</v>
          </cell>
          <cell r="V458">
            <v>1.19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13.4</v>
          </cell>
          <cell r="AF458">
            <v>5.89</v>
          </cell>
          <cell r="AG458">
            <v>3.3</v>
          </cell>
          <cell r="AH458">
            <v>1.93</v>
          </cell>
          <cell r="AI458">
            <v>4.8600000000000003</v>
          </cell>
          <cell r="AJ458">
            <v>2.79</v>
          </cell>
          <cell r="AK458">
            <v>1.58</v>
          </cell>
          <cell r="AL458">
            <v>1.1599999999999999</v>
          </cell>
          <cell r="AM458">
            <v>0.87</v>
          </cell>
          <cell r="AN458">
            <v>0.17699999999999999</v>
          </cell>
          <cell r="AO458">
            <v>0.36899999999999999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2.94</v>
          </cell>
          <cell r="AV458">
            <v>0</v>
          </cell>
          <cell r="AW458">
            <v>0.44600000000000001</v>
          </cell>
          <cell r="AX458">
            <v>0.91200000000000003</v>
          </cell>
          <cell r="AY458" t="str">
            <v>L152X102X9.5</v>
          </cell>
        </row>
        <row r="459">
          <cell r="A459" t="str">
            <v>L</v>
          </cell>
          <cell r="B459" t="str">
            <v>L6X4X5/16</v>
          </cell>
          <cell r="C459">
            <v>10.3</v>
          </cell>
          <cell r="D459">
            <v>3.03</v>
          </cell>
          <cell r="E459">
            <v>6</v>
          </cell>
          <cell r="F459">
            <v>0</v>
          </cell>
          <cell r="G459">
            <v>0</v>
          </cell>
          <cell r="H459">
            <v>0</v>
          </cell>
          <cell r="I459">
            <v>4</v>
          </cell>
          <cell r="J459">
            <v>0</v>
          </cell>
          <cell r="K459">
            <v>0</v>
          </cell>
          <cell r="L459">
            <v>0</v>
          </cell>
          <cell r="M459">
            <v>0.3125</v>
          </cell>
          <cell r="N459">
            <v>0</v>
          </cell>
          <cell r="O459">
            <v>0</v>
          </cell>
          <cell r="P459">
            <v>0.8125</v>
          </cell>
          <cell r="Q459">
            <v>0.8125</v>
          </cell>
          <cell r="R459">
            <v>0.90800000000000003</v>
          </cell>
          <cell r="S459">
            <v>1.9</v>
          </cell>
          <cell r="T459">
            <v>0</v>
          </cell>
          <cell r="U459">
            <v>0.252</v>
          </cell>
          <cell r="V459">
            <v>1.1599999999999999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11.4</v>
          </cell>
          <cell r="AF459">
            <v>4.96</v>
          </cell>
          <cell r="AG459">
            <v>2.77</v>
          </cell>
          <cell r="AH459">
            <v>1.94</v>
          </cell>
          <cell r="AI459">
            <v>4.13</v>
          </cell>
          <cell r="AJ459">
            <v>2.33</v>
          </cell>
          <cell r="AK459">
            <v>1.34</v>
          </cell>
          <cell r="AL459">
            <v>1.17</v>
          </cell>
          <cell r="AM459">
            <v>0.874</v>
          </cell>
          <cell r="AN459">
            <v>0.104</v>
          </cell>
          <cell r="AO459">
            <v>0.217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2.95</v>
          </cell>
          <cell r="AV459">
            <v>0</v>
          </cell>
          <cell r="AW459">
            <v>0.44900000000000001</v>
          </cell>
          <cell r="AX459">
            <v>0.82599999999999996</v>
          </cell>
          <cell r="AY459" t="str">
            <v>L152X102X7.9</v>
          </cell>
        </row>
        <row r="460">
          <cell r="A460" t="str">
            <v>L</v>
          </cell>
          <cell r="B460" t="str">
            <v>L6X3-1/2X1/2</v>
          </cell>
          <cell r="C460">
            <v>15.4</v>
          </cell>
          <cell r="D460">
            <v>4.5199999999999996</v>
          </cell>
          <cell r="E460">
            <v>6</v>
          </cell>
          <cell r="F460">
            <v>0</v>
          </cell>
          <cell r="G460">
            <v>0</v>
          </cell>
          <cell r="H460">
            <v>0</v>
          </cell>
          <cell r="I460">
            <v>3.5</v>
          </cell>
          <cell r="J460">
            <v>0</v>
          </cell>
          <cell r="K460">
            <v>0</v>
          </cell>
          <cell r="L460">
            <v>0</v>
          </cell>
          <cell r="M460">
            <v>0.5</v>
          </cell>
          <cell r="N460">
            <v>0</v>
          </cell>
          <cell r="O460">
            <v>0</v>
          </cell>
          <cell r="P460">
            <v>1</v>
          </cell>
          <cell r="Q460">
            <v>1</v>
          </cell>
          <cell r="R460">
            <v>0.82899999999999996</v>
          </cell>
          <cell r="S460">
            <v>2.0699999999999998</v>
          </cell>
          <cell r="T460">
            <v>0</v>
          </cell>
          <cell r="U460">
            <v>0.376</v>
          </cell>
          <cell r="V460">
            <v>1.48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16.600000000000001</v>
          </cell>
          <cell r="AF460">
            <v>7.49</v>
          </cell>
          <cell r="AG460">
            <v>4.2300000000000004</v>
          </cell>
          <cell r="AH460">
            <v>1.92</v>
          </cell>
          <cell r="AI460">
            <v>4.24</v>
          </cell>
          <cell r="AJ460">
            <v>2.88</v>
          </cell>
          <cell r="AK460">
            <v>1.59</v>
          </cell>
          <cell r="AL460">
            <v>0.96799999999999997</v>
          </cell>
          <cell r="AM460">
            <v>0.75600000000000001</v>
          </cell>
          <cell r="AN460">
            <v>0.38600000000000001</v>
          </cell>
          <cell r="AO460">
            <v>0.77900000000000003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2.88</v>
          </cell>
          <cell r="AV460">
            <v>0</v>
          </cell>
          <cell r="AW460">
            <v>0.34300000000000003</v>
          </cell>
          <cell r="AX460">
            <v>1</v>
          </cell>
          <cell r="AY460" t="str">
            <v>L152X89X12.7</v>
          </cell>
        </row>
        <row r="461">
          <cell r="A461" t="str">
            <v>L</v>
          </cell>
          <cell r="B461" t="str">
            <v>L6X3-1/2X3/8</v>
          </cell>
          <cell r="C461">
            <v>11.7</v>
          </cell>
          <cell r="D461">
            <v>3.44</v>
          </cell>
          <cell r="E461">
            <v>6</v>
          </cell>
          <cell r="F461">
            <v>0</v>
          </cell>
          <cell r="G461">
            <v>0</v>
          </cell>
          <cell r="H461">
            <v>0</v>
          </cell>
          <cell r="I461">
            <v>3.5</v>
          </cell>
          <cell r="J461">
            <v>0</v>
          </cell>
          <cell r="K461">
            <v>0</v>
          </cell>
          <cell r="L461">
            <v>0</v>
          </cell>
          <cell r="M461">
            <v>0.375</v>
          </cell>
          <cell r="N461">
            <v>0</v>
          </cell>
          <cell r="O461">
            <v>0</v>
          </cell>
          <cell r="P461">
            <v>0.875</v>
          </cell>
          <cell r="Q461">
            <v>0.875</v>
          </cell>
          <cell r="R461">
            <v>0.78100000000000003</v>
          </cell>
          <cell r="S461">
            <v>2.02</v>
          </cell>
          <cell r="T461">
            <v>0</v>
          </cell>
          <cell r="U461">
            <v>0.28699999999999998</v>
          </cell>
          <cell r="V461">
            <v>1.41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12.9</v>
          </cell>
          <cell r="AF461">
            <v>5.74</v>
          </cell>
          <cell r="AG461">
            <v>3.23</v>
          </cell>
          <cell r="AH461">
            <v>1.93</v>
          </cell>
          <cell r="AI461">
            <v>3.33</v>
          </cell>
          <cell r="AJ461">
            <v>2.1800000000000002</v>
          </cell>
          <cell r="AK461">
            <v>1.22</v>
          </cell>
          <cell r="AL461">
            <v>0.98399999999999999</v>
          </cell>
          <cell r="AM461">
            <v>0.76300000000000001</v>
          </cell>
          <cell r="AN461">
            <v>0.16800000000000001</v>
          </cell>
          <cell r="AO461">
            <v>0.34100000000000003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2.9</v>
          </cell>
          <cell r="AV461">
            <v>0</v>
          </cell>
          <cell r="AW461">
            <v>0.34900000000000003</v>
          </cell>
          <cell r="AX461">
            <v>0.91200000000000003</v>
          </cell>
          <cell r="AY461" t="str">
            <v>L152X89X9.5</v>
          </cell>
        </row>
        <row r="462">
          <cell r="A462" t="str">
            <v>L</v>
          </cell>
          <cell r="B462" t="str">
            <v>L6X3-1/2X5/16</v>
          </cell>
          <cell r="C462">
            <v>9.83</v>
          </cell>
          <cell r="D462">
            <v>2.89</v>
          </cell>
          <cell r="E462">
            <v>6</v>
          </cell>
          <cell r="F462">
            <v>0</v>
          </cell>
          <cell r="G462">
            <v>0</v>
          </cell>
          <cell r="H462">
            <v>0</v>
          </cell>
          <cell r="I462">
            <v>3.5</v>
          </cell>
          <cell r="J462">
            <v>0</v>
          </cell>
          <cell r="K462">
            <v>0</v>
          </cell>
          <cell r="L462">
            <v>0</v>
          </cell>
          <cell r="M462">
            <v>0.3125</v>
          </cell>
          <cell r="N462">
            <v>0</v>
          </cell>
          <cell r="O462">
            <v>0</v>
          </cell>
          <cell r="P462">
            <v>0.8125</v>
          </cell>
          <cell r="Q462">
            <v>0.8125</v>
          </cell>
          <cell r="R462">
            <v>0.75600000000000001</v>
          </cell>
          <cell r="S462">
            <v>2</v>
          </cell>
          <cell r="T462">
            <v>0</v>
          </cell>
          <cell r="U462">
            <v>0.24099999999999999</v>
          </cell>
          <cell r="V462">
            <v>1.38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10.9</v>
          </cell>
          <cell r="AF462">
            <v>4.84</v>
          </cell>
          <cell r="AG462">
            <v>2.72</v>
          </cell>
          <cell r="AH462">
            <v>1.94</v>
          </cell>
          <cell r="AI462">
            <v>2.84</v>
          </cell>
          <cell r="AJ462">
            <v>1.82</v>
          </cell>
          <cell r="AK462">
            <v>1.03</v>
          </cell>
          <cell r="AL462">
            <v>0.99099999999999999</v>
          </cell>
          <cell r="AM462">
            <v>0.76700000000000002</v>
          </cell>
          <cell r="AN462">
            <v>9.9000000000000005E-2</v>
          </cell>
          <cell r="AO462">
            <v>0.20100000000000001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2.92</v>
          </cell>
          <cell r="AV462">
            <v>0</v>
          </cell>
          <cell r="AW462">
            <v>0.35199999999999998</v>
          </cell>
          <cell r="AX462">
            <v>0.82599999999999996</v>
          </cell>
          <cell r="AY462" t="str">
            <v>L152X89X7.9</v>
          </cell>
        </row>
        <row r="463">
          <cell r="A463" t="str">
            <v>L</v>
          </cell>
          <cell r="B463" t="str">
            <v>L5X5X7/8</v>
          </cell>
          <cell r="C463">
            <v>27.3</v>
          </cell>
          <cell r="D463">
            <v>8.02</v>
          </cell>
          <cell r="E463">
            <v>5</v>
          </cell>
          <cell r="F463">
            <v>0</v>
          </cell>
          <cell r="G463">
            <v>0</v>
          </cell>
          <cell r="H463">
            <v>0</v>
          </cell>
          <cell r="I463">
            <v>5</v>
          </cell>
          <cell r="J463">
            <v>0</v>
          </cell>
          <cell r="K463">
            <v>0</v>
          </cell>
          <cell r="L463">
            <v>0</v>
          </cell>
          <cell r="M463">
            <v>0.875</v>
          </cell>
          <cell r="N463">
            <v>0</v>
          </cell>
          <cell r="O463">
            <v>0</v>
          </cell>
          <cell r="P463">
            <v>1.375</v>
          </cell>
          <cell r="Q463">
            <v>1.375</v>
          </cell>
          <cell r="R463">
            <v>1.56</v>
          </cell>
          <cell r="S463">
            <v>1.56</v>
          </cell>
          <cell r="T463">
            <v>0</v>
          </cell>
          <cell r="U463">
            <v>0.80200000000000005</v>
          </cell>
          <cell r="V463">
            <v>0.80200000000000005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17.8</v>
          </cell>
          <cell r="AF463">
            <v>9.31</v>
          </cell>
          <cell r="AG463">
            <v>5.16</v>
          </cell>
          <cell r="AH463">
            <v>1.49</v>
          </cell>
          <cell r="AI463">
            <v>17.8</v>
          </cell>
          <cell r="AJ463">
            <v>9.3000000000000007</v>
          </cell>
          <cell r="AK463">
            <v>5.16</v>
          </cell>
          <cell r="AL463">
            <v>1.49</v>
          </cell>
          <cell r="AM463">
            <v>0.97099999999999997</v>
          </cell>
          <cell r="AN463">
            <v>2.0699999999999998</v>
          </cell>
          <cell r="AO463">
            <v>3.53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2.64</v>
          </cell>
          <cell r="AV463">
            <v>0.63800000000000001</v>
          </cell>
          <cell r="AW463">
            <v>1</v>
          </cell>
          <cell r="AX463">
            <v>1</v>
          </cell>
          <cell r="AY463" t="str">
            <v>L127X127X22.2</v>
          </cell>
        </row>
        <row r="464">
          <cell r="A464" t="str">
            <v>L</v>
          </cell>
          <cell r="B464" t="str">
            <v>L5X5X3/4</v>
          </cell>
          <cell r="C464">
            <v>23.7</v>
          </cell>
          <cell r="D464">
            <v>6.98</v>
          </cell>
          <cell r="E464">
            <v>5</v>
          </cell>
          <cell r="F464">
            <v>0</v>
          </cell>
          <cell r="G464">
            <v>0</v>
          </cell>
          <cell r="H464">
            <v>0</v>
          </cell>
          <cell r="I464">
            <v>5</v>
          </cell>
          <cell r="J464">
            <v>0</v>
          </cell>
          <cell r="K464">
            <v>0</v>
          </cell>
          <cell r="L464">
            <v>0</v>
          </cell>
          <cell r="M464">
            <v>0.75</v>
          </cell>
          <cell r="N464">
            <v>0</v>
          </cell>
          <cell r="O464">
            <v>0</v>
          </cell>
          <cell r="P464">
            <v>1.25</v>
          </cell>
          <cell r="Q464">
            <v>1.25</v>
          </cell>
          <cell r="R464">
            <v>1.52</v>
          </cell>
          <cell r="S464">
            <v>1.52</v>
          </cell>
          <cell r="T464">
            <v>0</v>
          </cell>
          <cell r="U464">
            <v>0.69799999999999995</v>
          </cell>
          <cell r="V464">
            <v>0.69799999999999995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15.7</v>
          </cell>
          <cell r="AF464">
            <v>8.14</v>
          </cell>
          <cell r="AG464">
            <v>4.5199999999999996</v>
          </cell>
          <cell r="AH464">
            <v>1.5</v>
          </cell>
          <cell r="AI464">
            <v>15.7</v>
          </cell>
          <cell r="AJ464">
            <v>8.14</v>
          </cell>
          <cell r="AK464">
            <v>4.5199999999999996</v>
          </cell>
          <cell r="AL464">
            <v>1.5</v>
          </cell>
          <cell r="AM464">
            <v>0.97199999999999998</v>
          </cell>
          <cell r="AN464">
            <v>1.33</v>
          </cell>
          <cell r="AO464">
            <v>2.3199999999999998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2.67</v>
          </cell>
          <cell r="AV464">
            <v>0.63200000000000001</v>
          </cell>
          <cell r="AW464">
            <v>1</v>
          </cell>
          <cell r="AX464">
            <v>1</v>
          </cell>
          <cell r="AY464" t="str">
            <v>L127X127X19</v>
          </cell>
        </row>
        <row r="465">
          <cell r="A465" t="str">
            <v>L</v>
          </cell>
          <cell r="B465" t="str">
            <v>L5X5X5/8</v>
          </cell>
          <cell r="C465">
            <v>20.100000000000001</v>
          </cell>
          <cell r="D465">
            <v>5.9</v>
          </cell>
          <cell r="E465">
            <v>5</v>
          </cell>
          <cell r="F465">
            <v>0</v>
          </cell>
          <cell r="G465">
            <v>0</v>
          </cell>
          <cell r="H465">
            <v>0</v>
          </cell>
          <cell r="I465">
            <v>5</v>
          </cell>
          <cell r="J465">
            <v>0</v>
          </cell>
          <cell r="K465">
            <v>0</v>
          </cell>
          <cell r="L465">
            <v>0</v>
          </cell>
          <cell r="M465">
            <v>0.625</v>
          </cell>
          <cell r="N465">
            <v>0</v>
          </cell>
          <cell r="O465">
            <v>0</v>
          </cell>
          <cell r="P465">
            <v>1.125</v>
          </cell>
          <cell r="Q465">
            <v>1.125</v>
          </cell>
          <cell r="R465">
            <v>1.47</v>
          </cell>
          <cell r="S465">
            <v>1.47</v>
          </cell>
          <cell r="T465">
            <v>0</v>
          </cell>
          <cell r="U465">
            <v>0.59</v>
          </cell>
          <cell r="V465">
            <v>0.59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13.6</v>
          </cell>
          <cell r="AF465">
            <v>6.93</v>
          </cell>
          <cell r="AG465">
            <v>3.85</v>
          </cell>
          <cell r="AH465">
            <v>1.52</v>
          </cell>
          <cell r="AI465">
            <v>13.6</v>
          </cell>
          <cell r="AJ465">
            <v>6.92</v>
          </cell>
          <cell r="AK465">
            <v>3.85</v>
          </cell>
          <cell r="AL465">
            <v>1.52</v>
          </cell>
          <cell r="AM465">
            <v>0.97499999999999998</v>
          </cell>
          <cell r="AN465">
            <v>0.79200000000000004</v>
          </cell>
          <cell r="AO465">
            <v>1.4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2.7</v>
          </cell>
          <cell r="AV465">
            <v>0.63300000000000001</v>
          </cell>
          <cell r="AW465">
            <v>1</v>
          </cell>
          <cell r="AX465">
            <v>1</v>
          </cell>
          <cell r="AY465" t="str">
            <v>L127X127X15.9</v>
          </cell>
        </row>
        <row r="466">
          <cell r="A466" t="str">
            <v>L</v>
          </cell>
          <cell r="B466" t="str">
            <v>L5X5X1/2</v>
          </cell>
          <cell r="C466">
            <v>16.3</v>
          </cell>
          <cell r="D466">
            <v>4.79</v>
          </cell>
          <cell r="E466">
            <v>5</v>
          </cell>
          <cell r="F466">
            <v>0</v>
          </cell>
          <cell r="G466">
            <v>0</v>
          </cell>
          <cell r="H466">
            <v>0</v>
          </cell>
          <cell r="I466">
            <v>5</v>
          </cell>
          <cell r="J466">
            <v>0</v>
          </cell>
          <cell r="K466">
            <v>0</v>
          </cell>
          <cell r="L466">
            <v>0</v>
          </cell>
          <cell r="M466">
            <v>0.5</v>
          </cell>
          <cell r="N466">
            <v>0</v>
          </cell>
          <cell r="O466">
            <v>0</v>
          </cell>
          <cell r="P466">
            <v>1</v>
          </cell>
          <cell r="Q466">
            <v>1</v>
          </cell>
          <cell r="R466">
            <v>1.42</v>
          </cell>
          <cell r="S466">
            <v>1.42</v>
          </cell>
          <cell r="T466">
            <v>0</v>
          </cell>
          <cell r="U466">
            <v>0.47899999999999998</v>
          </cell>
          <cell r="V466">
            <v>0.47899999999999998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11.3</v>
          </cell>
          <cell r="AF466">
            <v>5.66</v>
          </cell>
          <cell r="AG466">
            <v>3.15</v>
          </cell>
          <cell r="AH466">
            <v>1.53</v>
          </cell>
          <cell r="AI466">
            <v>11.3</v>
          </cell>
          <cell r="AJ466">
            <v>5.66</v>
          </cell>
          <cell r="AK466">
            <v>3.15</v>
          </cell>
          <cell r="AL466">
            <v>1.53</v>
          </cell>
          <cell r="AM466">
            <v>0.98</v>
          </cell>
          <cell r="AN466">
            <v>0.41699999999999998</v>
          </cell>
          <cell r="AO466">
            <v>0.74399999999999999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2.73</v>
          </cell>
          <cell r="AV466">
            <v>0.63200000000000001</v>
          </cell>
          <cell r="AW466">
            <v>1</v>
          </cell>
          <cell r="AX466">
            <v>1</v>
          </cell>
          <cell r="AY466" t="str">
            <v>L127X127X12.7</v>
          </cell>
        </row>
        <row r="467">
          <cell r="A467" t="str">
            <v>L</v>
          </cell>
          <cell r="B467" t="str">
            <v>L5X5X7/16</v>
          </cell>
          <cell r="C467">
            <v>14.4</v>
          </cell>
          <cell r="D467">
            <v>4.22</v>
          </cell>
          <cell r="E467">
            <v>5</v>
          </cell>
          <cell r="F467">
            <v>0</v>
          </cell>
          <cell r="G467">
            <v>0</v>
          </cell>
          <cell r="H467">
            <v>0</v>
          </cell>
          <cell r="I467">
            <v>5</v>
          </cell>
          <cell r="J467">
            <v>0</v>
          </cell>
          <cell r="K467">
            <v>0</v>
          </cell>
          <cell r="L467">
            <v>0</v>
          </cell>
          <cell r="M467">
            <v>0.4375</v>
          </cell>
          <cell r="N467">
            <v>0</v>
          </cell>
          <cell r="O467">
            <v>0</v>
          </cell>
          <cell r="P467">
            <v>0.9375</v>
          </cell>
          <cell r="Q467">
            <v>0.9375</v>
          </cell>
          <cell r="R467">
            <v>1.4</v>
          </cell>
          <cell r="S467">
            <v>1.4</v>
          </cell>
          <cell r="T467">
            <v>0</v>
          </cell>
          <cell r="U467">
            <v>0.42199999999999999</v>
          </cell>
          <cell r="V467">
            <v>0.42199999999999999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10</v>
          </cell>
          <cell r="AF467">
            <v>5</v>
          </cell>
          <cell r="AG467">
            <v>2.78</v>
          </cell>
          <cell r="AH467">
            <v>1.54</v>
          </cell>
          <cell r="AI467">
            <v>10</v>
          </cell>
          <cell r="AJ467">
            <v>5</v>
          </cell>
          <cell r="AK467">
            <v>2.78</v>
          </cell>
          <cell r="AL467">
            <v>1.54</v>
          </cell>
          <cell r="AM467">
            <v>0.98299999999999998</v>
          </cell>
          <cell r="AN467">
            <v>0.28399999999999997</v>
          </cell>
          <cell r="AO467">
            <v>0.50800000000000001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2.75</v>
          </cell>
          <cell r="AV467">
            <v>0.63</v>
          </cell>
          <cell r="AW467">
            <v>1</v>
          </cell>
          <cell r="AX467">
            <v>1</v>
          </cell>
          <cell r="AY467" t="str">
            <v>L127X127X11.1</v>
          </cell>
        </row>
        <row r="468">
          <cell r="A468" t="str">
            <v>L</v>
          </cell>
          <cell r="B468" t="str">
            <v>L5X5X3/8</v>
          </cell>
          <cell r="C468">
            <v>12.4</v>
          </cell>
          <cell r="D468">
            <v>3.65</v>
          </cell>
          <cell r="E468">
            <v>5</v>
          </cell>
          <cell r="F468">
            <v>0</v>
          </cell>
          <cell r="G468">
            <v>0</v>
          </cell>
          <cell r="H468">
            <v>0</v>
          </cell>
          <cell r="I468">
            <v>5</v>
          </cell>
          <cell r="J468">
            <v>0</v>
          </cell>
          <cell r="K468">
            <v>0</v>
          </cell>
          <cell r="L468">
            <v>0</v>
          </cell>
          <cell r="M468">
            <v>0.375</v>
          </cell>
          <cell r="N468">
            <v>0</v>
          </cell>
          <cell r="O468">
            <v>0</v>
          </cell>
          <cell r="P468">
            <v>0.875</v>
          </cell>
          <cell r="Q468">
            <v>0.875</v>
          </cell>
          <cell r="R468">
            <v>1.37</v>
          </cell>
          <cell r="S468">
            <v>1.37</v>
          </cell>
          <cell r="T468">
            <v>0</v>
          </cell>
          <cell r="U468">
            <v>0.36499999999999999</v>
          </cell>
          <cell r="V468">
            <v>0.36499999999999999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8.76</v>
          </cell>
          <cell r="AF468">
            <v>4.33</v>
          </cell>
          <cell r="AG468">
            <v>2.41</v>
          </cell>
          <cell r="AH468">
            <v>1.55</v>
          </cell>
          <cell r="AI468">
            <v>8.76</v>
          </cell>
          <cell r="AJ468">
            <v>4.33</v>
          </cell>
          <cell r="AK468">
            <v>2.41</v>
          </cell>
          <cell r="AL468">
            <v>1.55</v>
          </cell>
          <cell r="AM468">
            <v>0.98599999999999999</v>
          </cell>
          <cell r="AN468">
            <v>0.183</v>
          </cell>
          <cell r="AO468">
            <v>0.32700000000000001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2.76</v>
          </cell>
          <cell r="AV468">
            <v>0.63200000000000001</v>
          </cell>
          <cell r="AW468">
            <v>1</v>
          </cell>
          <cell r="AX468">
            <v>0.98297010653506023</v>
          </cell>
          <cell r="AY468" t="str">
            <v>L127X127X9.5</v>
          </cell>
        </row>
        <row r="469">
          <cell r="A469" t="str">
            <v>L</v>
          </cell>
          <cell r="B469" t="str">
            <v>L5X5X5/16</v>
          </cell>
          <cell r="C469">
            <v>10.4</v>
          </cell>
          <cell r="D469">
            <v>3.07</v>
          </cell>
          <cell r="E469">
            <v>5</v>
          </cell>
          <cell r="F469">
            <v>0</v>
          </cell>
          <cell r="G469">
            <v>0</v>
          </cell>
          <cell r="H469">
            <v>0</v>
          </cell>
          <cell r="I469">
            <v>5</v>
          </cell>
          <cell r="J469">
            <v>0</v>
          </cell>
          <cell r="K469">
            <v>0</v>
          </cell>
          <cell r="L469">
            <v>0</v>
          </cell>
          <cell r="M469">
            <v>0.3125</v>
          </cell>
          <cell r="N469">
            <v>0</v>
          </cell>
          <cell r="O469">
            <v>0</v>
          </cell>
          <cell r="P469">
            <v>0.8125</v>
          </cell>
          <cell r="Q469">
            <v>0.8125</v>
          </cell>
          <cell r="R469">
            <v>1.35</v>
          </cell>
          <cell r="S469">
            <v>1.35</v>
          </cell>
          <cell r="T469">
            <v>0</v>
          </cell>
          <cell r="U469">
            <v>0.307</v>
          </cell>
          <cell r="V469">
            <v>0.307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7.44</v>
          </cell>
          <cell r="AF469">
            <v>3.65</v>
          </cell>
          <cell r="AG469">
            <v>2.04</v>
          </cell>
          <cell r="AH469">
            <v>1.56</v>
          </cell>
          <cell r="AI469">
            <v>7.44</v>
          </cell>
          <cell r="AJ469">
            <v>3.65</v>
          </cell>
          <cell r="AK469">
            <v>2.04</v>
          </cell>
          <cell r="AL469">
            <v>1.56</v>
          </cell>
          <cell r="AM469">
            <v>0.99</v>
          </cell>
          <cell r="AN469">
            <v>0.108</v>
          </cell>
          <cell r="AO469">
            <v>0.193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2.78</v>
          </cell>
          <cell r="AV469">
            <v>0.63</v>
          </cell>
          <cell r="AW469">
            <v>1</v>
          </cell>
          <cell r="AX469">
            <v>0.91156412784207241</v>
          </cell>
          <cell r="AY469" t="str">
            <v>L127X127X7.9</v>
          </cell>
        </row>
        <row r="470">
          <cell r="A470" t="str">
            <v>L</v>
          </cell>
          <cell r="B470" t="str">
            <v>L5X3-1/2X3/4</v>
          </cell>
          <cell r="C470">
            <v>19.8</v>
          </cell>
          <cell r="D470">
            <v>5.82</v>
          </cell>
          <cell r="E470">
            <v>5</v>
          </cell>
          <cell r="F470">
            <v>0</v>
          </cell>
          <cell r="G470">
            <v>0</v>
          </cell>
          <cell r="H470">
            <v>0</v>
          </cell>
          <cell r="I470">
            <v>3.5</v>
          </cell>
          <cell r="J470">
            <v>0</v>
          </cell>
          <cell r="K470">
            <v>0</v>
          </cell>
          <cell r="L470">
            <v>0</v>
          </cell>
          <cell r="M470">
            <v>0.75</v>
          </cell>
          <cell r="N470">
            <v>0</v>
          </cell>
          <cell r="O470">
            <v>0</v>
          </cell>
          <cell r="P470">
            <v>1.1875</v>
          </cell>
          <cell r="Q470">
            <v>1.1875</v>
          </cell>
          <cell r="R470">
            <v>0.99299999999999999</v>
          </cell>
          <cell r="S470">
            <v>1.74</v>
          </cell>
          <cell r="T470">
            <v>0</v>
          </cell>
          <cell r="U470">
            <v>0.58199999999999996</v>
          </cell>
          <cell r="V470">
            <v>1.1200000000000001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13.9</v>
          </cell>
          <cell r="AF470">
            <v>7.6</v>
          </cell>
          <cell r="AG470">
            <v>4.26</v>
          </cell>
          <cell r="AH470">
            <v>1.55</v>
          </cell>
          <cell r="AI470">
            <v>5.52</v>
          </cell>
          <cell r="AJ470">
            <v>4.07</v>
          </cell>
          <cell r="AK470">
            <v>2.2000000000000002</v>
          </cell>
          <cell r="AL470">
            <v>0.97399999999999998</v>
          </cell>
          <cell r="AM470">
            <v>0.74399999999999999</v>
          </cell>
          <cell r="AN470">
            <v>1.0900000000000001</v>
          </cell>
          <cell r="AO470">
            <v>1.52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2.36</v>
          </cell>
          <cell r="AV470">
            <v>0</v>
          </cell>
          <cell r="AW470">
            <v>0.46400000000000002</v>
          </cell>
          <cell r="AX470">
            <v>1</v>
          </cell>
          <cell r="AY470" t="str">
            <v>L127X89X19</v>
          </cell>
        </row>
        <row r="471">
          <cell r="A471" t="str">
            <v>L</v>
          </cell>
          <cell r="B471" t="str">
            <v>L5X3-1/2X5/8</v>
          </cell>
          <cell r="C471">
            <v>16.8</v>
          </cell>
          <cell r="D471">
            <v>4.93</v>
          </cell>
          <cell r="E471">
            <v>5</v>
          </cell>
          <cell r="F471">
            <v>0</v>
          </cell>
          <cell r="G471">
            <v>0</v>
          </cell>
          <cell r="H471">
            <v>0</v>
          </cell>
          <cell r="I471">
            <v>3.5</v>
          </cell>
          <cell r="J471">
            <v>0</v>
          </cell>
          <cell r="K471">
            <v>0</v>
          </cell>
          <cell r="L471">
            <v>0</v>
          </cell>
          <cell r="M471">
            <v>0.625</v>
          </cell>
          <cell r="N471">
            <v>0</v>
          </cell>
          <cell r="O471">
            <v>0</v>
          </cell>
          <cell r="P471">
            <v>1.0625</v>
          </cell>
          <cell r="Q471">
            <v>1.0625</v>
          </cell>
          <cell r="R471">
            <v>0.94699999999999995</v>
          </cell>
          <cell r="S471">
            <v>1.69</v>
          </cell>
          <cell r="T471">
            <v>0</v>
          </cell>
          <cell r="U471">
            <v>0.49299999999999999</v>
          </cell>
          <cell r="V471">
            <v>1.06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12</v>
          </cell>
          <cell r="AF471">
            <v>6.5</v>
          </cell>
          <cell r="AG471">
            <v>3.63</v>
          </cell>
          <cell r="AH471">
            <v>1.56</v>
          </cell>
          <cell r="AI471">
            <v>4.8</v>
          </cell>
          <cell r="AJ471">
            <v>3.43</v>
          </cell>
          <cell r="AK471">
            <v>1.88</v>
          </cell>
          <cell r="AL471">
            <v>0.98699999999999999</v>
          </cell>
          <cell r="AM471">
            <v>0.746</v>
          </cell>
          <cell r="AN471">
            <v>0.65100000000000002</v>
          </cell>
          <cell r="AO471">
            <v>0.91800000000000004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2.39</v>
          </cell>
          <cell r="AV471">
            <v>0</v>
          </cell>
          <cell r="AW471">
            <v>0.47200000000000003</v>
          </cell>
          <cell r="AX471">
            <v>1</v>
          </cell>
          <cell r="AY471" t="str">
            <v>L127X89X15.9</v>
          </cell>
        </row>
        <row r="472">
          <cell r="A472" t="str">
            <v>L</v>
          </cell>
          <cell r="B472" t="str">
            <v>L5X3-1/2X1/2</v>
          </cell>
          <cell r="C472">
            <v>13.6</v>
          </cell>
          <cell r="D472">
            <v>4</v>
          </cell>
          <cell r="E472">
            <v>5</v>
          </cell>
          <cell r="F472">
            <v>0</v>
          </cell>
          <cell r="G472">
            <v>0</v>
          </cell>
          <cell r="H472">
            <v>0</v>
          </cell>
          <cell r="I472">
            <v>3.5</v>
          </cell>
          <cell r="J472">
            <v>0</v>
          </cell>
          <cell r="K472">
            <v>0</v>
          </cell>
          <cell r="L472">
            <v>0</v>
          </cell>
          <cell r="M472">
            <v>0.5</v>
          </cell>
          <cell r="N472">
            <v>0</v>
          </cell>
          <cell r="O472">
            <v>0</v>
          </cell>
          <cell r="P472">
            <v>0.9375</v>
          </cell>
          <cell r="Q472">
            <v>0.9375</v>
          </cell>
          <cell r="R472">
            <v>0.90100000000000002</v>
          </cell>
          <cell r="S472">
            <v>1.65</v>
          </cell>
          <cell r="T472">
            <v>0</v>
          </cell>
          <cell r="U472">
            <v>0.4</v>
          </cell>
          <cell r="V472">
            <v>0.997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9.9600000000000009</v>
          </cell>
          <cell r="AF472">
            <v>5.33</v>
          </cell>
          <cell r="AG472">
            <v>2.97</v>
          </cell>
          <cell r="AH472">
            <v>1.58</v>
          </cell>
          <cell r="AI472">
            <v>4.0199999999999996</v>
          </cell>
          <cell r="AJ472">
            <v>2.79</v>
          </cell>
          <cell r="AK472">
            <v>1.55</v>
          </cell>
          <cell r="AL472">
            <v>1</v>
          </cell>
          <cell r="AM472">
            <v>0.75</v>
          </cell>
          <cell r="AN472">
            <v>0.34300000000000003</v>
          </cell>
          <cell r="AO472">
            <v>0.49099999999999999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2.42</v>
          </cell>
          <cell r="AV472">
            <v>0</v>
          </cell>
          <cell r="AW472">
            <v>0.47900000000000004</v>
          </cell>
          <cell r="AX472">
            <v>1</v>
          </cell>
          <cell r="AY472" t="str">
            <v>L127X89X12.7</v>
          </cell>
        </row>
        <row r="473">
          <cell r="A473" t="str">
            <v>L</v>
          </cell>
          <cell r="B473" t="str">
            <v>L5X3-1/2X3/8</v>
          </cell>
          <cell r="C473">
            <v>10.4</v>
          </cell>
          <cell r="D473">
            <v>3.05</v>
          </cell>
          <cell r="E473">
            <v>5</v>
          </cell>
          <cell r="F473">
            <v>0</v>
          </cell>
          <cell r="G473">
            <v>0</v>
          </cell>
          <cell r="H473">
            <v>0</v>
          </cell>
          <cell r="I473">
            <v>3.5</v>
          </cell>
          <cell r="J473">
            <v>0</v>
          </cell>
          <cell r="K473">
            <v>0</v>
          </cell>
          <cell r="L473">
            <v>0</v>
          </cell>
          <cell r="M473">
            <v>0.375</v>
          </cell>
          <cell r="N473">
            <v>0</v>
          </cell>
          <cell r="O473">
            <v>0</v>
          </cell>
          <cell r="P473">
            <v>0.8125</v>
          </cell>
          <cell r="Q473">
            <v>0.8125</v>
          </cell>
          <cell r="R473">
            <v>0.85399999999999998</v>
          </cell>
          <cell r="S473">
            <v>1.6</v>
          </cell>
          <cell r="T473">
            <v>0</v>
          </cell>
          <cell r="U473">
            <v>0.30499999999999999</v>
          </cell>
          <cell r="V473">
            <v>0.93300000000000005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7.75</v>
          </cell>
          <cell r="AF473">
            <v>4.09</v>
          </cell>
          <cell r="AG473">
            <v>2.2799999999999998</v>
          </cell>
          <cell r="AH473">
            <v>1.59</v>
          </cell>
          <cell r="AI473">
            <v>3.15</v>
          </cell>
          <cell r="AJ473">
            <v>2.12</v>
          </cell>
          <cell r="AK473">
            <v>1.19</v>
          </cell>
          <cell r="AL473">
            <v>1.02</v>
          </cell>
          <cell r="AM473">
            <v>0.755</v>
          </cell>
          <cell r="AN473">
            <v>0.15</v>
          </cell>
          <cell r="AO473">
            <v>0.217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2.4500000000000002</v>
          </cell>
          <cell r="AV473">
            <v>0</v>
          </cell>
          <cell r="AW473">
            <v>0.48599999999999999</v>
          </cell>
          <cell r="AX473">
            <v>0.98297010653506023</v>
          </cell>
          <cell r="AY473" t="str">
            <v>L127X89X9.5</v>
          </cell>
        </row>
        <row r="474">
          <cell r="A474" t="str">
            <v>L</v>
          </cell>
          <cell r="B474" t="str">
            <v>L5X3-1/2X5/16</v>
          </cell>
          <cell r="C474">
            <v>8.7200000000000006</v>
          </cell>
          <cell r="D474">
            <v>2.56</v>
          </cell>
          <cell r="E474">
            <v>5</v>
          </cell>
          <cell r="F474">
            <v>0</v>
          </cell>
          <cell r="G474">
            <v>0</v>
          </cell>
          <cell r="H474">
            <v>0</v>
          </cell>
          <cell r="I474">
            <v>3.5</v>
          </cell>
          <cell r="J474">
            <v>0</v>
          </cell>
          <cell r="K474">
            <v>0</v>
          </cell>
          <cell r="L474">
            <v>0</v>
          </cell>
          <cell r="M474">
            <v>0.3125</v>
          </cell>
          <cell r="N474">
            <v>0</v>
          </cell>
          <cell r="O474">
            <v>0</v>
          </cell>
          <cell r="P474">
            <v>0.75</v>
          </cell>
          <cell r="Q474">
            <v>0.75</v>
          </cell>
          <cell r="R474">
            <v>0.82899999999999996</v>
          </cell>
          <cell r="S474">
            <v>1.57</v>
          </cell>
          <cell r="T474">
            <v>0</v>
          </cell>
          <cell r="U474">
            <v>0.25600000000000001</v>
          </cell>
          <cell r="V474">
            <v>0.90100000000000002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6.58</v>
          </cell>
          <cell r="AF474">
            <v>3.45</v>
          </cell>
          <cell r="AG474">
            <v>1.92</v>
          </cell>
          <cell r="AH474">
            <v>1.6</v>
          </cell>
          <cell r="AI474">
            <v>2.69</v>
          </cell>
          <cell r="AJ474">
            <v>1.77</v>
          </cell>
          <cell r="AK474">
            <v>1.01</v>
          </cell>
          <cell r="AL474">
            <v>1.02</v>
          </cell>
          <cell r="AM474">
            <v>0.75800000000000001</v>
          </cell>
          <cell r="AN474">
            <v>8.8300000000000003E-2</v>
          </cell>
          <cell r="AO474">
            <v>0.128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2.46</v>
          </cell>
          <cell r="AV474">
            <v>0</v>
          </cell>
          <cell r="AW474">
            <v>0.48899999999999999</v>
          </cell>
          <cell r="AX474">
            <v>0.91156412784207241</v>
          </cell>
          <cell r="AY474" t="str">
            <v>L127X89X7.9</v>
          </cell>
        </row>
        <row r="475">
          <cell r="A475" t="str">
            <v>L</v>
          </cell>
          <cell r="B475" t="str">
            <v>L5X3-1/2X1/4</v>
          </cell>
          <cell r="C475">
            <v>7.03</v>
          </cell>
          <cell r="D475">
            <v>2.0699999999999998</v>
          </cell>
          <cell r="E475">
            <v>5</v>
          </cell>
          <cell r="F475">
            <v>0</v>
          </cell>
          <cell r="G475">
            <v>0</v>
          </cell>
          <cell r="H475">
            <v>0</v>
          </cell>
          <cell r="I475">
            <v>3.5</v>
          </cell>
          <cell r="J475">
            <v>0</v>
          </cell>
          <cell r="K475">
            <v>0</v>
          </cell>
          <cell r="L475">
            <v>0</v>
          </cell>
          <cell r="M475">
            <v>0.25</v>
          </cell>
          <cell r="N475">
            <v>0</v>
          </cell>
          <cell r="O475">
            <v>0</v>
          </cell>
          <cell r="P475">
            <v>0.6875</v>
          </cell>
          <cell r="Q475">
            <v>0.6875</v>
          </cell>
          <cell r="R475">
            <v>0.80400000000000005</v>
          </cell>
          <cell r="S475">
            <v>1.55</v>
          </cell>
          <cell r="T475">
            <v>0</v>
          </cell>
          <cell r="U475">
            <v>0.20699999999999999</v>
          </cell>
          <cell r="V475">
            <v>0.86799999999999999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5.36</v>
          </cell>
          <cell r="AF475">
            <v>2.78</v>
          </cell>
          <cell r="AG475">
            <v>1.55</v>
          </cell>
          <cell r="AH475">
            <v>1.61</v>
          </cell>
          <cell r="AI475">
            <v>2.2000000000000002</v>
          </cell>
          <cell r="AJ475">
            <v>1.42</v>
          </cell>
          <cell r="AK475">
            <v>0.81599999999999995</v>
          </cell>
          <cell r="AL475">
            <v>1.03</v>
          </cell>
          <cell r="AM475">
            <v>0.76100000000000001</v>
          </cell>
          <cell r="AN475">
            <v>4.6399999999999997E-2</v>
          </cell>
          <cell r="AO475">
            <v>6.7000000000000004E-2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2.48</v>
          </cell>
          <cell r="AV475">
            <v>0</v>
          </cell>
          <cell r="AW475">
            <v>0.49099999999999999</v>
          </cell>
          <cell r="AX475">
            <v>0.80445515980259052</v>
          </cell>
          <cell r="AY475" t="str">
            <v>L127X89X6.4</v>
          </cell>
        </row>
        <row r="476">
          <cell r="A476" t="str">
            <v>L</v>
          </cell>
          <cell r="B476" t="str">
            <v>L5X3X1/2</v>
          </cell>
          <cell r="C476">
            <v>12.8</v>
          </cell>
          <cell r="D476">
            <v>3.75</v>
          </cell>
          <cell r="E476">
            <v>5</v>
          </cell>
          <cell r="F476">
            <v>0</v>
          </cell>
          <cell r="G476">
            <v>0</v>
          </cell>
          <cell r="H476">
            <v>0</v>
          </cell>
          <cell r="I476">
            <v>3</v>
          </cell>
          <cell r="J476">
            <v>0</v>
          </cell>
          <cell r="K476">
            <v>0</v>
          </cell>
          <cell r="L476">
            <v>0</v>
          </cell>
          <cell r="M476">
            <v>0.5</v>
          </cell>
          <cell r="N476">
            <v>0</v>
          </cell>
          <cell r="O476">
            <v>0</v>
          </cell>
          <cell r="P476">
            <v>0.9375</v>
          </cell>
          <cell r="Q476">
            <v>0.9375</v>
          </cell>
          <cell r="R476">
            <v>0.746</v>
          </cell>
          <cell r="S476">
            <v>1.74</v>
          </cell>
          <cell r="T476">
            <v>0</v>
          </cell>
          <cell r="U476">
            <v>0.375</v>
          </cell>
          <cell r="V476">
            <v>1.25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9.43</v>
          </cell>
          <cell r="AF476">
            <v>5.12</v>
          </cell>
          <cell r="AG476">
            <v>2.89</v>
          </cell>
          <cell r="AH476">
            <v>1.58</v>
          </cell>
          <cell r="AI476">
            <v>2.5499999999999998</v>
          </cell>
          <cell r="AJ476">
            <v>2.08</v>
          </cell>
          <cell r="AK476">
            <v>1.1299999999999999</v>
          </cell>
          <cell r="AL476">
            <v>0.82399999999999995</v>
          </cell>
          <cell r="AM476">
            <v>0.64200000000000002</v>
          </cell>
          <cell r="AN476">
            <v>0.32200000000000001</v>
          </cell>
          <cell r="AO476">
            <v>0.44400000000000001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2.38</v>
          </cell>
          <cell r="AV476">
            <v>0</v>
          </cell>
          <cell r="AW476">
            <v>0.35699999999999998</v>
          </cell>
          <cell r="AX476">
            <v>1</v>
          </cell>
          <cell r="AY476" t="str">
            <v>L127X76X12.7</v>
          </cell>
        </row>
        <row r="477">
          <cell r="A477" t="str">
            <v>L</v>
          </cell>
          <cell r="B477" t="str">
            <v>L5X3X7/16</v>
          </cell>
          <cell r="C477">
            <v>11.3</v>
          </cell>
          <cell r="D477">
            <v>3.31</v>
          </cell>
          <cell r="E477">
            <v>5</v>
          </cell>
          <cell r="F477">
            <v>0</v>
          </cell>
          <cell r="G477">
            <v>0</v>
          </cell>
          <cell r="H477">
            <v>0</v>
          </cell>
          <cell r="I477">
            <v>3</v>
          </cell>
          <cell r="J477">
            <v>0</v>
          </cell>
          <cell r="K477">
            <v>0</v>
          </cell>
          <cell r="L477">
            <v>0</v>
          </cell>
          <cell r="M477">
            <v>0.4375</v>
          </cell>
          <cell r="N477">
            <v>0</v>
          </cell>
          <cell r="O477">
            <v>0</v>
          </cell>
          <cell r="P477">
            <v>0.875</v>
          </cell>
          <cell r="Q477">
            <v>0.875</v>
          </cell>
          <cell r="R477">
            <v>0.72199999999999998</v>
          </cell>
          <cell r="S477">
            <v>1.72</v>
          </cell>
          <cell r="T477">
            <v>0</v>
          </cell>
          <cell r="U477">
            <v>0.33100000000000002</v>
          </cell>
          <cell r="V477">
            <v>1.21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8.41</v>
          </cell>
          <cell r="AF477">
            <v>4.53</v>
          </cell>
          <cell r="AG477">
            <v>2.56</v>
          </cell>
          <cell r="AH477">
            <v>1.59</v>
          </cell>
          <cell r="AI477">
            <v>2.29</v>
          </cell>
          <cell r="AJ477">
            <v>1.82</v>
          </cell>
          <cell r="AK477">
            <v>1</v>
          </cell>
          <cell r="AL477">
            <v>0.83099999999999996</v>
          </cell>
          <cell r="AM477">
            <v>0.64400000000000002</v>
          </cell>
          <cell r="AN477">
            <v>0.22</v>
          </cell>
          <cell r="AO477">
            <v>0.30399999999999999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2.4</v>
          </cell>
          <cell r="AV477">
            <v>0</v>
          </cell>
          <cell r="AW477">
            <v>0.36099999999999999</v>
          </cell>
          <cell r="AX477">
            <v>1</v>
          </cell>
          <cell r="AY477" t="str">
            <v>L127X76X11.1</v>
          </cell>
        </row>
        <row r="478">
          <cell r="A478" t="str">
            <v>L</v>
          </cell>
          <cell r="B478" t="str">
            <v>L5X3X3/8</v>
          </cell>
          <cell r="C478">
            <v>9.74</v>
          </cell>
          <cell r="D478">
            <v>2.86</v>
          </cell>
          <cell r="E478">
            <v>5</v>
          </cell>
          <cell r="F478">
            <v>0</v>
          </cell>
          <cell r="G478">
            <v>0</v>
          </cell>
          <cell r="H478">
            <v>0</v>
          </cell>
          <cell r="I478">
            <v>3</v>
          </cell>
          <cell r="J478">
            <v>0</v>
          </cell>
          <cell r="K478">
            <v>0</v>
          </cell>
          <cell r="L478">
            <v>0</v>
          </cell>
          <cell r="M478">
            <v>0.375</v>
          </cell>
          <cell r="N478">
            <v>0</v>
          </cell>
          <cell r="O478">
            <v>0</v>
          </cell>
          <cell r="P478">
            <v>0.8125</v>
          </cell>
          <cell r="Q478">
            <v>0.8125</v>
          </cell>
          <cell r="R478">
            <v>0.69799999999999995</v>
          </cell>
          <cell r="S478">
            <v>1.69</v>
          </cell>
          <cell r="T478">
            <v>0</v>
          </cell>
          <cell r="U478">
            <v>0.28599999999999998</v>
          </cell>
          <cell r="V478">
            <v>1.18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7.35</v>
          </cell>
          <cell r="AF478">
            <v>3.93</v>
          </cell>
          <cell r="AG478">
            <v>2.2200000000000002</v>
          </cell>
          <cell r="AH478">
            <v>1.6</v>
          </cell>
          <cell r="AI478">
            <v>2.0099999999999998</v>
          </cell>
          <cell r="AJ478">
            <v>1.57</v>
          </cell>
          <cell r="AK478">
            <v>0.874</v>
          </cell>
          <cell r="AL478">
            <v>0.83799999999999997</v>
          </cell>
          <cell r="AM478">
            <v>0.64600000000000002</v>
          </cell>
          <cell r="AN478">
            <v>0.14099999999999999</v>
          </cell>
          <cell r="AO478">
            <v>0.19600000000000001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2.41</v>
          </cell>
          <cell r="AV478">
            <v>0</v>
          </cell>
          <cell r="AW478">
            <v>0.36399999999999999</v>
          </cell>
          <cell r="AX478">
            <v>0.98297010653506023</v>
          </cell>
          <cell r="AY478" t="str">
            <v>L127X76X9.5</v>
          </cell>
        </row>
        <row r="479">
          <cell r="A479" t="str">
            <v>L</v>
          </cell>
          <cell r="B479" t="str">
            <v>L5X3X5/16</v>
          </cell>
          <cell r="C479">
            <v>8.19</v>
          </cell>
          <cell r="D479">
            <v>2.41</v>
          </cell>
          <cell r="E479">
            <v>5</v>
          </cell>
          <cell r="F479">
            <v>0</v>
          </cell>
          <cell r="G479">
            <v>0</v>
          </cell>
          <cell r="H479">
            <v>0</v>
          </cell>
          <cell r="I479">
            <v>3</v>
          </cell>
          <cell r="J479">
            <v>0</v>
          </cell>
          <cell r="K479">
            <v>0</v>
          </cell>
          <cell r="L479">
            <v>0</v>
          </cell>
          <cell r="M479">
            <v>0.3125</v>
          </cell>
          <cell r="N479">
            <v>0</v>
          </cell>
          <cell r="O479">
            <v>0</v>
          </cell>
          <cell r="P479">
            <v>0.75</v>
          </cell>
          <cell r="Q479">
            <v>0.75</v>
          </cell>
          <cell r="R479">
            <v>0.67300000000000004</v>
          </cell>
          <cell r="S479">
            <v>1.67</v>
          </cell>
          <cell r="T479">
            <v>0</v>
          </cell>
          <cell r="U479">
            <v>0.24099999999999999</v>
          </cell>
          <cell r="V479">
            <v>1.1499999999999999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6.24</v>
          </cell>
          <cell r="AF479">
            <v>3.32</v>
          </cell>
          <cell r="AG479">
            <v>1.87</v>
          </cell>
          <cell r="AH479">
            <v>1.61</v>
          </cell>
          <cell r="AI479">
            <v>1.72</v>
          </cell>
          <cell r="AJ479">
            <v>1.31</v>
          </cell>
          <cell r="AK479">
            <v>0.73899999999999999</v>
          </cell>
          <cell r="AL479">
            <v>0.84599999999999997</v>
          </cell>
          <cell r="AM479">
            <v>0.64900000000000002</v>
          </cell>
          <cell r="AN479">
            <v>8.3199999999999996E-2</v>
          </cell>
          <cell r="AO479">
            <v>0.11600000000000001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2.42</v>
          </cell>
          <cell r="AV479">
            <v>0</v>
          </cell>
          <cell r="AW479">
            <v>0.36799999999999999</v>
          </cell>
          <cell r="AX479">
            <v>0.91156412784207241</v>
          </cell>
          <cell r="AY479" t="str">
            <v>L127X76X7.9</v>
          </cell>
        </row>
        <row r="480">
          <cell r="A480" t="str">
            <v>L</v>
          </cell>
          <cell r="B480" t="str">
            <v>L5X3X1/4</v>
          </cell>
          <cell r="C480">
            <v>6.6</v>
          </cell>
          <cell r="D480">
            <v>1.94</v>
          </cell>
          <cell r="E480">
            <v>5</v>
          </cell>
          <cell r="F480">
            <v>0</v>
          </cell>
          <cell r="G480">
            <v>0</v>
          </cell>
          <cell r="H480">
            <v>0</v>
          </cell>
          <cell r="I480">
            <v>3</v>
          </cell>
          <cell r="J480">
            <v>0</v>
          </cell>
          <cell r="K480">
            <v>0</v>
          </cell>
          <cell r="L480">
            <v>0</v>
          </cell>
          <cell r="M480">
            <v>0.25</v>
          </cell>
          <cell r="N480">
            <v>0</v>
          </cell>
          <cell r="O480">
            <v>0</v>
          </cell>
          <cell r="P480">
            <v>0.6875</v>
          </cell>
          <cell r="Q480">
            <v>0.6875</v>
          </cell>
          <cell r="R480">
            <v>0.64800000000000002</v>
          </cell>
          <cell r="S480">
            <v>1.64</v>
          </cell>
          <cell r="T480">
            <v>0</v>
          </cell>
          <cell r="U480">
            <v>0.19400000000000001</v>
          </cell>
          <cell r="V480">
            <v>1.1200000000000001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5.09</v>
          </cell>
          <cell r="AF480">
            <v>2.68</v>
          </cell>
          <cell r="AG480">
            <v>1.51</v>
          </cell>
          <cell r="AH480">
            <v>1.62</v>
          </cell>
          <cell r="AI480">
            <v>1.41</v>
          </cell>
          <cell r="AJ480">
            <v>1.05</v>
          </cell>
          <cell r="AK480">
            <v>0.6</v>
          </cell>
          <cell r="AL480">
            <v>0.85299999999999998</v>
          </cell>
          <cell r="AM480">
            <v>0.65200000000000002</v>
          </cell>
          <cell r="AN480">
            <v>4.3799999999999999E-2</v>
          </cell>
          <cell r="AO480">
            <v>6.0600000000000001E-2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2.4300000000000002</v>
          </cell>
          <cell r="AV480">
            <v>0</v>
          </cell>
          <cell r="AW480">
            <v>0.371</v>
          </cell>
          <cell r="AX480">
            <v>0.80445515980259052</v>
          </cell>
          <cell r="AY480" t="str">
            <v>L127X76X6.4</v>
          </cell>
        </row>
        <row r="481">
          <cell r="A481" t="str">
            <v>L</v>
          </cell>
          <cell r="B481" t="str">
            <v>L4X4X3/4</v>
          </cell>
          <cell r="C481">
            <v>18.5</v>
          </cell>
          <cell r="D481">
            <v>5.43</v>
          </cell>
          <cell r="E481">
            <v>4</v>
          </cell>
          <cell r="F481">
            <v>0</v>
          </cell>
          <cell r="G481">
            <v>0</v>
          </cell>
          <cell r="H481">
            <v>0</v>
          </cell>
          <cell r="I481">
            <v>4</v>
          </cell>
          <cell r="J481">
            <v>0</v>
          </cell>
          <cell r="K481">
            <v>0</v>
          </cell>
          <cell r="L481">
            <v>0</v>
          </cell>
          <cell r="M481">
            <v>0.75</v>
          </cell>
          <cell r="N481">
            <v>0</v>
          </cell>
          <cell r="O481">
            <v>0</v>
          </cell>
          <cell r="P481">
            <v>1.125</v>
          </cell>
          <cell r="Q481">
            <v>1.125</v>
          </cell>
          <cell r="R481">
            <v>1.27</v>
          </cell>
          <cell r="S481">
            <v>1.27</v>
          </cell>
          <cell r="T481">
            <v>0</v>
          </cell>
          <cell r="U481">
            <v>0.67900000000000005</v>
          </cell>
          <cell r="V481">
            <v>0.67900000000000005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7.62</v>
          </cell>
          <cell r="AF481">
            <v>5.0199999999999996</v>
          </cell>
          <cell r="AG481">
            <v>2.79</v>
          </cell>
          <cell r="AH481">
            <v>1.18</v>
          </cell>
          <cell r="AI481">
            <v>7.62</v>
          </cell>
          <cell r="AJ481">
            <v>5.01</v>
          </cell>
          <cell r="AK481">
            <v>2.79</v>
          </cell>
          <cell r="AL481">
            <v>1.18</v>
          </cell>
          <cell r="AM481">
            <v>0.77400000000000002</v>
          </cell>
          <cell r="AN481">
            <v>1.02</v>
          </cell>
          <cell r="AO481">
            <v>1.1200000000000001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2.1</v>
          </cell>
          <cell r="AV481">
            <v>0.63700000000000001</v>
          </cell>
          <cell r="AW481">
            <v>1</v>
          </cell>
          <cell r="AX481">
            <v>1</v>
          </cell>
          <cell r="AY481" t="str">
            <v>L102X102X19</v>
          </cell>
        </row>
        <row r="482">
          <cell r="A482" t="str">
            <v>L</v>
          </cell>
          <cell r="B482" t="str">
            <v>L4X4X5/8</v>
          </cell>
          <cell r="C482">
            <v>15.7</v>
          </cell>
          <cell r="D482">
            <v>4.6100000000000003</v>
          </cell>
          <cell r="E482">
            <v>4</v>
          </cell>
          <cell r="F482">
            <v>0</v>
          </cell>
          <cell r="G482">
            <v>0</v>
          </cell>
          <cell r="H482">
            <v>0</v>
          </cell>
          <cell r="I482">
            <v>4</v>
          </cell>
          <cell r="J482">
            <v>0</v>
          </cell>
          <cell r="K482">
            <v>0</v>
          </cell>
          <cell r="L482">
            <v>0</v>
          </cell>
          <cell r="M482">
            <v>0.625</v>
          </cell>
          <cell r="N482">
            <v>0</v>
          </cell>
          <cell r="O482">
            <v>0</v>
          </cell>
          <cell r="P482">
            <v>1</v>
          </cell>
          <cell r="Q482">
            <v>1</v>
          </cell>
          <cell r="R482">
            <v>1.22</v>
          </cell>
          <cell r="S482">
            <v>1.22</v>
          </cell>
          <cell r="T482">
            <v>0</v>
          </cell>
          <cell r="U482">
            <v>0.57599999999999996</v>
          </cell>
          <cell r="V482">
            <v>0.57599999999999996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6.62</v>
          </cell>
          <cell r="AF482">
            <v>4.28</v>
          </cell>
          <cell r="AG482">
            <v>2.38</v>
          </cell>
          <cell r="AH482">
            <v>1.2</v>
          </cell>
          <cell r="AI482">
            <v>6.62</v>
          </cell>
          <cell r="AJ482">
            <v>4.28</v>
          </cell>
          <cell r="AK482">
            <v>2.38</v>
          </cell>
          <cell r="AL482">
            <v>1.2</v>
          </cell>
          <cell r="AM482">
            <v>0.77400000000000002</v>
          </cell>
          <cell r="AN482">
            <v>0.61</v>
          </cell>
          <cell r="AO482">
            <v>0.68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2.13</v>
          </cell>
          <cell r="AV482">
            <v>0.63600000000000001</v>
          </cell>
          <cell r="AW482">
            <v>1</v>
          </cell>
          <cell r="AX482">
            <v>1</v>
          </cell>
          <cell r="AY482" t="str">
            <v>L102X102X15.9</v>
          </cell>
        </row>
        <row r="483">
          <cell r="A483" t="str">
            <v>L</v>
          </cell>
          <cell r="B483" t="str">
            <v>L4X4X1/2</v>
          </cell>
          <cell r="C483">
            <v>12.7</v>
          </cell>
          <cell r="D483">
            <v>3.75</v>
          </cell>
          <cell r="E483">
            <v>4</v>
          </cell>
          <cell r="F483">
            <v>0</v>
          </cell>
          <cell r="G483">
            <v>0</v>
          </cell>
          <cell r="H483">
            <v>0</v>
          </cell>
          <cell r="I483">
            <v>4</v>
          </cell>
          <cell r="J483">
            <v>0</v>
          </cell>
          <cell r="K483">
            <v>0</v>
          </cell>
          <cell r="L483">
            <v>0</v>
          </cell>
          <cell r="M483">
            <v>0.5</v>
          </cell>
          <cell r="N483">
            <v>0</v>
          </cell>
          <cell r="O483">
            <v>0</v>
          </cell>
          <cell r="P483">
            <v>0.875</v>
          </cell>
          <cell r="Q483">
            <v>0.875</v>
          </cell>
          <cell r="R483">
            <v>1.18</v>
          </cell>
          <cell r="S483">
            <v>1.18</v>
          </cell>
          <cell r="T483">
            <v>0</v>
          </cell>
          <cell r="U483">
            <v>0.46800000000000003</v>
          </cell>
          <cell r="V483">
            <v>0.46800000000000003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5.52</v>
          </cell>
          <cell r="AF483">
            <v>3.5</v>
          </cell>
          <cell r="AG483">
            <v>1.96</v>
          </cell>
          <cell r="AH483">
            <v>1.21</v>
          </cell>
          <cell r="AI483">
            <v>5.52</v>
          </cell>
          <cell r="AJ483">
            <v>3.5</v>
          </cell>
          <cell r="AK483">
            <v>1.96</v>
          </cell>
          <cell r="AL483">
            <v>1.21</v>
          </cell>
          <cell r="AM483">
            <v>0.77600000000000002</v>
          </cell>
          <cell r="AN483">
            <v>0.32200000000000001</v>
          </cell>
          <cell r="AO483">
            <v>0.36599999999999999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2.16</v>
          </cell>
          <cell r="AV483">
            <v>0.63</v>
          </cell>
          <cell r="AW483">
            <v>1</v>
          </cell>
          <cell r="AX483">
            <v>1</v>
          </cell>
          <cell r="AY483" t="str">
            <v>L102X102X12.7</v>
          </cell>
        </row>
        <row r="484">
          <cell r="A484" t="str">
            <v>L</v>
          </cell>
          <cell r="B484" t="str">
            <v>L4X4X7/16</v>
          </cell>
          <cell r="C484">
            <v>11.2</v>
          </cell>
          <cell r="D484">
            <v>3.3</v>
          </cell>
          <cell r="E484">
            <v>4</v>
          </cell>
          <cell r="F484">
            <v>0</v>
          </cell>
          <cell r="G484">
            <v>0</v>
          </cell>
          <cell r="H484">
            <v>0</v>
          </cell>
          <cell r="I484">
            <v>4</v>
          </cell>
          <cell r="J484">
            <v>0</v>
          </cell>
          <cell r="K484">
            <v>0</v>
          </cell>
          <cell r="L484">
            <v>0</v>
          </cell>
          <cell r="M484">
            <v>0.4375</v>
          </cell>
          <cell r="N484">
            <v>0</v>
          </cell>
          <cell r="O484">
            <v>0</v>
          </cell>
          <cell r="P484">
            <v>0.8125</v>
          </cell>
          <cell r="Q484">
            <v>0.8125</v>
          </cell>
          <cell r="R484">
            <v>1.1499999999999999</v>
          </cell>
          <cell r="S484">
            <v>1.1499999999999999</v>
          </cell>
          <cell r="T484">
            <v>0</v>
          </cell>
          <cell r="U484">
            <v>0.41299999999999998</v>
          </cell>
          <cell r="V484">
            <v>0.41299999999999998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4.93</v>
          </cell>
          <cell r="AF484">
            <v>3.1</v>
          </cell>
          <cell r="AG484">
            <v>1.73</v>
          </cell>
          <cell r="AH484">
            <v>1.22</v>
          </cell>
          <cell r="AI484">
            <v>4.93</v>
          </cell>
          <cell r="AJ484">
            <v>3.1</v>
          </cell>
          <cell r="AK484">
            <v>1.73</v>
          </cell>
          <cell r="AL484">
            <v>1.22</v>
          </cell>
          <cell r="AM484">
            <v>0.77700000000000002</v>
          </cell>
          <cell r="AN484">
            <v>0.22</v>
          </cell>
          <cell r="AO484">
            <v>0.252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2.17</v>
          </cell>
          <cell r="AV484">
            <v>0.63300000000000001</v>
          </cell>
          <cell r="AW484">
            <v>1</v>
          </cell>
          <cell r="AX484">
            <v>1</v>
          </cell>
          <cell r="AY484" t="str">
            <v>L102X102X11.1</v>
          </cell>
        </row>
        <row r="485">
          <cell r="A485" t="str">
            <v>L</v>
          </cell>
          <cell r="B485" t="str">
            <v>L4X4X3/8</v>
          </cell>
          <cell r="C485">
            <v>9.7200000000000006</v>
          </cell>
          <cell r="D485">
            <v>2.86</v>
          </cell>
          <cell r="E485">
            <v>4</v>
          </cell>
          <cell r="F485">
            <v>0</v>
          </cell>
          <cell r="G485">
            <v>0</v>
          </cell>
          <cell r="H485">
            <v>0</v>
          </cell>
          <cell r="I485">
            <v>4</v>
          </cell>
          <cell r="J485">
            <v>0</v>
          </cell>
          <cell r="K485">
            <v>0</v>
          </cell>
          <cell r="L485">
            <v>0</v>
          </cell>
          <cell r="M485">
            <v>0.375</v>
          </cell>
          <cell r="N485">
            <v>0</v>
          </cell>
          <cell r="O485">
            <v>0</v>
          </cell>
          <cell r="P485">
            <v>0.75</v>
          </cell>
          <cell r="Q485">
            <v>0.75</v>
          </cell>
          <cell r="R485">
            <v>1.1299999999999999</v>
          </cell>
          <cell r="S485">
            <v>1.1299999999999999</v>
          </cell>
          <cell r="T485">
            <v>0</v>
          </cell>
          <cell r="U485">
            <v>0.35699999999999998</v>
          </cell>
          <cell r="V485">
            <v>0.35699999999999998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4.32</v>
          </cell>
          <cell r="AF485">
            <v>2.69</v>
          </cell>
          <cell r="AG485">
            <v>1.5</v>
          </cell>
          <cell r="AH485">
            <v>1.23</v>
          </cell>
          <cell r="AI485">
            <v>4.32</v>
          </cell>
          <cell r="AJ485">
            <v>2.68</v>
          </cell>
          <cell r="AK485">
            <v>1.5</v>
          </cell>
          <cell r="AL485">
            <v>1.23</v>
          </cell>
          <cell r="AM485">
            <v>0.77900000000000003</v>
          </cell>
          <cell r="AN485">
            <v>0.14099999999999999</v>
          </cell>
          <cell r="AO485">
            <v>0.16200000000000001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2.19</v>
          </cell>
          <cell r="AV485">
            <v>0.629</v>
          </cell>
          <cell r="AW485">
            <v>1</v>
          </cell>
          <cell r="AX485">
            <v>1</v>
          </cell>
          <cell r="AY485" t="str">
            <v>L102X102X9.5</v>
          </cell>
        </row>
        <row r="486">
          <cell r="A486" t="str">
            <v>L</v>
          </cell>
          <cell r="B486" t="str">
            <v>L4X4X5/16</v>
          </cell>
          <cell r="C486">
            <v>8.16</v>
          </cell>
          <cell r="D486">
            <v>2.4</v>
          </cell>
          <cell r="E486">
            <v>4</v>
          </cell>
          <cell r="F486">
            <v>0</v>
          </cell>
          <cell r="G486">
            <v>0</v>
          </cell>
          <cell r="H486">
            <v>0</v>
          </cell>
          <cell r="I486">
            <v>4</v>
          </cell>
          <cell r="J486">
            <v>0</v>
          </cell>
          <cell r="K486">
            <v>0</v>
          </cell>
          <cell r="L486">
            <v>0</v>
          </cell>
          <cell r="M486">
            <v>0.3125</v>
          </cell>
          <cell r="N486">
            <v>0</v>
          </cell>
          <cell r="O486">
            <v>0</v>
          </cell>
          <cell r="P486">
            <v>0.6875</v>
          </cell>
          <cell r="Q486">
            <v>0.6875</v>
          </cell>
          <cell r="R486">
            <v>1.1100000000000001</v>
          </cell>
          <cell r="S486">
            <v>1.1100000000000001</v>
          </cell>
          <cell r="T486">
            <v>0</v>
          </cell>
          <cell r="U486">
            <v>0.3</v>
          </cell>
          <cell r="V486">
            <v>0.3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3.67</v>
          </cell>
          <cell r="AF486">
            <v>2.2599999999999998</v>
          </cell>
          <cell r="AG486">
            <v>1.27</v>
          </cell>
          <cell r="AH486">
            <v>1.24</v>
          </cell>
          <cell r="AI486">
            <v>3.67</v>
          </cell>
          <cell r="AJ486">
            <v>2.2599999999999998</v>
          </cell>
          <cell r="AK486">
            <v>1.27</v>
          </cell>
          <cell r="AL486">
            <v>1.24</v>
          </cell>
          <cell r="AM486">
            <v>0.78100000000000003</v>
          </cell>
          <cell r="AN486">
            <v>8.3199999999999996E-2</v>
          </cell>
          <cell r="AO486">
            <v>9.6299999999999997E-2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2.21</v>
          </cell>
          <cell r="AV486">
            <v>0.627</v>
          </cell>
          <cell r="AW486">
            <v>1</v>
          </cell>
          <cell r="AX486">
            <v>0.99725130227365788</v>
          </cell>
          <cell r="AY486" t="str">
            <v>L102X102X7.9</v>
          </cell>
        </row>
        <row r="487">
          <cell r="A487" t="str">
            <v>L</v>
          </cell>
          <cell r="B487" t="str">
            <v>L4X4X1/4</v>
          </cell>
          <cell r="C487">
            <v>6.58</v>
          </cell>
          <cell r="D487">
            <v>1.93</v>
          </cell>
          <cell r="E487">
            <v>4</v>
          </cell>
          <cell r="F487">
            <v>0</v>
          </cell>
          <cell r="G487">
            <v>0</v>
          </cell>
          <cell r="H487">
            <v>0</v>
          </cell>
          <cell r="I487">
            <v>4</v>
          </cell>
          <cell r="J487">
            <v>0</v>
          </cell>
          <cell r="K487">
            <v>0</v>
          </cell>
          <cell r="L487">
            <v>0</v>
          </cell>
          <cell r="M487">
            <v>0.25</v>
          </cell>
          <cell r="N487">
            <v>0</v>
          </cell>
          <cell r="O487">
            <v>0</v>
          </cell>
          <cell r="P487">
            <v>0.625</v>
          </cell>
          <cell r="Q487">
            <v>0.625</v>
          </cell>
          <cell r="R487">
            <v>1.08</v>
          </cell>
          <cell r="S487">
            <v>1.08</v>
          </cell>
          <cell r="T487">
            <v>0</v>
          </cell>
          <cell r="U487">
            <v>0.24199999999999999</v>
          </cell>
          <cell r="V487">
            <v>0.24199999999999999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3</v>
          </cell>
          <cell r="AF487">
            <v>1.82</v>
          </cell>
          <cell r="AG487">
            <v>1.03</v>
          </cell>
          <cell r="AH487">
            <v>1.25</v>
          </cell>
          <cell r="AI487">
            <v>3</v>
          </cell>
          <cell r="AJ487">
            <v>1.82</v>
          </cell>
          <cell r="AK487">
            <v>1.03</v>
          </cell>
          <cell r="AL487">
            <v>1.25</v>
          </cell>
          <cell r="AM487">
            <v>0.78300000000000003</v>
          </cell>
          <cell r="AN487">
            <v>4.3799999999999999E-2</v>
          </cell>
          <cell r="AO487">
            <v>5.0500000000000003E-2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2.2200000000000002</v>
          </cell>
          <cell r="AV487">
            <v>0.63</v>
          </cell>
          <cell r="AW487">
            <v>1</v>
          </cell>
          <cell r="AX487">
            <v>0.91156412784207241</v>
          </cell>
          <cell r="AY487" t="str">
            <v>L102X102X6.4</v>
          </cell>
        </row>
        <row r="488">
          <cell r="A488" t="str">
            <v>L</v>
          </cell>
          <cell r="B488" t="str">
            <v>L4X3-1/2X1/2</v>
          </cell>
          <cell r="C488">
            <v>11.9</v>
          </cell>
          <cell r="D488">
            <v>3.5</v>
          </cell>
          <cell r="E488">
            <v>4</v>
          </cell>
          <cell r="F488">
            <v>0</v>
          </cell>
          <cell r="G488">
            <v>0</v>
          </cell>
          <cell r="H488">
            <v>0</v>
          </cell>
          <cell r="I488">
            <v>3.5</v>
          </cell>
          <cell r="J488">
            <v>0</v>
          </cell>
          <cell r="K488">
            <v>0</v>
          </cell>
          <cell r="L488">
            <v>0</v>
          </cell>
          <cell r="M488">
            <v>0.5</v>
          </cell>
          <cell r="N488">
            <v>0</v>
          </cell>
          <cell r="O488">
            <v>0</v>
          </cell>
          <cell r="P488">
            <v>0.875</v>
          </cell>
          <cell r="Q488">
            <v>0.875</v>
          </cell>
          <cell r="R488">
            <v>0.99399999999999999</v>
          </cell>
          <cell r="S488">
            <v>1.24</v>
          </cell>
          <cell r="T488">
            <v>0</v>
          </cell>
          <cell r="U488">
            <v>0.438</v>
          </cell>
          <cell r="V488">
            <v>0.497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5.3</v>
          </cell>
          <cell r="AF488">
            <v>3.46</v>
          </cell>
          <cell r="AG488">
            <v>1.92</v>
          </cell>
          <cell r="AH488">
            <v>1.23</v>
          </cell>
          <cell r="AI488">
            <v>3.76</v>
          </cell>
          <cell r="AJ488">
            <v>2.69</v>
          </cell>
          <cell r="AK488">
            <v>1.5</v>
          </cell>
          <cell r="AL488">
            <v>1.04</v>
          </cell>
          <cell r="AM488">
            <v>0.71599999999999997</v>
          </cell>
          <cell r="AN488">
            <v>0.30099999999999999</v>
          </cell>
          <cell r="AO488">
            <v>0.30199999999999999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2.0299999999999998</v>
          </cell>
          <cell r="AV488">
            <v>0</v>
          </cell>
          <cell r="AW488">
            <v>0.75</v>
          </cell>
          <cell r="AX488">
            <v>1</v>
          </cell>
          <cell r="AY488" t="str">
            <v>L102X89X12.7</v>
          </cell>
        </row>
        <row r="489">
          <cell r="A489" t="str">
            <v>L</v>
          </cell>
          <cell r="B489" t="str">
            <v>L4X3-1/2X3/8</v>
          </cell>
          <cell r="C489">
            <v>9.1</v>
          </cell>
          <cell r="D489">
            <v>2.68</v>
          </cell>
          <cell r="E489">
            <v>4</v>
          </cell>
          <cell r="F489">
            <v>0</v>
          </cell>
          <cell r="G489">
            <v>0</v>
          </cell>
          <cell r="H489">
            <v>0</v>
          </cell>
          <cell r="I489">
            <v>3.5</v>
          </cell>
          <cell r="J489">
            <v>0</v>
          </cell>
          <cell r="K489">
            <v>0</v>
          </cell>
          <cell r="L489">
            <v>0</v>
          </cell>
          <cell r="M489">
            <v>0.375</v>
          </cell>
          <cell r="N489">
            <v>0</v>
          </cell>
          <cell r="O489">
            <v>0</v>
          </cell>
          <cell r="P489">
            <v>0.75</v>
          </cell>
          <cell r="Q489">
            <v>0.75</v>
          </cell>
          <cell r="R489">
            <v>0.94699999999999995</v>
          </cell>
          <cell r="S489">
            <v>1.2</v>
          </cell>
          <cell r="T489">
            <v>0</v>
          </cell>
          <cell r="U489">
            <v>0.33400000000000002</v>
          </cell>
          <cell r="V489">
            <v>0.433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4.1500000000000004</v>
          </cell>
          <cell r="AF489">
            <v>2.66</v>
          </cell>
          <cell r="AG489">
            <v>1.48</v>
          </cell>
          <cell r="AH489">
            <v>1.25</v>
          </cell>
          <cell r="AI489">
            <v>2.96</v>
          </cell>
          <cell r="AJ489">
            <v>2.06</v>
          </cell>
          <cell r="AK489">
            <v>1.1599999999999999</v>
          </cell>
          <cell r="AL489">
            <v>1.05</v>
          </cell>
          <cell r="AM489">
            <v>0.71899999999999997</v>
          </cell>
          <cell r="AN489">
            <v>0.13200000000000001</v>
          </cell>
          <cell r="AO489">
            <v>0.13400000000000001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2.06</v>
          </cell>
          <cell r="AV489">
            <v>0</v>
          </cell>
          <cell r="AW489">
            <v>0.755</v>
          </cell>
          <cell r="AX489">
            <v>1</v>
          </cell>
          <cell r="AY489" t="str">
            <v>L102X89X9.5</v>
          </cell>
        </row>
        <row r="490">
          <cell r="A490" t="str">
            <v>L</v>
          </cell>
          <cell r="B490" t="str">
            <v>L4X3-1/2X5/16</v>
          </cell>
          <cell r="C490">
            <v>7.65</v>
          </cell>
          <cell r="D490">
            <v>2.25</v>
          </cell>
          <cell r="E490">
            <v>4</v>
          </cell>
          <cell r="F490">
            <v>0</v>
          </cell>
          <cell r="G490">
            <v>0</v>
          </cell>
          <cell r="H490">
            <v>0</v>
          </cell>
          <cell r="I490">
            <v>3.5</v>
          </cell>
          <cell r="J490">
            <v>0</v>
          </cell>
          <cell r="K490">
            <v>0</v>
          </cell>
          <cell r="L490">
            <v>0</v>
          </cell>
          <cell r="M490">
            <v>0.3125</v>
          </cell>
          <cell r="N490">
            <v>0</v>
          </cell>
          <cell r="O490">
            <v>0</v>
          </cell>
          <cell r="P490">
            <v>0.6875</v>
          </cell>
          <cell r="Q490">
            <v>0.6875</v>
          </cell>
          <cell r="R490">
            <v>0.92300000000000004</v>
          </cell>
          <cell r="S490">
            <v>1.17</v>
          </cell>
          <cell r="T490">
            <v>0</v>
          </cell>
          <cell r="U490">
            <v>0.28100000000000003</v>
          </cell>
          <cell r="V490">
            <v>0.40100000000000002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3.53</v>
          </cell>
          <cell r="AF490">
            <v>2.2400000000000002</v>
          </cell>
          <cell r="AG490">
            <v>1.25</v>
          </cell>
          <cell r="AH490">
            <v>1.25</v>
          </cell>
          <cell r="AI490">
            <v>2.52</v>
          </cell>
          <cell r="AJ490">
            <v>1.74</v>
          </cell>
          <cell r="AK490">
            <v>0.98</v>
          </cell>
          <cell r="AL490">
            <v>1.06</v>
          </cell>
          <cell r="AM490">
            <v>0.72099999999999997</v>
          </cell>
          <cell r="AN490">
            <v>7.8200000000000006E-2</v>
          </cell>
          <cell r="AO490">
            <v>7.9799999999999996E-2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2.08</v>
          </cell>
          <cell r="AV490">
            <v>0</v>
          </cell>
          <cell r="AW490">
            <v>0.75700000000000001</v>
          </cell>
          <cell r="AX490">
            <v>0.99725130227365788</v>
          </cell>
          <cell r="AY490" t="str">
            <v>L102X89X7.9</v>
          </cell>
        </row>
        <row r="491">
          <cell r="A491" t="str">
            <v>L</v>
          </cell>
          <cell r="B491" t="str">
            <v>L4X3-1/2X1/4</v>
          </cell>
          <cell r="C491">
            <v>6.18</v>
          </cell>
          <cell r="D491">
            <v>1.82</v>
          </cell>
          <cell r="E491">
            <v>4</v>
          </cell>
          <cell r="F491">
            <v>0</v>
          </cell>
          <cell r="G491">
            <v>0</v>
          </cell>
          <cell r="H491">
            <v>0</v>
          </cell>
          <cell r="I491">
            <v>3.5</v>
          </cell>
          <cell r="J491">
            <v>0</v>
          </cell>
          <cell r="K491">
            <v>0</v>
          </cell>
          <cell r="L491">
            <v>0</v>
          </cell>
          <cell r="M491">
            <v>0.25</v>
          </cell>
          <cell r="N491">
            <v>0</v>
          </cell>
          <cell r="O491">
            <v>0</v>
          </cell>
          <cell r="P491">
            <v>0.625</v>
          </cell>
          <cell r="Q491">
            <v>0.625</v>
          </cell>
          <cell r="R491">
            <v>0.89700000000000002</v>
          </cell>
          <cell r="S491">
            <v>1.1399999999999999</v>
          </cell>
          <cell r="T491">
            <v>0</v>
          </cell>
          <cell r="U491">
            <v>0.22700000000000001</v>
          </cell>
          <cell r="V491">
            <v>0.36799999999999999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2.89</v>
          </cell>
          <cell r="AF491">
            <v>1.81</v>
          </cell>
          <cell r="AG491">
            <v>1.01</v>
          </cell>
          <cell r="AH491">
            <v>1.26</v>
          </cell>
          <cell r="AI491">
            <v>2.0699999999999998</v>
          </cell>
          <cell r="AJ491">
            <v>1.4</v>
          </cell>
          <cell r="AK491">
            <v>0.79400000000000004</v>
          </cell>
          <cell r="AL491">
            <v>1.07</v>
          </cell>
          <cell r="AM491">
            <v>0.72299999999999998</v>
          </cell>
          <cell r="AN491">
            <v>4.1200000000000001E-2</v>
          </cell>
          <cell r="AO491">
            <v>4.19E-2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2.08</v>
          </cell>
          <cell r="AV491">
            <v>0</v>
          </cell>
          <cell r="AW491">
            <v>0.75900000000000001</v>
          </cell>
          <cell r="AX491">
            <v>0.91156412784207241</v>
          </cell>
          <cell r="AY491" t="str">
            <v>L102X89X6.4</v>
          </cell>
        </row>
        <row r="492">
          <cell r="A492" t="str">
            <v>L</v>
          </cell>
          <cell r="B492" t="str">
            <v>L4X3X5/8</v>
          </cell>
          <cell r="C492">
            <v>13.6</v>
          </cell>
          <cell r="D492">
            <v>3.99</v>
          </cell>
          <cell r="E492">
            <v>4</v>
          </cell>
          <cell r="F492">
            <v>0</v>
          </cell>
          <cell r="G492">
            <v>0</v>
          </cell>
          <cell r="H492">
            <v>0</v>
          </cell>
          <cell r="I492">
            <v>3</v>
          </cell>
          <cell r="J492">
            <v>0</v>
          </cell>
          <cell r="K492">
            <v>0</v>
          </cell>
          <cell r="L492">
            <v>0</v>
          </cell>
          <cell r="M492">
            <v>0.625</v>
          </cell>
          <cell r="N492">
            <v>0</v>
          </cell>
          <cell r="O492">
            <v>0</v>
          </cell>
          <cell r="P492">
            <v>1</v>
          </cell>
          <cell r="Q492">
            <v>1</v>
          </cell>
          <cell r="R492">
            <v>0.86699999999999999</v>
          </cell>
          <cell r="S492">
            <v>1.37</v>
          </cell>
          <cell r="T492">
            <v>0</v>
          </cell>
          <cell r="U492">
            <v>0.498</v>
          </cell>
          <cell r="V492">
            <v>0.81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6.01</v>
          </cell>
          <cell r="AF492">
            <v>4.08</v>
          </cell>
          <cell r="AG492">
            <v>2.2799999999999998</v>
          </cell>
          <cell r="AH492">
            <v>1.23</v>
          </cell>
          <cell r="AI492">
            <v>2.85</v>
          </cell>
          <cell r="AJ492">
            <v>2.4500000000000002</v>
          </cell>
          <cell r="AK492">
            <v>1.34</v>
          </cell>
          <cell r="AL492">
            <v>0.84499999999999997</v>
          </cell>
          <cell r="AM492">
            <v>0.63100000000000001</v>
          </cell>
          <cell r="AN492">
            <v>0.52900000000000003</v>
          </cell>
          <cell r="AO492">
            <v>0.47199999999999998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1.91</v>
          </cell>
          <cell r="AV492">
            <v>0</v>
          </cell>
          <cell r="AW492">
            <v>0.53400000000000003</v>
          </cell>
          <cell r="AX492">
            <v>1</v>
          </cell>
          <cell r="AY492" t="str">
            <v>L102X76X15.9</v>
          </cell>
        </row>
        <row r="493">
          <cell r="A493" t="str">
            <v>L</v>
          </cell>
          <cell r="B493" t="str">
            <v>L4X3X1/2</v>
          </cell>
          <cell r="C493">
            <v>11.1</v>
          </cell>
          <cell r="D493">
            <v>3.25</v>
          </cell>
          <cell r="E493">
            <v>4</v>
          </cell>
          <cell r="F493">
            <v>0</v>
          </cell>
          <cell r="G493">
            <v>0</v>
          </cell>
          <cell r="H493">
            <v>0</v>
          </cell>
          <cell r="I493">
            <v>3</v>
          </cell>
          <cell r="J493">
            <v>0</v>
          </cell>
          <cell r="K493">
            <v>0</v>
          </cell>
          <cell r="L493">
            <v>0</v>
          </cell>
          <cell r="M493">
            <v>0.5</v>
          </cell>
          <cell r="N493">
            <v>0</v>
          </cell>
          <cell r="O493">
            <v>0</v>
          </cell>
          <cell r="P493">
            <v>0.875</v>
          </cell>
          <cell r="Q493">
            <v>0.875</v>
          </cell>
          <cell r="R493">
            <v>0.82199999999999995</v>
          </cell>
          <cell r="S493">
            <v>1.32</v>
          </cell>
          <cell r="T493">
            <v>0</v>
          </cell>
          <cell r="U493">
            <v>0.40699999999999997</v>
          </cell>
          <cell r="V493">
            <v>0.747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5.0199999999999996</v>
          </cell>
          <cell r="AF493">
            <v>3.36</v>
          </cell>
          <cell r="AG493">
            <v>1.87</v>
          </cell>
          <cell r="AH493">
            <v>1.24</v>
          </cell>
          <cell r="AI493">
            <v>2.4</v>
          </cell>
          <cell r="AJ493">
            <v>1.99</v>
          </cell>
          <cell r="AK493">
            <v>1.1000000000000001</v>
          </cell>
          <cell r="AL493">
            <v>0.85799999999999998</v>
          </cell>
          <cell r="AM493">
            <v>0.63300000000000001</v>
          </cell>
          <cell r="AN493">
            <v>0.28100000000000003</v>
          </cell>
          <cell r="AO493">
            <v>0.255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1.94</v>
          </cell>
          <cell r="AV493">
            <v>0</v>
          </cell>
          <cell r="AW493">
            <v>0.54300000000000004</v>
          </cell>
          <cell r="AX493">
            <v>1</v>
          </cell>
          <cell r="AY493" t="str">
            <v>L102X76X12.7</v>
          </cell>
        </row>
        <row r="494">
          <cell r="A494" t="str">
            <v>L</v>
          </cell>
          <cell r="B494" t="str">
            <v>L4X3X3/8</v>
          </cell>
          <cell r="C494">
            <v>8.4700000000000006</v>
          </cell>
          <cell r="D494">
            <v>2.4900000000000002</v>
          </cell>
          <cell r="E494">
            <v>4</v>
          </cell>
          <cell r="F494">
            <v>0</v>
          </cell>
          <cell r="G494">
            <v>0</v>
          </cell>
          <cell r="H494">
            <v>0</v>
          </cell>
          <cell r="I494">
            <v>3</v>
          </cell>
          <cell r="J494">
            <v>0</v>
          </cell>
          <cell r="K494">
            <v>0</v>
          </cell>
          <cell r="L494">
            <v>0</v>
          </cell>
          <cell r="M494">
            <v>0.375</v>
          </cell>
          <cell r="N494">
            <v>0</v>
          </cell>
          <cell r="O494">
            <v>0</v>
          </cell>
          <cell r="P494">
            <v>0.75</v>
          </cell>
          <cell r="Q494">
            <v>0.75</v>
          </cell>
          <cell r="R494">
            <v>0.77500000000000002</v>
          </cell>
          <cell r="S494">
            <v>1.27</v>
          </cell>
          <cell r="T494">
            <v>0</v>
          </cell>
          <cell r="U494">
            <v>0.311</v>
          </cell>
          <cell r="V494">
            <v>0.68300000000000005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3.94</v>
          </cell>
          <cell r="AF494">
            <v>2.6</v>
          </cell>
          <cell r="AG494">
            <v>1.44</v>
          </cell>
          <cell r="AH494">
            <v>1.26</v>
          </cell>
          <cell r="AI494">
            <v>1.89</v>
          </cell>
          <cell r="AJ494">
            <v>1.52</v>
          </cell>
          <cell r="AK494">
            <v>0.85099999999999998</v>
          </cell>
          <cell r="AL494">
            <v>0.873</v>
          </cell>
          <cell r="AM494">
            <v>0.63600000000000001</v>
          </cell>
          <cell r="AN494">
            <v>0.123</v>
          </cell>
          <cell r="AO494">
            <v>0.114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1.97</v>
          </cell>
          <cell r="AV494">
            <v>0</v>
          </cell>
          <cell r="AW494">
            <v>0.55100000000000005</v>
          </cell>
          <cell r="AX494">
            <v>1</v>
          </cell>
          <cell r="AY494" t="str">
            <v>L102X76X9.5</v>
          </cell>
        </row>
        <row r="495">
          <cell r="A495" t="str">
            <v>L</v>
          </cell>
          <cell r="B495" t="str">
            <v>L4X3X5/16</v>
          </cell>
          <cell r="C495">
            <v>7.12</v>
          </cell>
          <cell r="D495">
            <v>2.09</v>
          </cell>
          <cell r="E495">
            <v>4</v>
          </cell>
          <cell r="F495">
            <v>0</v>
          </cell>
          <cell r="G495">
            <v>0</v>
          </cell>
          <cell r="H495">
            <v>0</v>
          </cell>
          <cell r="I495">
            <v>3</v>
          </cell>
          <cell r="J495">
            <v>0</v>
          </cell>
          <cell r="K495">
            <v>0</v>
          </cell>
          <cell r="L495">
            <v>0</v>
          </cell>
          <cell r="M495">
            <v>0.3125</v>
          </cell>
          <cell r="N495">
            <v>0</v>
          </cell>
          <cell r="O495">
            <v>0</v>
          </cell>
          <cell r="P495">
            <v>0.6875</v>
          </cell>
          <cell r="Q495">
            <v>0.6875</v>
          </cell>
          <cell r="R495">
            <v>0.75</v>
          </cell>
          <cell r="S495">
            <v>1.25</v>
          </cell>
          <cell r="T495">
            <v>0</v>
          </cell>
          <cell r="U495">
            <v>0.26200000000000001</v>
          </cell>
          <cell r="V495">
            <v>0.65100000000000002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3.36</v>
          </cell>
          <cell r="AF495">
            <v>2.19</v>
          </cell>
          <cell r="AG495">
            <v>1.22</v>
          </cell>
          <cell r="AH495">
            <v>1.27</v>
          </cell>
          <cell r="AI495">
            <v>1.62</v>
          </cell>
          <cell r="AJ495">
            <v>1.28</v>
          </cell>
          <cell r="AK495">
            <v>0.72099999999999997</v>
          </cell>
          <cell r="AL495">
            <v>0.88</v>
          </cell>
          <cell r="AM495">
            <v>0.63800000000000001</v>
          </cell>
          <cell r="AN495">
            <v>7.3099999999999998E-2</v>
          </cell>
          <cell r="AO495">
            <v>6.7599999999999993E-2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1.98</v>
          </cell>
          <cell r="AV495">
            <v>0</v>
          </cell>
          <cell r="AW495">
            <v>0.55400000000000005</v>
          </cell>
          <cell r="AX495">
            <v>0.99725130227365788</v>
          </cell>
          <cell r="AY495" t="str">
            <v>L102X76X7.9</v>
          </cell>
        </row>
        <row r="496">
          <cell r="A496" t="str">
            <v>L</v>
          </cell>
          <cell r="B496" t="str">
            <v>L4X3X1/4</v>
          </cell>
          <cell r="C496">
            <v>5.75</v>
          </cell>
          <cell r="D496">
            <v>1.69</v>
          </cell>
          <cell r="E496">
            <v>4</v>
          </cell>
          <cell r="F496">
            <v>0</v>
          </cell>
          <cell r="G496">
            <v>0</v>
          </cell>
          <cell r="H496">
            <v>0</v>
          </cell>
          <cell r="I496">
            <v>3</v>
          </cell>
          <cell r="J496">
            <v>0</v>
          </cell>
          <cell r="K496">
            <v>0</v>
          </cell>
          <cell r="L496">
            <v>0</v>
          </cell>
          <cell r="M496">
            <v>0.25</v>
          </cell>
          <cell r="N496">
            <v>0</v>
          </cell>
          <cell r="O496">
            <v>0</v>
          </cell>
          <cell r="P496">
            <v>0.625</v>
          </cell>
          <cell r="Q496">
            <v>0.625</v>
          </cell>
          <cell r="R496">
            <v>0.72499999999999998</v>
          </cell>
          <cell r="S496">
            <v>1.22</v>
          </cell>
          <cell r="T496">
            <v>0</v>
          </cell>
          <cell r="U496">
            <v>0.21099999999999999</v>
          </cell>
          <cell r="V496">
            <v>0.61799999999999999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2.75</v>
          </cell>
          <cell r="AF496">
            <v>1.77</v>
          </cell>
          <cell r="AG496">
            <v>0.98799999999999999</v>
          </cell>
          <cell r="AH496">
            <v>1.27</v>
          </cell>
          <cell r="AI496">
            <v>1.33</v>
          </cell>
          <cell r="AJ496">
            <v>1.03</v>
          </cell>
          <cell r="AK496">
            <v>0.58499999999999996</v>
          </cell>
          <cell r="AL496">
            <v>0.88700000000000001</v>
          </cell>
          <cell r="AM496">
            <v>0.63900000000000001</v>
          </cell>
          <cell r="AN496">
            <v>3.8600000000000002E-2</v>
          </cell>
          <cell r="AO496">
            <v>3.56E-2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1.99</v>
          </cell>
          <cell r="AV496">
            <v>0</v>
          </cell>
          <cell r="AW496">
            <v>0.55800000000000005</v>
          </cell>
          <cell r="AX496">
            <v>0.91156412784207241</v>
          </cell>
          <cell r="AY496" t="str">
            <v>L102X76X6.4</v>
          </cell>
        </row>
        <row r="497">
          <cell r="A497" t="str">
            <v>L</v>
          </cell>
          <cell r="B497" t="str">
            <v>L3-1/2X3-1/2X1/2</v>
          </cell>
          <cell r="C497">
            <v>11.1</v>
          </cell>
          <cell r="D497">
            <v>3.27</v>
          </cell>
          <cell r="E497">
            <v>3.5</v>
          </cell>
          <cell r="F497">
            <v>0</v>
          </cell>
          <cell r="G497">
            <v>0</v>
          </cell>
          <cell r="H497">
            <v>0</v>
          </cell>
          <cell r="I497">
            <v>3.5</v>
          </cell>
          <cell r="J497">
            <v>0</v>
          </cell>
          <cell r="K497">
            <v>0</v>
          </cell>
          <cell r="L497">
            <v>0</v>
          </cell>
          <cell r="M497">
            <v>0.5</v>
          </cell>
          <cell r="N497">
            <v>0</v>
          </cell>
          <cell r="O497">
            <v>0</v>
          </cell>
          <cell r="P497">
            <v>0.875</v>
          </cell>
          <cell r="Q497">
            <v>0.875</v>
          </cell>
          <cell r="R497">
            <v>1.05</v>
          </cell>
          <cell r="S497">
            <v>1.05</v>
          </cell>
          <cell r="T497">
            <v>0</v>
          </cell>
          <cell r="U497">
            <v>0.46600000000000003</v>
          </cell>
          <cell r="V497">
            <v>0.46600000000000003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3.63</v>
          </cell>
          <cell r="AF497">
            <v>2.66</v>
          </cell>
          <cell r="AG497">
            <v>1.48</v>
          </cell>
          <cell r="AH497">
            <v>1.05</v>
          </cell>
          <cell r="AI497">
            <v>3.63</v>
          </cell>
          <cell r="AJ497">
            <v>2.66</v>
          </cell>
          <cell r="AK497">
            <v>1.48</v>
          </cell>
          <cell r="AL497">
            <v>1.05</v>
          </cell>
          <cell r="AM497">
            <v>0.67900000000000005</v>
          </cell>
          <cell r="AN497">
            <v>0.28100000000000003</v>
          </cell>
          <cell r="AO497">
            <v>0.23799999999999999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1.87</v>
          </cell>
          <cell r="AV497">
            <v>0.63400000000000001</v>
          </cell>
          <cell r="AW497">
            <v>1</v>
          </cell>
          <cell r="AX497">
            <v>1</v>
          </cell>
          <cell r="AY497" t="str">
            <v>L89X89X12.7</v>
          </cell>
        </row>
        <row r="498">
          <cell r="A498" t="str">
            <v>L</v>
          </cell>
          <cell r="B498" t="str">
            <v>L3-1/2X3-1/2X7/16</v>
          </cell>
          <cell r="C498">
            <v>9.82</v>
          </cell>
          <cell r="D498">
            <v>2.89</v>
          </cell>
          <cell r="E498">
            <v>3.5</v>
          </cell>
          <cell r="F498">
            <v>0</v>
          </cell>
          <cell r="G498">
            <v>0</v>
          </cell>
          <cell r="H498">
            <v>0</v>
          </cell>
          <cell r="I498">
            <v>3.5</v>
          </cell>
          <cell r="J498">
            <v>0</v>
          </cell>
          <cell r="K498">
            <v>0</v>
          </cell>
          <cell r="L498">
            <v>0</v>
          </cell>
          <cell r="M498">
            <v>0.4375</v>
          </cell>
          <cell r="N498">
            <v>0</v>
          </cell>
          <cell r="O498">
            <v>0</v>
          </cell>
          <cell r="P498">
            <v>0.8125</v>
          </cell>
          <cell r="Q498">
            <v>0.8125</v>
          </cell>
          <cell r="R498">
            <v>1.03</v>
          </cell>
          <cell r="S498">
            <v>1.03</v>
          </cell>
          <cell r="T498">
            <v>0</v>
          </cell>
          <cell r="U498">
            <v>0.41199999999999998</v>
          </cell>
          <cell r="V498">
            <v>0.41199999999999998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3.25</v>
          </cell>
          <cell r="AF498">
            <v>2.36</v>
          </cell>
          <cell r="AG498">
            <v>1.32</v>
          </cell>
          <cell r="AH498">
            <v>1.06</v>
          </cell>
          <cell r="AI498">
            <v>3.25</v>
          </cell>
          <cell r="AJ498">
            <v>2.36</v>
          </cell>
          <cell r="AK498">
            <v>1.32</v>
          </cell>
          <cell r="AL498">
            <v>1.06</v>
          </cell>
          <cell r="AM498">
            <v>0.68100000000000005</v>
          </cell>
          <cell r="AN498">
            <v>0.192</v>
          </cell>
          <cell r="AO498">
            <v>0.16400000000000001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1.89</v>
          </cell>
          <cell r="AV498">
            <v>0.63100000000000001</v>
          </cell>
          <cell r="AW498">
            <v>1</v>
          </cell>
          <cell r="AX498">
            <v>1</v>
          </cell>
          <cell r="AY498" t="str">
            <v>L89X89X11.1</v>
          </cell>
        </row>
        <row r="499">
          <cell r="A499" t="str">
            <v>L</v>
          </cell>
          <cell r="B499" t="str">
            <v>L3-1/2X3-1/2X3/8</v>
          </cell>
          <cell r="C499">
            <v>8.51</v>
          </cell>
          <cell r="D499">
            <v>2.5</v>
          </cell>
          <cell r="E499">
            <v>3.5</v>
          </cell>
          <cell r="F499">
            <v>0</v>
          </cell>
          <cell r="G499">
            <v>0</v>
          </cell>
          <cell r="H499">
            <v>0</v>
          </cell>
          <cell r="I499">
            <v>3.5</v>
          </cell>
          <cell r="J499">
            <v>0</v>
          </cell>
          <cell r="K499">
            <v>0</v>
          </cell>
          <cell r="L499">
            <v>0</v>
          </cell>
          <cell r="M499">
            <v>0.375</v>
          </cell>
          <cell r="N499">
            <v>0</v>
          </cell>
          <cell r="O499">
            <v>0</v>
          </cell>
          <cell r="P499">
            <v>0.75</v>
          </cell>
          <cell r="Q499">
            <v>0.75</v>
          </cell>
          <cell r="R499">
            <v>1</v>
          </cell>
          <cell r="S499">
            <v>1</v>
          </cell>
          <cell r="T499">
            <v>0</v>
          </cell>
          <cell r="U499">
            <v>0.35699999999999998</v>
          </cell>
          <cell r="V499">
            <v>0.35699999999999998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2.86</v>
          </cell>
          <cell r="AF499">
            <v>2.06</v>
          </cell>
          <cell r="AG499">
            <v>1.1499999999999999</v>
          </cell>
          <cell r="AH499">
            <v>1.07</v>
          </cell>
          <cell r="AI499">
            <v>2.86</v>
          </cell>
          <cell r="AJ499">
            <v>2.0499999999999998</v>
          </cell>
          <cell r="AK499">
            <v>1.1499999999999999</v>
          </cell>
          <cell r="AL499">
            <v>1.07</v>
          </cell>
          <cell r="AM499">
            <v>0.68300000000000005</v>
          </cell>
          <cell r="AN499">
            <v>0.123</v>
          </cell>
          <cell r="AO499">
            <v>0.106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1.9</v>
          </cell>
          <cell r="AV499">
            <v>0.63400000000000001</v>
          </cell>
          <cell r="AW499">
            <v>1</v>
          </cell>
          <cell r="AX499">
            <v>1</v>
          </cell>
          <cell r="AY499" t="str">
            <v>L89X89X9.5</v>
          </cell>
        </row>
        <row r="500">
          <cell r="A500" t="str">
            <v>L</v>
          </cell>
          <cell r="B500" t="str">
            <v>L3-1/2X3-1/2X5/16</v>
          </cell>
          <cell r="C500">
            <v>7.16</v>
          </cell>
          <cell r="D500">
            <v>2.1</v>
          </cell>
          <cell r="E500">
            <v>3.5</v>
          </cell>
          <cell r="F500">
            <v>0</v>
          </cell>
          <cell r="G500">
            <v>0</v>
          </cell>
          <cell r="H500">
            <v>0</v>
          </cell>
          <cell r="I500">
            <v>3.5</v>
          </cell>
          <cell r="J500">
            <v>0</v>
          </cell>
          <cell r="K500">
            <v>0</v>
          </cell>
          <cell r="L500">
            <v>0</v>
          </cell>
          <cell r="M500">
            <v>0.3125</v>
          </cell>
          <cell r="N500">
            <v>0</v>
          </cell>
          <cell r="O500">
            <v>0</v>
          </cell>
          <cell r="P500">
            <v>0.6875</v>
          </cell>
          <cell r="Q500">
            <v>0.6875</v>
          </cell>
          <cell r="R500">
            <v>0.97899999999999998</v>
          </cell>
          <cell r="S500">
            <v>0.97899999999999998</v>
          </cell>
          <cell r="T500">
            <v>0</v>
          </cell>
          <cell r="U500">
            <v>0.30099999999999999</v>
          </cell>
          <cell r="V500">
            <v>0.30099999999999999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2.44</v>
          </cell>
          <cell r="AF500">
            <v>1.74</v>
          </cell>
          <cell r="AG500">
            <v>0.96899999999999997</v>
          </cell>
          <cell r="AH500">
            <v>1.08</v>
          </cell>
          <cell r="AI500">
            <v>2.44</v>
          </cell>
          <cell r="AJ500">
            <v>1.74</v>
          </cell>
          <cell r="AK500">
            <v>0.96899999999999997</v>
          </cell>
          <cell r="AL500">
            <v>1.08</v>
          </cell>
          <cell r="AM500">
            <v>0.68500000000000005</v>
          </cell>
          <cell r="AN500">
            <v>7.3099999999999998E-2</v>
          </cell>
          <cell r="AO500">
            <v>6.3399999999999998E-2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1.92</v>
          </cell>
          <cell r="AV500">
            <v>0.63200000000000001</v>
          </cell>
          <cell r="AW500">
            <v>1</v>
          </cell>
          <cell r="AX500">
            <v>1</v>
          </cell>
          <cell r="AY500" t="str">
            <v>L89X89X7.9</v>
          </cell>
        </row>
        <row r="501">
          <cell r="A501" t="str">
            <v>L</v>
          </cell>
          <cell r="B501" t="str">
            <v>L3-1/2X3-1/2X1/4</v>
          </cell>
          <cell r="C501">
            <v>5.79</v>
          </cell>
          <cell r="D501">
            <v>1.7</v>
          </cell>
          <cell r="E501">
            <v>3.5</v>
          </cell>
          <cell r="F501">
            <v>0</v>
          </cell>
          <cell r="G501">
            <v>0</v>
          </cell>
          <cell r="H501">
            <v>0</v>
          </cell>
          <cell r="I501">
            <v>3.5</v>
          </cell>
          <cell r="J501">
            <v>0</v>
          </cell>
          <cell r="K501">
            <v>0</v>
          </cell>
          <cell r="L501">
            <v>0</v>
          </cell>
          <cell r="M501">
            <v>0.25</v>
          </cell>
          <cell r="N501">
            <v>0</v>
          </cell>
          <cell r="O501">
            <v>0</v>
          </cell>
          <cell r="P501">
            <v>0.625</v>
          </cell>
          <cell r="Q501">
            <v>0.625</v>
          </cell>
          <cell r="R501">
            <v>0.95399999999999996</v>
          </cell>
          <cell r="S501">
            <v>0.95399999999999996</v>
          </cell>
          <cell r="T501">
            <v>0</v>
          </cell>
          <cell r="U501">
            <v>0.24299999999999999</v>
          </cell>
          <cell r="V501">
            <v>0.24299999999999999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2</v>
          </cell>
          <cell r="AF501">
            <v>1.41</v>
          </cell>
          <cell r="AG501">
            <v>0.78700000000000003</v>
          </cell>
          <cell r="AH501">
            <v>1.0900000000000001</v>
          </cell>
          <cell r="AI501">
            <v>2</v>
          </cell>
          <cell r="AJ501">
            <v>1.41</v>
          </cell>
          <cell r="AK501">
            <v>0.78700000000000003</v>
          </cell>
          <cell r="AL501">
            <v>1.0900000000000001</v>
          </cell>
          <cell r="AM501">
            <v>0.68799999999999994</v>
          </cell>
          <cell r="AN501">
            <v>3.8600000000000002E-2</v>
          </cell>
          <cell r="AO501">
            <v>3.3399999999999999E-2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1.93</v>
          </cell>
          <cell r="AV501">
            <v>0.63200000000000001</v>
          </cell>
          <cell r="AW501">
            <v>1</v>
          </cell>
          <cell r="AX501">
            <v>0.96511861186181336</v>
          </cell>
          <cell r="AY501" t="str">
            <v>L89X89X6.4</v>
          </cell>
        </row>
        <row r="502">
          <cell r="A502" t="str">
            <v>L</v>
          </cell>
          <cell r="B502" t="str">
            <v>L3-1/2X3X1/2</v>
          </cell>
          <cell r="C502">
            <v>10.3</v>
          </cell>
          <cell r="D502">
            <v>3.02</v>
          </cell>
          <cell r="E502">
            <v>3.5</v>
          </cell>
          <cell r="F502">
            <v>0</v>
          </cell>
          <cell r="G502">
            <v>0</v>
          </cell>
          <cell r="H502">
            <v>0</v>
          </cell>
          <cell r="I502">
            <v>3</v>
          </cell>
          <cell r="J502">
            <v>0</v>
          </cell>
          <cell r="K502">
            <v>0</v>
          </cell>
          <cell r="L502">
            <v>0</v>
          </cell>
          <cell r="M502">
            <v>0.5</v>
          </cell>
          <cell r="N502">
            <v>0</v>
          </cell>
          <cell r="O502">
            <v>0</v>
          </cell>
          <cell r="P502">
            <v>0.875</v>
          </cell>
          <cell r="Q502">
            <v>0.875</v>
          </cell>
          <cell r="R502">
            <v>0.86899999999999999</v>
          </cell>
          <cell r="S502">
            <v>1.1200000000000001</v>
          </cell>
          <cell r="T502">
            <v>0</v>
          </cell>
          <cell r="U502">
            <v>0.43099999999999999</v>
          </cell>
          <cell r="V502">
            <v>0.48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3.45</v>
          </cell>
          <cell r="AF502">
            <v>2.61</v>
          </cell>
          <cell r="AG502">
            <v>1.45</v>
          </cell>
          <cell r="AH502">
            <v>1.07</v>
          </cell>
          <cell r="AI502">
            <v>2.3199999999999998</v>
          </cell>
          <cell r="AJ502">
            <v>1.97</v>
          </cell>
          <cell r="AK502">
            <v>1.0900000000000001</v>
          </cell>
          <cell r="AL502">
            <v>0.877</v>
          </cell>
          <cell r="AM502">
            <v>0.61799999999999999</v>
          </cell>
          <cell r="AN502">
            <v>0.26</v>
          </cell>
          <cell r="AO502">
            <v>0.191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1.75</v>
          </cell>
          <cell r="AV502">
            <v>0</v>
          </cell>
          <cell r="AW502">
            <v>0.71299999999999997</v>
          </cell>
          <cell r="AX502">
            <v>1</v>
          </cell>
          <cell r="AY502" t="str">
            <v>L89X76X12.7</v>
          </cell>
        </row>
        <row r="503">
          <cell r="A503" t="str">
            <v>L</v>
          </cell>
          <cell r="B503" t="str">
            <v>L3-1/2X3X7/16</v>
          </cell>
          <cell r="C503">
            <v>9.09</v>
          </cell>
          <cell r="D503">
            <v>2.67</v>
          </cell>
          <cell r="E503">
            <v>3.5</v>
          </cell>
          <cell r="F503">
            <v>0</v>
          </cell>
          <cell r="G503">
            <v>0</v>
          </cell>
          <cell r="H503">
            <v>0</v>
          </cell>
          <cell r="I503">
            <v>3</v>
          </cell>
          <cell r="J503">
            <v>0</v>
          </cell>
          <cell r="K503">
            <v>0</v>
          </cell>
          <cell r="L503">
            <v>0</v>
          </cell>
          <cell r="M503">
            <v>0.4375</v>
          </cell>
          <cell r="N503">
            <v>0</v>
          </cell>
          <cell r="O503">
            <v>0</v>
          </cell>
          <cell r="P503">
            <v>0.8125</v>
          </cell>
          <cell r="Q503">
            <v>0.8125</v>
          </cell>
          <cell r="R503">
            <v>0.84599999999999997</v>
          </cell>
          <cell r="S503">
            <v>1.0900000000000001</v>
          </cell>
          <cell r="T503">
            <v>0</v>
          </cell>
          <cell r="U503">
            <v>0.38200000000000001</v>
          </cell>
          <cell r="V503">
            <v>0.44600000000000001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3.1</v>
          </cell>
          <cell r="AF503">
            <v>2.3199999999999998</v>
          </cell>
          <cell r="AG503">
            <v>1.29</v>
          </cell>
          <cell r="AH503">
            <v>1.08</v>
          </cell>
          <cell r="AI503">
            <v>2.09</v>
          </cell>
          <cell r="AJ503">
            <v>1.75</v>
          </cell>
          <cell r="AK503">
            <v>0.97099999999999997</v>
          </cell>
          <cell r="AL503">
            <v>0.88500000000000001</v>
          </cell>
          <cell r="AM503">
            <v>0.62</v>
          </cell>
          <cell r="AN503">
            <v>0.17799999999999999</v>
          </cell>
          <cell r="AO503">
            <v>0.13200000000000001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1.76</v>
          </cell>
          <cell r="AV503">
            <v>0</v>
          </cell>
          <cell r="AW503">
            <v>0.71699999999999997</v>
          </cell>
          <cell r="AX503">
            <v>1</v>
          </cell>
          <cell r="AY503" t="str">
            <v>L89X76X11.1</v>
          </cell>
        </row>
        <row r="504">
          <cell r="A504" t="str">
            <v>L</v>
          </cell>
          <cell r="B504" t="str">
            <v>L3-1/2X3X3/8</v>
          </cell>
          <cell r="C504">
            <v>7.88</v>
          </cell>
          <cell r="D504">
            <v>2.3199999999999998</v>
          </cell>
          <cell r="E504">
            <v>3.5</v>
          </cell>
          <cell r="F504">
            <v>0</v>
          </cell>
          <cell r="G504">
            <v>0</v>
          </cell>
          <cell r="H504">
            <v>0</v>
          </cell>
          <cell r="I504">
            <v>3</v>
          </cell>
          <cell r="J504">
            <v>0</v>
          </cell>
          <cell r="K504">
            <v>0</v>
          </cell>
          <cell r="L504">
            <v>0</v>
          </cell>
          <cell r="M504">
            <v>0.375</v>
          </cell>
          <cell r="N504">
            <v>0</v>
          </cell>
          <cell r="O504">
            <v>0</v>
          </cell>
          <cell r="P504">
            <v>0.75</v>
          </cell>
          <cell r="Q504">
            <v>0.75</v>
          </cell>
          <cell r="R504">
            <v>0.82299999999999995</v>
          </cell>
          <cell r="S504">
            <v>1.07</v>
          </cell>
          <cell r="T504">
            <v>0</v>
          </cell>
          <cell r="U504">
            <v>0.33100000000000002</v>
          </cell>
          <cell r="V504">
            <v>0.41099999999999998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2.73</v>
          </cell>
          <cell r="AF504">
            <v>2.0299999999999998</v>
          </cell>
          <cell r="AG504">
            <v>1.1200000000000001</v>
          </cell>
          <cell r="AH504">
            <v>1.0900000000000001</v>
          </cell>
          <cell r="AI504">
            <v>1.84</v>
          </cell>
          <cell r="AJ504">
            <v>1.52</v>
          </cell>
          <cell r="AK504">
            <v>0.84699999999999998</v>
          </cell>
          <cell r="AL504">
            <v>0.89200000000000002</v>
          </cell>
          <cell r="AM504">
            <v>0.622</v>
          </cell>
          <cell r="AN504">
            <v>0.114</v>
          </cell>
          <cell r="AO504">
            <v>8.5800000000000001E-2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1.78</v>
          </cell>
          <cell r="AV504">
            <v>0</v>
          </cell>
          <cell r="AW504">
            <v>0.72</v>
          </cell>
          <cell r="AX504">
            <v>1</v>
          </cell>
          <cell r="AY504" t="str">
            <v>L89X76X9.5</v>
          </cell>
        </row>
        <row r="505">
          <cell r="A505" t="str">
            <v>L</v>
          </cell>
          <cell r="B505" t="str">
            <v>L3-1/2X3X5/16</v>
          </cell>
          <cell r="C505">
            <v>6.65</v>
          </cell>
          <cell r="D505">
            <v>1.95</v>
          </cell>
          <cell r="E505">
            <v>3.5</v>
          </cell>
          <cell r="F505">
            <v>0</v>
          </cell>
          <cell r="G505">
            <v>0</v>
          </cell>
          <cell r="H505">
            <v>0</v>
          </cell>
          <cell r="I505">
            <v>3</v>
          </cell>
          <cell r="J505">
            <v>0</v>
          </cell>
          <cell r="K505">
            <v>0</v>
          </cell>
          <cell r="L505">
            <v>0</v>
          </cell>
          <cell r="M505">
            <v>0.3125</v>
          </cell>
          <cell r="N505">
            <v>0</v>
          </cell>
          <cell r="O505">
            <v>0</v>
          </cell>
          <cell r="P505">
            <v>0.6875</v>
          </cell>
          <cell r="Q505">
            <v>0.6875</v>
          </cell>
          <cell r="R505">
            <v>0.79800000000000004</v>
          </cell>
          <cell r="S505">
            <v>1.05</v>
          </cell>
          <cell r="T505">
            <v>0</v>
          </cell>
          <cell r="U505">
            <v>0.27900000000000003</v>
          </cell>
          <cell r="V505">
            <v>0.375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2.33</v>
          </cell>
          <cell r="AF505">
            <v>1.72</v>
          </cell>
          <cell r="AG505">
            <v>0.95099999999999996</v>
          </cell>
          <cell r="AH505">
            <v>1.0900000000000001</v>
          </cell>
          <cell r="AI505">
            <v>1.58</v>
          </cell>
          <cell r="AJ505">
            <v>1.28</v>
          </cell>
          <cell r="AK505">
            <v>0.71799999999999997</v>
          </cell>
          <cell r="AL505">
            <v>0.9</v>
          </cell>
          <cell r="AM505">
            <v>0.624</v>
          </cell>
          <cell r="AN505">
            <v>6.8000000000000005E-2</v>
          </cell>
          <cell r="AO505">
            <v>5.1200000000000002E-2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1.79</v>
          </cell>
          <cell r="AV505">
            <v>0</v>
          </cell>
          <cell r="AW505">
            <v>0.72199999999999998</v>
          </cell>
          <cell r="AX505">
            <v>1</v>
          </cell>
          <cell r="AY505" t="str">
            <v>L89X76X7.9</v>
          </cell>
        </row>
        <row r="506">
          <cell r="A506" t="str">
            <v>L</v>
          </cell>
          <cell r="B506" t="str">
            <v>L3-1/2X3X1/4</v>
          </cell>
          <cell r="C506">
            <v>5.38</v>
          </cell>
          <cell r="D506">
            <v>1.58</v>
          </cell>
          <cell r="E506">
            <v>3.5</v>
          </cell>
          <cell r="F506">
            <v>0</v>
          </cell>
          <cell r="G506">
            <v>0</v>
          </cell>
          <cell r="H506">
            <v>0</v>
          </cell>
          <cell r="I506">
            <v>3</v>
          </cell>
          <cell r="J506">
            <v>0</v>
          </cell>
          <cell r="K506">
            <v>0</v>
          </cell>
          <cell r="L506">
            <v>0</v>
          </cell>
          <cell r="M506">
            <v>0.25</v>
          </cell>
          <cell r="N506">
            <v>0</v>
          </cell>
          <cell r="O506">
            <v>0</v>
          </cell>
          <cell r="P506">
            <v>0.625</v>
          </cell>
          <cell r="Q506">
            <v>0.625</v>
          </cell>
          <cell r="R506">
            <v>0.77300000000000002</v>
          </cell>
          <cell r="S506">
            <v>1.02</v>
          </cell>
          <cell r="T506">
            <v>0</v>
          </cell>
          <cell r="U506">
            <v>0.22600000000000001</v>
          </cell>
          <cell r="V506">
            <v>0.33600000000000002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1.92</v>
          </cell>
          <cell r="AF506">
            <v>1.39</v>
          </cell>
          <cell r="AG506">
            <v>0.77300000000000002</v>
          </cell>
          <cell r="AH506">
            <v>1.1000000000000001</v>
          </cell>
          <cell r="AI506">
            <v>1.3</v>
          </cell>
          <cell r="AJ506">
            <v>1.04</v>
          </cell>
          <cell r="AK506">
            <v>0.58499999999999996</v>
          </cell>
          <cell r="AL506">
            <v>0.90800000000000003</v>
          </cell>
          <cell r="AM506">
            <v>0.628</v>
          </cell>
          <cell r="AN506">
            <v>3.5999999999999997E-2</v>
          </cell>
          <cell r="AO506">
            <v>2.7E-2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1.81</v>
          </cell>
          <cell r="AV506">
            <v>0</v>
          </cell>
          <cell r="AW506">
            <v>0.72499999999999998</v>
          </cell>
          <cell r="AX506">
            <v>0.96511861186181336</v>
          </cell>
          <cell r="AY506" t="str">
            <v>L89X76X6.4</v>
          </cell>
        </row>
        <row r="507">
          <cell r="A507" t="str">
            <v>L</v>
          </cell>
          <cell r="B507" t="str">
            <v>L3-1/2X2-1/2X1/2</v>
          </cell>
          <cell r="C507">
            <v>9.41</v>
          </cell>
          <cell r="D507">
            <v>2.76</v>
          </cell>
          <cell r="E507">
            <v>3.5</v>
          </cell>
          <cell r="F507">
            <v>0</v>
          </cell>
          <cell r="G507">
            <v>0</v>
          </cell>
          <cell r="H507">
            <v>0</v>
          </cell>
          <cell r="I507">
            <v>2.5</v>
          </cell>
          <cell r="J507">
            <v>0</v>
          </cell>
          <cell r="K507">
            <v>0</v>
          </cell>
          <cell r="L507">
            <v>0</v>
          </cell>
          <cell r="M507">
            <v>0.5</v>
          </cell>
          <cell r="N507">
            <v>0</v>
          </cell>
          <cell r="O507">
            <v>0</v>
          </cell>
          <cell r="P507">
            <v>0.875</v>
          </cell>
          <cell r="Q507">
            <v>0.875</v>
          </cell>
          <cell r="R507">
            <v>0.70099999999999996</v>
          </cell>
          <cell r="S507">
            <v>1.2</v>
          </cell>
          <cell r="T507">
            <v>0</v>
          </cell>
          <cell r="U507">
            <v>0.39500000000000002</v>
          </cell>
          <cell r="V507">
            <v>0.73599999999999999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3.24</v>
          </cell>
          <cell r="AF507">
            <v>2.52</v>
          </cell>
          <cell r="AG507">
            <v>1.41</v>
          </cell>
          <cell r="AH507">
            <v>1.08</v>
          </cell>
          <cell r="AI507">
            <v>1.36</v>
          </cell>
          <cell r="AJ507">
            <v>1.39</v>
          </cell>
          <cell r="AK507">
            <v>0.75600000000000001</v>
          </cell>
          <cell r="AL507">
            <v>0.70099999999999996</v>
          </cell>
          <cell r="AM507">
            <v>0.53200000000000003</v>
          </cell>
          <cell r="AN507">
            <v>0.23400000000000001</v>
          </cell>
          <cell r="AO507">
            <v>0.159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1.67</v>
          </cell>
          <cell r="AV507">
            <v>0</v>
          </cell>
          <cell r="AW507">
            <v>0.48499999999999999</v>
          </cell>
          <cell r="AX507">
            <v>1</v>
          </cell>
          <cell r="AY507" t="str">
            <v>L89X64X12.7</v>
          </cell>
        </row>
        <row r="508">
          <cell r="A508" t="str">
            <v>L</v>
          </cell>
          <cell r="B508" t="str">
            <v>L3-1/2X2-1/2X3/8</v>
          </cell>
          <cell r="C508">
            <v>7.23</v>
          </cell>
          <cell r="D508">
            <v>2.12</v>
          </cell>
          <cell r="E508">
            <v>3.5</v>
          </cell>
          <cell r="F508">
            <v>0</v>
          </cell>
          <cell r="G508">
            <v>0</v>
          </cell>
          <cell r="H508">
            <v>0</v>
          </cell>
          <cell r="I508">
            <v>2.5</v>
          </cell>
          <cell r="J508">
            <v>0</v>
          </cell>
          <cell r="K508">
            <v>0</v>
          </cell>
          <cell r="L508">
            <v>0</v>
          </cell>
          <cell r="M508">
            <v>0.375</v>
          </cell>
          <cell r="N508">
            <v>0</v>
          </cell>
          <cell r="O508">
            <v>0</v>
          </cell>
          <cell r="P508">
            <v>0.75</v>
          </cell>
          <cell r="Q508">
            <v>0.75</v>
          </cell>
          <cell r="R508">
            <v>0.65500000000000003</v>
          </cell>
          <cell r="S508">
            <v>1.1499999999999999</v>
          </cell>
          <cell r="T508">
            <v>0</v>
          </cell>
          <cell r="U508">
            <v>0.30299999999999999</v>
          </cell>
          <cell r="V508">
            <v>0.66800000000000004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2.56</v>
          </cell>
          <cell r="AF508">
            <v>1.96</v>
          </cell>
          <cell r="AG508">
            <v>1.0900000000000001</v>
          </cell>
          <cell r="AH508">
            <v>1.1000000000000001</v>
          </cell>
          <cell r="AI508">
            <v>1.0900000000000001</v>
          </cell>
          <cell r="AJ508">
            <v>1.07</v>
          </cell>
          <cell r="AK508">
            <v>0.58899999999999997</v>
          </cell>
          <cell r="AL508">
            <v>0.71599999999999997</v>
          </cell>
          <cell r="AM508">
            <v>0.53500000000000003</v>
          </cell>
          <cell r="AN508">
            <v>0.10299999999999999</v>
          </cell>
          <cell r="AO508">
            <v>7.1400000000000005E-2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1.69</v>
          </cell>
          <cell r="AV508">
            <v>0</v>
          </cell>
          <cell r="AW508">
            <v>0.495</v>
          </cell>
          <cell r="AX508">
            <v>1</v>
          </cell>
          <cell r="AY508" t="str">
            <v>L89X64X9.5</v>
          </cell>
        </row>
        <row r="509">
          <cell r="A509" t="str">
            <v>L</v>
          </cell>
          <cell r="B509" t="str">
            <v>L3-1/2X2-1/2X5/16</v>
          </cell>
          <cell r="C509">
            <v>6.1</v>
          </cell>
          <cell r="D509">
            <v>1.79</v>
          </cell>
          <cell r="E509">
            <v>3.5</v>
          </cell>
          <cell r="F509">
            <v>0</v>
          </cell>
          <cell r="G509">
            <v>0</v>
          </cell>
          <cell r="H509">
            <v>0</v>
          </cell>
          <cell r="I509">
            <v>2.5</v>
          </cell>
          <cell r="J509">
            <v>0</v>
          </cell>
          <cell r="K509">
            <v>0</v>
          </cell>
          <cell r="L509">
            <v>0</v>
          </cell>
          <cell r="M509">
            <v>0.3125</v>
          </cell>
          <cell r="N509">
            <v>0</v>
          </cell>
          <cell r="O509">
            <v>0</v>
          </cell>
          <cell r="P509">
            <v>0.6875</v>
          </cell>
          <cell r="Q509">
            <v>0.6875</v>
          </cell>
          <cell r="R509">
            <v>0.63200000000000001</v>
          </cell>
          <cell r="S509">
            <v>1.1299999999999999</v>
          </cell>
          <cell r="T509">
            <v>0</v>
          </cell>
          <cell r="U509">
            <v>0.25600000000000001</v>
          </cell>
          <cell r="V509">
            <v>0.63300000000000001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2.2000000000000002</v>
          </cell>
          <cell r="AF509">
            <v>1.67</v>
          </cell>
          <cell r="AG509">
            <v>0.92500000000000004</v>
          </cell>
          <cell r="AH509">
            <v>1.1100000000000001</v>
          </cell>
          <cell r="AI509">
            <v>0.93700000000000006</v>
          </cell>
          <cell r="AJ509">
            <v>0.9</v>
          </cell>
          <cell r="AK509">
            <v>0.501</v>
          </cell>
          <cell r="AL509">
            <v>0.72299999999999998</v>
          </cell>
          <cell r="AM509">
            <v>0.53800000000000003</v>
          </cell>
          <cell r="AN509">
            <v>6.1100000000000002E-2</v>
          </cell>
          <cell r="AO509">
            <v>4.2599999999999999E-2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1.71</v>
          </cell>
          <cell r="AV509">
            <v>0</v>
          </cell>
          <cell r="AW509">
            <v>0.5</v>
          </cell>
          <cell r="AX509">
            <v>1</v>
          </cell>
          <cell r="AY509" t="str">
            <v>L89X64X7.9</v>
          </cell>
        </row>
        <row r="510">
          <cell r="A510" t="str">
            <v>L</v>
          </cell>
          <cell r="B510" t="str">
            <v>L3-1/2X2-1/2X1/4</v>
          </cell>
          <cell r="C510">
            <v>4.9400000000000004</v>
          </cell>
          <cell r="D510">
            <v>1.45</v>
          </cell>
          <cell r="E510">
            <v>3.5</v>
          </cell>
          <cell r="F510">
            <v>0</v>
          </cell>
          <cell r="G510">
            <v>0</v>
          </cell>
          <cell r="H510">
            <v>0</v>
          </cell>
          <cell r="I510">
            <v>2.5</v>
          </cell>
          <cell r="J510">
            <v>0</v>
          </cell>
          <cell r="K510">
            <v>0</v>
          </cell>
          <cell r="L510">
            <v>0</v>
          </cell>
          <cell r="M510">
            <v>0.25</v>
          </cell>
          <cell r="N510">
            <v>0</v>
          </cell>
          <cell r="O510">
            <v>0</v>
          </cell>
          <cell r="P510">
            <v>0.625</v>
          </cell>
          <cell r="Q510">
            <v>0.625</v>
          </cell>
          <cell r="R510">
            <v>0.60699999999999998</v>
          </cell>
          <cell r="S510">
            <v>1.1000000000000001</v>
          </cell>
          <cell r="T510">
            <v>0</v>
          </cell>
          <cell r="U510">
            <v>0.20699999999999999</v>
          </cell>
          <cell r="V510">
            <v>0.59599999999999997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1.81</v>
          </cell>
          <cell r="AF510">
            <v>1.36</v>
          </cell>
          <cell r="AG510">
            <v>0.753</v>
          </cell>
          <cell r="AH510">
            <v>1.1200000000000001</v>
          </cell>
          <cell r="AI510">
            <v>0.77500000000000002</v>
          </cell>
          <cell r="AJ510">
            <v>0.72799999999999998</v>
          </cell>
          <cell r="AK510">
            <v>0.41</v>
          </cell>
          <cell r="AL510">
            <v>0.73099999999999998</v>
          </cell>
          <cell r="AM510">
            <v>0.54100000000000004</v>
          </cell>
          <cell r="AN510">
            <v>3.2199999999999999E-2</v>
          </cell>
          <cell r="AO510">
            <v>2.2499999999999999E-2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1.72</v>
          </cell>
          <cell r="AV510">
            <v>0</v>
          </cell>
          <cell r="AW510">
            <v>0.504</v>
          </cell>
          <cell r="AX510">
            <v>0.96511861186181336</v>
          </cell>
          <cell r="AY510" t="str">
            <v>L89X64X6.4</v>
          </cell>
        </row>
        <row r="511">
          <cell r="A511" t="str">
            <v>L</v>
          </cell>
          <cell r="B511" t="str">
            <v>L3X3X1/2</v>
          </cell>
          <cell r="C511">
            <v>9.35</v>
          </cell>
          <cell r="D511">
            <v>2.75</v>
          </cell>
          <cell r="E511">
            <v>3</v>
          </cell>
          <cell r="F511">
            <v>0</v>
          </cell>
          <cell r="G511">
            <v>0</v>
          </cell>
          <cell r="H511">
            <v>0</v>
          </cell>
          <cell r="I511">
            <v>3</v>
          </cell>
          <cell r="J511">
            <v>0</v>
          </cell>
          <cell r="K511">
            <v>0</v>
          </cell>
          <cell r="L511">
            <v>0</v>
          </cell>
          <cell r="M511">
            <v>0.5</v>
          </cell>
          <cell r="N511">
            <v>0</v>
          </cell>
          <cell r="O511">
            <v>0</v>
          </cell>
          <cell r="P511">
            <v>0.875</v>
          </cell>
          <cell r="Q511">
            <v>0.875</v>
          </cell>
          <cell r="R511">
            <v>0.92900000000000005</v>
          </cell>
          <cell r="S511">
            <v>0.92900000000000005</v>
          </cell>
          <cell r="T511">
            <v>0</v>
          </cell>
          <cell r="U511">
            <v>0.45800000000000002</v>
          </cell>
          <cell r="V511">
            <v>0.45800000000000002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2.2000000000000002</v>
          </cell>
          <cell r="AF511">
            <v>1.91</v>
          </cell>
          <cell r="AG511">
            <v>1.06</v>
          </cell>
          <cell r="AH511">
            <v>0.89500000000000002</v>
          </cell>
          <cell r="AI511">
            <v>2.2000000000000002</v>
          </cell>
          <cell r="AJ511">
            <v>1.91</v>
          </cell>
          <cell r="AK511">
            <v>1.06</v>
          </cell>
          <cell r="AL511">
            <v>0.89500000000000002</v>
          </cell>
          <cell r="AM511">
            <v>0.57999999999999996</v>
          </cell>
          <cell r="AN511">
            <v>0.23</v>
          </cell>
          <cell r="AO511">
            <v>0.14399999999999999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1.59</v>
          </cell>
          <cell r="AV511">
            <v>0.63500000000000001</v>
          </cell>
          <cell r="AW511">
            <v>1</v>
          </cell>
          <cell r="AX511">
            <v>1</v>
          </cell>
          <cell r="AY511" t="str">
            <v>L76X76X12.7</v>
          </cell>
        </row>
        <row r="512">
          <cell r="A512" t="str">
            <v>L</v>
          </cell>
          <cell r="B512" t="str">
            <v>L3X3X7/16</v>
          </cell>
          <cell r="C512">
            <v>8.2799999999999994</v>
          </cell>
          <cell r="D512">
            <v>2.4300000000000002</v>
          </cell>
          <cell r="E512">
            <v>3</v>
          </cell>
          <cell r="F512">
            <v>0</v>
          </cell>
          <cell r="G512">
            <v>0</v>
          </cell>
          <cell r="H512">
            <v>0</v>
          </cell>
          <cell r="I512">
            <v>3</v>
          </cell>
          <cell r="J512">
            <v>0</v>
          </cell>
          <cell r="K512">
            <v>0</v>
          </cell>
          <cell r="L512">
            <v>0</v>
          </cell>
          <cell r="M512">
            <v>0.4375</v>
          </cell>
          <cell r="N512">
            <v>0</v>
          </cell>
          <cell r="O512">
            <v>0</v>
          </cell>
          <cell r="P512">
            <v>0.8125</v>
          </cell>
          <cell r="Q512">
            <v>0.8125</v>
          </cell>
          <cell r="R512">
            <v>0.90700000000000003</v>
          </cell>
          <cell r="S512">
            <v>0.90700000000000003</v>
          </cell>
          <cell r="T512">
            <v>0</v>
          </cell>
          <cell r="U512">
            <v>0.40500000000000003</v>
          </cell>
          <cell r="V512">
            <v>0.40500000000000003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1.98</v>
          </cell>
          <cell r="AF512">
            <v>1.7</v>
          </cell>
          <cell r="AG512">
            <v>0.94599999999999995</v>
          </cell>
          <cell r="AH512">
            <v>0.90300000000000002</v>
          </cell>
          <cell r="AI512">
            <v>1.98</v>
          </cell>
          <cell r="AJ512">
            <v>1.7</v>
          </cell>
          <cell r="AK512">
            <v>0.94599999999999995</v>
          </cell>
          <cell r="AL512">
            <v>0.90300000000000002</v>
          </cell>
          <cell r="AM512">
            <v>0.57999999999999996</v>
          </cell>
          <cell r="AN512">
            <v>0.157</v>
          </cell>
          <cell r="AO512">
            <v>0.1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1.61</v>
          </cell>
          <cell r="AV512">
            <v>0.63200000000000001</v>
          </cell>
          <cell r="AW512">
            <v>1</v>
          </cell>
          <cell r="AX512">
            <v>1</v>
          </cell>
          <cell r="AY512" t="str">
            <v>L76X76X11.1</v>
          </cell>
        </row>
        <row r="513">
          <cell r="A513" t="str">
            <v>L</v>
          </cell>
          <cell r="B513" t="str">
            <v>L3X3X3/8</v>
          </cell>
          <cell r="C513">
            <v>7.17</v>
          </cell>
          <cell r="D513">
            <v>2.11</v>
          </cell>
          <cell r="E513">
            <v>3</v>
          </cell>
          <cell r="F513">
            <v>0</v>
          </cell>
          <cell r="G513">
            <v>0</v>
          </cell>
          <cell r="H513">
            <v>0</v>
          </cell>
          <cell r="I513">
            <v>3</v>
          </cell>
          <cell r="J513">
            <v>0</v>
          </cell>
          <cell r="K513">
            <v>0</v>
          </cell>
          <cell r="L513">
            <v>0</v>
          </cell>
          <cell r="M513">
            <v>0.375</v>
          </cell>
          <cell r="N513">
            <v>0</v>
          </cell>
          <cell r="O513">
            <v>0</v>
          </cell>
          <cell r="P513">
            <v>0.75</v>
          </cell>
          <cell r="Q513">
            <v>0.75</v>
          </cell>
          <cell r="R513">
            <v>0.88400000000000001</v>
          </cell>
          <cell r="S513">
            <v>0.88400000000000001</v>
          </cell>
          <cell r="T513">
            <v>0</v>
          </cell>
          <cell r="U513">
            <v>0.35099999999999998</v>
          </cell>
          <cell r="V513">
            <v>0.35099999999999998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1.75</v>
          </cell>
          <cell r="AF513">
            <v>1.48</v>
          </cell>
          <cell r="AG513">
            <v>0.82499999999999996</v>
          </cell>
          <cell r="AH513">
            <v>0.91</v>
          </cell>
          <cell r="AI513">
            <v>1.75</v>
          </cell>
          <cell r="AJ513">
            <v>1.48</v>
          </cell>
          <cell r="AK513">
            <v>0.82499999999999996</v>
          </cell>
          <cell r="AL513">
            <v>0.91</v>
          </cell>
          <cell r="AM513">
            <v>0.58099999999999996</v>
          </cell>
          <cell r="AN513">
            <v>0.10100000000000001</v>
          </cell>
          <cell r="AO513">
            <v>6.5199999999999994E-2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1.62</v>
          </cell>
          <cell r="AV513">
            <v>0.63</v>
          </cell>
          <cell r="AW513">
            <v>1</v>
          </cell>
          <cell r="AX513">
            <v>1</v>
          </cell>
          <cell r="AY513" t="str">
            <v>L76X76X9.5</v>
          </cell>
        </row>
        <row r="514">
          <cell r="A514" t="str">
            <v>L</v>
          </cell>
          <cell r="B514" t="str">
            <v>L3X3X5/16</v>
          </cell>
          <cell r="C514">
            <v>6.04</v>
          </cell>
          <cell r="D514">
            <v>1.78</v>
          </cell>
          <cell r="E514">
            <v>3</v>
          </cell>
          <cell r="F514">
            <v>0</v>
          </cell>
          <cell r="G514">
            <v>0</v>
          </cell>
          <cell r="H514">
            <v>0</v>
          </cell>
          <cell r="I514">
            <v>3</v>
          </cell>
          <cell r="J514">
            <v>0</v>
          </cell>
          <cell r="K514">
            <v>0</v>
          </cell>
          <cell r="L514">
            <v>0</v>
          </cell>
          <cell r="M514">
            <v>0.3125</v>
          </cell>
          <cell r="N514">
            <v>0</v>
          </cell>
          <cell r="O514">
            <v>0</v>
          </cell>
          <cell r="P514">
            <v>0.6875</v>
          </cell>
          <cell r="Q514">
            <v>0.6875</v>
          </cell>
          <cell r="R514">
            <v>0.86</v>
          </cell>
          <cell r="S514">
            <v>0.86</v>
          </cell>
          <cell r="T514">
            <v>0</v>
          </cell>
          <cell r="U514">
            <v>0.29599999999999999</v>
          </cell>
          <cell r="V514">
            <v>0.29599999999999999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1.5</v>
          </cell>
          <cell r="AF514">
            <v>1.26</v>
          </cell>
          <cell r="AG514">
            <v>0.69899999999999995</v>
          </cell>
          <cell r="AH514">
            <v>0.91800000000000004</v>
          </cell>
          <cell r="AI514">
            <v>1.5</v>
          </cell>
          <cell r="AJ514">
            <v>1.25</v>
          </cell>
          <cell r="AK514">
            <v>0.69899999999999995</v>
          </cell>
          <cell r="AL514">
            <v>0.91800000000000004</v>
          </cell>
          <cell r="AM514">
            <v>0.58299999999999996</v>
          </cell>
          <cell r="AN514">
            <v>5.9700000000000003E-2</v>
          </cell>
          <cell r="AO514">
            <v>3.9E-2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1.63</v>
          </cell>
          <cell r="AV514">
            <v>0.629</v>
          </cell>
          <cell r="AW514">
            <v>1</v>
          </cell>
          <cell r="AX514">
            <v>1</v>
          </cell>
          <cell r="AY514" t="str">
            <v>L76X76X7.9</v>
          </cell>
        </row>
        <row r="515">
          <cell r="A515" t="str">
            <v>L</v>
          </cell>
          <cell r="B515" t="str">
            <v>L3X3X1/4</v>
          </cell>
          <cell r="C515">
            <v>4.8899999999999997</v>
          </cell>
          <cell r="D515">
            <v>1.44</v>
          </cell>
          <cell r="E515">
            <v>3</v>
          </cell>
          <cell r="F515">
            <v>0</v>
          </cell>
          <cell r="G515">
            <v>0</v>
          </cell>
          <cell r="H515">
            <v>0</v>
          </cell>
          <cell r="I515">
            <v>3</v>
          </cell>
          <cell r="J515">
            <v>0</v>
          </cell>
          <cell r="K515">
            <v>0</v>
          </cell>
          <cell r="L515">
            <v>0</v>
          </cell>
          <cell r="M515">
            <v>0.25</v>
          </cell>
          <cell r="N515">
            <v>0</v>
          </cell>
          <cell r="O515">
            <v>0</v>
          </cell>
          <cell r="P515">
            <v>0.625</v>
          </cell>
          <cell r="Q515">
            <v>0.625</v>
          </cell>
          <cell r="R515">
            <v>0.83599999999999997</v>
          </cell>
          <cell r="S515">
            <v>0.83599999999999997</v>
          </cell>
          <cell r="T515">
            <v>0</v>
          </cell>
          <cell r="U515">
            <v>0.23899999999999999</v>
          </cell>
          <cell r="V515">
            <v>0.23899999999999999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1.23</v>
          </cell>
          <cell r="AF515">
            <v>1.02</v>
          </cell>
          <cell r="AG515">
            <v>0.56899999999999995</v>
          </cell>
          <cell r="AH515">
            <v>0.92600000000000005</v>
          </cell>
          <cell r="AI515">
            <v>1.23</v>
          </cell>
          <cell r="AJ515">
            <v>1.02</v>
          </cell>
          <cell r="AK515">
            <v>0.56899999999999995</v>
          </cell>
          <cell r="AL515">
            <v>0.92600000000000005</v>
          </cell>
          <cell r="AM515">
            <v>0.58499999999999996</v>
          </cell>
          <cell r="AN515">
            <v>3.1300000000000001E-2</v>
          </cell>
          <cell r="AO515">
            <v>2.06E-2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1.65</v>
          </cell>
          <cell r="AV515">
            <v>0.628</v>
          </cell>
          <cell r="AW515">
            <v>1</v>
          </cell>
          <cell r="AX515">
            <v>1</v>
          </cell>
          <cell r="AY515" t="str">
            <v>L76X76X6.4</v>
          </cell>
        </row>
        <row r="516">
          <cell r="A516" t="str">
            <v>L</v>
          </cell>
          <cell r="B516" t="str">
            <v>L3X3X3/16</v>
          </cell>
          <cell r="C516">
            <v>3.7</v>
          </cell>
          <cell r="D516">
            <v>1.0900000000000001</v>
          </cell>
          <cell r="E516">
            <v>3</v>
          </cell>
          <cell r="F516">
            <v>0</v>
          </cell>
          <cell r="G516">
            <v>0</v>
          </cell>
          <cell r="H516">
            <v>0</v>
          </cell>
          <cell r="I516">
            <v>3</v>
          </cell>
          <cell r="J516">
            <v>0</v>
          </cell>
          <cell r="K516">
            <v>0</v>
          </cell>
          <cell r="L516">
            <v>0</v>
          </cell>
          <cell r="M516">
            <v>0.1875</v>
          </cell>
          <cell r="N516">
            <v>0</v>
          </cell>
          <cell r="O516">
            <v>0</v>
          </cell>
          <cell r="P516">
            <v>0.5625</v>
          </cell>
          <cell r="Q516">
            <v>0.5625</v>
          </cell>
          <cell r="R516">
            <v>0.81200000000000006</v>
          </cell>
          <cell r="S516">
            <v>0.81200000000000006</v>
          </cell>
          <cell r="T516">
            <v>0</v>
          </cell>
          <cell r="U516">
            <v>0.18099999999999999</v>
          </cell>
          <cell r="V516">
            <v>0.18099999999999999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0.94799999999999995</v>
          </cell>
          <cell r="AF516">
            <v>0.77400000000000002</v>
          </cell>
          <cell r="AG516">
            <v>0.433</v>
          </cell>
          <cell r="AH516">
            <v>0.93300000000000005</v>
          </cell>
          <cell r="AI516">
            <v>0.94799999999999995</v>
          </cell>
          <cell r="AJ516">
            <v>0.77400000000000002</v>
          </cell>
          <cell r="AK516">
            <v>0.433</v>
          </cell>
          <cell r="AL516">
            <v>0.93300000000000005</v>
          </cell>
          <cell r="AM516">
            <v>0.58599999999999997</v>
          </cell>
          <cell r="AN516">
            <v>1.3599999999999999E-2</v>
          </cell>
          <cell r="AO516">
            <v>8.9999999999999993E-3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1.66</v>
          </cell>
          <cell r="AV516">
            <v>0.627</v>
          </cell>
          <cell r="AW516">
            <v>1</v>
          </cell>
          <cell r="AX516">
            <v>0.91156412784207241</v>
          </cell>
          <cell r="AY516" t="str">
            <v>L76X76X4.8</v>
          </cell>
        </row>
        <row r="517">
          <cell r="A517" t="str">
            <v>L</v>
          </cell>
          <cell r="B517" t="str">
            <v>L3X2-1/2X1/2</v>
          </cell>
          <cell r="C517">
            <v>8.5299999999999994</v>
          </cell>
          <cell r="D517">
            <v>2.5099999999999998</v>
          </cell>
          <cell r="E517">
            <v>3</v>
          </cell>
          <cell r="F517">
            <v>0</v>
          </cell>
          <cell r="G517">
            <v>0</v>
          </cell>
          <cell r="H517">
            <v>0</v>
          </cell>
          <cell r="I517">
            <v>2.5</v>
          </cell>
          <cell r="J517">
            <v>0</v>
          </cell>
          <cell r="K517">
            <v>0</v>
          </cell>
          <cell r="L517">
            <v>0</v>
          </cell>
          <cell r="M517">
            <v>0.5</v>
          </cell>
          <cell r="N517">
            <v>0</v>
          </cell>
          <cell r="O517">
            <v>0</v>
          </cell>
          <cell r="P517">
            <v>0.875</v>
          </cell>
          <cell r="Q517">
            <v>0.875</v>
          </cell>
          <cell r="R517">
            <v>0.746</v>
          </cell>
          <cell r="S517">
            <v>0.995</v>
          </cell>
          <cell r="T517">
            <v>0</v>
          </cell>
          <cell r="U517">
            <v>0.41799999999999998</v>
          </cell>
          <cell r="V517">
            <v>0.49399999999999999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2.0699999999999998</v>
          </cell>
          <cell r="AF517">
            <v>1.86</v>
          </cell>
          <cell r="AG517">
            <v>1.03</v>
          </cell>
          <cell r="AH517">
            <v>0.91</v>
          </cell>
          <cell r="AI517">
            <v>1.29</v>
          </cell>
          <cell r="AJ517">
            <v>1.34</v>
          </cell>
          <cell r="AK517">
            <v>0.73599999999999999</v>
          </cell>
          <cell r="AL517">
            <v>0.71799999999999997</v>
          </cell>
          <cell r="AM517">
            <v>0.51600000000000001</v>
          </cell>
          <cell r="AN517">
            <v>0.21299999999999999</v>
          </cell>
          <cell r="AO517">
            <v>0.112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1.46</v>
          </cell>
          <cell r="AV517">
            <v>0</v>
          </cell>
          <cell r="AW517">
            <v>0.66600000000000004</v>
          </cell>
          <cell r="AX517">
            <v>1</v>
          </cell>
          <cell r="AY517" t="str">
            <v>L76X64X12.7</v>
          </cell>
        </row>
        <row r="518">
          <cell r="A518" t="str">
            <v>L</v>
          </cell>
          <cell r="B518" t="str">
            <v>L3X2-1/2X7/16</v>
          </cell>
          <cell r="C518">
            <v>7.56</v>
          </cell>
          <cell r="D518">
            <v>2.2200000000000002</v>
          </cell>
          <cell r="E518">
            <v>3</v>
          </cell>
          <cell r="F518">
            <v>0</v>
          </cell>
          <cell r="G518">
            <v>0</v>
          </cell>
          <cell r="H518">
            <v>0</v>
          </cell>
          <cell r="I518">
            <v>2.5</v>
          </cell>
          <cell r="J518">
            <v>0</v>
          </cell>
          <cell r="K518">
            <v>0</v>
          </cell>
          <cell r="L518">
            <v>0</v>
          </cell>
          <cell r="M518">
            <v>0.4375</v>
          </cell>
          <cell r="N518">
            <v>0</v>
          </cell>
          <cell r="O518">
            <v>0</v>
          </cell>
          <cell r="P518">
            <v>0.8125</v>
          </cell>
          <cell r="Q518">
            <v>0.8125</v>
          </cell>
          <cell r="R518">
            <v>0.72399999999999998</v>
          </cell>
          <cell r="S518">
            <v>0.97199999999999998</v>
          </cell>
          <cell r="T518">
            <v>0</v>
          </cell>
          <cell r="U518">
            <v>0.37</v>
          </cell>
          <cell r="V518">
            <v>0.46200000000000002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1.87</v>
          </cell>
          <cell r="AF518">
            <v>1.66</v>
          </cell>
          <cell r="AG518">
            <v>0.92100000000000004</v>
          </cell>
          <cell r="AH518">
            <v>0.91700000000000004</v>
          </cell>
          <cell r="AI518">
            <v>1.17</v>
          </cell>
          <cell r="AJ518">
            <v>1.19</v>
          </cell>
          <cell r="AK518">
            <v>0.65600000000000003</v>
          </cell>
          <cell r="AL518">
            <v>0.72399999999999998</v>
          </cell>
          <cell r="AM518">
            <v>0.51600000000000001</v>
          </cell>
          <cell r="AN518">
            <v>0.14599999999999999</v>
          </cell>
          <cell r="AO518">
            <v>7.7700000000000005E-2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1.48</v>
          </cell>
          <cell r="AV518">
            <v>0</v>
          </cell>
          <cell r="AW518">
            <v>0.67100000000000004</v>
          </cell>
          <cell r="AX518">
            <v>1</v>
          </cell>
          <cell r="AY518" t="str">
            <v>L76X64X11.1</v>
          </cell>
        </row>
        <row r="519">
          <cell r="A519" t="str">
            <v>L</v>
          </cell>
          <cell r="B519" t="str">
            <v>L3X2-1/2X3/8</v>
          </cell>
          <cell r="C519">
            <v>6.56</v>
          </cell>
          <cell r="D519">
            <v>1.93</v>
          </cell>
          <cell r="E519">
            <v>3</v>
          </cell>
          <cell r="F519">
            <v>0</v>
          </cell>
          <cell r="G519">
            <v>0</v>
          </cell>
          <cell r="H519">
            <v>0</v>
          </cell>
          <cell r="I519">
            <v>2.5</v>
          </cell>
          <cell r="J519">
            <v>0</v>
          </cell>
          <cell r="K519">
            <v>0</v>
          </cell>
          <cell r="L519">
            <v>0</v>
          </cell>
          <cell r="M519">
            <v>0.375</v>
          </cell>
          <cell r="N519">
            <v>0</v>
          </cell>
          <cell r="O519">
            <v>0</v>
          </cell>
          <cell r="P519">
            <v>0.75</v>
          </cell>
          <cell r="Q519">
            <v>0.75</v>
          </cell>
          <cell r="R519">
            <v>0.70099999999999996</v>
          </cell>
          <cell r="S519">
            <v>0.94899999999999995</v>
          </cell>
          <cell r="T519">
            <v>0</v>
          </cell>
          <cell r="U519">
            <v>0.32100000000000001</v>
          </cell>
          <cell r="V519">
            <v>0.43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1.65</v>
          </cell>
          <cell r="AF519">
            <v>1.45</v>
          </cell>
          <cell r="AG519">
            <v>0.80300000000000005</v>
          </cell>
          <cell r="AH519">
            <v>0.92400000000000004</v>
          </cell>
          <cell r="AI519">
            <v>1.03</v>
          </cell>
          <cell r="AJ519">
            <v>1.03</v>
          </cell>
          <cell r="AK519">
            <v>0.57299999999999995</v>
          </cell>
          <cell r="AL519">
            <v>0.73099999999999998</v>
          </cell>
          <cell r="AM519">
            <v>0.51700000000000002</v>
          </cell>
          <cell r="AN519">
            <v>9.4299999999999995E-2</v>
          </cell>
          <cell r="AO519">
            <v>5.0700000000000002E-2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1.49</v>
          </cell>
          <cell r="AV519">
            <v>0</v>
          </cell>
          <cell r="AW519">
            <v>0.67500000000000004</v>
          </cell>
          <cell r="AX519">
            <v>1</v>
          </cell>
          <cell r="AY519" t="str">
            <v>L76X64X9.5</v>
          </cell>
        </row>
        <row r="520">
          <cell r="A520" t="str">
            <v>L</v>
          </cell>
          <cell r="B520" t="str">
            <v>L3X2-1/2X5/16</v>
          </cell>
          <cell r="C520">
            <v>5.54</v>
          </cell>
          <cell r="D520">
            <v>1.63</v>
          </cell>
          <cell r="E520">
            <v>3</v>
          </cell>
          <cell r="F520">
            <v>0</v>
          </cell>
          <cell r="G520">
            <v>0</v>
          </cell>
          <cell r="H520">
            <v>0</v>
          </cell>
          <cell r="I520">
            <v>2.5</v>
          </cell>
          <cell r="J520">
            <v>0</v>
          </cell>
          <cell r="K520">
            <v>0</v>
          </cell>
          <cell r="L520">
            <v>0</v>
          </cell>
          <cell r="M520">
            <v>0.3125</v>
          </cell>
          <cell r="N520">
            <v>0</v>
          </cell>
          <cell r="O520">
            <v>0</v>
          </cell>
          <cell r="P520">
            <v>0.6875</v>
          </cell>
          <cell r="Q520">
            <v>0.6875</v>
          </cell>
          <cell r="R520">
            <v>0.67700000000000005</v>
          </cell>
          <cell r="S520">
            <v>0.92500000000000004</v>
          </cell>
          <cell r="T520">
            <v>0</v>
          </cell>
          <cell r="U520">
            <v>0.27100000000000002</v>
          </cell>
          <cell r="V520">
            <v>0.39700000000000002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1.41</v>
          </cell>
          <cell r="AF520">
            <v>1.23</v>
          </cell>
          <cell r="AG520">
            <v>0.68100000000000005</v>
          </cell>
          <cell r="AH520">
            <v>0.93200000000000005</v>
          </cell>
          <cell r="AI520">
            <v>0.88800000000000001</v>
          </cell>
          <cell r="AJ520">
            <v>0.873</v>
          </cell>
          <cell r="AK520">
            <v>0.48699999999999999</v>
          </cell>
          <cell r="AL520">
            <v>0.73899999999999999</v>
          </cell>
          <cell r="AM520">
            <v>0.51800000000000002</v>
          </cell>
          <cell r="AN520">
            <v>5.6000000000000001E-2</v>
          </cell>
          <cell r="AO520">
            <v>3.04E-2</v>
          </cell>
          <cell r="AP520">
            <v>0</v>
          </cell>
          <cell r="AQ520">
            <v>0</v>
          </cell>
          <cell r="AR520">
            <v>0</v>
          </cell>
          <cell r="AS520">
            <v>0</v>
          </cell>
          <cell r="AT520">
            <v>0</v>
          </cell>
          <cell r="AU520">
            <v>1.51</v>
          </cell>
          <cell r="AV520">
            <v>0</v>
          </cell>
          <cell r="AW520">
            <v>0.68</v>
          </cell>
          <cell r="AX520">
            <v>1</v>
          </cell>
          <cell r="AY520" t="str">
            <v>L76X64X7.9</v>
          </cell>
        </row>
        <row r="521">
          <cell r="A521" t="str">
            <v>L</v>
          </cell>
          <cell r="B521" t="str">
            <v>L3X2-1/2X1/4</v>
          </cell>
          <cell r="C521">
            <v>4.49</v>
          </cell>
          <cell r="D521">
            <v>1.32</v>
          </cell>
          <cell r="E521">
            <v>3</v>
          </cell>
          <cell r="F521">
            <v>0</v>
          </cell>
          <cell r="G521">
            <v>0</v>
          </cell>
          <cell r="H521">
            <v>0</v>
          </cell>
          <cell r="I521">
            <v>2.5</v>
          </cell>
          <cell r="J521">
            <v>0</v>
          </cell>
          <cell r="K521">
            <v>0</v>
          </cell>
          <cell r="L521">
            <v>0</v>
          </cell>
          <cell r="M521">
            <v>0.25</v>
          </cell>
          <cell r="N521">
            <v>0</v>
          </cell>
          <cell r="O521">
            <v>0</v>
          </cell>
          <cell r="P521">
            <v>0.625</v>
          </cell>
          <cell r="Q521">
            <v>0.625</v>
          </cell>
          <cell r="R521">
            <v>0.65300000000000002</v>
          </cell>
          <cell r="S521">
            <v>0.9</v>
          </cell>
          <cell r="T521">
            <v>0</v>
          </cell>
          <cell r="U521">
            <v>0.22</v>
          </cell>
          <cell r="V521">
            <v>0.36299999999999999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1.1599999999999999</v>
          </cell>
          <cell r="AF521">
            <v>1</v>
          </cell>
          <cell r="AG521">
            <v>0.55500000000000005</v>
          </cell>
          <cell r="AH521">
            <v>0.94</v>
          </cell>
          <cell r="AI521">
            <v>0.73399999999999999</v>
          </cell>
          <cell r="AJ521">
            <v>0.70699999999999996</v>
          </cell>
          <cell r="AK521">
            <v>0.39700000000000002</v>
          </cell>
          <cell r="AL521">
            <v>0.746</v>
          </cell>
          <cell r="AM521">
            <v>0.52</v>
          </cell>
          <cell r="AN521">
            <v>2.9600000000000001E-2</v>
          </cell>
          <cell r="AO521">
            <v>1.61E-2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1.52</v>
          </cell>
          <cell r="AV521">
            <v>0</v>
          </cell>
          <cell r="AW521">
            <v>0.68300000000000005</v>
          </cell>
          <cell r="AX521">
            <v>1</v>
          </cell>
          <cell r="AY521" t="str">
            <v>L76X64X6.4</v>
          </cell>
        </row>
        <row r="522">
          <cell r="A522" t="str">
            <v>L</v>
          </cell>
          <cell r="B522" t="str">
            <v>L3X2-1/2X3/16</v>
          </cell>
          <cell r="C522">
            <v>3.41</v>
          </cell>
          <cell r="D522">
            <v>1</v>
          </cell>
          <cell r="E522">
            <v>3</v>
          </cell>
          <cell r="F522">
            <v>0</v>
          </cell>
          <cell r="G522">
            <v>0</v>
          </cell>
          <cell r="H522">
            <v>0</v>
          </cell>
          <cell r="I522">
            <v>2.5</v>
          </cell>
          <cell r="J522">
            <v>0</v>
          </cell>
          <cell r="K522">
            <v>0</v>
          </cell>
          <cell r="L522">
            <v>0</v>
          </cell>
          <cell r="M522">
            <v>0.1875</v>
          </cell>
          <cell r="N522">
            <v>0</v>
          </cell>
          <cell r="O522">
            <v>0</v>
          </cell>
          <cell r="P522">
            <v>0.5625</v>
          </cell>
          <cell r="Q522">
            <v>0.5625</v>
          </cell>
          <cell r="R522">
            <v>0.627</v>
          </cell>
          <cell r="S522">
            <v>0.874</v>
          </cell>
          <cell r="T522">
            <v>0</v>
          </cell>
          <cell r="U522">
            <v>0.16700000000000001</v>
          </cell>
          <cell r="V522">
            <v>0.32800000000000001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0.89900000000000002</v>
          </cell>
          <cell r="AF522">
            <v>0.76100000000000001</v>
          </cell>
          <cell r="AG522">
            <v>0.42299999999999999</v>
          </cell>
          <cell r="AH522">
            <v>0.94699999999999995</v>
          </cell>
          <cell r="AI522">
            <v>0.56799999999999995</v>
          </cell>
          <cell r="AJ522">
            <v>0.53600000000000003</v>
          </cell>
          <cell r="AK522">
            <v>0.30299999999999999</v>
          </cell>
          <cell r="AL522">
            <v>0.753</v>
          </cell>
          <cell r="AM522">
            <v>0.52100000000000002</v>
          </cell>
          <cell r="AN522">
            <v>1.2999999999999999E-2</v>
          </cell>
          <cell r="AO522">
            <v>7.0000000000000001E-3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1.53</v>
          </cell>
          <cell r="AV522">
            <v>0</v>
          </cell>
          <cell r="AW522">
            <v>0.68700000000000006</v>
          </cell>
          <cell r="AX522">
            <v>0.91156412784207241</v>
          </cell>
          <cell r="AY522" t="str">
            <v>L76X64X4.8</v>
          </cell>
        </row>
        <row r="523">
          <cell r="A523" t="str">
            <v>L</v>
          </cell>
          <cell r="B523" t="str">
            <v>L3X2X1/2</v>
          </cell>
          <cell r="C523">
            <v>7.7</v>
          </cell>
          <cell r="D523">
            <v>2.2599999999999998</v>
          </cell>
          <cell r="E523">
            <v>3</v>
          </cell>
          <cell r="F523">
            <v>0</v>
          </cell>
          <cell r="G523">
            <v>0</v>
          </cell>
          <cell r="H523">
            <v>0</v>
          </cell>
          <cell r="I523">
            <v>2</v>
          </cell>
          <cell r="J523">
            <v>0</v>
          </cell>
          <cell r="K523">
            <v>0</v>
          </cell>
          <cell r="L523">
            <v>0</v>
          </cell>
          <cell r="M523">
            <v>0.5</v>
          </cell>
          <cell r="N523">
            <v>0</v>
          </cell>
          <cell r="O523">
            <v>0</v>
          </cell>
          <cell r="P523">
            <v>0.8125</v>
          </cell>
          <cell r="Q523">
            <v>0.8125</v>
          </cell>
          <cell r="R523">
            <v>0.57999999999999996</v>
          </cell>
          <cell r="S523">
            <v>1.08</v>
          </cell>
          <cell r="T523">
            <v>0</v>
          </cell>
          <cell r="U523">
            <v>0.377</v>
          </cell>
          <cell r="V523">
            <v>0.73599999999999999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1.92</v>
          </cell>
          <cell r="AF523">
            <v>1.78</v>
          </cell>
          <cell r="AG523">
            <v>1</v>
          </cell>
          <cell r="AH523">
            <v>0.92200000000000004</v>
          </cell>
          <cell r="AI523">
            <v>0.66700000000000004</v>
          </cell>
          <cell r="AJ523">
            <v>0.88700000000000001</v>
          </cell>
          <cell r="AK523">
            <v>0.47</v>
          </cell>
          <cell r="AL523">
            <v>0.54300000000000004</v>
          </cell>
          <cell r="AM523">
            <v>0.42499999999999999</v>
          </cell>
          <cell r="AN523">
            <v>0.192</v>
          </cell>
          <cell r="AO523">
            <v>9.0800000000000006E-2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1.39</v>
          </cell>
          <cell r="AV523">
            <v>0</v>
          </cell>
          <cell r="AW523">
            <v>0.41300000000000003</v>
          </cell>
          <cell r="AX523">
            <v>1</v>
          </cell>
          <cell r="AY523" t="str">
            <v>L76X51X12.7</v>
          </cell>
        </row>
        <row r="524">
          <cell r="A524" t="str">
            <v>L</v>
          </cell>
          <cell r="B524" t="str">
            <v>L3X2X3/8</v>
          </cell>
          <cell r="C524">
            <v>5.95</v>
          </cell>
          <cell r="D524">
            <v>1.75</v>
          </cell>
          <cell r="E524">
            <v>3</v>
          </cell>
          <cell r="F524">
            <v>0</v>
          </cell>
          <cell r="G524">
            <v>0</v>
          </cell>
          <cell r="H524">
            <v>0</v>
          </cell>
          <cell r="I524">
            <v>2</v>
          </cell>
          <cell r="J524">
            <v>0</v>
          </cell>
          <cell r="K524">
            <v>0</v>
          </cell>
          <cell r="L524">
            <v>0</v>
          </cell>
          <cell r="M524">
            <v>0.375</v>
          </cell>
          <cell r="N524">
            <v>0</v>
          </cell>
          <cell r="O524">
            <v>0</v>
          </cell>
          <cell r="P524">
            <v>0.6875</v>
          </cell>
          <cell r="Q524">
            <v>0.6875</v>
          </cell>
          <cell r="R524">
            <v>0.53500000000000003</v>
          </cell>
          <cell r="S524">
            <v>1.03</v>
          </cell>
          <cell r="T524">
            <v>0</v>
          </cell>
          <cell r="U524">
            <v>0.29099999999999998</v>
          </cell>
          <cell r="V524">
            <v>0.66800000000000004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1.54</v>
          </cell>
          <cell r="AF524">
            <v>1.39</v>
          </cell>
          <cell r="AG524">
            <v>0.77900000000000003</v>
          </cell>
          <cell r="AH524">
            <v>0.93700000000000006</v>
          </cell>
          <cell r="AI524">
            <v>0.53900000000000003</v>
          </cell>
          <cell r="AJ524">
            <v>0.67900000000000005</v>
          </cell>
          <cell r="AK524">
            <v>0.36799999999999999</v>
          </cell>
          <cell r="AL524">
            <v>0.55500000000000005</v>
          </cell>
          <cell r="AM524">
            <v>0.42599999999999999</v>
          </cell>
          <cell r="AN524">
            <v>8.5500000000000007E-2</v>
          </cell>
          <cell r="AO524">
            <v>4.1300000000000003E-2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1.42</v>
          </cell>
          <cell r="AV524">
            <v>0</v>
          </cell>
          <cell r="AW524">
            <v>0.42599999999999999</v>
          </cell>
          <cell r="AX524">
            <v>1</v>
          </cell>
          <cell r="AY524" t="str">
            <v>L76X51X9.5</v>
          </cell>
        </row>
        <row r="525">
          <cell r="A525" t="str">
            <v>L</v>
          </cell>
          <cell r="B525" t="str">
            <v>L3X2X5/16</v>
          </cell>
          <cell r="C525">
            <v>5.03</v>
          </cell>
          <cell r="D525">
            <v>1.48</v>
          </cell>
          <cell r="E525">
            <v>3</v>
          </cell>
          <cell r="F525">
            <v>0</v>
          </cell>
          <cell r="G525">
            <v>0</v>
          </cell>
          <cell r="H525">
            <v>0</v>
          </cell>
          <cell r="I525">
            <v>2</v>
          </cell>
          <cell r="J525">
            <v>0</v>
          </cell>
          <cell r="K525">
            <v>0</v>
          </cell>
          <cell r="L525">
            <v>0</v>
          </cell>
          <cell r="M525">
            <v>0.3125</v>
          </cell>
          <cell r="N525">
            <v>0</v>
          </cell>
          <cell r="O525">
            <v>0</v>
          </cell>
          <cell r="P525">
            <v>0.625</v>
          </cell>
          <cell r="Q525">
            <v>0.625</v>
          </cell>
          <cell r="R525">
            <v>0.51100000000000001</v>
          </cell>
          <cell r="S525">
            <v>1.01</v>
          </cell>
          <cell r="T525">
            <v>0</v>
          </cell>
          <cell r="U525">
            <v>0.247</v>
          </cell>
          <cell r="V525">
            <v>0.63300000000000001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1.32</v>
          </cell>
          <cell r="AF525">
            <v>1.19</v>
          </cell>
          <cell r="AG525">
            <v>0.66200000000000003</v>
          </cell>
          <cell r="AH525">
            <v>0.94499999999999995</v>
          </cell>
          <cell r="AI525">
            <v>0.46700000000000003</v>
          </cell>
          <cell r="AJ525">
            <v>0.57199999999999995</v>
          </cell>
          <cell r="AK525">
            <v>0.314</v>
          </cell>
          <cell r="AL525">
            <v>0.56200000000000006</v>
          </cell>
          <cell r="AM525">
            <v>0.42799999999999999</v>
          </cell>
          <cell r="AN525">
            <v>5.0999999999999997E-2</v>
          </cell>
          <cell r="AO525">
            <v>2.4799999999999999E-2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1.44</v>
          </cell>
          <cell r="AV525">
            <v>0</v>
          </cell>
          <cell r="AW525">
            <v>0.432</v>
          </cell>
          <cell r="AX525">
            <v>1</v>
          </cell>
          <cell r="AY525" t="str">
            <v>L76X51X7.9</v>
          </cell>
        </row>
        <row r="526">
          <cell r="A526" t="str">
            <v>L</v>
          </cell>
          <cell r="B526" t="str">
            <v>L3X2X1/4</v>
          </cell>
          <cell r="C526">
            <v>4.09</v>
          </cell>
          <cell r="D526">
            <v>1.2</v>
          </cell>
          <cell r="E526">
            <v>3</v>
          </cell>
          <cell r="F526">
            <v>0</v>
          </cell>
          <cell r="G526">
            <v>0</v>
          </cell>
          <cell r="H526">
            <v>0</v>
          </cell>
          <cell r="I526">
            <v>2</v>
          </cell>
          <cell r="J526">
            <v>0</v>
          </cell>
          <cell r="K526">
            <v>0</v>
          </cell>
          <cell r="L526">
            <v>0</v>
          </cell>
          <cell r="M526">
            <v>0.25</v>
          </cell>
          <cell r="N526">
            <v>0</v>
          </cell>
          <cell r="O526">
            <v>0</v>
          </cell>
          <cell r="P526">
            <v>0.5625</v>
          </cell>
          <cell r="Q526">
            <v>0.5625</v>
          </cell>
          <cell r="R526">
            <v>0.48699999999999999</v>
          </cell>
          <cell r="S526">
            <v>0.98</v>
          </cell>
          <cell r="T526">
            <v>0</v>
          </cell>
          <cell r="U526">
            <v>0.2</v>
          </cell>
          <cell r="V526">
            <v>0.59599999999999997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1.0900000000000001</v>
          </cell>
          <cell r="AF526">
            <v>0.96899999999999997</v>
          </cell>
          <cell r="AG526">
            <v>0.54100000000000004</v>
          </cell>
          <cell r="AH526">
            <v>0.95299999999999996</v>
          </cell>
          <cell r="AI526">
            <v>0.39</v>
          </cell>
          <cell r="AJ526">
            <v>0.46300000000000002</v>
          </cell>
          <cell r="AK526">
            <v>0.25800000000000001</v>
          </cell>
          <cell r="AL526">
            <v>0.56899999999999995</v>
          </cell>
          <cell r="AM526">
            <v>0.43099999999999999</v>
          </cell>
          <cell r="AN526">
            <v>2.7E-2</v>
          </cell>
          <cell r="AO526">
            <v>1.32E-2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1.45</v>
          </cell>
          <cell r="AV526">
            <v>0</v>
          </cell>
          <cell r="AW526">
            <v>0.437</v>
          </cell>
          <cell r="AX526">
            <v>1</v>
          </cell>
          <cell r="AY526" t="str">
            <v>L76X51X6.4</v>
          </cell>
        </row>
        <row r="527">
          <cell r="A527" t="str">
            <v>L</v>
          </cell>
          <cell r="B527" t="str">
            <v>L3X2X3/16</v>
          </cell>
          <cell r="C527">
            <v>3.12</v>
          </cell>
          <cell r="D527">
            <v>0.91700000000000004</v>
          </cell>
          <cell r="E527">
            <v>3</v>
          </cell>
          <cell r="F527">
            <v>0</v>
          </cell>
          <cell r="G527">
            <v>0</v>
          </cell>
          <cell r="H527">
            <v>0</v>
          </cell>
          <cell r="I527">
            <v>2</v>
          </cell>
          <cell r="J527">
            <v>0</v>
          </cell>
          <cell r="K527">
            <v>0</v>
          </cell>
          <cell r="L527">
            <v>0</v>
          </cell>
          <cell r="M527">
            <v>0.1875</v>
          </cell>
          <cell r="N527">
            <v>0</v>
          </cell>
          <cell r="O527">
            <v>0</v>
          </cell>
          <cell r="P527">
            <v>0.5</v>
          </cell>
          <cell r="Q527">
            <v>0.5</v>
          </cell>
          <cell r="R527">
            <v>0.46200000000000002</v>
          </cell>
          <cell r="S527">
            <v>0.95199999999999996</v>
          </cell>
          <cell r="T527">
            <v>0</v>
          </cell>
          <cell r="U527">
            <v>0.153</v>
          </cell>
          <cell r="V527">
            <v>0.55600000000000005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0.84699999999999998</v>
          </cell>
          <cell r="AF527">
            <v>0.74299999999999999</v>
          </cell>
          <cell r="AG527">
            <v>0.41399999999999998</v>
          </cell>
          <cell r="AH527">
            <v>0.96099999999999997</v>
          </cell>
          <cell r="AI527">
            <v>0.30499999999999999</v>
          </cell>
          <cell r="AJ527">
            <v>0.35099999999999998</v>
          </cell>
          <cell r="AK527">
            <v>0.19800000000000001</v>
          </cell>
          <cell r="AL527">
            <v>0.57699999999999996</v>
          </cell>
          <cell r="AM527">
            <v>0.435</v>
          </cell>
          <cell r="AN527">
            <v>1.1900000000000001E-2</v>
          </cell>
          <cell r="AO527">
            <v>5.7999999999999996E-3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1.46</v>
          </cell>
          <cell r="AV527">
            <v>0</v>
          </cell>
          <cell r="AW527">
            <v>0.442</v>
          </cell>
          <cell r="AX527">
            <v>0.91156412784207241</v>
          </cell>
          <cell r="AY527" t="str">
            <v>L76X51X4.8</v>
          </cell>
        </row>
        <row r="528">
          <cell r="A528" t="str">
            <v>L</v>
          </cell>
          <cell r="B528" t="str">
            <v>L2-1/2X2-1/2X1/2</v>
          </cell>
          <cell r="C528">
            <v>7.65</v>
          </cell>
          <cell r="D528">
            <v>2.25</v>
          </cell>
          <cell r="E528">
            <v>2.5</v>
          </cell>
          <cell r="F528">
            <v>0</v>
          </cell>
          <cell r="G528">
            <v>0</v>
          </cell>
          <cell r="H528">
            <v>0</v>
          </cell>
          <cell r="I528">
            <v>2.5</v>
          </cell>
          <cell r="J528">
            <v>0</v>
          </cell>
          <cell r="K528">
            <v>0</v>
          </cell>
          <cell r="L528">
            <v>0</v>
          </cell>
          <cell r="M528">
            <v>0.5</v>
          </cell>
          <cell r="N528">
            <v>0</v>
          </cell>
          <cell r="O528">
            <v>0</v>
          </cell>
          <cell r="P528">
            <v>0.75</v>
          </cell>
          <cell r="Q528">
            <v>0.75</v>
          </cell>
          <cell r="R528">
            <v>0.80300000000000005</v>
          </cell>
          <cell r="S528">
            <v>0.80300000000000005</v>
          </cell>
          <cell r="T528">
            <v>0</v>
          </cell>
          <cell r="U528">
            <v>0.45</v>
          </cell>
          <cell r="V528">
            <v>0.45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1.22</v>
          </cell>
          <cell r="AF528">
            <v>1.29</v>
          </cell>
          <cell r="AG528">
            <v>0.71599999999999997</v>
          </cell>
          <cell r="AH528">
            <v>0.73499999999999999</v>
          </cell>
          <cell r="AI528">
            <v>1.22</v>
          </cell>
          <cell r="AJ528">
            <v>1.29</v>
          </cell>
          <cell r="AK528">
            <v>0.71599999999999997</v>
          </cell>
          <cell r="AL528">
            <v>0.73499999999999999</v>
          </cell>
          <cell r="AM528">
            <v>0.48099999999999998</v>
          </cell>
          <cell r="AN528">
            <v>0.188</v>
          </cell>
          <cell r="AO528">
            <v>7.9100000000000004E-2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1.3</v>
          </cell>
          <cell r="AV528">
            <v>0.63900000000000001</v>
          </cell>
          <cell r="AW528">
            <v>1</v>
          </cell>
          <cell r="AX528">
            <v>1</v>
          </cell>
          <cell r="AY528" t="str">
            <v>L64X64X12.7</v>
          </cell>
        </row>
        <row r="529">
          <cell r="A529" t="str">
            <v>L</v>
          </cell>
          <cell r="B529" t="str">
            <v>L2-1/2X2-1/2X3/8</v>
          </cell>
          <cell r="C529">
            <v>5.9</v>
          </cell>
          <cell r="D529">
            <v>1.73</v>
          </cell>
          <cell r="E529">
            <v>2.5</v>
          </cell>
          <cell r="F529">
            <v>0</v>
          </cell>
          <cell r="G529">
            <v>0</v>
          </cell>
          <cell r="H529">
            <v>0</v>
          </cell>
          <cell r="I529">
            <v>2.5</v>
          </cell>
          <cell r="J529">
            <v>0</v>
          </cell>
          <cell r="K529">
            <v>0</v>
          </cell>
          <cell r="L529">
            <v>0</v>
          </cell>
          <cell r="M529">
            <v>0.375</v>
          </cell>
          <cell r="N529">
            <v>0</v>
          </cell>
          <cell r="O529">
            <v>0</v>
          </cell>
          <cell r="P529">
            <v>0.625</v>
          </cell>
          <cell r="Q529">
            <v>0.625</v>
          </cell>
          <cell r="R529">
            <v>0.75800000000000001</v>
          </cell>
          <cell r="S529">
            <v>0.75800000000000001</v>
          </cell>
          <cell r="T529">
            <v>0</v>
          </cell>
          <cell r="U529">
            <v>0.34699999999999998</v>
          </cell>
          <cell r="V529">
            <v>0.34699999999999998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0.97199999999999998</v>
          </cell>
          <cell r="AF529">
            <v>1.01</v>
          </cell>
          <cell r="AG529">
            <v>0.55800000000000005</v>
          </cell>
          <cell r="AH529">
            <v>0.749</v>
          </cell>
          <cell r="AI529">
            <v>0.97199999999999998</v>
          </cell>
          <cell r="AJ529">
            <v>1</v>
          </cell>
          <cell r="AK529">
            <v>0.55800000000000005</v>
          </cell>
          <cell r="AL529">
            <v>0.749</v>
          </cell>
          <cell r="AM529">
            <v>0.48099999999999998</v>
          </cell>
          <cell r="AN529">
            <v>8.3299999999999999E-2</v>
          </cell>
          <cell r="AO529">
            <v>3.6200000000000003E-2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  <cell r="AU529">
            <v>1.33</v>
          </cell>
          <cell r="AV529">
            <v>0.63300000000000001</v>
          </cell>
          <cell r="AW529">
            <v>1</v>
          </cell>
          <cell r="AX529">
            <v>1</v>
          </cell>
          <cell r="AY529" t="str">
            <v>L64X64X9.5</v>
          </cell>
        </row>
        <row r="530">
          <cell r="A530" t="str">
            <v>L</v>
          </cell>
          <cell r="B530" t="str">
            <v>L2-1/2X2-1/2X5/16</v>
          </cell>
          <cell r="C530">
            <v>4.9800000000000004</v>
          </cell>
          <cell r="D530">
            <v>1.46</v>
          </cell>
          <cell r="E530">
            <v>2.5</v>
          </cell>
          <cell r="F530">
            <v>0</v>
          </cell>
          <cell r="G530">
            <v>0</v>
          </cell>
          <cell r="H530">
            <v>0</v>
          </cell>
          <cell r="I530">
            <v>2.5</v>
          </cell>
          <cell r="J530">
            <v>0</v>
          </cell>
          <cell r="K530">
            <v>0</v>
          </cell>
          <cell r="L530">
            <v>0</v>
          </cell>
          <cell r="M530">
            <v>0.3125</v>
          </cell>
          <cell r="N530">
            <v>0</v>
          </cell>
          <cell r="O530">
            <v>0</v>
          </cell>
          <cell r="P530">
            <v>0.5625</v>
          </cell>
          <cell r="Q530">
            <v>0.5625</v>
          </cell>
          <cell r="R530">
            <v>0.73499999999999999</v>
          </cell>
          <cell r="S530">
            <v>0.73499999999999999</v>
          </cell>
          <cell r="T530">
            <v>0</v>
          </cell>
          <cell r="U530">
            <v>0.29299999999999998</v>
          </cell>
          <cell r="V530">
            <v>0.29299999999999998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0.83699999999999997</v>
          </cell>
          <cell r="AF530">
            <v>0.85299999999999998</v>
          </cell>
          <cell r="AG530">
            <v>0.47399999999999998</v>
          </cell>
          <cell r="AH530">
            <v>0.75600000000000001</v>
          </cell>
          <cell r="AI530">
            <v>0.83699999999999997</v>
          </cell>
          <cell r="AJ530">
            <v>0.85299999999999998</v>
          </cell>
          <cell r="AK530">
            <v>0.47399999999999998</v>
          </cell>
          <cell r="AL530">
            <v>0.75600000000000001</v>
          </cell>
          <cell r="AM530">
            <v>0.48099999999999998</v>
          </cell>
          <cell r="AN530">
            <v>4.9500000000000002E-2</v>
          </cell>
          <cell r="AO530">
            <v>2.18E-2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1.35</v>
          </cell>
          <cell r="AV530">
            <v>0.63200000000000001</v>
          </cell>
          <cell r="AW530">
            <v>1</v>
          </cell>
          <cell r="AX530">
            <v>1</v>
          </cell>
          <cell r="AY530" t="str">
            <v>L64X64X7.9</v>
          </cell>
        </row>
        <row r="531">
          <cell r="A531" t="str">
            <v>L</v>
          </cell>
          <cell r="B531" t="str">
            <v>L2-1/2X2-1/2X1/4</v>
          </cell>
          <cell r="C531">
            <v>4.04</v>
          </cell>
          <cell r="D531">
            <v>1.19</v>
          </cell>
          <cell r="E531">
            <v>2.5</v>
          </cell>
          <cell r="F531">
            <v>0</v>
          </cell>
          <cell r="G531">
            <v>0</v>
          </cell>
          <cell r="H531">
            <v>0</v>
          </cell>
          <cell r="I531">
            <v>2.5</v>
          </cell>
          <cell r="J531">
            <v>0</v>
          </cell>
          <cell r="K531">
            <v>0</v>
          </cell>
          <cell r="L531">
            <v>0</v>
          </cell>
          <cell r="M531">
            <v>0.25</v>
          </cell>
          <cell r="N531">
            <v>0</v>
          </cell>
          <cell r="O531">
            <v>0</v>
          </cell>
          <cell r="P531">
            <v>0.5</v>
          </cell>
          <cell r="Q531">
            <v>0.5</v>
          </cell>
          <cell r="R531">
            <v>0.71099999999999997</v>
          </cell>
          <cell r="S531">
            <v>0.71099999999999997</v>
          </cell>
          <cell r="T531">
            <v>0</v>
          </cell>
          <cell r="U531">
            <v>0.23699999999999999</v>
          </cell>
          <cell r="V531">
            <v>0.23699999999999999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0.69199999999999995</v>
          </cell>
          <cell r="AF531">
            <v>0.69499999999999995</v>
          </cell>
          <cell r="AG531">
            <v>0.38700000000000001</v>
          </cell>
          <cell r="AH531">
            <v>0.76400000000000001</v>
          </cell>
          <cell r="AI531">
            <v>0.69199999999999995</v>
          </cell>
          <cell r="AJ531">
            <v>0.69399999999999995</v>
          </cell>
          <cell r="AK531">
            <v>0.38700000000000001</v>
          </cell>
          <cell r="AL531">
            <v>0.76400000000000001</v>
          </cell>
          <cell r="AM531">
            <v>0.48199999999999998</v>
          </cell>
          <cell r="AN531">
            <v>2.6100000000000002E-2</v>
          </cell>
          <cell r="AO531">
            <v>1.1599999999999999E-2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1.36</v>
          </cell>
          <cell r="AV531">
            <v>0.629</v>
          </cell>
          <cell r="AW531">
            <v>1</v>
          </cell>
          <cell r="AX531">
            <v>1</v>
          </cell>
          <cell r="AY531" t="str">
            <v>L64X64X6.4</v>
          </cell>
        </row>
        <row r="532">
          <cell r="A532" t="str">
            <v>L</v>
          </cell>
          <cell r="B532" t="str">
            <v>L2-1/2X2-1/2X3/16</v>
          </cell>
          <cell r="C532">
            <v>3.06</v>
          </cell>
          <cell r="D532">
            <v>0.90100000000000002</v>
          </cell>
          <cell r="E532">
            <v>2.5</v>
          </cell>
          <cell r="F532">
            <v>0</v>
          </cell>
          <cell r="G532">
            <v>0</v>
          </cell>
          <cell r="H532">
            <v>0</v>
          </cell>
          <cell r="I532">
            <v>2.5</v>
          </cell>
          <cell r="J532">
            <v>0</v>
          </cell>
          <cell r="K532">
            <v>0</v>
          </cell>
          <cell r="L532">
            <v>0</v>
          </cell>
          <cell r="M532">
            <v>0.1875</v>
          </cell>
          <cell r="N532">
            <v>0</v>
          </cell>
          <cell r="O532">
            <v>0</v>
          </cell>
          <cell r="P532">
            <v>0.4375</v>
          </cell>
          <cell r="Q532">
            <v>0.4375</v>
          </cell>
          <cell r="R532">
            <v>0.68700000000000006</v>
          </cell>
          <cell r="S532">
            <v>0.68700000000000006</v>
          </cell>
          <cell r="T532">
            <v>0</v>
          </cell>
          <cell r="U532">
            <v>0.18</v>
          </cell>
          <cell r="V532">
            <v>0.18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0.53500000000000003</v>
          </cell>
          <cell r="AF532">
            <v>0.52900000000000003</v>
          </cell>
          <cell r="AG532">
            <v>0.29499999999999998</v>
          </cell>
          <cell r="AH532">
            <v>0.77100000000000002</v>
          </cell>
          <cell r="AI532">
            <v>0.53500000000000003</v>
          </cell>
          <cell r="AJ532">
            <v>0.52800000000000002</v>
          </cell>
          <cell r="AK532">
            <v>0.29499999999999998</v>
          </cell>
          <cell r="AL532">
            <v>0.77100000000000002</v>
          </cell>
          <cell r="AM532">
            <v>0.48199999999999998</v>
          </cell>
          <cell r="AN532">
            <v>1.14E-2</v>
          </cell>
          <cell r="AO532">
            <v>5.1000000000000004E-3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1.38</v>
          </cell>
          <cell r="AV532">
            <v>0.628</v>
          </cell>
          <cell r="AW532">
            <v>1</v>
          </cell>
          <cell r="AX532">
            <v>0.98297010653506023</v>
          </cell>
          <cell r="AY532" t="str">
            <v>L64X64X4.8</v>
          </cell>
        </row>
        <row r="533">
          <cell r="A533" t="str">
            <v>L</v>
          </cell>
          <cell r="B533" t="str">
            <v>L2-1/2X2X3/8</v>
          </cell>
          <cell r="C533">
            <v>5.3</v>
          </cell>
          <cell r="D533">
            <v>1.56</v>
          </cell>
          <cell r="E533">
            <v>2.5</v>
          </cell>
          <cell r="F533">
            <v>0</v>
          </cell>
          <cell r="G533">
            <v>0</v>
          </cell>
          <cell r="H533">
            <v>0</v>
          </cell>
          <cell r="I533">
            <v>2</v>
          </cell>
          <cell r="J533">
            <v>0</v>
          </cell>
          <cell r="K533">
            <v>0</v>
          </cell>
          <cell r="L533">
            <v>0</v>
          </cell>
          <cell r="M533">
            <v>0.375</v>
          </cell>
          <cell r="N533">
            <v>0</v>
          </cell>
          <cell r="O533">
            <v>0</v>
          </cell>
          <cell r="P533">
            <v>0.625</v>
          </cell>
          <cell r="Q533">
            <v>0.625</v>
          </cell>
          <cell r="R533">
            <v>0.57799999999999996</v>
          </cell>
          <cell r="S533">
            <v>0.82599999999999996</v>
          </cell>
          <cell r="T533">
            <v>0</v>
          </cell>
          <cell r="U533">
            <v>0.311</v>
          </cell>
          <cell r="V533">
            <v>0.42499999999999999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0.91400000000000003</v>
          </cell>
          <cell r="AF533">
            <v>0.98199999999999998</v>
          </cell>
          <cell r="AG533">
            <v>0.54600000000000004</v>
          </cell>
          <cell r="AH533">
            <v>0.76600000000000001</v>
          </cell>
          <cell r="AI533">
            <v>0.51300000000000001</v>
          </cell>
          <cell r="AJ533">
            <v>0.65700000000000003</v>
          </cell>
          <cell r="AK533">
            <v>0.36099999999999999</v>
          </cell>
          <cell r="AL533">
            <v>0.57399999999999995</v>
          </cell>
          <cell r="AM533">
            <v>0.41899999999999998</v>
          </cell>
          <cell r="AN533">
            <v>7.46E-2</v>
          </cell>
          <cell r="AO533">
            <v>2.6800000000000001E-2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1.21</v>
          </cell>
          <cell r="AV533">
            <v>0</v>
          </cell>
          <cell r="AW533">
            <v>0.61299999999999999</v>
          </cell>
          <cell r="AX533">
            <v>1</v>
          </cell>
          <cell r="AY533" t="str">
            <v>L64X51X9.5</v>
          </cell>
        </row>
        <row r="534">
          <cell r="A534" t="str">
            <v>L</v>
          </cell>
          <cell r="B534" t="str">
            <v>L2-1/2X2X5/16</v>
          </cell>
          <cell r="C534">
            <v>4.49</v>
          </cell>
          <cell r="D534">
            <v>1.32</v>
          </cell>
          <cell r="E534">
            <v>2.5</v>
          </cell>
          <cell r="F534">
            <v>0</v>
          </cell>
          <cell r="G534">
            <v>0</v>
          </cell>
          <cell r="H534">
            <v>0</v>
          </cell>
          <cell r="I534">
            <v>2</v>
          </cell>
          <cell r="J534">
            <v>0</v>
          </cell>
          <cell r="K534">
            <v>0</v>
          </cell>
          <cell r="L534">
            <v>0</v>
          </cell>
          <cell r="M534">
            <v>0.3125</v>
          </cell>
          <cell r="N534">
            <v>0</v>
          </cell>
          <cell r="O534">
            <v>0</v>
          </cell>
          <cell r="P534">
            <v>0.5625</v>
          </cell>
          <cell r="Q534">
            <v>0.5625</v>
          </cell>
          <cell r="R534">
            <v>0.55500000000000005</v>
          </cell>
          <cell r="S534">
            <v>0.80300000000000005</v>
          </cell>
          <cell r="T534">
            <v>0</v>
          </cell>
          <cell r="U534">
            <v>0.26400000000000001</v>
          </cell>
          <cell r="V534">
            <v>0.39100000000000001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0.79</v>
          </cell>
          <cell r="AF534">
            <v>0.83899999999999997</v>
          </cell>
          <cell r="AG534">
            <v>0.46500000000000002</v>
          </cell>
          <cell r="AH534">
            <v>0.77400000000000002</v>
          </cell>
          <cell r="AI534">
            <v>0.44600000000000001</v>
          </cell>
          <cell r="AJ534">
            <v>0.55700000000000005</v>
          </cell>
          <cell r="AK534">
            <v>0.309</v>
          </cell>
          <cell r="AL534">
            <v>0.58099999999999996</v>
          </cell>
          <cell r="AM534">
            <v>0.42</v>
          </cell>
          <cell r="AN534">
            <v>4.4400000000000002E-2</v>
          </cell>
          <cell r="AO534">
            <v>1.6199999999999999E-2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1.23</v>
          </cell>
          <cell r="AV534">
            <v>0</v>
          </cell>
          <cell r="AW534">
            <v>0.61799999999999999</v>
          </cell>
          <cell r="AX534">
            <v>1</v>
          </cell>
          <cell r="AY534" t="str">
            <v>L64X51X7.9</v>
          </cell>
        </row>
        <row r="535">
          <cell r="A535" t="str">
            <v>L</v>
          </cell>
          <cell r="B535" t="str">
            <v>L2-1/2X2X1/4</v>
          </cell>
          <cell r="C535">
            <v>3.65</v>
          </cell>
          <cell r="D535">
            <v>1.07</v>
          </cell>
          <cell r="E535">
            <v>2.5</v>
          </cell>
          <cell r="F535">
            <v>0</v>
          </cell>
          <cell r="G535">
            <v>0</v>
          </cell>
          <cell r="H535">
            <v>0</v>
          </cell>
          <cell r="I535">
            <v>2</v>
          </cell>
          <cell r="J535">
            <v>0</v>
          </cell>
          <cell r="K535">
            <v>0</v>
          </cell>
          <cell r="L535">
            <v>0</v>
          </cell>
          <cell r="M535">
            <v>0.25</v>
          </cell>
          <cell r="N535">
            <v>0</v>
          </cell>
          <cell r="O535">
            <v>0</v>
          </cell>
          <cell r="P535">
            <v>0.5</v>
          </cell>
          <cell r="Q535">
            <v>0.5</v>
          </cell>
          <cell r="R535">
            <v>0.53200000000000003</v>
          </cell>
          <cell r="S535">
            <v>0.77900000000000003</v>
          </cell>
          <cell r="T535">
            <v>0</v>
          </cell>
          <cell r="U535">
            <v>0.214</v>
          </cell>
          <cell r="V535">
            <v>0.35599999999999998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0.65600000000000003</v>
          </cell>
          <cell r="AF535">
            <v>0.68799999999999994</v>
          </cell>
          <cell r="AG535">
            <v>0.38100000000000001</v>
          </cell>
          <cell r="AH535">
            <v>0.78200000000000003</v>
          </cell>
          <cell r="AI535">
            <v>0.372</v>
          </cell>
          <cell r="AJ535">
            <v>0.45400000000000001</v>
          </cell>
          <cell r="AK535">
            <v>0.253</v>
          </cell>
          <cell r="AL535">
            <v>0.58899999999999997</v>
          </cell>
          <cell r="AM535">
            <v>0.42299999999999999</v>
          </cell>
          <cell r="AN535">
            <v>2.35E-2</v>
          </cell>
          <cell r="AO535">
            <v>8.6999999999999994E-3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1.25</v>
          </cell>
          <cell r="AV535">
            <v>0</v>
          </cell>
          <cell r="AW535">
            <v>0.624</v>
          </cell>
          <cell r="AX535">
            <v>1</v>
          </cell>
          <cell r="AY535" t="str">
            <v>L64X51X6.4</v>
          </cell>
        </row>
        <row r="536">
          <cell r="A536" t="str">
            <v>L</v>
          </cell>
          <cell r="B536" t="str">
            <v>L2-1/2X2X3/16</v>
          </cell>
          <cell r="C536">
            <v>2.78</v>
          </cell>
          <cell r="D536">
            <v>0.81799999999999995</v>
          </cell>
          <cell r="E536">
            <v>2.5</v>
          </cell>
          <cell r="F536">
            <v>0</v>
          </cell>
          <cell r="G536">
            <v>0</v>
          </cell>
          <cell r="H536">
            <v>0</v>
          </cell>
          <cell r="I536">
            <v>2</v>
          </cell>
          <cell r="J536">
            <v>0</v>
          </cell>
          <cell r="K536">
            <v>0</v>
          </cell>
          <cell r="L536">
            <v>0</v>
          </cell>
          <cell r="M536">
            <v>0.1875</v>
          </cell>
          <cell r="N536">
            <v>0</v>
          </cell>
          <cell r="O536">
            <v>0</v>
          </cell>
          <cell r="P536">
            <v>0.4375</v>
          </cell>
          <cell r="Q536">
            <v>0.4375</v>
          </cell>
          <cell r="R536">
            <v>0.50800000000000001</v>
          </cell>
          <cell r="S536">
            <v>0.754</v>
          </cell>
          <cell r="T536">
            <v>0</v>
          </cell>
          <cell r="U536">
            <v>0.16400000000000001</v>
          </cell>
          <cell r="V536">
            <v>0.318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0.51100000000000001</v>
          </cell>
          <cell r="AF536">
            <v>0.52900000000000003</v>
          </cell>
          <cell r="AG536">
            <v>0.29299999999999998</v>
          </cell>
          <cell r="AH536">
            <v>0.79</v>
          </cell>
          <cell r="AI536">
            <v>0.29199999999999998</v>
          </cell>
          <cell r="AJ536">
            <v>0.34699999999999998</v>
          </cell>
          <cell r="AK536">
            <v>0.19500000000000001</v>
          </cell>
          <cell r="AL536">
            <v>0.59699999999999998</v>
          </cell>
          <cell r="AM536">
            <v>0.42599999999999999</v>
          </cell>
          <cell r="AN536">
            <v>1.03E-2</v>
          </cell>
          <cell r="AO536">
            <v>3.8E-3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1.26</v>
          </cell>
          <cell r="AV536">
            <v>0</v>
          </cell>
          <cell r="AW536">
            <v>0.628</v>
          </cell>
          <cell r="AX536">
            <v>0.98297010653506023</v>
          </cell>
          <cell r="AY536" t="str">
            <v>L64X51X4.8</v>
          </cell>
        </row>
        <row r="537">
          <cell r="A537" t="str">
            <v>L</v>
          </cell>
          <cell r="B537" t="str">
            <v>L2X2X3/8</v>
          </cell>
          <cell r="C537">
            <v>4.6500000000000004</v>
          </cell>
          <cell r="D537">
            <v>1.37</v>
          </cell>
          <cell r="E537">
            <v>2</v>
          </cell>
          <cell r="F537">
            <v>0</v>
          </cell>
          <cell r="G537">
            <v>0</v>
          </cell>
          <cell r="H537">
            <v>0</v>
          </cell>
          <cell r="I537">
            <v>2</v>
          </cell>
          <cell r="J537">
            <v>0</v>
          </cell>
          <cell r="K537">
            <v>0</v>
          </cell>
          <cell r="L537">
            <v>0</v>
          </cell>
          <cell r="M537">
            <v>0.375</v>
          </cell>
          <cell r="N537">
            <v>0</v>
          </cell>
          <cell r="O537">
            <v>0</v>
          </cell>
          <cell r="P537">
            <v>0.625</v>
          </cell>
          <cell r="Q537">
            <v>0.625</v>
          </cell>
          <cell r="R537">
            <v>0.63200000000000001</v>
          </cell>
          <cell r="S537">
            <v>0.63200000000000001</v>
          </cell>
          <cell r="T537">
            <v>0</v>
          </cell>
          <cell r="U537">
            <v>0.34200000000000003</v>
          </cell>
          <cell r="V537">
            <v>0.34200000000000003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0.47599999999999998</v>
          </cell>
          <cell r="AF537">
            <v>0.629</v>
          </cell>
          <cell r="AG537">
            <v>0.34799999999999998</v>
          </cell>
          <cell r="AH537">
            <v>0.59099999999999997</v>
          </cell>
          <cell r="AI537">
            <v>0.47599999999999998</v>
          </cell>
          <cell r="AJ537">
            <v>0.628</v>
          </cell>
          <cell r="AK537">
            <v>0.34799999999999998</v>
          </cell>
          <cell r="AL537">
            <v>0.59099999999999997</v>
          </cell>
          <cell r="AM537">
            <v>0.38600000000000001</v>
          </cell>
          <cell r="AN537">
            <v>6.5799999999999997E-2</v>
          </cell>
          <cell r="AO537">
            <v>1.7399999999999999E-2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1.04</v>
          </cell>
          <cell r="AV537">
            <v>0.63800000000000001</v>
          </cell>
          <cell r="AW537">
            <v>1</v>
          </cell>
          <cell r="AX537">
            <v>1</v>
          </cell>
          <cell r="AY537" t="str">
            <v>L51X51X9.5</v>
          </cell>
        </row>
        <row r="538">
          <cell r="A538" t="str">
            <v>L</v>
          </cell>
          <cell r="B538" t="str">
            <v>L2X2X5/16</v>
          </cell>
          <cell r="C538">
            <v>3.94</v>
          </cell>
          <cell r="D538">
            <v>1.1599999999999999</v>
          </cell>
          <cell r="E538">
            <v>2</v>
          </cell>
          <cell r="F538">
            <v>0</v>
          </cell>
          <cell r="G538">
            <v>0</v>
          </cell>
          <cell r="H538">
            <v>0</v>
          </cell>
          <cell r="I538">
            <v>2</v>
          </cell>
          <cell r="J538">
            <v>0</v>
          </cell>
          <cell r="K538">
            <v>0</v>
          </cell>
          <cell r="L538">
            <v>0</v>
          </cell>
          <cell r="M538">
            <v>0.3125</v>
          </cell>
          <cell r="N538">
            <v>0</v>
          </cell>
          <cell r="O538">
            <v>0</v>
          </cell>
          <cell r="P538">
            <v>0.5625</v>
          </cell>
          <cell r="Q538">
            <v>0.5625</v>
          </cell>
          <cell r="R538">
            <v>0.60899999999999999</v>
          </cell>
          <cell r="S538">
            <v>0.60899999999999999</v>
          </cell>
          <cell r="T538">
            <v>0</v>
          </cell>
          <cell r="U538">
            <v>0.28999999999999998</v>
          </cell>
          <cell r="V538">
            <v>0.28999999999999998</v>
          </cell>
          <cell r="W538">
            <v>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0.41399999999999998</v>
          </cell>
          <cell r="AF538">
            <v>0.53700000000000003</v>
          </cell>
          <cell r="AG538">
            <v>0.29799999999999999</v>
          </cell>
          <cell r="AH538">
            <v>0.59799999999999998</v>
          </cell>
          <cell r="AI538">
            <v>0.41399999999999998</v>
          </cell>
          <cell r="AJ538">
            <v>0.53600000000000003</v>
          </cell>
          <cell r="AK538">
            <v>0.29799999999999999</v>
          </cell>
          <cell r="AL538">
            <v>0.59799999999999998</v>
          </cell>
          <cell r="AM538">
            <v>0.38600000000000001</v>
          </cell>
          <cell r="AN538">
            <v>3.9300000000000002E-2</v>
          </cell>
          <cell r="AO538">
            <v>1.06E-2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1.06</v>
          </cell>
          <cell r="AV538">
            <v>0.63500000000000001</v>
          </cell>
          <cell r="AW538">
            <v>1</v>
          </cell>
          <cell r="AX538">
            <v>1</v>
          </cell>
          <cell r="AY538" t="str">
            <v>L51X51X7.9</v>
          </cell>
        </row>
        <row r="539">
          <cell r="A539" t="str">
            <v>L</v>
          </cell>
          <cell r="B539" t="str">
            <v>L2X2X1/4</v>
          </cell>
          <cell r="C539">
            <v>3.21</v>
          </cell>
          <cell r="D539">
            <v>0.94399999999999995</v>
          </cell>
          <cell r="E539">
            <v>2</v>
          </cell>
          <cell r="F539">
            <v>0</v>
          </cell>
          <cell r="G539">
            <v>0</v>
          </cell>
          <cell r="H539">
            <v>0</v>
          </cell>
          <cell r="I539">
            <v>2</v>
          </cell>
          <cell r="J539">
            <v>0</v>
          </cell>
          <cell r="K539">
            <v>0</v>
          </cell>
          <cell r="L539">
            <v>0</v>
          </cell>
          <cell r="M539">
            <v>0.25</v>
          </cell>
          <cell r="N539">
            <v>0</v>
          </cell>
          <cell r="O539">
            <v>0</v>
          </cell>
          <cell r="P539">
            <v>0.5</v>
          </cell>
          <cell r="Q539">
            <v>0.5</v>
          </cell>
          <cell r="R539">
            <v>0.58599999999999997</v>
          </cell>
          <cell r="S539">
            <v>0.58599999999999997</v>
          </cell>
          <cell r="T539">
            <v>0</v>
          </cell>
          <cell r="U539">
            <v>0.23599999999999999</v>
          </cell>
          <cell r="V539">
            <v>0.23599999999999999</v>
          </cell>
          <cell r="W539">
            <v>0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0.34599999999999997</v>
          </cell>
          <cell r="AF539">
            <v>0.44</v>
          </cell>
          <cell r="AG539">
            <v>0.24399999999999999</v>
          </cell>
          <cell r="AH539">
            <v>0.60499999999999998</v>
          </cell>
          <cell r="AI539">
            <v>0.34599999999999997</v>
          </cell>
          <cell r="AJ539">
            <v>0.44</v>
          </cell>
          <cell r="AK539">
            <v>0.24399999999999999</v>
          </cell>
          <cell r="AL539">
            <v>0.60499999999999998</v>
          </cell>
          <cell r="AM539">
            <v>0.38700000000000001</v>
          </cell>
          <cell r="AN539">
            <v>2.0899999999999998E-2</v>
          </cell>
          <cell r="AO539">
            <v>5.7000000000000002E-3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1.08</v>
          </cell>
          <cell r="AV539">
            <v>0.63300000000000001</v>
          </cell>
          <cell r="AW539">
            <v>1</v>
          </cell>
          <cell r="AX539">
            <v>1</v>
          </cell>
          <cell r="AY539" t="str">
            <v>L51X51X6.4</v>
          </cell>
        </row>
        <row r="540">
          <cell r="A540" t="str">
            <v>L</v>
          </cell>
          <cell r="B540" t="str">
            <v>L2X2X3/16</v>
          </cell>
          <cell r="C540">
            <v>2.46</v>
          </cell>
          <cell r="D540">
            <v>0.72199999999999998</v>
          </cell>
          <cell r="E540">
            <v>2</v>
          </cell>
          <cell r="F540">
            <v>0</v>
          </cell>
          <cell r="G540">
            <v>0</v>
          </cell>
          <cell r="H540">
            <v>0</v>
          </cell>
          <cell r="I540">
            <v>2</v>
          </cell>
          <cell r="J540">
            <v>0</v>
          </cell>
          <cell r="K540">
            <v>0</v>
          </cell>
          <cell r="L540">
            <v>0</v>
          </cell>
          <cell r="M540">
            <v>0.1875</v>
          </cell>
          <cell r="N540">
            <v>0</v>
          </cell>
          <cell r="O540">
            <v>0</v>
          </cell>
          <cell r="P540">
            <v>0.4375</v>
          </cell>
          <cell r="Q540">
            <v>0.4375</v>
          </cell>
          <cell r="R540">
            <v>0.56100000000000005</v>
          </cell>
          <cell r="S540">
            <v>0.56100000000000005</v>
          </cell>
          <cell r="T540">
            <v>0</v>
          </cell>
          <cell r="U540">
            <v>0.18</v>
          </cell>
          <cell r="V540">
            <v>0.18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0.27100000000000002</v>
          </cell>
          <cell r="AF540">
            <v>0.33800000000000002</v>
          </cell>
          <cell r="AG540">
            <v>0.188</v>
          </cell>
          <cell r="AH540">
            <v>0.61199999999999999</v>
          </cell>
          <cell r="AI540">
            <v>0.27100000000000002</v>
          </cell>
          <cell r="AJ540">
            <v>0.33800000000000002</v>
          </cell>
          <cell r="AK540">
            <v>0.188</v>
          </cell>
          <cell r="AL540">
            <v>0.61199999999999999</v>
          </cell>
          <cell r="AM540">
            <v>0.38900000000000001</v>
          </cell>
          <cell r="AN540">
            <v>9.1999999999999998E-3</v>
          </cell>
          <cell r="AO540">
            <v>2.5000000000000001E-3</v>
          </cell>
          <cell r="AP540">
            <v>0</v>
          </cell>
          <cell r="AQ540">
            <v>0</v>
          </cell>
          <cell r="AR540">
            <v>0</v>
          </cell>
          <cell r="AS540">
            <v>0</v>
          </cell>
          <cell r="AT540">
            <v>0</v>
          </cell>
          <cell r="AU540">
            <v>1.0900000000000001</v>
          </cell>
          <cell r="AV540">
            <v>0.63200000000000001</v>
          </cell>
          <cell r="AW540">
            <v>1</v>
          </cell>
          <cell r="AX540">
            <v>1</v>
          </cell>
          <cell r="AY540" t="str">
            <v>L51X51X4.8</v>
          </cell>
        </row>
        <row r="541">
          <cell r="A541" t="str">
            <v>L</v>
          </cell>
          <cell r="B541" t="str">
            <v>L2X2X1/8</v>
          </cell>
          <cell r="C541">
            <v>1.67</v>
          </cell>
          <cell r="D541">
            <v>0.49099999999999999</v>
          </cell>
          <cell r="E541">
            <v>2</v>
          </cell>
          <cell r="F541">
            <v>0</v>
          </cell>
          <cell r="G541">
            <v>0</v>
          </cell>
          <cell r="H541">
            <v>0</v>
          </cell>
          <cell r="I541">
            <v>2</v>
          </cell>
          <cell r="J541">
            <v>0</v>
          </cell>
          <cell r="K541">
            <v>0</v>
          </cell>
          <cell r="L541">
            <v>0</v>
          </cell>
          <cell r="M541">
            <v>0.125</v>
          </cell>
          <cell r="N541">
            <v>0</v>
          </cell>
          <cell r="O541">
            <v>0</v>
          </cell>
          <cell r="P541">
            <v>0.375</v>
          </cell>
          <cell r="Q541">
            <v>0.375</v>
          </cell>
          <cell r="R541">
            <v>0.53400000000000003</v>
          </cell>
          <cell r="S541">
            <v>0.53400000000000003</v>
          </cell>
          <cell r="T541">
            <v>0</v>
          </cell>
          <cell r="U541">
            <v>0.123</v>
          </cell>
          <cell r="V541">
            <v>0.123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0.189</v>
          </cell>
          <cell r="AF541">
            <v>0.23</v>
          </cell>
          <cell r="AG541">
            <v>0.129</v>
          </cell>
          <cell r="AH541">
            <v>0.62</v>
          </cell>
          <cell r="AI541">
            <v>0.189</v>
          </cell>
          <cell r="AJ541">
            <v>0.23</v>
          </cell>
          <cell r="AK541">
            <v>0.129</v>
          </cell>
          <cell r="AL541">
            <v>0.62</v>
          </cell>
          <cell r="AM541">
            <v>0.39100000000000001</v>
          </cell>
          <cell r="AN541">
            <v>2.8999999999999998E-3</v>
          </cell>
          <cell r="AO541">
            <v>8.0000000000000004E-4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1.1000000000000001</v>
          </cell>
          <cell r="AV541">
            <v>0.63300000000000001</v>
          </cell>
          <cell r="AW541">
            <v>1</v>
          </cell>
          <cell r="AX541">
            <v>0.91200000000000003</v>
          </cell>
          <cell r="AY541" t="str">
            <v>L51X51X3.2</v>
          </cell>
        </row>
        <row r="542">
          <cell r="A542" t="str">
            <v>WT</v>
          </cell>
          <cell r="B542" t="str">
            <v>WT22X167.5</v>
          </cell>
          <cell r="C542">
            <v>167.5</v>
          </cell>
          <cell r="D542">
            <v>49.1</v>
          </cell>
          <cell r="E542">
            <v>22</v>
          </cell>
          <cell r="F542">
            <v>0</v>
          </cell>
          <cell r="G542">
            <v>0</v>
          </cell>
          <cell r="H542">
            <v>16</v>
          </cell>
          <cell r="I542">
            <v>0</v>
          </cell>
          <cell r="J542">
            <v>0</v>
          </cell>
          <cell r="K542">
            <v>1.02</v>
          </cell>
          <cell r="L542">
            <v>1.77</v>
          </cell>
          <cell r="M542">
            <v>0</v>
          </cell>
          <cell r="N542">
            <v>0</v>
          </cell>
          <cell r="O542">
            <v>0</v>
          </cell>
          <cell r="P542">
            <v>2.56</v>
          </cell>
          <cell r="Q542">
            <v>2.625</v>
          </cell>
          <cell r="R542">
            <v>0</v>
          </cell>
          <cell r="S542">
            <v>5.51</v>
          </cell>
          <cell r="T542">
            <v>0</v>
          </cell>
          <cell r="U542">
            <v>0</v>
          </cell>
          <cell r="V542">
            <v>1.54</v>
          </cell>
          <cell r="W542">
            <v>0</v>
          </cell>
          <cell r="X542">
            <v>0</v>
          </cell>
          <cell r="Y542">
            <v>19.100000000000001</v>
          </cell>
          <cell r="Z542">
            <v>0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2160</v>
          </cell>
          <cell r="AF542">
            <v>233</v>
          </cell>
          <cell r="AG542">
            <v>131</v>
          </cell>
          <cell r="AH542">
            <v>6.63</v>
          </cell>
          <cell r="AI542">
            <v>600</v>
          </cell>
          <cell r="AJ542">
            <v>118</v>
          </cell>
          <cell r="AK542">
            <v>75.3</v>
          </cell>
          <cell r="AL542">
            <v>3.5</v>
          </cell>
          <cell r="AM542">
            <v>0</v>
          </cell>
          <cell r="AN542">
            <v>37.1</v>
          </cell>
          <cell r="AO542">
            <v>434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8.81</v>
          </cell>
          <cell r="AV542">
            <v>0.72399999999999998</v>
          </cell>
          <cell r="AW542">
            <v>0</v>
          </cell>
          <cell r="AX542">
            <v>0.81699999999999995</v>
          </cell>
          <cell r="AY542" t="str">
            <v>WT550X249.5</v>
          </cell>
        </row>
        <row r="543">
          <cell r="A543" t="str">
            <v>WT</v>
          </cell>
          <cell r="B543" t="str">
            <v>WT22X145</v>
          </cell>
          <cell r="C543">
            <v>145</v>
          </cell>
          <cell r="D543">
            <v>42.9</v>
          </cell>
          <cell r="E543">
            <v>21.8</v>
          </cell>
          <cell r="F543">
            <v>0</v>
          </cell>
          <cell r="G543">
            <v>0</v>
          </cell>
          <cell r="H543">
            <v>15.8</v>
          </cell>
          <cell r="I543">
            <v>0</v>
          </cell>
          <cell r="J543">
            <v>0</v>
          </cell>
          <cell r="K543">
            <v>0.87</v>
          </cell>
          <cell r="L543">
            <v>1.58</v>
          </cell>
          <cell r="M543">
            <v>0</v>
          </cell>
          <cell r="N543">
            <v>0</v>
          </cell>
          <cell r="O543">
            <v>0</v>
          </cell>
          <cell r="P543">
            <v>2.37</v>
          </cell>
          <cell r="Q543">
            <v>2.4375</v>
          </cell>
          <cell r="R543">
            <v>0</v>
          </cell>
          <cell r="S543">
            <v>5.27</v>
          </cell>
          <cell r="T543">
            <v>0</v>
          </cell>
          <cell r="U543">
            <v>0</v>
          </cell>
          <cell r="V543">
            <v>1.35</v>
          </cell>
          <cell r="W543">
            <v>0</v>
          </cell>
          <cell r="X543">
            <v>0</v>
          </cell>
          <cell r="Y543">
            <v>22.3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1840</v>
          </cell>
          <cell r="AF543">
            <v>197</v>
          </cell>
          <cell r="AG543">
            <v>111</v>
          </cell>
          <cell r="AH543">
            <v>6.55</v>
          </cell>
          <cell r="AI543">
            <v>523</v>
          </cell>
          <cell r="AJ543">
            <v>103</v>
          </cell>
          <cell r="AK543">
            <v>66.099999999999994</v>
          </cell>
          <cell r="AL543">
            <v>3.49</v>
          </cell>
          <cell r="AM543">
            <v>0</v>
          </cell>
          <cell r="AN543">
            <v>25.7</v>
          </cell>
          <cell r="AO543">
            <v>279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8.67</v>
          </cell>
          <cell r="AV543">
            <v>0.73299999999999998</v>
          </cell>
          <cell r="AW543">
            <v>0</v>
          </cell>
          <cell r="AX543">
            <v>0.63600000000000001</v>
          </cell>
          <cell r="AY543" t="str">
            <v>WT550X216.5</v>
          </cell>
        </row>
        <row r="544">
          <cell r="A544" t="str">
            <v>WT</v>
          </cell>
          <cell r="B544" t="str">
            <v>WT22X131</v>
          </cell>
          <cell r="C544">
            <v>131</v>
          </cell>
          <cell r="D544">
            <v>38.6</v>
          </cell>
          <cell r="E544">
            <v>21.7</v>
          </cell>
          <cell r="F544">
            <v>0</v>
          </cell>
          <cell r="G544">
            <v>0</v>
          </cell>
          <cell r="H544">
            <v>15.8</v>
          </cell>
          <cell r="I544">
            <v>0</v>
          </cell>
          <cell r="J544">
            <v>0</v>
          </cell>
          <cell r="K544">
            <v>0.79</v>
          </cell>
          <cell r="L544">
            <v>1.42</v>
          </cell>
          <cell r="M544">
            <v>0</v>
          </cell>
          <cell r="N544">
            <v>0</v>
          </cell>
          <cell r="O544">
            <v>0</v>
          </cell>
          <cell r="P544">
            <v>2.21</v>
          </cell>
          <cell r="Q544">
            <v>2.25</v>
          </cell>
          <cell r="R544">
            <v>0</v>
          </cell>
          <cell r="S544">
            <v>5.2</v>
          </cell>
          <cell r="T544">
            <v>0</v>
          </cell>
          <cell r="U544">
            <v>0</v>
          </cell>
          <cell r="V544">
            <v>1.23</v>
          </cell>
          <cell r="W544">
            <v>0</v>
          </cell>
          <cell r="X544">
            <v>0</v>
          </cell>
          <cell r="Y544">
            <v>24.6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1650</v>
          </cell>
          <cell r="AF544">
            <v>177</v>
          </cell>
          <cell r="AG544">
            <v>100</v>
          </cell>
          <cell r="AH544">
            <v>6.53</v>
          </cell>
          <cell r="AI544">
            <v>463</v>
          </cell>
          <cell r="AJ544">
            <v>91.3</v>
          </cell>
          <cell r="AK544">
            <v>58.8</v>
          </cell>
          <cell r="AL544">
            <v>3.46</v>
          </cell>
          <cell r="AM544">
            <v>0</v>
          </cell>
          <cell r="AN544">
            <v>18.8</v>
          </cell>
          <cell r="AO544">
            <v>204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8.65</v>
          </cell>
          <cell r="AV544">
            <v>0.73099999999999998</v>
          </cell>
          <cell r="AW544">
            <v>0</v>
          </cell>
          <cell r="AX544">
            <v>0.53200000000000003</v>
          </cell>
          <cell r="AY544" t="str">
            <v>WT550X195</v>
          </cell>
        </row>
        <row r="545">
          <cell r="A545" t="str">
            <v>WT</v>
          </cell>
          <cell r="B545" t="str">
            <v>WT22X115</v>
          </cell>
          <cell r="C545">
            <v>115</v>
          </cell>
          <cell r="D545">
            <v>33.799999999999997</v>
          </cell>
          <cell r="E545">
            <v>21.5</v>
          </cell>
          <cell r="F545">
            <v>0</v>
          </cell>
          <cell r="G545">
            <v>0</v>
          </cell>
          <cell r="H545">
            <v>15.8</v>
          </cell>
          <cell r="I545">
            <v>0</v>
          </cell>
          <cell r="J545">
            <v>0</v>
          </cell>
          <cell r="K545">
            <v>0.71</v>
          </cell>
          <cell r="L545">
            <v>1.22</v>
          </cell>
          <cell r="M545">
            <v>0</v>
          </cell>
          <cell r="N545">
            <v>0</v>
          </cell>
          <cell r="O545">
            <v>0</v>
          </cell>
          <cell r="P545">
            <v>2.0099999999999998</v>
          </cell>
          <cell r="Q545">
            <v>2.0625</v>
          </cell>
          <cell r="R545">
            <v>0</v>
          </cell>
          <cell r="S545">
            <v>5.17</v>
          </cell>
          <cell r="T545">
            <v>0</v>
          </cell>
          <cell r="U545">
            <v>0</v>
          </cell>
          <cell r="V545">
            <v>1.07</v>
          </cell>
          <cell r="W545">
            <v>0</v>
          </cell>
          <cell r="X545">
            <v>0</v>
          </cell>
          <cell r="Y545">
            <v>27.4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1440</v>
          </cell>
          <cell r="AF545">
            <v>157</v>
          </cell>
          <cell r="AG545">
            <v>88.6</v>
          </cell>
          <cell r="AH545">
            <v>6.53</v>
          </cell>
          <cell r="AI545">
            <v>398</v>
          </cell>
          <cell r="AJ545">
            <v>78.3</v>
          </cell>
          <cell r="AK545">
            <v>50.5</v>
          </cell>
          <cell r="AL545">
            <v>3.43</v>
          </cell>
          <cell r="AM545">
            <v>0</v>
          </cell>
          <cell r="AN545">
            <v>12.4</v>
          </cell>
          <cell r="AO545">
            <v>139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8.67</v>
          </cell>
          <cell r="AV545">
            <v>0.72299999999999998</v>
          </cell>
          <cell r="AW545">
            <v>0</v>
          </cell>
          <cell r="AX545">
            <v>0.438</v>
          </cell>
          <cell r="AY545" t="str">
            <v>WT550X171.5</v>
          </cell>
        </row>
        <row r="546">
          <cell r="A546" t="str">
            <v>WT</v>
          </cell>
          <cell r="B546" t="str">
            <v>WT20X296.5</v>
          </cell>
          <cell r="C546">
            <v>296.5</v>
          </cell>
          <cell r="D546">
            <v>87.2</v>
          </cell>
          <cell r="E546">
            <v>21.5</v>
          </cell>
          <cell r="F546">
            <v>0</v>
          </cell>
          <cell r="G546">
            <v>0</v>
          </cell>
          <cell r="H546">
            <v>16.7</v>
          </cell>
          <cell r="I546">
            <v>0</v>
          </cell>
          <cell r="J546">
            <v>0</v>
          </cell>
          <cell r="K546">
            <v>1.79</v>
          </cell>
          <cell r="L546">
            <v>3.23</v>
          </cell>
          <cell r="M546">
            <v>0</v>
          </cell>
          <cell r="N546">
            <v>0</v>
          </cell>
          <cell r="O546">
            <v>0</v>
          </cell>
          <cell r="P546">
            <v>4.41</v>
          </cell>
          <cell r="Q546">
            <v>4.5</v>
          </cell>
          <cell r="R546">
            <v>0</v>
          </cell>
          <cell r="S546">
            <v>5.66</v>
          </cell>
          <cell r="T546">
            <v>0</v>
          </cell>
          <cell r="U546">
            <v>0</v>
          </cell>
          <cell r="V546">
            <v>2.61</v>
          </cell>
          <cell r="W546">
            <v>0</v>
          </cell>
          <cell r="X546">
            <v>0</v>
          </cell>
          <cell r="Y546">
            <v>9.5399999999999991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3310</v>
          </cell>
          <cell r="AF546">
            <v>379</v>
          </cell>
          <cell r="AG546">
            <v>209</v>
          </cell>
          <cell r="AH546">
            <v>6.16</v>
          </cell>
          <cell r="AI546">
            <v>1260</v>
          </cell>
          <cell r="AJ546">
            <v>240</v>
          </cell>
          <cell r="AK546">
            <v>151</v>
          </cell>
          <cell r="AL546">
            <v>3.8</v>
          </cell>
          <cell r="AM546">
            <v>0</v>
          </cell>
          <cell r="AN546">
            <v>221</v>
          </cell>
          <cell r="AO546">
            <v>2340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8.2899999999999991</v>
          </cell>
          <cell r="AV546">
            <v>0.76200000000000001</v>
          </cell>
          <cell r="AW546">
            <v>0</v>
          </cell>
          <cell r="AX546">
            <v>1</v>
          </cell>
          <cell r="AY546" t="str">
            <v>WT500X441.5</v>
          </cell>
        </row>
        <row r="547">
          <cell r="A547" t="str">
            <v>WT</v>
          </cell>
          <cell r="B547" t="str">
            <v>WT20X251.5</v>
          </cell>
          <cell r="C547">
            <v>251.5</v>
          </cell>
          <cell r="D547">
            <v>74</v>
          </cell>
          <cell r="E547">
            <v>21</v>
          </cell>
          <cell r="F547">
            <v>0</v>
          </cell>
          <cell r="G547">
            <v>0</v>
          </cell>
          <cell r="H547">
            <v>16.399999999999999</v>
          </cell>
          <cell r="I547">
            <v>0</v>
          </cell>
          <cell r="J547">
            <v>0</v>
          </cell>
          <cell r="K547">
            <v>1.54</v>
          </cell>
          <cell r="L547">
            <v>2.76</v>
          </cell>
          <cell r="M547">
            <v>0</v>
          </cell>
          <cell r="N547">
            <v>0</v>
          </cell>
          <cell r="O547">
            <v>0</v>
          </cell>
          <cell r="P547">
            <v>3.94</v>
          </cell>
          <cell r="Q547">
            <v>4</v>
          </cell>
          <cell r="R547">
            <v>0</v>
          </cell>
          <cell r="S547">
            <v>5.39</v>
          </cell>
          <cell r="T547">
            <v>0</v>
          </cell>
          <cell r="U547">
            <v>0</v>
          </cell>
          <cell r="V547">
            <v>2.25</v>
          </cell>
          <cell r="W547">
            <v>0</v>
          </cell>
          <cell r="X547">
            <v>0</v>
          </cell>
          <cell r="Y547">
            <v>11.1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2730</v>
          </cell>
          <cell r="AF547">
            <v>315</v>
          </cell>
          <cell r="AG547">
            <v>175</v>
          </cell>
          <cell r="AH547">
            <v>6.07</v>
          </cell>
          <cell r="AI547">
            <v>1020</v>
          </cell>
          <cell r="AJ547">
            <v>197</v>
          </cell>
          <cell r="AK547">
            <v>125</v>
          </cell>
          <cell r="AL547">
            <v>3.72</v>
          </cell>
          <cell r="AM547">
            <v>0</v>
          </cell>
          <cell r="AN547">
            <v>139</v>
          </cell>
          <cell r="AO547">
            <v>1420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8.17</v>
          </cell>
          <cell r="AV547">
            <v>0.75900000000000001</v>
          </cell>
          <cell r="AW547">
            <v>0</v>
          </cell>
          <cell r="AX547">
            <v>1</v>
          </cell>
          <cell r="AY547" t="str">
            <v>WT500X374</v>
          </cell>
        </row>
        <row r="548">
          <cell r="A548" t="str">
            <v>WT</v>
          </cell>
          <cell r="B548" t="str">
            <v>WT20X215.5</v>
          </cell>
          <cell r="C548">
            <v>215.5</v>
          </cell>
          <cell r="D548">
            <v>63.4</v>
          </cell>
          <cell r="E548">
            <v>20.6</v>
          </cell>
          <cell r="F548">
            <v>0</v>
          </cell>
          <cell r="G548">
            <v>0</v>
          </cell>
          <cell r="H548">
            <v>16.2</v>
          </cell>
          <cell r="I548">
            <v>0</v>
          </cell>
          <cell r="J548">
            <v>0</v>
          </cell>
          <cell r="K548">
            <v>1.34</v>
          </cell>
          <cell r="L548">
            <v>2.36</v>
          </cell>
          <cell r="M548">
            <v>0</v>
          </cell>
          <cell r="N548">
            <v>0</v>
          </cell>
          <cell r="O548">
            <v>0</v>
          </cell>
          <cell r="P548">
            <v>3.54</v>
          </cell>
          <cell r="Q548">
            <v>3.625</v>
          </cell>
          <cell r="R548">
            <v>0</v>
          </cell>
          <cell r="S548">
            <v>5.18</v>
          </cell>
          <cell r="T548">
            <v>0</v>
          </cell>
          <cell r="U548">
            <v>0</v>
          </cell>
          <cell r="V548">
            <v>1.95</v>
          </cell>
          <cell r="W548">
            <v>0</v>
          </cell>
          <cell r="X548">
            <v>0</v>
          </cell>
          <cell r="Y548">
            <v>12.8</v>
          </cell>
          <cell r="Z548">
            <v>0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2290</v>
          </cell>
          <cell r="AF548">
            <v>266</v>
          </cell>
          <cell r="AG548">
            <v>148</v>
          </cell>
          <cell r="AH548">
            <v>6.01</v>
          </cell>
          <cell r="AI548">
            <v>843</v>
          </cell>
          <cell r="AJ548">
            <v>164</v>
          </cell>
          <cell r="AK548">
            <v>104</v>
          </cell>
          <cell r="AL548">
            <v>3.65</v>
          </cell>
          <cell r="AM548">
            <v>0</v>
          </cell>
          <cell r="AN548">
            <v>88.2</v>
          </cell>
          <cell r="AO548">
            <v>881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8.09</v>
          </cell>
          <cell r="AV548">
            <v>0.75600000000000001</v>
          </cell>
          <cell r="AW548">
            <v>0</v>
          </cell>
          <cell r="AX548">
            <v>1</v>
          </cell>
          <cell r="AY548" t="str">
            <v>WT500X321</v>
          </cell>
        </row>
        <row r="549">
          <cell r="A549" t="str">
            <v>WT</v>
          </cell>
          <cell r="B549" t="str">
            <v>WT20X198.5</v>
          </cell>
          <cell r="C549">
            <v>198.5</v>
          </cell>
          <cell r="D549">
            <v>58.4</v>
          </cell>
          <cell r="E549">
            <v>20.5</v>
          </cell>
          <cell r="F549">
            <v>0</v>
          </cell>
          <cell r="G549">
            <v>0</v>
          </cell>
          <cell r="H549">
            <v>16.100000000000001</v>
          </cell>
          <cell r="I549">
            <v>0</v>
          </cell>
          <cell r="J549">
            <v>0</v>
          </cell>
          <cell r="K549">
            <v>1.22</v>
          </cell>
          <cell r="L549">
            <v>2.2000000000000002</v>
          </cell>
          <cell r="M549">
            <v>0</v>
          </cell>
          <cell r="N549">
            <v>0</v>
          </cell>
          <cell r="O549">
            <v>0</v>
          </cell>
          <cell r="P549">
            <v>3.38</v>
          </cell>
          <cell r="Q549">
            <v>3.5</v>
          </cell>
          <cell r="R549">
            <v>0</v>
          </cell>
          <cell r="S549">
            <v>5.03</v>
          </cell>
          <cell r="T549">
            <v>0</v>
          </cell>
          <cell r="U549">
            <v>0</v>
          </cell>
          <cell r="V549">
            <v>1.81</v>
          </cell>
          <cell r="W549">
            <v>0</v>
          </cell>
          <cell r="X549">
            <v>0</v>
          </cell>
          <cell r="Y549">
            <v>14</v>
          </cell>
          <cell r="Z549">
            <v>0</v>
          </cell>
          <cell r="AA549">
            <v>0</v>
          </cell>
          <cell r="AB549">
            <v>0</v>
          </cell>
          <cell r="AC549">
            <v>0</v>
          </cell>
          <cell r="AD549">
            <v>0</v>
          </cell>
          <cell r="AE549">
            <v>2070</v>
          </cell>
          <cell r="AF549">
            <v>240</v>
          </cell>
          <cell r="AG549">
            <v>134</v>
          </cell>
          <cell r="AH549">
            <v>5.96</v>
          </cell>
          <cell r="AI549">
            <v>771</v>
          </cell>
          <cell r="AJ549">
            <v>150</v>
          </cell>
          <cell r="AK549">
            <v>95.7</v>
          </cell>
          <cell r="AL549">
            <v>3.63</v>
          </cell>
          <cell r="AM549">
            <v>0</v>
          </cell>
          <cell r="AN549">
            <v>70.599999999999994</v>
          </cell>
          <cell r="AO549">
            <v>677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8.01</v>
          </cell>
          <cell r="AV549">
            <v>0.75900000000000001</v>
          </cell>
          <cell r="AW549">
            <v>0</v>
          </cell>
          <cell r="AX549">
            <v>1</v>
          </cell>
          <cell r="AY549" t="str">
            <v>WT500X295.5</v>
          </cell>
        </row>
        <row r="550">
          <cell r="A550" t="str">
            <v>WT</v>
          </cell>
          <cell r="B550" t="str">
            <v>WT20X186</v>
          </cell>
          <cell r="C550">
            <v>186</v>
          </cell>
          <cell r="D550">
            <v>54.7</v>
          </cell>
          <cell r="E550">
            <v>20.3</v>
          </cell>
          <cell r="F550">
            <v>0</v>
          </cell>
          <cell r="G550">
            <v>0</v>
          </cell>
          <cell r="H550">
            <v>16.100000000000001</v>
          </cell>
          <cell r="I550">
            <v>0</v>
          </cell>
          <cell r="J550">
            <v>0</v>
          </cell>
          <cell r="K550">
            <v>1.1599999999999999</v>
          </cell>
          <cell r="L550">
            <v>2.0499999999999998</v>
          </cell>
          <cell r="M550">
            <v>0</v>
          </cell>
          <cell r="N550">
            <v>0</v>
          </cell>
          <cell r="O550">
            <v>0</v>
          </cell>
          <cell r="P550">
            <v>3.23</v>
          </cell>
          <cell r="Q550">
            <v>3.3125</v>
          </cell>
          <cell r="R550">
            <v>0</v>
          </cell>
          <cell r="S550">
            <v>4.97</v>
          </cell>
          <cell r="T550">
            <v>0</v>
          </cell>
          <cell r="U550">
            <v>0</v>
          </cell>
          <cell r="V550">
            <v>1.7</v>
          </cell>
          <cell r="W550">
            <v>0</v>
          </cell>
          <cell r="X550">
            <v>0</v>
          </cell>
          <cell r="Y550">
            <v>14.7</v>
          </cell>
          <cell r="Z550">
            <v>0</v>
          </cell>
          <cell r="AA550">
            <v>0</v>
          </cell>
          <cell r="AB550">
            <v>0</v>
          </cell>
          <cell r="AC550">
            <v>0</v>
          </cell>
          <cell r="AD550">
            <v>0</v>
          </cell>
          <cell r="AE550">
            <v>1930</v>
          </cell>
          <cell r="AF550">
            <v>225</v>
          </cell>
          <cell r="AG550">
            <v>126</v>
          </cell>
          <cell r="AH550">
            <v>5.95</v>
          </cell>
          <cell r="AI550">
            <v>710</v>
          </cell>
          <cell r="AJ550">
            <v>139</v>
          </cell>
          <cell r="AK550">
            <v>88.4</v>
          </cell>
          <cell r="AL550">
            <v>3.6</v>
          </cell>
          <cell r="AM550">
            <v>0</v>
          </cell>
          <cell r="AN550">
            <v>58</v>
          </cell>
          <cell r="AO550">
            <v>559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7.99</v>
          </cell>
          <cell r="AV550">
            <v>0.75600000000000001</v>
          </cell>
          <cell r="AW550">
            <v>0</v>
          </cell>
          <cell r="AX550">
            <v>1</v>
          </cell>
          <cell r="AY550" t="str">
            <v>WT500X277</v>
          </cell>
        </row>
        <row r="551">
          <cell r="A551" t="str">
            <v>WT</v>
          </cell>
          <cell r="B551" t="str">
            <v>WT20X181</v>
          </cell>
          <cell r="C551">
            <v>181</v>
          </cell>
          <cell r="D551">
            <v>53.3</v>
          </cell>
          <cell r="E551">
            <v>20.3</v>
          </cell>
          <cell r="F551">
            <v>0</v>
          </cell>
          <cell r="G551">
            <v>0</v>
          </cell>
          <cell r="H551">
            <v>16</v>
          </cell>
          <cell r="I551">
            <v>0</v>
          </cell>
          <cell r="J551">
            <v>0</v>
          </cell>
          <cell r="K551">
            <v>1.1200000000000001</v>
          </cell>
          <cell r="L551">
            <v>2.0099999999999998</v>
          </cell>
          <cell r="M551">
            <v>0</v>
          </cell>
          <cell r="N551">
            <v>0</v>
          </cell>
          <cell r="O551">
            <v>0</v>
          </cell>
          <cell r="P551">
            <v>3.19</v>
          </cell>
          <cell r="Q551">
            <v>3.25</v>
          </cell>
          <cell r="R551">
            <v>0</v>
          </cell>
          <cell r="S551">
            <v>4.91</v>
          </cell>
          <cell r="T551">
            <v>0</v>
          </cell>
          <cell r="U551">
            <v>0</v>
          </cell>
          <cell r="V551">
            <v>1.66</v>
          </cell>
          <cell r="W551">
            <v>0</v>
          </cell>
          <cell r="X551">
            <v>0</v>
          </cell>
          <cell r="Y551">
            <v>15.3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1870</v>
          </cell>
          <cell r="AF551">
            <v>217</v>
          </cell>
          <cell r="AG551">
            <v>122</v>
          </cell>
          <cell r="AH551">
            <v>5.92</v>
          </cell>
          <cell r="AI551">
            <v>691</v>
          </cell>
          <cell r="AJ551">
            <v>135</v>
          </cell>
          <cell r="AK551">
            <v>86.3</v>
          </cell>
          <cell r="AL551">
            <v>3.6</v>
          </cell>
          <cell r="AM551">
            <v>0</v>
          </cell>
          <cell r="AN551">
            <v>54.2</v>
          </cell>
          <cell r="AO551">
            <v>511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7.96</v>
          </cell>
          <cell r="AV551">
            <v>0.75900000000000001</v>
          </cell>
          <cell r="AW551">
            <v>0</v>
          </cell>
          <cell r="AX551">
            <v>0.99299999999999999</v>
          </cell>
          <cell r="AY551" t="str">
            <v>WT500X269.5</v>
          </cell>
        </row>
        <row r="552">
          <cell r="A552" t="str">
            <v>WT</v>
          </cell>
          <cell r="B552" t="str">
            <v>WT20X162</v>
          </cell>
          <cell r="C552">
            <v>162</v>
          </cell>
          <cell r="D552">
            <v>47.7</v>
          </cell>
          <cell r="E552">
            <v>20.100000000000001</v>
          </cell>
          <cell r="F552">
            <v>0</v>
          </cell>
          <cell r="G552">
            <v>0</v>
          </cell>
          <cell r="H552">
            <v>15.9</v>
          </cell>
          <cell r="I552">
            <v>0</v>
          </cell>
          <cell r="J552">
            <v>0</v>
          </cell>
          <cell r="K552">
            <v>1</v>
          </cell>
          <cell r="L552">
            <v>1.81</v>
          </cell>
          <cell r="M552">
            <v>0</v>
          </cell>
          <cell r="N552">
            <v>0</v>
          </cell>
          <cell r="O552">
            <v>0</v>
          </cell>
          <cell r="P552">
            <v>2.99</v>
          </cell>
          <cell r="Q552">
            <v>3.0625</v>
          </cell>
          <cell r="R552">
            <v>0</v>
          </cell>
          <cell r="S552">
            <v>4.7699999999999996</v>
          </cell>
          <cell r="T552">
            <v>0</v>
          </cell>
          <cell r="U552">
            <v>0</v>
          </cell>
          <cell r="V552">
            <v>1.5</v>
          </cell>
          <cell r="W552">
            <v>0</v>
          </cell>
          <cell r="X552">
            <v>0</v>
          </cell>
          <cell r="Y552">
            <v>17.100000000000001</v>
          </cell>
          <cell r="Z552">
            <v>0</v>
          </cell>
          <cell r="AA552">
            <v>0</v>
          </cell>
          <cell r="AB552">
            <v>0</v>
          </cell>
          <cell r="AC552">
            <v>0</v>
          </cell>
          <cell r="AD552">
            <v>0</v>
          </cell>
          <cell r="AE552">
            <v>1650</v>
          </cell>
          <cell r="AF552">
            <v>192</v>
          </cell>
          <cell r="AG552">
            <v>108</v>
          </cell>
          <cell r="AH552">
            <v>5.88</v>
          </cell>
          <cell r="AI552">
            <v>609</v>
          </cell>
          <cell r="AJ552">
            <v>119</v>
          </cell>
          <cell r="AK552">
            <v>76.599999999999994</v>
          </cell>
          <cell r="AL552">
            <v>3.57</v>
          </cell>
          <cell r="AM552">
            <v>0</v>
          </cell>
          <cell r="AN552">
            <v>39.6</v>
          </cell>
          <cell r="AO552">
            <v>362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7.89</v>
          </cell>
          <cell r="AV552">
            <v>0.76</v>
          </cell>
          <cell r="AW552">
            <v>0</v>
          </cell>
          <cell r="AX552">
            <v>0.89300000000000002</v>
          </cell>
          <cell r="AY552" t="str">
            <v>WT500X241.5</v>
          </cell>
        </row>
        <row r="553">
          <cell r="A553" t="str">
            <v>WT</v>
          </cell>
          <cell r="B553" t="str">
            <v>WT20X148.5</v>
          </cell>
          <cell r="C553">
            <v>148.5</v>
          </cell>
          <cell r="D553">
            <v>43.7</v>
          </cell>
          <cell r="E553">
            <v>19.899999999999999</v>
          </cell>
          <cell r="F553">
            <v>0</v>
          </cell>
          <cell r="G553">
            <v>0</v>
          </cell>
          <cell r="H553">
            <v>15.8</v>
          </cell>
          <cell r="I553">
            <v>0</v>
          </cell>
          <cell r="J553">
            <v>0</v>
          </cell>
          <cell r="K553">
            <v>0.93</v>
          </cell>
          <cell r="L553">
            <v>1.65</v>
          </cell>
          <cell r="M553">
            <v>0</v>
          </cell>
          <cell r="N553">
            <v>0</v>
          </cell>
          <cell r="O553">
            <v>0</v>
          </cell>
          <cell r="P553">
            <v>2.83</v>
          </cell>
          <cell r="Q553">
            <v>2.9375</v>
          </cell>
          <cell r="R553">
            <v>0</v>
          </cell>
          <cell r="S553">
            <v>4.71</v>
          </cell>
          <cell r="T553">
            <v>0</v>
          </cell>
          <cell r="U553">
            <v>0</v>
          </cell>
          <cell r="V553">
            <v>1.38</v>
          </cell>
          <cell r="W553">
            <v>0</v>
          </cell>
          <cell r="X553">
            <v>0</v>
          </cell>
          <cell r="Y553">
            <v>18.399999999999999</v>
          </cell>
          <cell r="Z553">
            <v>0</v>
          </cell>
          <cell r="AA553">
            <v>0</v>
          </cell>
          <cell r="AB553">
            <v>0</v>
          </cell>
          <cell r="AC553">
            <v>0</v>
          </cell>
          <cell r="AD553">
            <v>0</v>
          </cell>
          <cell r="AE553">
            <v>1500</v>
          </cell>
          <cell r="AF553">
            <v>176</v>
          </cell>
          <cell r="AG553">
            <v>98.9</v>
          </cell>
          <cell r="AH553">
            <v>5.87</v>
          </cell>
          <cell r="AI553">
            <v>546</v>
          </cell>
          <cell r="AJ553">
            <v>107</v>
          </cell>
          <cell r="AK553">
            <v>69</v>
          </cell>
          <cell r="AL553">
            <v>3.54</v>
          </cell>
          <cell r="AM553">
            <v>0</v>
          </cell>
          <cell r="AN553">
            <v>30.5</v>
          </cell>
          <cell r="AO553">
            <v>279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7.87</v>
          </cell>
          <cell r="AV553">
            <v>0.75600000000000001</v>
          </cell>
          <cell r="AW553">
            <v>0</v>
          </cell>
          <cell r="AX553">
            <v>0.82499999999999996</v>
          </cell>
          <cell r="AY553" t="str">
            <v>WT500X221.5</v>
          </cell>
        </row>
        <row r="554">
          <cell r="A554" t="str">
            <v>WT</v>
          </cell>
          <cell r="B554" t="str">
            <v>WT20X138.5</v>
          </cell>
          <cell r="C554">
            <v>138.5</v>
          </cell>
          <cell r="D554">
            <v>40.700000000000003</v>
          </cell>
          <cell r="E554">
            <v>19.8</v>
          </cell>
          <cell r="F554">
            <v>0</v>
          </cell>
          <cell r="G554">
            <v>0</v>
          </cell>
          <cell r="H554">
            <v>15.8</v>
          </cell>
          <cell r="I554">
            <v>0</v>
          </cell>
          <cell r="J554">
            <v>0</v>
          </cell>
          <cell r="K554">
            <v>0.83</v>
          </cell>
          <cell r="L554">
            <v>1.58</v>
          </cell>
          <cell r="M554">
            <v>0</v>
          </cell>
          <cell r="N554">
            <v>0</v>
          </cell>
          <cell r="O554">
            <v>0</v>
          </cell>
          <cell r="P554">
            <v>2.76</v>
          </cell>
          <cell r="Q554">
            <v>2.875</v>
          </cell>
          <cell r="R554">
            <v>0</v>
          </cell>
          <cell r="S554">
            <v>4.5</v>
          </cell>
          <cell r="T554">
            <v>0</v>
          </cell>
          <cell r="U554">
            <v>0</v>
          </cell>
          <cell r="V554">
            <v>1.29</v>
          </cell>
          <cell r="W554">
            <v>0</v>
          </cell>
          <cell r="X554">
            <v>0</v>
          </cell>
          <cell r="Y554">
            <v>20.6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  <cell r="AD554">
            <v>0</v>
          </cell>
          <cell r="AE554">
            <v>1360</v>
          </cell>
          <cell r="AF554">
            <v>157</v>
          </cell>
          <cell r="AG554">
            <v>88.6</v>
          </cell>
          <cell r="AH554">
            <v>5.78</v>
          </cell>
          <cell r="AI554">
            <v>522</v>
          </cell>
          <cell r="AJ554">
            <v>102</v>
          </cell>
          <cell r="AK554">
            <v>65.900000000000006</v>
          </cell>
          <cell r="AL554">
            <v>3.58</v>
          </cell>
          <cell r="AM554">
            <v>0</v>
          </cell>
          <cell r="AN554">
            <v>25.7</v>
          </cell>
          <cell r="AO554">
            <v>218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7.75</v>
          </cell>
          <cell r="AV554">
            <v>0.77100000000000002</v>
          </cell>
          <cell r="AW554">
            <v>0</v>
          </cell>
          <cell r="AX554">
            <v>0.69899999999999995</v>
          </cell>
          <cell r="AY554" t="str">
            <v>WT500X206</v>
          </cell>
        </row>
        <row r="555">
          <cell r="A555" t="str">
            <v>WT</v>
          </cell>
          <cell r="B555" t="str">
            <v>WT20X124.5</v>
          </cell>
          <cell r="C555">
            <v>124.5</v>
          </cell>
          <cell r="D555">
            <v>36.700000000000003</v>
          </cell>
          <cell r="E555">
            <v>19.7</v>
          </cell>
          <cell r="F555">
            <v>0</v>
          </cell>
          <cell r="G555">
            <v>0</v>
          </cell>
          <cell r="H555">
            <v>15.8</v>
          </cell>
          <cell r="I555">
            <v>0</v>
          </cell>
          <cell r="J555">
            <v>0</v>
          </cell>
          <cell r="K555">
            <v>0.75</v>
          </cell>
          <cell r="L555">
            <v>1.42</v>
          </cell>
          <cell r="M555">
            <v>0</v>
          </cell>
          <cell r="N555">
            <v>0</v>
          </cell>
          <cell r="O555">
            <v>0</v>
          </cell>
          <cell r="P555">
            <v>2.6</v>
          </cell>
          <cell r="Q555">
            <v>2.6875</v>
          </cell>
          <cell r="R555">
            <v>0</v>
          </cell>
          <cell r="S555">
            <v>4.41</v>
          </cell>
          <cell r="T555">
            <v>0</v>
          </cell>
          <cell r="U555">
            <v>0</v>
          </cell>
          <cell r="V555">
            <v>1.1599999999999999</v>
          </cell>
          <cell r="W555">
            <v>0</v>
          </cell>
          <cell r="X555">
            <v>0</v>
          </cell>
          <cell r="Y555">
            <v>22.8</v>
          </cell>
          <cell r="Z555">
            <v>0</v>
          </cell>
          <cell r="AA555">
            <v>0</v>
          </cell>
          <cell r="AB555">
            <v>0</v>
          </cell>
          <cell r="AC555">
            <v>0</v>
          </cell>
          <cell r="AD555">
            <v>0</v>
          </cell>
          <cell r="AE555">
            <v>1210</v>
          </cell>
          <cell r="AF555">
            <v>140</v>
          </cell>
          <cell r="AG555">
            <v>79.400000000000006</v>
          </cell>
          <cell r="AH555">
            <v>5.75</v>
          </cell>
          <cell r="AI555">
            <v>463</v>
          </cell>
          <cell r="AJ555">
            <v>90.8</v>
          </cell>
          <cell r="AK555">
            <v>58.8</v>
          </cell>
          <cell r="AL555">
            <v>3.55</v>
          </cell>
          <cell r="AM555">
            <v>0</v>
          </cell>
          <cell r="AN555">
            <v>19</v>
          </cell>
          <cell r="AO555">
            <v>158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7.7</v>
          </cell>
          <cell r="AV555">
            <v>0.76900000000000002</v>
          </cell>
          <cell r="AW555">
            <v>0</v>
          </cell>
          <cell r="AX555">
            <v>0.57999999999999996</v>
          </cell>
          <cell r="AY555" t="str">
            <v>WT500X185.5</v>
          </cell>
        </row>
        <row r="556">
          <cell r="A556" t="str">
            <v>WT</v>
          </cell>
          <cell r="B556" t="str">
            <v>WT20X107.5</v>
          </cell>
          <cell r="C556">
            <v>107.5</v>
          </cell>
          <cell r="D556">
            <v>31.7</v>
          </cell>
          <cell r="E556">
            <v>19.5</v>
          </cell>
          <cell r="F556">
            <v>0</v>
          </cell>
          <cell r="G556">
            <v>0</v>
          </cell>
          <cell r="H556">
            <v>15.8</v>
          </cell>
          <cell r="I556">
            <v>0</v>
          </cell>
          <cell r="J556">
            <v>0</v>
          </cell>
          <cell r="K556">
            <v>0.65</v>
          </cell>
          <cell r="L556">
            <v>1.22</v>
          </cell>
          <cell r="M556">
            <v>0</v>
          </cell>
          <cell r="N556">
            <v>0</v>
          </cell>
          <cell r="O556">
            <v>0</v>
          </cell>
          <cell r="P556">
            <v>2.4</v>
          </cell>
          <cell r="Q556">
            <v>2.5</v>
          </cell>
          <cell r="R556">
            <v>0</v>
          </cell>
          <cell r="S556">
            <v>4.28</v>
          </cell>
          <cell r="T556">
            <v>0</v>
          </cell>
          <cell r="U556">
            <v>0</v>
          </cell>
          <cell r="V556">
            <v>1.01</v>
          </cell>
          <cell r="W556">
            <v>0</v>
          </cell>
          <cell r="X556">
            <v>0</v>
          </cell>
          <cell r="Y556">
            <v>26.3</v>
          </cell>
          <cell r="Z556">
            <v>0</v>
          </cell>
          <cell r="AA556">
            <v>0</v>
          </cell>
          <cell r="AB556">
            <v>0</v>
          </cell>
          <cell r="AC556">
            <v>0</v>
          </cell>
          <cell r="AD556">
            <v>0</v>
          </cell>
          <cell r="AE556">
            <v>1030</v>
          </cell>
          <cell r="AF556">
            <v>120</v>
          </cell>
          <cell r="AG556">
            <v>68</v>
          </cell>
          <cell r="AH556">
            <v>5.71</v>
          </cell>
          <cell r="AI556">
            <v>398</v>
          </cell>
          <cell r="AJ556">
            <v>77.8</v>
          </cell>
          <cell r="AK556">
            <v>50.5</v>
          </cell>
          <cell r="AL556">
            <v>3.54</v>
          </cell>
          <cell r="AM556">
            <v>0</v>
          </cell>
          <cell r="AN556">
            <v>12.4</v>
          </cell>
          <cell r="AO556">
            <v>101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7.65</v>
          </cell>
          <cell r="AV556">
            <v>0.77</v>
          </cell>
          <cell r="AW556">
            <v>0</v>
          </cell>
          <cell r="AX556">
            <v>0.44500000000000001</v>
          </cell>
          <cell r="AY556" t="str">
            <v>WT500X160.5</v>
          </cell>
        </row>
        <row r="557">
          <cell r="A557" t="str">
            <v>WT</v>
          </cell>
          <cell r="B557" t="str">
            <v>WT20X99.5</v>
          </cell>
          <cell r="C557">
            <v>99.5</v>
          </cell>
          <cell r="D557">
            <v>29.2</v>
          </cell>
          <cell r="E557">
            <v>19.3</v>
          </cell>
          <cell r="F557">
            <v>0</v>
          </cell>
          <cell r="G557">
            <v>0</v>
          </cell>
          <cell r="H557">
            <v>15.8</v>
          </cell>
          <cell r="I557">
            <v>0</v>
          </cell>
          <cell r="J557">
            <v>0</v>
          </cell>
          <cell r="K557">
            <v>0.65</v>
          </cell>
          <cell r="L557">
            <v>1.07</v>
          </cell>
          <cell r="M557">
            <v>0</v>
          </cell>
          <cell r="N557">
            <v>0</v>
          </cell>
          <cell r="O557">
            <v>0</v>
          </cell>
          <cell r="P557">
            <v>2.25</v>
          </cell>
          <cell r="Q557">
            <v>2.3125</v>
          </cell>
          <cell r="R557">
            <v>0</v>
          </cell>
          <cell r="S557">
            <v>4.47</v>
          </cell>
          <cell r="T557">
            <v>0</v>
          </cell>
          <cell r="U557">
            <v>0</v>
          </cell>
          <cell r="V557">
            <v>0.92900000000000005</v>
          </cell>
          <cell r="W557">
            <v>0</v>
          </cell>
          <cell r="X557">
            <v>0</v>
          </cell>
          <cell r="Y557">
            <v>26.3</v>
          </cell>
          <cell r="Z557">
            <v>0</v>
          </cell>
          <cell r="AA557">
            <v>0</v>
          </cell>
          <cell r="AB557">
            <v>0</v>
          </cell>
          <cell r="AC557">
            <v>0</v>
          </cell>
          <cell r="AD557">
            <v>0</v>
          </cell>
          <cell r="AE557">
            <v>988</v>
          </cell>
          <cell r="AF557">
            <v>117</v>
          </cell>
          <cell r="AG557">
            <v>66.5</v>
          </cell>
          <cell r="AH557">
            <v>5.81</v>
          </cell>
          <cell r="AI557">
            <v>347</v>
          </cell>
          <cell r="AJ557">
            <v>68.2</v>
          </cell>
          <cell r="AK557">
            <v>44.1</v>
          </cell>
          <cell r="AL557">
            <v>3.45</v>
          </cell>
          <cell r="AM557">
            <v>0</v>
          </cell>
          <cell r="AN557">
            <v>9.1199999999999992</v>
          </cell>
          <cell r="AO557">
            <v>83.5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7.82</v>
          </cell>
          <cell r="AV557">
            <v>0.747</v>
          </cell>
          <cell r="AW557">
            <v>0</v>
          </cell>
          <cell r="AX557">
            <v>0.45200000000000001</v>
          </cell>
          <cell r="AY557" t="str">
            <v>WT500X148</v>
          </cell>
        </row>
        <row r="558">
          <cell r="A558" t="str">
            <v>WT</v>
          </cell>
          <cell r="B558" t="str">
            <v>WT20X196</v>
          </cell>
          <cell r="C558">
            <v>196</v>
          </cell>
          <cell r="D558">
            <v>57.7</v>
          </cell>
          <cell r="E558">
            <v>20.8</v>
          </cell>
          <cell r="F558">
            <v>0</v>
          </cell>
          <cell r="G558">
            <v>0</v>
          </cell>
          <cell r="H558">
            <v>12.4</v>
          </cell>
          <cell r="I558">
            <v>0</v>
          </cell>
          <cell r="J558">
            <v>0</v>
          </cell>
          <cell r="K558">
            <v>1.42</v>
          </cell>
          <cell r="L558">
            <v>2.52</v>
          </cell>
          <cell r="M558">
            <v>0</v>
          </cell>
          <cell r="N558">
            <v>0</v>
          </cell>
          <cell r="O558">
            <v>0</v>
          </cell>
          <cell r="P558">
            <v>3.7</v>
          </cell>
          <cell r="Q558">
            <v>3.8125</v>
          </cell>
          <cell r="R558">
            <v>0</v>
          </cell>
          <cell r="S558">
            <v>5.95</v>
          </cell>
          <cell r="T558">
            <v>0</v>
          </cell>
          <cell r="U558">
            <v>0</v>
          </cell>
          <cell r="V558">
            <v>2.33</v>
          </cell>
          <cell r="W558">
            <v>0</v>
          </cell>
          <cell r="X558">
            <v>0</v>
          </cell>
          <cell r="Y558">
            <v>12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2270</v>
          </cell>
          <cell r="AF558">
            <v>276</v>
          </cell>
          <cell r="AG558">
            <v>153</v>
          </cell>
          <cell r="AH558">
            <v>6.28</v>
          </cell>
          <cell r="AI558">
            <v>401</v>
          </cell>
          <cell r="AJ558">
            <v>106</v>
          </cell>
          <cell r="AK558">
            <v>64.900000000000006</v>
          </cell>
          <cell r="AL558">
            <v>2.64</v>
          </cell>
          <cell r="AM558">
            <v>0</v>
          </cell>
          <cell r="AN558">
            <v>85.6</v>
          </cell>
          <cell r="AO558">
            <v>802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8.26</v>
          </cell>
          <cell r="AV558">
            <v>0.67800000000000005</v>
          </cell>
          <cell r="AW558">
            <v>0</v>
          </cell>
          <cell r="AX558">
            <v>1</v>
          </cell>
          <cell r="AY558" t="str">
            <v>WT500X292</v>
          </cell>
        </row>
        <row r="559">
          <cell r="A559" t="str">
            <v>WT</v>
          </cell>
          <cell r="B559" t="str">
            <v>WT20X165.5</v>
          </cell>
          <cell r="C559">
            <v>165.5</v>
          </cell>
          <cell r="D559">
            <v>48.7</v>
          </cell>
          <cell r="E559">
            <v>20.399999999999999</v>
          </cell>
          <cell r="F559">
            <v>0</v>
          </cell>
          <cell r="G559">
            <v>0</v>
          </cell>
          <cell r="H559">
            <v>12.2</v>
          </cell>
          <cell r="I559">
            <v>0</v>
          </cell>
          <cell r="J559">
            <v>0</v>
          </cell>
          <cell r="K559">
            <v>1.22</v>
          </cell>
          <cell r="L559">
            <v>2.13</v>
          </cell>
          <cell r="M559">
            <v>0</v>
          </cell>
          <cell r="N559">
            <v>0</v>
          </cell>
          <cell r="O559">
            <v>0</v>
          </cell>
          <cell r="P559">
            <v>3.31</v>
          </cell>
          <cell r="Q559">
            <v>3.375</v>
          </cell>
          <cell r="R559">
            <v>0</v>
          </cell>
          <cell r="S559">
            <v>5.74</v>
          </cell>
          <cell r="T559">
            <v>0</v>
          </cell>
          <cell r="U559">
            <v>0</v>
          </cell>
          <cell r="V559">
            <v>2</v>
          </cell>
          <cell r="W559">
            <v>0</v>
          </cell>
          <cell r="X559">
            <v>0</v>
          </cell>
          <cell r="Y559">
            <v>14</v>
          </cell>
          <cell r="Z559">
            <v>0</v>
          </cell>
          <cell r="AA559">
            <v>0</v>
          </cell>
          <cell r="AB559">
            <v>0</v>
          </cell>
          <cell r="AC559">
            <v>0</v>
          </cell>
          <cell r="AD559">
            <v>0</v>
          </cell>
          <cell r="AE559">
            <v>1880</v>
          </cell>
          <cell r="AF559">
            <v>231</v>
          </cell>
          <cell r="AG559">
            <v>128</v>
          </cell>
          <cell r="AH559">
            <v>6.21</v>
          </cell>
          <cell r="AI559">
            <v>322</v>
          </cell>
          <cell r="AJ559">
            <v>85.7</v>
          </cell>
          <cell r="AK559">
            <v>52.9</v>
          </cell>
          <cell r="AL559">
            <v>2.57</v>
          </cell>
          <cell r="AM559">
            <v>0</v>
          </cell>
          <cell r="AN559">
            <v>52.6</v>
          </cell>
          <cell r="AO559">
            <v>485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8.19</v>
          </cell>
          <cell r="AV559">
            <v>0.67400000000000004</v>
          </cell>
          <cell r="AW559">
            <v>0</v>
          </cell>
          <cell r="AX559">
            <v>1</v>
          </cell>
          <cell r="AY559" t="str">
            <v>WT500X247</v>
          </cell>
        </row>
        <row r="560">
          <cell r="A560" t="str">
            <v>WT</v>
          </cell>
          <cell r="B560" t="str">
            <v>WT20X163.5</v>
          </cell>
          <cell r="C560">
            <v>163.5</v>
          </cell>
          <cell r="D560">
            <v>48</v>
          </cell>
          <cell r="E560">
            <v>20.399999999999999</v>
          </cell>
          <cell r="F560">
            <v>0</v>
          </cell>
          <cell r="G560">
            <v>0</v>
          </cell>
          <cell r="H560">
            <v>12.1</v>
          </cell>
          <cell r="I560">
            <v>0</v>
          </cell>
          <cell r="J560">
            <v>0</v>
          </cell>
          <cell r="K560">
            <v>1.18</v>
          </cell>
          <cell r="L560">
            <v>2.13</v>
          </cell>
          <cell r="M560">
            <v>0</v>
          </cell>
          <cell r="N560">
            <v>0</v>
          </cell>
          <cell r="O560">
            <v>0</v>
          </cell>
          <cell r="P560">
            <v>3.31</v>
          </cell>
          <cell r="Q560">
            <v>3.375</v>
          </cell>
          <cell r="R560">
            <v>0</v>
          </cell>
          <cell r="S560">
            <v>5.66</v>
          </cell>
          <cell r="T560">
            <v>0</v>
          </cell>
          <cell r="U560">
            <v>0</v>
          </cell>
          <cell r="V560">
            <v>1.98</v>
          </cell>
          <cell r="W560">
            <v>0</v>
          </cell>
          <cell r="X560">
            <v>0</v>
          </cell>
          <cell r="Y560">
            <v>14.5</v>
          </cell>
          <cell r="Z560">
            <v>0</v>
          </cell>
          <cell r="AA560">
            <v>0</v>
          </cell>
          <cell r="AB560">
            <v>0</v>
          </cell>
          <cell r="AC560">
            <v>0</v>
          </cell>
          <cell r="AD560">
            <v>0</v>
          </cell>
          <cell r="AE560">
            <v>1840</v>
          </cell>
          <cell r="AF560">
            <v>224</v>
          </cell>
          <cell r="AG560">
            <v>125</v>
          </cell>
          <cell r="AH560">
            <v>6.19</v>
          </cell>
          <cell r="AI560">
            <v>320</v>
          </cell>
          <cell r="AJ560">
            <v>85</v>
          </cell>
          <cell r="AK560">
            <v>52.7</v>
          </cell>
          <cell r="AL560">
            <v>2.58</v>
          </cell>
          <cell r="AM560">
            <v>0</v>
          </cell>
          <cell r="AN560">
            <v>51.4</v>
          </cell>
          <cell r="AO560">
            <v>449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8.1300000000000008</v>
          </cell>
          <cell r="AV560">
            <v>0.68100000000000005</v>
          </cell>
          <cell r="AW560">
            <v>0</v>
          </cell>
          <cell r="AX560">
            <v>1</v>
          </cell>
          <cell r="AY560" t="str">
            <v>WT500X243</v>
          </cell>
        </row>
        <row r="561">
          <cell r="A561" t="str">
            <v>WT</v>
          </cell>
          <cell r="B561" t="str">
            <v>WT20X139</v>
          </cell>
          <cell r="C561">
            <v>139</v>
          </cell>
          <cell r="D561">
            <v>40.9</v>
          </cell>
          <cell r="E561">
            <v>20.100000000000001</v>
          </cell>
          <cell r="F561">
            <v>0</v>
          </cell>
          <cell r="G561">
            <v>0</v>
          </cell>
          <cell r="H561">
            <v>12</v>
          </cell>
          <cell r="I561">
            <v>0</v>
          </cell>
          <cell r="J561">
            <v>0</v>
          </cell>
          <cell r="K561">
            <v>1.02</v>
          </cell>
          <cell r="L561">
            <v>1.81</v>
          </cell>
          <cell r="M561">
            <v>0</v>
          </cell>
          <cell r="N561">
            <v>0</v>
          </cell>
          <cell r="O561">
            <v>0</v>
          </cell>
          <cell r="P561">
            <v>2.99</v>
          </cell>
          <cell r="Q561">
            <v>3.0625</v>
          </cell>
          <cell r="R561">
            <v>0</v>
          </cell>
          <cell r="S561">
            <v>5.5</v>
          </cell>
          <cell r="T561">
            <v>0</v>
          </cell>
          <cell r="U561">
            <v>0</v>
          </cell>
          <cell r="V561">
            <v>1.71</v>
          </cell>
          <cell r="W561">
            <v>0</v>
          </cell>
          <cell r="X561">
            <v>0</v>
          </cell>
          <cell r="Y561">
            <v>16.8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1540</v>
          </cell>
          <cell r="AF561">
            <v>190</v>
          </cell>
          <cell r="AG561">
            <v>106</v>
          </cell>
          <cell r="AH561">
            <v>6.14</v>
          </cell>
          <cell r="AI561">
            <v>260</v>
          </cell>
          <cell r="AJ561">
            <v>69.8</v>
          </cell>
          <cell r="AK561">
            <v>43.5</v>
          </cell>
          <cell r="AL561">
            <v>2.52</v>
          </cell>
          <cell r="AM561">
            <v>0</v>
          </cell>
          <cell r="AN561">
            <v>32.200000000000003</v>
          </cell>
          <cell r="AO561">
            <v>278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8.07</v>
          </cell>
          <cell r="AV561">
            <v>0.67600000000000005</v>
          </cell>
          <cell r="AW561">
            <v>0</v>
          </cell>
          <cell r="AX561">
            <v>0.91300000000000003</v>
          </cell>
          <cell r="AY561" t="str">
            <v>WT500X207.5</v>
          </cell>
        </row>
        <row r="562">
          <cell r="A562" t="str">
            <v>WT</v>
          </cell>
          <cell r="B562" t="str">
            <v>WT20X132</v>
          </cell>
          <cell r="C562">
            <v>132</v>
          </cell>
          <cell r="D562">
            <v>38.799999999999997</v>
          </cell>
          <cell r="E562">
            <v>20</v>
          </cell>
          <cell r="F562">
            <v>0</v>
          </cell>
          <cell r="G562">
            <v>0</v>
          </cell>
          <cell r="H562">
            <v>11.9</v>
          </cell>
          <cell r="I562">
            <v>0</v>
          </cell>
          <cell r="J562">
            <v>0</v>
          </cell>
          <cell r="K562">
            <v>0.96</v>
          </cell>
          <cell r="L562">
            <v>1.73</v>
          </cell>
          <cell r="M562">
            <v>0</v>
          </cell>
          <cell r="N562">
            <v>0</v>
          </cell>
          <cell r="O562">
            <v>0</v>
          </cell>
          <cell r="P562">
            <v>2.91</v>
          </cell>
          <cell r="Q562">
            <v>3</v>
          </cell>
          <cell r="R562">
            <v>0</v>
          </cell>
          <cell r="S562">
            <v>5.41</v>
          </cell>
          <cell r="T562">
            <v>0</v>
          </cell>
          <cell r="U562">
            <v>0</v>
          </cell>
          <cell r="V562">
            <v>1.63</v>
          </cell>
          <cell r="W562">
            <v>0</v>
          </cell>
          <cell r="X562">
            <v>0</v>
          </cell>
          <cell r="Y562">
            <v>17.8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1450</v>
          </cell>
          <cell r="AF562">
            <v>178</v>
          </cell>
          <cell r="AG562">
            <v>99.2</v>
          </cell>
          <cell r="AH562">
            <v>6.11</v>
          </cell>
          <cell r="AI562">
            <v>246</v>
          </cell>
          <cell r="AJ562">
            <v>66</v>
          </cell>
          <cell r="AK562">
            <v>41.3</v>
          </cell>
          <cell r="AL562">
            <v>2.52</v>
          </cell>
          <cell r="AM562">
            <v>0</v>
          </cell>
          <cell r="AN562">
            <v>27.9</v>
          </cell>
          <cell r="AO562">
            <v>233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8.02</v>
          </cell>
          <cell r="AV562">
            <v>0.67900000000000005</v>
          </cell>
          <cell r="AW562">
            <v>0</v>
          </cell>
          <cell r="AX562">
            <v>0.85499999999999998</v>
          </cell>
          <cell r="AY562" t="str">
            <v>WT500X196.5</v>
          </cell>
        </row>
        <row r="563">
          <cell r="A563" t="str">
            <v>WT</v>
          </cell>
          <cell r="B563" t="str">
            <v>WT20X117.5</v>
          </cell>
          <cell r="C563">
            <v>117.5</v>
          </cell>
          <cell r="D563">
            <v>34.5</v>
          </cell>
          <cell r="E563">
            <v>19.8</v>
          </cell>
          <cell r="F563">
            <v>0</v>
          </cell>
          <cell r="G563">
            <v>0</v>
          </cell>
          <cell r="H563">
            <v>11.9</v>
          </cell>
          <cell r="I563">
            <v>0</v>
          </cell>
          <cell r="J563">
            <v>0</v>
          </cell>
          <cell r="K563">
            <v>0.83</v>
          </cell>
          <cell r="L563">
            <v>1.58</v>
          </cell>
          <cell r="M563">
            <v>0</v>
          </cell>
          <cell r="N563">
            <v>0</v>
          </cell>
          <cell r="O563">
            <v>0</v>
          </cell>
          <cell r="P563">
            <v>2.76</v>
          </cell>
          <cell r="Q563">
            <v>2.875</v>
          </cell>
          <cell r="R563">
            <v>0</v>
          </cell>
          <cell r="S563">
            <v>5.17</v>
          </cell>
          <cell r="T563">
            <v>0</v>
          </cell>
          <cell r="U563">
            <v>0</v>
          </cell>
          <cell r="V563">
            <v>1.45</v>
          </cell>
          <cell r="W563">
            <v>0</v>
          </cell>
          <cell r="X563">
            <v>0</v>
          </cell>
          <cell r="Y563">
            <v>20.6</v>
          </cell>
          <cell r="Z563">
            <v>0</v>
          </cell>
          <cell r="AA563">
            <v>0</v>
          </cell>
          <cell r="AB563">
            <v>0</v>
          </cell>
          <cell r="AC563">
            <v>0</v>
          </cell>
          <cell r="AD563">
            <v>0</v>
          </cell>
          <cell r="AE563">
            <v>1260</v>
          </cell>
          <cell r="AF563">
            <v>153</v>
          </cell>
          <cell r="AG563">
            <v>85.7</v>
          </cell>
          <cell r="AH563">
            <v>6.04</v>
          </cell>
          <cell r="AI563">
            <v>222</v>
          </cell>
          <cell r="AJ563">
            <v>59</v>
          </cell>
          <cell r="AK563">
            <v>37.299999999999997</v>
          </cell>
          <cell r="AL563">
            <v>2.54</v>
          </cell>
          <cell r="AM563">
            <v>0</v>
          </cell>
          <cell r="AN563">
            <v>20.6</v>
          </cell>
          <cell r="AO563">
            <v>156</v>
          </cell>
          <cell r="AP563">
            <v>0</v>
          </cell>
          <cell r="AQ563">
            <v>0</v>
          </cell>
          <cell r="AR563">
            <v>0</v>
          </cell>
          <cell r="AS563">
            <v>0</v>
          </cell>
          <cell r="AT563">
            <v>0</v>
          </cell>
          <cell r="AU563">
            <v>7.88</v>
          </cell>
          <cell r="AV563">
            <v>0.69099999999999995</v>
          </cell>
          <cell r="AW563">
            <v>0</v>
          </cell>
          <cell r="AX563">
            <v>0.69899999999999995</v>
          </cell>
          <cell r="AY563" t="str">
            <v>WT500X175</v>
          </cell>
        </row>
        <row r="564">
          <cell r="A564" t="str">
            <v>WT</v>
          </cell>
          <cell r="B564" t="str">
            <v>WT20X105.5</v>
          </cell>
          <cell r="C564">
            <v>105.5</v>
          </cell>
          <cell r="D564">
            <v>31</v>
          </cell>
          <cell r="E564">
            <v>19.7</v>
          </cell>
          <cell r="F564">
            <v>0</v>
          </cell>
          <cell r="G564">
            <v>0</v>
          </cell>
          <cell r="H564">
            <v>11.8</v>
          </cell>
          <cell r="I564">
            <v>0</v>
          </cell>
          <cell r="J564">
            <v>0</v>
          </cell>
          <cell r="K564">
            <v>0.75</v>
          </cell>
          <cell r="L564">
            <v>1.42</v>
          </cell>
          <cell r="M564">
            <v>0</v>
          </cell>
          <cell r="N564">
            <v>0</v>
          </cell>
          <cell r="O564">
            <v>0</v>
          </cell>
          <cell r="P564">
            <v>2.6</v>
          </cell>
          <cell r="Q564">
            <v>2.6875</v>
          </cell>
          <cell r="R564">
            <v>0</v>
          </cell>
          <cell r="S564">
            <v>5.08</v>
          </cell>
          <cell r="T564">
            <v>0</v>
          </cell>
          <cell r="U564">
            <v>0</v>
          </cell>
          <cell r="V564">
            <v>1.31</v>
          </cell>
          <cell r="W564">
            <v>0</v>
          </cell>
          <cell r="X564">
            <v>0</v>
          </cell>
          <cell r="Y564">
            <v>22.8</v>
          </cell>
          <cell r="Z564">
            <v>0</v>
          </cell>
          <cell r="AA564">
            <v>0</v>
          </cell>
          <cell r="AB564">
            <v>0</v>
          </cell>
          <cell r="AC564">
            <v>0</v>
          </cell>
          <cell r="AD564">
            <v>0</v>
          </cell>
          <cell r="AE564">
            <v>1120</v>
          </cell>
          <cell r="AF564">
            <v>137</v>
          </cell>
          <cell r="AG564">
            <v>76.7</v>
          </cell>
          <cell r="AH564">
            <v>6.01</v>
          </cell>
          <cell r="AI564">
            <v>195</v>
          </cell>
          <cell r="AJ564">
            <v>52.1</v>
          </cell>
          <cell r="AK564">
            <v>33</v>
          </cell>
          <cell r="AL564">
            <v>2.5099999999999998</v>
          </cell>
          <cell r="AM564">
            <v>0</v>
          </cell>
          <cell r="AN564">
            <v>15.2</v>
          </cell>
          <cell r="AO564">
            <v>113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7.84</v>
          </cell>
          <cell r="AV564">
            <v>0.68899999999999995</v>
          </cell>
          <cell r="AW564">
            <v>0</v>
          </cell>
          <cell r="AX564">
            <v>0.58099999999999996</v>
          </cell>
          <cell r="AY564" t="str">
            <v>WT500X157</v>
          </cell>
        </row>
        <row r="565">
          <cell r="A565" t="str">
            <v>WT</v>
          </cell>
          <cell r="B565" t="str">
            <v>WT20X91.5</v>
          </cell>
          <cell r="C565">
            <v>91.5</v>
          </cell>
          <cell r="D565">
            <v>26.9</v>
          </cell>
          <cell r="E565">
            <v>19.5</v>
          </cell>
          <cell r="F565">
            <v>0</v>
          </cell>
          <cell r="G565">
            <v>0</v>
          </cell>
          <cell r="H565">
            <v>11.8</v>
          </cell>
          <cell r="I565">
            <v>0</v>
          </cell>
          <cell r="J565">
            <v>0</v>
          </cell>
          <cell r="K565">
            <v>0.65</v>
          </cell>
          <cell r="L565">
            <v>1.22</v>
          </cell>
          <cell r="M565">
            <v>0</v>
          </cell>
          <cell r="N565">
            <v>0</v>
          </cell>
          <cell r="O565">
            <v>0</v>
          </cell>
          <cell r="P565">
            <v>2.4</v>
          </cell>
          <cell r="Q565">
            <v>2.5</v>
          </cell>
          <cell r="R565">
            <v>0</v>
          </cell>
          <cell r="S565">
            <v>4.93</v>
          </cell>
          <cell r="T565">
            <v>0</v>
          </cell>
          <cell r="U565">
            <v>0</v>
          </cell>
          <cell r="V565">
            <v>1.1399999999999999</v>
          </cell>
          <cell r="W565">
            <v>0</v>
          </cell>
          <cell r="X565">
            <v>0</v>
          </cell>
          <cell r="Y565">
            <v>26.3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958</v>
          </cell>
          <cell r="AF565">
            <v>117</v>
          </cell>
          <cell r="AG565">
            <v>65.8</v>
          </cell>
          <cell r="AH565">
            <v>5.97</v>
          </cell>
          <cell r="AI565">
            <v>168</v>
          </cell>
          <cell r="AJ565">
            <v>44.6</v>
          </cell>
          <cell r="AK565">
            <v>28.5</v>
          </cell>
          <cell r="AL565">
            <v>2.5</v>
          </cell>
          <cell r="AM565">
            <v>0</v>
          </cell>
          <cell r="AN565">
            <v>10</v>
          </cell>
          <cell r="AO565">
            <v>72.099999999999994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7.78</v>
          </cell>
          <cell r="AV565">
            <v>0.69199999999999995</v>
          </cell>
          <cell r="AW565">
            <v>0</v>
          </cell>
          <cell r="AX565">
            <v>0.44500000000000001</v>
          </cell>
          <cell r="AY565" t="str">
            <v>WT500X136</v>
          </cell>
        </row>
        <row r="566">
          <cell r="A566" t="str">
            <v>WT</v>
          </cell>
          <cell r="B566" t="str">
            <v>WT20X83.5</v>
          </cell>
          <cell r="C566">
            <v>83.5</v>
          </cell>
          <cell r="D566">
            <v>24.6</v>
          </cell>
          <cell r="E566">
            <v>19.3</v>
          </cell>
          <cell r="F566">
            <v>0</v>
          </cell>
          <cell r="G566">
            <v>0</v>
          </cell>
          <cell r="H566">
            <v>11.8</v>
          </cell>
          <cell r="I566">
            <v>0</v>
          </cell>
          <cell r="J566">
            <v>0</v>
          </cell>
          <cell r="K566">
            <v>0.65</v>
          </cell>
          <cell r="L566">
            <v>1.02</v>
          </cell>
          <cell r="M566">
            <v>0</v>
          </cell>
          <cell r="N566">
            <v>0</v>
          </cell>
          <cell r="O566">
            <v>0</v>
          </cell>
          <cell r="P566">
            <v>2.21</v>
          </cell>
          <cell r="Q566">
            <v>2.3125</v>
          </cell>
          <cell r="R566">
            <v>0</v>
          </cell>
          <cell r="S566">
            <v>5.19</v>
          </cell>
          <cell r="T566">
            <v>0</v>
          </cell>
          <cell r="U566">
            <v>0</v>
          </cell>
          <cell r="V566">
            <v>1.1000000000000001</v>
          </cell>
          <cell r="W566">
            <v>0</v>
          </cell>
          <cell r="X566">
            <v>0</v>
          </cell>
          <cell r="Y566">
            <v>26.3</v>
          </cell>
          <cell r="Z566">
            <v>0</v>
          </cell>
          <cell r="AA566">
            <v>0</v>
          </cell>
          <cell r="AB566">
            <v>0</v>
          </cell>
          <cell r="AC566">
            <v>0</v>
          </cell>
          <cell r="AD566">
            <v>0</v>
          </cell>
          <cell r="AE566">
            <v>899</v>
          </cell>
          <cell r="AF566">
            <v>115</v>
          </cell>
          <cell r="AG566">
            <v>63.7</v>
          </cell>
          <cell r="AH566">
            <v>6.05</v>
          </cell>
          <cell r="AI566">
            <v>141</v>
          </cell>
          <cell r="AJ566">
            <v>37.799999999999997</v>
          </cell>
          <cell r="AK566">
            <v>23.9</v>
          </cell>
          <cell r="AL566">
            <v>2.4</v>
          </cell>
          <cell r="AM566">
            <v>0</v>
          </cell>
          <cell r="AN566">
            <v>6.99</v>
          </cell>
          <cell r="AO566">
            <v>62.9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8.01</v>
          </cell>
          <cell r="AV566">
            <v>0.65900000000000003</v>
          </cell>
          <cell r="AW566">
            <v>0</v>
          </cell>
          <cell r="AX566">
            <v>0.45400000000000001</v>
          </cell>
          <cell r="AY566" t="str">
            <v>WT500X124.5</v>
          </cell>
        </row>
        <row r="567">
          <cell r="A567" t="str">
            <v>WT</v>
          </cell>
          <cell r="B567" t="str">
            <v>WT20X74.5</v>
          </cell>
          <cell r="C567">
            <v>74.5</v>
          </cell>
          <cell r="D567">
            <v>21.9</v>
          </cell>
          <cell r="E567">
            <v>19.100000000000001</v>
          </cell>
          <cell r="F567">
            <v>0</v>
          </cell>
          <cell r="G567">
            <v>0</v>
          </cell>
          <cell r="H567">
            <v>11.8</v>
          </cell>
          <cell r="I567">
            <v>0</v>
          </cell>
          <cell r="J567">
            <v>0</v>
          </cell>
          <cell r="K567">
            <v>0.63</v>
          </cell>
          <cell r="L567">
            <v>0.83</v>
          </cell>
          <cell r="M567">
            <v>0</v>
          </cell>
          <cell r="N567">
            <v>0</v>
          </cell>
          <cell r="O567">
            <v>0</v>
          </cell>
          <cell r="P567">
            <v>2.0099999999999998</v>
          </cell>
          <cell r="Q567">
            <v>2.125</v>
          </cell>
          <cell r="R567">
            <v>0</v>
          </cell>
          <cell r="S567">
            <v>5.45</v>
          </cell>
          <cell r="T567">
            <v>0</v>
          </cell>
          <cell r="U567">
            <v>0</v>
          </cell>
          <cell r="V567">
            <v>1.72</v>
          </cell>
          <cell r="W567">
            <v>0</v>
          </cell>
          <cell r="X567">
            <v>0</v>
          </cell>
          <cell r="Y567">
            <v>27.1</v>
          </cell>
          <cell r="Z567">
            <v>0</v>
          </cell>
          <cell r="AA567">
            <v>0</v>
          </cell>
          <cell r="AB567">
            <v>0</v>
          </cell>
          <cell r="AC567">
            <v>0</v>
          </cell>
          <cell r="AD567">
            <v>0</v>
          </cell>
          <cell r="AE567">
            <v>815</v>
          </cell>
          <cell r="AF567">
            <v>108</v>
          </cell>
          <cell r="AG567">
            <v>59.7</v>
          </cell>
          <cell r="AH567">
            <v>6.1</v>
          </cell>
          <cell r="AI567">
            <v>114</v>
          </cell>
          <cell r="AJ567">
            <v>30.9</v>
          </cell>
          <cell r="AK567">
            <v>19.399999999999999</v>
          </cell>
          <cell r="AL567">
            <v>2.29</v>
          </cell>
          <cell r="AM567">
            <v>0</v>
          </cell>
          <cell r="AN567">
            <v>4.66</v>
          </cell>
          <cell r="AO567">
            <v>51.9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8.23</v>
          </cell>
          <cell r="AV567">
            <v>0.626</v>
          </cell>
          <cell r="AW567">
            <v>0</v>
          </cell>
          <cell r="AX567">
            <v>0.435</v>
          </cell>
          <cell r="AY567" t="str">
            <v>WT500X111</v>
          </cell>
        </row>
        <row r="568">
          <cell r="A568" t="str">
            <v>WT</v>
          </cell>
          <cell r="B568" t="str">
            <v>WT18X399</v>
          </cell>
          <cell r="C568">
            <v>399</v>
          </cell>
          <cell r="D568">
            <v>117</v>
          </cell>
          <cell r="E568">
            <v>21</v>
          </cell>
          <cell r="F568">
            <v>0</v>
          </cell>
          <cell r="G568">
            <v>0</v>
          </cell>
          <cell r="H568">
            <v>18</v>
          </cell>
          <cell r="I568">
            <v>0</v>
          </cell>
          <cell r="J568">
            <v>0</v>
          </cell>
          <cell r="K568">
            <v>2.38</v>
          </cell>
          <cell r="L568">
            <v>4.29</v>
          </cell>
          <cell r="M568">
            <v>0</v>
          </cell>
          <cell r="N568">
            <v>0</v>
          </cell>
          <cell r="O568">
            <v>0</v>
          </cell>
          <cell r="P568">
            <v>5.24</v>
          </cell>
          <cell r="Q568">
            <v>5.5625</v>
          </cell>
          <cell r="R568">
            <v>0</v>
          </cell>
          <cell r="S568">
            <v>5.71</v>
          </cell>
          <cell r="T568">
            <v>0</v>
          </cell>
          <cell r="U568">
            <v>0</v>
          </cell>
          <cell r="V568">
            <v>3.26</v>
          </cell>
          <cell r="W568">
            <v>0</v>
          </cell>
          <cell r="X568">
            <v>0</v>
          </cell>
          <cell r="Y568">
            <v>6.62</v>
          </cell>
          <cell r="Z568">
            <v>0</v>
          </cell>
          <cell r="AA568">
            <v>0</v>
          </cell>
          <cell r="AB568">
            <v>0</v>
          </cell>
          <cell r="AC568">
            <v>0</v>
          </cell>
          <cell r="AD568">
            <v>0</v>
          </cell>
          <cell r="AE568">
            <v>3930</v>
          </cell>
          <cell r="AF568">
            <v>478</v>
          </cell>
          <cell r="AG568">
            <v>257</v>
          </cell>
          <cell r="AH568">
            <v>5.79</v>
          </cell>
          <cell r="AI568">
            <v>2100</v>
          </cell>
          <cell r="AJ568">
            <v>371</v>
          </cell>
          <cell r="AK568">
            <v>234</v>
          </cell>
          <cell r="AL568">
            <v>4.2300000000000004</v>
          </cell>
          <cell r="AM568">
            <v>0</v>
          </cell>
          <cell r="AN568">
            <v>523</v>
          </cell>
          <cell r="AO568">
            <v>5700</v>
          </cell>
          <cell r="AP568">
            <v>0</v>
          </cell>
          <cell r="AQ568">
            <v>0</v>
          </cell>
          <cell r="AR568">
            <v>0</v>
          </cell>
          <cell r="AS568">
            <v>0</v>
          </cell>
          <cell r="AT568">
            <v>0</v>
          </cell>
          <cell r="AU568">
            <v>8.02</v>
          </cell>
          <cell r="AV568">
            <v>0.80200000000000005</v>
          </cell>
          <cell r="AW568">
            <v>0</v>
          </cell>
          <cell r="AX568">
            <v>1</v>
          </cell>
          <cell r="AY568" t="str">
            <v>WT460X594</v>
          </cell>
        </row>
        <row r="569">
          <cell r="A569" t="str">
            <v>WT</v>
          </cell>
          <cell r="B569" t="str">
            <v>WT18X325</v>
          </cell>
          <cell r="C569">
            <v>325</v>
          </cell>
          <cell r="D569">
            <v>95.5</v>
          </cell>
          <cell r="E569">
            <v>20.2</v>
          </cell>
          <cell r="F569">
            <v>0</v>
          </cell>
          <cell r="G569">
            <v>0</v>
          </cell>
          <cell r="H569">
            <v>17.600000000000001</v>
          </cell>
          <cell r="I569">
            <v>0</v>
          </cell>
          <cell r="J569">
            <v>0</v>
          </cell>
          <cell r="K569">
            <v>1.97</v>
          </cell>
          <cell r="L569">
            <v>3.54</v>
          </cell>
          <cell r="M569">
            <v>0</v>
          </cell>
          <cell r="N569">
            <v>0</v>
          </cell>
          <cell r="O569">
            <v>0</v>
          </cell>
          <cell r="P569">
            <v>4.49</v>
          </cell>
          <cell r="Q569">
            <v>4.8125</v>
          </cell>
          <cell r="R569">
            <v>0</v>
          </cell>
          <cell r="S569">
            <v>5.26</v>
          </cell>
          <cell r="T569">
            <v>0</v>
          </cell>
          <cell r="U569">
            <v>0</v>
          </cell>
          <cell r="V569">
            <v>2.72</v>
          </cell>
          <cell r="W569">
            <v>0</v>
          </cell>
          <cell r="X569">
            <v>0</v>
          </cell>
          <cell r="Y569">
            <v>7.99</v>
          </cell>
          <cell r="Z569">
            <v>0</v>
          </cell>
          <cell r="AA569">
            <v>0</v>
          </cell>
          <cell r="AB569">
            <v>0</v>
          </cell>
          <cell r="AC569">
            <v>0</v>
          </cell>
          <cell r="AD569">
            <v>0</v>
          </cell>
          <cell r="AE569">
            <v>3030</v>
          </cell>
          <cell r="AF569">
            <v>373</v>
          </cell>
          <cell r="AG569">
            <v>203</v>
          </cell>
          <cell r="AH569">
            <v>5.64</v>
          </cell>
          <cell r="AI569">
            <v>1610</v>
          </cell>
          <cell r="AJ569">
            <v>290</v>
          </cell>
          <cell r="AK569">
            <v>183</v>
          </cell>
          <cell r="AL569">
            <v>4.1100000000000003</v>
          </cell>
          <cell r="AM569">
            <v>0</v>
          </cell>
          <cell r="AN569">
            <v>294</v>
          </cell>
          <cell r="AO569">
            <v>3010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7.8</v>
          </cell>
          <cell r="AV569">
            <v>0.8</v>
          </cell>
          <cell r="AW569">
            <v>0</v>
          </cell>
          <cell r="AX569">
            <v>1</v>
          </cell>
          <cell r="AY569" t="str">
            <v>WT460X483.5</v>
          </cell>
        </row>
        <row r="570">
          <cell r="A570" t="str">
            <v>WT</v>
          </cell>
          <cell r="B570" t="str">
            <v>WT18X263.5</v>
          </cell>
          <cell r="C570">
            <v>263.5</v>
          </cell>
          <cell r="D570">
            <v>77.400000000000006</v>
          </cell>
          <cell r="E570">
            <v>19.600000000000001</v>
          </cell>
          <cell r="F570">
            <v>0</v>
          </cell>
          <cell r="G570">
            <v>0</v>
          </cell>
          <cell r="H570">
            <v>17.2</v>
          </cell>
          <cell r="I570">
            <v>0</v>
          </cell>
          <cell r="J570">
            <v>0</v>
          </cell>
          <cell r="K570">
            <v>1.61</v>
          </cell>
          <cell r="L570">
            <v>2.91</v>
          </cell>
          <cell r="M570">
            <v>0</v>
          </cell>
          <cell r="N570">
            <v>0</v>
          </cell>
          <cell r="O570">
            <v>0</v>
          </cell>
          <cell r="P570">
            <v>3.86</v>
          </cell>
          <cell r="Q570">
            <v>4.1875</v>
          </cell>
          <cell r="R570">
            <v>0</v>
          </cell>
          <cell r="S570">
            <v>4.87</v>
          </cell>
          <cell r="T570">
            <v>0</v>
          </cell>
          <cell r="U570">
            <v>0</v>
          </cell>
          <cell r="V570">
            <v>2.25</v>
          </cell>
          <cell r="W570">
            <v>0</v>
          </cell>
          <cell r="X570">
            <v>0</v>
          </cell>
          <cell r="Y570">
            <v>9.7799999999999994</v>
          </cell>
          <cell r="Z570">
            <v>0</v>
          </cell>
          <cell r="AA570">
            <v>0</v>
          </cell>
          <cell r="AB570">
            <v>0</v>
          </cell>
          <cell r="AC570">
            <v>0</v>
          </cell>
          <cell r="AD570">
            <v>0</v>
          </cell>
          <cell r="AE570">
            <v>2340</v>
          </cell>
          <cell r="AF570">
            <v>290</v>
          </cell>
          <cell r="AG570">
            <v>159</v>
          </cell>
          <cell r="AH570">
            <v>5.5</v>
          </cell>
          <cell r="AI570">
            <v>1240</v>
          </cell>
          <cell r="AJ570">
            <v>227</v>
          </cell>
          <cell r="AK570">
            <v>145</v>
          </cell>
          <cell r="AL570">
            <v>4.01</v>
          </cell>
          <cell r="AM570">
            <v>0</v>
          </cell>
          <cell r="AN570">
            <v>163</v>
          </cell>
          <cell r="AO570">
            <v>1570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7.61</v>
          </cell>
          <cell r="AV570">
            <v>0.79900000000000004</v>
          </cell>
          <cell r="AW570">
            <v>0</v>
          </cell>
          <cell r="AX570">
            <v>1</v>
          </cell>
          <cell r="AY570" t="str">
            <v>WT460X392</v>
          </cell>
        </row>
        <row r="571">
          <cell r="A571" t="str">
            <v>WT</v>
          </cell>
          <cell r="B571" t="str">
            <v>WT18X219.5</v>
          </cell>
          <cell r="C571">
            <v>219.5</v>
          </cell>
          <cell r="D571">
            <v>64.5</v>
          </cell>
          <cell r="E571">
            <v>19.100000000000001</v>
          </cell>
          <cell r="F571">
            <v>0</v>
          </cell>
          <cell r="G571">
            <v>0</v>
          </cell>
          <cell r="H571">
            <v>17</v>
          </cell>
          <cell r="I571">
            <v>0</v>
          </cell>
          <cell r="J571">
            <v>0</v>
          </cell>
          <cell r="K571">
            <v>1.36</v>
          </cell>
          <cell r="L571">
            <v>2.44</v>
          </cell>
          <cell r="M571">
            <v>0</v>
          </cell>
          <cell r="N571">
            <v>0</v>
          </cell>
          <cell r="O571">
            <v>0</v>
          </cell>
          <cell r="P571">
            <v>3.39</v>
          </cell>
          <cell r="Q571">
            <v>3.6875</v>
          </cell>
          <cell r="R571">
            <v>0</v>
          </cell>
          <cell r="S571">
            <v>4.5999999999999996</v>
          </cell>
          <cell r="T571">
            <v>0</v>
          </cell>
          <cell r="U571">
            <v>0</v>
          </cell>
          <cell r="V571">
            <v>1.9</v>
          </cell>
          <cell r="W571">
            <v>0</v>
          </cell>
          <cell r="X571">
            <v>0</v>
          </cell>
          <cell r="Y571">
            <v>11.6</v>
          </cell>
          <cell r="Z571">
            <v>0</v>
          </cell>
          <cell r="AA571">
            <v>0</v>
          </cell>
          <cell r="AB571">
            <v>0</v>
          </cell>
          <cell r="AC571">
            <v>0</v>
          </cell>
          <cell r="AD571">
            <v>0</v>
          </cell>
          <cell r="AE571">
            <v>1890</v>
          </cell>
          <cell r="AF571">
            <v>235</v>
          </cell>
          <cell r="AG571">
            <v>130</v>
          </cell>
          <cell r="AH571">
            <v>5.41</v>
          </cell>
          <cell r="AI571">
            <v>996</v>
          </cell>
          <cell r="AJ571">
            <v>183</v>
          </cell>
          <cell r="AK571">
            <v>117</v>
          </cell>
          <cell r="AL571">
            <v>3.93</v>
          </cell>
          <cell r="AM571">
            <v>0</v>
          </cell>
          <cell r="AN571">
            <v>96.3</v>
          </cell>
          <cell r="AO571">
            <v>894</v>
          </cell>
          <cell r="AP571">
            <v>0</v>
          </cell>
          <cell r="AQ571">
            <v>0</v>
          </cell>
          <cell r="AR571">
            <v>0</v>
          </cell>
          <cell r="AS571">
            <v>0</v>
          </cell>
          <cell r="AT571">
            <v>0</v>
          </cell>
          <cell r="AU571">
            <v>7.49</v>
          </cell>
          <cell r="AV571">
            <v>0.79600000000000004</v>
          </cell>
          <cell r="AW571">
            <v>0</v>
          </cell>
          <cell r="AX571">
            <v>1</v>
          </cell>
          <cell r="AY571" t="str">
            <v>WT460X326.5</v>
          </cell>
        </row>
        <row r="572">
          <cell r="A572" t="str">
            <v>WT</v>
          </cell>
          <cell r="B572" t="str">
            <v>WT18X196.5</v>
          </cell>
          <cell r="C572">
            <v>196.5</v>
          </cell>
          <cell r="D572">
            <v>57.8</v>
          </cell>
          <cell r="E572">
            <v>18.899999999999999</v>
          </cell>
          <cell r="F572">
            <v>0</v>
          </cell>
          <cell r="G572">
            <v>0</v>
          </cell>
          <cell r="H572">
            <v>16.8</v>
          </cell>
          <cell r="I572">
            <v>0</v>
          </cell>
          <cell r="J572">
            <v>0</v>
          </cell>
          <cell r="K572">
            <v>1.22</v>
          </cell>
          <cell r="L572">
            <v>2.2000000000000002</v>
          </cell>
          <cell r="M572">
            <v>0</v>
          </cell>
          <cell r="N572">
            <v>0</v>
          </cell>
          <cell r="O572">
            <v>0</v>
          </cell>
          <cell r="P572">
            <v>3.15</v>
          </cell>
          <cell r="Q572">
            <v>3.4375</v>
          </cell>
          <cell r="R572">
            <v>0</v>
          </cell>
          <cell r="S572">
            <v>4.4400000000000004</v>
          </cell>
          <cell r="T572">
            <v>0</v>
          </cell>
          <cell r="U572">
            <v>0</v>
          </cell>
          <cell r="V572">
            <v>1.72</v>
          </cell>
          <cell r="W572">
            <v>0</v>
          </cell>
          <cell r="X572">
            <v>0</v>
          </cell>
          <cell r="Y572">
            <v>12.9</v>
          </cell>
          <cell r="Z572">
            <v>0</v>
          </cell>
          <cell r="AA572">
            <v>0</v>
          </cell>
          <cell r="AB572">
            <v>0</v>
          </cell>
          <cell r="AC572">
            <v>0</v>
          </cell>
          <cell r="AD572">
            <v>0</v>
          </cell>
          <cell r="AE572">
            <v>1660</v>
          </cell>
          <cell r="AF572">
            <v>207</v>
          </cell>
          <cell r="AG572">
            <v>115</v>
          </cell>
          <cell r="AH572">
            <v>5.37</v>
          </cell>
          <cell r="AI572">
            <v>877</v>
          </cell>
          <cell r="AJ572">
            <v>162</v>
          </cell>
          <cell r="AK572">
            <v>104</v>
          </cell>
          <cell r="AL572">
            <v>3.89</v>
          </cell>
          <cell r="AM572">
            <v>0</v>
          </cell>
          <cell r="AN572">
            <v>70.5</v>
          </cell>
          <cell r="AO572">
            <v>637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7.42</v>
          </cell>
          <cell r="AV572">
            <v>0.79700000000000004</v>
          </cell>
          <cell r="AW572">
            <v>0</v>
          </cell>
          <cell r="AX572">
            <v>1</v>
          </cell>
          <cell r="AY572" t="str">
            <v>WT460X292.5</v>
          </cell>
        </row>
        <row r="573">
          <cell r="A573" t="str">
            <v>WT</v>
          </cell>
          <cell r="B573" t="str">
            <v>WT18X179.5</v>
          </cell>
          <cell r="C573">
            <v>179.5</v>
          </cell>
          <cell r="D573">
            <v>52.7</v>
          </cell>
          <cell r="E573">
            <v>18.7</v>
          </cell>
          <cell r="F573">
            <v>0</v>
          </cell>
          <cell r="G573">
            <v>0</v>
          </cell>
          <cell r="H573">
            <v>16.7</v>
          </cell>
          <cell r="I573">
            <v>0</v>
          </cell>
          <cell r="J573">
            <v>0</v>
          </cell>
          <cell r="K573">
            <v>1.1200000000000001</v>
          </cell>
          <cell r="L573">
            <v>2.0099999999999998</v>
          </cell>
          <cell r="M573">
            <v>0</v>
          </cell>
          <cell r="N573">
            <v>0</v>
          </cell>
          <cell r="O573">
            <v>0</v>
          </cell>
          <cell r="P573">
            <v>2.96</v>
          </cell>
          <cell r="Q573">
            <v>3.25</v>
          </cell>
          <cell r="R573">
            <v>0</v>
          </cell>
          <cell r="S573">
            <v>4.33</v>
          </cell>
          <cell r="T573">
            <v>0</v>
          </cell>
          <cell r="U573">
            <v>0</v>
          </cell>
          <cell r="V573">
            <v>1.58</v>
          </cell>
          <cell r="W573">
            <v>0</v>
          </cell>
          <cell r="X573">
            <v>0</v>
          </cell>
          <cell r="Y573">
            <v>14.1</v>
          </cell>
          <cell r="Z573">
            <v>0</v>
          </cell>
          <cell r="AA573">
            <v>0</v>
          </cell>
          <cell r="AB573">
            <v>0</v>
          </cell>
          <cell r="AC573">
            <v>0</v>
          </cell>
          <cell r="AD573">
            <v>0</v>
          </cell>
          <cell r="AE573">
            <v>1500</v>
          </cell>
          <cell r="AF573">
            <v>187</v>
          </cell>
          <cell r="AG573">
            <v>104</v>
          </cell>
          <cell r="AH573">
            <v>5.33</v>
          </cell>
          <cell r="AI573">
            <v>786</v>
          </cell>
          <cell r="AJ573">
            <v>146</v>
          </cell>
          <cell r="AK573">
            <v>94</v>
          </cell>
          <cell r="AL573">
            <v>3.86</v>
          </cell>
          <cell r="AM573">
            <v>0</v>
          </cell>
          <cell r="AN573">
            <v>54</v>
          </cell>
          <cell r="AO573">
            <v>480</v>
          </cell>
          <cell r="AP573">
            <v>0</v>
          </cell>
          <cell r="AQ573">
            <v>0</v>
          </cell>
          <cell r="AR573">
            <v>0</v>
          </cell>
          <cell r="AS573">
            <v>0</v>
          </cell>
          <cell r="AT573">
            <v>0</v>
          </cell>
          <cell r="AU573">
            <v>7.38</v>
          </cell>
          <cell r="AV573">
            <v>0.79700000000000004</v>
          </cell>
          <cell r="AW573">
            <v>0</v>
          </cell>
          <cell r="AX573">
            <v>1</v>
          </cell>
          <cell r="AY573" t="str">
            <v>WT460X267</v>
          </cell>
        </row>
        <row r="574">
          <cell r="A574" t="str">
            <v>WT</v>
          </cell>
          <cell r="B574" t="str">
            <v>WT18X164</v>
          </cell>
          <cell r="C574">
            <v>164</v>
          </cell>
          <cell r="D574">
            <v>48.2</v>
          </cell>
          <cell r="E574">
            <v>18.5</v>
          </cell>
          <cell r="F574">
            <v>0</v>
          </cell>
          <cell r="G574">
            <v>0</v>
          </cell>
          <cell r="H574">
            <v>16.600000000000001</v>
          </cell>
          <cell r="I574">
            <v>0</v>
          </cell>
          <cell r="J574">
            <v>0</v>
          </cell>
          <cell r="K574">
            <v>1.02</v>
          </cell>
          <cell r="L574">
            <v>1.85</v>
          </cell>
          <cell r="M574">
            <v>0</v>
          </cell>
          <cell r="N574">
            <v>0</v>
          </cell>
          <cell r="O574">
            <v>0</v>
          </cell>
          <cell r="P574">
            <v>2.8</v>
          </cell>
          <cell r="Q574">
            <v>3.125</v>
          </cell>
          <cell r="R574">
            <v>0</v>
          </cell>
          <cell r="S574">
            <v>4.21</v>
          </cell>
          <cell r="T574">
            <v>0</v>
          </cell>
          <cell r="U574">
            <v>0</v>
          </cell>
          <cell r="V574">
            <v>1.45</v>
          </cell>
          <cell r="W574">
            <v>0</v>
          </cell>
          <cell r="X574">
            <v>0</v>
          </cell>
          <cell r="Y574">
            <v>15.4</v>
          </cell>
          <cell r="Z574">
            <v>0</v>
          </cell>
          <cell r="AA574">
            <v>0</v>
          </cell>
          <cell r="AB574">
            <v>0</v>
          </cell>
          <cell r="AC574">
            <v>0</v>
          </cell>
          <cell r="AD574">
            <v>0</v>
          </cell>
          <cell r="AE574">
            <v>1350</v>
          </cell>
          <cell r="AF574">
            <v>168</v>
          </cell>
          <cell r="AG574">
            <v>94.1</v>
          </cell>
          <cell r="AH574">
            <v>5.29</v>
          </cell>
          <cell r="AI574">
            <v>711</v>
          </cell>
          <cell r="AJ574">
            <v>132</v>
          </cell>
          <cell r="AK574">
            <v>85.5</v>
          </cell>
          <cell r="AL574">
            <v>3.84</v>
          </cell>
          <cell r="AM574">
            <v>0</v>
          </cell>
          <cell r="AN574">
            <v>41.9</v>
          </cell>
          <cell r="AO574">
            <v>363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7.32</v>
          </cell>
          <cell r="AV574">
            <v>0.79900000000000004</v>
          </cell>
          <cell r="AW574">
            <v>0</v>
          </cell>
          <cell r="AX574">
            <v>0.98899999999999999</v>
          </cell>
          <cell r="AY574" t="str">
            <v>WT460X244</v>
          </cell>
        </row>
        <row r="575">
          <cell r="A575" t="str">
            <v>WT</v>
          </cell>
          <cell r="B575" t="str">
            <v>WT18X150</v>
          </cell>
          <cell r="C575">
            <v>150</v>
          </cell>
          <cell r="D575">
            <v>44.1</v>
          </cell>
          <cell r="E575">
            <v>18.399999999999999</v>
          </cell>
          <cell r="F575">
            <v>0</v>
          </cell>
          <cell r="G575">
            <v>0</v>
          </cell>
          <cell r="H575">
            <v>16.7</v>
          </cell>
          <cell r="I575">
            <v>0</v>
          </cell>
          <cell r="J575">
            <v>0</v>
          </cell>
          <cell r="K575">
            <v>0.94499999999999995</v>
          </cell>
          <cell r="L575">
            <v>1.68</v>
          </cell>
          <cell r="M575">
            <v>0</v>
          </cell>
          <cell r="N575">
            <v>0</v>
          </cell>
          <cell r="O575">
            <v>0</v>
          </cell>
          <cell r="P575">
            <v>2.63</v>
          </cell>
          <cell r="Q575">
            <v>2.9375</v>
          </cell>
          <cell r="R575">
            <v>0</v>
          </cell>
          <cell r="S575">
            <v>4.13</v>
          </cell>
          <cell r="T575">
            <v>0</v>
          </cell>
          <cell r="U575">
            <v>0</v>
          </cell>
          <cell r="V575">
            <v>1.33</v>
          </cell>
          <cell r="W575">
            <v>0</v>
          </cell>
          <cell r="X575">
            <v>0</v>
          </cell>
          <cell r="Y575">
            <v>16.7</v>
          </cell>
          <cell r="Z575">
            <v>0</v>
          </cell>
          <cell r="AA575">
            <v>0</v>
          </cell>
          <cell r="AB575">
            <v>0</v>
          </cell>
          <cell r="AC575">
            <v>0</v>
          </cell>
          <cell r="AD575">
            <v>0</v>
          </cell>
          <cell r="AE575">
            <v>1230</v>
          </cell>
          <cell r="AF575">
            <v>153</v>
          </cell>
          <cell r="AG575">
            <v>86.1</v>
          </cell>
          <cell r="AH575">
            <v>5.27</v>
          </cell>
          <cell r="AI575">
            <v>648</v>
          </cell>
          <cell r="AJ575">
            <v>120</v>
          </cell>
          <cell r="AK575">
            <v>77.8</v>
          </cell>
          <cell r="AL575">
            <v>3.83</v>
          </cell>
          <cell r="AM575">
            <v>0</v>
          </cell>
          <cell r="AN575">
            <v>32</v>
          </cell>
          <cell r="AO575">
            <v>278</v>
          </cell>
          <cell r="AP575">
            <v>0</v>
          </cell>
          <cell r="AQ575">
            <v>0</v>
          </cell>
          <cell r="AR575">
            <v>0</v>
          </cell>
          <cell r="AS575">
            <v>0</v>
          </cell>
          <cell r="AT575">
            <v>0</v>
          </cell>
          <cell r="AU575">
            <v>7.31</v>
          </cell>
          <cell r="AV575">
            <v>0.79700000000000004</v>
          </cell>
          <cell r="AW575">
            <v>0</v>
          </cell>
          <cell r="AX575">
            <v>0.92500000000000004</v>
          </cell>
          <cell r="AY575" t="str">
            <v>WT460X223</v>
          </cell>
        </row>
        <row r="576">
          <cell r="A576" t="str">
            <v>WT</v>
          </cell>
          <cell r="B576" t="str">
            <v>WT18X140</v>
          </cell>
          <cell r="C576">
            <v>140</v>
          </cell>
          <cell r="D576">
            <v>41.2</v>
          </cell>
          <cell r="E576">
            <v>18.3</v>
          </cell>
          <cell r="F576">
            <v>0</v>
          </cell>
          <cell r="G576">
            <v>0</v>
          </cell>
          <cell r="H576">
            <v>16.600000000000001</v>
          </cell>
          <cell r="I576">
            <v>0</v>
          </cell>
          <cell r="J576">
            <v>0</v>
          </cell>
          <cell r="K576">
            <v>0.88500000000000001</v>
          </cell>
          <cell r="L576">
            <v>1.57</v>
          </cell>
          <cell r="M576">
            <v>0</v>
          </cell>
          <cell r="N576">
            <v>0</v>
          </cell>
          <cell r="O576">
            <v>0</v>
          </cell>
          <cell r="P576">
            <v>2.52</v>
          </cell>
          <cell r="Q576">
            <v>2.8125</v>
          </cell>
          <cell r="R576">
            <v>0</v>
          </cell>
          <cell r="S576">
            <v>4.07</v>
          </cell>
          <cell r="T576">
            <v>0</v>
          </cell>
          <cell r="U576">
            <v>0</v>
          </cell>
          <cell r="V576">
            <v>1.24</v>
          </cell>
          <cell r="W576">
            <v>0</v>
          </cell>
          <cell r="X576">
            <v>0</v>
          </cell>
          <cell r="Y576">
            <v>17.8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1140</v>
          </cell>
          <cell r="AF576">
            <v>142</v>
          </cell>
          <cell r="AG576">
            <v>80</v>
          </cell>
          <cell r="AH576">
            <v>5.25</v>
          </cell>
          <cell r="AI576">
            <v>599</v>
          </cell>
          <cell r="AJ576">
            <v>111</v>
          </cell>
          <cell r="AK576">
            <v>72.2</v>
          </cell>
          <cell r="AL576">
            <v>3.81</v>
          </cell>
          <cell r="AM576">
            <v>0</v>
          </cell>
          <cell r="AN576">
            <v>26.2</v>
          </cell>
          <cell r="AO576">
            <v>226</v>
          </cell>
          <cell r="AP576">
            <v>0</v>
          </cell>
          <cell r="AQ576">
            <v>0</v>
          </cell>
          <cell r="AR576">
            <v>0</v>
          </cell>
          <cell r="AS576">
            <v>0</v>
          </cell>
          <cell r="AT576">
            <v>0</v>
          </cell>
          <cell r="AU576">
            <v>7.28</v>
          </cell>
          <cell r="AV576">
            <v>0.79600000000000004</v>
          </cell>
          <cell r="AW576">
            <v>0</v>
          </cell>
          <cell r="AX576">
            <v>0.86499999999999999</v>
          </cell>
          <cell r="AY576" t="str">
            <v>WT460X208.5</v>
          </cell>
        </row>
        <row r="577">
          <cell r="A577" t="str">
            <v>WT</v>
          </cell>
          <cell r="B577" t="str">
            <v>WT18X130</v>
          </cell>
          <cell r="C577">
            <v>130</v>
          </cell>
          <cell r="D577">
            <v>38.200000000000003</v>
          </cell>
          <cell r="E577">
            <v>18.100000000000001</v>
          </cell>
          <cell r="F577">
            <v>0</v>
          </cell>
          <cell r="G577">
            <v>0</v>
          </cell>
          <cell r="H577">
            <v>16.600000000000001</v>
          </cell>
          <cell r="I577">
            <v>0</v>
          </cell>
          <cell r="J577">
            <v>0</v>
          </cell>
          <cell r="K577">
            <v>0.84</v>
          </cell>
          <cell r="L577">
            <v>1.44</v>
          </cell>
          <cell r="M577">
            <v>0</v>
          </cell>
          <cell r="N577">
            <v>0</v>
          </cell>
          <cell r="O577">
            <v>0</v>
          </cell>
          <cell r="P577">
            <v>2.39</v>
          </cell>
          <cell r="Q577">
            <v>2.6875</v>
          </cell>
          <cell r="R577">
            <v>0</v>
          </cell>
          <cell r="S577">
            <v>4.05</v>
          </cell>
          <cell r="T577">
            <v>0</v>
          </cell>
          <cell r="U577">
            <v>0</v>
          </cell>
          <cell r="V577">
            <v>1.1599999999999999</v>
          </cell>
          <cell r="W577">
            <v>0</v>
          </cell>
          <cell r="X577">
            <v>0</v>
          </cell>
          <cell r="Y577">
            <v>18.7</v>
          </cell>
          <cell r="Z577">
            <v>0</v>
          </cell>
          <cell r="AA577">
            <v>0</v>
          </cell>
          <cell r="AB577">
            <v>0</v>
          </cell>
          <cell r="AC577">
            <v>0</v>
          </cell>
          <cell r="AD577">
            <v>0</v>
          </cell>
          <cell r="AE577">
            <v>1060</v>
          </cell>
          <cell r="AF577">
            <v>133</v>
          </cell>
          <cell r="AG577">
            <v>75.099999999999994</v>
          </cell>
          <cell r="AH577">
            <v>5.26</v>
          </cell>
          <cell r="AI577">
            <v>545</v>
          </cell>
          <cell r="AJ577">
            <v>102</v>
          </cell>
          <cell r="AK577">
            <v>65.8</v>
          </cell>
          <cell r="AL577">
            <v>3.77</v>
          </cell>
          <cell r="AM577">
            <v>0</v>
          </cell>
          <cell r="AN577">
            <v>20.7</v>
          </cell>
          <cell r="AO577">
            <v>181</v>
          </cell>
          <cell r="AP577">
            <v>0</v>
          </cell>
          <cell r="AQ577">
            <v>0</v>
          </cell>
          <cell r="AR577">
            <v>0</v>
          </cell>
          <cell r="AS577">
            <v>0</v>
          </cell>
          <cell r="AT577">
            <v>0</v>
          </cell>
          <cell r="AU577">
            <v>7.29</v>
          </cell>
          <cell r="AV577">
            <v>0.79100000000000004</v>
          </cell>
          <cell r="AW577">
            <v>0</v>
          </cell>
          <cell r="AX577">
            <v>0.81699999999999995</v>
          </cell>
          <cell r="AY577" t="str">
            <v>WT460X193.5</v>
          </cell>
        </row>
        <row r="578">
          <cell r="A578" t="str">
            <v>WT</v>
          </cell>
          <cell r="B578" t="str">
            <v>WT18X122.5</v>
          </cell>
          <cell r="C578">
            <v>122.5</v>
          </cell>
          <cell r="D578">
            <v>36</v>
          </cell>
          <cell r="E578">
            <v>18</v>
          </cell>
          <cell r="F578">
            <v>0</v>
          </cell>
          <cell r="G578">
            <v>0</v>
          </cell>
          <cell r="H578">
            <v>16.5</v>
          </cell>
          <cell r="I578">
            <v>0</v>
          </cell>
          <cell r="J578">
            <v>0</v>
          </cell>
          <cell r="K578">
            <v>0.8</v>
          </cell>
          <cell r="L578">
            <v>1.35</v>
          </cell>
          <cell r="M578">
            <v>0</v>
          </cell>
          <cell r="N578">
            <v>0</v>
          </cell>
          <cell r="O578">
            <v>0</v>
          </cell>
          <cell r="P578">
            <v>2.2999999999999998</v>
          </cell>
          <cell r="Q578">
            <v>2.625</v>
          </cell>
          <cell r="R578">
            <v>0</v>
          </cell>
          <cell r="S578">
            <v>4.03</v>
          </cell>
          <cell r="T578">
            <v>0</v>
          </cell>
          <cell r="U578">
            <v>0</v>
          </cell>
          <cell r="V578">
            <v>1.0900000000000001</v>
          </cell>
          <cell r="W578">
            <v>0</v>
          </cell>
          <cell r="X578">
            <v>0</v>
          </cell>
          <cell r="Y578">
            <v>19.7</v>
          </cell>
          <cell r="Z578">
            <v>0</v>
          </cell>
          <cell r="AA578">
            <v>0</v>
          </cell>
          <cell r="AB578">
            <v>0</v>
          </cell>
          <cell r="AC578">
            <v>0</v>
          </cell>
          <cell r="AD578">
            <v>0</v>
          </cell>
          <cell r="AE578">
            <v>995</v>
          </cell>
          <cell r="AF578">
            <v>125</v>
          </cell>
          <cell r="AG578">
            <v>71</v>
          </cell>
          <cell r="AH578">
            <v>5.26</v>
          </cell>
          <cell r="AI578">
            <v>507</v>
          </cell>
          <cell r="AJ578">
            <v>94.8</v>
          </cell>
          <cell r="AK578">
            <v>61.4</v>
          </cell>
          <cell r="AL578">
            <v>3.75</v>
          </cell>
          <cell r="AM578">
            <v>0</v>
          </cell>
          <cell r="AN578">
            <v>17.3</v>
          </cell>
          <cell r="AO578">
            <v>151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7.28</v>
          </cell>
          <cell r="AV578">
            <v>0.78800000000000003</v>
          </cell>
          <cell r="AW578">
            <v>0</v>
          </cell>
          <cell r="AX578">
            <v>0.76800000000000002</v>
          </cell>
          <cell r="AY578" t="str">
            <v>WT460X182.5</v>
          </cell>
        </row>
        <row r="579">
          <cell r="A579" t="str">
            <v>WT</v>
          </cell>
          <cell r="B579" t="str">
            <v>WT18X115</v>
          </cell>
          <cell r="C579">
            <v>115</v>
          </cell>
          <cell r="D579">
            <v>33.799999999999997</v>
          </cell>
          <cell r="E579">
            <v>18</v>
          </cell>
          <cell r="F579">
            <v>0</v>
          </cell>
          <cell r="G579">
            <v>0</v>
          </cell>
          <cell r="H579">
            <v>16.5</v>
          </cell>
          <cell r="I579">
            <v>0</v>
          </cell>
          <cell r="J579">
            <v>0</v>
          </cell>
          <cell r="K579">
            <v>0.76</v>
          </cell>
          <cell r="L579">
            <v>1.26</v>
          </cell>
          <cell r="M579">
            <v>0</v>
          </cell>
          <cell r="N579">
            <v>0</v>
          </cell>
          <cell r="O579">
            <v>0</v>
          </cell>
          <cell r="P579">
            <v>2.21</v>
          </cell>
          <cell r="Q579">
            <v>2.5</v>
          </cell>
          <cell r="R579">
            <v>0</v>
          </cell>
          <cell r="S579">
            <v>4.01</v>
          </cell>
          <cell r="T579">
            <v>0</v>
          </cell>
          <cell r="U579">
            <v>0</v>
          </cell>
          <cell r="V579">
            <v>1.03</v>
          </cell>
          <cell r="W579">
            <v>0</v>
          </cell>
          <cell r="X579">
            <v>0</v>
          </cell>
          <cell r="Y579">
            <v>20.7</v>
          </cell>
          <cell r="Z579">
            <v>0</v>
          </cell>
          <cell r="AA579">
            <v>0</v>
          </cell>
          <cell r="AB579">
            <v>0</v>
          </cell>
          <cell r="AC579">
            <v>0</v>
          </cell>
          <cell r="AD579">
            <v>0</v>
          </cell>
          <cell r="AE579">
            <v>934</v>
          </cell>
          <cell r="AF579">
            <v>118</v>
          </cell>
          <cell r="AG579">
            <v>67</v>
          </cell>
          <cell r="AH579">
            <v>5.25</v>
          </cell>
          <cell r="AI579">
            <v>470</v>
          </cell>
          <cell r="AJ579">
            <v>88</v>
          </cell>
          <cell r="AK579">
            <v>57</v>
          </cell>
          <cell r="AL579">
            <v>3.73</v>
          </cell>
          <cell r="AM579">
            <v>0</v>
          </cell>
          <cell r="AN579">
            <v>14.3</v>
          </cell>
          <cell r="AO579">
            <v>125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7.28</v>
          </cell>
          <cell r="AV579">
            <v>0.78400000000000003</v>
          </cell>
          <cell r="AW579">
            <v>0</v>
          </cell>
          <cell r="AX579">
            <v>0.71399999999999997</v>
          </cell>
          <cell r="AY579" t="str">
            <v>WT460X171</v>
          </cell>
        </row>
        <row r="580">
          <cell r="A580" t="str">
            <v>WT</v>
          </cell>
          <cell r="B580" t="str">
            <v>WT18X128</v>
          </cell>
          <cell r="C580">
            <v>128</v>
          </cell>
          <cell r="D580">
            <v>37.700000000000003</v>
          </cell>
          <cell r="E580">
            <v>18.7</v>
          </cell>
          <cell r="F580">
            <v>0</v>
          </cell>
          <cell r="G580">
            <v>0</v>
          </cell>
          <cell r="H580">
            <v>12.2</v>
          </cell>
          <cell r="I580">
            <v>0</v>
          </cell>
          <cell r="J580">
            <v>0</v>
          </cell>
          <cell r="K580">
            <v>0.96</v>
          </cell>
          <cell r="L580">
            <v>1.73</v>
          </cell>
          <cell r="M580">
            <v>0</v>
          </cell>
          <cell r="N580">
            <v>0</v>
          </cell>
          <cell r="O580">
            <v>0</v>
          </cell>
          <cell r="P580">
            <v>2.48</v>
          </cell>
          <cell r="Q580">
            <v>2.625</v>
          </cell>
          <cell r="R580">
            <v>0</v>
          </cell>
          <cell r="S580">
            <v>4.92</v>
          </cell>
          <cell r="T580">
            <v>0</v>
          </cell>
          <cell r="U580">
            <v>0</v>
          </cell>
          <cell r="V580">
            <v>1.54</v>
          </cell>
          <cell r="W580">
            <v>0</v>
          </cell>
          <cell r="X580">
            <v>0</v>
          </cell>
          <cell r="Y580">
            <v>16.899999999999999</v>
          </cell>
          <cell r="Z580">
            <v>0</v>
          </cell>
          <cell r="AA580">
            <v>0</v>
          </cell>
          <cell r="AB580">
            <v>0</v>
          </cell>
          <cell r="AC580">
            <v>0</v>
          </cell>
          <cell r="AD580">
            <v>0</v>
          </cell>
          <cell r="AE580">
            <v>1210</v>
          </cell>
          <cell r="AF580">
            <v>156</v>
          </cell>
          <cell r="AG580">
            <v>87.4</v>
          </cell>
          <cell r="AH580">
            <v>5.66</v>
          </cell>
          <cell r="AI580">
            <v>264</v>
          </cell>
          <cell r="AJ580">
            <v>68.5</v>
          </cell>
          <cell r="AK580">
            <v>43.2</v>
          </cell>
          <cell r="AL580">
            <v>2.65</v>
          </cell>
          <cell r="AM580">
            <v>0</v>
          </cell>
          <cell r="AN580">
            <v>26.4</v>
          </cell>
          <cell r="AO580">
            <v>205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7.45</v>
          </cell>
          <cell r="AV580">
            <v>0.70399999999999996</v>
          </cell>
          <cell r="AW580">
            <v>0</v>
          </cell>
          <cell r="AX580">
            <v>0.92200000000000004</v>
          </cell>
          <cell r="AY580" t="str">
            <v>WT460X190.5</v>
          </cell>
        </row>
        <row r="581">
          <cell r="A581" t="str">
            <v>WT</v>
          </cell>
          <cell r="B581" t="str">
            <v>WT18X116</v>
          </cell>
          <cell r="C581">
            <v>116</v>
          </cell>
          <cell r="D581">
            <v>34.1</v>
          </cell>
          <cell r="E581">
            <v>18.600000000000001</v>
          </cell>
          <cell r="F581">
            <v>0</v>
          </cell>
          <cell r="G581">
            <v>0</v>
          </cell>
          <cell r="H581">
            <v>12.1</v>
          </cell>
          <cell r="I581">
            <v>0</v>
          </cell>
          <cell r="J581">
            <v>0</v>
          </cell>
          <cell r="K581">
            <v>0.87</v>
          </cell>
          <cell r="L581">
            <v>1.57</v>
          </cell>
          <cell r="M581">
            <v>0</v>
          </cell>
          <cell r="N581">
            <v>0</v>
          </cell>
          <cell r="O581">
            <v>0</v>
          </cell>
          <cell r="P581">
            <v>2.3199999999999998</v>
          </cell>
          <cell r="Q581">
            <v>2.4375</v>
          </cell>
          <cell r="R581">
            <v>0</v>
          </cell>
          <cell r="S581">
            <v>4.82</v>
          </cell>
          <cell r="T581">
            <v>0</v>
          </cell>
          <cell r="U581">
            <v>0</v>
          </cell>
          <cell r="V581">
            <v>1.4</v>
          </cell>
          <cell r="W581">
            <v>0</v>
          </cell>
          <cell r="X581">
            <v>0</v>
          </cell>
          <cell r="Y581">
            <v>18.7</v>
          </cell>
          <cell r="Z581">
            <v>0</v>
          </cell>
          <cell r="AA581">
            <v>0</v>
          </cell>
          <cell r="AB581">
            <v>0</v>
          </cell>
          <cell r="AC581">
            <v>0</v>
          </cell>
          <cell r="AD581">
            <v>0</v>
          </cell>
          <cell r="AE581">
            <v>1080</v>
          </cell>
          <cell r="AF581">
            <v>140</v>
          </cell>
          <cell r="AG581">
            <v>78.5</v>
          </cell>
          <cell r="AH581">
            <v>5.63</v>
          </cell>
          <cell r="AI581">
            <v>234</v>
          </cell>
          <cell r="AJ581">
            <v>60.9</v>
          </cell>
          <cell r="AK581">
            <v>38.6</v>
          </cell>
          <cell r="AL581">
            <v>2.62</v>
          </cell>
          <cell r="AM581">
            <v>0</v>
          </cell>
          <cell r="AN581">
            <v>19.7</v>
          </cell>
          <cell r="AO581">
            <v>151</v>
          </cell>
          <cell r="AP581">
            <v>0</v>
          </cell>
          <cell r="AQ581">
            <v>0</v>
          </cell>
          <cell r="AR581">
            <v>0</v>
          </cell>
          <cell r="AS581">
            <v>0</v>
          </cell>
          <cell r="AT581">
            <v>0</v>
          </cell>
          <cell r="AU581">
            <v>7.4</v>
          </cell>
          <cell r="AV581">
            <v>0.70299999999999996</v>
          </cell>
          <cell r="AW581">
            <v>0</v>
          </cell>
          <cell r="AX581">
            <v>0.82899999999999996</v>
          </cell>
          <cell r="AY581" t="str">
            <v>WT460X172.5</v>
          </cell>
        </row>
        <row r="582">
          <cell r="A582" t="str">
            <v>WT</v>
          </cell>
          <cell r="B582" t="str">
            <v>WT18X105</v>
          </cell>
          <cell r="C582">
            <v>105</v>
          </cell>
          <cell r="D582">
            <v>30.9</v>
          </cell>
          <cell r="E582">
            <v>18.3</v>
          </cell>
          <cell r="F582">
            <v>0</v>
          </cell>
          <cell r="G582">
            <v>0</v>
          </cell>
          <cell r="H582">
            <v>12.2</v>
          </cell>
          <cell r="I582">
            <v>0</v>
          </cell>
          <cell r="J582">
            <v>0</v>
          </cell>
          <cell r="K582">
            <v>0.83</v>
          </cell>
          <cell r="L582">
            <v>1.36</v>
          </cell>
          <cell r="M582">
            <v>0</v>
          </cell>
          <cell r="N582">
            <v>0</v>
          </cell>
          <cell r="O582">
            <v>0</v>
          </cell>
          <cell r="P582">
            <v>2.11</v>
          </cell>
          <cell r="Q582">
            <v>2.3125</v>
          </cell>
          <cell r="R582">
            <v>0</v>
          </cell>
          <cell r="S582">
            <v>4.87</v>
          </cell>
          <cell r="T582">
            <v>0</v>
          </cell>
          <cell r="U582">
            <v>0</v>
          </cell>
          <cell r="V582">
            <v>1.27</v>
          </cell>
          <cell r="W582">
            <v>0</v>
          </cell>
          <cell r="X582">
            <v>0</v>
          </cell>
          <cell r="Y582">
            <v>19.600000000000001</v>
          </cell>
          <cell r="Z582">
            <v>0</v>
          </cell>
          <cell r="AA582">
            <v>0</v>
          </cell>
          <cell r="AB582">
            <v>0</v>
          </cell>
          <cell r="AC582">
            <v>0</v>
          </cell>
          <cell r="AD582">
            <v>0</v>
          </cell>
          <cell r="AE582">
            <v>985</v>
          </cell>
          <cell r="AF582">
            <v>131</v>
          </cell>
          <cell r="AG582">
            <v>73.099999999999994</v>
          </cell>
          <cell r="AH582">
            <v>5.65</v>
          </cell>
          <cell r="AI582">
            <v>206</v>
          </cell>
          <cell r="AJ582">
            <v>53.4</v>
          </cell>
          <cell r="AK582">
            <v>33.799999999999997</v>
          </cell>
          <cell r="AL582">
            <v>2.58</v>
          </cell>
          <cell r="AM582">
            <v>0</v>
          </cell>
          <cell r="AN582">
            <v>13.9</v>
          </cell>
          <cell r="AO582">
            <v>119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7.49</v>
          </cell>
          <cell r="AV582">
            <v>0.68700000000000006</v>
          </cell>
          <cell r="AW582">
            <v>0</v>
          </cell>
          <cell r="AX582">
            <v>0.79100000000000004</v>
          </cell>
          <cell r="AY582" t="str">
            <v>WT460X156.5</v>
          </cell>
        </row>
        <row r="583">
          <cell r="A583" t="str">
            <v>WT</v>
          </cell>
          <cell r="B583" t="str">
            <v>WT18X97</v>
          </cell>
          <cell r="C583">
            <v>97</v>
          </cell>
          <cell r="D583">
            <v>28.5</v>
          </cell>
          <cell r="E583">
            <v>18.2</v>
          </cell>
          <cell r="F583">
            <v>0</v>
          </cell>
          <cell r="G583">
            <v>0</v>
          </cell>
          <cell r="H583">
            <v>12.1</v>
          </cell>
          <cell r="I583">
            <v>0</v>
          </cell>
          <cell r="J583">
            <v>0</v>
          </cell>
          <cell r="K583">
            <v>0.76500000000000001</v>
          </cell>
          <cell r="L583">
            <v>1.26</v>
          </cell>
          <cell r="M583">
            <v>0</v>
          </cell>
          <cell r="N583">
            <v>0</v>
          </cell>
          <cell r="O583">
            <v>0</v>
          </cell>
          <cell r="P583">
            <v>2.0099999999999998</v>
          </cell>
          <cell r="Q583">
            <v>2.1875</v>
          </cell>
          <cell r="R583">
            <v>0</v>
          </cell>
          <cell r="S583">
            <v>4.8</v>
          </cell>
          <cell r="T583">
            <v>0</v>
          </cell>
          <cell r="U583">
            <v>0</v>
          </cell>
          <cell r="V583">
            <v>1.18</v>
          </cell>
          <cell r="W583">
            <v>0</v>
          </cell>
          <cell r="X583">
            <v>0</v>
          </cell>
          <cell r="Y583">
            <v>21.2</v>
          </cell>
          <cell r="Z583">
            <v>0</v>
          </cell>
          <cell r="AA583">
            <v>0</v>
          </cell>
          <cell r="AB583">
            <v>0</v>
          </cell>
          <cell r="AC583">
            <v>0</v>
          </cell>
          <cell r="AD583">
            <v>0</v>
          </cell>
          <cell r="AE583">
            <v>901</v>
          </cell>
          <cell r="AF583">
            <v>120</v>
          </cell>
          <cell r="AG583">
            <v>67</v>
          </cell>
          <cell r="AH583">
            <v>5.62</v>
          </cell>
          <cell r="AI583">
            <v>187</v>
          </cell>
          <cell r="AJ583">
            <v>48.8</v>
          </cell>
          <cell r="AK583">
            <v>30.9</v>
          </cell>
          <cell r="AL583">
            <v>2.56</v>
          </cell>
          <cell r="AM583">
            <v>0</v>
          </cell>
          <cell r="AN583">
            <v>11.1</v>
          </cell>
          <cell r="AO583">
            <v>92.7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7.45</v>
          </cell>
          <cell r="AV583">
            <v>0.68700000000000006</v>
          </cell>
          <cell r="AW583">
            <v>0</v>
          </cell>
          <cell r="AX583">
            <v>0.70199999999999996</v>
          </cell>
          <cell r="AY583" t="str">
            <v>WT460X144.5</v>
          </cell>
        </row>
        <row r="584">
          <cell r="A584" t="str">
            <v>WT</v>
          </cell>
          <cell r="B584" t="str">
            <v>WT18X91</v>
          </cell>
          <cell r="C584">
            <v>91</v>
          </cell>
          <cell r="D584">
            <v>26.8</v>
          </cell>
          <cell r="E584">
            <v>18.2</v>
          </cell>
          <cell r="F584">
            <v>0</v>
          </cell>
          <cell r="G584">
            <v>0</v>
          </cell>
          <cell r="H584">
            <v>12.1</v>
          </cell>
          <cell r="I584">
            <v>0</v>
          </cell>
          <cell r="J584">
            <v>0</v>
          </cell>
          <cell r="K584">
            <v>0.72499999999999998</v>
          </cell>
          <cell r="L584">
            <v>1.18</v>
          </cell>
          <cell r="M584">
            <v>0</v>
          </cell>
          <cell r="N584">
            <v>0</v>
          </cell>
          <cell r="O584">
            <v>0</v>
          </cell>
          <cell r="P584">
            <v>1.93</v>
          </cell>
          <cell r="Q584">
            <v>2.125</v>
          </cell>
          <cell r="R584">
            <v>0</v>
          </cell>
          <cell r="S584">
            <v>4.7699999999999996</v>
          </cell>
          <cell r="T584">
            <v>0</v>
          </cell>
          <cell r="U584">
            <v>0</v>
          </cell>
          <cell r="V584">
            <v>1.1100000000000001</v>
          </cell>
          <cell r="W584">
            <v>0</v>
          </cell>
          <cell r="X584">
            <v>0</v>
          </cell>
          <cell r="Y584">
            <v>22.4</v>
          </cell>
          <cell r="Z584">
            <v>0</v>
          </cell>
          <cell r="AA584">
            <v>0</v>
          </cell>
          <cell r="AB584">
            <v>0</v>
          </cell>
          <cell r="AC584">
            <v>0</v>
          </cell>
          <cell r="AD584">
            <v>0</v>
          </cell>
          <cell r="AE584">
            <v>845</v>
          </cell>
          <cell r="AF584">
            <v>113</v>
          </cell>
          <cell r="AG584">
            <v>63.1</v>
          </cell>
          <cell r="AH584">
            <v>5.62</v>
          </cell>
          <cell r="AI584">
            <v>174</v>
          </cell>
          <cell r="AJ584">
            <v>45.3</v>
          </cell>
          <cell r="AK584">
            <v>28.8</v>
          </cell>
          <cell r="AL584">
            <v>2.5499999999999998</v>
          </cell>
          <cell r="AM584">
            <v>0</v>
          </cell>
          <cell r="AN584">
            <v>9.1999999999999993</v>
          </cell>
          <cell r="AO584">
            <v>77.599999999999994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7.45</v>
          </cell>
          <cell r="AV584">
            <v>0.68500000000000005</v>
          </cell>
          <cell r="AW584">
            <v>0</v>
          </cell>
          <cell r="AX584">
            <v>0.63700000000000001</v>
          </cell>
          <cell r="AY584" t="str">
            <v>WT460X135.5</v>
          </cell>
        </row>
        <row r="585">
          <cell r="A585" t="str">
            <v>WT</v>
          </cell>
          <cell r="B585" t="str">
            <v>WT18X85</v>
          </cell>
          <cell r="C585">
            <v>85</v>
          </cell>
          <cell r="D585">
            <v>25</v>
          </cell>
          <cell r="E585">
            <v>18.100000000000001</v>
          </cell>
          <cell r="F585">
            <v>0</v>
          </cell>
          <cell r="G585">
            <v>0</v>
          </cell>
          <cell r="H585">
            <v>12</v>
          </cell>
          <cell r="I585">
            <v>0</v>
          </cell>
          <cell r="J585">
            <v>0</v>
          </cell>
          <cell r="K585">
            <v>0.68</v>
          </cell>
          <cell r="L585">
            <v>1.1000000000000001</v>
          </cell>
          <cell r="M585">
            <v>0</v>
          </cell>
          <cell r="N585">
            <v>0</v>
          </cell>
          <cell r="O585">
            <v>0</v>
          </cell>
          <cell r="P585">
            <v>1.85</v>
          </cell>
          <cell r="Q585">
            <v>2</v>
          </cell>
          <cell r="R585">
            <v>0</v>
          </cell>
          <cell r="S585">
            <v>4.7300000000000004</v>
          </cell>
          <cell r="T585">
            <v>0</v>
          </cell>
          <cell r="U585">
            <v>0</v>
          </cell>
          <cell r="V585">
            <v>1.04</v>
          </cell>
          <cell r="W585">
            <v>0</v>
          </cell>
          <cell r="X585">
            <v>0</v>
          </cell>
          <cell r="Y585">
            <v>23.9</v>
          </cell>
          <cell r="Z585">
            <v>0</v>
          </cell>
          <cell r="AA585">
            <v>0</v>
          </cell>
          <cell r="AB585">
            <v>0</v>
          </cell>
          <cell r="AC585">
            <v>0</v>
          </cell>
          <cell r="AD585">
            <v>0</v>
          </cell>
          <cell r="AE585">
            <v>786</v>
          </cell>
          <cell r="AF585">
            <v>105</v>
          </cell>
          <cell r="AG585">
            <v>58.9</v>
          </cell>
          <cell r="AH585">
            <v>5.61</v>
          </cell>
          <cell r="AI585">
            <v>160</v>
          </cell>
          <cell r="AJ585">
            <v>41.8</v>
          </cell>
          <cell r="AK585">
            <v>26.6</v>
          </cell>
          <cell r="AL585">
            <v>2.5299999999999998</v>
          </cell>
          <cell r="AM585">
            <v>0</v>
          </cell>
          <cell r="AN585">
            <v>7.51</v>
          </cell>
          <cell r="AO585">
            <v>63.2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7.44</v>
          </cell>
          <cell r="AV585">
            <v>0.68400000000000005</v>
          </cell>
          <cell r="AW585">
            <v>0</v>
          </cell>
          <cell r="AX585">
            <v>0.56599999999999995</v>
          </cell>
          <cell r="AY585" t="str">
            <v>WT460X126.5</v>
          </cell>
        </row>
        <row r="586">
          <cell r="A586" t="str">
            <v>WT</v>
          </cell>
          <cell r="B586" t="str">
            <v>WT18X80</v>
          </cell>
          <cell r="C586">
            <v>80</v>
          </cell>
          <cell r="D586">
            <v>23.5</v>
          </cell>
          <cell r="E586">
            <v>18</v>
          </cell>
          <cell r="F586">
            <v>0</v>
          </cell>
          <cell r="G586">
            <v>0</v>
          </cell>
          <cell r="H586">
            <v>12</v>
          </cell>
          <cell r="I586">
            <v>0</v>
          </cell>
          <cell r="J586">
            <v>0</v>
          </cell>
          <cell r="K586">
            <v>0.65</v>
          </cell>
          <cell r="L586">
            <v>1.02</v>
          </cell>
          <cell r="M586">
            <v>0</v>
          </cell>
          <cell r="N586">
            <v>0</v>
          </cell>
          <cell r="O586">
            <v>0</v>
          </cell>
          <cell r="P586">
            <v>1.77</v>
          </cell>
          <cell r="Q586">
            <v>1.9375</v>
          </cell>
          <cell r="R586">
            <v>0</v>
          </cell>
          <cell r="S586">
            <v>4.74</v>
          </cell>
          <cell r="T586">
            <v>0</v>
          </cell>
          <cell r="U586">
            <v>0</v>
          </cell>
          <cell r="V586">
            <v>0.98</v>
          </cell>
          <cell r="W586">
            <v>0</v>
          </cell>
          <cell r="X586">
            <v>0</v>
          </cell>
          <cell r="Y586">
            <v>25</v>
          </cell>
          <cell r="Z586">
            <v>0</v>
          </cell>
          <cell r="AA586">
            <v>0</v>
          </cell>
          <cell r="AB586">
            <v>0</v>
          </cell>
          <cell r="AC586">
            <v>0</v>
          </cell>
          <cell r="AD586">
            <v>0</v>
          </cell>
          <cell r="AE586">
            <v>740</v>
          </cell>
          <cell r="AF586">
            <v>100</v>
          </cell>
          <cell r="AG586">
            <v>55.8</v>
          </cell>
          <cell r="AH586">
            <v>5.61</v>
          </cell>
          <cell r="AI586">
            <v>147</v>
          </cell>
          <cell r="AJ586">
            <v>38.6</v>
          </cell>
          <cell r="AK586">
            <v>24.6</v>
          </cell>
          <cell r="AL586">
            <v>2.5</v>
          </cell>
          <cell r="AM586">
            <v>0</v>
          </cell>
          <cell r="AN586">
            <v>6.17</v>
          </cell>
          <cell r="AO586">
            <v>53.6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7.46</v>
          </cell>
          <cell r="AV586">
            <v>0.67800000000000005</v>
          </cell>
          <cell r="AW586">
            <v>0</v>
          </cell>
          <cell r="AX586">
            <v>0.52100000000000002</v>
          </cell>
          <cell r="AY586" t="str">
            <v>WT460X119</v>
          </cell>
        </row>
        <row r="587">
          <cell r="A587" t="str">
            <v>WT</v>
          </cell>
          <cell r="B587" t="str">
            <v>WT18X75</v>
          </cell>
          <cell r="C587">
            <v>75</v>
          </cell>
          <cell r="D587">
            <v>22.1</v>
          </cell>
          <cell r="E587">
            <v>17.899999999999999</v>
          </cell>
          <cell r="F587">
            <v>0</v>
          </cell>
          <cell r="G587">
            <v>0</v>
          </cell>
          <cell r="H587">
            <v>12</v>
          </cell>
          <cell r="I587">
            <v>0</v>
          </cell>
          <cell r="J587">
            <v>0</v>
          </cell>
          <cell r="K587">
            <v>0.625</v>
          </cell>
          <cell r="L587">
            <v>0.94</v>
          </cell>
          <cell r="M587">
            <v>0</v>
          </cell>
          <cell r="N587">
            <v>0</v>
          </cell>
          <cell r="O587">
            <v>0</v>
          </cell>
          <cell r="P587">
            <v>1.69</v>
          </cell>
          <cell r="Q587">
            <v>1.875</v>
          </cell>
          <cell r="R587">
            <v>0</v>
          </cell>
          <cell r="S587">
            <v>4.78</v>
          </cell>
          <cell r="T587">
            <v>0</v>
          </cell>
          <cell r="U587">
            <v>0</v>
          </cell>
          <cell r="V587">
            <v>0.92300000000000004</v>
          </cell>
          <cell r="W587">
            <v>0</v>
          </cell>
          <cell r="X587">
            <v>0</v>
          </cell>
          <cell r="Y587">
            <v>26</v>
          </cell>
          <cell r="Z587">
            <v>0</v>
          </cell>
          <cell r="AA587">
            <v>0</v>
          </cell>
          <cell r="AB587">
            <v>0</v>
          </cell>
          <cell r="AC587">
            <v>0</v>
          </cell>
          <cell r="AD587">
            <v>0</v>
          </cell>
          <cell r="AE587">
            <v>698</v>
          </cell>
          <cell r="AF587">
            <v>95.5</v>
          </cell>
          <cell r="AG587">
            <v>53.1</v>
          </cell>
          <cell r="AH587">
            <v>5.62</v>
          </cell>
          <cell r="AI587">
            <v>135</v>
          </cell>
          <cell r="AJ587">
            <v>35.4</v>
          </cell>
          <cell r="AK587">
            <v>22.5</v>
          </cell>
          <cell r="AL587">
            <v>2.4700000000000002</v>
          </cell>
          <cell r="AM587">
            <v>0</v>
          </cell>
          <cell r="AN587">
            <v>5.04</v>
          </cell>
          <cell r="AO587">
            <v>46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7.5</v>
          </cell>
          <cell r="AV587">
            <v>0.67</v>
          </cell>
          <cell r="AW587">
            <v>0</v>
          </cell>
          <cell r="AX587">
            <v>0.48599999999999999</v>
          </cell>
          <cell r="AY587" t="str">
            <v>WT460X111.5</v>
          </cell>
        </row>
        <row r="588">
          <cell r="A588" t="str">
            <v>WT</v>
          </cell>
          <cell r="B588" t="str">
            <v>WT18X67.5</v>
          </cell>
          <cell r="C588">
            <v>67.5</v>
          </cell>
          <cell r="D588">
            <v>19.899999999999999</v>
          </cell>
          <cell r="E588">
            <v>17.8</v>
          </cell>
          <cell r="F588">
            <v>0</v>
          </cell>
          <cell r="G588">
            <v>0</v>
          </cell>
          <cell r="H588">
            <v>12</v>
          </cell>
          <cell r="I588">
            <v>0</v>
          </cell>
          <cell r="J588">
            <v>0</v>
          </cell>
          <cell r="K588">
            <v>0.6</v>
          </cell>
          <cell r="L588">
            <v>0.79</v>
          </cell>
          <cell r="M588">
            <v>0</v>
          </cell>
          <cell r="N588">
            <v>0</v>
          </cell>
          <cell r="O588">
            <v>0</v>
          </cell>
          <cell r="P588">
            <v>1.54</v>
          </cell>
          <cell r="Q588">
            <v>1.6875</v>
          </cell>
          <cell r="R588">
            <v>0</v>
          </cell>
          <cell r="S588">
            <v>4.96</v>
          </cell>
          <cell r="T588">
            <v>0</v>
          </cell>
          <cell r="U588">
            <v>0</v>
          </cell>
          <cell r="V588">
            <v>1.23</v>
          </cell>
          <cell r="W588">
            <v>0</v>
          </cell>
          <cell r="X588">
            <v>0</v>
          </cell>
          <cell r="Y588">
            <v>27.1</v>
          </cell>
          <cell r="Z588">
            <v>0</v>
          </cell>
          <cell r="AA588">
            <v>0</v>
          </cell>
          <cell r="AB588">
            <v>0</v>
          </cell>
          <cell r="AC588">
            <v>0</v>
          </cell>
          <cell r="AD588">
            <v>0</v>
          </cell>
          <cell r="AE588">
            <v>637</v>
          </cell>
          <cell r="AF588">
            <v>90.1</v>
          </cell>
          <cell r="AG588">
            <v>49.7</v>
          </cell>
          <cell r="AH588">
            <v>5.66</v>
          </cell>
          <cell r="AI588">
            <v>113</v>
          </cell>
          <cell r="AJ588">
            <v>29.8</v>
          </cell>
          <cell r="AK588">
            <v>18.899999999999999</v>
          </cell>
          <cell r="AL588">
            <v>2.38</v>
          </cell>
          <cell r="AM588">
            <v>0</v>
          </cell>
          <cell r="AN588">
            <v>3.48</v>
          </cell>
          <cell r="AO588">
            <v>37.299999999999997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7.65</v>
          </cell>
          <cell r="AV588">
            <v>0.64400000000000002</v>
          </cell>
          <cell r="AW588">
            <v>0</v>
          </cell>
          <cell r="AX588">
            <v>0.45600000000000002</v>
          </cell>
          <cell r="AY588" t="str">
            <v>WT460X100.5</v>
          </cell>
        </row>
        <row r="589">
          <cell r="A589" t="str">
            <v>WT</v>
          </cell>
          <cell r="B589" t="str">
            <v>WT16.5X193.5</v>
          </cell>
          <cell r="C589">
            <v>193.5</v>
          </cell>
          <cell r="D589">
            <v>57</v>
          </cell>
          <cell r="E589">
            <v>18</v>
          </cell>
          <cell r="F589">
            <v>0</v>
          </cell>
          <cell r="G589">
            <v>0</v>
          </cell>
          <cell r="H589">
            <v>16.2</v>
          </cell>
          <cell r="I589">
            <v>0</v>
          </cell>
          <cell r="J589">
            <v>0</v>
          </cell>
          <cell r="K589">
            <v>1.26</v>
          </cell>
          <cell r="L589">
            <v>2.2799999999999998</v>
          </cell>
          <cell r="M589">
            <v>0</v>
          </cell>
          <cell r="N589">
            <v>0</v>
          </cell>
          <cell r="O589">
            <v>0</v>
          </cell>
          <cell r="P589">
            <v>3.07</v>
          </cell>
          <cell r="Q589">
            <v>3.1875</v>
          </cell>
          <cell r="R589">
            <v>0</v>
          </cell>
          <cell r="S589">
            <v>4.2699999999999996</v>
          </cell>
          <cell r="T589">
            <v>0</v>
          </cell>
          <cell r="U589">
            <v>0</v>
          </cell>
          <cell r="V589">
            <v>1.76</v>
          </cell>
          <cell r="W589">
            <v>0</v>
          </cell>
          <cell r="X589">
            <v>0</v>
          </cell>
          <cell r="Y589">
            <v>11.8</v>
          </cell>
          <cell r="Z589">
            <v>0</v>
          </cell>
          <cell r="AA589">
            <v>0</v>
          </cell>
          <cell r="AB589">
            <v>0</v>
          </cell>
          <cell r="AC589">
            <v>0</v>
          </cell>
          <cell r="AD589">
            <v>0</v>
          </cell>
          <cell r="AE589">
            <v>1460</v>
          </cell>
          <cell r="AF589">
            <v>193</v>
          </cell>
          <cell r="AG589">
            <v>107</v>
          </cell>
          <cell r="AH589">
            <v>5.07</v>
          </cell>
          <cell r="AI589">
            <v>810</v>
          </cell>
          <cell r="AJ589">
            <v>156</v>
          </cell>
          <cell r="AK589">
            <v>100</v>
          </cell>
          <cell r="AL589">
            <v>3.77</v>
          </cell>
          <cell r="AM589">
            <v>0</v>
          </cell>
          <cell r="AN589">
            <v>73.900000000000006</v>
          </cell>
          <cell r="AO589">
            <v>615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7.04</v>
          </cell>
          <cell r="AV589">
            <v>0.80200000000000005</v>
          </cell>
          <cell r="AW589">
            <v>0</v>
          </cell>
          <cell r="AX589">
            <v>1</v>
          </cell>
          <cell r="AY589" t="str">
            <v>WT420X288</v>
          </cell>
        </row>
        <row r="590">
          <cell r="A590" t="str">
            <v>WT</v>
          </cell>
          <cell r="B590" t="str">
            <v>WT16.5X177</v>
          </cell>
          <cell r="C590">
            <v>177</v>
          </cell>
          <cell r="D590">
            <v>52.1</v>
          </cell>
          <cell r="E590">
            <v>17.8</v>
          </cell>
          <cell r="F590">
            <v>0</v>
          </cell>
          <cell r="G590">
            <v>0</v>
          </cell>
          <cell r="H590">
            <v>16.100000000000001</v>
          </cell>
          <cell r="I590">
            <v>0</v>
          </cell>
          <cell r="J590">
            <v>0</v>
          </cell>
          <cell r="K590">
            <v>1.1599999999999999</v>
          </cell>
          <cell r="L590">
            <v>2.09</v>
          </cell>
          <cell r="M590">
            <v>0</v>
          </cell>
          <cell r="N590">
            <v>0</v>
          </cell>
          <cell r="O590">
            <v>0</v>
          </cell>
          <cell r="P590">
            <v>2.88</v>
          </cell>
          <cell r="Q590">
            <v>2.9375</v>
          </cell>
          <cell r="R590">
            <v>0</v>
          </cell>
          <cell r="S590">
            <v>4.1500000000000004</v>
          </cell>
          <cell r="T590">
            <v>0</v>
          </cell>
          <cell r="U590">
            <v>0</v>
          </cell>
          <cell r="V590">
            <v>1.62</v>
          </cell>
          <cell r="W590">
            <v>0</v>
          </cell>
          <cell r="X590">
            <v>0</v>
          </cell>
          <cell r="Y590">
            <v>12.8</v>
          </cell>
          <cell r="Z590">
            <v>0</v>
          </cell>
          <cell r="AA590">
            <v>0</v>
          </cell>
          <cell r="AB590">
            <v>0</v>
          </cell>
          <cell r="AC590">
            <v>0</v>
          </cell>
          <cell r="AD590">
            <v>0</v>
          </cell>
          <cell r="AE590">
            <v>1320</v>
          </cell>
          <cell r="AF590">
            <v>174</v>
          </cell>
          <cell r="AG590">
            <v>96.8</v>
          </cell>
          <cell r="AH590">
            <v>5.03</v>
          </cell>
          <cell r="AI590">
            <v>729</v>
          </cell>
          <cell r="AJ590">
            <v>141</v>
          </cell>
          <cell r="AK590">
            <v>90.6</v>
          </cell>
          <cell r="AL590">
            <v>3.74</v>
          </cell>
          <cell r="AM590">
            <v>0</v>
          </cell>
          <cell r="AN590">
            <v>57.1</v>
          </cell>
          <cell r="AO590">
            <v>468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7</v>
          </cell>
          <cell r="AV590">
            <v>0.80300000000000005</v>
          </cell>
          <cell r="AW590">
            <v>0</v>
          </cell>
          <cell r="AX590">
            <v>1</v>
          </cell>
          <cell r="AY590" t="str">
            <v>WT420X249</v>
          </cell>
        </row>
        <row r="591">
          <cell r="A591" t="str">
            <v>WT</v>
          </cell>
          <cell r="B591" t="str">
            <v>WT16.5X159</v>
          </cell>
          <cell r="C591">
            <v>159</v>
          </cell>
          <cell r="D591">
            <v>46.8</v>
          </cell>
          <cell r="E591">
            <v>17.600000000000001</v>
          </cell>
          <cell r="F591">
            <v>0</v>
          </cell>
          <cell r="G591">
            <v>0</v>
          </cell>
          <cell r="H591">
            <v>16</v>
          </cell>
          <cell r="I591">
            <v>0</v>
          </cell>
          <cell r="J591">
            <v>0</v>
          </cell>
          <cell r="K591">
            <v>1.04</v>
          </cell>
          <cell r="L591">
            <v>1.89</v>
          </cell>
          <cell r="M591">
            <v>0</v>
          </cell>
          <cell r="N591">
            <v>0</v>
          </cell>
          <cell r="O591">
            <v>0</v>
          </cell>
          <cell r="P591">
            <v>2.68</v>
          </cell>
          <cell r="Q591">
            <v>2.75</v>
          </cell>
          <cell r="R591">
            <v>0</v>
          </cell>
          <cell r="S591">
            <v>4.0199999999999996</v>
          </cell>
          <cell r="T591">
            <v>0</v>
          </cell>
          <cell r="U591">
            <v>0</v>
          </cell>
          <cell r="V591">
            <v>1.46</v>
          </cell>
          <cell r="W591">
            <v>0</v>
          </cell>
          <cell r="X591">
            <v>0</v>
          </cell>
          <cell r="Y591">
            <v>14.3</v>
          </cell>
          <cell r="Z591">
            <v>0</v>
          </cell>
          <cell r="AA591">
            <v>0</v>
          </cell>
          <cell r="AB591">
            <v>0</v>
          </cell>
          <cell r="AC591">
            <v>0</v>
          </cell>
          <cell r="AD591">
            <v>0</v>
          </cell>
          <cell r="AE591">
            <v>1160</v>
          </cell>
          <cell r="AF591">
            <v>154</v>
          </cell>
          <cell r="AG591">
            <v>85.8</v>
          </cell>
          <cell r="AH591">
            <v>4.99</v>
          </cell>
          <cell r="AI591">
            <v>645</v>
          </cell>
          <cell r="AJ591">
            <v>125</v>
          </cell>
          <cell r="AK591">
            <v>80.7</v>
          </cell>
          <cell r="AL591">
            <v>3.71</v>
          </cell>
          <cell r="AM591">
            <v>0</v>
          </cell>
          <cell r="AN591">
            <v>42.1</v>
          </cell>
          <cell r="AO591">
            <v>335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6.93</v>
          </cell>
          <cell r="AV591">
            <v>0.80300000000000005</v>
          </cell>
          <cell r="AW591">
            <v>0</v>
          </cell>
          <cell r="AX591">
            <v>1</v>
          </cell>
          <cell r="AY591" t="str">
            <v>WT420X236.5</v>
          </cell>
        </row>
        <row r="592">
          <cell r="A592" t="str">
            <v>WT</v>
          </cell>
          <cell r="B592" t="str">
            <v>WT16.5X145.5</v>
          </cell>
          <cell r="C592">
            <v>145.5</v>
          </cell>
          <cell r="D592">
            <v>42.8</v>
          </cell>
          <cell r="E592">
            <v>17.399999999999999</v>
          </cell>
          <cell r="F592">
            <v>0</v>
          </cell>
          <cell r="G592">
            <v>0</v>
          </cell>
          <cell r="H592">
            <v>15.9</v>
          </cell>
          <cell r="I592">
            <v>0</v>
          </cell>
          <cell r="J592">
            <v>0</v>
          </cell>
          <cell r="K592">
            <v>0.96</v>
          </cell>
          <cell r="L592">
            <v>1.73</v>
          </cell>
          <cell r="M592">
            <v>0</v>
          </cell>
          <cell r="N592">
            <v>0</v>
          </cell>
          <cell r="O592">
            <v>0</v>
          </cell>
          <cell r="P592">
            <v>2.52</v>
          </cell>
          <cell r="Q592">
            <v>2.625</v>
          </cell>
          <cell r="R592">
            <v>0</v>
          </cell>
          <cell r="S592">
            <v>3.93</v>
          </cell>
          <cell r="T592">
            <v>0</v>
          </cell>
          <cell r="U592">
            <v>0</v>
          </cell>
          <cell r="V592">
            <v>1.35</v>
          </cell>
          <cell r="W592">
            <v>0</v>
          </cell>
          <cell r="X592">
            <v>0</v>
          </cell>
          <cell r="Y592">
            <v>15.5</v>
          </cell>
          <cell r="Z592">
            <v>0</v>
          </cell>
          <cell r="AA592">
            <v>0</v>
          </cell>
          <cell r="AB592">
            <v>0</v>
          </cell>
          <cell r="AC592">
            <v>0</v>
          </cell>
          <cell r="AD592">
            <v>0</v>
          </cell>
          <cell r="AE592">
            <v>1060</v>
          </cell>
          <cell r="AF592">
            <v>140</v>
          </cell>
          <cell r="AG592">
            <v>78.3</v>
          </cell>
          <cell r="AH592">
            <v>4.96</v>
          </cell>
          <cell r="AI592">
            <v>581</v>
          </cell>
          <cell r="AJ592">
            <v>113</v>
          </cell>
          <cell r="AK592">
            <v>73.099999999999994</v>
          </cell>
          <cell r="AL592">
            <v>3.68</v>
          </cell>
          <cell r="AM592">
            <v>0</v>
          </cell>
          <cell r="AN592">
            <v>32.5</v>
          </cell>
          <cell r="AO592">
            <v>256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6.91</v>
          </cell>
          <cell r="AV592">
            <v>0.80300000000000005</v>
          </cell>
          <cell r="AW592">
            <v>0</v>
          </cell>
          <cell r="AX592">
            <v>0.99099999999999999</v>
          </cell>
          <cell r="AY592" t="str">
            <v>WT420X216.5</v>
          </cell>
        </row>
        <row r="593">
          <cell r="A593" t="str">
            <v>WT</v>
          </cell>
          <cell r="B593" t="str">
            <v>WT16.5X131.5</v>
          </cell>
          <cell r="C593">
            <v>131.5</v>
          </cell>
          <cell r="D593">
            <v>38.700000000000003</v>
          </cell>
          <cell r="E593">
            <v>17.3</v>
          </cell>
          <cell r="F593">
            <v>0</v>
          </cell>
          <cell r="G593">
            <v>0</v>
          </cell>
          <cell r="H593">
            <v>15.8</v>
          </cell>
          <cell r="I593">
            <v>0</v>
          </cell>
          <cell r="J593">
            <v>0</v>
          </cell>
          <cell r="K593">
            <v>0.87</v>
          </cell>
          <cell r="L593">
            <v>1.57</v>
          </cell>
          <cell r="M593">
            <v>0</v>
          </cell>
          <cell r="N593">
            <v>0</v>
          </cell>
          <cell r="O593">
            <v>0</v>
          </cell>
          <cell r="P593">
            <v>2.36</v>
          </cell>
          <cell r="Q593">
            <v>2.4375</v>
          </cell>
          <cell r="R593">
            <v>0</v>
          </cell>
          <cell r="S593">
            <v>3.83</v>
          </cell>
          <cell r="T593">
            <v>0</v>
          </cell>
          <cell r="U593">
            <v>0</v>
          </cell>
          <cell r="V593">
            <v>1.23</v>
          </cell>
          <cell r="W593">
            <v>0</v>
          </cell>
          <cell r="X593">
            <v>0</v>
          </cell>
          <cell r="Y593">
            <v>17.100000000000001</v>
          </cell>
          <cell r="Z593">
            <v>0</v>
          </cell>
          <cell r="AA593">
            <v>0</v>
          </cell>
          <cell r="AB593">
            <v>0</v>
          </cell>
          <cell r="AC593">
            <v>0</v>
          </cell>
          <cell r="AD593">
            <v>0</v>
          </cell>
          <cell r="AE593">
            <v>943</v>
          </cell>
          <cell r="AF593">
            <v>125</v>
          </cell>
          <cell r="AG593">
            <v>70.2</v>
          </cell>
          <cell r="AH593">
            <v>4.93</v>
          </cell>
          <cell r="AI593">
            <v>517</v>
          </cell>
          <cell r="AJ593">
            <v>101</v>
          </cell>
          <cell r="AK593">
            <v>65.5</v>
          </cell>
          <cell r="AL593">
            <v>3.65</v>
          </cell>
          <cell r="AM593">
            <v>0</v>
          </cell>
          <cell r="AN593">
            <v>24.3</v>
          </cell>
          <cell r="AO593">
            <v>188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6.86</v>
          </cell>
          <cell r="AV593">
            <v>0.80300000000000005</v>
          </cell>
          <cell r="AW593">
            <v>0</v>
          </cell>
          <cell r="AX593">
            <v>0.90500000000000003</v>
          </cell>
          <cell r="AY593" t="str">
            <v>WT420X196</v>
          </cell>
        </row>
        <row r="594">
          <cell r="A594" t="str">
            <v>WT</v>
          </cell>
          <cell r="B594" t="str">
            <v>WT16.5X120.5</v>
          </cell>
          <cell r="C594">
            <v>120.5</v>
          </cell>
          <cell r="D594">
            <v>35.5</v>
          </cell>
          <cell r="E594">
            <v>17.100000000000001</v>
          </cell>
          <cell r="F594">
            <v>0</v>
          </cell>
          <cell r="G594">
            <v>0</v>
          </cell>
          <cell r="H594">
            <v>15.9</v>
          </cell>
          <cell r="I594">
            <v>0</v>
          </cell>
          <cell r="J594">
            <v>0</v>
          </cell>
          <cell r="K594">
            <v>0.83</v>
          </cell>
          <cell r="L594">
            <v>1.4</v>
          </cell>
          <cell r="M594">
            <v>0</v>
          </cell>
          <cell r="N594">
            <v>0</v>
          </cell>
          <cell r="O594">
            <v>0</v>
          </cell>
          <cell r="P594">
            <v>2.19</v>
          </cell>
          <cell r="Q594">
            <v>2.25</v>
          </cell>
          <cell r="R594">
            <v>0</v>
          </cell>
          <cell r="S594">
            <v>3.84</v>
          </cell>
          <cell r="T594">
            <v>0</v>
          </cell>
          <cell r="U594">
            <v>0</v>
          </cell>
          <cell r="V594">
            <v>1.1200000000000001</v>
          </cell>
          <cell r="W594">
            <v>0</v>
          </cell>
          <cell r="X594">
            <v>0</v>
          </cell>
          <cell r="Y594">
            <v>18</v>
          </cell>
          <cell r="Z594">
            <v>0</v>
          </cell>
          <cell r="AA594">
            <v>0</v>
          </cell>
          <cell r="AB594">
            <v>0</v>
          </cell>
          <cell r="AC594">
            <v>0</v>
          </cell>
          <cell r="AD594">
            <v>0</v>
          </cell>
          <cell r="AE594">
            <v>872</v>
          </cell>
          <cell r="AF594">
            <v>116</v>
          </cell>
          <cell r="AG594">
            <v>65.8</v>
          </cell>
          <cell r="AH594">
            <v>4.96</v>
          </cell>
          <cell r="AI594">
            <v>466</v>
          </cell>
          <cell r="AJ594">
            <v>90.8</v>
          </cell>
          <cell r="AK594">
            <v>58.8</v>
          </cell>
          <cell r="AL594">
            <v>3.62</v>
          </cell>
          <cell r="AM594">
            <v>0</v>
          </cell>
          <cell r="AN594">
            <v>18</v>
          </cell>
          <cell r="AO594">
            <v>146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6.9</v>
          </cell>
          <cell r="AV594">
            <v>0.79300000000000004</v>
          </cell>
          <cell r="AW594">
            <v>0</v>
          </cell>
          <cell r="AX594">
            <v>0.86699999999999999</v>
          </cell>
          <cell r="AY594" t="str">
            <v>WT420X179.5</v>
          </cell>
        </row>
        <row r="595">
          <cell r="A595" t="str">
            <v>WT</v>
          </cell>
          <cell r="B595" t="str">
            <v>WT16.5X110.5</v>
          </cell>
          <cell r="C595">
            <v>110.5</v>
          </cell>
          <cell r="D595">
            <v>32.6</v>
          </cell>
          <cell r="E595">
            <v>17</v>
          </cell>
          <cell r="F595">
            <v>0</v>
          </cell>
          <cell r="G595">
            <v>0</v>
          </cell>
          <cell r="H595">
            <v>15.8</v>
          </cell>
          <cell r="I595">
            <v>0</v>
          </cell>
          <cell r="J595">
            <v>0</v>
          </cell>
          <cell r="K595">
            <v>0.77500000000000002</v>
          </cell>
          <cell r="L595">
            <v>1.27</v>
          </cell>
          <cell r="M595">
            <v>0</v>
          </cell>
          <cell r="N595">
            <v>0</v>
          </cell>
          <cell r="O595">
            <v>0</v>
          </cell>
          <cell r="P595">
            <v>2.06</v>
          </cell>
          <cell r="Q595">
            <v>2.125</v>
          </cell>
          <cell r="R595">
            <v>0</v>
          </cell>
          <cell r="S595">
            <v>3.81</v>
          </cell>
          <cell r="T595">
            <v>0</v>
          </cell>
          <cell r="U595">
            <v>0</v>
          </cell>
          <cell r="V595">
            <v>1.03</v>
          </cell>
          <cell r="W595">
            <v>0</v>
          </cell>
          <cell r="X595">
            <v>0</v>
          </cell>
          <cell r="Y595">
            <v>19.2</v>
          </cell>
          <cell r="Z595">
            <v>0</v>
          </cell>
          <cell r="AA595">
            <v>0</v>
          </cell>
          <cell r="AB595">
            <v>0</v>
          </cell>
          <cell r="AC595">
            <v>0</v>
          </cell>
          <cell r="AD595">
            <v>0</v>
          </cell>
          <cell r="AE595">
            <v>799</v>
          </cell>
          <cell r="AF595">
            <v>107</v>
          </cell>
          <cell r="AG595">
            <v>60.8</v>
          </cell>
          <cell r="AH595">
            <v>4.95</v>
          </cell>
          <cell r="AI595">
            <v>420</v>
          </cell>
          <cell r="AJ595">
            <v>82.1</v>
          </cell>
          <cell r="AK595">
            <v>53.2</v>
          </cell>
          <cell r="AL595">
            <v>3.59</v>
          </cell>
          <cell r="AM595">
            <v>0</v>
          </cell>
          <cell r="AN595">
            <v>13.9</v>
          </cell>
          <cell r="AO595">
            <v>113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6.89</v>
          </cell>
          <cell r="AV595">
            <v>0.78800000000000003</v>
          </cell>
          <cell r="AW595">
            <v>0</v>
          </cell>
          <cell r="AX595">
            <v>0.80100000000000005</v>
          </cell>
          <cell r="AY595" t="str">
            <v>WT420X164.5</v>
          </cell>
        </row>
        <row r="596">
          <cell r="A596" t="str">
            <v>WT</v>
          </cell>
          <cell r="B596" t="str">
            <v>WT16.5X100.5</v>
          </cell>
          <cell r="C596">
            <v>100.5</v>
          </cell>
          <cell r="D596">
            <v>29.6</v>
          </cell>
          <cell r="E596">
            <v>16.8</v>
          </cell>
          <cell r="F596">
            <v>0</v>
          </cell>
          <cell r="G596">
            <v>0</v>
          </cell>
          <cell r="H596">
            <v>15.7</v>
          </cell>
          <cell r="I596">
            <v>0</v>
          </cell>
          <cell r="J596">
            <v>0</v>
          </cell>
          <cell r="K596">
            <v>0.71499999999999997</v>
          </cell>
          <cell r="L596">
            <v>1.1499999999999999</v>
          </cell>
          <cell r="M596">
            <v>0</v>
          </cell>
          <cell r="N596">
            <v>0</v>
          </cell>
          <cell r="O596">
            <v>0</v>
          </cell>
          <cell r="P596">
            <v>1.94</v>
          </cell>
          <cell r="Q596">
            <v>2</v>
          </cell>
          <cell r="R596">
            <v>0</v>
          </cell>
          <cell r="S596">
            <v>3.77</v>
          </cell>
          <cell r="T596">
            <v>0</v>
          </cell>
          <cell r="U596">
            <v>0</v>
          </cell>
          <cell r="V596">
            <v>0.94</v>
          </cell>
          <cell r="W596">
            <v>0</v>
          </cell>
          <cell r="X596">
            <v>0</v>
          </cell>
          <cell r="Y596">
            <v>20.8</v>
          </cell>
          <cell r="Z596">
            <v>0</v>
          </cell>
          <cell r="AA596">
            <v>0</v>
          </cell>
          <cell r="AB596">
            <v>0</v>
          </cell>
          <cell r="AC596">
            <v>0</v>
          </cell>
          <cell r="AD596">
            <v>0</v>
          </cell>
          <cell r="AE596">
            <v>725</v>
          </cell>
          <cell r="AF596">
            <v>97.8</v>
          </cell>
          <cell r="AG596">
            <v>55.5</v>
          </cell>
          <cell r="AH596">
            <v>4.95</v>
          </cell>
          <cell r="AI596">
            <v>375</v>
          </cell>
          <cell r="AJ596">
            <v>73.3</v>
          </cell>
          <cell r="AK596">
            <v>47.6</v>
          </cell>
          <cell r="AL596">
            <v>3.56</v>
          </cell>
          <cell r="AM596">
            <v>0</v>
          </cell>
          <cell r="AN596">
            <v>10.4</v>
          </cell>
          <cell r="AO596">
            <v>84.9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6.88</v>
          </cell>
          <cell r="AV596">
            <v>0.78400000000000003</v>
          </cell>
          <cell r="AW596">
            <v>0</v>
          </cell>
          <cell r="AX596">
            <v>0.71699999999999997</v>
          </cell>
          <cell r="AY596" t="str">
            <v>WT420X149.5</v>
          </cell>
        </row>
        <row r="597">
          <cell r="A597" t="str">
            <v>WT</v>
          </cell>
          <cell r="B597" t="str">
            <v>WT16.5X84.5</v>
          </cell>
          <cell r="C597">
            <v>84.5</v>
          </cell>
          <cell r="D597">
            <v>24.8</v>
          </cell>
          <cell r="E597">
            <v>16.899999999999999</v>
          </cell>
          <cell r="F597">
            <v>0</v>
          </cell>
          <cell r="G597">
            <v>0</v>
          </cell>
          <cell r="H597">
            <v>11.5</v>
          </cell>
          <cell r="I597">
            <v>0</v>
          </cell>
          <cell r="J597">
            <v>0</v>
          </cell>
          <cell r="K597">
            <v>0.67</v>
          </cell>
          <cell r="L597">
            <v>1.22</v>
          </cell>
          <cell r="M597">
            <v>0</v>
          </cell>
          <cell r="N597">
            <v>0</v>
          </cell>
          <cell r="O597">
            <v>0</v>
          </cell>
          <cell r="P597">
            <v>1.92</v>
          </cell>
          <cell r="Q597">
            <v>2.125</v>
          </cell>
          <cell r="R597">
            <v>0</v>
          </cell>
          <cell r="S597">
            <v>4.21</v>
          </cell>
          <cell r="T597">
            <v>0</v>
          </cell>
          <cell r="U597">
            <v>0</v>
          </cell>
          <cell r="V597">
            <v>1.08</v>
          </cell>
          <cell r="W597">
            <v>0</v>
          </cell>
          <cell r="X597">
            <v>0</v>
          </cell>
          <cell r="Y597">
            <v>22.4</v>
          </cell>
          <cell r="Z597">
            <v>0</v>
          </cell>
          <cell r="AA597">
            <v>0</v>
          </cell>
          <cell r="AB597">
            <v>0</v>
          </cell>
          <cell r="AC597">
            <v>0</v>
          </cell>
          <cell r="AD597">
            <v>0</v>
          </cell>
          <cell r="AE597">
            <v>649</v>
          </cell>
          <cell r="AF597">
            <v>90.8</v>
          </cell>
          <cell r="AG597">
            <v>51.1</v>
          </cell>
          <cell r="AH597">
            <v>5.12</v>
          </cell>
          <cell r="AI597">
            <v>155</v>
          </cell>
          <cell r="AJ597">
            <v>42.1</v>
          </cell>
          <cell r="AK597">
            <v>27</v>
          </cell>
          <cell r="AL597">
            <v>2.5</v>
          </cell>
          <cell r="AM597">
            <v>0</v>
          </cell>
          <cell r="AN597">
            <v>8.81</v>
          </cell>
          <cell r="AO597">
            <v>55.4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6.74</v>
          </cell>
          <cell r="AV597">
            <v>0.71499999999999997</v>
          </cell>
          <cell r="AW597">
            <v>0</v>
          </cell>
          <cell r="AX597">
            <v>0.628</v>
          </cell>
          <cell r="AY597" t="str">
            <v>WT420X125.5</v>
          </cell>
        </row>
        <row r="598">
          <cell r="A598" t="str">
            <v>WT</v>
          </cell>
          <cell r="B598" t="str">
            <v>WT16.5X76</v>
          </cell>
          <cell r="C598">
            <v>76</v>
          </cell>
          <cell r="D598">
            <v>22.4</v>
          </cell>
          <cell r="E598">
            <v>16.7</v>
          </cell>
          <cell r="F598">
            <v>0</v>
          </cell>
          <cell r="G598">
            <v>0</v>
          </cell>
          <cell r="H598">
            <v>11.6</v>
          </cell>
          <cell r="I598">
            <v>0</v>
          </cell>
          <cell r="J598">
            <v>0</v>
          </cell>
          <cell r="K598">
            <v>0.63500000000000001</v>
          </cell>
          <cell r="L598">
            <v>1.06</v>
          </cell>
          <cell r="M598">
            <v>0</v>
          </cell>
          <cell r="N598">
            <v>0</v>
          </cell>
          <cell r="O598">
            <v>0</v>
          </cell>
          <cell r="P598">
            <v>1.76</v>
          </cell>
          <cell r="Q598">
            <v>1.9375</v>
          </cell>
          <cell r="R598">
            <v>0</v>
          </cell>
          <cell r="S598">
            <v>4.26</v>
          </cell>
          <cell r="T598">
            <v>0</v>
          </cell>
          <cell r="U598">
            <v>0</v>
          </cell>
          <cell r="V598">
            <v>0.96699999999999997</v>
          </cell>
          <cell r="W598">
            <v>0</v>
          </cell>
          <cell r="X598">
            <v>0</v>
          </cell>
          <cell r="Y598">
            <v>23.6</v>
          </cell>
          <cell r="Z598">
            <v>0</v>
          </cell>
          <cell r="AA598">
            <v>0</v>
          </cell>
          <cell r="AB598">
            <v>0</v>
          </cell>
          <cell r="AC598">
            <v>0</v>
          </cell>
          <cell r="AD598">
            <v>0</v>
          </cell>
          <cell r="AE598">
            <v>592</v>
          </cell>
          <cell r="AF598">
            <v>84.5</v>
          </cell>
          <cell r="AG598">
            <v>47.4</v>
          </cell>
          <cell r="AH598">
            <v>5.14</v>
          </cell>
          <cell r="AI598">
            <v>136</v>
          </cell>
          <cell r="AJ598">
            <v>36.9</v>
          </cell>
          <cell r="AK598">
            <v>23.6</v>
          </cell>
          <cell r="AL598">
            <v>2.4700000000000002</v>
          </cell>
          <cell r="AM598">
            <v>0</v>
          </cell>
          <cell r="AN598">
            <v>6.16</v>
          </cell>
          <cell r="AO598">
            <v>43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6.81</v>
          </cell>
          <cell r="AV598">
            <v>0.7</v>
          </cell>
          <cell r="AW598">
            <v>0</v>
          </cell>
          <cell r="AX598">
            <v>0.57499999999999996</v>
          </cell>
          <cell r="AY598" t="str">
            <v>WT420X113</v>
          </cell>
        </row>
        <row r="599">
          <cell r="A599" t="str">
            <v>WT</v>
          </cell>
          <cell r="B599" t="str">
            <v>WT16.5X70.5</v>
          </cell>
          <cell r="C599">
            <v>70.5</v>
          </cell>
          <cell r="D599">
            <v>20.8</v>
          </cell>
          <cell r="E599">
            <v>16.7</v>
          </cell>
          <cell r="F599">
            <v>0</v>
          </cell>
          <cell r="G599">
            <v>0</v>
          </cell>
          <cell r="H599">
            <v>11.5</v>
          </cell>
          <cell r="I599">
            <v>0</v>
          </cell>
          <cell r="J599">
            <v>0</v>
          </cell>
          <cell r="K599">
            <v>0.60499999999999998</v>
          </cell>
          <cell r="L599">
            <v>0.96</v>
          </cell>
          <cell r="M599">
            <v>0</v>
          </cell>
          <cell r="N599">
            <v>0</v>
          </cell>
          <cell r="O599">
            <v>0</v>
          </cell>
          <cell r="P599">
            <v>1.66</v>
          </cell>
          <cell r="Q599">
            <v>1.8125</v>
          </cell>
          <cell r="R599">
            <v>0</v>
          </cell>
          <cell r="S599">
            <v>4.29</v>
          </cell>
          <cell r="T599">
            <v>0</v>
          </cell>
          <cell r="U599">
            <v>0</v>
          </cell>
          <cell r="V599">
            <v>0.90100000000000002</v>
          </cell>
          <cell r="W599">
            <v>0</v>
          </cell>
          <cell r="X599">
            <v>0</v>
          </cell>
          <cell r="Y599">
            <v>24.8</v>
          </cell>
          <cell r="Z599">
            <v>0</v>
          </cell>
          <cell r="AA599">
            <v>0</v>
          </cell>
          <cell r="AB599">
            <v>0</v>
          </cell>
          <cell r="AC599">
            <v>0</v>
          </cell>
          <cell r="AD599">
            <v>0</v>
          </cell>
          <cell r="AE599">
            <v>552</v>
          </cell>
          <cell r="AF599">
            <v>79.8</v>
          </cell>
          <cell r="AG599">
            <v>44.7</v>
          </cell>
          <cell r="AH599">
            <v>5.15</v>
          </cell>
          <cell r="AI599">
            <v>123</v>
          </cell>
          <cell r="AJ599">
            <v>33.4</v>
          </cell>
          <cell r="AK599">
            <v>21.3</v>
          </cell>
          <cell r="AL599">
            <v>2.4300000000000002</v>
          </cell>
          <cell r="AM599">
            <v>0</v>
          </cell>
          <cell r="AN599">
            <v>4.84</v>
          </cell>
          <cell r="AO599">
            <v>35.4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6.85</v>
          </cell>
          <cell r="AV599">
            <v>0.69099999999999995</v>
          </cell>
          <cell r="AW599">
            <v>0</v>
          </cell>
          <cell r="AX599">
            <v>0.52800000000000002</v>
          </cell>
          <cell r="AY599" t="str">
            <v>WT420X105</v>
          </cell>
        </row>
        <row r="600">
          <cell r="A600" t="str">
            <v>WT</v>
          </cell>
          <cell r="B600" t="str">
            <v>WT16.5X65</v>
          </cell>
          <cell r="C600">
            <v>65</v>
          </cell>
          <cell r="D600">
            <v>19.2</v>
          </cell>
          <cell r="E600">
            <v>16.5</v>
          </cell>
          <cell r="F600">
            <v>0</v>
          </cell>
          <cell r="G600">
            <v>0</v>
          </cell>
          <cell r="H600">
            <v>11.5</v>
          </cell>
          <cell r="I600">
            <v>0</v>
          </cell>
          <cell r="J600">
            <v>0</v>
          </cell>
          <cell r="K600">
            <v>0.57999999999999996</v>
          </cell>
          <cell r="L600">
            <v>0.85499999999999998</v>
          </cell>
          <cell r="M600">
            <v>0</v>
          </cell>
          <cell r="N600">
            <v>0</v>
          </cell>
          <cell r="O600">
            <v>0</v>
          </cell>
          <cell r="P600">
            <v>1.56</v>
          </cell>
          <cell r="Q600">
            <v>1.75</v>
          </cell>
          <cell r="R600">
            <v>0</v>
          </cell>
          <cell r="S600">
            <v>4.3600000000000003</v>
          </cell>
          <cell r="T600">
            <v>0</v>
          </cell>
          <cell r="U600">
            <v>0</v>
          </cell>
          <cell r="V600">
            <v>0.83199999999999996</v>
          </cell>
          <cell r="W600">
            <v>0</v>
          </cell>
          <cell r="X600">
            <v>0</v>
          </cell>
          <cell r="Y600">
            <v>25.8</v>
          </cell>
          <cell r="Z600">
            <v>0</v>
          </cell>
          <cell r="AA600">
            <v>0</v>
          </cell>
          <cell r="AB600">
            <v>0</v>
          </cell>
          <cell r="AC600">
            <v>0</v>
          </cell>
          <cell r="AD600">
            <v>0</v>
          </cell>
          <cell r="AE600">
            <v>513</v>
          </cell>
          <cell r="AF600">
            <v>75.599999999999994</v>
          </cell>
          <cell r="AG600">
            <v>42.1</v>
          </cell>
          <cell r="AH600">
            <v>5.18</v>
          </cell>
          <cell r="AI600">
            <v>109</v>
          </cell>
          <cell r="AJ600">
            <v>29.7</v>
          </cell>
          <cell r="AK600">
            <v>18.899999999999999</v>
          </cell>
          <cell r="AL600">
            <v>2.38</v>
          </cell>
          <cell r="AM600">
            <v>0</v>
          </cell>
          <cell r="AN600">
            <v>3.67</v>
          </cell>
          <cell r="AO600">
            <v>29.3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6.92</v>
          </cell>
          <cell r="AV600">
            <v>0.67700000000000005</v>
          </cell>
          <cell r="AW600">
            <v>0</v>
          </cell>
          <cell r="AX600">
            <v>0.49199999999999999</v>
          </cell>
          <cell r="AY600" t="str">
            <v>WT420X96.5</v>
          </cell>
        </row>
        <row r="601">
          <cell r="A601" t="str">
            <v>WT</v>
          </cell>
          <cell r="B601" t="str">
            <v>WT16.5X59</v>
          </cell>
          <cell r="C601">
            <v>59</v>
          </cell>
          <cell r="D601">
            <v>17.3</v>
          </cell>
          <cell r="E601">
            <v>16.399999999999999</v>
          </cell>
          <cell r="F601">
            <v>0</v>
          </cell>
          <cell r="G601">
            <v>0</v>
          </cell>
          <cell r="H601">
            <v>11.5</v>
          </cell>
          <cell r="I601">
            <v>0</v>
          </cell>
          <cell r="J601">
            <v>0</v>
          </cell>
          <cell r="K601">
            <v>0.55000000000000004</v>
          </cell>
          <cell r="L601">
            <v>0.74</v>
          </cell>
          <cell r="M601">
            <v>0</v>
          </cell>
          <cell r="N601">
            <v>0</v>
          </cell>
          <cell r="O601">
            <v>0</v>
          </cell>
          <cell r="P601">
            <v>1.44</v>
          </cell>
          <cell r="Q601">
            <v>1.625</v>
          </cell>
          <cell r="R601">
            <v>0</v>
          </cell>
          <cell r="S601">
            <v>4.47</v>
          </cell>
          <cell r="T601">
            <v>0</v>
          </cell>
          <cell r="U601">
            <v>0</v>
          </cell>
          <cell r="V601">
            <v>0.86199999999999999</v>
          </cell>
          <cell r="W601">
            <v>0</v>
          </cell>
          <cell r="X601">
            <v>0</v>
          </cell>
          <cell r="Y601">
            <v>27.3</v>
          </cell>
          <cell r="Z601">
            <v>0</v>
          </cell>
          <cell r="AA601">
            <v>0</v>
          </cell>
          <cell r="AB601">
            <v>0</v>
          </cell>
          <cell r="AC601">
            <v>0</v>
          </cell>
          <cell r="AD601">
            <v>0</v>
          </cell>
          <cell r="AE601">
            <v>469</v>
          </cell>
          <cell r="AF601">
            <v>70.8</v>
          </cell>
          <cell r="AG601">
            <v>39.200000000000003</v>
          </cell>
          <cell r="AH601">
            <v>5.2</v>
          </cell>
          <cell r="AI601">
            <v>93.5</v>
          </cell>
          <cell r="AJ601">
            <v>25.6</v>
          </cell>
          <cell r="AK601">
            <v>16.3</v>
          </cell>
          <cell r="AL601">
            <v>2.3199999999999998</v>
          </cell>
          <cell r="AM601">
            <v>0</v>
          </cell>
          <cell r="AN601">
            <v>2.64</v>
          </cell>
          <cell r="AO601">
            <v>23.4</v>
          </cell>
          <cell r="AP601">
            <v>0</v>
          </cell>
          <cell r="AQ601">
            <v>0</v>
          </cell>
          <cell r="AR601">
            <v>0</v>
          </cell>
          <cell r="AS601">
            <v>0</v>
          </cell>
          <cell r="AT601">
            <v>0</v>
          </cell>
          <cell r="AU601">
            <v>7.02</v>
          </cell>
          <cell r="AV601">
            <v>0.65900000000000003</v>
          </cell>
          <cell r="AW601">
            <v>0</v>
          </cell>
          <cell r="AX601">
            <v>0.44800000000000001</v>
          </cell>
          <cell r="AY601" t="str">
            <v>WT420X88</v>
          </cell>
        </row>
        <row r="602">
          <cell r="A602" t="str">
            <v>WT</v>
          </cell>
          <cell r="B602" t="str">
            <v>WT15X195.5</v>
          </cell>
          <cell r="C602">
            <v>195.5</v>
          </cell>
          <cell r="D602">
            <v>57.6</v>
          </cell>
          <cell r="E602">
            <v>16.600000000000001</v>
          </cell>
          <cell r="F602">
            <v>0</v>
          </cell>
          <cell r="G602">
            <v>0</v>
          </cell>
          <cell r="H602">
            <v>15.6</v>
          </cell>
          <cell r="I602">
            <v>0</v>
          </cell>
          <cell r="J602">
            <v>0</v>
          </cell>
          <cell r="K602">
            <v>1.36</v>
          </cell>
          <cell r="L602">
            <v>2.44</v>
          </cell>
          <cell r="M602">
            <v>0</v>
          </cell>
          <cell r="N602">
            <v>0</v>
          </cell>
          <cell r="O602">
            <v>0</v>
          </cell>
          <cell r="P602">
            <v>3.23</v>
          </cell>
          <cell r="Q602">
            <v>3.375</v>
          </cell>
          <cell r="R602">
            <v>0</v>
          </cell>
          <cell r="S602">
            <v>4</v>
          </cell>
          <cell r="T602">
            <v>0</v>
          </cell>
          <cell r="U602">
            <v>0</v>
          </cell>
          <cell r="V602">
            <v>1.85</v>
          </cell>
          <cell r="W602">
            <v>0</v>
          </cell>
          <cell r="X602">
            <v>0</v>
          </cell>
          <cell r="Y602">
            <v>9.83</v>
          </cell>
          <cell r="Z602">
            <v>0</v>
          </cell>
          <cell r="AA602">
            <v>0</v>
          </cell>
          <cell r="AB602">
            <v>0</v>
          </cell>
          <cell r="AC602">
            <v>0</v>
          </cell>
          <cell r="AD602">
            <v>0</v>
          </cell>
          <cell r="AE602">
            <v>1220</v>
          </cell>
          <cell r="AF602">
            <v>177</v>
          </cell>
          <cell r="AG602">
            <v>96.9</v>
          </cell>
          <cell r="AH602">
            <v>4.6100000000000003</v>
          </cell>
          <cell r="AI602">
            <v>774</v>
          </cell>
          <cell r="AJ602">
            <v>155</v>
          </cell>
          <cell r="AK602">
            <v>99.2</v>
          </cell>
          <cell r="AL602">
            <v>3.67</v>
          </cell>
          <cell r="AM602">
            <v>0</v>
          </cell>
          <cell r="AN602">
            <v>86.3</v>
          </cell>
          <cell r="AO602">
            <v>636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6.51</v>
          </cell>
          <cell r="AV602">
            <v>0.81799999999999995</v>
          </cell>
          <cell r="AW602">
            <v>0</v>
          </cell>
          <cell r="AX602">
            <v>1</v>
          </cell>
          <cell r="AY602" t="str">
            <v>WT380X291</v>
          </cell>
        </row>
        <row r="603">
          <cell r="A603" t="str">
            <v>WT</v>
          </cell>
          <cell r="B603" t="str">
            <v>WT15X178.5</v>
          </cell>
          <cell r="C603">
            <v>178.5</v>
          </cell>
          <cell r="D603">
            <v>52.5</v>
          </cell>
          <cell r="E603">
            <v>16.399999999999999</v>
          </cell>
          <cell r="F603">
            <v>0</v>
          </cell>
          <cell r="G603">
            <v>0</v>
          </cell>
          <cell r="H603">
            <v>15.5</v>
          </cell>
          <cell r="I603">
            <v>0</v>
          </cell>
          <cell r="J603">
            <v>0</v>
          </cell>
          <cell r="K603">
            <v>1.24</v>
          </cell>
          <cell r="L603">
            <v>2.2400000000000002</v>
          </cell>
          <cell r="M603">
            <v>0</v>
          </cell>
          <cell r="N603">
            <v>0</v>
          </cell>
          <cell r="O603">
            <v>0</v>
          </cell>
          <cell r="P603">
            <v>3.03</v>
          </cell>
          <cell r="Q603">
            <v>3.125</v>
          </cell>
          <cell r="R603">
            <v>0</v>
          </cell>
          <cell r="S603">
            <v>3.87</v>
          </cell>
          <cell r="T603">
            <v>0</v>
          </cell>
          <cell r="U603">
            <v>0</v>
          </cell>
          <cell r="V603">
            <v>1.7</v>
          </cell>
          <cell r="W603">
            <v>0</v>
          </cell>
          <cell r="X603">
            <v>0</v>
          </cell>
          <cell r="Y603">
            <v>10.8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1090</v>
          </cell>
          <cell r="AF603">
            <v>159</v>
          </cell>
          <cell r="AG603">
            <v>87.2</v>
          </cell>
          <cell r="AH603">
            <v>4.5599999999999996</v>
          </cell>
          <cell r="AI603">
            <v>693</v>
          </cell>
          <cell r="AJ603">
            <v>140</v>
          </cell>
          <cell r="AK603">
            <v>89.6</v>
          </cell>
          <cell r="AL603">
            <v>3.64</v>
          </cell>
          <cell r="AM603">
            <v>0</v>
          </cell>
          <cell r="AN603">
            <v>66.599999999999994</v>
          </cell>
          <cell r="AO603">
            <v>478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6.44</v>
          </cell>
          <cell r="AV603">
            <v>0.81799999999999995</v>
          </cell>
          <cell r="AW603">
            <v>0</v>
          </cell>
          <cell r="AX603">
            <v>1</v>
          </cell>
          <cell r="AY603" t="str">
            <v>WT380X265.5</v>
          </cell>
        </row>
        <row r="604">
          <cell r="A604" t="str">
            <v>WT</v>
          </cell>
          <cell r="B604" t="str">
            <v>WT15X163</v>
          </cell>
          <cell r="C604">
            <v>163</v>
          </cell>
          <cell r="D604">
            <v>47.9</v>
          </cell>
          <cell r="E604">
            <v>16.2</v>
          </cell>
          <cell r="F604">
            <v>0</v>
          </cell>
          <cell r="G604">
            <v>0</v>
          </cell>
          <cell r="H604">
            <v>15.4</v>
          </cell>
          <cell r="I604">
            <v>0</v>
          </cell>
          <cell r="J604">
            <v>0</v>
          </cell>
          <cell r="K604">
            <v>1.1399999999999999</v>
          </cell>
          <cell r="L604">
            <v>2.0499999999999998</v>
          </cell>
          <cell r="M604">
            <v>0</v>
          </cell>
          <cell r="N604">
            <v>0</v>
          </cell>
          <cell r="O604">
            <v>0</v>
          </cell>
          <cell r="P604">
            <v>2.84</v>
          </cell>
          <cell r="Q604">
            <v>2.9375</v>
          </cell>
          <cell r="R604">
            <v>0</v>
          </cell>
          <cell r="S604">
            <v>3.76</v>
          </cell>
          <cell r="T604">
            <v>0</v>
          </cell>
          <cell r="U604">
            <v>0</v>
          </cell>
          <cell r="V604">
            <v>1.56</v>
          </cell>
          <cell r="W604">
            <v>0</v>
          </cell>
          <cell r="X604">
            <v>0</v>
          </cell>
          <cell r="Y604">
            <v>11.7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  <cell r="AD604">
            <v>0</v>
          </cell>
          <cell r="AE604">
            <v>981</v>
          </cell>
          <cell r="AF604">
            <v>143</v>
          </cell>
          <cell r="AG604">
            <v>78.8</v>
          </cell>
          <cell r="AH604">
            <v>4.5199999999999996</v>
          </cell>
          <cell r="AI604">
            <v>622</v>
          </cell>
          <cell r="AJ604">
            <v>126</v>
          </cell>
          <cell r="AK604">
            <v>81</v>
          </cell>
          <cell r="AL604">
            <v>3.6</v>
          </cell>
          <cell r="AM604">
            <v>0</v>
          </cell>
          <cell r="AN604">
            <v>51.2</v>
          </cell>
          <cell r="AO604">
            <v>361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6.4</v>
          </cell>
          <cell r="AV604">
            <v>0.81699999999999995</v>
          </cell>
          <cell r="AW604">
            <v>0</v>
          </cell>
          <cell r="AX604">
            <v>1</v>
          </cell>
          <cell r="AY604" t="str">
            <v>WT380X242</v>
          </cell>
        </row>
        <row r="605">
          <cell r="A605" t="str">
            <v>WT</v>
          </cell>
          <cell r="B605" t="str">
            <v>WT15X146</v>
          </cell>
          <cell r="C605">
            <v>146</v>
          </cell>
          <cell r="D605">
            <v>42.9</v>
          </cell>
          <cell r="E605">
            <v>16</v>
          </cell>
          <cell r="F605">
            <v>0</v>
          </cell>
          <cell r="G605">
            <v>0</v>
          </cell>
          <cell r="H605">
            <v>15.3</v>
          </cell>
          <cell r="I605">
            <v>0</v>
          </cell>
          <cell r="J605">
            <v>0</v>
          </cell>
          <cell r="K605">
            <v>1.02</v>
          </cell>
          <cell r="L605">
            <v>1.85</v>
          </cell>
          <cell r="M605">
            <v>0</v>
          </cell>
          <cell r="N605">
            <v>0</v>
          </cell>
          <cell r="O605">
            <v>0</v>
          </cell>
          <cell r="P605">
            <v>2.64</v>
          </cell>
          <cell r="Q605">
            <v>2.75</v>
          </cell>
          <cell r="R605">
            <v>0</v>
          </cell>
          <cell r="S605">
            <v>3.62</v>
          </cell>
          <cell r="T605">
            <v>0</v>
          </cell>
          <cell r="U605">
            <v>0</v>
          </cell>
          <cell r="V605">
            <v>1.41</v>
          </cell>
          <cell r="W605">
            <v>0</v>
          </cell>
          <cell r="X605">
            <v>0</v>
          </cell>
          <cell r="Y605">
            <v>13.1</v>
          </cell>
          <cell r="Z605">
            <v>0</v>
          </cell>
          <cell r="AA605">
            <v>0</v>
          </cell>
          <cell r="AB605">
            <v>0</v>
          </cell>
          <cell r="AC605">
            <v>0</v>
          </cell>
          <cell r="AD605">
            <v>0</v>
          </cell>
          <cell r="AE605">
            <v>861</v>
          </cell>
          <cell r="AF605">
            <v>125</v>
          </cell>
          <cell r="AG605">
            <v>69.599999999999994</v>
          </cell>
          <cell r="AH605">
            <v>4.4800000000000004</v>
          </cell>
          <cell r="AI605">
            <v>549</v>
          </cell>
          <cell r="AJ605">
            <v>111</v>
          </cell>
          <cell r="AK605">
            <v>71.900000000000006</v>
          </cell>
          <cell r="AL605">
            <v>3.58</v>
          </cell>
          <cell r="AM605">
            <v>0</v>
          </cell>
          <cell r="AN605">
            <v>37.5</v>
          </cell>
          <cell r="AO605">
            <v>257</v>
          </cell>
          <cell r="AP605">
            <v>0</v>
          </cell>
          <cell r="AQ605">
            <v>0</v>
          </cell>
          <cell r="AR605">
            <v>0</v>
          </cell>
          <cell r="AS605">
            <v>0</v>
          </cell>
          <cell r="AT605">
            <v>0</v>
          </cell>
          <cell r="AU605">
            <v>6.33</v>
          </cell>
          <cell r="AV605">
            <v>0.81899999999999995</v>
          </cell>
          <cell r="AW605">
            <v>0</v>
          </cell>
          <cell r="AX605">
            <v>1</v>
          </cell>
          <cell r="AY605" t="str">
            <v>WT380X217</v>
          </cell>
        </row>
        <row r="606">
          <cell r="A606" t="str">
            <v>WT</v>
          </cell>
          <cell r="B606" t="str">
            <v>WT15X130.5</v>
          </cell>
          <cell r="C606">
            <v>130.5</v>
          </cell>
          <cell r="D606">
            <v>38.4</v>
          </cell>
          <cell r="E606">
            <v>15.8</v>
          </cell>
          <cell r="F606">
            <v>0</v>
          </cell>
          <cell r="G606">
            <v>0</v>
          </cell>
          <cell r="H606">
            <v>15.2</v>
          </cell>
          <cell r="I606">
            <v>0</v>
          </cell>
          <cell r="J606">
            <v>0</v>
          </cell>
          <cell r="K606">
            <v>0.93</v>
          </cell>
          <cell r="L606">
            <v>1.65</v>
          </cell>
          <cell r="M606">
            <v>0</v>
          </cell>
          <cell r="N606">
            <v>0</v>
          </cell>
          <cell r="O606">
            <v>0</v>
          </cell>
          <cell r="P606">
            <v>2.44</v>
          </cell>
          <cell r="Q606">
            <v>2.5625</v>
          </cell>
          <cell r="R606">
            <v>0</v>
          </cell>
          <cell r="S606">
            <v>3.54</v>
          </cell>
          <cell r="T606">
            <v>0</v>
          </cell>
          <cell r="U606">
            <v>0</v>
          </cell>
          <cell r="V606">
            <v>1.27</v>
          </cell>
          <cell r="W606">
            <v>0</v>
          </cell>
          <cell r="X606">
            <v>0</v>
          </cell>
          <cell r="Y606">
            <v>14.4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D606">
            <v>0</v>
          </cell>
          <cell r="AE606">
            <v>765</v>
          </cell>
          <cell r="AF606">
            <v>112</v>
          </cell>
          <cell r="AG606">
            <v>62.4</v>
          </cell>
          <cell r="AH606">
            <v>4.46</v>
          </cell>
          <cell r="AI606">
            <v>480</v>
          </cell>
          <cell r="AJ606">
            <v>97.9</v>
          </cell>
          <cell r="AK606">
            <v>63.3</v>
          </cell>
          <cell r="AL606">
            <v>3.53</v>
          </cell>
          <cell r="AM606">
            <v>0</v>
          </cell>
          <cell r="AN606">
            <v>26.9</v>
          </cell>
          <cell r="AO606">
            <v>184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6.31</v>
          </cell>
          <cell r="AV606">
            <v>0.81499999999999995</v>
          </cell>
          <cell r="AW606">
            <v>0</v>
          </cell>
          <cell r="AX606">
            <v>1</v>
          </cell>
          <cell r="AY606" t="str">
            <v>WT380X194.5</v>
          </cell>
        </row>
        <row r="607">
          <cell r="A607" t="str">
            <v>WT</v>
          </cell>
          <cell r="B607" t="str">
            <v>WT15X117.5</v>
          </cell>
          <cell r="C607">
            <v>117.5</v>
          </cell>
          <cell r="D607">
            <v>34.6</v>
          </cell>
          <cell r="E607">
            <v>15.7</v>
          </cell>
          <cell r="F607">
            <v>0</v>
          </cell>
          <cell r="G607">
            <v>0</v>
          </cell>
          <cell r="H607">
            <v>15.1</v>
          </cell>
          <cell r="I607">
            <v>0</v>
          </cell>
          <cell r="J607">
            <v>0</v>
          </cell>
          <cell r="K607">
            <v>0.83</v>
          </cell>
          <cell r="L607">
            <v>1.5</v>
          </cell>
          <cell r="M607">
            <v>0</v>
          </cell>
          <cell r="N607">
            <v>0</v>
          </cell>
          <cell r="O607">
            <v>0</v>
          </cell>
          <cell r="P607">
            <v>2.29</v>
          </cell>
          <cell r="Q607">
            <v>2.375</v>
          </cell>
          <cell r="R607">
            <v>0</v>
          </cell>
          <cell r="S607">
            <v>3.41</v>
          </cell>
          <cell r="T607">
            <v>0</v>
          </cell>
          <cell r="U607">
            <v>0</v>
          </cell>
          <cell r="V607">
            <v>1.1499999999999999</v>
          </cell>
          <cell r="W607">
            <v>0</v>
          </cell>
          <cell r="X607">
            <v>0</v>
          </cell>
          <cell r="Y607">
            <v>16.100000000000001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  <cell r="AD607">
            <v>0</v>
          </cell>
          <cell r="AE607">
            <v>674</v>
          </cell>
          <cell r="AF607">
            <v>98.2</v>
          </cell>
          <cell r="AG607">
            <v>55.1</v>
          </cell>
          <cell r="AH607">
            <v>4.41</v>
          </cell>
          <cell r="AI607">
            <v>427</v>
          </cell>
          <cell r="AJ607">
            <v>87.5</v>
          </cell>
          <cell r="AK607">
            <v>56.8</v>
          </cell>
          <cell r="AL607">
            <v>3.51</v>
          </cell>
          <cell r="AM607">
            <v>0</v>
          </cell>
          <cell r="AN607">
            <v>20.100000000000001</v>
          </cell>
          <cell r="AO607">
            <v>133</v>
          </cell>
          <cell r="AP607">
            <v>0</v>
          </cell>
          <cell r="AQ607">
            <v>0</v>
          </cell>
          <cell r="AR607">
            <v>0</v>
          </cell>
          <cell r="AS607">
            <v>0</v>
          </cell>
          <cell r="AT607">
            <v>0</v>
          </cell>
          <cell r="AU607">
            <v>6.24</v>
          </cell>
          <cell r="AV607">
            <v>0.81799999999999995</v>
          </cell>
          <cell r="AW607">
            <v>0</v>
          </cell>
          <cell r="AX607">
            <v>0.95499999999999996</v>
          </cell>
          <cell r="AY607" t="str">
            <v>WT380X175</v>
          </cell>
        </row>
        <row r="608">
          <cell r="A608" t="str">
            <v>WT</v>
          </cell>
          <cell r="B608" t="str">
            <v>WT15X105.5</v>
          </cell>
          <cell r="C608">
            <v>105.5</v>
          </cell>
          <cell r="D608">
            <v>31.1</v>
          </cell>
          <cell r="E608">
            <v>15.5</v>
          </cell>
          <cell r="F608">
            <v>0</v>
          </cell>
          <cell r="G608">
            <v>0</v>
          </cell>
          <cell r="H608">
            <v>15.1</v>
          </cell>
          <cell r="I608">
            <v>0</v>
          </cell>
          <cell r="J608">
            <v>0</v>
          </cell>
          <cell r="K608">
            <v>0.77500000000000002</v>
          </cell>
          <cell r="L608">
            <v>1.32</v>
          </cell>
          <cell r="M608">
            <v>0</v>
          </cell>
          <cell r="N608">
            <v>0</v>
          </cell>
          <cell r="O608">
            <v>0</v>
          </cell>
          <cell r="P608">
            <v>2.1</v>
          </cell>
          <cell r="Q608">
            <v>2.25</v>
          </cell>
          <cell r="R608">
            <v>0</v>
          </cell>
          <cell r="S608">
            <v>3.39</v>
          </cell>
          <cell r="T608">
            <v>0</v>
          </cell>
          <cell r="U608">
            <v>0</v>
          </cell>
          <cell r="V608">
            <v>1.03</v>
          </cell>
          <cell r="W608">
            <v>0</v>
          </cell>
          <cell r="X608">
            <v>0</v>
          </cell>
          <cell r="Y608">
            <v>17.2</v>
          </cell>
          <cell r="Z608">
            <v>0</v>
          </cell>
          <cell r="AA608">
            <v>0</v>
          </cell>
          <cell r="AB608">
            <v>0</v>
          </cell>
          <cell r="AC608">
            <v>0</v>
          </cell>
          <cell r="AD608">
            <v>0</v>
          </cell>
          <cell r="AE608">
            <v>610</v>
          </cell>
          <cell r="AF608">
            <v>89.5</v>
          </cell>
          <cell r="AG608">
            <v>50.5</v>
          </cell>
          <cell r="AH608">
            <v>4.43</v>
          </cell>
          <cell r="AI608">
            <v>378</v>
          </cell>
          <cell r="AJ608">
            <v>77.2</v>
          </cell>
          <cell r="AK608">
            <v>50.1</v>
          </cell>
          <cell r="AL608">
            <v>3.49</v>
          </cell>
          <cell r="AM608">
            <v>0</v>
          </cell>
          <cell r="AN608">
            <v>14.1</v>
          </cell>
          <cell r="AO608">
            <v>96.4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6.26</v>
          </cell>
          <cell r="AV608">
            <v>0.81</v>
          </cell>
          <cell r="AW608">
            <v>0</v>
          </cell>
          <cell r="AX608">
            <v>0.89900000000000002</v>
          </cell>
          <cell r="AY608" t="str">
            <v>WT380X157</v>
          </cell>
        </row>
        <row r="609">
          <cell r="A609" t="str">
            <v>WT</v>
          </cell>
          <cell r="B609" t="str">
            <v>WT15X95.5</v>
          </cell>
          <cell r="C609">
            <v>95.5</v>
          </cell>
          <cell r="D609">
            <v>28.1</v>
          </cell>
          <cell r="E609">
            <v>15.3</v>
          </cell>
          <cell r="F609">
            <v>0</v>
          </cell>
          <cell r="G609">
            <v>0</v>
          </cell>
          <cell r="H609">
            <v>15</v>
          </cell>
          <cell r="I609">
            <v>0</v>
          </cell>
          <cell r="J609">
            <v>0</v>
          </cell>
          <cell r="K609">
            <v>0.71</v>
          </cell>
          <cell r="L609">
            <v>1.19</v>
          </cell>
          <cell r="M609">
            <v>0</v>
          </cell>
          <cell r="N609">
            <v>0</v>
          </cell>
          <cell r="O609">
            <v>0</v>
          </cell>
          <cell r="P609">
            <v>1.97</v>
          </cell>
          <cell r="Q609">
            <v>2.0625</v>
          </cell>
          <cell r="R609">
            <v>0</v>
          </cell>
          <cell r="S609">
            <v>3.34</v>
          </cell>
          <cell r="T609">
            <v>0</v>
          </cell>
          <cell r="U609">
            <v>0</v>
          </cell>
          <cell r="V609">
            <v>0.93500000000000005</v>
          </cell>
          <cell r="W609">
            <v>0</v>
          </cell>
          <cell r="X609">
            <v>0</v>
          </cell>
          <cell r="Y609">
            <v>18.8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549</v>
          </cell>
          <cell r="AF609">
            <v>80.8</v>
          </cell>
          <cell r="AG609">
            <v>45.7</v>
          </cell>
          <cell r="AH609">
            <v>4.42</v>
          </cell>
          <cell r="AI609">
            <v>336</v>
          </cell>
          <cell r="AJ609">
            <v>68.900000000000006</v>
          </cell>
          <cell r="AK609">
            <v>44.7</v>
          </cell>
          <cell r="AL609">
            <v>3.46</v>
          </cell>
          <cell r="AM609">
            <v>0</v>
          </cell>
          <cell r="AN609">
            <v>10.5</v>
          </cell>
          <cell r="AO609">
            <v>71.2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6.25</v>
          </cell>
          <cell r="AV609">
            <v>0.80700000000000005</v>
          </cell>
          <cell r="AW609">
            <v>0</v>
          </cell>
          <cell r="AX609">
            <v>0.81599999999999995</v>
          </cell>
          <cell r="AY609" t="str">
            <v>WT380X142</v>
          </cell>
        </row>
        <row r="610">
          <cell r="A610" t="str">
            <v>WT</v>
          </cell>
          <cell r="B610" t="str">
            <v>WT15X86.5</v>
          </cell>
          <cell r="C610">
            <v>86.5</v>
          </cell>
          <cell r="D610">
            <v>25.5</v>
          </cell>
          <cell r="E610">
            <v>15.2</v>
          </cell>
          <cell r="F610">
            <v>0</v>
          </cell>
          <cell r="G610">
            <v>0</v>
          </cell>
          <cell r="H610">
            <v>15</v>
          </cell>
          <cell r="I610">
            <v>0</v>
          </cell>
          <cell r="J610">
            <v>0</v>
          </cell>
          <cell r="K610">
            <v>0.65500000000000003</v>
          </cell>
          <cell r="L610">
            <v>1.07</v>
          </cell>
          <cell r="M610">
            <v>0</v>
          </cell>
          <cell r="N610">
            <v>0</v>
          </cell>
          <cell r="O610">
            <v>0</v>
          </cell>
          <cell r="P610">
            <v>1.85</v>
          </cell>
          <cell r="Q610">
            <v>2</v>
          </cell>
          <cell r="R610">
            <v>0</v>
          </cell>
          <cell r="S610">
            <v>3.31</v>
          </cell>
          <cell r="T610">
            <v>0</v>
          </cell>
          <cell r="U610">
            <v>0</v>
          </cell>
          <cell r="V610">
            <v>0.85099999999999998</v>
          </cell>
          <cell r="W610">
            <v>0</v>
          </cell>
          <cell r="X610">
            <v>0</v>
          </cell>
          <cell r="Y610">
            <v>20.399999999999999</v>
          </cell>
          <cell r="Z610">
            <v>0</v>
          </cell>
          <cell r="AA610">
            <v>0</v>
          </cell>
          <cell r="AB610">
            <v>0</v>
          </cell>
          <cell r="AC610">
            <v>0</v>
          </cell>
          <cell r="AD610">
            <v>0</v>
          </cell>
          <cell r="AE610">
            <v>497</v>
          </cell>
          <cell r="AF610">
            <v>73.5</v>
          </cell>
          <cell r="AG610">
            <v>41.7</v>
          </cell>
          <cell r="AH610">
            <v>4.42</v>
          </cell>
          <cell r="AI610">
            <v>299</v>
          </cell>
          <cell r="AJ610">
            <v>61.4</v>
          </cell>
          <cell r="AK610">
            <v>39.9</v>
          </cell>
          <cell r="AL610">
            <v>3.42</v>
          </cell>
          <cell r="AM610">
            <v>0</v>
          </cell>
          <cell r="AN610">
            <v>7.78</v>
          </cell>
          <cell r="AO610">
            <v>53</v>
          </cell>
          <cell r="AP610">
            <v>0</v>
          </cell>
          <cell r="AQ610">
            <v>0</v>
          </cell>
          <cell r="AR610">
            <v>0</v>
          </cell>
          <cell r="AS610">
            <v>0</v>
          </cell>
          <cell r="AT610">
            <v>0</v>
          </cell>
          <cell r="AU610">
            <v>6.24</v>
          </cell>
          <cell r="AV610">
            <v>0.80200000000000005</v>
          </cell>
          <cell r="AW610">
            <v>0</v>
          </cell>
          <cell r="AX610">
            <v>0.73299999999999998</v>
          </cell>
          <cell r="AY610" t="str">
            <v>WT380X128.5</v>
          </cell>
        </row>
        <row r="611">
          <cell r="A611" t="str">
            <v>WT</v>
          </cell>
          <cell r="B611" t="str">
            <v>WT15X74</v>
          </cell>
          <cell r="C611">
            <v>74</v>
          </cell>
          <cell r="D611">
            <v>21.7</v>
          </cell>
          <cell r="E611">
            <v>15.3</v>
          </cell>
          <cell r="F611">
            <v>0</v>
          </cell>
          <cell r="G611">
            <v>0</v>
          </cell>
          <cell r="H611">
            <v>10.5</v>
          </cell>
          <cell r="I611">
            <v>0</v>
          </cell>
          <cell r="J611">
            <v>0</v>
          </cell>
          <cell r="K611">
            <v>0.65</v>
          </cell>
          <cell r="L611">
            <v>1.18</v>
          </cell>
          <cell r="M611">
            <v>0</v>
          </cell>
          <cell r="N611">
            <v>0</v>
          </cell>
          <cell r="O611">
            <v>0</v>
          </cell>
          <cell r="P611">
            <v>1.83</v>
          </cell>
          <cell r="Q611">
            <v>2.0625</v>
          </cell>
          <cell r="R611">
            <v>0</v>
          </cell>
          <cell r="S611">
            <v>3.84</v>
          </cell>
          <cell r="T611">
            <v>0</v>
          </cell>
          <cell r="U611">
            <v>0</v>
          </cell>
          <cell r="V611">
            <v>1.04</v>
          </cell>
          <cell r="W611">
            <v>0</v>
          </cell>
          <cell r="X611">
            <v>0</v>
          </cell>
          <cell r="Y611">
            <v>20.8</v>
          </cell>
          <cell r="Z611">
            <v>0</v>
          </cell>
          <cell r="AA611">
            <v>0</v>
          </cell>
          <cell r="AB611">
            <v>0</v>
          </cell>
          <cell r="AC611">
            <v>0</v>
          </cell>
          <cell r="AD611">
            <v>0</v>
          </cell>
          <cell r="AE611">
            <v>466</v>
          </cell>
          <cell r="AF611">
            <v>72.2</v>
          </cell>
          <cell r="AG611">
            <v>40.6</v>
          </cell>
          <cell r="AH611">
            <v>4.63</v>
          </cell>
          <cell r="AI611">
            <v>114</v>
          </cell>
          <cell r="AJ611">
            <v>33.9</v>
          </cell>
          <cell r="AK611">
            <v>21.7</v>
          </cell>
          <cell r="AL611">
            <v>2.2799999999999998</v>
          </cell>
          <cell r="AM611">
            <v>0</v>
          </cell>
          <cell r="AN611">
            <v>7.24</v>
          </cell>
          <cell r="AO611">
            <v>37.6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6.11</v>
          </cell>
          <cell r="AV611">
            <v>0.71699999999999997</v>
          </cell>
          <cell r="AW611">
            <v>0</v>
          </cell>
          <cell r="AX611">
            <v>0.71499999999999997</v>
          </cell>
          <cell r="AY611" t="str">
            <v>WT380X110</v>
          </cell>
        </row>
        <row r="612">
          <cell r="A612" t="str">
            <v>WT</v>
          </cell>
          <cell r="B612" t="str">
            <v>WT15X66</v>
          </cell>
          <cell r="C612">
            <v>66</v>
          </cell>
          <cell r="D612">
            <v>19.399999999999999</v>
          </cell>
          <cell r="E612">
            <v>15.2</v>
          </cell>
          <cell r="F612">
            <v>0</v>
          </cell>
          <cell r="G612">
            <v>0</v>
          </cell>
          <cell r="H612">
            <v>10.5</v>
          </cell>
          <cell r="I612">
            <v>0</v>
          </cell>
          <cell r="J612">
            <v>0</v>
          </cell>
          <cell r="K612">
            <v>0.61499999999999999</v>
          </cell>
          <cell r="L612">
            <v>1</v>
          </cell>
          <cell r="M612">
            <v>0</v>
          </cell>
          <cell r="N612">
            <v>0</v>
          </cell>
          <cell r="O612">
            <v>0</v>
          </cell>
          <cell r="P612">
            <v>1.65</v>
          </cell>
          <cell r="Q612">
            <v>1.875</v>
          </cell>
          <cell r="R612">
            <v>0</v>
          </cell>
          <cell r="S612">
            <v>3.9</v>
          </cell>
          <cell r="T612">
            <v>0</v>
          </cell>
          <cell r="U612">
            <v>0</v>
          </cell>
          <cell r="V612">
            <v>0.92100000000000004</v>
          </cell>
          <cell r="W612">
            <v>0</v>
          </cell>
          <cell r="X612">
            <v>0</v>
          </cell>
          <cell r="Y612">
            <v>22</v>
          </cell>
          <cell r="Z612">
            <v>0</v>
          </cell>
          <cell r="AA612">
            <v>0</v>
          </cell>
          <cell r="AB612">
            <v>0</v>
          </cell>
          <cell r="AC612">
            <v>0</v>
          </cell>
          <cell r="AD612">
            <v>0</v>
          </cell>
          <cell r="AE612">
            <v>421</v>
          </cell>
          <cell r="AF612">
            <v>66.8</v>
          </cell>
          <cell r="AG612">
            <v>37.4</v>
          </cell>
          <cell r="AH612">
            <v>4.66</v>
          </cell>
          <cell r="AI612">
            <v>98</v>
          </cell>
          <cell r="AJ612">
            <v>29.2</v>
          </cell>
          <cell r="AK612">
            <v>18.600000000000001</v>
          </cell>
          <cell r="AL612">
            <v>2.25</v>
          </cell>
          <cell r="AM612">
            <v>0</v>
          </cell>
          <cell r="AN612">
            <v>4.8499999999999996</v>
          </cell>
          <cell r="AO612">
            <v>28.5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6.19</v>
          </cell>
          <cell r="AV612">
            <v>0.69799999999999995</v>
          </cell>
          <cell r="AW612">
            <v>0</v>
          </cell>
          <cell r="AX612">
            <v>0.66200000000000003</v>
          </cell>
          <cell r="AY612" t="str">
            <v>WT380X98</v>
          </cell>
        </row>
        <row r="613">
          <cell r="A613" t="str">
            <v>WT</v>
          </cell>
          <cell r="B613" t="str">
            <v>WT15X62</v>
          </cell>
          <cell r="C613">
            <v>62</v>
          </cell>
          <cell r="D613">
            <v>18.2</v>
          </cell>
          <cell r="E613">
            <v>15.1</v>
          </cell>
          <cell r="F613">
            <v>0</v>
          </cell>
          <cell r="G613">
            <v>0</v>
          </cell>
          <cell r="H613">
            <v>10.5</v>
          </cell>
          <cell r="I613">
            <v>0</v>
          </cell>
          <cell r="J613">
            <v>0</v>
          </cell>
          <cell r="K613">
            <v>0.58499999999999996</v>
          </cell>
          <cell r="L613">
            <v>0.93</v>
          </cell>
          <cell r="M613">
            <v>0</v>
          </cell>
          <cell r="N613">
            <v>0</v>
          </cell>
          <cell r="O613">
            <v>0</v>
          </cell>
          <cell r="P613">
            <v>1.58</v>
          </cell>
          <cell r="Q613">
            <v>1.8125</v>
          </cell>
          <cell r="R613">
            <v>0</v>
          </cell>
          <cell r="S613">
            <v>3.9</v>
          </cell>
          <cell r="T613">
            <v>0</v>
          </cell>
          <cell r="U613">
            <v>0</v>
          </cell>
          <cell r="V613">
            <v>0.86699999999999999</v>
          </cell>
          <cell r="W613">
            <v>0</v>
          </cell>
          <cell r="X613">
            <v>0</v>
          </cell>
          <cell r="Y613">
            <v>23.1</v>
          </cell>
          <cell r="Z613">
            <v>0</v>
          </cell>
          <cell r="AA613">
            <v>0</v>
          </cell>
          <cell r="AB613">
            <v>0</v>
          </cell>
          <cell r="AC613">
            <v>0</v>
          </cell>
          <cell r="AD613">
            <v>0</v>
          </cell>
          <cell r="AE613">
            <v>396</v>
          </cell>
          <cell r="AF613">
            <v>63.1</v>
          </cell>
          <cell r="AG613">
            <v>35.299999999999997</v>
          </cell>
          <cell r="AH613">
            <v>4.66</v>
          </cell>
          <cell r="AI613">
            <v>90.4</v>
          </cell>
          <cell r="AJ613">
            <v>27</v>
          </cell>
          <cell r="AK613">
            <v>17.2</v>
          </cell>
          <cell r="AL613">
            <v>2.23</v>
          </cell>
          <cell r="AM613">
            <v>0</v>
          </cell>
          <cell r="AN613">
            <v>3.98</v>
          </cell>
          <cell r="AO613">
            <v>23.9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6.21</v>
          </cell>
          <cell r="AV613">
            <v>0.69399999999999995</v>
          </cell>
          <cell r="AW613">
            <v>0</v>
          </cell>
          <cell r="AX613">
            <v>0.60199999999999998</v>
          </cell>
          <cell r="AY613" t="str">
            <v>WT380X92.5</v>
          </cell>
        </row>
        <row r="614">
          <cell r="A614" t="str">
            <v>WT</v>
          </cell>
          <cell r="B614" t="str">
            <v>WT15X58</v>
          </cell>
          <cell r="C614">
            <v>58</v>
          </cell>
          <cell r="D614">
            <v>17.100000000000001</v>
          </cell>
          <cell r="E614">
            <v>15</v>
          </cell>
          <cell r="F614">
            <v>0</v>
          </cell>
          <cell r="G614">
            <v>0</v>
          </cell>
          <cell r="H614">
            <v>10.5</v>
          </cell>
          <cell r="I614">
            <v>0</v>
          </cell>
          <cell r="J614">
            <v>0</v>
          </cell>
          <cell r="K614">
            <v>0.56499999999999995</v>
          </cell>
          <cell r="L614">
            <v>0.85</v>
          </cell>
          <cell r="M614">
            <v>0</v>
          </cell>
          <cell r="N614">
            <v>0</v>
          </cell>
          <cell r="O614">
            <v>0</v>
          </cell>
          <cell r="P614">
            <v>1.5</v>
          </cell>
          <cell r="Q614">
            <v>1.75</v>
          </cell>
          <cell r="R614">
            <v>0</v>
          </cell>
          <cell r="S614">
            <v>3.94</v>
          </cell>
          <cell r="T614">
            <v>0</v>
          </cell>
          <cell r="U614">
            <v>0</v>
          </cell>
          <cell r="V614">
            <v>0.81499999999999995</v>
          </cell>
          <cell r="W614">
            <v>0</v>
          </cell>
          <cell r="X614">
            <v>0</v>
          </cell>
          <cell r="Y614">
            <v>23.9</v>
          </cell>
          <cell r="Z614">
            <v>0</v>
          </cell>
          <cell r="AA614">
            <v>0</v>
          </cell>
          <cell r="AB614">
            <v>0</v>
          </cell>
          <cell r="AC614">
            <v>0</v>
          </cell>
          <cell r="AD614">
            <v>0</v>
          </cell>
          <cell r="AE614">
            <v>373</v>
          </cell>
          <cell r="AF614">
            <v>60.4</v>
          </cell>
          <cell r="AG614">
            <v>33.700000000000003</v>
          </cell>
          <cell r="AH614">
            <v>4.67</v>
          </cell>
          <cell r="AI614">
            <v>82.1</v>
          </cell>
          <cell r="AJ614">
            <v>24.6</v>
          </cell>
          <cell r="AK614">
            <v>15.6</v>
          </cell>
          <cell r="AL614">
            <v>2.19</v>
          </cell>
          <cell r="AM614">
            <v>0</v>
          </cell>
          <cell r="AN614">
            <v>3.21</v>
          </cell>
          <cell r="AO614">
            <v>20.5</v>
          </cell>
          <cell r="AP614">
            <v>0</v>
          </cell>
          <cell r="AQ614">
            <v>0</v>
          </cell>
          <cell r="AR614">
            <v>0</v>
          </cell>
          <cell r="AS614">
            <v>0</v>
          </cell>
          <cell r="AT614">
            <v>0</v>
          </cell>
          <cell r="AU614">
            <v>6.24</v>
          </cell>
          <cell r="AV614">
            <v>0.68300000000000005</v>
          </cell>
          <cell r="AW614">
            <v>0</v>
          </cell>
          <cell r="AX614">
            <v>0.56699999999999995</v>
          </cell>
          <cell r="AY614" t="str">
            <v>WT380X86.5</v>
          </cell>
        </row>
        <row r="615">
          <cell r="A615" t="str">
            <v>WT</v>
          </cell>
          <cell r="B615" t="str">
            <v>WT15X54</v>
          </cell>
          <cell r="C615">
            <v>54</v>
          </cell>
          <cell r="D615">
            <v>15.9</v>
          </cell>
          <cell r="E615">
            <v>14.9</v>
          </cell>
          <cell r="F615">
            <v>0</v>
          </cell>
          <cell r="G615">
            <v>0</v>
          </cell>
          <cell r="H615">
            <v>10.5</v>
          </cell>
          <cell r="I615">
            <v>0</v>
          </cell>
          <cell r="J615">
            <v>0</v>
          </cell>
          <cell r="K615">
            <v>0.54500000000000004</v>
          </cell>
          <cell r="L615">
            <v>0.76</v>
          </cell>
          <cell r="M615">
            <v>0</v>
          </cell>
          <cell r="N615">
            <v>0</v>
          </cell>
          <cell r="O615">
            <v>0</v>
          </cell>
          <cell r="P615">
            <v>1.41</v>
          </cell>
          <cell r="Q615">
            <v>1.6875</v>
          </cell>
          <cell r="R615">
            <v>0</v>
          </cell>
          <cell r="S615">
            <v>4.01</v>
          </cell>
          <cell r="T615">
            <v>0</v>
          </cell>
          <cell r="U615">
            <v>0</v>
          </cell>
          <cell r="V615">
            <v>0.75700000000000001</v>
          </cell>
          <cell r="W615">
            <v>0</v>
          </cell>
          <cell r="X615">
            <v>0</v>
          </cell>
          <cell r="Y615">
            <v>24.8</v>
          </cell>
          <cell r="Z615">
            <v>0</v>
          </cell>
          <cell r="AA615">
            <v>0</v>
          </cell>
          <cell r="AB615">
            <v>0</v>
          </cell>
          <cell r="AC615">
            <v>0</v>
          </cell>
          <cell r="AD615">
            <v>0</v>
          </cell>
          <cell r="AE615">
            <v>349</v>
          </cell>
          <cell r="AF615">
            <v>57.7</v>
          </cell>
          <cell r="AG615">
            <v>32</v>
          </cell>
          <cell r="AH615">
            <v>4.6900000000000004</v>
          </cell>
          <cell r="AI615">
            <v>73</v>
          </cell>
          <cell r="AJ615">
            <v>21.9</v>
          </cell>
          <cell r="AK615">
            <v>13.9</v>
          </cell>
          <cell r="AL615">
            <v>2.15</v>
          </cell>
          <cell r="AM615">
            <v>0</v>
          </cell>
          <cell r="AN615">
            <v>2.4900000000000002</v>
          </cell>
          <cell r="AO615">
            <v>17.3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6.3</v>
          </cell>
          <cell r="AV615">
            <v>0.66800000000000004</v>
          </cell>
          <cell r="AW615">
            <v>0</v>
          </cell>
          <cell r="AX615">
            <v>0.53400000000000003</v>
          </cell>
          <cell r="AY615" t="str">
            <v>WT380X80.5</v>
          </cell>
        </row>
        <row r="616">
          <cell r="A616" t="str">
            <v>WT</v>
          </cell>
          <cell r="B616" t="str">
            <v>WT15X49.5</v>
          </cell>
          <cell r="C616">
            <v>49.5</v>
          </cell>
          <cell r="D616">
            <v>14.5</v>
          </cell>
          <cell r="E616">
            <v>14.8</v>
          </cell>
          <cell r="F616">
            <v>0</v>
          </cell>
          <cell r="G616">
            <v>0</v>
          </cell>
          <cell r="H616">
            <v>10.5</v>
          </cell>
          <cell r="I616">
            <v>0</v>
          </cell>
          <cell r="J616">
            <v>0</v>
          </cell>
          <cell r="K616">
            <v>0.52</v>
          </cell>
          <cell r="L616">
            <v>0.67</v>
          </cell>
          <cell r="M616">
            <v>0</v>
          </cell>
          <cell r="N616">
            <v>0</v>
          </cell>
          <cell r="O616">
            <v>0</v>
          </cell>
          <cell r="P616">
            <v>1.32</v>
          </cell>
          <cell r="Q616">
            <v>1.5625</v>
          </cell>
          <cell r="R616">
            <v>0</v>
          </cell>
          <cell r="S616">
            <v>4.09</v>
          </cell>
          <cell r="T616">
            <v>0</v>
          </cell>
          <cell r="U616">
            <v>0</v>
          </cell>
          <cell r="V616">
            <v>0.91200000000000003</v>
          </cell>
          <cell r="W616">
            <v>0</v>
          </cell>
          <cell r="X616">
            <v>0</v>
          </cell>
          <cell r="Y616">
            <v>26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322</v>
          </cell>
          <cell r="AF616">
            <v>54.4</v>
          </cell>
          <cell r="AG616">
            <v>30</v>
          </cell>
          <cell r="AH616">
            <v>4.71</v>
          </cell>
          <cell r="AI616">
            <v>63.9</v>
          </cell>
          <cell r="AJ616">
            <v>19.3</v>
          </cell>
          <cell r="AK616">
            <v>12.2</v>
          </cell>
          <cell r="AL616">
            <v>2.1</v>
          </cell>
          <cell r="AM616">
            <v>0</v>
          </cell>
          <cell r="AN616">
            <v>1.88</v>
          </cell>
          <cell r="AO616">
            <v>14.3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6.38</v>
          </cell>
          <cell r="AV616">
            <v>0.65400000000000003</v>
          </cell>
          <cell r="AW616">
            <v>0</v>
          </cell>
          <cell r="AX616">
            <v>0.49199999999999999</v>
          </cell>
          <cell r="AY616" t="str">
            <v>WT380X73.5</v>
          </cell>
        </row>
        <row r="617">
          <cell r="A617" t="str">
            <v>WT</v>
          </cell>
          <cell r="B617" t="str">
            <v>WT15X45</v>
          </cell>
          <cell r="C617">
            <v>45</v>
          </cell>
          <cell r="D617">
            <v>13.2</v>
          </cell>
          <cell r="E617">
            <v>14.8</v>
          </cell>
          <cell r="F617">
            <v>0</v>
          </cell>
          <cell r="G617">
            <v>0</v>
          </cell>
          <cell r="H617">
            <v>10.4</v>
          </cell>
          <cell r="I617">
            <v>0</v>
          </cell>
          <cell r="J617">
            <v>0</v>
          </cell>
          <cell r="K617">
            <v>0.47</v>
          </cell>
          <cell r="L617">
            <v>0.61</v>
          </cell>
          <cell r="M617">
            <v>0</v>
          </cell>
          <cell r="N617">
            <v>0</v>
          </cell>
          <cell r="O617">
            <v>0</v>
          </cell>
          <cell r="P617">
            <v>1.26</v>
          </cell>
          <cell r="Q617">
            <v>1.5</v>
          </cell>
          <cell r="R617">
            <v>0</v>
          </cell>
          <cell r="S617">
            <v>4.04</v>
          </cell>
          <cell r="T617">
            <v>0</v>
          </cell>
          <cell r="U617">
            <v>0</v>
          </cell>
          <cell r="V617">
            <v>0.83499999999999996</v>
          </cell>
          <cell r="W617">
            <v>0</v>
          </cell>
          <cell r="X617">
            <v>0</v>
          </cell>
          <cell r="Y617">
            <v>28.7</v>
          </cell>
          <cell r="Z617">
            <v>0</v>
          </cell>
          <cell r="AA617">
            <v>0</v>
          </cell>
          <cell r="AB617">
            <v>0</v>
          </cell>
          <cell r="AC617">
            <v>0</v>
          </cell>
          <cell r="AD617">
            <v>0</v>
          </cell>
          <cell r="AE617">
            <v>290</v>
          </cell>
          <cell r="AF617">
            <v>49</v>
          </cell>
          <cell r="AG617">
            <v>27.1</v>
          </cell>
          <cell r="AH617">
            <v>4.6900000000000004</v>
          </cell>
          <cell r="AI617">
            <v>57.3</v>
          </cell>
          <cell r="AJ617">
            <v>17.3</v>
          </cell>
          <cell r="AK617">
            <v>11</v>
          </cell>
          <cell r="AL617">
            <v>2.09</v>
          </cell>
          <cell r="AM617">
            <v>0</v>
          </cell>
          <cell r="AN617">
            <v>1.41</v>
          </cell>
          <cell r="AO617">
            <v>10.5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6.35</v>
          </cell>
          <cell r="AV617">
            <v>0.65400000000000003</v>
          </cell>
          <cell r="AW617">
            <v>0</v>
          </cell>
          <cell r="AX617">
            <v>0.40500000000000003</v>
          </cell>
          <cell r="AY617" t="str">
            <v>WT380X67</v>
          </cell>
        </row>
        <row r="618">
          <cell r="A618" t="str">
            <v>WT</v>
          </cell>
          <cell r="B618" t="str">
            <v>WT13.5X269.5</v>
          </cell>
          <cell r="C618">
            <v>269.5</v>
          </cell>
          <cell r="D618">
            <v>79.3</v>
          </cell>
          <cell r="E618">
            <v>16.3</v>
          </cell>
          <cell r="F618">
            <v>0</v>
          </cell>
          <cell r="G618">
            <v>0</v>
          </cell>
          <cell r="H618">
            <v>15.3</v>
          </cell>
          <cell r="I618">
            <v>0</v>
          </cell>
          <cell r="J618">
            <v>0</v>
          </cell>
          <cell r="K618">
            <v>1.97</v>
          </cell>
          <cell r="L618">
            <v>3.54</v>
          </cell>
          <cell r="M618">
            <v>0</v>
          </cell>
          <cell r="N618">
            <v>0</v>
          </cell>
          <cell r="O618">
            <v>0</v>
          </cell>
          <cell r="P618">
            <v>4.33</v>
          </cell>
          <cell r="Q618">
            <v>4.4375</v>
          </cell>
          <cell r="R618">
            <v>0</v>
          </cell>
          <cell r="S618">
            <v>4.34</v>
          </cell>
          <cell r="T618">
            <v>0</v>
          </cell>
          <cell r="U618">
            <v>0</v>
          </cell>
          <cell r="V618">
            <v>2.6</v>
          </cell>
          <cell r="W618">
            <v>0</v>
          </cell>
          <cell r="X618">
            <v>0</v>
          </cell>
          <cell r="Y618">
            <v>6.06</v>
          </cell>
          <cell r="Z618">
            <v>0</v>
          </cell>
          <cell r="AA618">
            <v>0</v>
          </cell>
          <cell r="AB618">
            <v>0</v>
          </cell>
          <cell r="AC618">
            <v>0</v>
          </cell>
          <cell r="AD618">
            <v>0</v>
          </cell>
          <cell r="AE618">
            <v>1530</v>
          </cell>
          <cell r="AF618">
            <v>242</v>
          </cell>
          <cell r="AG618">
            <v>128</v>
          </cell>
          <cell r="AH618">
            <v>4.3899999999999997</v>
          </cell>
          <cell r="AI618">
            <v>1060</v>
          </cell>
          <cell r="AJ618">
            <v>218</v>
          </cell>
          <cell r="AK618">
            <v>138</v>
          </cell>
          <cell r="AL618">
            <v>3.65</v>
          </cell>
          <cell r="AM618">
            <v>0</v>
          </cell>
          <cell r="AN618">
            <v>247</v>
          </cell>
          <cell r="AO618">
            <v>1740</v>
          </cell>
          <cell r="AP618">
            <v>0</v>
          </cell>
          <cell r="AQ618">
            <v>0</v>
          </cell>
          <cell r="AR618">
            <v>0</v>
          </cell>
          <cell r="AS618">
            <v>0</v>
          </cell>
          <cell r="AT618">
            <v>0</v>
          </cell>
          <cell r="AU618">
            <v>6.27</v>
          </cell>
          <cell r="AV618">
            <v>0.83199999999999996</v>
          </cell>
          <cell r="AW618">
            <v>0</v>
          </cell>
          <cell r="AX618">
            <v>1</v>
          </cell>
          <cell r="AY618" t="str">
            <v>WT345X401</v>
          </cell>
        </row>
        <row r="619">
          <cell r="A619" t="str">
            <v>WT</v>
          </cell>
          <cell r="B619" t="str">
            <v>WT13.5X184</v>
          </cell>
          <cell r="C619">
            <v>184</v>
          </cell>
          <cell r="D619">
            <v>54.2</v>
          </cell>
          <cell r="E619">
            <v>15.2</v>
          </cell>
          <cell r="F619">
            <v>0</v>
          </cell>
          <cell r="G619">
            <v>0</v>
          </cell>
          <cell r="H619">
            <v>14.7</v>
          </cell>
          <cell r="I619">
            <v>0</v>
          </cell>
          <cell r="J619">
            <v>0</v>
          </cell>
          <cell r="K619">
            <v>1.38</v>
          </cell>
          <cell r="L619">
            <v>2.48</v>
          </cell>
          <cell r="M619">
            <v>0</v>
          </cell>
          <cell r="N619">
            <v>0</v>
          </cell>
          <cell r="O619">
            <v>0</v>
          </cell>
          <cell r="P619">
            <v>3.27</v>
          </cell>
          <cell r="Q619">
            <v>3.375</v>
          </cell>
          <cell r="R619">
            <v>0</v>
          </cell>
          <cell r="S619">
            <v>3.71</v>
          </cell>
          <cell r="T619">
            <v>0</v>
          </cell>
          <cell r="U619">
            <v>0</v>
          </cell>
          <cell r="V619">
            <v>1.85</v>
          </cell>
          <cell r="W619">
            <v>0</v>
          </cell>
          <cell r="X619">
            <v>0</v>
          </cell>
          <cell r="Y619">
            <v>8.64</v>
          </cell>
          <cell r="Z619">
            <v>0</v>
          </cell>
          <cell r="AA619">
            <v>0</v>
          </cell>
          <cell r="AB619">
            <v>0</v>
          </cell>
          <cell r="AC619">
            <v>0</v>
          </cell>
          <cell r="AD619">
            <v>0</v>
          </cell>
          <cell r="AE619">
            <v>939</v>
          </cell>
          <cell r="AF619">
            <v>151</v>
          </cell>
          <cell r="AG619">
            <v>81.7</v>
          </cell>
          <cell r="AH619">
            <v>4.16</v>
          </cell>
          <cell r="AI619">
            <v>655</v>
          </cell>
          <cell r="AJ619">
            <v>140</v>
          </cell>
          <cell r="AK619">
            <v>89.3</v>
          </cell>
          <cell r="AL619">
            <v>3.48</v>
          </cell>
          <cell r="AM619">
            <v>0</v>
          </cell>
          <cell r="AN619">
            <v>84.5</v>
          </cell>
          <cell r="AO619">
            <v>532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5.96</v>
          </cell>
          <cell r="AV619">
            <v>0.82799999999999996</v>
          </cell>
          <cell r="AW619">
            <v>0</v>
          </cell>
          <cell r="AX619">
            <v>1</v>
          </cell>
          <cell r="AY619" t="str">
            <v>WT345X274</v>
          </cell>
        </row>
        <row r="620">
          <cell r="A620" t="str">
            <v>WT</v>
          </cell>
          <cell r="B620" t="str">
            <v>WT13.5X168</v>
          </cell>
          <cell r="C620">
            <v>168</v>
          </cell>
          <cell r="D620">
            <v>49.5</v>
          </cell>
          <cell r="E620">
            <v>15</v>
          </cell>
          <cell r="F620">
            <v>0</v>
          </cell>
          <cell r="G620">
            <v>0</v>
          </cell>
          <cell r="H620">
            <v>14.6</v>
          </cell>
          <cell r="I620">
            <v>0</v>
          </cell>
          <cell r="J620">
            <v>0</v>
          </cell>
          <cell r="K620">
            <v>1.26</v>
          </cell>
          <cell r="L620">
            <v>2.2799999999999998</v>
          </cell>
          <cell r="M620">
            <v>0</v>
          </cell>
          <cell r="N620">
            <v>0</v>
          </cell>
          <cell r="O620">
            <v>0</v>
          </cell>
          <cell r="P620">
            <v>3.07</v>
          </cell>
          <cell r="Q620">
            <v>3.1875</v>
          </cell>
          <cell r="R620">
            <v>0</v>
          </cell>
          <cell r="S620">
            <v>3.58</v>
          </cell>
          <cell r="T620">
            <v>0</v>
          </cell>
          <cell r="U620">
            <v>0</v>
          </cell>
          <cell r="V620">
            <v>1.7</v>
          </cell>
          <cell r="W620">
            <v>0</v>
          </cell>
          <cell r="X620">
            <v>0</v>
          </cell>
          <cell r="Y620">
            <v>9.4700000000000006</v>
          </cell>
          <cell r="Z620">
            <v>0</v>
          </cell>
          <cell r="AA620">
            <v>0</v>
          </cell>
          <cell r="AB620">
            <v>0</v>
          </cell>
          <cell r="AC620">
            <v>0</v>
          </cell>
          <cell r="AD620">
            <v>0</v>
          </cell>
          <cell r="AE620">
            <v>839</v>
          </cell>
          <cell r="AF620">
            <v>135</v>
          </cell>
          <cell r="AG620">
            <v>73.400000000000006</v>
          </cell>
          <cell r="AH620">
            <v>4.12</v>
          </cell>
          <cell r="AI620">
            <v>587</v>
          </cell>
          <cell r="AJ620">
            <v>126</v>
          </cell>
          <cell r="AK620">
            <v>80.8</v>
          </cell>
          <cell r="AL620">
            <v>3.45</v>
          </cell>
          <cell r="AM620">
            <v>0</v>
          </cell>
          <cell r="AN620">
            <v>65.400000000000006</v>
          </cell>
          <cell r="AO620">
            <v>401</v>
          </cell>
          <cell r="AP620">
            <v>0</v>
          </cell>
          <cell r="AQ620">
            <v>0</v>
          </cell>
          <cell r="AR620">
            <v>0</v>
          </cell>
          <cell r="AS620">
            <v>0</v>
          </cell>
          <cell r="AT620">
            <v>0</v>
          </cell>
          <cell r="AU620">
            <v>5.9</v>
          </cell>
          <cell r="AV620">
            <v>0.82899999999999996</v>
          </cell>
          <cell r="AW620">
            <v>0</v>
          </cell>
          <cell r="AX620">
            <v>1</v>
          </cell>
          <cell r="AY620" t="str">
            <v>WT345X250</v>
          </cell>
        </row>
        <row r="621">
          <cell r="A621" t="str">
            <v>WT</v>
          </cell>
          <cell r="B621" t="str">
            <v>WT13.5X153.5</v>
          </cell>
          <cell r="C621">
            <v>153.5</v>
          </cell>
          <cell r="D621">
            <v>45.2</v>
          </cell>
          <cell r="E621">
            <v>14.8</v>
          </cell>
          <cell r="F621">
            <v>0</v>
          </cell>
          <cell r="G621">
            <v>0</v>
          </cell>
          <cell r="H621">
            <v>14.4</v>
          </cell>
          <cell r="I621">
            <v>0</v>
          </cell>
          <cell r="J621">
            <v>0</v>
          </cell>
          <cell r="K621">
            <v>1.1599999999999999</v>
          </cell>
          <cell r="L621">
            <v>2.09</v>
          </cell>
          <cell r="M621">
            <v>0</v>
          </cell>
          <cell r="N621">
            <v>0</v>
          </cell>
          <cell r="O621">
            <v>0</v>
          </cell>
          <cell r="P621">
            <v>2.88</v>
          </cell>
          <cell r="Q621">
            <v>3</v>
          </cell>
          <cell r="R621">
            <v>0</v>
          </cell>
          <cell r="S621">
            <v>3.47</v>
          </cell>
          <cell r="T621">
            <v>0</v>
          </cell>
          <cell r="U621">
            <v>0</v>
          </cell>
          <cell r="V621">
            <v>1.56</v>
          </cell>
          <cell r="W621">
            <v>0</v>
          </cell>
          <cell r="X621">
            <v>0</v>
          </cell>
          <cell r="Y621">
            <v>10.3</v>
          </cell>
          <cell r="Z621">
            <v>0</v>
          </cell>
          <cell r="AA621">
            <v>0</v>
          </cell>
          <cell r="AB621">
            <v>0</v>
          </cell>
          <cell r="AC621">
            <v>0</v>
          </cell>
          <cell r="AD621">
            <v>0</v>
          </cell>
          <cell r="AE621">
            <v>753</v>
          </cell>
          <cell r="AF621">
            <v>121</v>
          </cell>
          <cell r="AG621">
            <v>66.400000000000006</v>
          </cell>
          <cell r="AH621">
            <v>4.08</v>
          </cell>
          <cell r="AI621">
            <v>527</v>
          </cell>
          <cell r="AJ621">
            <v>113</v>
          </cell>
          <cell r="AK621">
            <v>72.900000000000006</v>
          </cell>
          <cell r="AL621">
            <v>3.41</v>
          </cell>
          <cell r="AM621">
            <v>0</v>
          </cell>
          <cell r="AN621">
            <v>50.5</v>
          </cell>
          <cell r="AO621">
            <v>304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5.85</v>
          </cell>
          <cell r="AV621">
            <v>0.82799999999999996</v>
          </cell>
          <cell r="AW621">
            <v>0</v>
          </cell>
          <cell r="AX621">
            <v>1</v>
          </cell>
          <cell r="AY621" t="str">
            <v>WT345X228.5</v>
          </cell>
        </row>
        <row r="622">
          <cell r="A622" t="str">
            <v>WT</v>
          </cell>
          <cell r="B622" t="str">
            <v>WT13.5X140.5</v>
          </cell>
          <cell r="C622">
            <v>140.5</v>
          </cell>
          <cell r="D622">
            <v>41.4</v>
          </cell>
          <cell r="E622">
            <v>14.6</v>
          </cell>
          <cell r="F622">
            <v>0</v>
          </cell>
          <cell r="G622">
            <v>0</v>
          </cell>
          <cell r="H622">
            <v>14.4</v>
          </cell>
          <cell r="I622">
            <v>0</v>
          </cell>
          <cell r="J622">
            <v>0</v>
          </cell>
          <cell r="K622">
            <v>1.06</v>
          </cell>
          <cell r="L622">
            <v>1.93</v>
          </cell>
          <cell r="M622">
            <v>0</v>
          </cell>
          <cell r="N622">
            <v>0</v>
          </cell>
          <cell r="O622">
            <v>0</v>
          </cell>
          <cell r="P622">
            <v>2.72</v>
          </cell>
          <cell r="Q622">
            <v>2.8125</v>
          </cell>
          <cell r="R622">
            <v>0</v>
          </cell>
          <cell r="S622">
            <v>3.35</v>
          </cell>
          <cell r="T622">
            <v>0</v>
          </cell>
          <cell r="U622">
            <v>0</v>
          </cell>
          <cell r="V622">
            <v>1.44</v>
          </cell>
          <cell r="W622">
            <v>0</v>
          </cell>
          <cell r="X622">
            <v>0</v>
          </cell>
          <cell r="Y622">
            <v>11.3</v>
          </cell>
          <cell r="Z622">
            <v>0</v>
          </cell>
          <cell r="AA622">
            <v>0</v>
          </cell>
          <cell r="AB622">
            <v>0</v>
          </cell>
          <cell r="AC622">
            <v>0</v>
          </cell>
          <cell r="AD622">
            <v>0</v>
          </cell>
          <cell r="AE622">
            <v>677</v>
          </cell>
          <cell r="AF622">
            <v>109</v>
          </cell>
          <cell r="AG622">
            <v>59.9</v>
          </cell>
          <cell r="AH622">
            <v>4.04</v>
          </cell>
          <cell r="AI622">
            <v>477</v>
          </cell>
          <cell r="AJ622">
            <v>103</v>
          </cell>
          <cell r="AK622">
            <v>66.400000000000006</v>
          </cell>
          <cell r="AL622">
            <v>3.39</v>
          </cell>
          <cell r="AM622">
            <v>0</v>
          </cell>
          <cell r="AN622">
            <v>39.6</v>
          </cell>
          <cell r="AO622">
            <v>232</v>
          </cell>
          <cell r="AP622">
            <v>0</v>
          </cell>
          <cell r="AQ622">
            <v>0</v>
          </cell>
          <cell r="AR622">
            <v>0</v>
          </cell>
          <cell r="AS622">
            <v>0</v>
          </cell>
          <cell r="AT622">
            <v>0</v>
          </cell>
          <cell r="AU622">
            <v>5.79</v>
          </cell>
          <cell r="AV622">
            <v>0.83</v>
          </cell>
          <cell r="AW622">
            <v>0</v>
          </cell>
          <cell r="AX622">
            <v>1</v>
          </cell>
          <cell r="AY622" t="str">
            <v>WT345X209.5</v>
          </cell>
        </row>
        <row r="623">
          <cell r="A623" t="str">
            <v>WT</v>
          </cell>
          <cell r="B623" t="str">
            <v>WT13.5X129</v>
          </cell>
          <cell r="C623">
            <v>129</v>
          </cell>
          <cell r="D623">
            <v>38</v>
          </cell>
          <cell r="E623">
            <v>14.5</v>
          </cell>
          <cell r="F623">
            <v>0</v>
          </cell>
          <cell r="G623">
            <v>0</v>
          </cell>
          <cell r="H623">
            <v>14.3</v>
          </cell>
          <cell r="I623">
            <v>0</v>
          </cell>
          <cell r="J623">
            <v>0</v>
          </cell>
          <cell r="K623">
            <v>0.98</v>
          </cell>
          <cell r="L623">
            <v>1.77</v>
          </cell>
          <cell r="M623">
            <v>0</v>
          </cell>
          <cell r="N623">
            <v>0</v>
          </cell>
          <cell r="O623">
            <v>0</v>
          </cell>
          <cell r="P623">
            <v>2.56</v>
          </cell>
          <cell r="Q623">
            <v>2.6875</v>
          </cell>
          <cell r="R623">
            <v>0</v>
          </cell>
          <cell r="S623">
            <v>3.27</v>
          </cell>
          <cell r="T623">
            <v>0</v>
          </cell>
          <cell r="U623">
            <v>0</v>
          </cell>
          <cell r="V623">
            <v>1.33</v>
          </cell>
          <cell r="W623">
            <v>0</v>
          </cell>
          <cell r="X623">
            <v>0</v>
          </cell>
          <cell r="Y623">
            <v>12.2</v>
          </cell>
          <cell r="Z623">
            <v>0</v>
          </cell>
          <cell r="AA623">
            <v>0</v>
          </cell>
          <cell r="AB623">
            <v>0</v>
          </cell>
          <cell r="AC623">
            <v>0</v>
          </cell>
          <cell r="AD623">
            <v>0</v>
          </cell>
          <cell r="AE623">
            <v>613</v>
          </cell>
          <cell r="AF623">
            <v>98.9</v>
          </cell>
          <cell r="AG623">
            <v>54.7</v>
          </cell>
          <cell r="AH623">
            <v>4.0199999999999996</v>
          </cell>
          <cell r="AI623">
            <v>430</v>
          </cell>
          <cell r="AJ623">
            <v>93.3</v>
          </cell>
          <cell r="AK623">
            <v>60.2</v>
          </cell>
          <cell r="AL623">
            <v>3.36</v>
          </cell>
          <cell r="AM623">
            <v>0</v>
          </cell>
          <cell r="AN623">
            <v>30.7</v>
          </cell>
          <cell r="AO623">
            <v>178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5.76</v>
          </cell>
          <cell r="AV623">
            <v>0.82899999999999996</v>
          </cell>
          <cell r="AW623">
            <v>0</v>
          </cell>
          <cell r="AX623">
            <v>1</v>
          </cell>
          <cell r="AY623" t="str">
            <v>WT345X192</v>
          </cell>
        </row>
        <row r="624">
          <cell r="A624" t="str">
            <v>WT</v>
          </cell>
          <cell r="B624" t="str">
            <v>WT13.5X117.5</v>
          </cell>
          <cell r="C624">
            <v>117.5</v>
          </cell>
          <cell r="D624">
            <v>34.700000000000003</v>
          </cell>
          <cell r="E624">
            <v>14.3</v>
          </cell>
          <cell r="F624">
            <v>0</v>
          </cell>
          <cell r="G624">
            <v>0</v>
          </cell>
          <cell r="H624">
            <v>14.2</v>
          </cell>
          <cell r="I624">
            <v>0</v>
          </cell>
          <cell r="J624">
            <v>0</v>
          </cell>
          <cell r="K624">
            <v>0.91</v>
          </cell>
          <cell r="L624">
            <v>1.61</v>
          </cell>
          <cell r="M624">
            <v>0</v>
          </cell>
          <cell r="N624">
            <v>0</v>
          </cell>
          <cell r="O624">
            <v>0</v>
          </cell>
          <cell r="P624">
            <v>2.4</v>
          </cell>
          <cell r="Q624">
            <v>2.5</v>
          </cell>
          <cell r="R624">
            <v>0</v>
          </cell>
          <cell r="S624">
            <v>3.2</v>
          </cell>
          <cell r="T624">
            <v>0</v>
          </cell>
          <cell r="U624">
            <v>0</v>
          </cell>
          <cell r="V624">
            <v>1.22</v>
          </cell>
          <cell r="W624">
            <v>0</v>
          </cell>
          <cell r="X624">
            <v>0</v>
          </cell>
          <cell r="Y624">
            <v>13.1</v>
          </cell>
          <cell r="Z624">
            <v>0</v>
          </cell>
          <cell r="AA624">
            <v>0</v>
          </cell>
          <cell r="AB624">
            <v>0</v>
          </cell>
          <cell r="AC624">
            <v>0</v>
          </cell>
          <cell r="AD624">
            <v>0</v>
          </cell>
          <cell r="AE624">
            <v>556</v>
          </cell>
          <cell r="AF624">
            <v>89.9</v>
          </cell>
          <cell r="AG624">
            <v>50</v>
          </cell>
          <cell r="AH624">
            <v>4</v>
          </cell>
          <cell r="AI624">
            <v>384</v>
          </cell>
          <cell r="AJ624">
            <v>83.8</v>
          </cell>
          <cell r="AK624">
            <v>54.2</v>
          </cell>
          <cell r="AL624">
            <v>3.33</v>
          </cell>
          <cell r="AM624">
            <v>0</v>
          </cell>
          <cell r="AN624">
            <v>23.4</v>
          </cell>
          <cell r="AO624">
            <v>135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5.73</v>
          </cell>
          <cell r="AV624">
            <v>0.82499999999999996</v>
          </cell>
          <cell r="AW624">
            <v>0</v>
          </cell>
          <cell r="AX624">
            <v>1</v>
          </cell>
          <cell r="AY624" t="str">
            <v>WT345X175</v>
          </cell>
        </row>
        <row r="625">
          <cell r="A625" t="str">
            <v>WT</v>
          </cell>
          <cell r="B625" t="str">
            <v>WT13.5X108.5</v>
          </cell>
          <cell r="C625">
            <v>108.5</v>
          </cell>
          <cell r="D625">
            <v>32</v>
          </cell>
          <cell r="E625">
            <v>14.2</v>
          </cell>
          <cell r="F625">
            <v>0</v>
          </cell>
          <cell r="G625">
            <v>0</v>
          </cell>
          <cell r="H625">
            <v>14.1</v>
          </cell>
          <cell r="I625">
            <v>0</v>
          </cell>
          <cell r="J625">
            <v>0</v>
          </cell>
          <cell r="K625">
            <v>0.83</v>
          </cell>
          <cell r="L625">
            <v>1.5</v>
          </cell>
          <cell r="M625">
            <v>0</v>
          </cell>
          <cell r="N625">
            <v>0</v>
          </cell>
          <cell r="O625">
            <v>0</v>
          </cell>
          <cell r="P625">
            <v>2.29</v>
          </cell>
          <cell r="Q625">
            <v>2.375</v>
          </cell>
          <cell r="R625">
            <v>0</v>
          </cell>
          <cell r="S625">
            <v>3.1</v>
          </cell>
          <cell r="T625">
            <v>0</v>
          </cell>
          <cell r="U625">
            <v>0</v>
          </cell>
          <cell r="V625">
            <v>1.1299999999999999</v>
          </cell>
          <cell r="W625">
            <v>0</v>
          </cell>
          <cell r="X625">
            <v>0</v>
          </cell>
          <cell r="Y625">
            <v>14.4</v>
          </cell>
          <cell r="Z625">
            <v>0</v>
          </cell>
          <cell r="AA625">
            <v>0</v>
          </cell>
          <cell r="AB625">
            <v>0</v>
          </cell>
          <cell r="AC625">
            <v>0</v>
          </cell>
          <cell r="AD625">
            <v>0</v>
          </cell>
          <cell r="AE625">
            <v>502</v>
          </cell>
          <cell r="AF625">
            <v>81.099999999999994</v>
          </cell>
          <cell r="AG625">
            <v>45.2</v>
          </cell>
          <cell r="AH625">
            <v>3.96</v>
          </cell>
          <cell r="AI625">
            <v>352</v>
          </cell>
          <cell r="AJ625">
            <v>77</v>
          </cell>
          <cell r="AK625">
            <v>49.9</v>
          </cell>
          <cell r="AL625">
            <v>3.32</v>
          </cell>
          <cell r="AM625">
            <v>0</v>
          </cell>
          <cell r="AN625">
            <v>18.8</v>
          </cell>
          <cell r="AO625">
            <v>105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5.68</v>
          </cell>
          <cell r="AV625">
            <v>0.82899999999999996</v>
          </cell>
          <cell r="AW625">
            <v>0</v>
          </cell>
          <cell r="AX625">
            <v>1</v>
          </cell>
          <cell r="AY625" t="str">
            <v>WT345X161.5</v>
          </cell>
        </row>
        <row r="626">
          <cell r="A626" t="str">
            <v>WT</v>
          </cell>
          <cell r="B626" t="str">
            <v>WT13.5X97</v>
          </cell>
          <cell r="C626">
            <v>97</v>
          </cell>
          <cell r="D626">
            <v>28.6</v>
          </cell>
          <cell r="E626">
            <v>14.1</v>
          </cell>
          <cell r="F626">
            <v>0</v>
          </cell>
          <cell r="G626">
            <v>0</v>
          </cell>
          <cell r="H626">
            <v>14</v>
          </cell>
          <cell r="I626">
            <v>0</v>
          </cell>
          <cell r="J626">
            <v>0</v>
          </cell>
          <cell r="K626">
            <v>0.75</v>
          </cell>
          <cell r="L626">
            <v>1.34</v>
          </cell>
          <cell r="M626">
            <v>0</v>
          </cell>
          <cell r="N626">
            <v>0</v>
          </cell>
          <cell r="O626">
            <v>0</v>
          </cell>
          <cell r="P626">
            <v>2.13</v>
          </cell>
          <cell r="Q626">
            <v>2.25</v>
          </cell>
          <cell r="R626">
            <v>0</v>
          </cell>
          <cell r="S626">
            <v>3.02</v>
          </cell>
          <cell r="T626">
            <v>0</v>
          </cell>
          <cell r="U626">
            <v>0</v>
          </cell>
          <cell r="V626">
            <v>1.02</v>
          </cell>
          <cell r="W626">
            <v>0</v>
          </cell>
          <cell r="X626">
            <v>0</v>
          </cell>
          <cell r="Y626">
            <v>15.9</v>
          </cell>
          <cell r="Z626">
            <v>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  <cell r="AE626">
            <v>444</v>
          </cell>
          <cell r="AF626">
            <v>71.8</v>
          </cell>
          <cell r="AG626">
            <v>40.299999999999997</v>
          </cell>
          <cell r="AH626">
            <v>3.94</v>
          </cell>
          <cell r="AI626">
            <v>309</v>
          </cell>
          <cell r="AJ626">
            <v>67.8</v>
          </cell>
          <cell r="AK626">
            <v>44.1</v>
          </cell>
          <cell r="AL626">
            <v>3.29</v>
          </cell>
          <cell r="AM626">
            <v>0</v>
          </cell>
          <cell r="AN626">
            <v>13.5</v>
          </cell>
          <cell r="AO626">
            <v>74.3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5.64</v>
          </cell>
          <cell r="AV626">
            <v>0.82599999999999996</v>
          </cell>
          <cell r="AW626">
            <v>0</v>
          </cell>
          <cell r="AX626">
            <v>0.96099999999999997</v>
          </cell>
          <cell r="AY626" t="str">
            <v>WT345X144.5</v>
          </cell>
        </row>
        <row r="627">
          <cell r="A627" t="str">
            <v>WT</v>
          </cell>
          <cell r="B627" t="str">
            <v>WT13.5X89</v>
          </cell>
          <cell r="C627">
            <v>89</v>
          </cell>
          <cell r="D627">
            <v>26.2</v>
          </cell>
          <cell r="E627">
            <v>13.9</v>
          </cell>
          <cell r="F627">
            <v>0</v>
          </cell>
          <cell r="G627">
            <v>0</v>
          </cell>
          <cell r="H627">
            <v>14.1</v>
          </cell>
          <cell r="I627">
            <v>0</v>
          </cell>
          <cell r="J627">
            <v>0</v>
          </cell>
          <cell r="K627">
            <v>0.72499999999999998</v>
          </cell>
          <cell r="L627">
            <v>1.19</v>
          </cell>
          <cell r="M627">
            <v>0</v>
          </cell>
          <cell r="N627">
            <v>0</v>
          </cell>
          <cell r="O627">
            <v>0</v>
          </cell>
          <cell r="P627">
            <v>1.98</v>
          </cell>
          <cell r="Q627">
            <v>2.0625</v>
          </cell>
          <cell r="R627">
            <v>0</v>
          </cell>
          <cell r="S627">
            <v>3.04</v>
          </cell>
          <cell r="T627">
            <v>0</v>
          </cell>
          <cell r="U627">
            <v>0</v>
          </cell>
          <cell r="V627">
            <v>0.93200000000000005</v>
          </cell>
          <cell r="W627">
            <v>0</v>
          </cell>
          <cell r="X627">
            <v>0</v>
          </cell>
          <cell r="Y627">
            <v>16.5</v>
          </cell>
          <cell r="Z627">
            <v>0</v>
          </cell>
          <cell r="AA627">
            <v>0</v>
          </cell>
          <cell r="AB627">
            <v>0</v>
          </cell>
          <cell r="AC627">
            <v>0</v>
          </cell>
          <cell r="AD627">
            <v>0</v>
          </cell>
          <cell r="AE627">
            <v>414</v>
          </cell>
          <cell r="AF627">
            <v>67.7</v>
          </cell>
          <cell r="AG627">
            <v>38.200000000000003</v>
          </cell>
          <cell r="AH627">
            <v>3.97</v>
          </cell>
          <cell r="AI627">
            <v>278</v>
          </cell>
          <cell r="AJ627">
            <v>60.8</v>
          </cell>
          <cell r="AK627">
            <v>39.4</v>
          </cell>
          <cell r="AL627">
            <v>3.25</v>
          </cell>
          <cell r="AM627">
            <v>0</v>
          </cell>
          <cell r="AN627">
            <v>10</v>
          </cell>
          <cell r="AO627">
            <v>57.7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5.69</v>
          </cell>
          <cell r="AV627">
            <v>0.81499999999999995</v>
          </cell>
          <cell r="AW627">
            <v>0</v>
          </cell>
          <cell r="AX627">
            <v>0.93799999999999994</v>
          </cell>
          <cell r="AY627" t="str">
            <v>WT345X132.5</v>
          </cell>
        </row>
        <row r="628">
          <cell r="A628" t="str">
            <v>WT</v>
          </cell>
          <cell r="B628" t="str">
            <v>WT13.5X80.5</v>
          </cell>
          <cell r="C628">
            <v>80.5</v>
          </cell>
          <cell r="D628">
            <v>23.8</v>
          </cell>
          <cell r="E628">
            <v>13.8</v>
          </cell>
          <cell r="F628">
            <v>0</v>
          </cell>
          <cell r="G628">
            <v>0</v>
          </cell>
          <cell r="H628">
            <v>14</v>
          </cell>
          <cell r="I628">
            <v>0</v>
          </cell>
          <cell r="J628">
            <v>0</v>
          </cell>
          <cell r="K628">
            <v>0.66</v>
          </cell>
          <cell r="L628">
            <v>1.08</v>
          </cell>
          <cell r="M628">
            <v>0</v>
          </cell>
          <cell r="N628">
            <v>0</v>
          </cell>
          <cell r="O628">
            <v>0</v>
          </cell>
          <cell r="P628">
            <v>1.87</v>
          </cell>
          <cell r="Q628">
            <v>2</v>
          </cell>
          <cell r="R628">
            <v>0</v>
          </cell>
          <cell r="S628">
            <v>2.98</v>
          </cell>
          <cell r="T628">
            <v>0</v>
          </cell>
          <cell r="U628">
            <v>0</v>
          </cell>
          <cell r="V628">
            <v>0.84899999999999998</v>
          </cell>
          <cell r="W628">
            <v>0</v>
          </cell>
          <cell r="X628">
            <v>0</v>
          </cell>
          <cell r="Y628">
            <v>18.100000000000001</v>
          </cell>
          <cell r="Z628">
            <v>0</v>
          </cell>
          <cell r="AA628">
            <v>0</v>
          </cell>
          <cell r="AB628">
            <v>0</v>
          </cell>
          <cell r="AC628">
            <v>0</v>
          </cell>
          <cell r="AD628">
            <v>0</v>
          </cell>
          <cell r="AE628">
            <v>372</v>
          </cell>
          <cell r="AF628">
            <v>60.8</v>
          </cell>
          <cell r="AG628">
            <v>34.4</v>
          </cell>
          <cell r="AH628">
            <v>3.95</v>
          </cell>
          <cell r="AI628">
            <v>248</v>
          </cell>
          <cell r="AJ628">
            <v>54.5</v>
          </cell>
          <cell r="AK628">
            <v>35.4</v>
          </cell>
          <cell r="AL628">
            <v>3.23</v>
          </cell>
          <cell r="AM628">
            <v>0</v>
          </cell>
          <cell r="AN628">
            <v>7.53</v>
          </cell>
          <cell r="AO628">
            <v>42.7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5.66</v>
          </cell>
          <cell r="AV628">
            <v>0.81399999999999995</v>
          </cell>
          <cell r="AW628">
            <v>0</v>
          </cell>
          <cell r="AX628">
            <v>0.85099999999999998</v>
          </cell>
          <cell r="AY628" t="str">
            <v>WT345X120</v>
          </cell>
        </row>
        <row r="629">
          <cell r="A629" t="str">
            <v>WT</v>
          </cell>
          <cell r="B629" t="str">
            <v>WT13.5X73</v>
          </cell>
          <cell r="C629">
            <v>73</v>
          </cell>
          <cell r="D629">
            <v>21.6</v>
          </cell>
          <cell r="E629">
            <v>13.7</v>
          </cell>
          <cell r="F629">
            <v>0</v>
          </cell>
          <cell r="G629">
            <v>0</v>
          </cell>
          <cell r="H629">
            <v>14</v>
          </cell>
          <cell r="I629">
            <v>0</v>
          </cell>
          <cell r="J629">
            <v>0</v>
          </cell>
          <cell r="K629">
            <v>0.60499999999999998</v>
          </cell>
          <cell r="L629">
            <v>0.97499999999999998</v>
          </cell>
          <cell r="M629">
            <v>0</v>
          </cell>
          <cell r="N629">
            <v>0</v>
          </cell>
          <cell r="O629">
            <v>0</v>
          </cell>
          <cell r="P629">
            <v>1.76</v>
          </cell>
          <cell r="Q629">
            <v>1.875</v>
          </cell>
          <cell r="R629">
            <v>0</v>
          </cell>
          <cell r="S629">
            <v>2.94</v>
          </cell>
          <cell r="T629">
            <v>0</v>
          </cell>
          <cell r="U629">
            <v>0</v>
          </cell>
          <cell r="V629">
            <v>0.77200000000000002</v>
          </cell>
          <cell r="W629">
            <v>0</v>
          </cell>
          <cell r="X629">
            <v>0</v>
          </cell>
          <cell r="Y629">
            <v>19.7</v>
          </cell>
          <cell r="Z629">
            <v>0</v>
          </cell>
          <cell r="AA629">
            <v>0</v>
          </cell>
          <cell r="AB629">
            <v>0</v>
          </cell>
          <cell r="AC629">
            <v>0</v>
          </cell>
          <cell r="AD629">
            <v>0</v>
          </cell>
          <cell r="AE629">
            <v>336</v>
          </cell>
          <cell r="AF629">
            <v>55</v>
          </cell>
          <cell r="AG629">
            <v>31.2</v>
          </cell>
          <cell r="AH629">
            <v>3.95</v>
          </cell>
          <cell r="AI629">
            <v>222</v>
          </cell>
          <cell r="AJ629">
            <v>48.8</v>
          </cell>
          <cell r="AK629">
            <v>31.7</v>
          </cell>
          <cell r="AL629">
            <v>3.2</v>
          </cell>
          <cell r="AM629">
            <v>0</v>
          </cell>
          <cell r="AN629">
            <v>5.62</v>
          </cell>
          <cell r="AO629">
            <v>31.7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5.64</v>
          </cell>
          <cell r="AV629">
            <v>0.81100000000000005</v>
          </cell>
          <cell r="AW629">
            <v>0</v>
          </cell>
          <cell r="AX629">
            <v>0.76400000000000001</v>
          </cell>
          <cell r="AY629" t="str">
            <v>WT345X108.5</v>
          </cell>
        </row>
        <row r="630">
          <cell r="A630" t="str">
            <v>WT</v>
          </cell>
          <cell r="B630" t="str">
            <v>WT13.5X64.5</v>
          </cell>
          <cell r="C630">
            <v>64.5</v>
          </cell>
          <cell r="D630">
            <v>18.899999999999999</v>
          </cell>
          <cell r="E630">
            <v>13.8</v>
          </cell>
          <cell r="F630">
            <v>0</v>
          </cell>
          <cell r="G630">
            <v>0</v>
          </cell>
          <cell r="H630">
            <v>10</v>
          </cell>
          <cell r="I630">
            <v>0</v>
          </cell>
          <cell r="J630">
            <v>0</v>
          </cell>
          <cell r="K630">
            <v>0.61</v>
          </cell>
          <cell r="L630">
            <v>1.1000000000000001</v>
          </cell>
          <cell r="M630">
            <v>0</v>
          </cell>
          <cell r="N630">
            <v>0</v>
          </cell>
          <cell r="O630">
            <v>0</v>
          </cell>
          <cell r="P630">
            <v>1.7</v>
          </cell>
          <cell r="Q630">
            <v>2</v>
          </cell>
          <cell r="R630">
            <v>0</v>
          </cell>
          <cell r="S630">
            <v>3.39</v>
          </cell>
          <cell r="T630">
            <v>0</v>
          </cell>
          <cell r="U630">
            <v>0</v>
          </cell>
          <cell r="V630">
            <v>0.94499999999999995</v>
          </cell>
          <cell r="W630">
            <v>0</v>
          </cell>
          <cell r="X630">
            <v>0</v>
          </cell>
          <cell r="Y630">
            <v>19.899999999999999</v>
          </cell>
          <cell r="Z630">
            <v>0</v>
          </cell>
          <cell r="AA630">
            <v>0</v>
          </cell>
          <cell r="AB630">
            <v>0</v>
          </cell>
          <cell r="AC630">
            <v>0</v>
          </cell>
          <cell r="AD630">
            <v>0</v>
          </cell>
          <cell r="AE630">
            <v>323</v>
          </cell>
          <cell r="AF630">
            <v>55.1</v>
          </cell>
          <cell r="AG630">
            <v>31</v>
          </cell>
          <cell r="AH630">
            <v>4.13</v>
          </cell>
          <cell r="AI630">
            <v>92.2</v>
          </cell>
          <cell r="AJ630">
            <v>28.8</v>
          </cell>
          <cell r="AK630">
            <v>18.399999999999999</v>
          </cell>
          <cell r="AL630">
            <v>2.21</v>
          </cell>
          <cell r="AM630">
            <v>0</v>
          </cell>
          <cell r="AN630">
            <v>5.55</v>
          </cell>
          <cell r="AO630">
            <v>24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5.48</v>
          </cell>
          <cell r="AV630">
            <v>0.73099999999999998</v>
          </cell>
          <cell r="AW630">
            <v>0</v>
          </cell>
          <cell r="AX630">
            <v>0.76300000000000001</v>
          </cell>
          <cell r="AY630" t="str">
            <v>WT345X96</v>
          </cell>
        </row>
        <row r="631">
          <cell r="A631" t="str">
            <v>WT</v>
          </cell>
          <cell r="B631" t="str">
            <v>WT13.5X57</v>
          </cell>
          <cell r="C631">
            <v>57</v>
          </cell>
          <cell r="D631">
            <v>16.8</v>
          </cell>
          <cell r="E631">
            <v>13.6</v>
          </cell>
          <cell r="F631">
            <v>0</v>
          </cell>
          <cell r="G631">
            <v>0</v>
          </cell>
          <cell r="H631">
            <v>10.1</v>
          </cell>
          <cell r="I631">
            <v>0</v>
          </cell>
          <cell r="J631">
            <v>0</v>
          </cell>
          <cell r="K631">
            <v>0.56999999999999995</v>
          </cell>
          <cell r="L631">
            <v>0.93</v>
          </cell>
          <cell r="M631">
            <v>0</v>
          </cell>
          <cell r="N631">
            <v>0</v>
          </cell>
          <cell r="O631">
            <v>0</v>
          </cell>
          <cell r="P631">
            <v>1.53</v>
          </cell>
          <cell r="Q631">
            <v>1.8125</v>
          </cell>
          <cell r="R631">
            <v>0</v>
          </cell>
          <cell r="S631">
            <v>3.42</v>
          </cell>
          <cell r="T631">
            <v>0</v>
          </cell>
          <cell r="U631">
            <v>0</v>
          </cell>
          <cell r="V631">
            <v>0.83199999999999996</v>
          </cell>
          <cell r="W631">
            <v>0</v>
          </cell>
          <cell r="X631">
            <v>0</v>
          </cell>
          <cell r="Y631">
            <v>21.3</v>
          </cell>
          <cell r="Z631">
            <v>0</v>
          </cell>
          <cell r="AA631">
            <v>0</v>
          </cell>
          <cell r="AB631">
            <v>0</v>
          </cell>
          <cell r="AC631">
            <v>0</v>
          </cell>
          <cell r="AD631">
            <v>0</v>
          </cell>
          <cell r="AE631">
            <v>289</v>
          </cell>
          <cell r="AF631">
            <v>50.4</v>
          </cell>
          <cell r="AG631">
            <v>28.3</v>
          </cell>
          <cell r="AH631">
            <v>4.1500000000000004</v>
          </cell>
          <cell r="AI631">
            <v>79.3</v>
          </cell>
          <cell r="AJ631">
            <v>24.6</v>
          </cell>
          <cell r="AK631">
            <v>15.8</v>
          </cell>
          <cell r="AL631">
            <v>2.1800000000000002</v>
          </cell>
          <cell r="AM631">
            <v>0</v>
          </cell>
          <cell r="AN631">
            <v>3.65</v>
          </cell>
          <cell r="AO631">
            <v>17.5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5.54</v>
          </cell>
          <cell r="AV631">
            <v>0.71499999999999997</v>
          </cell>
          <cell r="AW631">
            <v>0</v>
          </cell>
          <cell r="AX631">
            <v>0.69799999999999995</v>
          </cell>
          <cell r="AY631" t="str">
            <v>WT345X85</v>
          </cell>
        </row>
        <row r="632">
          <cell r="A632" t="str">
            <v>WT</v>
          </cell>
          <cell r="B632" t="str">
            <v>WT13.5X51</v>
          </cell>
          <cell r="C632">
            <v>51</v>
          </cell>
          <cell r="D632">
            <v>15</v>
          </cell>
          <cell r="E632">
            <v>13.5</v>
          </cell>
          <cell r="F632">
            <v>0</v>
          </cell>
          <cell r="G632">
            <v>0</v>
          </cell>
          <cell r="H632">
            <v>10</v>
          </cell>
          <cell r="I632">
            <v>0</v>
          </cell>
          <cell r="J632">
            <v>0</v>
          </cell>
          <cell r="K632">
            <v>0.51500000000000001</v>
          </cell>
          <cell r="L632">
            <v>0.83</v>
          </cell>
          <cell r="M632">
            <v>0</v>
          </cell>
          <cell r="N632">
            <v>0</v>
          </cell>
          <cell r="O632">
            <v>0</v>
          </cell>
          <cell r="P632">
            <v>1.43</v>
          </cell>
          <cell r="Q632">
            <v>1.75</v>
          </cell>
          <cell r="R632">
            <v>0</v>
          </cell>
          <cell r="S632">
            <v>3.37</v>
          </cell>
          <cell r="T632">
            <v>0</v>
          </cell>
          <cell r="U632">
            <v>0</v>
          </cell>
          <cell r="V632">
            <v>0.75</v>
          </cell>
          <cell r="W632">
            <v>0</v>
          </cell>
          <cell r="X632">
            <v>0</v>
          </cell>
          <cell r="Y632">
            <v>23.5</v>
          </cell>
          <cell r="Z632">
            <v>0</v>
          </cell>
          <cell r="AA632">
            <v>0</v>
          </cell>
          <cell r="AB632">
            <v>0</v>
          </cell>
          <cell r="AC632">
            <v>0</v>
          </cell>
          <cell r="AD632">
            <v>0</v>
          </cell>
          <cell r="AE632">
            <v>258</v>
          </cell>
          <cell r="AF632">
            <v>45</v>
          </cell>
          <cell r="AG632">
            <v>25.3</v>
          </cell>
          <cell r="AH632">
            <v>4.1399999999999997</v>
          </cell>
          <cell r="AI632">
            <v>69.599999999999994</v>
          </cell>
          <cell r="AJ632">
            <v>21.7</v>
          </cell>
          <cell r="AK632">
            <v>13.9</v>
          </cell>
          <cell r="AL632">
            <v>2.15</v>
          </cell>
          <cell r="AM632">
            <v>0</v>
          </cell>
          <cell r="AN632">
            <v>2.63</v>
          </cell>
          <cell r="AO632">
            <v>12.6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5.53</v>
          </cell>
          <cell r="AV632">
            <v>0.71399999999999997</v>
          </cell>
          <cell r="AW632">
            <v>0</v>
          </cell>
          <cell r="AX632">
            <v>0.57799999999999996</v>
          </cell>
          <cell r="AY632" t="str">
            <v>WT345X76</v>
          </cell>
        </row>
        <row r="633">
          <cell r="A633" t="str">
            <v>WT</v>
          </cell>
          <cell r="B633" t="str">
            <v>WT13.5X47</v>
          </cell>
          <cell r="C633">
            <v>47</v>
          </cell>
          <cell r="D633">
            <v>13.8</v>
          </cell>
          <cell r="E633">
            <v>13.5</v>
          </cell>
          <cell r="F633">
            <v>0</v>
          </cell>
          <cell r="G633">
            <v>0</v>
          </cell>
          <cell r="H633">
            <v>9.99</v>
          </cell>
          <cell r="I633">
            <v>0</v>
          </cell>
          <cell r="J633">
            <v>0</v>
          </cell>
          <cell r="K633">
            <v>0.49</v>
          </cell>
          <cell r="L633">
            <v>0.745</v>
          </cell>
          <cell r="M633">
            <v>0</v>
          </cell>
          <cell r="N633">
            <v>0</v>
          </cell>
          <cell r="O633">
            <v>0</v>
          </cell>
          <cell r="P633">
            <v>1.34</v>
          </cell>
          <cell r="Q633">
            <v>1.625</v>
          </cell>
          <cell r="R633">
            <v>0</v>
          </cell>
          <cell r="S633">
            <v>3.41</v>
          </cell>
          <cell r="T633">
            <v>0</v>
          </cell>
          <cell r="U633">
            <v>0</v>
          </cell>
          <cell r="V633">
            <v>0.69199999999999995</v>
          </cell>
          <cell r="W633">
            <v>0</v>
          </cell>
          <cell r="X633">
            <v>0</v>
          </cell>
          <cell r="Y633">
            <v>24.7</v>
          </cell>
          <cell r="Z633">
            <v>0</v>
          </cell>
          <cell r="AA633">
            <v>0</v>
          </cell>
          <cell r="AB633">
            <v>0</v>
          </cell>
          <cell r="AC633">
            <v>0</v>
          </cell>
          <cell r="AD633">
            <v>0</v>
          </cell>
          <cell r="AE633">
            <v>239</v>
          </cell>
          <cell r="AF633">
            <v>42.4</v>
          </cell>
          <cell r="AG633">
            <v>23.8</v>
          </cell>
          <cell r="AH633">
            <v>4.16</v>
          </cell>
          <cell r="AI633">
            <v>62</v>
          </cell>
          <cell r="AJ633">
            <v>19.399999999999999</v>
          </cell>
          <cell r="AK633">
            <v>12.4</v>
          </cell>
          <cell r="AL633">
            <v>2.12</v>
          </cell>
          <cell r="AM633">
            <v>0</v>
          </cell>
          <cell r="AN633">
            <v>2.0099999999999998</v>
          </cell>
          <cell r="AO633">
            <v>10.199999999999999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5.57</v>
          </cell>
          <cell r="AV633">
            <v>0.70299999999999996</v>
          </cell>
          <cell r="AW633">
            <v>0</v>
          </cell>
          <cell r="AX633">
            <v>0.53</v>
          </cell>
          <cell r="AY633" t="str">
            <v>WT345X70</v>
          </cell>
        </row>
        <row r="634">
          <cell r="A634" t="str">
            <v>WT</v>
          </cell>
          <cell r="B634" t="str">
            <v>WT13.5X42</v>
          </cell>
          <cell r="C634">
            <v>42</v>
          </cell>
          <cell r="D634">
            <v>12.4</v>
          </cell>
          <cell r="E634">
            <v>13.4</v>
          </cell>
          <cell r="F634">
            <v>0</v>
          </cell>
          <cell r="G634">
            <v>0</v>
          </cell>
          <cell r="H634">
            <v>9.9600000000000009</v>
          </cell>
          <cell r="I634">
            <v>0</v>
          </cell>
          <cell r="J634">
            <v>0</v>
          </cell>
          <cell r="K634">
            <v>0.46</v>
          </cell>
          <cell r="L634">
            <v>0.64</v>
          </cell>
          <cell r="M634">
            <v>0</v>
          </cell>
          <cell r="N634">
            <v>0</v>
          </cell>
          <cell r="O634">
            <v>0</v>
          </cell>
          <cell r="P634">
            <v>1.24</v>
          </cell>
          <cell r="Q634">
            <v>1.5625</v>
          </cell>
          <cell r="R634">
            <v>0</v>
          </cell>
          <cell r="S634">
            <v>3.48</v>
          </cell>
          <cell r="T634">
            <v>0</v>
          </cell>
          <cell r="U634">
            <v>0</v>
          </cell>
          <cell r="V634">
            <v>0.621</v>
          </cell>
          <cell r="W634">
            <v>0</v>
          </cell>
          <cell r="X634">
            <v>0</v>
          </cell>
          <cell r="Y634">
            <v>26.3</v>
          </cell>
          <cell r="Z634">
            <v>0</v>
          </cell>
          <cell r="AA634">
            <v>0</v>
          </cell>
          <cell r="AB634">
            <v>0</v>
          </cell>
          <cell r="AC634">
            <v>0</v>
          </cell>
          <cell r="AD634">
            <v>0</v>
          </cell>
          <cell r="AE634">
            <v>216</v>
          </cell>
          <cell r="AF634">
            <v>39.200000000000003</v>
          </cell>
          <cell r="AG634">
            <v>21.9</v>
          </cell>
          <cell r="AH634">
            <v>4.18</v>
          </cell>
          <cell r="AI634">
            <v>52.8</v>
          </cell>
          <cell r="AJ634">
            <v>16.600000000000001</v>
          </cell>
          <cell r="AK634">
            <v>10.6</v>
          </cell>
          <cell r="AL634">
            <v>2.0699999999999998</v>
          </cell>
          <cell r="AM634">
            <v>0</v>
          </cell>
          <cell r="AN634">
            <v>1.4</v>
          </cell>
          <cell r="AO634">
            <v>7.79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5.63</v>
          </cell>
          <cell r="AV634">
            <v>0.68500000000000005</v>
          </cell>
          <cell r="AW634">
            <v>0</v>
          </cell>
          <cell r="AX634">
            <v>0.47499999999999998</v>
          </cell>
          <cell r="AY634" t="str">
            <v>WT345X62.5</v>
          </cell>
        </row>
        <row r="635">
          <cell r="A635" t="str">
            <v>WT</v>
          </cell>
          <cell r="B635" t="str">
            <v>WT12X185</v>
          </cell>
          <cell r="C635">
            <v>185</v>
          </cell>
          <cell r="D635">
            <v>54.4</v>
          </cell>
          <cell r="E635">
            <v>14</v>
          </cell>
          <cell r="F635">
            <v>0</v>
          </cell>
          <cell r="G635">
            <v>0</v>
          </cell>
          <cell r="H635">
            <v>13.7</v>
          </cell>
          <cell r="I635">
            <v>0</v>
          </cell>
          <cell r="J635">
            <v>0</v>
          </cell>
          <cell r="K635">
            <v>1.52</v>
          </cell>
          <cell r="L635">
            <v>2.72</v>
          </cell>
          <cell r="M635">
            <v>0</v>
          </cell>
          <cell r="N635">
            <v>0</v>
          </cell>
          <cell r="O635">
            <v>0</v>
          </cell>
          <cell r="P635">
            <v>3.22</v>
          </cell>
          <cell r="Q635">
            <v>3.625</v>
          </cell>
          <cell r="R635">
            <v>0</v>
          </cell>
          <cell r="S635">
            <v>3.57</v>
          </cell>
          <cell r="T635">
            <v>0</v>
          </cell>
          <cell r="U635">
            <v>0</v>
          </cell>
          <cell r="V635">
            <v>1.99</v>
          </cell>
          <cell r="W635">
            <v>0</v>
          </cell>
          <cell r="X635">
            <v>0</v>
          </cell>
          <cell r="Y635">
            <v>7.09</v>
          </cell>
          <cell r="Z635">
            <v>0</v>
          </cell>
          <cell r="AA635">
            <v>0</v>
          </cell>
          <cell r="AB635">
            <v>0</v>
          </cell>
          <cell r="AC635">
            <v>0</v>
          </cell>
          <cell r="AD635">
            <v>0</v>
          </cell>
          <cell r="AE635">
            <v>779</v>
          </cell>
          <cell r="AF635">
            <v>140</v>
          </cell>
          <cell r="AG635">
            <v>74.7</v>
          </cell>
          <cell r="AH635">
            <v>3.78</v>
          </cell>
          <cell r="AI635">
            <v>581</v>
          </cell>
          <cell r="AJ635">
            <v>133</v>
          </cell>
          <cell r="AK635">
            <v>85.1</v>
          </cell>
          <cell r="AL635">
            <v>3.27</v>
          </cell>
          <cell r="AM635">
            <v>0</v>
          </cell>
          <cell r="AN635">
            <v>100</v>
          </cell>
          <cell r="AO635">
            <v>553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5.47</v>
          </cell>
          <cell r="AV635">
            <v>0.83699999999999997</v>
          </cell>
          <cell r="AW635">
            <v>0</v>
          </cell>
          <cell r="AX635">
            <v>1</v>
          </cell>
          <cell r="AY635" t="str">
            <v>WT305X275.5</v>
          </cell>
        </row>
        <row r="636">
          <cell r="A636" t="str">
            <v>WT</v>
          </cell>
          <cell r="B636" t="str">
            <v>WT12X167.5</v>
          </cell>
          <cell r="C636">
            <v>167.5</v>
          </cell>
          <cell r="D636">
            <v>49.2</v>
          </cell>
          <cell r="E636">
            <v>13.8</v>
          </cell>
          <cell r="F636">
            <v>0</v>
          </cell>
          <cell r="G636">
            <v>0</v>
          </cell>
          <cell r="H636">
            <v>13.5</v>
          </cell>
          <cell r="I636">
            <v>0</v>
          </cell>
          <cell r="J636">
            <v>0</v>
          </cell>
          <cell r="K636">
            <v>1.38</v>
          </cell>
          <cell r="L636">
            <v>2.48</v>
          </cell>
          <cell r="M636">
            <v>0</v>
          </cell>
          <cell r="N636">
            <v>0</v>
          </cell>
          <cell r="O636">
            <v>0</v>
          </cell>
          <cell r="P636">
            <v>2.98</v>
          </cell>
          <cell r="Q636">
            <v>3.375</v>
          </cell>
          <cell r="R636">
            <v>0</v>
          </cell>
          <cell r="S636">
            <v>3.42</v>
          </cell>
          <cell r="T636">
            <v>0</v>
          </cell>
          <cell r="U636">
            <v>0</v>
          </cell>
          <cell r="V636">
            <v>1.82</v>
          </cell>
          <cell r="W636">
            <v>0</v>
          </cell>
          <cell r="X636">
            <v>0</v>
          </cell>
          <cell r="Y636">
            <v>7.81</v>
          </cell>
          <cell r="Z636">
            <v>0</v>
          </cell>
          <cell r="AA636">
            <v>0</v>
          </cell>
          <cell r="AB636">
            <v>0</v>
          </cell>
          <cell r="AC636">
            <v>0</v>
          </cell>
          <cell r="AD636">
            <v>0</v>
          </cell>
          <cell r="AE636">
            <v>686</v>
          </cell>
          <cell r="AF636">
            <v>123</v>
          </cell>
          <cell r="AG636">
            <v>66.3</v>
          </cell>
          <cell r="AH636">
            <v>3.73</v>
          </cell>
          <cell r="AI636">
            <v>513</v>
          </cell>
          <cell r="AJ636">
            <v>119</v>
          </cell>
          <cell r="AK636">
            <v>75.900000000000006</v>
          </cell>
          <cell r="AL636">
            <v>3.23</v>
          </cell>
          <cell r="AM636">
            <v>0</v>
          </cell>
          <cell r="AN636">
            <v>75.599999999999994</v>
          </cell>
          <cell r="AO636">
            <v>405</v>
          </cell>
          <cell r="AP636">
            <v>0</v>
          </cell>
          <cell r="AQ636">
            <v>0</v>
          </cell>
          <cell r="AR636">
            <v>0</v>
          </cell>
          <cell r="AS636">
            <v>0</v>
          </cell>
          <cell r="AT636">
            <v>0</v>
          </cell>
          <cell r="AU636">
            <v>5.4</v>
          </cell>
          <cell r="AV636">
            <v>0.83699999999999997</v>
          </cell>
          <cell r="AW636">
            <v>0</v>
          </cell>
          <cell r="AX636">
            <v>1</v>
          </cell>
          <cell r="AY636" t="str">
            <v>WT305X249</v>
          </cell>
        </row>
        <row r="637">
          <cell r="A637" t="str">
            <v>WT</v>
          </cell>
          <cell r="B637" t="str">
            <v>WT12X153</v>
          </cell>
          <cell r="C637">
            <v>153</v>
          </cell>
          <cell r="D637">
            <v>44.9</v>
          </cell>
          <cell r="E637">
            <v>13.6</v>
          </cell>
          <cell r="F637">
            <v>0</v>
          </cell>
          <cell r="G637">
            <v>0</v>
          </cell>
          <cell r="H637">
            <v>13.4</v>
          </cell>
          <cell r="I637">
            <v>0</v>
          </cell>
          <cell r="J637">
            <v>0</v>
          </cell>
          <cell r="K637">
            <v>1.26</v>
          </cell>
          <cell r="L637">
            <v>2.2799999999999998</v>
          </cell>
          <cell r="M637">
            <v>0</v>
          </cell>
          <cell r="N637">
            <v>0</v>
          </cell>
          <cell r="O637">
            <v>0</v>
          </cell>
          <cell r="P637">
            <v>2.78</v>
          </cell>
          <cell r="Q637">
            <v>3.1875</v>
          </cell>
          <cell r="R637">
            <v>0</v>
          </cell>
          <cell r="S637">
            <v>3.29</v>
          </cell>
          <cell r="T637">
            <v>0</v>
          </cell>
          <cell r="U637">
            <v>0</v>
          </cell>
          <cell r="V637">
            <v>1.67</v>
          </cell>
          <cell r="W637">
            <v>0</v>
          </cell>
          <cell r="X637">
            <v>0</v>
          </cell>
          <cell r="Y637">
            <v>8.56</v>
          </cell>
          <cell r="Z637">
            <v>0</v>
          </cell>
          <cell r="AA637">
            <v>0</v>
          </cell>
          <cell r="AB637">
            <v>0</v>
          </cell>
          <cell r="AC637">
            <v>0</v>
          </cell>
          <cell r="AD637">
            <v>0</v>
          </cell>
          <cell r="AE637">
            <v>611</v>
          </cell>
          <cell r="AF637">
            <v>110</v>
          </cell>
          <cell r="AG637">
            <v>59.4</v>
          </cell>
          <cell r="AH637">
            <v>3.69</v>
          </cell>
          <cell r="AI637">
            <v>460</v>
          </cell>
          <cell r="AJ637">
            <v>107</v>
          </cell>
          <cell r="AK637">
            <v>68.599999999999994</v>
          </cell>
          <cell r="AL637">
            <v>3.2</v>
          </cell>
          <cell r="AM637">
            <v>0</v>
          </cell>
          <cell r="AN637">
            <v>58.4</v>
          </cell>
          <cell r="AO637">
            <v>305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5.34</v>
          </cell>
          <cell r="AV637">
            <v>0.83799999999999997</v>
          </cell>
          <cell r="AW637">
            <v>0</v>
          </cell>
          <cell r="AX637">
            <v>1</v>
          </cell>
          <cell r="AY637" t="str">
            <v>WT305X227.5</v>
          </cell>
        </row>
        <row r="638">
          <cell r="A638" t="str">
            <v>WT</v>
          </cell>
          <cell r="B638" t="str">
            <v>WT12X139.5</v>
          </cell>
          <cell r="C638">
            <v>139.5</v>
          </cell>
          <cell r="D638">
            <v>41</v>
          </cell>
          <cell r="E638">
            <v>13.4</v>
          </cell>
          <cell r="F638">
            <v>0</v>
          </cell>
          <cell r="G638">
            <v>0</v>
          </cell>
          <cell r="H638">
            <v>13.3</v>
          </cell>
          <cell r="I638">
            <v>0</v>
          </cell>
          <cell r="J638">
            <v>0</v>
          </cell>
          <cell r="K638">
            <v>1.1599999999999999</v>
          </cell>
          <cell r="L638">
            <v>2.09</v>
          </cell>
          <cell r="M638">
            <v>0</v>
          </cell>
          <cell r="N638">
            <v>0</v>
          </cell>
          <cell r="O638">
            <v>0</v>
          </cell>
          <cell r="P638">
            <v>2.59</v>
          </cell>
          <cell r="Q638">
            <v>3</v>
          </cell>
          <cell r="R638">
            <v>0</v>
          </cell>
          <cell r="S638">
            <v>3.18</v>
          </cell>
          <cell r="T638">
            <v>0</v>
          </cell>
          <cell r="U638">
            <v>0</v>
          </cell>
          <cell r="V638">
            <v>1.54</v>
          </cell>
          <cell r="W638">
            <v>0</v>
          </cell>
          <cell r="X638">
            <v>0</v>
          </cell>
          <cell r="Y638">
            <v>9.2899999999999991</v>
          </cell>
          <cell r="Z638">
            <v>0</v>
          </cell>
          <cell r="AA638">
            <v>0</v>
          </cell>
          <cell r="AB638">
            <v>0</v>
          </cell>
          <cell r="AC638">
            <v>0</v>
          </cell>
          <cell r="AD638">
            <v>0</v>
          </cell>
          <cell r="AE638">
            <v>546</v>
          </cell>
          <cell r="AF638">
            <v>98.8</v>
          </cell>
          <cell r="AG638">
            <v>53.6</v>
          </cell>
          <cell r="AH638">
            <v>3.65</v>
          </cell>
          <cell r="AI638">
            <v>412</v>
          </cell>
          <cell r="AJ638">
            <v>96.3</v>
          </cell>
          <cell r="AK638">
            <v>61.9</v>
          </cell>
          <cell r="AL638">
            <v>3.17</v>
          </cell>
          <cell r="AM638">
            <v>0</v>
          </cell>
          <cell r="AN638">
            <v>45.1</v>
          </cell>
          <cell r="AO638">
            <v>230</v>
          </cell>
          <cell r="AP638">
            <v>0</v>
          </cell>
          <cell r="AQ638">
            <v>0</v>
          </cell>
          <cell r="AR638">
            <v>0</v>
          </cell>
          <cell r="AS638">
            <v>0</v>
          </cell>
          <cell r="AT638">
            <v>0</v>
          </cell>
          <cell r="AU638">
            <v>5.28</v>
          </cell>
          <cell r="AV638">
            <v>0.83599999999999997</v>
          </cell>
          <cell r="AW638">
            <v>0</v>
          </cell>
          <cell r="AX638">
            <v>1</v>
          </cell>
          <cell r="AY638" t="str">
            <v>WT305X207.5</v>
          </cell>
        </row>
        <row r="639">
          <cell r="A639" t="str">
            <v>WT</v>
          </cell>
          <cell r="B639" t="str">
            <v>WT12X125</v>
          </cell>
          <cell r="C639">
            <v>125</v>
          </cell>
          <cell r="D639">
            <v>36.799999999999997</v>
          </cell>
          <cell r="E639">
            <v>13.2</v>
          </cell>
          <cell r="F639">
            <v>0</v>
          </cell>
          <cell r="G639">
            <v>0</v>
          </cell>
          <cell r="H639">
            <v>13.2</v>
          </cell>
          <cell r="I639">
            <v>0</v>
          </cell>
          <cell r="J639">
            <v>0</v>
          </cell>
          <cell r="K639">
            <v>1.04</v>
          </cell>
          <cell r="L639">
            <v>1.89</v>
          </cell>
          <cell r="M639">
            <v>0</v>
          </cell>
          <cell r="N639">
            <v>0</v>
          </cell>
          <cell r="O639">
            <v>0</v>
          </cell>
          <cell r="P639">
            <v>2.39</v>
          </cell>
          <cell r="Q639">
            <v>2.8125</v>
          </cell>
          <cell r="R639">
            <v>0</v>
          </cell>
          <cell r="S639">
            <v>3.05</v>
          </cell>
          <cell r="T639">
            <v>0</v>
          </cell>
          <cell r="U639">
            <v>0</v>
          </cell>
          <cell r="V639">
            <v>1.39</v>
          </cell>
          <cell r="W639">
            <v>0</v>
          </cell>
          <cell r="X639">
            <v>0</v>
          </cell>
          <cell r="Y639">
            <v>10.4</v>
          </cell>
          <cell r="Z639">
            <v>0</v>
          </cell>
          <cell r="AA639">
            <v>0</v>
          </cell>
          <cell r="AB639">
            <v>0</v>
          </cell>
          <cell r="AC639">
            <v>0</v>
          </cell>
          <cell r="AD639">
            <v>0</v>
          </cell>
          <cell r="AE639">
            <v>478</v>
          </cell>
          <cell r="AF639">
            <v>86.5</v>
          </cell>
          <cell r="AG639">
            <v>47.2</v>
          </cell>
          <cell r="AH639">
            <v>3.61</v>
          </cell>
          <cell r="AI639">
            <v>362</v>
          </cell>
          <cell r="AJ639">
            <v>85.2</v>
          </cell>
          <cell r="AK639">
            <v>54.9</v>
          </cell>
          <cell r="AL639">
            <v>3.14</v>
          </cell>
          <cell r="AM639">
            <v>0</v>
          </cell>
          <cell r="AN639">
            <v>33.200000000000003</v>
          </cell>
          <cell r="AO639">
            <v>165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5.22</v>
          </cell>
          <cell r="AV639">
            <v>0.83699999999999997</v>
          </cell>
          <cell r="AW639">
            <v>0</v>
          </cell>
          <cell r="AX639">
            <v>1</v>
          </cell>
          <cell r="AY639" t="str">
            <v>WT305X186</v>
          </cell>
        </row>
        <row r="640">
          <cell r="A640" t="str">
            <v>WT</v>
          </cell>
          <cell r="B640" t="str">
            <v>WT12X114.5</v>
          </cell>
          <cell r="C640">
            <v>114.5</v>
          </cell>
          <cell r="D640">
            <v>33.6</v>
          </cell>
          <cell r="E640">
            <v>13</v>
          </cell>
          <cell r="F640">
            <v>0</v>
          </cell>
          <cell r="G640">
            <v>0</v>
          </cell>
          <cell r="H640">
            <v>13.1</v>
          </cell>
          <cell r="I640">
            <v>0</v>
          </cell>
          <cell r="J640">
            <v>0</v>
          </cell>
          <cell r="K640">
            <v>0.96</v>
          </cell>
          <cell r="L640">
            <v>1.73</v>
          </cell>
          <cell r="M640">
            <v>0</v>
          </cell>
          <cell r="N640">
            <v>0</v>
          </cell>
          <cell r="O640">
            <v>0</v>
          </cell>
          <cell r="P640">
            <v>2.23</v>
          </cell>
          <cell r="Q640">
            <v>2.625</v>
          </cell>
          <cell r="R640">
            <v>0</v>
          </cell>
          <cell r="S640">
            <v>2.96</v>
          </cell>
          <cell r="T640">
            <v>0</v>
          </cell>
          <cell r="U640">
            <v>0</v>
          </cell>
          <cell r="V640">
            <v>1.28</v>
          </cell>
          <cell r="W640">
            <v>0</v>
          </cell>
          <cell r="X640">
            <v>0</v>
          </cell>
          <cell r="Y640">
            <v>11.2</v>
          </cell>
          <cell r="Z640">
            <v>0</v>
          </cell>
          <cell r="AA640">
            <v>0</v>
          </cell>
          <cell r="AB640">
            <v>0</v>
          </cell>
          <cell r="AC640">
            <v>0</v>
          </cell>
          <cell r="AD640">
            <v>0</v>
          </cell>
          <cell r="AE640">
            <v>431</v>
          </cell>
          <cell r="AF640">
            <v>78.099999999999994</v>
          </cell>
          <cell r="AG640">
            <v>42.9</v>
          </cell>
          <cell r="AH640">
            <v>3.58</v>
          </cell>
          <cell r="AI640">
            <v>326</v>
          </cell>
          <cell r="AJ640">
            <v>77</v>
          </cell>
          <cell r="AK640">
            <v>49.7</v>
          </cell>
          <cell r="AL640">
            <v>3.11</v>
          </cell>
          <cell r="AM640">
            <v>0</v>
          </cell>
          <cell r="AN640">
            <v>25.5</v>
          </cell>
          <cell r="AO640">
            <v>125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5.19</v>
          </cell>
          <cell r="AV640">
            <v>0.83699999999999997</v>
          </cell>
          <cell r="AW640">
            <v>0</v>
          </cell>
          <cell r="AX640">
            <v>1</v>
          </cell>
          <cell r="AY640" t="str">
            <v>WT305X170.5</v>
          </cell>
        </row>
        <row r="641">
          <cell r="A641" t="str">
            <v>WT</v>
          </cell>
          <cell r="B641" t="str">
            <v>WT12X103.5</v>
          </cell>
          <cell r="C641">
            <v>103.5</v>
          </cell>
          <cell r="D641">
            <v>30.4</v>
          </cell>
          <cell r="E641">
            <v>12.9</v>
          </cell>
          <cell r="F641">
            <v>0</v>
          </cell>
          <cell r="G641">
            <v>0</v>
          </cell>
          <cell r="H641">
            <v>13</v>
          </cell>
          <cell r="I641">
            <v>0</v>
          </cell>
          <cell r="J641">
            <v>0</v>
          </cell>
          <cell r="K641">
            <v>0.87</v>
          </cell>
          <cell r="L641">
            <v>1.57</v>
          </cell>
          <cell r="M641">
            <v>0</v>
          </cell>
          <cell r="N641">
            <v>0</v>
          </cell>
          <cell r="O641">
            <v>0</v>
          </cell>
          <cell r="P641">
            <v>2.0699999999999998</v>
          </cell>
          <cell r="Q641">
            <v>2.5</v>
          </cell>
          <cell r="R641">
            <v>0</v>
          </cell>
          <cell r="S641">
            <v>2.87</v>
          </cell>
          <cell r="T641">
            <v>0</v>
          </cell>
          <cell r="U641">
            <v>0</v>
          </cell>
          <cell r="V641">
            <v>1.17</v>
          </cell>
          <cell r="W641">
            <v>0</v>
          </cell>
          <cell r="X641">
            <v>0</v>
          </cell>
          <cell r="Y641">
            <v>12.4</v>
          </cell>
          <cell r="Z641">
            <v>0</v>
          </cell>
          <cell r="AA641">
            <v>0</v>
          </cell>
          <cell r="AB641">
            <v>0</v>
          </cell>
          <cell r="AC641">
            <v>0</v>
          </cell>
          <cell r="AD641">
            <v>0</v>
          </cell>
          <cell r="AE641">
            <v>382</v>
          </cell>
          <cell r="AF641">
            <v>69.3</v>
          </cell>
          <cell r="AG641">
            <v>38.299999999999997</v>
          </cell>
          <cell r="AH641">
            <v>3.55</v>
          </cell>
          <cell r="AI641">
            <v>289</v>
          </cell>
          <cell r="AJ641">
            <v>68.599999999999994</v>
          </cell>
          <cell r="AK641">
            <v>44.4</v>
          </cell>
          <cell r="AL641">
            <v>3.08</v>
          </cell>
          <cell r="AM641">
            <v>0</v>
          </cell>
          <cell r="AN641">
            <v>19.100000000000001</v>
          </cell>
          <cell r="AO641">
            <v>91.3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5.14</v>
          </cell>
          <cell r="AV641">
            <v>0.83499999999999996</v>
          </cell>
          <cell r="AW641">
            <v>0</v>
          </cell>
          <cell r="AX641">
            <v>1</v>
          </cell>
          <cell r="AY641" t="str">
            <v>WT305X153.5</v>
          </cell>
        </row>
        <row r="642">
          <cell r="A642" t="str">
            <v>WT</v>
          </cell>
          <cell r="B642" t="str">
            <v>WT12X96</v>
          </cell>
          <cell r="C642">
            <v>96</v>
          </cell>
          <cell r="D642">
            <v>28.1</v>
          </cell>
          <cell r="E642">
            <v>12.7</v>
          </cell>
          <cell r="F642">
            <v>0</v>
          </cell>
          <cell r="G642">
            <v>0</v>
          </cell>
          <cell r="H642">
            <v>13</v>
          </cell>
          <cell r="I642">
            <v>0</v>
          </cell>
          <cell r="J642">
            <v>0</v>
          </cell>
          <cell r="K642">
            <v>0.81</v>
          </cell>
          <cell r="L642">
            <v>1.46</v>
          </cell>
          <cell r="M642">
            <v>0</v>
          </cell>
          <cell r="N642">
            <v>0</v>
          </cell>
          <cell r="O642">
            <v>0</v>
          </cell>
          <cell r="P642">
            <v>1.96</v>
          </cell>
          <cell r="Q642">
            <v>2.375</v>
          </cell>
          <cell r="R642">
            <v>0</v>
          </cell>
          <cell r="S642">
            <v>2.8</v>
          </cell>
          <cell r="T642">
            <v>0</v>
          </cell>
          <cell r="U642">
            <v>0</v>
          </cell>
          <cell r="V642">
            <v>1.0900000000000001</v>
          </cell>
          <cell r="W642">
            <v>0</v>
          </cell>
          <cell r="X642">
            <v>0</v>
          </cell>
          <cell r="Y642">
            <v>13.3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  <cell r="AD642">
            <v>0</v>
          </cell>
          <cell r="AE642">
            <v>350</v>
          </cell>
          <cell r="AF642">
            <v>63.5</v>
          </cell>
          <cell r="AG642">
            <v>35.200000000000003</v>
          </cell>
          <cell r="AH642">
            <v>3.53</v>
          </cell>
          <cell r="AI642">
            <v>265</v>
          </cell>
          <cell r="AJ642">
            <v>63.1</v>
          </cell>
          <cell r="AK642">
            <v>40.9</v>
          </cell>
          <cell r="AL642">
            <v>3.07</v>
          </cell>
          <cell r="AM642">
            <v>0</v>
          </cell>
          <cell r="AN642">
            <v>15.3</v>
          </cell>
          <cell r="AO642">
            <v>72.5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5.12</v>
          </cell>
          <cell r="AV642">
            <v>0.83699999999999997</v>
          </cell>
          <cell r="AW642">
            <v>0</v>
          </cell>
          <cell r="AX642">
            <v>1</v>
          </cell>
          <cell r="AY642" t="str">
            <v>WT305X142.5</v>
          </cell>
        </row>
        <row r="643">
          <cell r="A643" t="str">
            <v>WT</v>
          </cell>
          <cell r="B643" t="str">
            <v>WT12X88</v>
          </cell>
          <cell r="C643">
            <v>88</v>
          </cell>
          <cell r="D643">
            <v>25.8</v>
          </cell>
          <cell r="E643">
            <v>12.6</v>
          </cell>
          <cell r="F643">
            <v>0</v>
          </cell>
          <cell r="G643">
            <v>0</v>
          </cell>
          <cell r="H643">
            <v>12.9</v>
          </cell>
          <cell r="I643">
            <v>0</v>
          </cell>
          <cell r="J643">
            <v>0</v>
          </cell>
          <cell r="K643">
            <v>0.75</v>
          </cell>
          <cell r="L643">
            <v>1.34</v>
          </cell>
          <cell r="M643">
            <v>0</v>
          </cell>
          <cell r="N643">
            <v>0</v>
          </cell>
          <cell r="O643">
            <v>0</v>
          </cell>
          <cell r="P643">
            <v>1.84</v>
          </cell>
          <cell r="Q643">
            <v>2.25</v>
          </cell>
          <cell r="R643">
            <v>0</v>
          </cell>
          <cell r="S643">
            <v>2.74</v>
          </cell>
          <cell r="T643">
            <v>0</v>
          </cell>
          <cell r="U643">
            <v>0</v>
          </cell>
          <cell r="V643">
            <v>1</v>
          </cell>
          <cell r="W643">
            <v>0</v>
          </cell>
          <cell r="X643">
            <v>0</v>
          </cell>
          <cell r="Y643">
            <v>14.4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  <cell r="AE643">
            <v>319</v>
          </cell>
          <cell r="AF643">
            <v>57.8</v>
          </cell>
          <cell r="AG643">
            <v>32.200000000000003</v>
          </cell>
          <cell r="AH643">
            <v>3.51</v>
          </cell>
          <cell r="AI643">
            <v>240</v>
          </cell>
          <cell r="AJ643">
            <v>57.3</v>
          </cell>
          <cell r="AK643">
            <v>37.200000000000003</v>
          </cell>
          <cell r="AL643">
            <v>3.04</v>
          </cell>
          <cell r="AM643">
            <v>0</v>
          </cell>
          <cell r="AN643">
            <v>11.9</v>
          </cell>
          <cell r="AO643">
            <v>55.8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5.09</v>
          </cell>
          <cell r="AV643">
            <v>0.83499999999999996</v>
          </cell>
          <cell r="AW643">
            <v>0</v>
          </cell>
          <cell r="AX643">
            <v>1</v>
          </cell>
          <cell r="AY643" t="str">
            <v>WT305X131</v>
          </cell>
        </row>
        <row r="644">
          <cell r="A644" t="str">
            <v>WT</v>
          </cell>
          <cell r="B644" t="str">
            <v>WT12X81</v>
          </cell>
          <cell r="C644">
            <v>81</v>
          </cell>
          <cell r="D644">
            <v>23.9</v>
          </cell>
          <cell r="E644">
            <v>12.5</v>
          </cell>
          <cell r="F644">
            <v>0</v>
          </cell>
          <cell r="G644">
            <v>0</v>
          </cell>
          <cell r="H644">
            <v>13</v>
          </cell>
          <cell r="I644">
            <v>0</v>
          </cell>
          <cell r="J644">
            <v>0</v>
          </cell>
          <cell r="K644">
            <v>0.70499999999999996</v>
          </cell>
          <cell r="L644">
            <v>1.22</v>
          </cell>
          <cell r="M644">
            <v>0</v>
          </cell>
          <cell r="N644">
            <v>0</v>
          </cell>
          <cell r="O644">
            <v>0</v>
          </cell>
          <cell r="P644">
            <v>1.72</v>
          </cell>
          <cell r="Q644">
            <v>2.125</v>
          </cell>
          <cell r="R644">
            <v>0</v>
          </cell>
          <cell r="S644">
            <v>2.7</v>
          </cell>
          <cell r="T644">
            <v>0</v>
          </cell>
          <cell r="U644">
            <v>0</v>
          </cell>
          <cell r="V644">
            <v>0.92100000000000004</v>
          </cell>
          <cell r="W644">
            <v>0</v>
          </cell>
          <cell r="X644">
            <v>0</v>
          </cell>
          <cell r="Y644">
            <v>15.3</v>
          </cell>
          <cell r="Z644">
            <v>0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  <cell r="AE644">
            <v>293</v>
          </cell>
          <cell r="AF644">
            <v>53.3</v>
          </cell>
          <cell r="AG644">
            <v>29.9</v>
          </cell>
          <cell r="AH644">
            <v>3.5</v>
          </cell>
          <cell r="AI644">
            <v>221</v>
          </cell>
          <cell r="AJ644">
            <v>52.6</v>
          </cell>
          <cell r="AK644">
            <v>34.200000000000003</v>
          </cell>
          <cell r="AL644">
            <v>3.05</v>
          </cell>
          <cell r="AM644">
            <v>0</v>
          </cell>
          <cell r="AN644">
            <v>9.2200000000000006</v>
          </cell>
          <cell r="AO644">
            <v>43.8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5.09</v>
          </cell>
          <cell r="AV644">
            <v>0.83099999999999996</v>
          </cell>
          <cell r="AW644">
            <v>0</v>
          </cell>
          <cell r="AX644">
            <v>1</v>
          </cell>
          <cell r="AY644" t="str">
            <v>WT305X120.5</v>
          </cell>
        </row>
        <row r="645">
          <cell r="A645" t="str">
            <v>WT</v>
          </cell>
          <cell r="B645" t="str">
            <v>WT12X73</v>
          </cell>
          <cell r="C645">
            <v>73</v>
          </cell>
          <cell r="D645">
            <v>21.5</v>
          </cell>
          <cell r="E645">
            <v>12.4</v>
          </cell>
          <cell r="F645">
            <v>0</v>
          </cell>
          <cell r="G645">
            <v>0</v>
          </cell>
          <cell r="H645">
            <v>12.9</v>
          </cell>
          <cell r="I645">
            <v>0</v>
          </cell>
          <cell r="J645">
            <v>0</v>
          </cell>
          <cell r="K645">
            <v>0.65</v>
          </cell>
          <cell r="L645">
            <v>1.0900000000000001</v>
          </cell>
          <cell r="M645">
            <v>0</v>
          </cell>
          <cell r="N645">
            <v>0</v>
          </cell>
          <cell r="O645">
            <v>0</v>
          </cell>
          <cell r="P645">
            <v>1.59</v>
          </cell>
          <cell r="Q645">
            <v>2</v>
          </cell>
          <cell r="R645">
            <v>0</v>
          </cell>
          <cell r="S645">
            <v>2.66</v>
          </cell>
          <cell r="T645">
            <v>0</v>
          </cell>
          <cell r="U645">
            <v>0</v>
          </cell>
          <cell r="V645">
            <v>0.83299999999999996</v>
          </cell>
          <cell r="W645">
            <v>0</v>
          </cell>
          <cell r="X645">
            <v>0</v>
          </cell>
          <cell r="Y645">
            <v>16.600000000000001</v>
          </cell>
          <cell r="Z645">
            <v>0</v>
          </cell>
          <cell r="AA645">
            <v>0</v>
          </cell>
          <cell r="AB645">
            <v>0</v>
          </cell>
          <cell r="AC645">
            <v>0</v>
          </cell>
          <cell r="AD645">
            <v>0</v>
          </cell>
          <cell r="AE645">
            <v>264</v>
          </cell>
          <cell r="AF645">
            <v>48.2</v>
          </cell>
          <cell r="AG645">
            <v>27.2</v>
          </cell>
          <cell r="AH645">
            <v>3.5</v>
          </cell>
          <cell r="AI645">
            <v>195</v>
          </cell>
          <cell r="AJ645">
            <v>46.6</v>
          </cell>
          <cell r="AK645">
            <v>30.3</v>
          </cell>
          <cell r="AL645">
            <v>3.01</v>
          </cell>
          <cell r="AM645">
            <v>0</v>
          </cell>
          <cell r="AN645">
            <v>6.7</v>
          </cell>
          <cell r="AO645">
            <v>31.9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5.08</v>
          </cell>
          <cell r="AV645">
            <v>0.82699999999999996</v>
          </cell>
          <cell r="AW645">
            <v>0</v>
          </cell>
          <cell r="AX645">
            <v>0.94599999999999995</v>
          </cell>
          <cell r="AY645" t="str">
            <v>WT305X108.5</v>
          </cell>
        </row>
        <row r="646">
          <cell r="A646" t="str">
            <v>WT</v>
          </cell>
          <cell r="B646" t="str">
            <v>WT12X65.5</v>
          </cell>
          <cell r="C646">
            <v>65.5</v>
          </cell>
          <cell r="D646">
            <v>19.3</v>
          </cell>
          <cell r="E646">
            <v>12.2</v>
          </cell>
          <cell r="F646">
            <v>0</v>
          </cell>
          <cell r="G646">
            <v>0</v>
          </cell>
          <cell r="H646">
            <v>12.9</v>
          </cell>
          <cell r="I646">
            <v>0</v>
          </cell>
          <cell r="J646">
            <v>0</v>
          </cell>
          <cell r="K646">
            <v>0.60499999999999998</v>
          </cell>
          <cell r="L646">
            <v>0.96</v>
          </cell>
          <cell r="M646">
            <v>0</v>
          </cell>
          <cell r="N646">
            <v>0</v>
          </cell>
          <cell r="O646">
            <v>0</v>
          </cell>
          <cell r="P646">
            <v>1.46</v>
          </cell>
          <cell r="Q646">
            <v>1.875</v>
          </cell>
          <cell r="R646">
            <v>0</v>
          </cell>
          <cell r="S646">
            <v>2.65</v>
          </cell>
          <cell r="T646">
            <v>0</v>
          </cell>
          <cell r="U646">
            <v>0</v>
          </cell>
          <cell r="V646">
            <v>0.75</v>
          </cell>
          <cell r="W646">
            <v>0</v>
          </cell>
          <cell r="X646">
            <v>0</v>
          </cell>
          <cell r="Y646">
            <v>17.8</v>
          </cell>
          <cell r="Z646">
            <v>0</v>
          </cell>
          <cell r="AA646">
            <v>0</v>
          </cell>
          <cell r="AB646">
            <v>0</v>
          </cell>
          <cell r="AC646">
            <v>0</v>
          </cell>
          <cell r="AD646">
            <v>0</v>
          </cell>
          <cell r="AE646">
            <v>238</v>
          </cell>
          <cell r="AF646">
            <v>43.9</v>
          </cell>
          <cell r="AG646">
            <v>24.8</v>
          </cell>
          <cell r="AH646">
            <v>3.52</v>
          </cell>
          <cell r="AI646">
            <v>170</v>
          </cell>
          <cell r="AJ646">
            <v>40.700000000000003</v>
          </cell>
          <cell r="AK646">
            <v>26.5</v>
          </cell>
          <cell r="AL646">
            <v>2.97</v>
          </cell>
          <cell r="AM646">
            <v>0</v>
          </cell>
          <cell r="AN646">
            <v>4.74</v>
          </cell>
          <cell r="AO646">
            <v>23.1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5.08</v>
          </cell>
          <cell r="AV646">
            <v>0.81799999999999995</v>
          </cell>
          <cell r="AW646">
            <v>0</v>
          </cell>
          <cell r="AX646">
            <v>0.88500000000000001</v>
          </cell>
          <cell r="AY646" t="str">
            <v>WT305X97.5</v>
          </cell>
        </row>
        <row r="647">
          <cell r="A647" t="str">
            <v>WT</v>
          </cell>
          <cell r="B647" t="str">
            <v>WT12X58.5</v>
          </cell>
          <cell r="C647">
            <v>58.5</v>
          </cell>
          <cell r="D647">
            <v>17.2</v>
          </cell>
          <cell r="E647">
            <v>12.1</v>
          </cell>
          <cell r="F647">
            <v>0</v>
          </cell>
          <cell r="G647">
            <v>0</v>
          </cell>
          <cell r="H647">
            <v>12.8</v>
          </cell>
          <cell r="I647">
            <v>0</v>
          </cell>
          <cell r="J647">
            <v>0</v>
          </cell>
          <cell r="K647">
            <v>0.55000000000000004</v>
          </cell>
          <cell r="L647">
            <v>0.85</v>
          </cell>
          <cell r="M647">
            <v>0</v>
          </cell>
          <cell r="N647">
            <v>0</v>
          </cell>
          <cell r="O647">
            <v>0</v>
          </cell>
          <cell r="P647">
            <v>1.35</v>
          </cell>
          <cell r="Q647">
            <v>1.75</v>
          </cell>
          <cell r="R647">
            <v>0</v>
          </cell>
          <cell r="S647">
            <v>2.62</v>
          </cell>
          <cell r="T647">
            <v>0</v>
          </cell>
          <cell r="U647">
            <v>0</v>
          </cell>
          <cell r="V647">
            <v>0.67200000000000004</v>
          </cell>
          <cell r="W647">
            <v>0</v>
          </cell>
          <cell r="X647">
            <v>0</v>
          </cell>
          <cell r="Y647">
            <v>19.600000000000001</v>
          </cell>
          <cell r="Z647">
            <v>0</v>
          </cell>
          <cell r="AA647">
            <v>0</v>
          </cell>
          <cell r="AB647">
            <v>0</v>
          </cell>
          <cell r="AC647">
            <v>0</v>
          </cell>
          <cell r="AD647">
            <v>0</v>
          </cell>
          <cell r="AE647">
            <v>212</v>
          </cell>
          <cell r="AF647">
            <v>39.200000000000003</v>
          </cell>
          <cell r="AG647">
            <v>22.3</v>
          </cell>
          <cell r="AH647">
            <v>3.51</v>
          </cell>
          <cell r="AI647">
            <v>149</v>
          </cell>
          <cell r="AJ647">
            <v>35.700000000000003</v>
          </cell>
          <cell r="AK647">
            <v>23.2</v>
          </cell>
          <cell r="AL647">
            <v>2.94</v>
          </cell>
          <cell r="AM647">
            <v>0</v>
          </cell>
          <cell r="AN647">
            <v>3.35</v>
          </cell>
          <cell r="AO647">
            <v>16.399999999999999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5.08</v>
          </cell>
          <cell r="AV647">
            <v>0.81299999999999994</v>
          </cell>
          <cell r="AW647">
            <v>0</v>
          </cell>
          <cell r="AX647">
            <v>0.79300000000000004</v>
          </cell>
          <cell r="AY647" t="str">
            <v>WT305X87</v>
          </cell>
        </row>
        <row r="648">
          <cell r="A648" t="str">
            <v>WT</v>
          </cell>
          <cell r="B648" t="str">
            <v>WT12X52</v>
          </cell>
          <cell r="C648">
            <v>52</v>
          </cell>
          <cell r="D648">
            <v>15.3</v>
          </cell>
          <cell r="E648">
            <v>12</v>
          </cell>
          <cell r="F648">
            <v>0</v>
          </cell>
          <cell r="G648">
            <v>0</v>
          </cell>
          <cell r="H648">
            <v>12.8</v>
          </cell>
          <cell r="I648">
            <v>0</v>
          </cell>
          <cell r="J648">
            <v>0</v>
          </cell>
          <cell r="K648">
            <v>0.5</v>
          </cell>
          <cell r="L648">
            <v>0.75</v>
          </cell>
          <cell r="M648">
            <v>0</v>
          </cell>
          <cell r="N648">
            <v>0</v>
          </cell>
          <cell r="O648">
            <v>0</v>
          </cell>
          <cell r="P648">
            <v>1.25</v>
          </cell>
          <cell r="Q648">
            <v>1.625</v>
          </cell>
          <cell r="R648">
            <v>0</v>
          </cell>
          <cell r="S648">
            <v>2.59</v>
          </cell>
          <cell r="T648">
            <v>0</v>
          </cell>
          <cell r="U648">
            <v>0</v>
          </cell>
          <cell r="V648">
            <v>0.6</v>
          </cell>
          <cell r="W648">
            <v>0</v>
          </cell>
          <cell r="X648">
            <v>0</v>
          </cell>
          <cell r="Y648">
            <v>21.6</v>
          </cell>
          <cell r="Z648">
            <v>0</v>
          </cell>
          <cell r="AA648">
            <v>0</v>
          </cell>
          <cell r="AB648">
            <v>0</v>
          </cell>
          <cell r="AC648">
            <v>0</v>
          </cell>
          <cell r="AD648">
            <v>0</v>
          </cell>
          <cell r="AE648">
            <v>189</v>
          </cell>
          <cell r="AF648">
            <v>35.1</v>
          </cell>
          <cell r="AG648">
            <v>20</v>
          </cell>
          <cell r="AH648">
            <v>3.51</v>
          </cell>
          <cell r="AI648">
            <v>130</v>
          </cell>
          <cell r="AJ648">
            <v>31.2</v>
          </cell>
          <cell r="AK648">
            <v>20.3</v>
          </cell>
          <cell r="AL648">
            <v>2.91</v>
          </cell>
          <cell r="AM648">
            <v>0</v>
          </cell>
          <cell r="AN648">
            <v>2.35</v>
          </cell>
          <cell r="AO648">
            <v>11.6</v>
          </cell>
          <cell r="AP648">
            <v>0</v>
          </cell>
          <cell r="AQ648">
            <v>0</v>
          </cell>
          <cell r="AR648">
            <v>0</v>
          </cell>
          <cell r="AS648">
            <v>0</v>
          </cell>
          <cell r="AT648">
            <v>0</v>
          </cell>
          <cell r="AU648">
            <v>5.08</v>
          </cell>
          <cell r="AV648">
            <v>0.81</v>
          </cell>
          <cell r="AW648">
            <v>0</v>
          </cell>
          <cell r="AX648">
            <v>0.69199999999999995</v>
          </cell>
          <cell r="AY648" t="str">
            <v>WT305X77.5</v>
          </cell>
        </row>
        <row r="649">
          <cell r="A649" t="str">
            <v>WT</v>
          </cell>
          <cell r="B649" t="str">
            <v>WT12X51.5</v>
          </cell>
          <cell r="C649">
            <v>51.5</v>
          </cell>
          <cell r="D649">
            <v>15.1</v>
          </cell>
          <cell r="E649">
            <v>12.3</v>
          </cell>
          <cell r="F649">
            <v>0</v>
          </cell>
          <cell r="G649">
            <v>0</v>
          </cell>
          <cell r="H649">
            <v>9</v>
          </cell>
          <cell r="I649">
            <v>0</v>
          </cell>
          <cell r="J649">
            <v>0</v>
          </cell>
          <cell r="K649">
            <v>0.55000000000000004</v>
          </cell>
          <cell r="L649">
            <v>0.98</v>
          </cell>
          <cell r="M649">
            <v>0</v>
          </cell>
          <cell r="N649">
            <v>0</v>
          </cell>
          <cell r="O649">
            <v>0</v>
          </cell>
          <cell r="P649">
            <v>1.48</v>
          </cell>
          <cell r="Q649">
            <v>1.875</v>
          </cell>
          <cell r="R649">
            <v>0</v>
          </cell>
          <cell r="S649">
            <v>3.01</v>
          </cell>
          <cell r="T649">
            <v>0</v>
          </cell>
          <cell r="U649">
            <v>0</v>
          </cell>
          <cell r="V649">
            <v>0.84099999999999997</v>
          </cell>
          <cell r="W649">
            <v>0</v>
          </cell>
          <cell r="X649">
            <v>0</v>
          </cell>
          <cell r="Y649">
            <v>19.600000000000001</v>
          </cell>
          <cell r="Z649">
            <v>0</v>
          </cell>
          <cell r="AA649">
            <v>0</v>
          </cell>
          <cell r="AB649">
            <v>0</v>
          </cell>
          <cell r="AC649">
            <v>0</v>
          </cell>
          <cell r="AD649">
            <v>0</v>
          </cell>
          <cell r="AE649">
            <v>204</v>
          </cell>
          <cell r="AF649">
            <v>39.200000000000003</v>
          </cell>
          <cell r="AG649">
            <v>22</v>
          </cell>
          <cell r="AH649">
            <v>3.67</v>
          </cell>
          <cell r="AI649">
            <v>59.7</v>
          </cell>
          <cell r="AJ649">
            <v>20.7</v>
          </cell>
          <cell r="AK649">
            <v>13.3</v>
          </cell>
          <cell r="AL649">
            <v>1.99</v>
          </cell>
          <cell r="AM649">
            <v>0</v>
          </cell>
          <cell r="AN649">
            <v>3.53</v>
          </cell>
          <cell r="AO649">
            <v>12.3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4.88</v>
          </cell>
          <cell r="AV649">
            <v>0.73299999999999998</v>
          </cell>
          <cell r="AW649">
            <v>0</v>
          </cell>
          <cell r="AX649">
            <v>0.78100000000000003</v>
          </cell>
          <cell r="AY649" t="str">
            <v>WT305X76.5</v>
          </cell>
        </row>
        <row r="650">
          <cell r="A650" t="str">
            <v>WT</v>
          </cell>
          <cell r="B650" t="str">
            <v>WT12X47</v>
          </cell>
          <cell r="C650">
            <v>47</v>
          </cell>
          <cell r="D650">
            <v>13.8</v>
          </cell>
          <cell r="E650">
            <v>12.2</v>
          </cell>
          <cell r="F650">
            <v>0</v>
          </cell>
          <cell r="G650">
            <v>0</v>
          </cell>
          <cell r="H650">
            <v>9.07</v>
          </cell>
          <cell r="I650">
            <v>0</v>
          </cell>
          <cell r="J650">
            <v>0</v>
          </cell>
          <cell r="K650">
            <v>0.51500000000000001</v>
          </cell>
          <cell r="L650">
            <v>0.875</v>
          </cell>
          <cell r="M650">
            <v>0</v>
          </cell>
          <cell r="N650">
            <v>0</v>
          </cell>
          <cell r="O650">
            <v>0</v>
          </cell>
          <cell r="P650">
            <v>1.38</v>
          </cell>
          <cell r="Q650">
            <v>1.75</v>
          </cell>
          <cell r="R650">
            <v>0</v>
          </cell>
          <cell r="S650">
            <v>2.99</v>
          </cell>
          <cell r="T650">
            <v>0</v>
          </cell>
          <cell r="U650">
            <v>0</v>
          </cell>
          <cell r="V650">
            <v>0.76400000000000001</v>
          </cell>
          <cell r="W650">
            <v>0</v>
          </cell>
          <cell r="X650">
            <v>0</v>
          </cell>
          <cell r="Y650">
            <v>20.9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  <cell r="AD650">
            <v>0</v>
          </cell>
          <cell r="AE650">
            <v>186</v>
          </cell>
          <cell r="AF650">
            <v>36.1</v>
          </cell>
          <cell r="AG650">
            <v>20.3</v>
          </cell>
          <cell r="AH650">
            <v>3.67</v>
          </cell>
          <cell r="AI650">
            <v>54.5</v>
          </cell>
          <cell r="AJ650">
            <v>18.7</v>
          </cell>
          <cell r="AK650">
            <v>12</v>
          </cell>
          <cell r="AL650">
            <v>1.98</v>
          </cell>
          <cell r="AM650">
            <v>0</v>
          </cell>
          <cell r="AN650">
            <v>2.62</v>
          </cell>
          <cell r="AO650">
            <v>9.57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4.8899999999999997</v>
          </cell>
          <cell r="AV650">
            <v>0.72799999999999998</v>
          </cell>
          <cell r="AW650">
            <v>0</v>
          </cell>
          <cell r="AX650">
            <v>0.71499999999999997</v>
          </cell>
          <cell r="AY650" t="str">
            <v>WT305X70</v>
          </cell>
        </row>
        <row r="651">
          <cell r="A651" t="str">
            <v>WT</v>
          </cell>
          <cell r="B651" t="str">
            <v>WT12X42</v>
          </cell>
          <cell r="C651">
            <v>42</v>
          </cell>
          <cell r="D651">
            <v>12.4</v>
          </cell>
          <cell r="E651">
            <v>12.1</v>
          </cell>
          <cell r="F651">
            <v>0</v>
          </cell>
          <cell r="G651">
            <v>0</v>
          </cell>
          <cell r="H651">
            <v>9.02</v>
          </cell>
          <cell r="I651">
            <v>0</v>
          </cell>
          <cell r="J651">
            <v>0</v>
          </cell>
          <cell r="K651">
            <v>0.47</v>
          </cell>
          <cell r="L651">
            <v>0.77</v>
          </cell>
          <cell r="M651">
            <v>0</v>
          </cell>
          <cell r="N651">
            <v>0</v>
          </cell>
          <cell r="O651">
            <v>0</v>
          </cell>
          <cell r="P651">
            <v>1.27</v>
          </cell>
          <cell r="Q651">
            <v>1.6875</v>
          </cell>
          <cell r="R651">
            <v>0</v>
          </cell>
          <cell r="S651">
            <v>2.97</v>
          </cell>
          <cell r="T651">
            <v>0</v>
          </cell>
          <cell r="U651">
            <v>0</v>
          </cell>
          <cell r="V651">
            <v>0.68500000000000005</v>
          </cell>
          <cell r="W651">
            <v>0</v>
          </cell>
          <cell r="X651">
            <v>0</v>
          </cell>
          <cell r="Y651">
            <v>22.9</v>
          </cell>
          <cell r="Z651">
            <v>0</v>
          </cell>
          <cell r="AA651">
            <v>0</v>
          </cell>
          <cell r="AB651">
            <v>0</v>
          </cell>
          <cell r="AC651">
            <v>0</v>
          </cell>
          <cell r="AD651">
            <v>0</v>
          </cell>
          <cell r="AE651">
            <v>166</v>
          </cell>
          <cell r="AF651">
            <v>32.5</v>
          </cell>
          <cell r="AG651">
            <v>18.3</v>
          </cell>
          <cell r="AH651">
            <v>3.67</v>
          </cell>
          <cell r="AI651">
            <v>47.2</v>
          </cell>
          <cell r="AJ651">
            <v>16.3</v>
          </cell>
          <cell r="AK651">
            <v>10.5</v>
          </cell>
          <cell r="AL651">
            <v>1.95</v>
          </cell>
          <cell r="AM651">
            <v>0</v>
          </cell>
          <cell r="AN651">
            <v>1.84</v>
          </cell>
          <cell r="AO651">
            <v>6.9</v>
          </cell>
          <cell r="AP651">
            <v>0</v>
          </cell>
          <cell r="AQ651">
            <v>0</v>
          </cell>
          <cell r="AR651">
            <v>0</v>
          </cell>
          <cell r="AS651">
            <v>0</v>
          </cell>
          <cell r="AT651">
            <v>0</v>
          </cell>
          <cell r="AU651">
            <v>4.8899999999999997</v>
          </cell>
          <cell r="AV651">
            <v>0.72099999999999997</v>
          </cell>
          <cell r="AW651">
            <v>0</v>
          </cell>
          <cell r="AX651">
            <v>0.60899999999999999</v>
          </cell>
          <cell r="AY651" t="str">
            <v>WT305X62.5</v>
          </cell>
        </row>
        <row r="652">
          <cell r="A652" t="str">
            <v>WT</v>
          </cell>
          <cell r="B652" t="str">
            <v>WT12X38</v>
          </cell>
          <cell r="C652">
            <v>38</v>
          </cell>
          <cell r="D652">
            <v>11.2</v>
          </cell>
          <cell r="E652">
            <v>12</v>
          </cell>
          <cell r="F652">
            <v>0</v>
          </cell>
          <cell r="G652">
            <v>0</v>
          </cell>
          <cell r="H652">
            <v>8.99</v>
          </cell>
          <cell r="I652">
            <v>0</v>
          </cell>
          <cell r="J652">
            <v>0</v>
          </cell>
          <cell r="K652">
            <v>0.44</v>
          </cell>
          <cell r="L652">
            <v>0.68</v>
          </cell>
          <cell r="M652">
            <v>0</v>
          </cell>
          <cell r="N652">
            <v>0</v>
          </cell>
          <cell r="O652">
            <v>0</v>
          </cell>
          <cell r="P652">
            <v>1.18</v>
          </cell>
          <cell r="Q652">
            <v>1.5625</v>
          </cell>
          <cell r="R652">
            <v>0</v>
          </cell>
          <cell r="S652">
            <v>3</v>
          </cell>
          <cell r="T652">
            <v>0</v>
          </cell>
          <cell r="U652">
            <v>0</v>
          </cell>
          <cell r="V652">
            <v>0.622</v>
          </cell>
          <cell r="W652">
            <v>0</v>
          </cell>
          <cell r="X652">
            <v>0</v>
          </cell>
          <cell r="Y652">
            <v>24.5</v>
          </cell>
          <cell r="Z652">
            <v>0</v>
          </cell>
          <cell r="AA652">
            <v>0</v>
          </cell>
          <cell r="AB652">
            <v>0</v>
          </cell>
          <cell r="AC652">
            <v>0</v>
          </cell>
          <cell r="AD652">
            <v>0</v>
          </cell>
          <cell r="AE652">
            <v>151</v>
          </cell>
          <cell r="AF652">
            <v>30.1</v>
          </cell>
          <cell r="AG652">
            <v>16.899999999999999</v>
          </cell>
          <cell r="AH652">
            <v>3.68</v>
          </cell>
          <cell r="AI652">
            <v>41.3</v>
          </cell>
          <cell r="AJ652">
            <v>14.3</v>
          </cell>
          <cell r="AK652">
            <v>9.18</v>
          </cell>
          <cell r="AL652">
            <v>1.92</v>
          </cell>
          <cell r="AM652">
            <v>0</v>
          </cell>
          <cell r="AN652">
            <v>1.34</v>
          </cell>
          <cell r="AO652">
            <v>5.3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4.92</v>
          </cell>
          <cell r="AV652">
            <v>0.70799999999999996</v>
          </cell>
          <cell r="AW652">
            <v>0</v>
          </cell>
          <cell r="AX652">
            <v>0.54100000000000004</v>
          </cell>
          <cell r="AY652" t="str">
            <v>WT305X56.5</v>
          </cell>
        </row>
        <row r="653">
          <cell r="A653" t="str">
            <v>WT</v>
          </cell>
          <cell r="B653" t="str">
            <v>WT12X34</v>
          </cell>
          <cell r="C653">
            <v>34</v>
          </cell>
          <cell r="D653">
            <v>10</v>
          </cell>
          <cell r="E653">
            <v>11.9</v>
          </cell>
          <cell r="F653">
            <v>0</v>
          </cell>
          <cell r="G653">
            <v>0</v>
          </cell>
          <cell r="H653">
            <v>8.9700000000000006</v>
          </cell>
          <cell r="I653">
            <v>0</v>
          </cell>
          <cell r="J653">
            <v>0</v>
          </cell>
          <cell r="K653">
            <v>0.41499999999999998</v>
          </cell>
          <cell r="L653">
            <v>0.58499999999999996</v>
          </cell>
          <cell r="M653">
            <v>0</v>
          </cell>
          <cell r="N653">
            <v>0</v>
          </cell>
          <cell r="O653">
            <v>0</v>
          </cell>
          <cell r="P653">
            <v>1.0900000000000001</v>
          </cell>
          <cell r="Q653">
            <v>1.5</v>
          </cell>
          <cell r="R653">
            <v>0</v>
          </cell>
          <cell r="S653">
            <v>3.06</v>
          </cell>
          <cell r="T653">
            <v>0</v>
          </cell>
          <cell r="U653">
            <v>0</v>
          </cell>
          <cell r="V653">
            <v>0.56000000000000005</v>
          </cell>
          <cell r="W653">
            <v>0</v>
          </cell>
          <cell r="X653">
            <v>0</v>
          </cell>
          <cell r="Y653">
            <v>26</v>
          </cell>
          <cell r="Z653">
            <v>0</v>
          </cell>
          <cell r="AA653">
            <v>0</v>
          </cell>
          <cell r="AB653">
            <v>0</v>
          </cell>
          <cell r="AC653">
            <v>0</v>
          </cell>
          <cell r="AD653">
            <v>0</v>
          </cell>
          <cell r="AE653">
            <v>137</v>
          </cell>
          <cell r="AF653">
            <v>27.9</v>
          </cell>
          <cell r="AG653">
            <v>15.6</v>
          </cell>
          <cell r="AH653">
            <v>3.7</v>
          </cell>
          <cell r="AI653">
            <v>35.200000000000003</v>
          </cell>
          <cell r="AJ653">
            <v>12.3</v>
          </cell>
          <cell r="AK653">
            <v>7.85</v>
          </cell>
          <cell r="AL653">
            <v>1.87</v>
          </cell>
          <cell r="AM653">
            <v>0</v>
          </cell>
          <cell r="AN653">
            <v>0.93200000000000005</v>
          </cell>
          <cell r="AO653">
            <v>4.08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4.99</v>
          </cell>
          <cell r="AV653">
            <v>0.69199999999999995</v>
          </cell>
          <cell r="AW653">
            <v>0</v>
          </cell>
          <cell r="AX653">
            <v>0.48899999999999999</v>
          </cell>
          <cell r="AY653" t="str">
            <v>WT305X50.5</v>
          </cell>
        </row>
        <row r="654">
          <cell r="A654" t="str">
            <v>WT</v>
          </cell>
          <cell r="B654" t="str">
            <v>WT12X31</v>
          </cell>
          <cell r="C654">
            <v>31</v>
          </cell>
          <cell r="D654">
            <v>9.16</v>
          </cell>
          <cell r="E654">
            <v>11.9</v>
          </cell>
          <cell r="F654">
            <v>0</v>
          </cell>
          <cell r="G654">
            <v>0</v>
          </cell>
          <cell r="H654">
            <v>7.04</v>
          </cell>
          <cell r="I654">
            <v>0</v>
          </cell>
          <cell r="J654">
            <v>0</v>
          </cell>
          <cell r="K654">
            <v>0.43</v>
          </cell>
          <cell r="L654">
            <v>0.59</v>
          </cell>
          <cell r="M654">
            <v>0</v>
          </cell>
          <cell r="N654">
            <v>0</v>
          </cell>
          <cell r="O654">
            <v>0</v>
          </cell>
          <cell r="P654">
            <v>1.19</v>
          </cell>
          <cell r="Q654">
            <v>1.5</v>
          </cell>
          <cell r="R654">
            <v>0</v>
          </cell>
          <cell r="S654">
            <v>3.45</v>
          </cell>
          <cell r="T654">
            <v>0</v>
          </cell>
          <cell r="U654">
            <v>0</v>
          </cell>
          <cell r="V654">
            <v>1.22</v>
          </cell>
          <cell r="W654">
            <v>0</v>
          </cell>
          <cell r="X654">
            <v>0</v>
          </cell>
          <cell r="Y654">
            <v>24.8</v>
          </cell>
          <cell r="Z654">
            <v>0</v>
          </cell>
          <cell r="AA654">
            <v>0</v>
          </cell>
          <cell r="AB654">
            <v>0</v>
          </cell>
          <cell r="AC654">
            <v>0</v>
          </cell>
          <cell r="AD654">
            <v>0</v>
          </cell>
          <cell r="AE654">
            <v>132</v>
          </cell>
          <cell r="AF654">
            <v>28.4</v>
          </cell>
          <cell r="AG654">
            <v>15.6</v>
          </cell>
          <cell r="AH654">
            <v>3.79</v>
          </cell>
          <cell r="AI654">
            <v>17.2</v>
          </cell>
          <cell r="AJ654">
            <v>7.86</v>
          </cell>
          <cell r="AK654">
            <v>4.9000000000000004</v>
          </cell>
          <cell r="AL654">
            <v>1.37</v>
          </cell>
          <cell r="AM654">
            <v>0</v>
          </cell>
          <cell r="AN654">
            <v>0.88300000000000001</v>
          </cell>
          <cell r="AO654">
            <v>3.92</v>
          </cell>
          <cell r="AP654">
            <v>0</v>
          </cell>
          <cell r="AQ654">
            <v>0</v>
          </cell>
          <cell r="AR654">
            <v>0</v>
          </cell>
          <cell r="AS654">
            <v>0</v>
          </cell>
          <cell r="AT654">
            <v>0</v>
          </cell>
          <cell r="AU654">
            <v>5.12</v>
          </cell>
          <cell r="AV654">
            <v>0.62</v>
          </cell>
          <cell r="AW654">
            <v>0</v>
          </cell>
          <cell r="AX654">
            <v>0.52500000000000002</v>
          </cell>
          <cell r="AY654" t="str">
            <v>WT305X46</v>
          </cell>
        </row>
        <row r="655">
          <cell r="A655" t="str">
            <v>WT</v>
          </cell>
          <cell r="B655" t="str">
            <v>WT12X27.5</v>
          </cell>
          <cell r="C655">
            <v>27.5</v>
          </cell>
          <cell r="D655">
            <v>8.15</v>
          </cell>
          <cell r="E655">
            <v>11.8</v>
          </cell>
          <cell r="F655">
            <v>0</v>
          </cell>
          <cell r="G655">
            <v>0</v>
          </cell>
          <cell r="H655">
            <v>7.01</v>
          </cell>
          <cell r="I655">
            <v>0</v>
          </cell>
          <cell r="J655">
            <v>0</v>
          </cell>
          <cell r="K655">
            <v>0.39500000000000002</v>
          </cell>
          <cell r="L655">
            <v>0.505</v>
          </cell>
          <cell r="M655">
            <v>0</v>
          </cell>
          <cell r="N655">
            <v>0</v>
          </cell>
          <cell r="O655">
            <v>0</v>
          </cell>
          <cell r="P655">
            <v>1.1100000000000001</v>
          </cell>
          <cell r="Q655">
            <v>1.4375</v>
          </cell>
          <cell r="R655">
            <v>0</v>
          </cell>
          <cell r="S655">
            <v>3.48</v>
          </cell>
          <cell r="T655">
            <v>0</v>
          </cell>
          <cell r="U655">
            <v>0</v>
          </cell>
          <cell r="V655">
            <v>1.47</v>
          </cell>
          <cell r="W655">
            <v>0</v>
          </cell>
          <cell r="X655">
            <v>0</v>
          </cell>
          <cell r="Y655">
            <v>27</v>
          </cell>
          <cell r="Z655">
            <v>0</v>
          </cell>
          <cell r="AA655">
            <v>0</v>
          </cell>
          <cell r="AB655">
            <v>0</v>
          </cell>
          <cell r="AC655">
            <v>0</v>
          </cell>
          <cell r="AD655">
            <v>0</v>
          </cell>
          <cell r="AE655">
            <v>117</v>
          </cell>
          <cell r="AF655">
            <v>25.6</v>
          </cell>
          <cell r="AG655">
            <v>14.1</v>
          </cell>
          <cell r="AH655">
            <v>3.79</v>
          </cell>
          <cell r="AI655">
            <v>14.5</v>
          </cell>
          <cell r="AJ655">
            <v>6.66</v>
          </cell>
          <cell r="AK655">
            <v>4.1500000000000004</v>
          </cell>
          <cell r="AL655">
            <v>1.34</v>
          </cell>
          <cell r="AM655">
            <v>0</v>
          </cell>
          <cell r="AN655">
            <v>0.61499999999999999</v>
          </cell>
          <cell r="AO655">
            <v>2.93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5.15</v>
          </cell>
          <cell r="AV655">
            <v>0.60699999999999998</v>
          </cell>
          <cell r="AW655">
            <v>0</v>
          </cell>
          <cell r="AX655">
            <v>0.44900000000000001</v>
          </cell>
          <cell r="AY655" t="str">
            <v>WT305X41</v>
          </cell>
        </row>
        <row r="656">
          <cell r="A656" t="str">
            <v>WT</v>
          </cell>
          <cell r="B656" t="str">
            <v>WT10.5X100.5</v>
          </cell>
          <cell r="C656">
            <v>100.5</v>
          </cell>
          <cell r="D656">
            <v>29.6</v>
          </cell>
          <cell r="E656">
            <v>11.5</v>
          </cell>
          <cell r="F656">
            <v>0</v>
          </cell>
          <cell r="G656">
            <v>0</v>
          </cell>
          <cell r="H656">
            <v>12.6</v>
          </cell>
          <cell r="I656">
            <v>0</v>
          </cell>
          <cell r="J656">
            <v>0</v>
          </cell>
          <cell r="K656">
            <v>0.91</v>
          </cell>
          <cell r="L656">
            <v>1.63</v>
          </cell>
          <cell r="M656">
            <v>0</v>
          </cell>
          <cell r="N656">
            <v>0</v>
          </cell>
          <cell r="O656">
            <v>0</v>
          </cell>
          <cell r="P656">
            <v>2.13</v>
          </cell>
          <cell r="Q656">
            <v>2.5</v>
          </cell>
          <cell r="R656">
            <v>0</v>
          </cell>
          <cell r="S656">
            <v>2.57</v>
          </cell>
          <cell r="T656">
            <v>0</v>
          </cell>
          <cell r="U656">
            <v>0</v>
          </cell>
          <cell r="V656">
            <v>1.18</v>
          </cell>
          <cell r="W656">
            <v>0</v>
          </cell>
          <cell r="X656">
            <v>0</v>
          </cell>
          <cell r="Y656">
            <v>10.3</v>
          </cell>
          <cell r="Z656">
            <v>0</v>
          </cell>
          <cell r="AA656">
            <v>0</v>
          </cell>
          <cell r="AB656">
            <v>0</v>
          </cell>
          <cell r="AC656">
            <v>0</v>
          </cell>
          <cell r="AD656">
            <v>0</v>
          </cell>
          <cell r="AE656">
            <v>285</v>
          </cell>
          <cell r="AF656">
            <v>58.6</v>
          </cell>
          <cell r="AG656">
            <v>31.9</v>
          </cell>
          <cell r="AH656">
            <v>3.1</v>
          </cell>
          <cell r="AI656">
            <v>271</v>
          </cell>
          <cell r="AJ656">
            <v>66.5</v>
          </cell>
          <cell r="AK656">
            <v>43.1</v>
          </cell>
          <cell r="AL656">
            <v>3.02</v>
          </cell>
          <cell r="AM656">
            <v>0</v>
          </cell>
          <cell r="AN656">
            <v>20.399999999999999</v>
          </cell>
          <cell r="AO656">
            <v>85.4</v>
          </cell>
          <cell r="AP656">
            <v>0</v>
          </cell>
          <cell r="AQ656">
            <v>0</v>
          </cell>
          <cell r="AR656">
            <v>0</v>
          </cell>
          <cell r="AS656">
            <v>0</v>
          </cell>
          <cell r="AT656">
            <v>0</v>
          </cell>
          <cell r="AU656">
            <v>4.68</v>
          </cell>
          <cell r="AV656">
            <v>0.85899999999999999</v>
          </cell>
          <cell r="AW656">
            <v>0</v>
          </cell>
          <cell r="AX656">
            <v>1</v>
          </cell>
          <cell r="AY656" t="str">
            <v>WT265X150</v>
          </cell>
        </row>
        <row r="657">
          <cell r="A657" t="str">
            <v>WT</v>
          </cell>
          <cell r="B657" t="str">
            <v>WT10.5X91</v>
          </cell>
          <cell r="C657">
            <v>91</v>
          </cell>
          <cell r="D657">
            <v>26.8</v>
          </cell>
          <cell r="E657">
            <v>11.4</v>
          </cell>
          <cell r="F657">
            <v>0</v>
          </cell>
          <cell r="G657">
            <v>0</v>
          </cell>
          <cell r="H657">
            <v>12.5</v>
          </cell>
          <cell r="I657">
            <v>0</v>
          </cell>
          <cell r="J657">
            <v>0</v>
          </cell>
          <cell r="K657">
            <v>0.83</v>
          </cell>
          <cell r="L657">
            <v>1.48</v>
          </cell>
          <cell r="M657">
            <v>0</v>
          </cell>
          <cell r="N657">
            <v>0</v>
          </cell>
          <cell r="O657">
            <v>0</v>
          </cell>
          <cell r="P657">
            <v>1.98</v>
          </cell>
          <cell r="Q657">
            <v>2.375</v>
          </cell>
          <cell r="R657">
            <v>0</v>
          </cell>
          <cell r="S657">
            <v>2.48</v>
          </cell>
          <cell r="T657">
            <v>0</v>
          </cell>
          <cell r="U657">
            <v>0</v>
          </cell>
          <cell r="V657">
            <v>1.07</v>
          </cell>
          <cell r="W657">
            <v>0</v>
          </cell>
          <cell r="X657">
            <v>0</v>
          </cell>
          <cell r="Y657">
            <v>11.3</v>
          </cell>
          <cell r="Z657">
            <v>0</v>
          </cell>
          <cell r="AA657">
            <v>0</v>
          </cell>
          <cell r="AB657">
            <v>0</v>
          </cell>
          <cell r="AC657">
            <v>0</v>
          </cell>
          <cell r="AD657">
            <v>0</v>
          </cell>
          <cell r="AE657">
            <v>253</v>
          </cell>
          <cell r="AF657">
            <v>52.1</v>
          </cell>
          <cell r="AG657">
            <v>28.5</v>
          </cell>
          <cell r="AH657">
            <v>3.07</v>
          </cell>
          <cell r="AI657">
            <v>241</v>
          </cell>
          <cell r="AJ657">
            <v>59.5</v>
          </cell>
          <cell r="AK657">
            <v>38.6</v>
          </cell>
          <cell r="AL657">
            <v>3</v>
          </cell>
          <cell r="AM657">
            <v>0</v>
          </cell>
          <cell r="AN657">
            <v>15.3</v>
          </cell>
          <cell r="AO657">
            <v>63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4.63</v>
          </cell>
          <cell r="AV657">
            <v>0.85899999999999999</v>
          </cell>
          <cell r="AW657">
            <v>0</v>
          </cell>
          <cell r="AX657">
            <v>1</v>
          </cell>
          <cell r="AY657" t="str">
            <v>WT265X136</v>
          </cell>
        </row>
        <row r="658">
          <cell r="A658" t="str">
            <v>WT</v>
          </cell>
          <cell r="B658" t="str">
            <v>WT10.5X83</v>
          </cell>
          <cell r="C658">
            <v>83</v>
          </cell>
          <cell r="D658">
            <v>24.4</v>
          </cell>
          <cell r="E658">
            <v>11.2</v>
          </cell>
          <cell r="F658">
            <v>0</v>
          </cell>
          <cell r="G658">
            <v>0</v>
          </cell>
          <cell r="H658">
            <v>12.4</v>
          </cell>
          <cell r="I658">
            <v>0</v>
          </cell>
          <cell r="J658">
            <v>0</v>
          </cell>
          <cell r="K658">
            <v>0.75</v>
          </cell>
          <cell r="L658">
            <v>1.36</v>
          </cell>
          <cell r="M658">
            <v>0</v>
          </cell>
          <cell r="N658">
            <v>0</v>
          </cell>
          <cell r="O658">
            <v>0</v>
          </cell>
          <cell r="P658">
            <v>1.86</v>
          </cell>
          <cell r="Q658">
            <v>2.25</v>
          </cell>
          <cell r="R658">
            <v>0</v>
          </cell>
          <cell r="S658">
            <v>2.39</v>
          </cell>
          <cell r="T658">
            <v>0</v>
          </cell>
          <cell r="U658">
            <v>0</v>
          </cell>
          <cell r="V658">
            <v>0.98299999999999998</v>
          </cell>
          <cell r="W658">
            <v>0</v>
          </cell>
          <cell r="X658">
            <v>0</v>
          </cell>
          <cell r="Y658">
            <v>12.5</v>
          </cell>
          <cell r="Z658">
            <v>0</v>
          </cell>
          <cell r="AA658">
            <v>0</v>
          </cell>
          <cell r="AB658">
            <v>0</v>
          </cell>
          <cell r="AC658">
            <v>0</v>
          </cell>
          <cell r="AD658">
            <v>0</v>
          </cell>
          <cell r="AE658">
            <v>226</v>
          </cell>
          <cell r="AF658">
            <v>46.3</v>
          </cell>
          <cell r="AG658">
            <v>25.5</v>
          </cell>
          <cell r="AH658">
            <v>3.04</v>
          </cell>
          <cell r="AI658">
            <v>217</v>
          </cell>
          <cell r="AJ658">
            <v>53.9</v>
          </cell>
          <cell r="AK658">
            <v>35</v>
          </cell>
          <cell r="AL658">
            <v>2.99</v>
          </cell>
          <cell r="AM658">
            <v>0</v>
          </cell>
          <cell r="AN658">
            <v>11.8</v>
          </cell>
          <cell r="AO658">
            <v>47.3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4.59</v>
          </cell>
          <cell r="AV658">
            <v>0.86099999999999999</v>
          </cell>
          <cell r="AW658">
            <v>0</v>
          </cell>
          <cell r="AX658">
            <v>1</v>
          </cell>
          <cell r="AY658" t="str">
            <v>WT265X124</v>
          </cell>
        </row>
        <row r="659">
          <cell r="A659" t="str">
            <v>WT</v>
          </cell>
          <cell r="B659" t="str">
            <v>WT10.5X73.5</v>
          </cell>
          <cell r="C659">
            <v>73.5</v>
          </cell>
          <cell r="D659">
            <v>21.6</v>
          </cell>
          <cell r="E659">
            <v>11</v>
          </cell>
          <cell r="F659">
            <v>0</v>
          </cell>
          <cell r="G659">
            <v>0</v>
          </cell>
          <cell r="H659">
            <v>12.5</v>
          </cell>
          <cell r="I659">
            <v>0</v>
          </cell>
          <cell r="J659">
            <v>0</v>
          </cell>
          <cell r="K659">
            <v>0.72</v>
          </cell>
          <cell r="L659">
            <v>1.1499999999999999</v>
          </cell>
          <cell r="M659">
            <v>0</v>
          </cell>
          <cell r="N659">
            <v>0</v>
          </cell>
          <cell r="O659">
            <v>0</v>
          </cell>
          <cell r="P659">
            <v>1.65</v>
          </cell>
          <cell r="Q659">
            <v>2</v>
          </cell>
          <cell r="R659">
            <v>0</v>
          </cell>
          <cell r="S659">
            <v>2.39</v>
          </cell>
          <cell r="T659">
            <v>0</v>
          </cell>
          <cell r="U659">
            <v>0</v>
          </cell>
          <cell r="V659">
            <v>0.86399999999999999</v>
          </cell>
          <cell r="W659">
            <v>0</v>
          </cell>
          <cell r="X659">
            <v>0</v>
          </cell>
          <cell r="Y659">
            <v>13</v>
          </cell>
          <cell r="Z659">
            <v>0</v>
          </cell>
          <cell r="AA659">
            <v>0</v>
          </cell>
          <cell r="AB659">
            <v>0</v>
          </cell>
          <cell r="AC659">
            <v>0</v>
          </cell>
          <cell r="AD659">
            <v>0</v>
          </cell>
          <cell r="AE659">
            <v>204</v>
          </cell>
          <cell r="AF659">
            <v>42.4</v>
          </cell>
          <cell r="AG659">
            <v>23.7</v>
          </cell>
          <cell r="AH659">
            <v>3.08</v>
          </cell>
          <cell r="AI659">
            <v>188</v>
          </cell>
          <cell r="AJ659">
            <v>46.3</v>
          </cell>
          <cell r="AK659">
            <v>30</v>
          </cell>
          <cell r="AL659">
            <v>2.95</v>
          </cell>
          <cell r="AM659">
            <v>0</v>
          </cell>
          <cell r="AN659">
            <v>7.69</v>
          </cell>
          <cell r="AO659">
            <v>32.5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4.63</v>
          </cell>
          <cell r="AV659">
            <v>0.84599999999999997</v>
          </cell>
          <cell r="AW659">
            <v>0</v>
          </cell>
          <cell r="AX659">
            <v>1</v>
          </cell>
          <cell r="AY659" t="str">
            <v>WT265X109.5</v>
          </cell>
        </row>
        <row r="660">
          <cell r="A660" t="str">
            <v>WT</v>
          </cell>
          <cell r="B660" t="str">
            <v>WT10.5X66</v>
          </cell>
          <cell r="C660">
            <v>66</v>
          </cell>
          <cell r="D660">
            <v>19.399999999999999</v>
          </cell>
          <cell r="E660">
            <v>10.9</v>
          </cell>
          <cell r="F660">
            <v>0</v>
          </cell>
          <cell r="G660">
            <v>0</v>
          </cell>
          <cell r="H660">
            <v>12.4</v>
          </cell>
          <cell r="I660">
            <v>0</v>
          </cell>
          <cell r="J660">
            <v>0</v>
          </cell>
          <cell r="K660">
            <v>0.65</v>
          </cell>
          <cell r="L660">
            <v>1.03</v>
          </cell>
          <cell r="M660">
            <v>0</v>
          </cell>
          <cell r="N660">
            <v>0</v>
          </cell>
          <cell r="O660">
            <v>0</v>
          </cell>
          <cell r="P660">
            <v>1.54</v>
          </cell>
          <cell r="Q660">
            <v>1.9375</v>
          </cell>
          <cell r="R660">
            <v>0</v>
          </cell>
          <cell r="S660">
            <v>2.33</v>
          </cell>
          <cell r="T660">
            <v>0</v>
          </cell>
          <cell r="U660">
            <v>0</v>
          </cell>
          <cell r="V660">
            <v>0.78</v>
          </cell>
          <cell r="W660">
            <v>0</v>
          </cell>
          <cell r="X660">
            <v>0</v>
          </cell>
          <cell r="Y660">
            <v>14.4</v>
          </cell>
          <cell r="Z660">
            <v>0</v>
          </cell>
          <cell r="AA660">
            <v>0</v>
          </cell>
          <cell r="AB660">
            <v>0</v>
          </cell>
          <cell r="AC660">
            <v>0</v>
          </cell>
          <cell r="AD660">
            <v>0</v>
          </cell>
          <cell r="AE660">
            <v>181</v>
          </cell>
          <cell r="AF660">
            <v>37.6</v>
          </cell>
          <cell r="AG660">
            <v>21.1</v>
          </cell>
          <cell r="AH660">
            <v>3.06</v>
          </cell>
          <cell r="AI660">
            <v>166</v>
          </cell>
          <cell r="AJ660">
            <v>41.1</v>
          </cell>
          <cell r="AK660">
            <v>26.7</v>
          </cell>
          <cell r="AL660">
            <v>2.93</v>
          </cell>
          <cell r="AM660">
            <v>0</v>
          </cell>
          <cell r="AN660">
            <v>5.62</v>
          </cell>
          <cell r="AO660">
            <v>23.4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4.5999999999999996</v>
          </cell>
          <cell r="AV660">
            <v>0.84399999999999997</v>
          </cell>
          <cell r="AW660">
            <v>0</v>
          </cell>
          <cell r="AX660">
            <v>1</v>
          </cell>
          <cell r="AY660" t="str">
            <v>WT265X98</v>
          </cell>
        </row>
        <row r="661">
          <cell r="A661" t="str">
            <v>WT</v>
          </cell>
          <cell r="B661" t="str">
            <v>WT10.5X61</v>
          </cell>
          <cell r="C661">
            <v>61</v>
          </cell>
          <cell r="D661">
            <v>17.899999999999999</v>
          </cell>
          <cell r="E661">
            <v>10.8</v>
          </cell>
          <cell r="F661">
            <v>0</v>
          </cell>
          <cell r="G661">
            <v>0</v>
          </cell>
          <cell r="H661">
            <v>12.4</v>
          </cell>
          <cell r="I661">
            <v>0</v>
          </cell>
          <cell r="J661">
            <v>0</v>
          </cell>
          <cell r="K661">
            <v>0.6</v>
          </cell>
          <cell r="L661">
            <v>0.96</v>
          </cell>
          <cell r="M661">
            <v>0</v>
          </cell>
          <cell r="N661">
            <v>0</v>
          </cell>
          <cell r="O661">
            <v>0</v>
          </cell>
          <cell r="P661">
            <v>1.46</v>
          </cell>
          <cell r="Q661">
            <v>1.8125</v>
          </cell>
          <cell r="R661">
            <v>0</v>
          </cell>
          <cell r="S661">
            <v>2.2799999999999998</v>
          </cell>
          <cell r="T661">
            <v>0</v>
          </cell>
          <cell r="U661">
            <v>0</v>
          </cell>
          <cell r="V661">
            <v>0.72399999999999998</v>
          </cell>
          <cell r="W661">
            <v>0</v>
          </cell>
          <cell r="X661">
            <v>0</v>
          </cell>
          <cell r="Y661">
            <v>15.6</v>
          </cell>
          <cell r="Z661">
            <v>0</v>
          </cell>
          <cell r="AA661">
            <v>0</v>
          </cell>
          <cell r="AB661">
            <v>0</v>
          </cell>
          <cell r="AC661">
            <v>0</v>
          </cell>
          <cell r="AD661">
            <v>0</v>
          </cell>
          <cell r="AE661">
            <v>166</v>
          </cell>
          <cell r="AF661">
            <v>34.299999999999997</v>
          </cell>
          <cell r="AG661">
            <v>19.3</v>
          </cell>
          <cell r="AH661">
            <v>3.04</v>
          </cell>
          <cell r="AI661">
            <v>152</v>
          </cell>
          <cell r="AJ661">
            <v>37.799999999999997</v>
          </cell>
          <cell r="AK661">
            <v>24.6</v>
          </cell>
          <cell r="AL661">
            <v>2.91</v>
          </cell>
          <cell r="AM661">
            <v>0</v>
          </cell>
          <cell r="AN661">
            <v>4.47</v>
          </cell>
          <cell r="AO661">
            <v>18.399999999999999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4.58</v>
          </cell>
          <cell r="AV661">
            <v>0.84599999999999997</v>
          </cell>
          <cell r="AW661">
            <v>0</v>
          </cell>
          <cell r="AX661">
            <v>0.995</v>
          </cell>
          <cell r="AY661" t="str">
            <v>WT265X91</v>
          </cell>
        </row>
        <row r="662">
          <cell r="A662" t="str">
            <v>WT</v>
          </cell>
          <cell r="B662" t="str">
            <v>WT10.5X55.5</v>
          </cell>
          <cell r="C662">
            <v>55.5</v>
          </cell>
          <cell r="D662">
            <v>16.3</v>
          </cell>
          <cell r="E662">
            <v>10.8</v>
          </cell>
          <cell r="F662">
            <v>0</v>
          </cell>
          <cell r="G662">
            <v>0</v>
          </cell>
          <cell r="H662">
            <v>12.3</v>
          </cell>
          <cell r="I662">
            <v>0</v>
          </cell>
          <cell r="J662">
            <v>0</v>
          </cell>
          <cell r="K662">
            <v>0.55000000000000004</v>
          </cell>
          <cell r="L662">
            <v>0.875</v>
          </cell>
          <cell r="M662">
            <v>0</v>
          </cell>
          <cell r="N662">
            <v>0</v>
          </cell>
          <cell r="O662">
            <v>0</v>
          </cell>
          <cell r="P662">
            <v>1.38</v>
          </cell>
          <cell r="Q662">
            <v>1.75</v>
          </cell>
          <cell r="R662">
            <v>0</v>
          </cell>
          <cell r="S662">
            <v>2.23</v>
          </cell>
          <cell r="T662">
            <v>0</v>
          </cell>
          <cell r="U662">
            <v>0</v>
          </cell>
          <cell r="V662">
            <v>0.66200000000000003</v>
          </cell>
          <cell r="W662">
            <v>0</v>
          </cell>
          <cell r="X662">
            <v>0</v>
          </cell>
          <cell r="Y662">
            <v>17.100000000000001</v>
          </cell>
          <cell r="Z662">
            <v>0</v>
          </cell>
          <cell r="AA662">
            <v>0</v>
          </cell>
          <cell r="AB662">
            <v>0</v>
          </cell>
          <cell r="AC662">
            <v>0</v>
          </cell>
          <cell r="AD662">
            <v>0</v>
          </cell>
          <cell r="AE662">
            <v>150</v>
          </cell>
          <cell r="AF662">
            <v>31</v>
          </cell>
          <cell r="AG662">
            <v>17.5</v>
          </cell>
          <cell r="AH662">
            <v>3.03</v>
          </cell>
          <cell r="AI662">
            <v>137</v>
          </cell>
          <cell r="AJ662">
            <v>34.1</v>
          </cell>
          <cell r="AK662">
            <v>22.2</v>
          </cell>
          <cell r="AL662">
            <v>2.9</v>
          </cell>
          <cell r="AM662">
            <v>0</v>
          </cell>
          <cell r="AN662">
            <v>3.4</v>
          </cell>
          <cell r="AO662">
            <v>13.8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4.5599999999999996</v>
          </cell>
          <cell r="AV662">
            <v>0.84499999999999997</v>
          </cell>
          <cell r="AW662">
            <v>0</v>
          </cell>
          <cell r="AX662">
            <v>0.91900000000000004</v>
          </cell>
          <cell r="AY662" t="str">
            <v>WT265X82.5</v>
          </cell>
        </row>
        <row r="663">
          <cell r="A663" t="str">
            <v>WT</v>
          </cell>
          <cell r="B663" t="str">
            <v>WT10.5X50.5</v>
          </cell>
          <cell r="C663">
            <v>50.5</v>
          </cell>
          <cell r="D663">
            <v>14.9</v>
          </cell>
          <cell r="E663">
            <v>10.7</v>
          </cell>
          <cell r="F663">
            <v>0</v>
          </cell>
          <cell r="G663">
            <v>0</v>
          </cell>
          <cell r="H663">
            <v>12.3</v>
          </cell>
          <cell r="I663">
            <v>0</v>
          </cell>
          <cell r="J663">
            <v>0</v>
          </cell>
          <cell r="K663">
            <v>0.5</v>
          </cell>
          <cell r="L663">
            <v>0.8</v>
          </cell>
          <cell r="M663">
            <v>0</v>
          </cell>
          <cell r="N663">
            <v>0</v>
          </cell>
          <cell r="O663">
            <v>0</v>
          </cell>
          <cell r="P663">
            <v>1.3</v>
          </cell>
          <cell r="Q663">
            <v>1.6875</v>
          </cell>
          <cell r="R663">
            <v>0</v>
          </cell>
          <cell r="S663">
            <v>2.1800000000000002</v>
          </cell>
          <cell r="T663">
            <v>0</v>
          </cell>
          <cell r="U663">
            <v>0</v>
          </cell>
          <cell r="V663">
            <v>0.60499999999999998</v>
          </cell>
          <cell r="W663">
            <v>0</v>
          </cell>
          <cell r="X663">
            <v>0</v>
          </cell>
          <cell r="Y663">
            <v>18.8</v>
          </cell>
          <cell r="Z663">
            <v>0</v>
          </cell>
          <cell r="AA663">
            <v>0</v>
          </cell>
          <cell r="AB663">
            <v>0</v>
          </cell>
          <cell r="AC663">
            <v>0</v>
          </cell>
          <cell r="AD663">
            <v>0</v>
          </cell>
          <cell r="AE663">
            <v>135</v>
          </cell>
          <cell r="AF663">
            <v>27.9</v>
          </cell>
          <cell r="AG663">
            <v>15.8</v>
          </cell>
          <cell r="AH663">
            <v>3.01</v>
          </cell>
          <cell r="AI663">
            <v>124</v>
          </cell>
          <cell r="AJ663">
            <v>30.8</v>
          </cell>
          <cell r="AK663">
            <v>20.2</v>
          </cell>
          <cell r="AL663">
            <v>2.89</v>
          </cell>
          <cell r="AM663">
            <v>0</v>
          </cell>
          <cell r="AN663">
            <v>2.6</v>
          </cell>
          <cell r="AO663">
            <v>10.4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4.53</v>
          </cell>
          <cell r="AV663">
            <v>0.84599999999999997</v>
          </cell>
          <cell r="AW663">
            <v>0</v>
          </cell>
          <cell r="AX663">
            <v>0.82799999999999996</v>
          </cell>
          <cell r="AY663" t="str">
            <v>WT265X75</v>
          </cell>
        </row>
        <row r="664">
          <cell r="A664" t="str">
            <v>WT</v>
          </cell>
          <cell r="B664" t="str">
            <v>WT10.5X46.5</v>
          </cell>
          <cell r="C664">
            <v>46.5</v>
          </cell>
          <cell r="D664">
            <v>13.7</v>
          </cell>
          <cell r="E664">
            <v>10.8</v>
          </cell>
          <cell r="F664">
            <v>0</v>
          </cell>
          <cell r="G664">
            <v>0</v>
          </cell>
          <cell r="H664">
            <v>8.42</v>
          </cell>
          <cell r="I664">
            <v>0</v>
          </cell>
          <cell r="J664">
            <v>0</v>
          </cell>
          <cell r="K664">
            <v>0.57999999999999996</v>
          </cell>
          <cell r="L664">
            <v>0.93</v>
          </cell>
          <cell r="M664">
            <v>0</v>
          </cell>
          <cell r="N664">
            <v>0</v>
          </cell>
          <cell r="O664">
            <v>0</v>
          </cell>
          <cell r="P664">
            <v>1.43</v>
          </cell>
          <cell r="Q664">
            <v>1.625</v>
          </cell>
          <cell r="R664">
            <v>0</v>
          </cell>
          <cell r="S664">
            <v>2.74</v>
          </cell>
          <cell r="T664">
            <v>0</v>
          </cell>
          <cell r="U664">
            <v>0</v>
          </cell>
          <cell r="V664">
            <v>0.81200000000000006</v>
          </cell>
          <cell r="W664">
            <v>0</v>
          </cell>
          <cell r="X664">
            <v>0</v>
          </cell>
          <cell r="Y664">
            <v>16.2</v>
          </cell>
          <cell r="Z664">
            <v>0</v>
          </cell>
          <cell r="AA664">
            <v>0</v>
          </cell>
          <cell r="AB664">
            <v>0</v>
          </cell>
          <cell r="AC664">
            <v>0</v>
          </cell>
          <cell r="AD664">
            <v>0</v>
          </cell>
          <cell r="AE664">
            <v>144</v>
          </cell>
          <cell r="AF664">
            <v>31.8</v>
          </cell>
          <cell r="AG664">
            <v>17.899999999999999</v>
          </cell>
          <cell r="AH664">
            <v>3.25</v>
          </cell>
          <cell r="AI664">
            <v>46.4</v>
          </cell>
          <cell r="AJ664">
            <v>17.3</v>
          </cell>
          <cell r="AK664">
            <v>11</v>
          </cell>
          <cell r="AL664">
            <v>1.84</v>
          </cell>
          <cell r="AM664">
            <v>0</v>
          </cell>
          <cell r="AN664">
            <v>3.01</v>
          </cell>
          <cell r="AO664">
            <v>9.33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4.37</v>
          </cell>
          <cell r="AV664">
            <v>0.72899999999999998</v>
          </cell>
          <cell r="AW664">
            <v>0</v>
          </cell>
          <cell r="AX664">
            <v>0.96599999999999997</v>
          </cell>
          <cell r="AY664" t="str">
            <v>WT265X69</v>
          </cell>
        </row>
        <row r="665">
          <cell r="A665" t="str">
            <v>WT</v>
          </cell>
          <cell r="B665" t="str">
            <v>WT10.5X41.5</v>
          </cell>
          <cell r="C665">
            <v>41.5</v>
          </cell>
          <cell r="D665">
            <v>12.2</v>
          </cell>
          <cell r="E665">
            <v>10.7</v>
          </cell>
          <cell r="F665">
            <v>0</v>
          </cell>
          <cell r="G665">
            <v>0</v>
          </cell>
          <cell r="H665">
            <v>8.36</v>
          </cell>
          <cell r="I665">
            <v>0</v>
          </cell>
          <cell r="J665">
            <v>0</v>
          </cell>
          <cell r="K665">
            <v>0.51500000000000001</v>
          </cell>
          <cell r="L665">
            <v>0.83499999999999996</v>
          </cell>
          <cell r="M665">
            <v>0</v>
          </cell>
          <cell r="N665">
            <v>0</v>
          </cell>
          <cell r="O665">
            <v>0</v>
          </cell>
          <cell r="P665">
            <v>1.34</v>
          </cell>
          <cell r="Q665">
            <v>1.5</v>
          </cell>
          <cell r="R665">
            <v>0</v>
          </cell>
          <cell r="S665">
            <v>2.66</v>
          </cell>
          <cell r="T665">
            <v>0</v>
          </cell>
          <cell r="U665">
            <v>0</v>
          </cell>
          <cell r="V665">
            <v>0.72799999999999998</v>
          </cell>
          <cell r="W665">
            <v>0</v>
          </cell>
          <cell r="X665">
            <v>0</v>
          </cell>
          <cell r="Y665">
            <v>18.2</v>
          </cell>
          <cell r="Z665">
            <v>0</v>
          </cell>
          <cell r="AA665">
            <v>0</v>
          </cell>
          <cell r="AB665">
            <v>0</v>
          </cell>
          <cell r="AC665">
            <v>0</v>
          </cell>
          <cell r="AD665">
            <v>0</v>
          </cell>
          <cell r="AE665">
            <v>127</v>
          </cell>
          <cell r="AF665">
            <v>28</v>
          </cell>
          <cell r="AG665">
            <v>15.7</v>
          </cell>
          <cell r="AH665">
            <v>3.22</v>
          </cell>
          <cell r="AI665">
            <v>40.700000000000003</v>
          </cell>
          <cell r="AJ665">
            <v>15.2</v>
          </cell>
          <cell r="AK665">
            <v>9.74</v>
          </cell>
          <cell r="AL665">
            <v>1.83</v>
          </cell>
          <cell r="AM665">
            <v>0</v>
          </cell>
          <cell r="AN665">
            <v>2.16</v>
          </cell>
          <cell r="AO665">
            <v>6.5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4.33</v>
          </cell>
          <cell r="AV665">
            <v>0.73199999999999998</v>
          </cell>
          <cell r="AW665">
            <v>0</v>
          </cell>
          <cell r="AX665">
            <v>0.85599999999999998</v>
          </cell>
          <cell r="AY665" t="str">
            <v>WT265X61.5</v>
          </cell>
        </row>
        <row r="666">
          <cell r="A666" t="str">
            <v>WT</v>
          </cell>
          <cell r="B666" t="str">
            <v>WT10.5X36.5</v>
          </cell>
          <cell r="C666">
            <v>36.5</v>
          </cell>
          <cell r="D666">
            <v>10.7</v>
          </cell>
          <cell r="E666">
            <v>10.6</v>
          </cell>
          <cell r="F666">
            <v>0</v>
          </cell>
          <cell r="G666">
            <v>0</v>
          </cell>
          <cell r="H666">
            <v>8.3000000000000007</v>
          </cell>
          <cell r="I666">
            <v>0</v>
          </cell>
          <cell r="J666">
            <v>0</v>
          </cell>
          <cell r="K666">
            <v>0.45500000000000002</v>
          </cell>
          <cell r="L666">
            <v>0.74</v>
          </cell>
          <cell r="M666">
            <v>0</v>
          </cell>
          <cell r="N666">
            <v>0</v>
          </cell>
          <cell r="O666">
            <v>0</v>
          </cell>
          <cell r="P666">
            <v>1.24</v>
          </cell>
          <cell r="Q666">
            <v>1.4375</v>
          </cell>
          <cell r="R666">
            <v>0</v>
          </cell>
          <cell r="S666">
            <v>2.6</v>
          </cell>
          <cell r="T666">
            <v>0</v>
          </cell>
          <cell r="U666">
            <v>0</v>
          </cell>
          <cell r="V666">
            <v>0.64700000000000002</v>
          </cell>
          <cell r="W666">
            <v>0</v>
          </cell>
          <cell r="X666">
            <v>0</v>
          </cell>
          <cell r="Y666">
            <v>20.6</v>
          </cell>
          <cell r="Z666">
            <v>0</v>
          </cell>
          <cell r="AA666">
            <v>0</v>
          </cell>
          <cell r="AB666">
            <v>0</v>
          </cell>
          <cell r="AC666">
            <v>0</v>
          </cell>
          <cell r="AD666">
            <v>0</v>
          </cell>
          <cell r="AE666">
            <v>110</v>
          </cell>
          <cell r="AF666">
            <v>24.4</v>
          </cell>
          <cell r="AG666">
            <v>13.8</v>
          </cell>
          <cell r="AH666">
            <v>3.21</v>
          </cell>
          <cell r="AI666">
            <v>35.299999999999997</v>
          </cell>
          <cell r="AJ666">
            <v>13.3</v>
          </cell>
          <cell r="AK666">
            <v>8.51</v>
          </cell>
          <cell r="AL666">
            <v>1.81</v>
          </cell>
          <cell r="AM666">
            <v>0</v>
          </cell>
          <cell r="AN666">
            <v>1.51</v>
          </cell>
          <cell r="AO666">
            <v>4.42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4.3099999999999996</v>
          </cell>
          <cell r="AV666">
            <v>0.73199999999999998</v>
          </cell>
          <cell r="AW666">
            <v>0</v>
          </cell>
          <cell r="AX666">
            <v>0.72799999999999998</v>
          </cell>
          <cell r="AY666" t="str">
            <v>WT265X54.5</v>
          </cell>
        </row>
        <row r="667">
          <cell r="A667" t="str">
            <v>WT</v>
          </cell>
          <cell r="B667" t="str">
            <v>WT10.5X34</v>
          </cell>
          <cell r="C667">
            <v>34</v>
          </cell>
          <cell r="D667">
            <v>10</v>
          </cell>
          <cell r="E667">
            <v>10.6</v>
          </cell>
          <cell r="F667">
            <v>0</v>
          </cell>
          <cell r="G667">
            <v>0</v>
          </cell>
          <cell r="H667">
            <v>8.27</v>
          </cell>
          <cell r="I667">
            <v>0</v>
          </cell>
          <cell r="J667">
            <v>0</v>
          </cell>
          <cell r="K667">
            <v>0.43</v>
          </cell>
          <cell r="L667">
            <v>0.68500000000000005</v>
          </cell>
          <cell r="M667">
            <v>0</v>
          </cell>
          <cell r="N667">
            <v>0</v>
          </cell>
          <cell r="O667">
            <v>0</v>
          </cell>
          <cell r="P667">
            <v>1.19</v>
          </cell>
          <cell r="Q667">
            <v>1.375</v>
          </cell>
          <cell r="R667">
            <v>0</v>
          </cell>
          <cell r="S667">
            <v>2.59</v>
          </cell>
          <cell r="T667">
            <v>0</v>
          </cell>
          <cell r="U667">
            <v>0</v>
          </cell>
          <cell r="V667">
            <v>0.60599999999999998</v>
          </cell>
          <cell r="W667">
            <v>0</v>
          </cell>
          <cell r="X667">
            <v>0</v>
          </cell>
          <cell r="Y667">
            <v>21.8</v>
          </cell>
          <cell r="Z667">
            <v>0</v>
          </cell>
          <cell r="AA667">
            <v>0</v>
          </cell>
          <cell r="AB667">
            <v>0</v>
          </cell>
          <cell r="AC667">
            <v>0</v>
          </cell>
          <cell r="AD667">
            <v>0</v>
          </cell>
          <cell r="AE667">
            <v>103</v>
          </cell>
          <cell r="AF667">
            <v>22.9</v>
          </cell>
          <cell r="AG667">
            <v>12.9</v>
          </cell>
          <cell r="AH667">
            <v>3.2</v>
          </cell>
          <cell r="AI667">
            <v>32.4</v>
          </cell>
          <cell r="AJ667">
            <v>12.2</v>
          </cell>
          <cell r="AK667">
            <v>7.83</v>
          </cell>
          <cell r="AL667">
            <v>1.8</v>
          </cell>
          <cell r="AM667">
            <v>0</v>
          </cell>
          <cell r="AN667">
            <v>1.22</v>
          </cell>
          <cell r="AO667">
            <v>3.62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4.3099999999999996</v>
          </cell>
          <cell r="AV667">
            <v>0.72799999999999998</v>
          </cell>
          <cell r="AW667">
            <v>0</v>
          </cell>
          <cell r="AX667">
            <v>0.66600000000000004</v>
          </cell>
          <cell r="AY667" t="str">
            <v>WT265X50.5</v>
          </cell>
        </row>
        <row r="668">
          <cell r="A668" t="str">
            <v>WT</v>
          </cell>
          <cell r="B668" t="str">
            <v>WT10.5X31</v>
          </cell>
          <cell r="C668">
            <v>31</v>
          </cell>
          <cell r="D668">
            <v>9.1300000000000008</v>
          </cell>
          <cell r="E668">
            <v>10.5</v>
          </cell>
          <cell r="F668">
            <v>0</v>
          </cell>
          <cell r="G668">
            <v>0</v>
          </cell>
          <cell r="H668">
            <v>8.24</v>
          </cell>
          <cell r="I668">
            <v>0</v>
          </cell>
          <cell r="J668">
            <v>0</v>
          </cell>
          <cell r="K668">
            <v>0.4</v>
          </cell>
          <cell r="L668">
            <v>0.61499999999999999</v>
          </cell>
          <cell r="M668">
            <v>0</v>
          </cell>
          <cell r="N668">
            <v>0</v>
          </cell>
          <cell r="O668">
            <v>0</v>
          </cell>
          <cell r="P668">
            <v>1.1200000000000001</v>
          </cell>
          <cell r="Q668">
            <v>1.3125</v>
          </cell>
          <cell r="R668">
            <v>0</v>
          </cell>
          <cell r="S668">
            <v>2.58</v>
          </cell>
          <cell r="T668">
            <v>0</v>
          </cell>
          <cell r="U668">
            <v>0</v>
          </cell>
          <cell r="V668">
            <v>0.55400000000000005</v>
          </cell>
          <cell r="W668">
            <v>0</v>
          </cell>
          <cell r="X668">
            <v>0</v>
          </cell>
          <cell r="Y668">
            <v>23.4</v>
          </cell>
          <cell r="Z668">
            <v>0</v>
          </cell>
          <cell r="AA668">
            <v>0</v>
          </cell>
          <cell r="AB668">
            <v>0</v>
          </cell>
          <cell r="AC668">
            <v>0</v>
          </cell>
          <cell r="AD668">
            <v>0</v>
          </cell>
          <cell r="AE668">
            <v>93.8</v>
          </cell>
          <cell r="AF668">
            <v>21.1</v>
          </cell>
          <cell r="AG668">
            <v>11.9</v>
          </cell>
          <cell r="AH668">
            <v>3.21</v>
          </cell>
          <cell r="AI668">
            <v>28.7</v>
          </cell>
          <cell r="AJ668">
            <v>10.9</v>
          </cell>
          <cell r="AK668">
            <v>6.97</v>
          </cell>
          <cell r="AL668">
            <v>1.77</v>
          </cell>
          <cell r="AM668">
            <v>0</v>
          </cell>
          <cell r="AN668">
            <v>0.91300000000000003</v>
          </cell>
          <cell r="AO668">
            <v>2.78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4.3099999999999996</v>
          </cell>
          <cell r="AV668">
            <v>0.72199999999999998</v>
          </cell>
          <cell r="AW668">
            <v>0</v>
          </cell>
          <cell r="AX668">
            <v>0.58099999999999996</v>
          </cell>
          <cell r="AY668" t="str">
            <v>WT265X46</v>
          </cell>
        </row>
        <row r="669">
          <cell r="A669" t="str">
            <v>WT</v>
          </cell>
          <cell r="B669" t="str">
            <v>WT10.5X27.5</v>
          </cell>
          <cell r="C669">
            <v>27.5</v>
          </cell>
          <cell r="D669">
            <v>8.1</v>
          </cell>
          <cell r="E669">
            <v>10.4</v>
          </cell>
          <cell r="F669">
            <v>0</v>
          </cell>
          <cell r="G669">
            <v>0</v>
          </cell>
          <cell r="H669">
            <v>8.2200000000000006</v>
          </cell>
          <cell r="I669">
            <v>0</v>
          </cell>
          <cell r="J669">
            <v>0</v>
          </cell>
          <cell r="K669">
            <v>0.375</v>
          </cell>
          <cell r="L669">
            <v>0.52200000000000002</v>
          </cell>
          <cell r="M669">
            <v>0</v>
          </cell>
          <cell r="N669">
            <v>0</v>
          </cell>
          <cell r="O669">
            <v>0</v>
          </cell>
          <cell r="P669">
            <v>1.02</v>
          </cell>
          <cell r="Q669">
            <v>1.1875</v>
          </cell>
          <cell r="R669">
            <v>0</v>
          </cell>
          <cell r="S669">
            <v>2.64</v>
          </cell>
          <cell r="T669">
            <v>0</v>
          </cell>
          <cell r="U669">
            <v>0</v>
          </cell>
          <cell r="V669">
            <v>0.49299999999999999</v>
          </cell>
          <cell r="W669">
            <v>0</v>
          </cell>
          <cell r="X669">
            <v>0</v>
          </cell>
          <cell r="Y669">
            <v>25</v>
          </cell>
          <cell r="Z669">
            <v>0</v>
          </cell>
          <cell r="AA669">
            <v>0</v>
          </cell>
          <cell r="AB669">
            <v>0</v>
          </cell>
          <cell r="AC669">
            <v>0</v>
          </cell>
          <cell r="AD669">
            <v>0</v>
          </cell>
          <cell r="AE669">
            <v>84.4</v>
          </cell>
          <cell r="AF669">
            <v>19.399999999999999</v>
          </cell>
          <cell r="AG669">
            <v>10.9</v>
          </cell>
          <cell r="AH669">
            <v>3.23</v>
          </cell>
          <cell r="AI669">
            <v>24.2</v>
          </cell>
          <cell r="AJ669">
            <v>9.18</v>
          </cell>
          <cell r="AK669">
            <v>5.89</v>
          </cell>
          <cell r="AL669">
            <v>1.73</v>
          </cell>
          <cell r="AM669">
            <v>0</v>
          </cell>
          <cell r="AN669">
            <v>0.61699999999999999</v>
          </cell>
          <cell r="AO669">
            <v>2.08</v>
          </cell>
          <cell r="AP669">
            <v>0</v>
          </cell>
          <cell r="AQ669">
            <v>0</v>
          </cell>
          <cell r="AR669">
            <v>0</v>
          </cell>
          <cell r="AS669">
            <v>0</v>
          </cell>
          <cell r="AT669">
            <v>0</v>
          </cell>
          <cell r="AU669">
            <v>4.37</v>
          </cell>
          <cell r="AV669">
            <v>0.70399999999999996</v>
          </cell>
          <cell r="AW669">
            <v>0</v>
          </cell>
          <cell r="AX669">
            <v>0.52</v>
          </cell>
          <cell r="AY669" t="str">
            <v>WT265X41</v>
          </cell>
        </row>
        <row r="670">
          <cell r="A670" t="str">
            <v>WT</v>
          </cell>
          <cell r="B670" t="str">
            <v>WT10.5X24</v>
          </cell>
          <cell r="C670">
            <v>24</v>
          </cell>
          <cell r="D670">
            <v>7.07</v>
          </cell>
          <cell r="E670">
            <v>10.3</v>
          </cell>
          <cell r="F670">
            <v>0</v>
          </cell>
          <cell r="G670">
            <v>0</v>
          </cell>
          <cell r="H670">
            <v>8.14</v>
          </cell>
          <cell r="I670">
            <v>0</v>
          </cell>
          <cell r="J670">
            <v>0</v>
          </cell>
          <cell r="K670">
            <v>0.35</v>
          </cell>
          <cell r="L670">
            <v>0.43</v>
          </cell>
          <cell r="M670">
            <v>0</v>
          </cell>
          <cell r="N670">
            <v>0</v>
          </cell>
          <cell r="O670">
            <v>0</v>
          </cell>
          <cell r="P670">
            <v>0.93</v>
          </cell>
          <cell r="Q670">
            <v>1.125</v>
          </cell>
          <cell r="R670">
            <v>0</v>
          </cell>
          <cell r="S670">
            <v>2.74</v>
          </cell>
          <cell r="T670">
            <v>0</v>
          </cell>
          <cell r="U670">
            <v>0</v>
          </cell>
          <cell r="V670">
            <v>0.45900000000000002</v>
          </cell>
          <cell r="W670">
            <v>0</v>
          </cell>
          <cell r="X670">
            <v>0</v>
          </cell>
          <cell r="Y670">
            <v>26.8</v>
          </cell>
          <cell r="Z670">
            <v>0</v>
          </cell>
          <cell r="AA670">
            <v>0</v>
          </cell>
          <cell r="AB670">
            <v>0</v>
          </cell>
          <cell r="AC670">
            <v>0</v>
          </cell>
          <cell r="AD670">
            <v>0</v>
          </cell>
          <cell r="AE670">
            <v>74.900000000000006</v>
          </cell>
          <cell r="AF670">
            <v>17.8</v>
          </cell>
          <cell r="AG670">
            <v>9.9</v>
          </cell>
          <cell r="AH670">
            <v>3.26</v>
          </cell>
          <cell r="AI670">
            <v>19.399999999999999</v>
          </cell>
          <cell r="AJ670">
            <v>7.44</v>
          </cell>
          <cell r="AK670">
            <v>4.76</v>
          </cell>
          <cell r="AL670">
            <v>1.66</v>
          </cell>
          <cell r="AM670">
            <v>0</v>
          </cell>
          <cell r="AN670">
            <v>0.4</v>
          </cell>
          <cell r="AO670">
            <v>1.52</v>
          </cell>
          <cell r="AP670">
            <v>0</v>
          </cell>
          <cell r="AQ670">
            <v>0</v>
          </cell>
          <cell r="AR670">
            <v>0</v>
          </cell>
          <cell r="AS670">
            <v>0</v>
          </cell>
          <cell r="AT670">
            <v>0</v>
          </cell>
          <cell r="AU670">
            <v>4.4400000000000004</v>
          </cell>
          <cell r="AV670">
            <v>0.67700000000000005</v>
          </cell>
          <cell r="AW670">
            <v>0</v>
          </cell>
          <cell r="AX670">
            <v>0.46100000000000002</v>
          </cell>
          <cell r="AY670" t="str">
            <v>WT265X36</v>
          </cell>
        </row>
        <row r="671">
          <cell r="A671" t="str">
            <v>WT</v>
          </cell>
          <cell r="B671" t="str">
            <v>WT10.5X28.5</v>
          </cell>
          <cell r="C671">
            <v>28.5</v>
          </cell>
          <cell r="D671">
            <v>8.3699999999999992</v>
          </cell>
          <cell r="E671">
            <v>10.5</v>
          </cell>
          <cell r="F671">
            <v>0</v>
          </cell>
          <cell r="G671">
            <v>0</v>
          </cell>
          <cell r="H671">
            <v>6.56</v>
          </cell>
          <cell r="I671">
            <v>0</v>
          </cell>
          <cell r="J671">
            <v>0</v>
          </cell>
          <cell r="K671">
            <v>0.40500000000000003</v>
          </cell>
          <cell r="L671">
            <v>0.65</v>
          </cell>
          <cell r="M671">
            <v>0</v>
          </cell>
          <cell r="N671">
            <v>0</v>
          </cell>
          <cell r="O671">
            <v>0</v>
          </cell>
          <cell r="P671">
            <v>1.1499999999999999</v>
          </cell>
          <cell r="Q671">
            <v>1.3125</v>
          </cell>
          <cell r="R671">
            <v>0</v>
          </cell>
          <cell r="S671">
            <v>2.85</v>
          </cell>
          <cell r="T671">
            <v>0</v>
          </cell>
          <cell r="U671">
            <v>0</v>
          </cell>
          <cell r="V671">
            <v>0.63800000000000001</v>
          </cell>
          <cell r="W671">
            <v>0</v>
          </cell>
          <cell r="X671">
            <v>0</v>
          </cell>
          <cell r="Y671">
            <v>23.2</v>
          </cell>
          <cell r="Z671">
            <v>0</v>
          </cell>
          <cell r="AA671">
            <v>0</v>
          </cell>
          <cell r="AB671">
            <v>0</v>
          </cell>
          <cell r="AC671">
            <v>0</v>
          </cell>
          <cell r="AD671">
            <v>0</v>
          </cell>
          <cell r="AE671">
            <v>90.4</v>
          </cell>
          <cell r="AF671">
            <v>21.2</v>
          </cell>
          <cell r="AG671">
            <v>11.8</v>
          </cell>
          <cell r="AH671">
            <v>3.29</v>
          </cell>
          <cell r="AI671">
            <v>15.3</v>
          </cell>
          <cell r="AJ671">
            <v>7.4</v>
          </cell>
          <cell r="AK671">
            <v>4.67</v>
          </cell>
          <cell r="AL671">
            <v>1.35</v>
          </cell>
          <cell r="AM671">
            <v>0</v>
          </cell>
          <cell r="AN671">
            <v>0.88400000000000001</v>
          </cell>
          <cell r="AO671">
            <v>2.5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4.3600000000000003</v>
          </cell>
          <cell r="AV671">
            <v>0.66500000000000004</v>
          </cell>
          <cell r="AW671">
            <v>0</v>
          </cell>
          <cell r="AX671">
            <v>0.59199999999999997</v>
          </cell>
          <cell r="AY671" t="str">
            <v>WT265X42.5</v>
          </cell>
        </row>
        <row r="672">
          <cell r="A672" t="str">
            <v>WT</v>
          </cell>
          <cell r="B672" t="str">
            <v>WT10.5X25</v>
          </cell>
          <cell r="C672">
            <v>25</v>
          </cell>
          <cell r="D672">
            <v>7.36</v>
          </cell>
          <cell r="E672">
            <v>10.4</v>
          </cell>
          <cell r="F672">
            <v>0</v>
          </cell>
          <cell r="G672">
            <v>0</v>
          </cell>
          <cell r="H672">
            <v>6.53</v>
          </cell>
          <cell r="I672">
            <v>0</v>
          </cell>
          <cell r="J672">
            <v>0</v>
          </cell>
          <cell r="K672">
            <v>0.38</v>
          </cell>
          <cell r="L672">
            <v>0.53500000000000003</v>
          </cell>
          <cell r="M672">
            <v>0</v>
          </cell>
          <cell r="N672">
            <v>0</v>
          </cell>
          <cell r="O672">
            <v>0</v>
          </cell>
          <cell r="P672">
            <v>1.04</v>
          </cell>
          <cell r="Q672">
            <v>1.25</v>
          </cell>
          <cell r="R672">
            <v>0</v>
          </cell>
          <cell r="S672">
            <v>2.93</v>
          </cell>
          <cell r="T672">
            <v>0</v>
          </cell>
          <cell r="U672">
            <v>0</v>
          </cell>
          <cell r="V672">
            <v>0.77100000000000002</v>
          </cell>
          <cell r="W672">
            <v>0</v>
          </cell>
          <cell r="X672">
            <v>0</v>
          </cell>
          <cell r="Y672">
            <v>24.7</v>
          </cell>
          <cell r="Z672">
            <v>0</v>
          </cell>
          <cell r="AA672">
            <v>0</v>
          </cell>
          <cell r="AB672">
            <v>0</v>
          </cell>
          <cell r="AC672">
            <v>0</v>
          </cell>
          <cell r="AD672">
            <v>0</v>
          </cell>
          <cell r="AE672">
            <v>80.3</v>
          </cell>
          <cell r="AF672">
            <v>19.399999999999999</v>
          </cell>
          <cell r="AG672">
            <v>10.7</v>
          </cell>
          <cell r="AH672">
            <v>3.3</v>
          </cell>
          <cell r="AI672">
            <v>12.5</v>
          </cell>
          <cell r="AJ672">
            <v>6.08</v>
          </cell>
          <cell r="AK672">
            <v>3.82</v>
          </cell>
          <cell r="AL672">
            <v>1.3</v>
          </cell>
          <cell r="AM672">
            <v>0</v>
          </cell>
          <cell r="AN672">
            <v>0.56999999999999995</v>
          </cell>
          <cell r="AO672">
            <v>1.89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4.4400000000000004</v>
          </cell>
          <cell r="AV672">
            <v>0.64</v>
          </cell>
          <cell r="AW672">
            <v>0</v>
          </cell>
          <cell r="AX672">
            <v>0.53200000000000003</v>
          </cell>
          <cell r="AY672" t="str">
            <v>WT265X37</v>
          </cell>
        </row>
        <row r="673">
          <cell r="A673" t="str">
            <v>WT</v>
          </cell>
          <cell r="B673" t="str">
            <v>WT10.5X22</v>
          </cell>
          <cell r="C673">
            <v>22</v>
          </cell>
          <cell r="D673">
            <v>6.49</v>
          </cell>
          <cell r="E673">
            <v>10.3</v>
          </cell>
          <cell r="F673">
            <v>0</v>
          </cell>
          <cell r="G673">
            <v>0</v>
          </cell>
          <cell r="H673">
            <v>6.5</v>
          </cell>
          <cell r="I673">
            <v>0</v>
          </cell>
          <cell r="J673">
            <v>0</v>
          </cell>
          <cell r="K673">
            <v>0.35</v>
          </cell>
          <cell r="L673">
            <v>0.45</v>
          </cell>
          <cell r="M673">
            <v>0</v>
          </cell>
          <cell r="N673">
            <v>0</v>
          </cell>
          <cell r="O673">
            <v>0</v>
          </cell>
          <cell r="P673">
            <v>0.95</v>
          </cell>
          <cell r="Q673">
            <v>1.125</v>
          </cell>
          <cell r="R673">
            <v>0</v>
          </cell>
          <cell r="S673">
            <v>2.98</v>
          </cell>
          <cell r="T673">
            <v>0</v>
          </cell>
          <cell r="U673">
            <v>0</v>
          </cell>
          <cell r="V673">
            <v>1.06</v>
          </cell>
          <cell r="W673">
            <v>0</v>
          </cell>
          <cell r="X673">
            <v>0</v>
          </cell>
          <cell r="Y673">
            <v>26.8</v>
          </cell>
          <cell r="Z673">
            <v>0</v>
          </cell>
          <cell r="AA673">
            <v>0</v>
          </cell>
          <cell r="AB673">
            <v>0</v>
          </cell>
          <cell r="AC673">
            <v>0</v>
          </cell>
          <cell r="AD673">
            <v>0</v>
          </cell>
          <cell r="AE673">
            <v>71.099999999999994</v>
          </cell>
          <cell r="AF673">
            <v>17.600000000000001</v>
          </cell>
          <cell r="AG673">
            <v>9.68</v>
          </cell>
          <cell r="AH673">
            <v>3.31</v>
          </cell>
          <cell r="AI673">
            <v>10.3</v>
          </cell>
          <cell r="AJ673">
            <v>5.07</v>
          </cell>
          <cell r="AK673">
            <v>3.18</v>
          </cell>
          <cell r="AL673">
            <v>1.26</v>
          </cell>
          <cell r="AM673">
            <v>0</v>
          </cell>
          <cell r="AN673">
            <v>0.38300000000000001</v>
          </cell>
          <cell r="AO673">
            <v>1.4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4.49</v>
          </cell>
          <cell r="AV673">
            <v>0.624</v>
          </cell>
          <cell r="AW673">
            <v>0</v>
          </cell>
          <cell r="AX673">
            <v>0.45900000000000002</v>
          </cell>
          <cell r="AY673" t="str">
            <v>WT265X33</v>
          </cell>
        </row>
        <row r="674">
          <cell r="A674" t="str">
            <v>WT</v>
          </cell>
          <cell r="B674" t="str">
            <v>WT9X87.5</v>
          </cell>
          <cell r="C674">
            <v>87.5</v>
          </cell>
          <cell r="D674">
            <v>25.7</v>
          </cell>
          <cell r="E674">
            <v>10</v>
          </cell>
          <cell r="F674">
            <v>0</v>
          </cell>
          <cell r="G674">
            <v>0</v>
          </cell>
          <cell r="H674">
            <v>11.4</v>
          </cell>
          <cell r="I674">
            <v>0</v>
          </cell>
          <cell r="J674">
            <v>0</v>
          </cell>
          <cell r="K674">
            <v>0.89</v>
          </cell>
          <cell r="L674">
            <v>1.59</v>
          </cell>
          <cell r="M674">
            <v>0</v>
          </cell>
          <cell r="N674">
            <v>0</v>
          </cell>
          <cell r="O674">
            <v>0</v>
          </cell>
          <cell r="P674">
            <v>1.99</v>
          </cell>
          <cell r="Q674">
            <v>2.4375</v>
          </cell>
          <cell r="R674">
            <v>0</v>
          </cell>
          <cell r="S674">
            <v>2.2599999999999998</v>
          </cell>
          <cell r="T674">
            <v>0</v>
          </cell>
          <cell r="U674">
            <v>0</v>
          </cell>
          <cell r="V674">
            <v>1.1299999999999999</v>
          </cell>
          <cell r="W674">
            <v>0</v>
          </cell>
          <cell r="X674">
            <v>0</v>
          </cell>
          <cell r="Y674">
            <v>9.02</v>
          </cell>
          <cell r="Z674">
            <v>0</v>
          </cell>
          <cell r="AA674">
            <v>0</v>
          </cell>
          <cell r="AB674">
            <v>0</v>
          </cell>
          <cell r="AC674">
            <v>0</v>
          </cell>
          <cell r="AD674">
            <v>0</v>
          </cell>
          <cell r="AE674">
            <v>181</v>
          </cell>
          <cell r="AF674">
            <v>43.6</v>
          </cell>
          <cell r="AG674">
            <v>23.4</v>
          </cell>
          <cell r="AH674">
            <v>2.66</v>
          </cell>
          <cell r="AI674">
            <v>196</v>
          </cell>
          <cell r="AJ674">
            <v>53.1</v>
          </cell>
          <cell r="AK674">
            <v>34.4</v>
          </cell>
          <cell r="AL674">
            <v>2.76</v>
          </cell>
          <cell r="AM674">
            <v>0</v>
          </cell>
          <cell r="AN674">
            <v>16.8</v>
          </cell>
          <cell r="AO674">
            <v>56.5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4.0999999999999996</v>
          </cell>
          <cell r="AV674">
            <v>0.872</v>
          </cell>
          <cell r="AW674">
            <v>0</v>
          </cell>
          <cell r="AX674">
            <v>1</v>
          </cell>
          <cell r="AY674" t="str">
            <v>WT230X130</v>
          </cell>
        </row>
        <row r="675">
          <cell r="A675" t="str">
            <v>WT</v>
          </cell>
          <cell r="B675" t="str">
            <v>WT9X79</v>
          </cell>
          <cell r="C675">
            <v>79</v>
          </cell>
          <cell r="D675">
            <v>23.2</v>
          </cell>
          <cell r="E675">
            <v>9.86</v>
          </cell>
          <cell r="F675">
            <v>0</v>
          </cell>
          <cell r="G675">
            <v>0</v>
          </cell>
          <cell r="H675">
            <v>11.3</v>
          </cell>
          <cell r="I675">
            <v>0</v>
          </cell>
          <cell r="J675">
            <v>0</v>
          </cell>
          <cell r="K675">
            <v>0.81</v>
          </cell>
          <cell r="L675">
            <v>1.44</v>
          </cell>
          <cell r="M675">
            <v>0</v>
          </cell>
          <cell r="N675">
            <v>0</v>
          </cell>
          <cell r="O675">
            <v>0</v>
          </cell>
          <cell r="P675">
            <v>1.84</v>
          </cell>
          <cell r="Q675">
            <v>2.375</v>
          </cell>
          <cell r="R675">
            <v>0</v>
          </cell>
          <cell r="S675">
            <v>2.17</v>
          </cell>
          <cell r="T675">
            <v>0</v>
          </cell>
          <cell r="U675">
            <v>0</v>
          </cell>
          <cell r="V675">
            <v>1.02</v>
          </cell>
          <cell r="W675">
            <v>0</v>
          </cell>
          <cell r="X675">
            <v>0</v>
          </cell>
          <cell r="Y675">
            <v>9.9</v>
          </cell>
          <cell r="Z675">
            <v>0</v>
          </cell>
          <cell r="AA675">
            <v>0</v>
          </cell>
          <cell r="AB675">
            <v>0</v>
          </cell>
          <cell r="AC675">
            <v>0</v>
          </cell>
          <cell r="AD675">
            <v>0</v>
          </cell>
          <cell r="AE675">
            <v>160</v>
          </cell>
          <cell r="AF675">
            <v>38.5</v>
          </cell>
          <cell r="AG675">
            <v>20.8</v>
          </cell>
          <cell r="AH675">
            <v>2.63</v>
          </cell>
          <cell r="AI675">
            <v>174</v>
          </cell>
          <cell r="AJ675">
            <v>47.4</v>
          </cell>
          <cell r="AK675">
            <v>30.7</v>
          </cell>
          <cell r="AL675">
            <v>2.74</v>
          </cell>
          <cell r="AM675">
            <v>0</v>
          </cell>
          <cell r="AN675">
            <v>12.5</v>
          </cell>
          <cell r="AO675">
            <v>41.2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4.0599999999999996</v>
          </cell>
          <cell r="AV675">
            <v>0.872</v>
          </cell>
          <cell r="AW675">
            <v>0</v>
          </cell>
          <cell r="AX675">
            <v>1</v>
          </cell>
          <cell r="AY675" t="str">
            <v>WT230X117.5</v>
          </cell>
        </row>
        <row r="676">
          <cell r="A676" t="str">
            <v>WT</v>
          </cell>
          <cell r="B676" t="str">
            <v>WT9X71.5</v>
          </cell>
          <cell r="C676">
            <v>71.5</v>
          </cell>
          <cell r="D676">
            <v>21</v>
          </cell>
          <cell r="E676">
            <v>9.74</v>
          </cell>
          <cell r="F676">
            <v>0</v>
          </cell>
          <cell r="G676">
            <v>0</v>
          </cell>
          <cell r="H676">
            <v>11.2</v>
          </cell>
          <cell r="I676">
            <v>0</v>
          </cell>
          <cell r="J676">
            <v>0</v>
          </cell>
          <cell r="K676">
            <v>0.73</v>
          </cell>
          <cell r="L676">
            <v>1.32</v>
          </cell>
          <cell r="M676">
            <v>0</v>
          </cell>
          <cell r="N676">
            <v>0</v>
          </cell>
          <cell r="O676">
            <v>0</v>
          </cell>
          <cell r="P676">
            <v>1.72</v>
          </cell>
          <cell r="Q676">
            <v>2.1875</v>
          </cell>
          <cell r="R676">
            <v>0</v>
          </cell>
          <cell r="S676">
            <v>2.09</v>
          </cell>
          <cell r="T676">
            <v>0</v>
          </cell>
          <cell r="U676">
            <v>0</v>
          </cell>
          <cell r="V676">
            <v>0.93700000000000006</v>
          </cell>
          <cell r="W676">
            <v>0</v>
          </cell>
          <cell r="X676">
            <v>0</v>
          </cell>
          <cell r="Y676">
            <v>11</v>
          </cell>
          <cell r="Z676">
            <v>0</v>
          </cell>
          <cell r="AA676">
            <v>0</v>
          </cell>
          <cell r="AB676">
            <v>0</v>
          </cell>
          <cell r="AC676">
            <v>0</v>
          </cell>
          <cell r="AD676">
            <v>0</v>
          </cell>
          <cell r="AE676">
            <v>142</v>
          </cell>
          <cell r="AF676">
            <v>34</v>
          </cell>
          <cell r="AG676">
            <v>18.5</v>
          </cell>
          <cell r="AH676">
            <v>2.6</v>
          </cell>
          <cell r="AI676">
            <v>156</v>
          </cell>
          <cell r="AJ676">
            <v>42.7</v>
          </cell>
          <cell r="AK676">
            <v>27.7</v>
          </cell>
          <cell r="AL676">
            <v>2.72</v>
          </cell>
          <cell r="AM676">
            <v>0</v>
          </cell>
          <cell r="AN676">
            <v>9.58</v>
          </cell>
          <cell r="AO676">
            <v>30.7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4.03</v>
          </cell>
          <cell r="AV676">
            <v>0.874</v>
          </cell>
          <cell r="AW676">
            <v>0</v>
          </cell>
          <cell r="AX676">
            <v>1</v>
          </cell>
          <cell r="AY676" t="str">
            <v>WT230X106.5</v>
          </cell>
        </row>
        <row r="677">
          <cell r="A677" t="str">
            <v>WT</v>
          </cell>
          <cell r="B677" t="str">
            <v>WT9X65</v>
          </cell>
          <cell r="C677">
            <v>65</v>
          </cell>
          <cell r="D677">
            <v>19.100000000000001</v>
          </cell>
          <cell r="E677">
            <v>9.6300000000000008</v>
          </cell>
          <cell r="F677">
            <v>0</v>
          </cell>
          <cell r="G677">
            <v>0</v>
          </cell>
          <cell r="H677">
            <v>11.2</v>
          </cell>
          <cell r="I677">
            <v>0</v>
          </cell>
          <cell r="J677">
            <v>0</v>
          </cell>
          <cell r="K677">
            <v>0.67</v>
          </cell>
          <cell r="L677">
            <v>1.2</v>
          </cell>
          <cell r="M677">
            <v>0</v>
          </cell>
          <cell r="N677">
            <v>0</v>
          </cell>
          <cell r="O677">
            <v>0</v>
          </cell>
          <cell r="P677">
            <v>1.6</v>
          </cell>
          <cell r="Q677">
            <v>2.0625</v>
          </cell>
          <cell r="R677">
            <v>0</v>
          </cell>
          <cell r="S677">
            <v>2.02</v>
          </cell>
          <cell r="T677">
            <v>0</v>
          </cell>
          <cell r="U677">
            <v>0</v>
          </cell>
          <cell r="V677">
            <v>0.85599999999999998</v>
          </cell>
          <cell r="W677">
            <v>0</v>
          </cell>
          <cell r="X677">
            <v>0</v>
          </cell>
          <cell r="Y677">
            <v>12</v>
          </cell>
          <cell r="Z677">
            <v>0</v>
          </cell>
          <cell r="AA677">
            <v>0</v>
          </cell>
          <cell r="AB677">
            <v>0</v>
          </cell>
          <cell r="AC677">
            <v>0</v>
          </cell>
          <cell r="AD677">
            <v>0</v>
          </cell>
          <cell r="AE677">
            <v>127</v>
          </cell>
          <cell r="AF677">
            <v>30.5</v>
          </cell>
          <cell r="AG677">
            <v>16.7</v>
          </cell>
          <cell r="AH677">
            <v>2.58</v>
          </cell>
          <cell r="AI677">
            <v>139</v>
          </cell>
          <cell r="AJ677">
            <v>38.299999999999997</v>
          </cell>
          <cell r="AK677">
            <v>24.9</v>
          </cell>
          <cell r="AL677">
            <v>2.7</v>
          </cell>
          <cell r="AM677">
            <v>0</v>
          </cell>
          <cell r="AN677">
            <v>7.23</v>
          </cell>
          <cell r="AO677">
            <v>22.8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3.99</v>
          </cell>
          <cell r="AV677">
            <v>0.873</v>
          </cell>
          <cell r="AW677">
            <v>0</v>
          </cell>
          <cell r="AX677">
            <v>1</v>
          </cell>
          <cell r="AY677" t="str">
            <v>WT230X96.5</v>
          </cell>
        </row>
        <row r="678">
          <cell r="A678" t="str">
            <v>WT</v>
          </cell>
          <cell r="B678" t="str">
            <v>WT9X59.5</v>
          </cell>
          <cell r="C678">
            <v>59.5</v>
          </cell>
          <cell r="D678">
            <v>17.5</v>
          </cell>
          <cell r="E678">
            <v>9.48</v>
          </cell>
          <cell r="F678">
            <v>0</v>
          </cell>
          <cell r="G678">
            <v>0</v>
          </cell>
          <cell r="H678">
            <v>11.3</v>
          </cell>
          <cell r="I678">
            <v>0</v>
          </cell>
          <cell r="J678">
            <v>0</v>
          </cell>
          <cell r="K678">
            <v>0.65500000000000003</v>
          </cell>
          <cell r="L678">
            <v>1.06</v>
          </cell>
          <cell r="M678">
            <v>0</v>
          </cell>
          <cell r="N678">
            <v>0</v>
          </cell>
          <cell r="O678">
            <v>0</v>
          </cell>
          <cell r="P678">
            <v>1.46</v>
          </cell>
          <cell r="Q678">
            <v>1.9375</v>
          </cell>
          <cell r="R678">
            <v>0</v>
          </cell>
          <cell r="S678">
            <v>2.0299999999999998</v>
          </cell>
          <cell r="T678">
            <v>0</v>
          </cell>
          <cell r="U678">
            <v>0</v>
          </cell>
          <cell r="V678">
            <v>0.77800000000000002</v>
          </cell>
          <cell r="W678">
            <v>0</v>
          </cell>
          <cell r="X678">
            <v>0</v>
          </cell>
          <cell r="Y678">
            <v>12.2</v>
          </cell>
          <cell r="Z678">
            <v>0</v>
          </cell>
          <cell r="AA678">
            <v>0</v>
          </cell>
          <cell r="AB678">
            <v>0</v>
          </cell>
          <cell r="AC678">
            <v>0</v>
          </cell>
          <cell r="AD678">
            <v>0</v>
          </cell>
          <cell r="AE678">
            <v>119</v>
          </cell>
          <cell r="AF678">
            <v>28.7</v>
          </cell>
          <cell r="AG678">
            <v>15.9</v>
          </cell>
          <cell r="AH678">
            <v>2.6</v>
          </cell>
          <cell r="AI678">
            <v>126</v>
          </cell>
          <cell r="AJ678">
            <v>34.5</v>
          </cell>
          <cell r="AK678">
            <v>22.5</v>
          </cell>
          <cell r="AL678">
            <v>2.69</v>
          </cell>
          <cell r="AM678">
            <v>0</v>
          </cell>
          <cell r="AN678">
            <v>5.3</v>
          </cell>
          <cell r="AO678">
            <v>17.399999999999999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4.03</v>
          </cell>
          <cell r="AV678">
            <v>0.86099999999999999</v>
          </cell>
          <cell r="AW678">
            <v>0</v>
          </cell>
          <cell r="AX678">
            <v>1</v>
          </cell>
          <cell r="AY678" t="str">
            <v>WT230X88.5</v>
          </cell>
        </row>
        <row r="679">
          <cell r="A679" t="str">
            <v>WT</v>
          </cell>
          <cell r="B679" t="str">
            <v>WT9X53</v>
          </cell>
          <cell r="C679">
            <v>53</v>
          </cell>
          <cell r="D679">
            <v>15.6</v>
          </cell>
          <cell r="E679">
            <v>9.3699999999999992</v>
          </cell>
          <cell r="F679">
            <v>0</v>
          </cell>
          <cell r="G679">
            <v>0</v>
          </cell>
          <cell r="H679">
            <v>11.2</v>
          </cell>
          <cell r="I679">
            <v>0</v>
          </cell>
          <cell r="J679">
            <v>0</v>
          </cell>
          <cell r="K679">
            <v>0.59</v>
          </cell>
          <cell r="L679">
            <v>0.94</v>
          </cell>
          <cell r="M679">
            <v>0</v>
          </cell>
          <cell r="N679">
            <v>0</v>
          </cell>
          <cell r="O679">
            <v>0</v>
          </cell>
          <cell r="P679">
            <v>1.34</v>
          </cell>
          <cell r="Q679">
            <v>1.8125</v>
          </cell>
          <cell r="R679">
            <v>0</v>
          </cell>
          <cell r="S679">
            <v>1.97</v>
          </cell>
          <cell r="T679">
            <v>0</v>
          </cell>
          <cell r="U679">
            <v>0</v>
          </cell>
          <cell r="V679">
            <v>0.69499999999999995</v>
          </cell>
          <cell r="W679">
            <v>0</v>
          </cell>
          <cell r="X679">
            <v>0</v>
          </cell>
          <cell r="Y679">
            <v>13.6</v>
          </cell>
          <cell r="Z679">
            <v>0</v>
          </cell>
          <cell r="AA679">
            <v>0</v>
          </cell>
          <cell r="AB679">
            <v>0</v>
          </cell>
          <cell r="AC679">
            <v>0</v>
          </cell>
          <cell r="AD679">
            <v>0</v>
          </cell>
          <cell r="AE679">
            <v>104</v>
          </cell>
          <cell r="AF679">
            <v>25.2</v>
          </cell>
          <cell r="AG679">
            <v>14.1</v>
          </cell>
          <cell r="AH679">
            <v>2.59</v>
          </cell>
          <cell r="AI679">
            <v>110</v>
          </cell>
          <cell r="AJ679">
            <v>30.2</v>
          </cell>
          <cell r="AK679">
            <v>19.7</v>
          </cell>
          <cell r="AL679">
            <v>2.66</v>
          </cell>
          <cell r="AM679">
            <v>0</v>
          </cell>
          <cell r="AN679">
            <v>3.73</v>
          </cell>
          <cell r="AO679">
            <v>12.1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4</v>
          </cell>
          <cell r="AV679">
            <v>0.85899999999999999</v>
          </cell>
          <cell r="AW679">
            <v>0</v>
          </cell>
          <cell r="AX679">
            <v>1</v>
          </cell>
          <cell r="AY679" t="str">
            <v>WT230X79</v>
          </cell>
        </row>
        <row r="680">
          <cell r="A680" t="str">
            <v>WT</v>
          </cell>
          <cell r="B680" t="str">
            <v>WT9X48.5</v>
          </cell>
          <cell r="C680">
            <v>48.5</v>
          </cell>
          <cell r="D680">
            <v>14.3</v>
          </cell>
          <cell r="E680">
            <v>9.3000000000000007</v>
          </cell>
          <cell r="F680">
            <v>0</v>
          </cell>
          <cell r="G680">
            <v>0</v>
          </cell>
          <cell r="H680">
            <v>11.1</v>
          </cell>
          <cell r="I680">
            <v>0</v>
          </cell>
          <cell r="J680">
            <v>0</v>
          </cell>
          <cell r="K680">
            <v>0.53500000000000003</v>
          </cell>
          <cell r="L680">
            <v>0.87</v>
          </cell>
          <cell r="M680">
            <v>0</v>
          </cell>
          <cell r="N680">
            <v>0</v>
          </cell>
          <cell r="O680">
            <v>0</v>
          </cell>
          <cell r="P680">
            <v>1.27</v>
          </cell>
          <cell r="Q680">
            <v>1.75</v>
          </cell>
          <cell r="R680">
            <v>0</v>
          </cell>
          <cell r="S680">
            <v>1.91</v>
          </cell>
          <cell r="T680">
            <v>0</v>
          </cell>
          <cell r="U680">
            <v>0</v>
          </cell>
          <cell r="V680">
            <v>0.64</v>
          </cell>
          <cell r="W680">
            <v>0</v>
          </cell>
          <cell r="X680">
            <v>0</v>
          </cell>
          <cell r="Y680">
            <v>15</v>
          </cell>
          <cell r="Z680">
            <v>0</v>
          </cell>
          <cell r="AA680">
            <v>0</v>
          </cell>
          <cell r="AB680">
            <v>0</v>
          </cell>
          <cell r="AC680">
            <v>0</v>
          </cell>
          <cell r="AD680">
            <v>0</v>
          </cell>
          <cell r="AE680">
            <v>93.8</v>
          </cell>
          <cell r="AF680">
            <v>22.6</v>
          </cell>
          <cell r="AG680">
            <v>12.7</v>
          </cell>
          <cell r="AH680">
            <v>2.56</v>
          </cell>
          <cell r="AI680">
            <v>100</v>
          </cell>
          <cell r="AJ680">
            <v>27.6</v>
          </cell>
          <cell r="AK680">
            <v>18</v>
          </cell>
          <cell r="AL680">
            <v>2.65</v>
          </cell>
          <cell r="AM680">
            <v>0</v>
          </cell>
          <cell r="AN680">
            <v>2.92</v>
          </cell>
          <cell r="AO680">
            <v>9.2899999999999991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3.97</v>
          </cell>
          <cell r="AV680">
            <v>0.86199999999999999</v>
          </cell>
          <cell r="AW680">
            <v>0</v>
          </cell>
          <cell r="AX680">
            <v>1</v>
          </cell>
          <cell r="AY680" t="str">
            <v>WT230X72</v>
          </cell>
        </row>
        <row r="681">
          <cell r="A681" t="str">
            <v>WT</v>
          </cell>
          <cell r="B681" t="str">
            <v>WT9X43</v>
          </cell>
          <cell r="C681">
            <v>43</v>
          </cell>
          <cell r="D681">
            <v>12.7</v>
          </cell>
          <cell r="E681">
            <v>9.1999999999999993</v>
          </cell>
          <cell r="F681">
            <v>0</v>
          </cell>
          <cell r="G681">
            <v>0</v>
          </cell>
          <cell r="H681">
            <v>11.1</v>
          </cell>
          <cell r="I681">
            <v>0</v>
          </cell>
          <cell r="J681">
            <v>0</v>
          </cell>
          <cell r="K681">
            <v>0.48</v>
          </cell>
          <cell r="L681">
            <v>0.77</v>
          </cell>
          <cell r="M681">
            <v>0</v>
          </cell>
          <cell r="N681">
            <v>0</v>
          </cell>
          <cell r="O681">
            <v>0</v>
          </cell>
          <cell r="P681">
            <v>1.17</v>
          </cell>
          <cell r="Q681">
            <v>1.625</v>
          </cell>
          <cell r="R681">
            <v>0</v>
          </cell>
          <cell r="S681">
            <v>1.86</v>
          </cell>
          <cell r="T681">
            <v>0</v>
          </cell>
          <cell r="U681">
            <v>0</v>
          </cell>
          <cell r="V681">
            <v>0.56999999999999995</v>
          </cell>
          <cell r="W681">
            <v>0</v>
          </cell>
          <cell r="X681">
            <v>0</v>
          </cell>
          <cell r="Y681">
            <v>16.7</v>
          </cell>
          <cell r="Z681">
            <v>0</v>
          </cell>
          <cell r="AA681">
            <v>0</v>
          </cell>
          <cell r="AB681">
            <v>0</v>
          </cell>
          <cell r="AC681">
            <v>0</v>
          </cell>
          <cell r="AD681">
            <v>0</v>
          </cell>
          <cell r="AE681">
            <v>82.4</v>
          </cell>
          <cell r="AF681">
            <v>19.899999999999999</v>
          </cell>
          <cell r="AG681">
            <v>11.2</v>
          </cell>
          <cell r="AH681">
            <v>2.5499999999999998</v>
          </cell>
          <cell r="AI681">
            <v>87.6</v>
          </cell>
          <cell r="AJ681">
            <v>24.2</v>
          </cell>
          <cell r="AK681">
            <v>15.8</v>
          </cell>
          <cell r="AL681">
            <v>2.63</v>
          </cell>
          <cell r="AM681">
            <v>0</v>
          </cell>
          <cell r="AN681">
            <v>2.04</v>
          </cell>
          <cell r="AO681">
            <v>6.42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3.94</v>
          </cell>
          <cell r="AV681">
            <v>0.86</v>
          </cell>
          <cell r="AW681">
            <v>0</v>
          </cell>
          <cell r="AX681">
            <v>0.93899999999999995</v>
          </cell>
          <cell r="AY681" t="str">
            <v>WT230X64</v>
          </cell>
        </row>
        <row r="682">
          <cell r="A682" t="str">
            <v>WT</v>
          </cell>
          <cell r="B682" t="str">
            <v>WT9X38</v>
          </cell>
          <cell r="C682">
            <v>38</v>
          </cell>
          <cell r="D682">
            <v>11.2</v>
          </cell>
          <cell r="E682">
            <v>9.11</v>
          </cell>
          <cell r="F682">
            <v>0</v>
          </cell>
          <cell r="G682">
            <v>0</v>
          </cell>
          <cell r="H682">
            <v>11</v>
          </cell>
          <cell r="I682">
            <v>0</v>
          </cell>
          <cell r="J682">
            <v>0</v>
          </cell>
          <cell r="K682">
            <v>0.42499999999999999</v>
          </cell>
          <cell r="L682">
            <v>0.68</v>
          </cell>
          <cell r="M682">
            <v>0</v>
          </cell>
          <cell r="N682">
            <v>0</v>
          </cell>
          <cell r="O682">
            <v>0</v>
          </cell>
          <cell r="P682">
            <v>1.08</v>
          </cell>
          <cell r="Q682">
            <v>1.5625</v>
          </cell>
          <cell r="R682">
            <v>0</v>
          </cell>
          <cell r="S682">
            <v>1.8</v>
          </cell>
          <cell r="T682">
            <v>0</v>
          </cell>
          <cell r="U682">
            <v>0</v>
          </cell>
          <cell r="V682">
            <v>0.505</v>
          </cell>
          <cell r="W682">
            <v>0</v>
          </cell>
          <cell r="X682">
            <v>0</v>
          </cell>
          <cell r="Y682">
            <v>18.899999999999999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71.8</v>
          </cell>
          <cell r="AF682">
            <v>17.3</v>
          </cell>
          <cell r="AG682">
            <v>9.83</v>
          </cell>
          <cell r="AH682">
            <v>2.54</v>
          </cell>
          <cell r="AI682">
            <v>76.2</v>
          </cell>
          <cell r="AJ682">
            <v>21.1</v>
          </cell>
          <cell r="AK682">
            <v>13.8</v>
          </cell>
          <cell r="AL682">
            <v>2.61</v>
          </cell>
          <cell r="AM682">
            <v>0</v>
          </cell>
          <cell r="AN682">
            <v>1.41</v>
          </cell>
          <cell r="AO682">
            <v>4.37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3.92</v>
          </cell>
          <cell r="AV682">
            <v>0.86099999999999999</v>
          </cell>
          <cell r="AW682">
            <v>0</v>
          </cell>
          <cell r="AX682">
            <v>0.82499999999999996</v>
          </cell>
          <cell r="AY682" t="str">
            <v>WT230X56.5</v>
          </cell>
        </row>
        <row r="683">
          <cell r="A683" t="str">
            <v>WT</v>
          </cell>
          <cell r="B683" t="str">
            <v>WT9X35.5</v>
          </cell>
          <cell r="C683">
            <v>35.5</v>
          </cell>
          <cell r="D683">
            <v>10.4</v>
          </cell>
          <cell r="E683">
            <v>9.23</v>
          </cell>
          <cell r="F683">
            <v>0</v>
          </cell>
          <cell r="G683">
            <v>0</v>
          </cell>
          <cell r="H683">
            <v>7.64</v>
          </cell>
          <cell r="I683">
            <v>0</v>
          </cell>
          <cell r="J683">
            <v>0</v>
          </cell>
          <cell r="K683">
            <v>0.495</v>
          </cell>
          <cell r="L683">
            <v>0.81</v>
          </cell>
          <cell r="M683">
            <v>0</v>
          </cell>
          <cell r="N683">
            <v>0</v>
          </cell>
          <cell r="O683">
            <v>0</v>
          </cell>
          <cell r="P683">
            <v>1.21</v>
          </cell>
          <cell r="Q683">
            <v>1.5</v>
          </cell>
          <cell r="R683">
            <v>0</v>
          </cell>
          <cell r="S683">
            <v>2.2599999999999998</v>
          </cell>
          <cell r="T683">
            <v>0</v>
          </cell>
          <cell r="U683">
            <v>0</v>
          </cell>
          <cell r="V683">
            <v>0.68300000000000005</v>
          </cell>
          <cell r="W683">
            <v>0</v>
          </cell>
          <cell r="X683">
            <v>0</v>
          </cell>
          <cell r="Y683">
            <v>16.2</v>
          </cell>
          <cell r="Z683">
            <v>0</v>
          </cell>
          <cell r="AA683">
            <v>0</v>
          </cell>
          <cell r="AB683">
            <v>0</v>
          </cell>
          <cell r="AC683">
            <v>0</v>
          </cell>
          <cell r="AD683">
            <v>0</v>
          </cell>
          <cell r="AE683">
            <v>78.2</v>
          </cell>
          <cell r="AF683">
            <v>20</v>
          </cell>
          <cell r="AG683">
            <v>11.2</v>
          </cell>
          <cell r="AH683">
            <v>2.74</v>
          </cell>
          <cell r="AI683">
            <v>30.1</v>
          </cell>
          <cell r="AJ683">
            <v>12.3</v>
          </cell>
          <cell r="AK683">
            <v>7.89</v>
          </cell>
          <cell r="AL683">
            <v>1.7</v>
          </cell>
          <cell r="AM683">
            <v>0</v>
          </cell>
          <cell r="AN683">
            <v>1.74</v>
          </cell>
          <cell r="AO683">
            <v>3.96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3.72</v>
          </cell>
          <cell r="AV683">
            <v>0.751</v>
          </cell>
          <cell r="AW683">
            <v>0</v>
          </cell>
          <cell r="AX683">
            <v>0.96499999999999997</v>
          </cell>
          <cell r="AY683" t="str">
            <v>WT230X53</v>
          </cell>
        </row>
        <row r="684">
          <cell r="A684" t="str">
            <v>WT</v>
          </cell>
          <cell r="B684" t="str">
            <v>WT9X32.5</v>
          </cell>
          <cell r="C684">
            <v>32.5</v>
          </cell>
          <cell r="D684">
            <v>9.5500000000000007</v>
          </cell>
          <cell r="E684">
            <v>9.18</v>
          </cell>
          <cell r="F684">
            <v>0</v>
          </cell>
          <cell r="G684">
            <v>0</v>
          </cell>
          <cell r="H684">
            <v>7.59</v>
          </cell>
          <cell r="I684">
            <v>0</v>
          </cell>
          <cell r="J684">
            <v>0</v>
          </cell>
          <cell r="K684">
            <v>0.45</v>
          </cell>
          <cell r="L684">
            <v>0.75</v>
          </cell>
          <cell r="M684">
            <v>0</v>
          </cell>
          <cell r="N684">
            <v>0</v>
          </cell>
          <cell r="O684">
            <v>0</v>
          </cell>
          <cell r="P684">
            <v>1.1499999999999999</v>
          </cell>
          <cell r="Q684">
            <v>1.4375</v>
          </cell>
          <cell r="R684">
            <v>0</v>
          </cell>
          <cell r="S684">
            <v>2.2000000000000002</v>
          </cell>
          <cell r="T684">
            <v>0</v>
          </cell>
          <cell r="U684">
            <v>0</v>
          </cell>
          <cell r="V684">
            <v>0.629</v>
          </cell>
          <cell r="W684">
            <v>0</v>
          </cell>
          <cell r="X684">
            <v>0</v>
          </cell>
          <cell r="Y684">
            <v>17.8</v>
          </cell>
          <cell r="Z684">
            <v>0</v>
          </cell>
          <cell r="AA684">
            <v>0</v>
          </cell>
          <cell r="AB684">
            <v>0</v>
          </cell>
          <cell r="AC684">
            <v>0</v>
          </cell>
          <cell r="AD684">
            <v>0</v>
          </cell>
          <cell r="AE684">
            <v>70.7</v>
          </cell>
          <cell r="AF684">
            <v>18</v>
          </cell>
          <cell r="AG684">
            <v>10.1</v>
          </cell>
          <cell r="AH684">
            <v>2.72</v>
          </cell>
          <cell r="AI684">
            <v>27.4</v>
          </cell>
          <cell r="AJ684">
            <v>11.2</v>
          </cell>
          <cell r="AK684">
            <v>7.22</v>
          </cell>
          <cell r="AL684">
            <v>1.69</v>
          </cell>
          <cell r="AM684">
            <v>0</v>
          </cell>
          <cell r="AN684">
            <v>1.36</v>
          </cell>
          <cell r="AO684">
            <v>3.01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3.69</v>
          </cell>
          <cell r="AV684">
            <v>0.755</v>
          </cell>
          <cell r="AW684">
            <v>0</v>
          </cell>
          <cell r="AX684">
            <v>0.877</v>
          </cell>
          <cell r="AY684" t="str">
            <v>WT230X48.5</v>
          </cell>
        </row>
        <row r="685">
          <cell r="A685" t="str">
            <v>WT</v>
          </cell>
          <cell r="B685" t="str">
            <v>WT9X30</v>
          </cell>
          <cell r="C685">
            <v>30</v>
          </cell>
          <cell r="D685">
            <v>8.82</v>
          </cell>
          <cell r="E685">
            <v>9.1199999999999992</v>
          </cell>
          <cell r="F685">
            <v>0</v>
          </cell>
          <cell r="G685">
            <v>0</v>
          </cell>
          <cell r="H685">
            <v>7.56</v>
          </cell>
          <cell r="I685">
            <v>0</v>
          </cell>
          <cell r="J685">
            <v>0</v>
          </cell>
          <cell r="K685">
            <v>0.41499999999999998</v>
          </cell>
          <cell r="L685">
            <v>0.69499999999999995</v>
          </cell>
          <cell r="M685">
            <v>0</v>
          </cell>
          <cell r="N685">
            <v>0</v>
          </cell>
          <cell r="O685">
            <v>0</v>
          </cell>
          <cell r="P685">
            <v>1.1000000000000001</v>
          </cell>
          <cell r="Q685">
            <v>1.375</v>
          </cell>
          <cell r="R685">
            <v>0</v>
          </cell>
          <cell r="S685">
            <v>2.16</v>
          </cell>
          <cell r="T685">
            <v>0</v>
          </cell>
          <cell r="U685">
            <v>0</v>
          </cell>
          <cell r="V685">
            <v>0.58299999999999996</v>
          </cell>
          <cell r="W685">
            <v>0</v>
          </cell>
          <cell r="X685">
            <v>0</v>
          </cell>
          <cell r="Y685">
            <v>19.3</v>
          </cell>
          <cell r="Z685">
            <v>0</v>
          </cell>
          <cell r="AA685">
            <v>0</v>
          </cell>
          <cell r="AB685">
            <v>0</v>
          </cell>
          <cell r="AC685">
            <v>0</v>
          </cell>
          <cell r="AD685">
            <v>0</v>
          </cell>
          <cell r="AE685">
            <v>64.7</v>
          </cell>
          <cell r="AF685">
            <v>16.5</v>
          </cell>
          <cell r="AG685">
            <v>9.2899999999999991</v>
          </cell>
          <cell r="AH685">
            <v>2.71</v>
          </cell>
          <cell r="AI685">
            <v>25</v>
          </cell>
          <cell r="AJ685">
            <v>10.3</v>
          </cell>
          <cell r="AK685">
            <v>6.63</v>
          </cell>
          <cell r="AL685">
            <v>1.68</v>
          </cell>
          <cell r="AM685">
            <v>0</v>
          </cell>
          <cell r="AN685">
            <v>1.08</v>
          </cell>
          <cell r="AO685">
            <v>2.35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3.67</v>
          </cell>
          <cell r="AV685">
            <v>0.75600000000000001</v>
          </cell>
          <cell r="AW685">
            <v>0</v>
          </cell>
          <cell r="AX685">
            <v>0.79700000000000004</v>
          </cell>
          <cell r="AY685" t="str">
            <v>WT230X44.5</v>
          </cell>
        </row>
        <row r="686">
          <cell r="A686" t="str">
            <v>WT</v>
          </cell>
          <cell r="B686" t="str">
            <v>WT9X27.5</v>
          </cell>
          <cell r="C686">
            <v>27.5</v>
          </cell>
          <cell r="D686">
            <v>8.1</v>
          </cell>
          <cell r="E686">
            <v>9.06</v>
          </cell>
          <cell r="F686">
            <v>0</v>
          </cell>
          <cell r="G686">
            <v>0</v>
          </cell>
          <cell r="H686">
            <v>7.53</v>
          </cell>
          <cell r="I686">
            <v>0</v>
          </cell>
          <cell r="J686">
            <v>0</v>
          </cell>
          <cell r="K686">
            <v>0.39</v>
          </cell>
          <cell r="L686">
            <v>0.63</v>
          </cell>
          <cell r="M686">
            <v>0</v>
          </cell>
          <cell r="N686">
            <v>0</v>
          </cell>
          <cell r="O686">
            <v>0</v>
          </cell>
          <cell r="P686">
            <v>1.03</v>
          </cell>
          <cell r="Q686">
            <v>1.3125</v>
          </cell>
          <cell r="R686">
            <v>0</v>
          </cell>
          <cell r="S686">
            <v>2.16</v>
          </cell>
          <cell r="T686">
            <v>0</v>
          </cell>
          <cell r="U686">
            <v>0</v>
          </cell>
          <cell r="V686">
            <v>0.53800000000000003</v>
          </cell>
          <cell r="W686">
            <v>0</v>
          </cell>
          <cell r="X686">
            <v>0</v>
          </cell>
          <cell r="Y686">
            <v>20.6</v>
          </cell>
          <cell r="Z686">
            <v>0</v>
          </cell>
          <cell r="AA686">
            <v>0</v>
          </cell>
          <cell r="AB686">
            <v>0</v>
          </cell>
          <cell r="AC686">
            <v>0</v>
          </cell>
          <cell r="AD686">
            <v>0</v>
          </cell>
          <cell r="AE686">
            <v>59.5</v>
          </cell>
          <cell r="AF686">
            <v>15.3</v>
          </cell>
          <cell r="AG686">
            <v>8.6300000000000008</v>
          </cell>
          <cell r="AH686">
            <v>2.71</v>
          </cell>
          <cell r="AI686">
            <v>22.5</v>
          </cell>
          <cell r="AJ686">
            <v>9.26</v>
          </cell>
          <cell r="AK686">
            <v>5.97</v>
          </cell>
          <cell r="AL686">
            <v>1.67</v>
          </cell>
          <cell r="AM686">
            <v>0</v>
          </cell>
          <cell r="AN686">
            <v>0.83</v>
          </cell>
          <cell r="AO686">
            <v>1.84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3.68</v>
          </cell>
          <cell r="AV686">
            <v>0.749</v>
          </cell>
          <cell r="AW686">
            <v>0</v>
          </cell>
          <cell r="AX686">
            <v>0.73399999999999999</v>
          </cell>
          <cell r="AY686" t="str">
            <v>WT230X41</v>
          </cell>
        </row>
        <row r="687">
          <cell r="A687" t="str">
            <v>WT</v>
          </cell>
          <cell r="B687" t="str">
            <v>WT9X25</v>
          </cell>
          <cell r="C687">
            <v>25</v>
          </cell>
          <cell r="D687">
            <v>7.33</v>
          </cell>
          <cell r="E687">
            <v>8.99</v>
          </cell>
          <cell r="F687">
            <v>0</v>
          </cell>
          <cell r="G687">
            <v>0</v>
          </cell>
          <cell r="H687">
            <v>7.5</v>
          </cell>
          <cell r="I687">
            <v>0</v>
          </cell>
          <cell r="J687">
            <v>0</v>
          </cell>
          <cell r="K687">
            <v>0.35499999999999998</v>
          </cell>
          <cell r="L687">
            <v>0.56999999999999995</v>
          </cell>
          <cell r="M687">
            <v>0</v>
          </cell>
          <cell r="N687">
            <v>0</v>
          </cell>
          <cell r="O687">
            <v>0</v>
          </cell>
          <cell r="P687">
            <v>0.97199999999999998</v>
          </cell>
          <cell r="Q687">
            <v>1.25</v>
          </cell>
          <cell r="R687">
            <v>0</v>
          </cell>
          <cell r="S687">
            <v>2.12</v>
          </cell>
          <cell r="T687">
            <v>0</v>
          </cell>
          <cell r="U687">
            <v>0</v>
          </cell>
          <cell r="V687">
            <v>0.48899999999999999</v>
          </cell>
          <cell r="W687">
            <v>0</v>
          </cell>
          <cell r="X687">
            <v>0</v>
          </cell>
          <cell r="Y687">
            <v>22.6</v>
          </cell>
          <cell r="Z687">
            <v>0</v>
          </cell>
          <cell r="AA687">
            <v>0</v>
          </cell>
          <cell r="AB687">
            <v>0</v>
          </cell>
          <cell r="AC687">
            <v>0</v>
          </cell>
          <cell r="AD687">
            <v>0</v>
          </cell>
          <cell r="AE687">
            <v>53.5</v>
          </cell>
          <cell r="AF687">
            <v>13.8</v>
          </cell>
          <cell r="AG687">
            <v>7.79</v>
          </cell>
          <cell r="AH687">
            <v>2.7</v>
          </cell>
          <cell r="AI687">
            <v>20</v>
          </cell>
          <cell r="AJ687">
            <v>8.2799999999999994</v>
          </cell>
          <cell r="AK687">
            <v>5.35</v>
          </cell>
          <cell r="AL687">
            <v>1.65</v>
          </cell>
          <cell r="AM687">
            <v>0</v>
          </cell>
          <cell r="AN687">
            <v>0.61899999999999999</v>
          </cell>
          <cell r="AO687">
            <v>1.36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3.66</v>
          </cell>
          <cell r="AV687">
            <v>0.749</v>
          </cell>
          <cell r="AW687">
            <v>0</v>
          </cell>
          <cell r="AX687">
            <v>0.623</v>
          </cell>
          <cell r="AY687" t="str">
            <v>WT230X37</v>
          </cell>
        </row>
        <row r="688">
          <cell r="A688" t="str">
            <v>WT</v>
          </cell>
          <cell r="B688" t="str">
            <v>WT9X23</v>
          </cell>
          <cell r="C688">
            <v>23</v>
          </cell>
          <cell r="D688">
            <v>6.77</v>
          </cell>
          <cell r="E688">
            <v>9.0299999999999994</v>
          </cell>
          <cell r="F688">
            <v>0</v>
          </cell>
          <cell r="G688">
            <v>0</v>
          </cell>
          <cell r="H688">
            <v>6.06</v>
          </cell>
          <cell r="I688">
            <v>0</v>
          </cell>
          <cell r="J688">
            <v>0</v>
          </cell>
          <cell r="K688">
            <v>0.36</v>
          </cell>
          <cell r="L688">
            <v>0.60499999999999998</v>
          </cell>
          <cell r="M688">
            <v>0</v>
          </cell>
          <cell r="N688">
            <v>0</v>
          </cell>
          <cell r="O688">
            <v>0</v>
          </cell>
          <cell r="P688">
            <v>1.01</v>
          </cell>
          <cell r="Q688">
            <v>1.25</v>
          </cell>
          <cell r="R688">
            <v>0</v>
          </cell>
          <cell r="S688">
            <v>2.33</v>
          </cell>
          <cell r="T688">
            <v>0</v>
          </cell>
          <cell r="U688">
            <v>0</v>
          </cell>
          <cell r="V688">
            <v>0.55800000000000005</v>
          </cell>
          <cell r="W688">
            <v>0</v>
          </cell>
          <cell r="X688">
            <v>0</v>
          </cell>
          <cell r="Y688">
            <v>22.3</v>
          </cell>
          <cell r="Z688">
            <v>0</v>
          </cell>
          <cell r="AA688">
            <v>0</v>
          </cell>
          <cell r="AB688">
            <v>0</v>
          </cell>
          <cell r="AC688">
            <v>0</v>
          </cell>
          <cell r="AD688">
            <v>0</v>
          </cell>
          <cell r="AE688">
            <v>52.1</v>
          </cell>
          <cell r="AF688">
            <v>13.9</v>
          </cell>
          <cell r="AG688">
            <v>7.77</v>
          </cell>
          <cell r="AH688">
            <v>2.77</v>
          </cell>
          <cell r="AI688">
            <v>11.3</v>
          </cell>
          <cell r="AJ688">
            <v>5.84</v>
          </cell>
          <cell r="AK688">
            <v>3.71</v>
          </cell>
          <cell r="AL688">
            <v>1.29</v>
          </cell>
          <cell r="AM688">
            <v>0</v>
          </cell>
          <cell r="AN688">
            <v>0.60899999999999999</v>
          </cell>
          <cell r="AO688">
            <v>1.2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3.67</v>
          </cell>
          <cell r="AV688">
            <v>0.69499999999999995</v>
          </cell>
          <cell r="AW688">
            <v>0</v>
          </cell>
          <cell r="AX688">
            <v>0.63600000000000001</v>
          </cell>
          <cell r="AY688" t="str">
            <v>WT230X34</v>
          </cell>
        </row>
        <row r="689">
          <cell r="A689" t="str">
            <v>WT</v>
          </cell>
          <cell r="B689" t="str">
            <v>WT9X20</v>
          </cell>
          <cell r="C689">
            <v>20</v>
          </cell>
          <cell r="D689">
            <v>5.88</v>
          </cell>
          <cell r="E689">
            <v>8.9499999999999993</v>
          </cell>
          <cell r="F689">
            <v>0</v>
          </cell>
          <cell r="G689">
            <v>0</v>
          </cell>
          <cell r="H689">
            <v>6.02</v>
          </cell>
          <cell r="I689">
            <v>0</v>
          </cell>
          <cell r="J689">
            <v>0</v>
          </cell>
          <cell r="K689">
            <v>0.315</v>
          </cell>
          <cell r="L689">
            <v>0.52500000000000002</v>
          </cell>
          <cell r="M689">
            <v>0</v>
          </cell>
          <cell r="N689">
            <v>0</v>
          </cell>
          <cell r="O689">
            <v>0</v>
          </cell>
          <cell r="P689">
            <v>0.92700000000000005</v>
          </cell>
          <cell r="Q689">
            <v>1.1875</v>
          </cell>
          <cell r="R689">
            <v>0</v>
          </cell>
          <cell r="S689">
            <v>2.29</v>
          </cell>
          <cell r="T689">
            <v>0</v>
          </cell>
          <cell r="U689">
            <v>0</v>
          </cell>
          <cell r="V689">
            <v>0.48899999999999999</v>
          </cell>
          <cell r="W689">
            <v>0</v>
          </cell>
          <cell r="X689">
            <v>0</v>
          </cell>
          <cell r="Y689">
            <v>25.5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44.8</v>
          </cell>
          <cell r="AF689">
            <v>12</v>
          </cell>
          <cell r="AG689">
            <v>6.73</v>
          </cell>
          <cell r="AH689">
            <v>2.76</v>
          </cell>
          <cell r="AI689">
            <v>9.5500000000000007</v>
          </cell>
          <cell r="AJ689">
            <v>4.97</v>
          </cell>
          <cell r="AK689">
            <v>3.17</v>
          </cell>
          <cell r="AL689">
            <v>1.27</v>
          </cell>
          <cell r="AM689">
            <v>0</v>
          </cell>
          <cell r="AN689">
            <v>0.40400000000000003</v>
          </cell>
          <cell r="AO689">
            <v>0.78800000000000003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3.65</v>
          </cell>
          <cell r="AV689">
            <v>0.69099999999999995</v>
          </cell>
          <cell r="AW689">
            <v>0</v>
          </cell>
          <cell r="AX689">
            <v>0.495</v>
          </cell>
          <cell r="AY689" t="str">
            <v>WT230X30</v>
          </cell>
        </row>
        <row r="690">
          <cell r="A690" t="str">
            <v>WT</v>
          </cell>
          <cell r="B690" t="str">
            <v>WT9X17.5</v>
          </cell>
          <cell r="C690">
            <v>17.5</v>
          </cell>
          <cell r="D690">
            <v>5.15</v>
          </cell>
          <cell r="E690">
            <v>8.85</v>
          </cell>
          <cell r="F690">
            <v>0</v>
          </cell>
          <cell r="G690">
            <v>0</v>
          </cell>
          <cell r="H690">
            <v>6</v>
          </cell>
          <cell r="I690">
            <v>0</v>
          </cell>
          <cell r="J690">
            <v>0</v>
          </cell>
          <cell r="K690">
            <v>0.3</v>
          </cell>
          <cell r="L690">
            <v>0.42499999999999999</v>
          </cell>
          <cell r="M690">
            <v>0</v>
          </cell>
          <cell r="N690">
            <v>0</v>
          </cell>
          <cell r="O690">
            <v>0</v>
          </cell>
          <cell r="P690">
            <v>0.82699999999999996</v>
          </cell>
          <cell r="Q690">
            <v>1.125</v>
          </cell>
          <cell r="R690">
            <v>0</v>
          </cell>
          <cell r="S690">
            <v>2.39</v>
          </cell>
          <cell r="T690">
            <v>0</v>
          </cell>
          <cell r="U690">
            <v>0</v>
          </cell>
          <cell r="V690">
            <v>0.45</v>
          </cell>
          <cell r="W690">
            <v>0</v>
          </cell>
          <cell r="X690">
            <v>0</v>
          </cell>
          <cell r="Y690">
            <v>26.7</v>
          </cell>
          <cell r="Z690">
            <v>0</v>
          </cell>
          <cell r="AA690">
            <v>0</v>
          </cell>
          <cell r="AB690">
            <v>0</v>
          </cell>
          <cell r="AC690">
            <v>0</v>
          </cell>
          <cell r="AD690">
            <v>0</v>
          </cell>
          <cell r="AE690">
            <v>40.1</v>
          </cell>
          <cell r="AF690">
            <v>11.2</v>
          </cell>
          <cell r="AG690">
            <v>6.21</v>
          </cell>
          <cell r="AH690">
            <v>2.79</v>
          </cell>
          <cell r="AI690">
            <v>7.67</v>
          </cell>
          <cell r="AJ690">
            <v>4.0199999999999996</v>
          </cell>
          <cell r="AK690">
            <v>2.56</v>
          </cell>
          <cell r="AL690">
            <v>1.22</v>
          </cell>
          <cell r="AM690">
            <v>0</v>
          </cell>
          <cell r="AN690">
            <v>0.252</v>
          </cell>
          <cell r="AO690">
            <v>0.59799999999999998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3.74</v>
          </cell>
          <cell r="AV690">
            <v>0.66100000000000003</v>
          </cell>
          <cell r="AW690">
            <v>0</v>
          </cell>
          <cell r="AX690">
            <v>0.46</v>
          </cell>
          <cell r="AY690" t="str">
            <v>WT230X26</v>
          </cell>
        </row>
        <row r="691">
          <cell r="A691" t="str">
            <v>WT</v>
          </cell>
          <cell r="B691" t="str">
            <v>WT8X50</v>
          </cell>
          <cell r="C691">
            <v>50</v>
          </cell>
          <cell r="D691">
            <v>14.9</v>
          </cell>
          <cell r="E691">
            <v>8.48</v>
          </cell>
          <cell r="F691">
            <v>0</v>
          </cell>
          <cell r="G691">
            <v>0</v>
          </cell>
          <cell r="H691">
            <v>10.4</v>
          </cell>
          <cell r="I691">
            <v>0</v>
          </cell>
          <cell r="J691">
            <v>0</v>
          </cell>
          <cell r="K691">
            <v>0.58499999999999996</v>
          </cell>
          <cell r="L691">
            <v>0.98499999999999999</v>
          </cell>
          <cell r="M691">
            <v>0</v>
          </cell>
          <cell r="N691">
            <v>0</v>
          </cell>
          <cell r="O691">
            <v>0</v>
          </cell>
          <cell r="P691">
            <v>1.69</v>
          </cell>
          <cell r="Q691">
            <v>1.875</v>
          </cell>
          <cell r="R691">
            <v>0</v>
          </cell>
          <cell r="S691">
            <v>1.75</v>
          </cell>
          <cell r="T691">
            <v>0</v>
          </cell>
          <cell r="U691">
            <v>0</v>
          </cell>
          <cell r="V691">
            <v>0.71299999999999997</v>
          </cell>
          <cell r="W691">
            <v>0</v>
          </cell>
          <cell r="X691">
            <v>0</v>
          </cell>
          <cell r="Y691">
            <v>11.6</v>
          </cell>
          <cell r="Z691">
            <v>0</v>
          </cell>
          <cell r="AA691">
            <v>0</v>
          </cell>
          <cell r="AB691">
            <v>0</v>
          </cell>
          <cell r="AC691">
            <v>0</v>
          </cell>
          <cell r="AD691">
            <v>0</v>
          </cell>
          <cell r="AE691">
            <v>76.8</v>
          </cell>
          <cell r="AF691">
            <v>20.8</v>
          </cell>
          <cell r="AG691">
            <v>11.4</v>
          </cell>
          <cell r="AH691">
            <v>2.27</v>
          </cell>
          <cell r="AI691">
            <v>93.1</v>
          </cell>
          <cell r="AJ691">
            <v>27.5</v>
          </cell>
          <cell r="AK691">
            <v>17.899999999999999</v>
          </cell>
          <cell r="AL691">
            <v>2.5</v>
          </cell>
          <cell r="AM691">
            <v>0</v>
          </cell>
          <cell r="AN691">
            <v>4.09</v>
          </cell>
          <cell r="AO691">
            <v>10.4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3.6</v>
          </cell>
          <cell r="AV691">
            <v>0.878</v>
          </cell>
          <cell r="AW691">
            <v>0</v>
          </cell>
          <cell r="AX691">
            <v>1</v>
          </cell>
          <cell r="AY691" t="str">
            <v>WT205X74.5</v>
          </cell>
        </row>
        <row r="692">
          <cell r="A692" t="str">
            <v>WT</v>
          </cell>
          <cell r="B692" t="str">
            <v>WT8X44.5</v>
          </cell>
          <cell r="C692">
            <v>44.5</v>
          </cell>
          <cell r="D692">
            <v>13.2</v>
          </cell>
          <cell r="E692">
            <v>8.3800000000000008</v>
          </cell>
          <cell r="F692">
            <v>0</v>
          </cell>
          <cell r="G692">
            <v>0</v>
          </cell>
          <cell r="H692">
            <v>10.4</v>
          </cell>
          <cell r="I692">
            <v>0</v>
          </cell>
          <cell r="J692">
            <v>0</v>
          </cell>
          <cell r="K692">
            <v>0.52500000000000002</v>
          </cell>
          <cell r="L692">
            <v>0.875</v>
          </cell>
          <cell r="M692">
            <v>0</v>
          </cell>
          <cell r="N692">
            <v>0</v>
          </cell>
          <cell r="O692">
            <v>0</v>
          </cell>
          <cell r="P692">
            <v>1.58</v>
          </cell>
          <cell r="Q692">
            <v>1.75</v>
          </cell>
          <cell r="R692">
            <v>0</v>
          </cell>
          <cell r="S692">
            <v>1.69</v>
          </cell>
          <cell r="T692">
            <v>0</v>
          </cell>
          <cell r="U692">
            <v>0</v>
          </cell>
          <cell r="V692">
            <v>0.63800000000000001</v>
          </cell>
          <cell r="W692">
            <v>0</v>
          </cell>
          <cell r="X692">
            <v>0</v>
          </cell>
          <cell r="Y692">
            <v>12.9</v>
          </cell>
          <cell r="Z692">
            <v>0</v>
          </cell>
          <cell r="AA692">
            <v>0</v>
          </cell>
          <cell r="AB692">
            <v>0</v>
          </cell>
          <cell r="AC692">
            <v>0</v>
          </cell>
          <cell r="AD692">
            <v>0</v>
          </cell>
          <cell r="AE692">
            <v>67.3</v>
          </cell>
          <cell r="AF692">
            <v>18.2</v>
          </cell>
          <cell r="AG692">
            <v>10.1</v>
          </cell>
          <cell r="AH692">
            <v>2.2599999999999998</v>
          </cell>
          <cell r="AI692">
            <v>81.3</v>
          </cell>
          <cell r="AJ692">
            <v>24.1</v>
          </cell>
          <cell r="AK692">
            <v>15.7</v>
          </cell>
          <cell r="AL692">
            <v>2.48</v>
          </cell>
          <cell r="AM692">
            <v>0</v>
          </cell>
          <cell r="AN692">
            <v>2.91</v>
          </cell>
          <cell r="AO692">
            <v>7.19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3.58</v>
          </cell>
          <cell r="AV692">
            <v>0.878</v>
          </cell>
          <cell r="AW692">
            <v>0</v>
          </cell>
          <cell r="AX692">
            <v>1</v>
          </cell>
          <cell r="AY692" t="str">
            <v>WT205X66</v>
          </cell>
        </row>
        <row r="693">
          <cell r="A693" t="str">
            <v>WT</v>
          </cell>
          <cell r="B693" t="str">
            <v>WT8X38.5</v>
          </cell>
          <cell r="C693">
            <v>38.5</v>
          </cell>
          <cell r="D693">
            <v>11.5</v>
          </cell>
          <cell r="E693">
            <v>8.26</v>
          </cell>
          <cell r="F693">
            <v>0</v>
          </cell>
          <cell r="G693">
            <v>0</v>
          </cell>
          <cell r="H693">
            <v>10.3</v>
          </cell>
          <cell r="I693">
            <v>0</v>
          </cell>
          <cell r="J693">
            <v>0</v>
          </cell>
          <cell r="K693">
            <v>0.45500000000000002</v>
          </cell>
          <cell r="L693">
            <v>0.76</v>
          </cell>
          <cell r="M693">
            <v>0</v>
          </cell>
          <cell r="N693">
            <v>0</v>
          </cell>
          <cell r="O693">
            <v>0</v>
          </cell>
          <cell r="P693">
            <v>1.47</v>
          </cell>
          <cell r="Q693">
            <v>1.625</v>
          </cell>
          <cell r="R693">
            <v>0</v>
          </cell>
          <cell r="S693">
            <v>1.62</v>
          </cell>
          <cell r="T693">
            <v>0</v>
          </cell>
          <cell r="U693">
            <v>0</v>
          </cell>
          <cell r="V693">
            <v>0.55600000000000005</v>
          </cell>
          <cell r="W693">
            <v>0</v>
          </cell>
          <cell r="X693">
            <v>0</v>
          </cell>
          <cell r="Y693">
            <v>14.9</v>
          </cell>
          <cell r="Z693">
            <v>0</v>
          </cell>
          <cell r="AA693">
            <v>0</v>
          </cell>
          <cell r="AB693">
            <v>0</v>
          </cell>
          <cell r="AC693">
            <v>0</v>
          </cell>
          <cell r="AD693">
            <v>0</v>
          </cell>
          <cell r="AE693">
            <v>57</v>
          </cell>
          <cell r="AF693">
            <v>15.4</v>
          </cell>
          <cell r="AG693">
            <v>8.59</v>
          </cell>
          <cell r="AH693">
            <v>2.23</v>
          </cell>
          <cell r="AI693">
            <v>69.2</v>
          </cell>
          <cell r="AJ693">
            <v>20.6</v>
          </cell>
          <cell r="AK693">
            <v>13.4</v>
          </cell>
          <cell r="AL693">
            <v>2.46</v>
          </cell>
          <cell r="AM693">
            <v>0</v>
          </cell>
          <cell r="AN693">
            <v>1.93</v>
          </cell>
          <cell r="AO693">
            <v>4.6100000000000003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3.54</v>
          </cell>
          <cell r="AV693">
            <v>0.877</v>
          </cell>
          <cell r="AW693">
            <v>0</v>
          </cell>
          <cell r="AX693">
            <v>0.99</v>
          </cell>
          <cell r="AY693" t="str">
            <v>WT205X57</v>
          </cell>
        </row>
        <row r="694">
          <cell r="A694" t="str">
            <v>WT</v>
          </cell>
          <cell r="B694" t="str">
            <v>WT8X33.5</v>
          </cell>
          <cell r="C694">
            <v>33.5</v>
          </cell>
          <cell r="D694">
            <v>9.98</v>
          </cell>
          <cell r="E694">
            <v>8.16</v>
          </cell>
          <cell r="F694">
            <v>0</v>
          </cell>
          <cell r="G694">
            <v>0</v>
          </cell>
          <cell r="H694">
            <v>10.199999999999999</v>
          </cell>
          <cell r="I694">
            <v>0</v>
          </cell>
          <cell r="J694">
            <v>0</v>
          </cell>
          <cell r="K694">
            <v>0.39500000000000002</v>
          </cell>
          <cell r="L694">
            <v>0.66500000000000004</v>
          </cell>
          <cell r="M694">
            <v>0</v>
          </cell>
          <cell r="N694">
            <v>0</v>
          </cell>
          <cell r="O694">
            <v>0</v>
          </cell>
          <cell r="P694">
            <v>1.37</v>
          </cell>
          <cell r="Q694">
            <v>1.5625</v>
          </cell>
          <cell r="R694">
            <v>0</v>
          </cell>
          <cell r="S694">
            <v>1.55</v>
          </cell>
          <cell r="T694">
            <v>0</v>
          </cell>
          <cell r="U694">
            <v>0</v>
          </cell>
          <cell r="V694">
            <v>0.48799999999999999</v>
          </cell>
          <cell r="W694">
            <v>0</v>
          </cell>
          <cell r="X694">
            <v>0</v>
          </cell>
          <cell r="Y694">
            <v>17.2</v>
          </cell>
          <cell r="Z694">
            <v>0</v>
          </cell>
          <cell r="AA694">
            <v>0</v>
          </cell>
          <cell r="AB694">
            <v>0</v>
          </cell>
          <cell r="AC694">
            <v>0</v>
          </cell>
          <cell r="AD694">
            <v>0</v>
          </cell>
          <cell r="AE694">
            <v>48.7</v>
          </cell>
          <cell r="AF694">
            <v>13.1</v>
          </cell>
          <cell r="AG694">
            <v>7.36</v>
          </cell>
          <cell r="AH694">
            <v>2.21</v>
          </cell>
          <cell r="AI694">
            <v>59.5</v>
          </cell>
          <cell r="AJ694">
            <v>17.7</v>
          </cell>
          <cell r="AK694">
            <v>11.6</v>
          </cell>
          <cell r="AL694">
            <v>2.44</v>
          </cell>
          <cell r="AM694">
            <v>0</v>
          </cell>
          <cell r="AN694">
            <v>1.31</v>
          </cell>
          <cell r="AO694">
            <v>3.01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3.51</v>
          </cell>
          <cell r="AV694">
            <v>0.88</v>
          </cell>
          <cell r="AW694">
            <v>0</v>
          </cell>
          <cell r="AX694">
            <v>0.86299999999999999</v>
          </cell>
          <cell r="AY694" t="str">
            <v>WT205X50</v>
          </cell>
        </row>
        <row r="695">
          <cell r="A695" t="str">
            <v>WT</v>
          </cell>
          <cell r="B695" t="str">
            <v>WT8X28.5</v>
          </cell>
          <cell r="C695">
            <v>28.5</v>
          </cell>
          <cell r="D695">
            <v>8.39</v>
          </cell>
          <cell r="E695">
            <v>8.2200000000000006</v>
          </cell>
          <cell r="F695">
            <v>0</v>
          </cell>
          <cell r="G695">
            <v>0</v>
          </cell>
          <cell r="H695">
            <v>7.12</v>
          </cell>
          <cell r="I695">
            <v>0</v>
          </cell>
          <cell r="J695">
            <v>0</v>
          </cell>
          <cell r="K695">
            <v>0.43</v>
          </cell>
          <cell r="L695">
            <v>0.71499999999999997</v>
          </cell>
          <cell r="M695">
            <v>0</v>
          </cell>
          <cell r="N695">
            <v>0</v>
          </cell>
          <cell r="O695">
            <v>0</v>
          </cell>
          <cell r="P695">
            <v>1.1200000000000001</v>
          </cell>
          <cell r="Q695">
            <v>1.375</v>
          </cell>
          <cell r="R695">
            <v>0</v>
          </cell>
          <cell r="S695">
            <v>1.94</v>
          </cell>
          <cell r="T695">
            <v>0</v>
          </cell>
          <cell r="U695">
            <v>0</v>
          </cell>
          <cell r="V695">
            <v>0.58899999999999997</v>
          </cell>
          <cell r="W695">
            <v>0</v>
          </cell>
          <cell r="X695">
            <v>0</v>
          </cell>
          <cell r="Y695">
            <v>16.5</v>
          </cell>
          <cell r="Z695">
            <v>0</v>
          </cell>
          <cell r="AA695">
            <v>0</v>
          </cell>
          <cell r="AB695">
            <v>0</v>
          </cell>
          <cell r="AC695">
            <v>0</v>
          </cell>
          <cell r="AD695">
            <v>0</v>
          </cell>
          <cell r="AE695">
            <v>48.7</v>
          </cell>
          <cell r="AF695">
            <v>13.8</v>
          </cell>
          <cell r="AG695">
            <v>7.77</v>
          </cell>
          <cell r="AH695">
            <v>2.41</v>
          </cell>
          <cell r="AI695">
            <v>21.6</v>
          </cell>
          <cell r="AJ695">
            <v>9.42</v>
          </cell>
          <cell r="AK695">
            <v>6.06</v>
          </cell>
          <cell r="AL695">
            <v>1.6</v>
          </cell>
          <cell r="AM695">
            <v>0</v>
          </cell>
          <cell r="AN695">
            <v>1.1000000000000001</v>
          </cell>
          <cell r="AO695">
            <v>1.99</v>
          </cell>
          <cell r="AP695">
            <v>0</v>
          </cell>
          <cell r="AQ695">
            <v>0</v>
          </cell>
          <cell r="AR695">
            <v>0</v>
          </cell>
          <cell r="AS695">
            <v>0</v>
          </cell>
          <cell r="AT695">
            <v>0</v>
          </cell>
          <cell r="AU695">
            <v>3.3</v>
          </cell>
          <cell r="AV695">
            <v>0.77</v>
          </cell>
          <cell r="AW695">
            <v>0</v>
          </cell>
          <cell r="AX695">
            <v>0.94199999999999995</v>
          </cell>
          <cell r="AY695" t="str">
            <v>WT205X42.5</v>
          </cell>
        </row>
        <row r="696">
          <cell r="A696" t="str">
            <v>WT</v>
          </cell>
          <cell r="B696" t="str">
            <v>WT8X25</v>
          </cell>
          <cell r="C696">
            <v>25</v>
          </cell>
          <cell r="D696">
            <v>7.37</v>
          </cell>
          <cell r="E696">
            <v>8.1300000000000008</v>
          </cell>
          <cell r="F696">
            <v>0</v>
          </cell>
          <cell r="G696">
            <v>0</v>
          </cell>
          <cell r="H696">
            <v>7.07</v>
          </cell>
          <cell r="I696">
            <v>0</v>
          </cell>
          <cell r="J696">
            <v>0</v>
          </cell>
          <cell r="K696">
            <v>0.38</v>
          </cell>
          <cell r="L696">
            <v>0.63</v>
          </cell>
          <cell r="M696">
            <v>0</v>
          </cell>
          <cell r="N696">
            <v>0</v>
          </cell>
          <cell r="O696">
            <v>0</v>
          </cell>
          <cell r="P696">
            <v>1.03</v>
          </cell>
          <cell r="Q696">
            <v>1.3125</v>
          </cell>
          <cell r="R696">
            <v>0</v>
          </cell>
          <cell r="S696">
            <v>1.89</v>
          </cell>
          <cell r="T696">
            <v>0</v>
          </cell>
          <cell r="U696">
            <v>0</v>
          </cell>
          <cell r="V696">
            <v>0.52100000000000002</v>
          </cell>
          <cell r="W696">
            <v>0</v>
          </cell>
          <cell r="X696">
            <v>0</v>
          </cell>
          <cell r="Y696">
            <v>18.7</v>
          </cell>
          <cell r="Z696">
            <v>0</v>
          </cell>
          <cell r="AA696">
            <v>0</v>
          </cell>
          <cell r="AB696">
            <v>0</v>
          </cell>
          <cell r="AC696">
            <v>0</v>
          </cell>
          <cell r="AD696">
            <v>0</v>
          </cell>
          <cell r="AE696">
            <v>42.3</v>
          </cell>
          <cell r="AF696">
            <v>12</v>
          </cell>
          <cell r="AG696">
            <v>6.78</v>
          </cell>
          <cell r="AH696">
            <v>2.4</v>
          </cell>
          <cell r="AI696">
            <v>18.600000000000001</v>
          </cell>
          <cell r="AJ696">
            <v>8.15</v>
          </cell>
          <cell r="AK696">
            <v>5.26</v>
          </cell>
          <cell r="AL696">
            <v>1.59</v>
          </cell>
          <cell r="AM696">
            <v>0</v>
          </cell>
          <cell r="AN696">
            <v>0.76</v>
          </cell>
          <cell r="AO696">
            <v>1.34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3.28</v>
          </cell>
          <cell r="AV696">
            <v>0.76900000000000002</v>
          </cell>
          <cell r="AW696">
            <v>0</v>
          </cell>
          <cell r="AX696">
            <v>0.82599999999999996</v>
          </cell>
          <cell r="AY696" t="str">
            <v>WT205X37.5</v>
          </cell>
        </row>
        <row r="697">
          <cell r="A697" t="str">
            <v>WT</v>
          </cell>
          <cell r="B697" t="str">
            <v>WT8X22.5</v>
          </cell>
          <cell r="C697">
            <v>22.5</v>
          </cell>
          <cell r="D697">
            <v>6.63</v>
          </cell>
          <cell r="E697">
            <v>8.07</v>
          </cell>
          <cell r="F697">
            <v>0</v>
          </cell>
          <cell r="G697">
            <v>0</v>
          </cell>
          <cell r="H697">
            <v>7.04</v>
          </cell>
          <cell r="I697">
            <v>0</v>
          </cell>
          <cell r="J697">
            <v>0</v>
          </cell>
          <cell r="K697">
            <v>0.34499999999999997</v>
          </cell>
          <cell r="L697">
            <v>0.56499999999999995</v>
          </cell>
          <cell r="M697">
            <v>0</v>
          </cell>
          <cell r="N697">
            <v>0</v>
          </cell>
          <cell r="O697">
            <v>0</v>
          </cell>
          <cell r="P697">
            <v>0.96699999999999997</v>
          </cell>
          <cell r="Q697">
            <v>1.25</v>
          </cell>
          <cell r="R697">
            <v>0</v>
          </cell>
          <cell r="S697">
            <v>1.86</v>
          </cell>
          <cell r="T697">
            <v>0</v>
          </cell>
          <cell r="U697">
            <v>0</v>
          </cell>
          <cell r="V697">
            <v>0.47099999999999997</v>
          </cell>
          <cell r="W697">
            <v>0</v>
          </cell>
          <cell r="X697">
            <v>0</v>
          </cell>
          <cell r="Y697">
            <v>20.6</v>
          </cell>
          <cell r="Z697">
            <v>0</v>
          </cell>
          <cell r="AA697">
            <v>0</v>
          </cell>
          <cell r="AB697">
            <v>0</v>
          </cell>
          <cell r="AC697">
            <v>0</v>
          </cell>
          <cell r="AD697">
            <v>0</v>
          </cell>
          <cell r="AE697">
            <v>37.799999999999997</v>
          </cell>
          <cell r="AF697">
            <v>10.8</v>
          </cell>
          <cell r="AG697">
            <v>6.1</v>
          </cell>
          <cell r="AH697">
            <v>2.39</v>
          </cell>
          <cell r="AI697">
            <v>16.399999999999999</v>
          </cell>
          <cell r="AJ697">
            <v>7.22</v>
          </cell>
          <cell r="AK697">
            <v>4.67</v>
          </cell>
          <cell r="AL697">
            <v>1.57</v>
          </cell>
          <cell r="AM697">
            <v>0</v>
          </cell>
          <cell r="AN697">
            <v>0.55500000000000005</v>
          </cell>
          <cell r="AO697">
            <v>0.97399999999999998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3.27</v>
          </cell>
          <cell r="AV697">
            <v>0.76700000000000002</v>
          </cell>
          <cell r="AW697">
            <v>0</v>
          </cell>
          <cell r="AX697">
            <v>0.72599999999999998</v>
          </cell>
          <cell r="AY697" t="str">
            <v>WT205X33.5</v>
          </cell>
        </row>
        <row r="698">
          <cell r="A698" t="str">
            <v>WT</v>
          </cell>
          <cell r="B698" t="str">
            <v>WT8X20</v>
          </cell>
          <cell r="C698">
            <v>20</v>
          </cell>
          <cell r="D698">
            <v>5.89</v>
          </cell>
          <cell r="E698">
            <v>8.01</v>
          </cell>
          <cell r="F698">
            <v>0</v>
          </cell>
          <cell r="G698">
            <v>0</v>
          </cell>
          <cell r="H698">
            <v>7</v>
          </cell>
          <cell r="I698">
            <v>0</v>
          </cell>
          <cell r="J698">
            <v>0</v>
          </cell>
          <cell r="K698">
            <v>0.30499999999999999</v>
          </cell>
          <cell r="L698">
            <v>0.505</v>
          </cell>
          <cell r="M698">
            <v>0</v>
          </cell>
          <cell r="N698">
            <v>0</v>
          </cell>
          <cell r="O698">
            <v>0</v>
          </cell>
          <cell r="P698">
            <v>0.90700000000000003</v>
          </cell>
          <cell r="Q698">
            <v>1.1875</v>
          </cell>
          <cell r="R698">
            <v>0</v>
          </cell>
          <cell r="S698">
            <v>1.81</v>
          </cell>
          <cell r="T698">
            <v>0</v>
          </cell>
          <cell r="U698">
            <v>0</v>
          </cell>
          <cell r="V698">
            <v>0.42099999999999999</v>
          </cell>
          <cell r="W698">
            <v>0</v>
          </cell>
          <cell r="X698">
            <v>0</v>
          </cell>
          <cell r="Y698">
            <v>23.3</v>
          </cell>
          <cell r="Z698">
            <v>0</v>
          </cell>
          <cell r="AA698">
            <v>0</v>
          </cell>
          <cell r="AB698">
            <v>0</v>
          </cell>
          <cell r="AC698">
            <v>0</v>
          </cell>
          <cell r="AD698">
            <v>0</v>
          </cell>
          <cell r="AE698">
            <v>33.1</v>
          </cell>
          <cell r="AF698">
            <v>9.43</v>
          </cell>
          <cell r="AG698">
            <v>5.35</v>
          </cell>
          <cell r="AH698">
            <v>2.37</v>
          </cell>
          <cell r="AI698">
            <v>14.4</v>
          </cell>
          <cell r="AJ698">
            <v>6.36</v>
          </cell>
          <cell r="AK698">
            <v>4.12</v>
          </cell>
          <cell r="AL698">
            <v>1.56</v>
          </cell>
          <cell r="AM698">
            <v>0</v>
          </cell>
          <cell r="AN698">
            <v>0.39600000000000002</v>
          </cell>
          <cell r="AO698">
            <v>0.67300000000000004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3.24</v>
          </cell>
          <cell r="AV698">
            <v>0.76900000000000002</v>
          </cell>
          <cell r="AW698">
            <v>0</v>
          </cell>
          <cell r="AX698">
            <v>0.58099999999999996</v>
          </cell>
          <cell r="AY698" t="str">
            <v>WT205X30</v>
          </cell>
        </row>
        <row r="699">
          <cell r="A699" t="str">
            <v>WT</v>
          </cell>
          <cell r="B699" t="str">
            <v>WT8X18</v>
          </cell>
          <cell r="C699">
            <v>18</v>
          </cell>
          <cell r="D699">
            <v>5.29</v>
          </cell>
          <cell r="E699">
            <v>7.93</v>
          </cell>
          <cell r="F699">
            <v>0</v>
          </cell>
          <cell r="G699">
            <v>0</v>
          </cell>
          <cell r="H699">
            <v>6.99</v>
          </cell>
          <cell r="I699">
            <v>0</v>
          </cell>
          <cell r="J699">
            <v>0</v>
          </cell>
          <cell r="K699">
            <v>0.29499999999999998</v>
          </cell>
          <cell r="L699">
            <v>0.43</v>
          </cell>
          <cell r="M699">
            <v>0</v>
          </cell>
          <cell r="N699">
            <v>0</v>
          </cell>
          <cell r="O699">
            <v>0</v>
          </cell>
          <cell r="P699">
            <v>0.83199999999999996</v>
          </cell>
          <cell r="Q699">
            <v>1.125</v>
          </cell>
          <cell r="R699">
            <v>0</v>
          </cell>
          <cell r="S699">
            <v>1.88</v>
          </cell>
          <cell r="T699">
            <v>0</v>
          </cell>
          <cell r="U699">
            <v>0</v>
          </cell>
          <cell r="V699">
            <v>0.378</v>
          </cell>
          <cell r="W699">
            <v>0</v>
          </cell>
          <cell r="X699">
            <v>0</v>
          </cell>
          <cell r="Y699">
            <v>24.1</v>
          </cell>
          <cell r="Z699">
            <v>0</v>
          </cell>
          <cell r="AA699">
            <v>0</v>
          </cell>
          <cell r="AB699">
            <v>0</v>
          </cell>
          <cell r="AC699">
            <v>0</v>
          </cell>
          <cell r="AD699">
            <v>0</v>
          </cell>
          <cell r="AE699">
            <v>30.6</v>
          </cell>
          <cell r="AF699">
            <v>8.93</v>
          </cell>
          <cell r="AG699">
            <v>5.05</v>
          </cell>
          <cell r="AH699">
            <v>2.41</v>
          </cell>
          <cell r="AI699">
            <v>12.2</v>
          </cell>
          <cell r="AJ699">
            <v>5.42</v>
          </cell>
          <cell r="AK699">
            <v>3.5</v>
          </cell>
          <cell r="AL699">
            <v>1.52</v>
          </cell>
          <cell r="AM699">
            <v>0</v>
          </cell>
          <cell r="AN699">
            <v>0.27200000000000002</v>
          </cell>
          <cell r="AO699">
            <v>0.51600000000000001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3.3</v>
          </cell>
          <cell r="AV699">
            <v>0.745</v>
          </cell>
          <cell r="AW699">
            <v>0</v>
          </cell>
          <cell r="AX699">
            <v>0.55400000000000005</v>
          </cell>
          <cell r="AY699" t="str">
            <v>WT205X26.5</v>
          </cell>
        </row>
        <row r="700">
          <cell r="A700" t="str">
            <v>WT</v>
          </cell>
          <cell r="B700" t="str">
            <v>WT8X15.5</v>
          </cell>
          <cell r="C700">
            <v>15.5</v>
          </cell>
          <cell r="D700">
            <v>4.5599999999999996</v>
          </cell>
          <cell r="E700">
            <v>7.94</v>
          </cell>
          <cell r="F700">
            <v>0</v>
          </cell>
          <cell r="G700">
            <v>0</v>
          </cell>
          <cell r="H700">
            <v>5.53</v>
          </cell>
          <cell r="I700">
            <v>0</v>
          </cell>
          <cell r="J700">
            <v>0</v>
          </cell>
          <cell r="K700">
            <v>0.27500000000000002</v>
          </cell>
          <cell r="L700">
            <v>0.44</v>
          </cell>
          <cell r="M700">
            <v>0</v>
          </cell>
          <cell r="N700">
            <v>0</v>
          </cell>
          <cell r="O700">
            <v>0</v>
          </cell>
          <cell r="P700">
            <v>0.84199999999999997</v>
          </cell>
          <cell r="Q700">
            <v>1.125</v>
          </cell>
          <cell r="R700">
            <v>0</v>
          </cell>
          <cell r="S700">
            <v>2.02</v>
          </cell>
          <cell r="T700">
            <v>0</v>
          </cell>
          <cell r="U700">
            <v>0</v>
          </cell>
          <cell r="V700">
            <v>0.41299999999999998</v>
          </cell>
          <cell r="W700">
            <v>0</v>
          </cell>
          <cell r="X700">
            <v>0</v>
          </cell>
          <cell r="Y700">
            <v>25.8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27.5</v>
          </cell>
          <cell r="AF700">
            <v>8.27</v>
          </cell>
          <cell r="AG700">
            <v>4.6399999999999997</v>
          </cell>
          <cell r="AH700">
            <v>2.4500000000000002</v>
          </cell>
          <cell r="AI700">
            <v>6.2</v>
          </cell>
          <cell r="AJ700">
            <v>3.51</v>
          </cell>
          <cell r="AK700">
            <v>2.2400000000000002</v>
          </cell>
          <cell r="AL700">
            <v>1.17</v>
          </cell>
          <cell r="AM700">
            <v>0</v>
          </cell>
          <cell r="AN700">
            <v>0.23</v>
          </cell>
          <cell r="AO700">
            <v>0.36599999999999999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3.26</v>
          </cell>
          <cell r="AV700">
            <v>0.69499999999999995</v>
          </cell>
          <cell r="AW700">
            <v>0</v>
          </cell>
          <cell r="AX700">
            <v>0.48</v>
          </cell>
          <cell r="AY700" t="str">
            <v>WT205X23.05</v>
          </cell>
        </row>
        <row r="701">
          <cell r="A701" t="str">
            <v>WT</v>
          </cell>
          <cell r="B701" t="str">
            <v>WT8X13</v>
          </cell>
          <cell r="C701">
            <v>13</v>
          </cell>
          <cell r="D701">
            <v>3.84</v>
          </cell>
          <cell r="E701">
            <v>7.85</v>
          </cell>
          <cell r="F701">
            <v>0</v>
          </cell>
          <cell r="G701">
            <v>0</v>
          </cell>
          <cell r="H701">
            <v>5.5</v>
          </cell>
          <cell r="I701">
            <v>0</v>
          </cell>
          <cell r="J701">
            <v>0</v>
          </cell>
          <cell r="K701">
            <v>0.25</v>
          </cell>
          <cell r="L701">
            <v>0.34499999999999997</v>
          </cell>
          <cell r="M701">
            <v>0</v>
          </cell>
          <cell r="N701">
            <v>0</v>
          </cell>
          <cell r="O701">
            <v>0</v>
          </cell>
          <cell r="P701">
            <v>0.747</v>
          </cell>
          <cell r="Q701">
            <v>1.0625</v>
          </cell>
          <cell r="R701">
            <v>0</v>
          </cell>
          <cell r="S701">
            <v>2.09</v>
          </cell>
          <cell r="T701">
            <v>0</v>
          </cell>
          <cell r="U701">
            <v>0</v>
          </cell>
          <cell r="V701">
            <v>0.372</v>
          </cell>
          <cell r="W701">
            <v>0</v>
          </cell>
          <cell r="X701">
            <v>0</v>
          </cell>
          <cell r="Y701">
            <v>28.4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23.5</v>
          </cell>
          <cell r="AF701">
            <v>7.36</v>
          </cell>
          <cell r="AG701">
            <v>4.09</v>
          </cell>
          <cell r="AH701">
            <v>2.4700000000000002</v>
          </cell>
          <cell r="AI701">
            <v>4.79</v>
          </cell>
          <cell r="AJ701">
            <v>2.73</v>
          </cell>
          <cell r="AK701">
            <v>1.74</v>
          </cell>
          <cell r="AL701">
            <v>1.1200000000000001</v>
          </cell>
          <cell r="AM701">
            <v>0</v>
          </cell>
          <cell r="AN701">
            <v>0.13</v>
          </cell>
          <cell r="AO701">
            <v>0.24299999999999999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3.32</v>
          </cell>
          <cell r="AV701">
            <v>0.66600000000000004</v>
          </cell>
          <cell r="AW701">
            <v>0</v>
          </cell>
          <cell r="AX701">
            <v>0.40600000000000003</v>
          </cell>
          <cell r="AY701" t="str">
            <v>WT205X19.4</v>
          </cell>
        </row>
        <row r="702">
          <cell r="A702" t="str">
            <v>WT</v>
          </cell>
          <cell r="B702" t="str">
            <v>WT7X404</v>
          </cell>
          <cell r="C702">
            <v>404</v>
          </cell>
          <cell r="D702">
            <v>119</v>
          </cell>
          <cell r="E702">
            <v>11.4</v>
          </cell>
          <cell r="F702">
            <v>0</v>
          </cell>
          <cell r="G702">
            <v>0</v>
          </cell>
          <cell r="H702">
            <v>18.600000000000001</v>
          </cell>
          <cell r="I702">
            <v>0</v>
          </cell>
          <cell r="J702">
            <v>0</v>
          </cell>
          <cell r="K702">
            <v>3.74</v>
          </cell>
          <cell r="L702">
            <v>5.12</v>
          </cell>
          <cell r="M702">
            <v>0</v>
          </cell>
          <cell r="N702">
            <v>0</v>
          </cell>
          <cell r="O702">
            <v>0</v>
          </cell>
          <cell r="P702">
            <v>5.72</v>
          </cell>
          <cell r="Q702">
            <v>6.4375</v>
          </cell>
          <cell r="R702">
            <v>0</v>
          </cell>
          <cell r="S702">
            <v>3.7</v>
          </cell>
          <cell r="T702">
            <v>0</v>
          </cell>
          <cell r="U702">
            <v>0</v>
          </cell>
          <cell r="V702">
            <v>3.2</v>
          </cell>
          <cell r="W702">
            <v>0</v>
          </cell>
          <cell r="X702">
            <v>0</v>
          </cell>
          <cell r="Y702">
            <v>1.52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901</v>
          </cell>
          <cell r="AF702">
            <v>249</v>
          </cell>
          <cell r="AG702">
            <v>117</v>
          </cell>
          <cell r="AH702">
            <v>2.76</v>
          </cell>
          <cell r="AI702">
            <v>2760</v>
          </cell>
          <cell r="AJ702">
            <v>463</v>
          </cell>
          <cell r="AK702">
            <v>297</v>
          </cell>
          <cell r="AL702">
            <v>4.82</v>
          </cell>
          <cell r="AM702">
            <v>0</v>
          </cell>
          <cell r="AN702">
            <v>897</v>
          </cell>
          <cell r="AO702">
            <v>6970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5.66</v>
          </cell>
          <cell r="AV702">
            <v>0.95899999999999996</v>
          </cell>
          <cell r="AW702">
            <v>0</v>
          </cell>
          <cell r="AX702">
            <v>1</v>
          </cell>
          <cell r="AY702" t="str">
            <v>WT180X601</v>
          </cell>
        </row>
        <row r="703">
          <cell r="A703" t="str">
            <v>WT</v>
          </cell>
          <cell r="B703" t="str">
            <v>WT7X365</v>
          </cell>
          <cell r="C703">
            <v>365</v>
          </cell>
          <cell r="D703">
            <v>107</v>
          </cell>
          <cell r="E703">
            <v>11.2</v>
          </cell>
          <cell r="F703">
            <v>0</v>
          </cell>
          <cell r="G703">
            <v>0</v>
          </cell>
          <cell r="H703">
            <v>17.899999999999999</v>
          </cell>
          <cell r="I703">
            <v>0</v>
          </cell>
          <cell r="J703">
            <v>0</v>
          </cell>
          <cell r="K703">
            <v>3.07</v>
          </cell>
          <cell r="L703">
            <v>4.91</v>
          </cell>
          <cell r="M703">
            <v>0</v>
          </cell>
          <cell r="N703">
            <v>0</v>
          </cell>
          <cell r="O703">
            <v>0</v>
          </cell>
          <cell r="P703">
            <v>5.51</v>
          </cell>
          <cell r="Q703">
            <v>6.1875</v>
          </cell>
          <cell r="R703">
            <v>0</v>
          </cell>
          <cell r="S703">
            <v>3.47</v>
          </cell>
          <cell r="T703">
            <v>0</v>
          </cell>
          <cell r="U703">
            <v>0</v>
          </cell>
          <cell r="V703">
            <v>3</v>
          </cell>
          <cell r="W703">
            <v>0</v>
          </cell>
          <cell r="X703">
            <v>0</v>
          </cell>
          <cell r="Y703">
            <v>1.86</v>
          </cell>
          <cell r="Z703">
            <v>0</v>
          </cell>
          <cell r="AA703">
            <v>0</v>
          </cell>
          <cell r="AB703">
            <v>0</v>
          </cell>
          <cell r="AC703">
            <v>0</v>
          </cell>
          <cell r="AD703">
            <v>0</v>
          </cell>
          <cell r="AE703">
            <v>739</v>
          </cell>
          <cell r="AF703">
            <v>211</v>
          </cell>
          <cell r="AG703">
            <v>95.4</v>
          </cell>
          <cell r="AH703">
            <v>2.62</v>
          </cell>
          <cell r="AI703">
            <v>2360</v>
          </cell>
          <cell r="AJ703">
            <v>408</v>
          </cell>
          <cell r="AK703">
            <v>264</v>
          </cell>
          <cell r="AL703">
            <v>4.6900000000000004</v>
          </cell>
          <cell r="AM703">
            <v>0</v>
          </cell>
          <cell r="AN703">
            <v>714</v>
          </cell>
          <cell r="AO703">
            <v>5250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5.48</v>
          </cell>
          <cell r="AV703">
            <v>0.96599999999999997</v>
          </cell>
          <cell r="AW703">
            <v>0</v>
          </cell>
          <cell r="AX703">
            <v>1</v>
          </cell>
          <cell r="AY703" t="str">
            <v>WT180X543</v>
          </cell>
        </row>
        <row r="704">
          <cell r="A704" t="str">
            <v>WT</v>
          </cell>
          <cell r="B704" t="str">
            <v>WT7X332.5</v>
          </cell>
          <cell r="C704">
            <v>332.5</v>
          </cell>
          <cell r="D704">
            <v>97.8</v>
          </cell>
          <cell r="E704">
            <v>10.8</v>
          </cell>
          <cell r="F704">
            <v>0</v>
          </cell>
          <cell r="G704">
            <v>0</v>
          </cell>
          <cell r="H704">
            <v>17.7</v>
          </cell>
          <cell r="I704">
            <v>0</v>
          </cell>
          <cell r="J704">
            <v>0</v>
          </cell>
          <cell r="K704">
            <v>2.83</v>
          </cell>
          <cell r="L704">
            <v>4.5199999999999996</v>
          </cell>
          <cell r="M704">
            <v>0</v>
          </cell>
          <cell r="N704">
            <v>0</v>
          </cell>
          <cell r="O704">
            <v>0</v>
          </cell>
          <cell r="P704">
            <v>5.12</v>
          </cell>
          <cell r="Q704">
            <v>5.8125</v>
          </cell>
          <cell r="R704">
            <v>0</v>
          </cell>
          <cell r="S704">
            <v>3.25</v>
          </cell>
          <cell r="T704">
            <v>0</v>
          </cell>
          <cell r="U704">
            <v>0</v>
          </cell>
          <cell r="V704">
            <v>2.77</v>
          </cell>
          <cell r="W704">
            <v>0</v>
          </cell>
          <cell r="X704">
            <v>0</v>
          </cell>
          <cell r="Y704">
            <v>2.0099999999999998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622</v>
          </cell>
          <cell r="AF704">
            <v>182</v>
          </cell>
          <cell r="AG704">
            <v>82.1</v>
          </cell>
          <cell r="AH704">
            <v>2.52</v>
          </cell>
          <cell r="AI704">
            <v>2080</v>
          </cell>
          <cell r="AJ704">
            <v>365</v>
          </cell>
          <cell r="AK704">
            <v>236</v>
          </cell>
          <cell r="AL704">
            <v>4.62</v>
          </cell>
          <cell r="AM704">
            <v>0</v>
          </cell>
          <cell r="AN704">
            <v>555</v>
          </cell>
          <cell r="AO704">
            <v>3920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5.35</v>
          </cell>
          <cell r="AV704">
            <v>0.96599999999999997</v>
          </cell>
          <cell r="AW704">
            <v>0</v>
          </cell>
          <cell r="AX704">
            <v>1</v>
          </cell>
          <cell r="AY704" t="str">
            <v>WT180X495</v>
          </cell>
        </row>
        <row r="705">
          <cell r="A705" t="str">
            <v>WT</v>
          </cell>
          <cell r="B705" t="str">
            <v>WT7X302.5</v>
          </cell>
          <cell r="C705">
            <v>302.5</v>
          </cell>
          <cell r="D705">
            <v>88.9</v>
          </cell>
          <cell r="E705">
            <v>10.5</v>
          </cell>
          <cell r="F705">
            <v>0</v>
          </cell>
          <cell r="G705">
            <v>0</v>
          </cell>
          <cell r="H705">
            <v>17.399999999999999</v>
          </cell>
          <cell r="I705">
            <v>0</v>
          </cell>
          <cell r="J705">
            <v>0</v>
          </cell>
          <cell r="K705">
            <v>2.6</v>
          </cell>
          <cell r="L705">
            <v>4.16</v>
          </cell>
          <cell r="M705">
            <v>0</v>
          </cell>
          <cell r="N705">
            <v>0</v>
          </cell>
          <cell r="O705">
            <v>0</v>
          </cell>
          <cell r="P705">
            <v>4.76</v>
          </cell>
          <cell r="Q705">
            <v>5.4375</v>
          </cell>
          <cell r="R705">
            <v>0</v>
          </cell>
          <cell r="S705">
            <v>3.05</v>
          </cell>
          <cell r="T705">
            <v>0</v>
          </cell>
          <cell r="U705">
            <v>0</v>
          </cell>
          <cell r="V705">
            <v>2.5499999999999998</v>
          </cell>
          <cell r="W705">
            <v>0</v>
          </cell>
          <cell r="X705">
            <v>0</v>
          </cell>
          <cell r="Y705">
            <v>2.2000000000000002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524</v>
          </cell>
          <cell r="AF705">
            <v>157</v>
          </cell>
          <cell r="AG705">
            <v>70.599999999999994</v>
          </cell>
          <cell r="AH705">
            <v>2.4300000000000002</v>
          </cell>
          <cell r="AI705">
            <v>1840</v>
          </cell>
          <cell r="AJ705">
            <v>326</v>
          </cell>
          <cell r="AK705">
            <v>211</v>
          </cell>
          <cell r="AL705">
            <v>4.55</v>
          </cell>
          <cell r="AM705">
            <v>0</v>
          </cell>
          <cell r="AN705">
            <v>430</v>
          </cell>
          <cell r="AO705">
            <v>2930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5.25</v>
          </cell>
          <cell r="AV705">
            <v>0.96599999999999997</v>
          </cell>
          <cell r="AW705">
            <v>0</v>
          </cell>
          <cell r="AX705">
            <v>1</v>
          </cell>
          <cell r="AY705" t="str">
            <v>WT180X450</v>
          </cell>
        </row>
        <row r="706">
          <cell r="A706" t="str">
            <v>WT</v>
          </cell>
          <cell r="B706" t="str">
            <v>WT7X275</v>
          </cell>
          <cell r="C706">
            <v>275</v>
          </cell>
          <cell r="D706">
            <v>80.900000000000006</v>
          </cell>
          <cell r="E706">
            <v>10.1</v>
          </cell>
          <cell r="F706">
            <v>0</v>
          </cell>
          <cell r="G706">
            <v>0</v>
          </cell>
          <cell r="H706">
            <v>17.2</v>
          </cell>
          <cell r="I706">
            <v>0</v>
          </cell>
          <cell r="J706">
            <v>0</v>
          </cell>
          <cell r="K706">
            <v>2.38</v>
          </cell>
          <cell r="L706">
            <v>3.82</v>
          </cell>
          <cell r="M706">
            <v>0</v>
          </cell>
          <cell r="N706">
            <v>0</v>
          </cell>
          <cell r="O706">
            <v>0</v>
          </cell>
          <cell r="P706">
            <v>4.42</v>
          </cell>
          <cell r="Q706">
            <v>5.125</v>
          </cell>
          <cell r="R706">
            <v>0</v>
          </cell>
          <cell r="S706">
            <v>2.85</v>
          </cell>
          <cell r="T706">
            <v>0</v>
          </cell>
          <cell r="U706">
            <v>0</v>
          </cell>
          <cell r="V706">
            <v>2.35</v>
          </cell>
          <cell r="W706">
            <v>0</v>
          </cell>
          <cell r="X706">
            <v>0</v>
          </cell>
          <cell r="Y706">
            <v>2.4</v>
          </cell>
          <cell r="Z706">
            <v>0</v>
          </cell>
          <cell r="AA706">
            <v>0</v>
          </cell>
          <cell r="AB706">
            <v>0</v>
          </cell>
          <cell r="AC706">
            <v>0</v>
          </cell>
          <cell r="AD706">
            <v>0</v>
          </cell>
          <cell r="AE706">
            <v>442</v>
          </cell>
          <cell r="AF706">
            <v>136</v>
          </cell>
          <cell r="AG706">
            <v>60.9</v>
          </cell>
          <cell r="AH706">
            <v>2.34</v>
          </cell>
          <cell r="AI706">
            <v>1630</v>
          </cell>
          <cell r="AJ706">
            <v>292</v>
          </cell>
          <cell r="AK706">
            <v>189</v>
          </cell>
          <cell r="AL706">
            <v>4.49</v>
          </cell>
          <cell r="AM706">
            <v>0</v>
          </cell>
          <cell r="AN706">
            <v>331</v>
          </cell>
          <cell r="AO706">
            <v>2180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5.15</v>
          </cell>
          <cell r="AV706">
            <v>0.96699999999999997</v>
          </cell>
          <cell r="AW706">
            <v>0</v>
          </cell>
          <cell r="AX706">
            <v>1</v>
          </cell>
          <cell r="AY706" t="str">
            <v>WT180X409</v>
          </cell>
        </row>
        <row r="707">
          <cell r="A707" t="str">
            <v>WT</v>
          </cell>
          <cell r="B707" t="str">
            <v>WT7X250</v>
          </cell>
          <cell r="C707">
            <v>250</v>
          </cell>
          <cell r="D707">
            <v>73.5</v>
          </cell>
          <cell r="E707">
            <v>9.8000000000000007</v>
          </cell>
          <cell r="F707">
            <v>0</v>
          </cell>
          <cell r="G707">
            <v>0</v>
          </cell>
          <cell r="H707">
            <v>17</v>
          </cell>
          <cell r="I707">
            <v>0</v>
          </cell>
          <cell r="J707">
            <v>0</v>
          </cell>
          <cell r="K707">
            <v>2.19</v>
          </cell>
          <cell r="L707">
            <v>3.5</v>
          </cell>
          <cell r="M707">
            <v>0</v>
          </cell>
          <cell r="N707">
            <v>0</v>
          </cell>
          <cell r="O707">
            <v>0</v>
          </cell>
          <cell r="P707">
            <v>4.0999999999999996</v>
          </cell>
          <cell r="Q707">
            <v>4.8125</v>
          </cell>
          <cell r="R707">
            <v>0</v>
          </cell>
          <cell r="S707">
            <v>2.67</v>
          </cell>
          <cell r="T707">
            <v>0</v>
          </cell>
          <cell r="U707">
            <v>0</v>
          </cell>
          <cell r="V707">
            <v>2.16</v>
          </cell>
          <cell r="W707">
            <v>0</v>
          </cell>
          <cell r="X707">
            <v>0</v>
          </cell>
          <cell r="Y707">
            <v>2.6</v>
          </cell>
          <cell r="Z707">
            <v>0</v>
          </cell>
          <cell r="AA707">
            <v>0</v>
          </cell>
          <cell r="AB707">
            <v>0</v>
          </cell>
          <cell r="AC707">
            <v>0</v>
          </cell>
          <cell r="AD707">
            <v>0</v>
          </cell>
          <cell r="AE707">
            <v>375</v>
          </cell>
          <cell r="AF707">
            <v>117</v>
          </cell>
          <cell r="AG707">
            <v>52.7</v>
          </cell>
          <cell r="AH707">
            <v>2.2599999999999998</v>
          </cell>
          <cell r="AI707">
            <v>1440</v>
          </cell>
          <cell r="AJ707">
            <v>261</v>
          </cell>
          <cell r="AK707">
            <v>169</v>
          </cell>
          <cell r="AL707">
            <v>4.43</v>
          </cell>
          <cell r="AM707">
            <v>0</v>
          </cell>
          <cell r="AN707">
            <v>254</v>
          </cell>
          <cell r="AO707">
            <v>1620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5.05</v>
          </cell>
          <cell r="AV707">
            <v>0.96699999999999997</v>
          </cell>
          <cell r="AW707">
            <v>0</v>
          </cell>
          <cell r="AX707">
            <v>1</v>
          </cell>
          <cell r="AY707" t="str">
            <v>WT180X372</v>
          </cell>
        </row>
        <row r="708">
          <cell r="A708" t="str">
            <v>WT</v>
          </cell>
          <cell r="B708" t="str">
            <v>WT7X227.5</v>
          </cell>
          <cell r="C708">
            <v>227.5</v>
          </cell>
          <cell r="D708">
            <v>66.900000000000006</v>
          </cell>
          <cell r="E708">
            <v>9.51</v>
          </cell>
          <cell r="F708">
            <v>0</v>
          </cell>
          <cell r="G708">
            <v>0</v>
          </cell>
          <cell r="H708">
            <v>16.8</v>
          </cell>
          <cell r="I708">
            <v>0</v>
          </cell>
          <cell r="J708">
            <v>0</v>
          </cell>
          <cell r="K708">
            <v>2.02</v>
          </cell>
          <cell r="L708">
            <v>3.21</v>
          </cell>
          <cell r="M708">
            <v>0</v>
          </cell>
          <cell r="N708">
            <v>0</v>
          </cell>
          <cell r="O708">
            <v>0</v>
          </cell>
          <cell r="P708">
            <v>3.81</v>
          </cell>
          <cell r="Q708">
            <v>4.5</v>
          </cell>
          <cell r="R708">
            <v>0</v>
          </cell>
          <cell r="S708">
            <v>2.5099999999999998</v>
          </cell>
          <cell r="T708">
            <v>0</v>
          </cell>
          <cell r="U708">
            <v>0</v>
          </cell>
          <cell r="V708">
            <v>1.99</v>
          </cell>
          <cell r="W708">
            <v>0</v>
          </cell>
          <cell r="X708">
            <v>0</v>
          </cell>
          <cell r="Y708">
            <v>2.83</v>
          </cell>
          <cell r="Z708">
            <v>0</v>
          </cell>
          <cell r="AA708">
            <v>0</v>
          </cell>
          <cell r="AB708">
            <v>0</v>
          </cell>
          <cell r="AC708">
            <v>0</v>
          </cell>
          <cell r="AD708">
            <v>0</v>
          </cell>
          <cell r="AE708">
            <v>321</v>
          </cell>
          <cell r="AF708">
            <v>102</v>
          </cell>
          <cell r="AG708">
            <v>45.9</v>
          </cell>
          <cell r="AH708">
            <v>2.19</v>
          </cell>
          <cell r="AI708">
            <v>1280</v>
          </cell>
          <cell r="AJ708">
            <v>234</v>
          </cell>
          <cell r="AK708">
            <v>152</v>
          </cell>
          <cell r="AL708">
            <v>4.38</v>
          </cell>
          <cell r="AM708">
            <v>0</v>
          </cell>
          <cell r="AN708">
            <v>196</v>
          </cell>
          <cell r="AO708">
            <v>1210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4.97</v>
          </cell>
          <cell r="AV708">
            <v>0.96699999999999997</v>
          </cell>
          <cell r="AW708">
            <v>0</v>
          </cell>
          <cell r="AX708">
            <v>1</v>
          </cell>
          <cell r="AY708" t="str">
            <v>WT180X338.5</v>
          </cell>
        </row>
        <row r="709">
          <cell r="A709" t="str">
            <v>WT</v>
          </cell>
          <cell r="B709" t="str">
            <v>WT7X213</v>
          </cell>
          <cell r="C709">
            <v>213</v>
          </cell>
          <cell r="D709">
            <v>62.6</v>
          </cell>
          <cell r="E709">
            <v>9.34</v>
          </cell>
          <cell r="F709">
            <v>0</v>
          </cell>
          <cell r="G709">
            <v>0</v>
          </cell>
          <cell r="H709">
            <v>16.7</v>
          </cell>
          <cell r="I709">
            <v>0</v>
          </cell>
          <cell r="J709">
            <v>0</v>
          </cell>
          <cell r="K709">
            <v>1.88</v>
          </cell>
          <cell r="L709">
            <v>3.04</v>
          </cell>
          <cell r="M709">
            <v>0</v>
          </cell>
          <cell r="N709">
            <v>0</v>
          </cell>
          <cell r="O709">
            <v>0</v>
          </cell>
          <cell r="P709">
            <v>3.63</v>
          </cell>
          <cell r="Q709">
            <v>4.3125</v>
          </cell>
          <cell r="R709">
            <v>0</v>
          </cell>
          <cell r="S709">
            <v>2.4</v>
          </cell>
          <cell r="T709">
            <v>0</v>
          </cell>
          <cell r="U709">
            <v>0</v>
          </cell>
          <cell r="V709">
            <v>1.88</v>
          </cell>
          <cell r="W709">
            <v>0</v>
          </cell>
          <cell r="X709">
            <v>0</v>
          </cell>
          <cell r="Y709">
            <v>3.04</v>
          </cell>
          <cell r="Z709">
            <v>0</v>
          </cell>
          <cell r="AA709">
            <v>0</v>
          </cell>
          <cell r="AB709">
            <v>0</v>
          </cell>
          <cell r="AC709">
            <v>0</v>
          </cell>
          <cell r="AD709">
            <v>0</v>
          </cell>
          <cell r="AE709">
            <v>287</v>
          </cell>
          <cell r="AF709">
            <v>91.7</v>
          </cell>
          <cell r="AG709">
            <v>41.4</v>
          </cell>
          <cell r="AH709">
            <v>2.14</v>
          </cell>
          <cell r="AI709">
            <v>1180</v>
          </cell>
          <cell r="AJ709">
            <v>217</v>
          </cell>
          <cell r="AK709">
            <v>141</v>
          </cell>
          <cell r="AL709">
            <v>4.34</v>
          </cell>
          <cell r="AM709">
            <v>0</v>
          </cell>
          <cell r="AN709">
            <v>164</v>
          </cell>
          <cell r="AO709">
            <v>991</v>
          </cell>
          <cell r="AP709">
            <v>0</v>
          </cell>
          <cell r="AQ709">
            <v>0</v>
          </cell>
          <cell r="AR709">
            <v>0</v>
          </cell>
          <cell r="AS709">
            <v>0</v>
          </cell>
          <cell r="AT709">
            <v>0</v>
          </cell>
          <cell r="AU709">
            <v>4.92</v>
          </cell>
          <cell r="AV709">
            <v>0.96799999999999997</v>
          </cell>
          <cell r="AW709">
            <v>0</v>
          </cell>
          <cell r="AX709">
            <v>1</v>
          </cell>
          <cell r="AY709" t="str">
            <v>WT180X317</v>
          </cell>
        </row>
        <row r="710">
          <cell r="A710" t="str">
            <v>WT</v>
          </cell>
          <cell r="B710" t="str">
            <v>WT7X199</v>
          </cell>
          <cell r="C710">
            <v>199</v>
          </cell>
          <cell r="D710">
            <v>58.5</v>
          </cell>
          <cell r="E710">
            <v>9.15</v>
          </cell>
          <cell r="F710">
            <v>0</v>
          </cell>
          <cell r="G710">
            <v>0</v>
          </cell>
          <cell r="H710">
            <v>16.600000000000001</v>
          </cell>
          <cell r="I710">
            <v>0</v>
          </cell>
          <cell r="J710">
            <v>0</v>
          </cell>
          <cell r="K710">
            <v>1.77</v>
          </cell>
          <cell r="L710">
            <v>2.85</v>
          </cell>
          <cell r="M710">
            <v>0</v>
          </cell>
          <cell r="N710">
            <v>0</v>
          </cell>
          <cell r="O710">
            <v>0</v>
          </cell>
          <cell r="P710">
            <v>3.44</v>
          </cell>
          <cell r="Q710">
            <v>4.125</v>
          </cell>
          <cell r="R710">
            <v>0</v>
          </cell>
          <cell r="S710">
            <v>2.2999999999999998</v>
          </cell>
          <cell r="T710">
            <v>0</v>
          </cell>
          <cell r="U710">
            <v>0</v>
          </cell>
          <cell r="V710">
            <v>1.76</v>
          </cell>
          <cell r="W710">
            <v>0</v>
          </cell>
          <cell r="X710">
            <v>0</v>
          </cell>
          <cell r="Y710">
            <v>3.22</v>
          </cell>
          <cell r="Z710">
            <v>0</v>
          </cell>
          <cell r="AA710">
            <v>0</v>
          </cell>
          <cell r="AB710">
            <v>0</v>
          </cell>
          <cell r="AC710">
            <v>0</v>
          </cell>
          <cell r="AD710">
            <v>0</v>
          </cell>
          <cell r="AE710">
            <v>257</v>
          </cell>
          <cell r="AF710">
            <v>82.9</v>
          </cell>
          <cell r="AG710">
            <v>37.6</v>
          </cell>
          <cell r="AH710">
            <v>2.1</v>
          </cell>
          <cell r="AI710">
            <v>1090</v>
          </cell>
          <cell r="AJ710">
            <v>201</v>
          </cell>
          <cell r="AK710">
            <v>131</v>
          </cell>
          <cell r="AL710">
            <v>4.3099999999999996</v>
          </cell>
          <cell r="AM710">
            <v>0</v>
          </cell>
          <cell r="AN710">
            <v>135</v>
          </cell>
          <cell r="AO710">
            <v>801</v>
          </cell>
          <cell r="AP710">
            <v>0</v>
          </cell>
          <cell r="AQ710">
            <v>0</v>
          </cell>
          <cell r="AR710">
            <v>0</v>
          </cell>
          <cell r="AS710">
            <v>0</v>
          </cell>
          <cell r="AT710">
            <v>0</v>
          </cell>
          <cell r="AU710">
            <v>4.88</v>
          </cell>
          <cell r="AV710">
            <v>0.96799999999999997</v>
          </cell>
          <cell r="AW710">
            <v>0</v>
          </cell>
          <cell r="AX710">
            <v>1</v>
          </cell>
          <cell r="AY710" t="str">
            <v>WT180X296</v>
          </cell>
        </row>
        <row r="711">
          <cell r="A711" t="str">
            <v>WT</v>
          </cell>
          <cell r="B711" t="str">
            <v>WT7X185</v>
          </cell>
          <cell r="C711">
            <v>185</v>
          </cell>
          <cell r="D711">
            <v>54.4</v>
          </cell>
          <cell r="E711">
            <v>8.9600000000000009</v>
          </cell>
          <cell r="F711">
            <v>0</v>
          </cell>
          <cell r="G711">
            <v>0</v>
          </cell>
          <cell r="H711">
            <v>16.5</v>
          </cell>
          <cell r="I711">
            <v>0</v>
          </cell>
          <cell r="J711">
            <v>0</v>
          </cell>
          <cell r="K711">
            <v>1.66</v>
          </cell>
          <cell r="L711">
            <v>2.66</v>
          </cell>
          <cell r="M711">
            <v>0</v>
          </cell>
          <cell r="N711">
            <v>0</v>
          </cell>
          <cell r="O711">
            <v>0</v>
          </cell>
          <cell r="P711">
            <v>3.26</v>
          </cell>
          <cell r="Q711">
            <v>3.9375</v>
          </cell>
          <cell r="R711">
            <v>0</v>
          </cell>
          <cell r="S711">
            <v>2.19</v>
          </cell>
          <cell r="T711">
            <v>0</v>
          </cell>
          <cell r="U711">
            <v>0</v>
          </cell>
          <cell r="V711">
            <v>1.65</v>
          </cell>
          <cell r="W711">
            <v>0</v>
          </cell>
          <cell r="X711">
            <v>0</v>
          </cell>
          <cell r="Y711">
            <v>3.45</v>
          </cell>
          <cell r="Z711">
            <v>0</v>
          </cell>
          <cell r="AA711">
            <v>0</v>
          </cell>
          <cell r="AB711">
            <v>0</v>
          </cell>
          <cell r="AC711">
            <v>0</v>
          </cell>
          <cell r="AD711">
            <v>0</v>
          </cell>
          <cell r="AE711">
            <v>229</v>
          </cell>
          <cell r="AF711">
            <v>74.400000000000006</v>
          </cell>
          <cell r="AG711">
            <v>33.9</v>
          </cell>
          <cell r="AH711">
            <v>2.0499999999999998</v>
          </cell>
          <cell r="AI711">
            <v>994</v>
          </cell>
          <cell r="AJ711">
            <v>185</v>
          </cell>
          <cell r="AK711">
            <v>121</v>
          </cell>
          <cell r="AL711">
            <v>4.2699999999999996</v>
          </cell>
          <cell r="AM711">
            <v>0</v>
          </cell>
          <cell r="AN711">
            <v>110</v>
          </cell>
          <cell r="AO711">
            <v>640</v>
          </cell>
          <cell r="AP711">
            <v>0</v>
          </cell>
          <cell r="AQ711">
            <v>0</v>
          </cell>
          <cell r="AR711">
            <v>0</v>
          </cell>
          <cell r="AS711">
            <v>0</v>
          </cell>
          <cell r="AT711">
            <v>0</v>
          </cell>
          <cell r="AU711">
            <v>4.82</v>
          </cell>
          <cell r="AV711">
            <v>0.96799999999999997</v>
          </cell>
          <cell r="AW711">
            <v>0</v>
          </cell>
          <cell r="AX711">
            <v>1</v>
          </cell>
          <cell r="AY711" t="str">
            <v>WT180X275.5</v>
          </cell>
        </row>
        <row r="712">
          <cell r="A712" t="str">
            <v>WT</v>
          </cell>
          <cell r="B712" t="str">
            <v>WT7X171</v>
          </cell>
          <cell r="C712">
            <v>171</v>
          </cell>
          <cell r="D712">
            <v>50.3</v>
          </cell>
          <cell r="E712">
            <v>8.77</v>
          </cell>
          <cell r="F712">
            <v>0</v>
          </cell>
          <cell r="G712">
            <v>0</v>
          </cell>
          <cell r="H712">
            <v>16.399999999999999</v>
          </cell>
          <cell r="I712">
            <v>0</v>
          </cell>
          <cell r="J712">
            <v>0</v>
          </cell>
          <cell r="K712">
            <v>1.54</v>
          </cell>
          <cell r="L712">
            <v>2.4700000000000002</v>
          </cell>
          <cell r="M712">
            <v>0</v>
          </cell>
          <cell r="N712">
            <v>0</v>
          </cell>
          <cell r="O712">
            <v>0</v>
          </cell>
          <cell r="P712">
            <v>3.07</v>
          </cell>
          <cell r="Q712">
            <v>3.75</v>
          </cell>
          <cell r="R712">
            <v>0</v>
          </cell>
          <cell r="S712">
            <v>2.09</v>
          </cell>
          <cell r="T712">
            <v>0</v>
          </cell>
          <cell r="U712">
            <v>0</v>
          </cell>
          <cell r="V712">
            <v>1.54</v>
          </cell>
          <cell r="W712">
            <v>0</v>
          </cell>
          <cell r="X712">
            <v>0</v>
          </cell>
          <cell r="Y712">
            <v>3.7</v>
          </cell>
          <cell r="Z712">
            <v>0</v>
          </cell>
          <cell r="AA712">
            <v>0</v>
          </cell>
          <cell r="AB712">
            <v>0</v>
          </cell>
          <cell r="AC712">
            <v>0</v>
          </cell>
          <cell r="AD712">
            <v>0</v>
          </cell>
          <cell r="AE712">
            <v>203</v>
          </cell>
          <cell r="AF712">
            <v>66.2</v>
          </cell>
          <cell r="AG712">
            <v>30.4</v>
          </cell>
          <cell r="AH712">
            <v>2.0099999999999998</v>
          </cell>
          <cell r="AI712">
            <v>903</v>
          </cell>
          <cell r="AJ712">
            <v>169</v>
          </cell>
          <cell r="AK712">
            <v>110</v>
          </cell>
          <cell r="AL712">
            <v>4.24</v>
          </cell>
          <cell r="AM712">
            <v>0</v>
          </cell>
          <cell r="AN712">
            <v>88.3</v>
          </cell>
          <cell r="AO712">
            <v>502</v>
          </cell>
          <cell r="AP712">
            <v>0</v>
          </cell>
          <cell r="AQ712">
            <v>0</v>
          </cell>
          <cell r="AR712">
            <v>0</v>
          </cell>
          <cell r="AS712">
            <v>0</v>
          </cell>
          <cell r="AT712">
            <v>0</v>
          </cell>
          <cell r="AU712">
            <v>4.7699999999999996</v>
          </cell>
          <cell r="AV712">
            <v>0.96799999999999997</v>
          </cell>
          <cell r="AW712">
            <v>0</v>
          </cell>
          <cell r="AX712">
            <v>1</v>
          </cell>
          <cell r="AY712" t="str">
            <v>WT180X254.5</v>
          </cell>
        </row>
        <row r="713">
          <cell r="A713" t="str">
            <v>WT</v>
          </cell>
          <cell r="B713" t="str">
            <v>WT7X155.5</v>
          </cell>
          <cell r="C713">
            <v>155.5</v>
          </cell>
          <cell r="D713">
            <v>45.7</v>
          </cell>
          <cell r="E713">
            <v>8.56</v>
          </cell>
          <cell r="F713">
            <v>0</v>
          </cell>
          <cell r="G713">
            <v>0</v>
          </cell>
          <cell r="H713">
            <v>16.2</v>
          </cell>
          <cell r="I713">
            <v>0</v>
          </cell>
          <cell r="J713">
            <v>0</v>
          </cell>
          <cell r="K713">
            <v>1.41</v>
          </cell>
          <cell r="L713">
            <v>2.2599999999999998</v>
          </cell>
          <cell r="M713">
            <v>0</v>
          </cell>
          <cell r="N713">
            <v>0</v>
          </cell>
          <cell r="O713">
            <v>0</v>
          </cell>
          <cell r="P713">
            <v>2.86</v>
          </cell>
          <cell r="Q713">
            <v>3.5625</v>
          </cell>
          <cell r="R713">
            <v>0</v>
          </cell>
          <cell r="S713">
            <v>1.97</v>
          </cell>
          <cell r="T713">
            <v>0</v>
          </cell>
          <cell r="U713">
            <v>0</v>
          </cell>
          <cell r="V713">
            <v>1.41</v>
          </cell>
          <cell r="W713">
            <v>0</v>
          </cell>
          <cell r="X713">
            <v>0</v>
          </cell>
          <cell r="Y713">
            <v>4.04</v>
          </cell>
          <cell r="Z713">
            <v>0</v>
          </cell>
          <cell r="AA713">
            <v>0</v>
          </cell>
          <cell r="AB713">
            <v>0</v>
          </cell>
          <cell r="AC713">
            <v>0</v>
          </cell>
          <cell r="AD713">
            <v>0</v>
          </cell>
          <cell r="AE713">
            <v>176</v>
          </cell>
          <cell r="AF713">
            <v>57.7</v>
          </cell>
          <cell r="AG713">
            <v>26.7</v>
          </cell>
          <cell r="AH713">
            <v>1.96</v>
          </cell>
          <cell r="AI713">
            <v>807</v>
          </cell>
          <cell r="AJ713">
            <v>152</v>
          </cell>
          <cell r="AK713">
            <v>99.4</v>
          </cell>
          <cell r="AL713">
            <v>4.2</v>
          </cell>
          <cell r="AM713">
            <v>0</v>
          </cell>
          <cell r="AN713">
            <v>67.5</v>
          </cell>
          <cell r="AO713">
            <v>375</v>
          </cell>
          <cell r="AP713">
            <v>0</v>
          </cell>
          <cell r="AQ713">
            <v>0</v>
          </cell>
          <cell r="AR713">
            <v>0</v>
          </cell>
          <cell r="AS713">
            <v>0</v>
          </cell>
          <cell r="AT713">
            <v>0</v>
          </cell>
          <cell r="AU713">
            <v>4.71</v>
          </cell>
          <cell r="AV713">
            <v>0.96799999999999997</v>
          </cell>
          <cell r="AW713">
            <v>0</v>
          </cell>
          <cell r="AX713">
            <v>1</v>
          </cell>
          <cell r="AY713" t="str">
            <v>WT180X231.5</v>
          </cell>
        </row>
        <row r="714">
          <cell r="A714" t="str">
            <v>WT</v>
          </cell>
          <cell r="B714" t="str">
            <v>WT7X141.5</v>
          </cell>
          <cell r="C714">
            <v>141.5</v>
          </cell>
          <cell r="D714">
            <v>41.6</v>
          </cell>
          <cell r="E714">
            <v>8.3699999999999992</v>
          </cell>
          <cell r="F714">
            <v>0</v>
          </cell>
          <cell r="G714">
            <v>0</v>
          </cell>
          <cell r="H714">
            <v>16.100000000000001</v>
          </cell>
          <cell r="I714">
            <v>0</v>
          </cell>
          <cell r="J714">
            <v>0</v>
          </cell>
          <cell r="K714">
            <v>1.29</v>
          </cell>
          <cell r="L714">
            <v>2.0699999999999998</v>
          </cell>
          <cell r="M714">
            <v>0</v>
          </cell>
          <cell r="N714">
            <v>0</v>
          </cell>
          <cell r="O714">
            <v>0</v>
          </cell>
          <cell r="P714">
            <v>2.67</v>
          </cell>
          <cell r="Q714">
            <v>3.375</v>
          </cell>
          <cell r="R714">
            <v>0</v>
          </cell>
          <cell r="S714">
            <v>1.86</v>
          </cell>
          <cell r="T714">
            <v>0</v>
          </cell>
          <cell r="U714">
            <v>0</v>
          </cell>
          <cell r="V714">
            <v>1.29</v>
          </cell>
          <cell r="W714">
            <v>0</v>
          </cell>
          <cell r="X714">
            <v>0</v>
          </cell>
          <cell r="Y714">
            <v>4.42</v>
          </cell>
          <cell r="Z714">
            <v>0</v>
          </cell>
          <cell r="AA714">
            <v>0</v>
          </cell>
          <cell r="AB714">
            <v>0</v>
          </cell>
          <cell r="AC714">
            <v>0</v>
          </cell>
          <cell r="AD714">
            <v>0</v>
          </cell>
          <cell r="AE714">
            <v>153</v>
          </cell>
          <cell r="AF714">
            <v>50.4</v>
          </cell>
          <cell r="AG714">
            <v>23.5</v>
          </cell>
          <cell r="AH714">
            <v>1.92</v>
          </cell>
          <cell r="AI714">
            <v>722</v>
          </cell>
          <cell r="AJ714">
            <v>137</v>
          </cell>
          <cell r="AK714">
            <v>89.7</v>
          </cell>
          <cell r="AL714">
            <v>4.17</v>
          </cell>
          <cell r="AM714">
            <v>0</v>
          </cell>
          <cell r="AN714">
            <v>51.8</v>
          </cell>
          <cell r="AO714">
            <v>281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4.66</v>
          </cell>
          <cell r="AV714">
            <v>0.96899999999999997</v>
          </cell>
          <cell r="AW714">
            <v>0</v>
          </cell>
          <cell r="AX714">
            <v>1</v>
          </cell>
          <cell r="AY714" t="str">
            <v>WT180X210.5</v>
          </cell>
        </row>
        <row r="715">
          <cell r="A715" t="str">
            <v>WT</v>
          </cell>
          <cell r="B715" t="str">
            <v>WT7X128.5</v>
          </cell>
          <cell r="C715">
            <v>128.5</v>
          </cell>
          <cell r="D715">
            <v>37.799999999999997</v>
          </cell>
          <cell r="E715">
            <v>8.19</v>
          </cell>
          <cell r="F715">
            <v>0</v>
          </cell>
          <cell r="G715">
            <v>0</v>
          </cell>
          <cell r="H715">
            <v>16</v>
          </cell>
          <cell r="I715">
            <v>0</v>
          </cell>
          <cell r="J715">
            <v>0</v>
          </cell>
          <cell r="K715">
            <v>1.18</v>
          </cell>
          <cell r="L715">
            <v>1.89</v>
          </cell>
          <cell r="M715">
            <v>0</v>
          </cell>
          <cell r="N715">
            <v>0</v>
          </cell>
          <cell r="O715">
            <v>0</v>
          </cell>
          <cell r="P715">
            <v>2.4900000000000002</v>
          </cell>
          <cell r="Q715">
            <v>3.1875</v>
          </cell>
          <cell r="R715">
            <v>0</v>
          </cell>
          <cell r="S715">
            <v>1.75</v>
          </cell>
          <cell r="T715">
            <v>0</v>
          </cell>
          <cell r="U715">
            <v>0</v>
          </cell>
          <cell r="V715">
            <v>1.18</v>
          </cell>
          <cell r="W715">
            <v>0</v>
          </cell>
          <cell r="X715">
            <v>0</v>
          </cell>
          <cell r="Y715">
            <v>4.8499999999999996</v>
          </cell>
          <cell r="Z715">
            <v>0</v>
          </cell>
          <cell r="AA715">
            <v>0</v>
          </cell>
          <cell r="AB715">
            <v>0</v>
          </cell>
          <cell r="AC715">
            <v>0</v>
          </cell>
          <cell r="AD715">
            <v>0</v>
          </cell>
          <cell r="AE715">
            <v>133</v>
          </cell>
          <cell r="AF715">
            <v>43.9</v>
          </cell>
          <cell r="AG715">
            <v>20.7</v>
          </cell>
          <cell r="AH715">
            <v>1.88</v>
          </cell>
          <cell r="AI715">
            <v>645</v>
          </cell>
          <cell r="AJ715">
            <v>123</v>
          </cell>
          <cell r="AK715">
            <v>80.7</v>
          </cell>
          <cell r="AL715">
            <v>4.13</v>
          </cell>
          <cell r="AM715">
            <v>0</v>
          </cell>
          <cell r="AN715">
            <v>39.299999999999997</v>
          </cell>
          <cell r="AO715">
            <v>209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4.6100000000000003</v>
          </cell>
          <cell r="AV715">
            <v>0.97</v>
          </cell>
          <cell r="AW715">
            <v>0</v>
          </cell>
          <cell r="AX715">
            <v>1</v>
          </cell>
          <cell r="AY715" t="str">
            <v>WT180X191</v>
          </cell>
        </row>
        <row r="716">
          <cell r="A716" t="str">
            <v>WT</v>
          </cell>
          <cell r="B716" t="str">
            <v>WT7X116.5</v>
          </cell>
          <cell r="C716">
            <v>116.5</v>
          </cell>
          <cell r="D716">
            <v>34.200000000000003</v>
          </cell>
          <cell r="E716">
            <v>8.02</v>
          </cell>
          <cell r="F716">
            <v>0</v>
          </cell>
          <cell r="G716">
            <v>0</v>
          </cell>
          <cell r="H716">
            <v>15.9</v>
          </cell>
          <cell r="I716">
            <v>0</v>
          </cell>
          <cell r="J716">
            <v>0</v>
          </cell>
          <cell r="K716">
            <v>1.07</v>
          </cell>
          <cell r="L716">
            <v>1.72</v>
          </cell>
          <cell r="M716">
            <v>0</v>
          </cell>
          <cell r="N716">
            <v>0</v>
          </cell>
          <cell r="O716">
            <v>0</v>
          </cell>
          <cell r="P716">
            <v>2.3199999999999998</v>
          </cell>
          <cell r="Q716">
            <v>3</v>
          </cell>
          <cell r="R716">
            <v>0</v>
          </cell>
          <cell r="S716">
            <v>1.65</v>
          </cell>
          <cell r="T716">
            <v>0</v>
          </cell>
          <cell r="U716">
            <v>0</v>
          </cell>
          <cell r="V716">
            <v>1.08</v>
          </cell>
          <cell r="W716">
            <v>0</v>
          </cell>
          <cell r="X716">
            <v>0</v>
          </cell>
          <cell r="Y716">
            <v>5.33</v>
          </cell>
          <cell r="Z716">
            <v>0</v>
          </cell>
          <cell r="AA716">
            <v>0</v>
          </cell>
          <cell r="AB716">
            <v>0</v>
          </cell>
          <cell r="AC716">
            <v>0</v>
          </cell>
          <cell r="AD716">
            <v>0</v>
          </cell>
          <cell r="AE716">
            <v>116</v>
          </cell>
          <cell r="AF716">
            <v>38.200000000000003</v>
          </cell>
          <cell r="AG716">
            <v>18.2</v>
          </cell>
          <cell r="AH716">
            <v>1.84</v>
          </cell>
          <cell r="AI716">
            <v>576</v>
          </cell>
          <cell r="AJ716">
            <v>110</v>
          </cell>
          <cell r="AK716">
            <v>72.5</v>
          </cell>
          <cell r="AL716">
            <v>4.0999999999999996</v>
          </cell>
          <cell r="AM716">
            <v>0</v>
          </cell>
          <cell r="AN716">
            <v>29.6</v>
          </cell>
          <cell r="AO716">
            <v>154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4.57</v>
          </cell>
          <cell r="AV716">
            <v>0.97</v>
          </cell>
          <cell r="AW716">
            <v>0</v>
          </cell>
          <cell r="AX716">
            <v>1</v>
          </cell>
          <cell r="AY716" t="str">
            <v>WT180X173.5</v>
          </cell>
        </row>
        <row r="717">
          <cell r="A717" t="str">
            <v>WT</v>
          </cell>
          <cell r="B717" t="str">
            <v>WT7X105.5</v>
          </cell>
          <cell r="C717">
            <v>105.5</v>
          </cell>
          <cell r="D717">
            <v>31</v>
          </cell>
          <cell r="E717">
            <v>7.86</v>
          </cell>
          <cell r="F717">
            <v>0</v>
          </cell>
          <cell r="G717">
            <v>0</v>
          </cell>
          <cell r="H717">
            <v>15.8</v>
          </cell>
          <cell r="I717">
            <v>0</v>
          </cell>
          <cell r="J717">
            <v>0</v>
          </cell>
          <cell r="K717">
            <v>0.98</v>
          </cell>
          <cell r="L717">
            <v>1.56</v>
          </cell>
          <cell r="M717">
            <v>0</v>
          </cell>
          <cell r="N717">
            <v>0</v>
          </cell>
          <cell r="O717">
            <v>0</v>
          </cell>
          <cell r="P717">
            <v>2.16</v>
          </cell>
          <cell r="Q717">
            <v>2.875</v>
          </cell>
          <cell r="R717">
            <v>0</v>
          </cell>
          <cell r="S717">
            <v>1.57</v>
          </cell>
          <cell r="T717">
            <v>0</v>
          </cell>
          <cell r="U717">
            <v>0</v>
          </cell>
          <cell r="V717">
            <v>0.98</v>
          </cell>
          <cell r="W717">
            <v>0</v>
          </cell>
          <cell r="X717">
            <v>0</v>
          </cell>
          <cell r="Y717">
            <v>5.82</v>
          </cell>
          <cell r="Z717">
            <v>0</v>
          </cell>
          <cell r="AA717">
            <v>0</v>
          </cell>
          <cell r="AB717">
            <v>0</v>
          </cell>
          <cell r="AC717">
            <v>0</v>
          </cell>
          <cell r="AD717">
            <v>0</v>
          </cell>
          <cell r="AE717">
            <v>102</v>
          </cell>
          <cell r="AF717">
            <v>33.4</v>
          </cell>
          <cell r="AG717">
            <v>16.2</v>
          </cell>
          <cell r="AH717">
            <v>1.81</v>
          </cell>
          <cell r="AI717">
            <v>513</v>
          </cell>
          <cell r="AJ717">
            <v>98.9</v>
          </cell>
          <cell r="AK717">
            <v>65</v>
          </cell>
          <cell r="AL717">
            <v>4.07</v>
          </cell>
          <cell r="AM717">
            <v>0</v>
          </cell>
          <cell r="AN717">
            <v>22.2</v>
          </cell>
          <cell r="AO717">
            <v>113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4.5199999999999996</v>
          </cell>
          <cell r="AV717">
            <v>0.96899999999999997</v>
          </cell>
          <cell r="AW717">
            <v>0</v>
          </cell>
          <cell r="AX717">
            <v>1</v>
          </cell>
          <cell r="AY717" t="str">
            <v>WT180X157</v>
          </cell>
        </row>
        <row r="718">
          <cell r="A718" t="str">
            <v>WT</v>
          </cell>
          <cell r="B718" t="str">
            <v>WT7X96.5</v>
          </cell>
          <cell r="C718">
            <v>96.5</v>
          </cell>
          <cell r="D718">
            <v>28.4</v>
          </cell>
          <cell r="E718">
            <v>7.74</v>
          </cell>
          <cell r="F718">
            <v>0</v>
          </cell>
          <cell r="G718">
            <v>0</v>
          </cell>
          <cell r="H718">
            <v>15.7</v>
          </cell>
          <cell r="I718">
            <v>0</v>
          </cell>
          <cell r="J718">
            <v>0</v>
          </cell>
          <cell r="K718">
            <v>0.89</v>
          </cell>
          <cell r="L718">
            <v>1.44</v>
          </cell>
          <cell r="M718">
            <v>0</v>
          </cell>
          <cell r="N718">
            <v>0</v>
          </cell>
          <cell r="O718">
            <v>0</v>
          </cell>
          <cell r="P718">
            <v>2.04</v>
          </cell>
          <cell r="Q718">
            <v>2.75</v>
          </cell>
          <cell r="R718">
            <v>0</v>
          </cell>
          <cell r="S718">
            <v>1.49</v>
          </cell>
          <cell r="T718">
            <v>0</v>
          </cell>
          <cell r="U718">
            <v>0</v>
          </cell>
          <cell r="V718">
            <v>0.90300000000000002</v>
          </cell>
          <cell r="W718">
            <v>0</v>
          </cell>
          <cell r="X718">
            <v>0</v>
          </cell>
          <cell r="Y718">
            <v>6.41</v>
          </cell>
          <cell r="Z718">
            <v>0</v>
          </cell>
          <cell r="AA718">
            <v>0</v>
          </cell>
          <cell r="AB718">
            <v>0</v>
          </cell>
          <cell r="AC718">
            <v>0</v>
          </cell>
          <cell r="AD718">
            <v>0</v>
          </cell>
          <cell r="AE718">
            <v>89.8</v>
          </cell>
          <cell r="AF718">
            <v>29.4</v>
          </cell>
          <cell r="AG718">
            <v>14.4</v>
          </cell>
          <cell r="AH718">
            <v>1.78</v>
          </cell>
          <cell r="AI718">
            <v>466</v>
          </cell>
          <cell r="AJ718">
            <v>90.1</v>
          </cell>
          <cell r="AK718">
            <v>59.3</v>
          </cell>
          <cell r="AL718">
            <v>4.05</v>
          </cell>
          <cell r="AM718">
            <v>0</v>
          </cell>
          <cell r="AN718">
            <v>17.3</v>
          </cell>
          <cell r="AO718">
            <v>87.2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4.49</v>
          </cell>
          <cell r="AV718">
            <v>0.97099999999999997</v>
          </cell>
          <cell r="AW718">
            <v>0</v>
          </cell>
          <cell r="AX718">
            <v>1</v>
          </cell>
          <cell r="AY718" t="str">
            <v>WT180X143.5</v>
          </cell>
        </row>
        <row r="719">
          <cell r="A719" t="str">
            <v>WT</v>
          </cell>
          <cell r="B719" t="str">
            <v>WT7X88</v>
          </cell>
          <cell r="C719">
            <v>88</v>
          </cell>
          <cell r="D719">
            <v>25.9</v>
          </cell>
          <cell r="E719">
            <v>7.61</v>
          </cell>
          <cell r="F719">
            <v>0</v>
          </cell>
          <cell r="G719">
            <v>0</v>
          </cell>
          <cell r="H719">
            <v>15.7</v>
          </cell>
          <cell r="I719">
            <v>0</v>
          </cell>
          <cell r="J719">
            <v>0</v>
          </cell>
          <cell r="K719">
            <v>0.83</v>
          </cell>
          <cell r="L719">
            <v>1.31</v>
          </cell>
          <cell r="M719">
            <v>0</v>
          </cell>
          <cell r="N719">
            <v>0</v>
          </cell>
          <cell r="O719">
            <v>0</v>
          </cell>
          <cell r="P719">
            <v>1.91</v>
          </cell>
          <cell r="Q719">
            <v>2.625</v>
          </cell>
          <cell r="R719">
            <v>0</v>
          </cell>
          <cell r="S719">
            <v>1.43</v>
          </cell>
          <cell r="T719">
            <v>0</v>
          </cell>
          <cell r="U719">
            <v>0</v>
          </cell>
          <cell r="V719">
            <v>0.82699999999999996</v>
          </cell>
          <cell r="W719">
            <v>0</v>
          </cell>
          <cell r="X719">
            <v>0</v>
          </cell>
          <cell r="Y719">
            <v>6.87</v>
          </cell>
          <cell r="Z719">
            <v>0</v>
          </cell>
          <cell r="AA719">
            <v>0</v>
          </cell>
          <cell r="AB719">
            <v>0</v>
          </cell>
          <cell r="AC719">
            <v>0</v>
          </cell>
          <cell r="AD719">
            <v>0</v>
          </cell>
          <cell r="AE719">
            <v>80.5</v>
          </cell>
          <cell r="AF719">
            <v>26.3</v>
          </cell>
          <cell r="AG719">
            <v>13</v>
          </cell>
          <cell r="AH719">
            <v>1.76</v>
          </cell>
          <cell r="AI719">
            <v>419</v>
          </cell>
          <cell r="AJ719">
            <v>81.3</v>
          </cell>
          <cell r="AK719">
            <v>53.5</v>
          </cell>
          <cell r="AL719">
            <v>4.0199999999999996</v>
          </cell>
          <cell r="AM719">
            <v>0</v>
          </cell>
          <cell r="AN719">
            <v>13.2</v>
          </cell>
          <cell r="AO719">
            <v>65.2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4.46</v>
          </cell>
          <cell r="AV719">
            <v>0.97</v>
          </cell>
          <cell r="AW719">
            <v>0</v>
          </cell>
          <cell r="AX719">
            <v>1</v>
          </cell>
          <cell r="AY719" t="str">
            <v>WT180X131</v>
          </cell>
        </row>
        <row r="720">
          <cell r="A720" t="str">
            <v>WT</v>
          </cell>
          <cell r="B720" t="str">
            <v>WT7X79.5</v>
          </cell>
          <cell r="C720">
            <v>79.5</v>
          </cell>
          <cell r="D720">
            <v>23.4</v>
          </cell>
          <cell r="E720">
            <v>7.49</v>
          </cell>
          <cell r="F720">
            <v>0</v>
          </cell>
          <cell r="G720">
            <v>0</v>
          </cell>
          <cell r="H720">
            <v>15.6</v>
          </cell>
          <cell r="I720">
            <v>0</v>
          </cell>
          <cell r="J720">
            <v>0</v>
          </cell>
          <cell r="K720">
            <v>0.745</v>
          </cell>
          <cell r="L720">
            <v>1.19</v>
          </cell>
          <cell r="M720">
            <v>0</v>
          </cell>
          <cell r="N720">
            <v>0</v>
          </cell>
          <cell r="O720">
            <v>0</v>
          </cell>
          <cell r="P720">
            <v>1.79</v>
          </cell>
          <cell r="Q720">
            <v>2.5</v>
          </cell>
          <cell r="R720">
            <v>0</v>
          </cell>
          <cell r="S720">
            <v>1.35</v>
          </cell>
          <cell r="T720">
            <v>0</v>
          </cell>
          <cell r="U720">
            <v>0</v>
          </cell>
          <cell r="V720">
            <v>0.751</v>
          </cell>
          <cell r="W720">
            <v>0</v>
          </cell>
          <cell r="X720">
            <v>0</v>
          </cell>
          <cell r="Y720">
            <v>7.65</v>
          </cell>
          <cell r="Z720">
            <v>0</v>
          </cell>
          <cell r="AA720">
            <v>0</v>
          </cell>
          <cell r="AB720">
            <v>0</v>
          </cell>
          <cell r="AC720">
            <v>0</v>
          </cell>
          <cell r="AD720">
            <v>0</v>
          </cell>
          <cell r="AE720">
            <v>70.2</v>
          </cell>
          <cell r="AF720">
            <v>22.8</v>
          </cell>
          <cell r="AG720">
            <v>11.4</v>
          </cell>
          <cell r="AH720">
            <v>1.73</v>
          </cell>
          <cell r="AI720">
            <v>374</v>
          </cell>
          <cell r="AJ720">
            <v>73</v>
          </cell>
          <cell r="AK720">
            <v>48.1</v>
          </cell>
          <cell r="AL720">
            <v>4</v>
          </cell>
          <cell r="AM720">
            <v>0</v>
          </cell>
          <cell r="AN720">
            <v>9.84</v>
          </cell>
          <cell r="AO720">
            <v>47.9</v>
          </cell>
          <cell r="AP720">
            <v>0</v>
          </cell>
          <cell r="AQ720">
            <v>0</v>
          </cell>
          <cell r="AR720">
            <v>0</v>
          </cell>
          <cell r="AS720">
            <v>0</v>
          </cell>
          <cell r="AT720">
            <v>0</v>
          </cell>
          <cell r="AU720">
            <v>4.42</v>
          </cell>
          <cell r="AV720">
            <v>0.97099999999999997</v>
          </cell>
          <cell r="AW720">
            <v>0</v>
          </cell>
          <cell r="AX720">
            <v>1</v>
          </cell>
          <cell r="AY720" t="str">
            <v>WT180X118.5</v>
          </cell>
        </row>
        <row r="721">
          <cell r="A721" t="str">
            <v>WT</v>
          </cell>
          <cell r="B721" t="str">
            <v>WT7X72.5</v>
          </cell>
          <cell r="C721">
            <v>72.5</v>
          </cell>
          <cell r="D721">
            <v>21.3</v>
          </cell>
          <cell r="E721">
            <v>7.39</v>
          </cell>
          <cell r="F721">
            <v>0</v>
          </cell>
          <cell r="G721">
            <v>0</v>
          </cell>
          <cell r="H721">
            <v>15.5</v>
          </cell>
          <cell r="I721">
            <v>0</v>
          </cell>
          <cell r="J721">
            <v>0</v>
          </cell>
          <cell r="K721">
            <v>0.68</v>
          </cell>
          <cell r="L721">
            <v>1.0900000000000001</v>
          </cell>
          <cell r="M721">
            <v>0</v>
          </cell>
          <cell r="N721">
            <v>0</v>
          </cell>
          <cell r="O721">
            <v>0</v>
          </cell>
          <cell r="P721">
            <v>1.69</v>
          </cell>
          <cell r="Q721">
            <v>2.375</v>
          </cell>
          <cell r="R721">
            <v>0</v>
          </cell>
          <cell r="S721">
            <v>1.29</v>
          </cell>
          <cell r="T721">
            <v>0</v>
          </cell>
          <cell r="U721">
            <v>0</v>
          </cell>
          <cell r="V721">
            <v>0.68799999999999994</v>
          </cell>
          <cell r="W721">
            <v>0</v>
          </cell>
          <cell r="X721">
            <v>0</v>
          </cell>
          <cell r="Y721">
            <v>8.39</v>
          </cell>
          <cell r="Z721">
            <v>0</v>
          </cell>
          <cell r="AA721">
            <v>0</v>
          </cell>
          <cell r="AB721">
            <v>0</v>
          </cell>
          <cell r="AC721">
            <v>0</v>
          </cell>
          <cell r="AD721">
            <v>0</v>
          </cell>
          <cell r="AE721">
            <v>62.5</v>
          </cell>
          <cell r="AF721">
            <v>20.2</v>
          </cell>
          <cell r="AG721">
            <v>10.199999999999999</v>
          </cell>
          <cell r="AH721">
            <v>1.71</v>
          </cell>
          <cell r="AI721">
            <v>338</v>
          </cell>
          <cell r="AJ721">
            <v>66.2</v>
          </cell>
          <cell r="AK721">
            <v>43.7</v>
          </cell>
          <cell r="AL721">
            <v>3.98</v>
          </cell>
          <cell r="AM721">
            <v>0</v>
          </cell>
          <cell r="AN721">
            <v>7.56</v>
          </cell>
          <cell r="AO721">
            <v>36.299999999999997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4.4000000000000004</v>
          </cell>
          <cell r="AV721">
            <v>0.97099999999999997</v>
          </cell>
          <cell r="AW721">
            <v>0</v>
          </cell>
          <cell r="AX721">
            <v>1</v>
          </cell>
          <cell r="AY721" t="str">
            <v>WT180X108</v>
          </cell>
        </row>
        <row r="722">
          <cell r="A722" t="str">
            <v>WT</v>
          </cell>
          <cell r="B722" t="str">
            <v>WT7X66</v>
          </cell>
          <cell r="C722">
            <v>66</v>
          </cell>
          <cell r="D722">
            <v>19.399999999999999</v>
          </cell>
          <cell r="E722">
            <v>7.33</v>
          </cell>
          <cell r="F722">
            <v>0</v>
          </cell>
          <cell r="G722">
            <v>0</v>
          </cell>
          <cell r="H722">
            <v>14.7</v>
          </cell>
          <cell r="I722">
            <v>0</v>
          </cell>
          <cell r="J722">
            <v>0</v>
          </cell>
          <cell r="K722">
            <v>0.64500000000000002</v>
          </cell>
          <cell r="L722">
            <v>1.03</v>
          </cell>
          <cell r="M722">
            <v>0</v>
          </cell>
          <cell r="N722">
            <v>0</v>
          </cell>
          <cell r="O722">
            <v>0</v>
          </cell>
          <cell r="P722">
            <v>1.63</v>
          </cell>
          <cell r="Q722">
            <v>2.3125</v>
          </cell>
          <cell r="R722">
            <v>0</v>
          </cell>
          <cell r="S722">
            <v>1.29</v>
          </cell>
          <cell r="T722">
            <v>0</v>
          </cell>
          <cell r="U722">
            <v>0</v>
          </cell>
          <cell r="V722">
            <v>0.65800000000000003</v>
          </cell>
          <cell r="W722">
            <v>0</v>
          </cell>
          <cell r="X722">
            <v>0</v>
          </cell>
          <cell r="Y722">
            <v>8.84</v>
          </cell>
          <cell r="Z722">
            <v>0</v>
          </cell>
          <cell r="AA722">
            <v>0</v>
          </cell>
          <cell r="AB722">
            <v>0</v>
          </cell>
          <cell r="AC722">
            <v>0</v>
          </cell>
          <cell r="AD722">
            <v>0</v>
          </cell>
          <cell r="AE722">
            <v>57.8</v>
          </cell>
          <cell r="AF722">
            <v>18.600000000000001</v>
          </cell>
          <cell r="AG722">
            <v>9.57</v>
          </cell>
          <cell r="AH722">
            <v>1.73</v>
          </cell>
          <cell r="AI722">
            <v>274</v>
          </cell>
          <cell r="AJ722">
            <v>56.5</v>
          </cell>
          <cell r="AK722">
            <v>37.200000000000003</v>
          </cell>
          <cell r="AL722">
            <v>3.76</v>
          </cell>
          <cell r="AM722">
            <v>0</v>
          </cell>
          <cell r="AN722">
            <v>6.13</v>
          </cell>
          <cell r="AO722">
            <v>26.6</v>
          </cell>
          <cell r="AP722">
            <v>0</v>
          </cell>
          <cell r="AQ722">
            <v>0</v>
          </cell>
          <cell r="AR722">
            <v>0</v>
          </cell>
          <cell r="AS722">
            <v>0</v>
          </cell>
          <cell r="AT722">
            <v>0</v>
          </cell>
          <cell r="AU722">
            <v>4.21</v>
          </cell>
          <cell r="AV722">
            <v>0.96599999999999997</v>
          </cell>
          <cell r="AW722">
            <v>0</v>
          </cell>
          <cell r="AX722">
            <v>1</v>
          </cell>
          <cell r="AY722" t="str">
            <v>WT180X98</v>
          </cell>
        </row>
        <row r="723">
          <cell r="A723" t="str">
            <v>WT</v>
          </cell>
          <cell r="B723" t="str">
            <v>WT7X60</v>
          </cell>
          <cell r="C723">
            <v>60</v>
          </cell>
          <cell r="D723">
            <v>17.7</v>
          </cell>
          <cell r="E723">
            <v>7.24</v>
          </cell>
          <cell r="F723">
            <v>0</v>
          </cell>
          <cell r="G723">
            <v>0</v>
          </cell>
          <cell r="H723">
            <v>14.7</v>
          </cell>
          <cell r="I723">
            <v>0</v>
          </cell>
          <cell r="J723">
            <v>0</v>
          </cell>
          <cell r="K723">
            <v>0.59</v>
          </cell>
          <cell r="L723">
            <v>0.94</v>
          </cell>
          <cell r="M723">
            <v>0</v>
          </cell>
          <cell r="N723">
            <v>0</v>
          </cell>
          <cell r="O723">
            <v>0</v>
          </cell>
          <cell r="P723">
            <v>1.54</v>
          </cell>
          <cell r="Q723">
            <v>2.25</v>
          </cell>
          <cell r="R723">
            <v>0</v>
          </cell>
          <cell r="S723">
            <v>1.24</v>
          </cell>
          <cell r="T723">
            <v>0</v>
          </cell>
          <cell r="U723">
            <v>0</v>
          </cell>
          <cell r="V723">
            <v>0.60199999999999998</v>
          </cell>
          <cell r="W723">
            <v>0</v>
          </cell>
          <cell r="X723">
            <v>0</v>
          </cell>
          <cell r="Y723">
            <v>9.66</v>
          </cell>
          <cell r="Z723">
            <v>0</v>
          </cell>
          <cell r="AA723">
            <v>0</v>
          </cell>
          <cell r="AB723">
            <v>0</v>
          </cell>
          <cell r="AC723">
            <v>0</v>
          </cell>
          <cell r="AD723">
            <v>0</v>
          </cell>
          <cell r="AE723">
            <v>51.7</v>
          </cell>
          <cell r="AF723">
            <v>16.5</v>
          </cell>
          <cell r="AG723">
            <v>8.61</v>
          </cell>
          <cell r="AH723">
            <v>1.71</v>
          </cell>
          <cell r="AI723">
            <v>247</v>
          </cell>
          <cell r="AJ723">
            <v>51.2</v>
          </cell>
          <cell r="AK723">
            <v>33.700000000000003</v>
          </cell>
          <cell r="AL723">
            <v>3.74</v>
          </cell>
          <cell r="AM723">
            <v>0</v>
          </cell>
          <cell r="AN723">
            <v>4.67</v>
          </cell>
          <cell r="AO723">
            <v>20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4.18</v>
          </cell>
          <cell r="AV723">
            <v>0.96599999999999997</v>
          </cell>
          <cell r="AW723">
            <v>0</v>
          </cell>
          <cell r="AX723">
            <v>1</v>
          </cell>
          <cell r="AY723" t="str">
            <v>WT180X89.5</v>
          </cell>
        </row>
        <row r="724">
          <cell r="A724" t="str">
            <v>WT</v>
          </cell>
          <cell r="B724" t="str">
            <v>WT7X54.5</v>
          </cell>
          <cell r="C724">
            <v>54.5</v>
          </cell>
          <cell r="D724">
            <v>16</v>
          </cell>
          <cell r="E724">
            <v>7.16</v>
          </cell>
          <cell r="F724">
            <v>0</v>
          </cell>
          <cell r="G724">
            <v>0</v>
          </cell>
          <cell r="H724">
            <v>14.6</v>
          </cell>
          <cell r="I724">
            <v>0</v>
          </cell>
          <cell r="J724">
            <v>0</v>
          </cell>
          <cell r="K724">
            <v>0.52500000000000002</v>
          </cell>
          <cell r="L724">
            <v>0.86</v>
          </cell>
          <cell r="M724">
            <v>0</v>
          </cell>
          <cell r="N724">
            <v>0</v>
          </cell>
          <cell r="O724">
            <v>0</v>
          </cell>
          <cell r="P724">
            <v>1.46</v>
          </cell>
          <cell r="Q724">
            <v>2.1875</v>
          </cell>
          <cell r="R724">
            <v>0</v>
          </cell>
          <cell r="S724">
            <v>1.17</v>
          </cell>
          <cell r="T724">
            <v>0</v>
          </cell>
          <cell r="U724">
            <v>0</v>
          </cell>
          <cell r="V724">
            <v>0.54800000000000004</v>
          </cell>
          <cell r="W724">
            <v>0</v>
          </cell>
          <cell r="X724">
            <v>0</v>
          </cell>
          <cell r="Y724">
            <v>10.9</v>
          </cell>
          <cell r="Z724">
            <v>0</v>
          </cell>
          <cell r="AA724">
            <v>0</v>
          </cell>
          <cell r="AB724">
            <v>0</v>
          </cell>
          <cell r="AC724">
            <v>0</v>
          </cell>
          <cell r="AD724">
            <v>0</v>
          </cell>
          <cell r="AE724">
            <v>45.3</v>
          </cell>
          <cell r="AF724">
            <v>14.4</v>
          </cell>
          <cell r="AG724">
            <v>7.56</v>
          </cell>
          <cell r="AH724">
            <v>1.68</v>
          </cell>
          <cell r="AI724">
            <v>223</v>
          </cell>
          <cell r="AJ724">
            <v>46.3</v>
          </cell>
          <cell r="AK724">
            <v>30.6</v>
          </cell>
          <cell r="AL724">
            <v>3.73</v>
          </cell>
          <cell r="AM724">
            <v>0</v>
          </cell>
          <cell r="AN724">
            <v>3.55</v>
          </cell>
          <cell r="AO724">
            <v>15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4.16</v>
          </cell>
          <cell r="AV724">
            <v>0.96799999999999997</v>
          </cell>
          <cell r="AW724">
            <v>0</v>
          </cell>
          <cell r="AX724">
            <v>1</v>
          </cell>
          <cell r="AY724" t="str">
            <v>WT180X81</v>
          </cell>
        </row>
        <row r="725">
          <cell r="A725" t="str">
            <v>WT</v>
          </cell>
          <cell r="B725" t="str">
            <v>WT7X49.5</v>
          </cell>
          <cell r="C725">
            <v>49.5</v>
          </cell>
          <cell r="D725">
            <v>14.6</v>
          </cell>
          <cell r="E725">
            <v>7.08</v>
          </cell>
          <cell r="F725">
            <v>0</v>
          </cell>
          <cell r="G725">
            <v>0</v>
          </cell>
          <cell r="H725">
            <v>14.6</v>
          </cell>
          <cell r="I725">
            <v>0</v>
          </cell>
          <cell r="J725">
            <v>0</v>
          </cell>
          <cell r="K725">
            <v>0.48499999999999999</v>
          </cell>
          <cell r="L725">
            <v>0.78</v>
          </cell>
          <cell r="M725">
            <v>0</v>
          </cell>
          <cell r="N725">
            <v>0</v>
          </cell>
          <cell r="O725">
            <v>0</v>
          </cell>
          <cell r="P725">
            <v>1.38</v>
          </cell>
          <cell r="Q725">
            <v>2.0625</v>
          </cell>
          <cell r="R725">
            <v>0</v>
          </cell>
          <cell r="S725">
            <v>1.1399999999999999</v>
          </cell>
          <cell r="T725">
            <v>0</v>
          </cell>
          <cell r="U725">
            <v>0</v>
          </cell>
          <cell r="V725">
            <v>0.5</v>
          </cell>
          <cell r="W725">
            <v>0</v>
          </cell>
          <cell r="X725">
            <v>0</v>
          </cell>
          <cell r="Y725">
            <v>11.8</v>
          </cell>
          <cell r="Z725">
            <v>0</v>
          </cell>
          <cell r="AA725">
            <v>0</v>
          </cell>
          <cell r="AB725">
            <v>0</v>
          </cell>
          <cell r="AC725">
            <v>0</v>
          </cell>
          <cell r="AD725">
            <v>0</v>
          </cell>
          <cell r="AE725">
            <v>40.9</v>
          </cell>
          <cell r="AF725">
            <v>12.9</v>
          </cell>
          <cell r="AG725">
            <v>6.88</v>
          </cell>
          <cell r="AH725">
            <v>1.67</v>
          </cell>
          <cell r="AI725">
            <v>201</v>
          </cell>
          <cell r="AJ725">
            <v>41.8</v>
          </cell>
          <cell r="AK725">
            <v>27.6</v>
          </cell>
          <cell r="AL725">
            <v>3.71</v>
          </cell>
          <cell r="AM725">
            <v>0</v>
          </cell>
          <cell r="AN725">
            <v>2.68</v>
          </cell>
          <cell r="AO725">
            <v>11.1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4.1399999999999997</v>
          </cell>
          <cell r="AV725">
            <v>0.96699999999999997</v>
          </cell>
          <cell r="AW725">
            <v>0</v>
          </cell>
          <cell r="AX725">
            <v>1</v>
          </cell>
          <cell r="AY725" t="str">
            <v>WT180X73.5</v>
          </cell>
        </row>
        <row r="726">
          <cell r="A726" t="str">
            <v>WT</v>
          </cell>
          <cell r="B726" t="str">
            <v>WT7X45</v>
          </cell>
          <cell r="C726">
            <v>45</v>
          </cell>
          <cell r="D726">
            <v>13.2</v>
          </cell>
          <cell r="E726">
            <v>7.01</v>
          </cell>
          <cell r="F726">
            <v>0</v>
          </cell>
          <cell r="G726">
            <v>0</v>
          </cell>
          <cell r="H726">
            <v>14.5</v>
          </cell>
          <cell r="I726">
            <v>0</v>
          </cell>
          <cell r="J726">
            <v>0</v>
          </cell>
          <cell r="K726">
            <v>0.44</v>
          </cell>
          <cell r="L726">
            <v>0.71</v>
          </cell>
          <cell r="M726">
            <v>0</v>
          </cell>
          <cell r="N726">
            <v>0</v>
          </cell>
          <cell r="O726">
            <v>0</v>
          </cell>
          <cell r="P726">
            <v>1.31</v>
          </cell>
          <cell r="Q726">
            <v>2</v>
          </cell>
          <cell r="R726">
            <v>0</v>
          </cell>
          <cell r="S726">
            <v>1.0900000000000001</v>
          </cell>
          <cell r="T726">
            <v>0</v>
          </cell>
          <cell r="U726">
            <v>0</v>
          </cell>
          <cell r="V726">
            <v>0.45600000000000002</v>
          </cell>
          <cell r="W726">
            <v>0</v>
          </cell>
          <cell r="X726">
            <v>0</v>
          </cell>
          <cell r="Y726">
            <v>13</v>
          </cell>
          <cell r="Z726">
            <v>0</v>
          </cell>
          <cell r="AA726">
            <v>0</v>
          </cell>
          <cell r="AB726">
            <v>0</v>
          </cell>
          <cell r="AC726">
            <v>0</v>
          </cell>
          <cell r="AD726">
            <v>0</v>
          </cell>
          <cell r="AE726">
            <v>36.5</v>
          </cell>
          <cell r="AF726">
            <v>11.5</v>
          </cell>
          <cell r="AG726">
            <v>6.16</v>
          </cell>
          <cell r="AH726">
            <v>1.66</v>
          </cell>
          <cell r="AI726">
            <v>181</v>
          </cell>
          <cell r="AJ726">
            <v>37.799999999999997</v>
          </cell>
          <cell r="AK726">
            <v>25</v>
          </cell>
          <cell r="AL726">
            <v>3.7</v>
          </cell>
          <cell r="AM726">
            <v>0</v>
          </cell>
          <cell r="AN726">
            <v>2.0299999999999998</v>
          </cell>
          <cell r="AO726">
            <v>8.31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4.13</v>
          </cell>
          <cell r="AV726">
            <v>0.96799999999999997</v>
          </cell>
          <cell r="AW726">
            <v>0</v>
          </cell>
          <cell r="AX726">
            <v>1</v>
          </cell>
          <cell r="AY726" t="str">
            <v>WT180X67</v>
          </cell>
        </row>
        <row r="727">
          <cell r="A727" t="str">
            <v>WT</v>
          </cell>
          <cell r="B727" t="str">
            <v>WT7X41</v>
          </cell>
          <cell r="C727">
            <v>41</v>
          </cell>
          <cell r="D727">
            <v>12</v>
          </cell>
          <cell r="E727">
            <v>7.16</v>
          </cell>
          <cell r="F727">
            <v>0</v>
          </cell>
          <cell r="G727">
            <v>0</v>
          </cell>
          <cell r="H727">
            <v>10.1</v>
          </cell>
          <cell r="I727">
            <v>0</v>
          </cell>
          <cell r="J727">
            <v>0</v>
          </cell>
          <cell r="K727">
            <v>0.51</v>
          </cell>
          <cell r="L727">
            <v>0.85499999999999998</v>
          </cell>
          <cell r="M727">
            <v>0</v>
          </cell>
          <cell r="N727">
            <v>0</v>
          </cell>
          <cell r="O727">
            <v>0</v>
          </cell>
          <cell r="P727">
            <v>1.45</v>
          </cell>
          <cell r="Q727">
            <v>1.6875</v>
          </cell>
          <cell r="R727">
            <v>0</v>
          </cell>
          <cell r="S727">
            <v>1.39</v>
          </cell>
          <cell r="T727">
            <v>0</v>
          </cell>
          <cell r="U727">
            <v>0</v>
          </cell>
          <cell r="V727">
            <v>0.59299999999999997</v>
          </cell>
          <cell r="W727">
            <v>0</v>
          </cell>
          <cell r="X727">
            <v>0</v>
          </cell>
          <cell r="Y727">
            <v>11.2</v>
          </cell>
          <cell r="Z727">
            <v>0</v>
          </cell>
          <cell r="AA727">
            <v>0</v>
          </cell>
          <cell r="AB727">
            <v>0</v>
          </cell>
          <cell r="AC727">
            <v>0</v>
          </cell>
          <cell r="AD727">
            <v>0</v>
          </cell>
          <cell r="AE727">
            <v>41.2</v>
          </cell>
          <cell r="AF727">
            <v>13.2</v>
          </cell>
          <cell r="AG727">
            <v>7.14</v>
          </cell>
          <cell r="AH727">
            <v>1.85</v>
          </cell>
          <cell r="AI727">
            <v>74.099999999999994</v>
          </cell>
          <cell r="AJ727">
            <v>22.4</v>
          </cell>
          <cell r="AK727">
            <v>14.6</v>
          </cell>
          <cell r="AL727">
            <v>2.48</v>
          </cell>
          <cell r="AM727">
            <v>0</v>
          </cell>
          <cell r="AN727">
            <v>2.5299999999999998</v>
          </cell>
          <cell r="AO727">
            <v>5.63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3.25</v>
          </cell>
          <cell r="AV727">
            <v>0.91200000000000003</v>
          </cell>
          <cell r="AW727">
            <v>0</v>
          </cell>
          <cell r="AX727">
            <v>1</v>
          </cell>
          <cell r="AY727" t="str">
            <v>WT180X61</v>
          </cell>
        </row>
        <row r="728">
          <cell r="A728" t="str">
            <v>WT</v>
          </cell>
          <cell r="B728" t="str">
            <v>WT7X37</v>
          </cell>
          <cell r="C728">
            <v>37</v>
          </cell>
          <cell r="D728">
            <v>10.9</v>
          </cell>
          <cell r="E728">
            <v>7.09</v>
          </cell>
          <cell r="F728">
            <v>0</v>
          </cell>
          <cell r="G728">
            <v>0</v>
          </cell>
          <cell r="H728">
            <v>10.1</v>
          </cell>
          <cell r="I728">
            <v>0</v>
          </cell>
          <cell r="J728">
            <v>0</v>
          </cell>
          <cell r="K728">
            <v>0.45</v>
          </cell>
          <cell r="L728">
            <v>0.78500000000000003</v>
          </cell>
          <cell r="M728">
            <v>0</v>
          </cell>
          <cell r="N728">
            <v>0</v>
          </cell>
          <cell r="O728">
            <v>0</v>
          </cell>
          <cell r="P728">
            <v>1.38</v>
          </cell>
          <cell r="Q728">
            <v>1.625</v>
          </cell>
          <cell r="R728">
            <v>0</v>
          </cell>
          <cell r="S728">
            <v>1.32</v>
          </cell>
          <cell r="T728">
            <v>0</v>
          </cell>
          <cell r="U728">
            <v>0</v>
          </cell>
          <cell r="V728">
            <v>0.54100000000000004</v>
          </cell>
          <cell r="W728">
            <v>0</v>
          </cell>
          <cell r="X728">
            <v>0</v>
          </cell>
          <cell r="Y728">
            <v>12.7</v>
          </cell>
          <cell r="Z728">
            <v>0</v>
          </cell>
          <cell r="AA728">
            <v>0</v>
          </cell>
          <cell r="AB728">
            <v>0</v>
          </cell>
          <cell r="AC728">
            <v>0</v>
          </cell>
          <cell r="AD728">
            <v>0</v>
          </cell>
          <cell r="AE728">
            <v>36</v>
          </cell>
          <cell r="AF728">
            <v>11.5</v>
          </cell>
          <cell r="AG728">
            <v>6.25</v>
          </cell>
          <cell r="AH728">
            <v>1.82</v>
          </cell>
          <cell r="AI728">
            <v>66.900000000000006</v>
          </cell>
          <cell r="AJ728">
            <v>20.2</v>
          </cell>
          <cell r="AK728">
            <v>13.3</v>
          </cell>
          <cell r="AL728">
            <v>2.48</v>
          </cell>
          <cell r="AM728">
            <v>0</v>
          </cell>
          <cell r="AN728">
            <v>1.93</v>
          </cell>
          <cell r="AO728">
            <v>4.1900000000000004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3.21</v>
          </cell>
          <cell r="AV728">
            <v>0.91700000000000004</v>
          </cell>
          <cell r="AW728">
            <v>0</v>
          </cell>
          <cell r="AX728">
            <v>1</v>
          </cell>
          <cell r="AY728" t="str">
            <v>WT180X55</v>
          </cell>
        </row>
        <row r="729">
          <cell r="A729" t="str">
            <v>WT</v>
          </cell>
          <cell r="B729" t="str">
            <v>WT7X34</v>
          </cell>
          <cell r="C729">
            <v>34</v>
          </cell>
          <cell r="D729">
            <v>9.99</v>
          </cell>
          <cell r="E729">
            <v>7.02</v>
          </cell>
          <cell r="F729">
            <v>0</v>
          </cell>
          <cell r="G729">
            <v>0</v>
          </cell>
          <cell r="H729">
            <v>10</v>
          </cell>
          <cell r="I729">
            <v>0</v>
          </cell>
          <cell r="J729">
            <v>0</v>
          </cell>
          <cell r="K729">
            <v>0.41499999999999998</v>
          </cell>
          <cell r="L729">
            <v>0.72</v>
          </cell>
          <cell r="M729">
            <v>0</v>
          </cell>
          <cell r="N729">
            <v>0</v>
          </cell>
          <cell r="O729">
            <v>0</v>
          </cell>
          <cell r="P729">
            <v>1.31</v>
          </cell>
          <cell r="Q729">
            <v>1.5625</v>
          </cell>
          <cell r="R729">
            <v>0</v>
          </cell>
          <cell r="S729">
            <v>1.29</v>
          </cell>
          <cell r="T729">
            <v>0</v>
          </cell>
          <cell r="U729">
            <v>0</v>
          </cell>
          <cell r="V729">
            <v>0.498</v>
          </cell>
          <cell r="W729">
            <v>0</v>
          </cell>
          <cell r="X729">
            <v>0</v>
          </cell>
          <cell r="Y729">
            <v>13.8</v>
          </cell>
          <cell r="Z729">
            <v>0</v>
          </cell>
          <cell r="AA729">
            <v>0</v>
          </cell>
          <cell r="AB729">
            <v>0</v>
          </cell>
          <cell r="AC729">
            <v>0</v>
          </cell>
          <cell r="AD729">
            <v>0</v>
          </cell>
          <cell r="AE729">
            <v>32.6</v>
          </cell>
          <cell r="AF729">
            <v>10.4</v>
          </cell>
          <cell r="AG729">
            <v>5.69</v>
          </cell>
          <cell r="AH729">
            <v>1.81</v>
          </cell>
          <cell r="AI729">
            <v>60.7</v>
          </cell>
          <cell r="AJ729">
            <v>18.399999999999999</v>
          </cell>
          <cell r="AK729">
            <v>12.1</v>
          </cell>
          <cell r="AL729">
            <v>2.46</v>
          </cell>
          <cell r="AM729">
            <v>0</v>
          </cell>
          <cell r="AN729">
            <v>1.5</v>
          </cell>
          <cell r="AO729">
            <v>3.21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3.19</v>
          </cell>
          <cell r="AV729">
            <v>0.91500000000000004</v>
          </cell>
          <cell r="AW729">
            <v>0</v>
          </cell>
          <cell r="AX729">
            <v>1</v>
          </cell>
          <cell r="AY729" t="str">
            <v>WT180X50.5</v>
          </cell>
        </row>
        <row r="730">
          <cell r="A730" t="str">
            <v>WT</v>
          </cell>
          <cell r="B730" t="str">
            <v>WT7X30.5</v>
          </cell>
          <cell r="C730">
            <v>30.5</v>
          </cell>
          <cell r="D730">
            <v>8.9600000000000009</v>
          </cell>
          <cell r="E730">
            <v>6.95</v>
          </cell>
          <cell r="F730">
            <v>0</v>
          </cell>
          <cell r="G730">
            <v>0</v>
          </cell>
          <cell r="H730">
            <v>9.99</v>
          </cell>
          <cell r="I730">
            <v>0</v>
          </cell>
          <cell r="J730">
            <v>0</v>
          </cell>
          <cell r="K730">
            <v>0.375</v>
          </cell>
          <cell r="L730">
            <v>0.64500000000000002</v>
          </cell>
          <cell r="M730">
            <v>0</v>
          </cell>
          <cell r="N730">
            <v>0</v>
          </cell>
          <cell r="O730">
            <v>0</v>
          </cell>
          <cell r="P730">
            <v>1.24</v>
          </cell>
          <cell r="Q730">
            <v>1.5</v>
          </cell>
          <cell r="R730">
            <v>0</v>
          </cell>
          <cell r="S730">
            <v>1.25</v>
          </cell>
          <cell r="T730">
            <v>0</v>
          </cell>
          <cell r="U730">
            <v>0</v>
          </cell>
          <cell r="V730">
            <v>0.44800000000000001</v>
          </cell>
          <cell r="W730">
            <v>0</v>
          </cell>
          <cell r="X730">
            <v>0</v>
          </cell>
          <cell r="Y730">
            <v>15.2</v>
          </cell>
          <cell r="Z730">
            <v>0</v>
          </cell>
          <cell r="AA730">
            <v>0</v>
          </cell>
          <cell r="AB730">
            <v>0</v>
          </cell>
          <cell r="AC730">
            <v>0</v>
          </cell>
          <cell r="AD730">
            <v>0</v>
          </cell>
          <cell r="AE730">
            <v>28.9</v>
          </cell>
          <cell r="AF730">
            <v>9.15</v>
          </cell>
          <cell r="AG730">
            <v>5.07</v>
          </cell>
          <cell r="AH730">
            <v>1.8</v>
          </cell>
          <cell r="AI730">
            <v>53.7</v>
          </cell>
          <cell r="AJ730">
            <v>16.399999999999999</v>
          </cell>
          <cell r="AK730">
            <v>10.7</v>
          </cell>
          <cell r="AL730">
            <v>2.4500000000000002</v>
          </cell>
          <cell r="AM730">
            <v>0</v>
          </cell>
          <cell r="AN730">
            <v>1.0900000000000001</v>
          </cell>
          <cell r="AO730">
            <v>2.29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3.17</v>
          </cell>
          <cell r="AV730">
            <v>0.91400000000000003</v>
          </cell>
          <cell r="AW730">
            <v>0</v>
          </cell>
          <cell r="AX730">
            <v>0.97199999999999998</v>
          </cell>
          <cell r="AY730" t="str">
            <v>WT180X45.5</v>
          </cell>
        </row>
        <row r="731">
          <cell r="A731" t="str">
            <v>WT</v>
          </cell>
          <cell r="B731" t="str">
            <v>WT7X26.5</v>
          </cell>
          <cell r="C731">
            <v>26.5</v>
          </cell>
          <cell r="D731">
            <v>7.8</v>
          </cell>
          <cell r="E731">
            <v>6.96</v>
          </cell>
          <cell r="F731">
            <v>0</v>
          </cell>
          <cell r="G731">
            <v>0</v>
          </cell>
          <cell r="H731">
            <v>8.06</v>
          </cell>
          <cell r="I731">
            <v>0</v>
          </cell>
          <cell r="J731">
            <v>0</v>
          </cell>
          <cell r="K731">
            <v>0.37</v>
          </cell>
          <cell r="L731">
            <v>0.66</v>
          </cell>
          <cell r="M731">
            <v>0</v>
          </cell>
          <cell r="N731">
            <v>0</v>
          </cell>
          <cell r="O731">
            <v>0</v>
          </cell>
          <cell r="P731">
            <v>1.25</v>
          </cell>
          <cell r="Q731">
            <v>1.5</v>
          </cell>
          <cell r="R731">
            <v>0</v>
          </cell>
          <cell r="S731">
            <v>1.38</v>
          </cell>
          <cell r="T731">
            <v>0</v>
          </cell>
          <cell r="U731">
            <v>0</v>
          </cell>
          <cell r="V731">
            <v>0.48399999999999999</v>
          </cell>
          <cell r="W731">
            <v>0</v>
          </cell>
          <cell r="X731">
            <v>0</v>
          </cell>
          <cell r="Y731">
            <v>15.4</v>
          </cell>
          <cell r="Z731">
            <v>0</v>
          </cell>
          <cell r="AA731">
            <v>0</v>
          </cell>
          <cell r="AB731">
            <v>0</v>
          </cell>
          <cell r="AC731">
            <v>0</v>
          </cell>
          <cell r="AD731">
            <v>0</v>
          </cell>
          <cell r="AE731">
            <v>27.6</v>
          </cell>
          <cell r="AF731">
            <v>8.8699999999999992</v>
          </cell>
          <cell r="AG731">
            <v>4.9400000000000004</v>
          </cell>
          <cell r="AH731">
            <v>1.88</v>
          </cell>
          <cell r="AI731">
            <v>28.8</v>
          </cell>
          <cell r="AJ731">
            <v>11</v>
          </cell>
          <cell r="AK731">
            <v>7.15</v>
          </cell>
          <cell r="AL731">
            <v>1.92</v>
          </cell>
          <cell r="AM731">
            <v>0</v>
          </cell>
          <cell r="AN731">
            <v>0.96699999999999997</v>
          </cell>
          <cell r="AO731">
            <v>1.46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2.89</v>
          </cell>
          <cell r="AV731">
            <v>0.86799999999999999</v>
          </cell>
          <cell r="AW731">
            <v>0</v>
          </cell>
          <cell r="AX731">
            <v>0.95699999999999996</v>
          </cell>
          <cell r="AY731" t="str">
            <v>WT180X39.5</v>
          </cell>
        </row>
        <row r="732">
          <cell r="A732" t="str">
            <v>WT</v>
          </cell>
          <cell r="B732" t="str">
            <v>WT7X24</v>
          </cell>
          <cell r="C732">
            <v>24</v>
          </cell>
          <cell r="D732">
            <v>7.07</v>
          </cell>
          <cell r="E732">
            <v>6.9</v>
          </cell>
          <cell r="F732">
            <v>0</v>
          </cell>
          <cell r="G732">
            <v>0</v>
          </cell>
          <cell r="H732">
            <v>8.0299999999999994</v>
          </cell>
          <cell r="I732">
            <v>0</v>
          </cell>
          <cell r="J732">
            <v>0</v>
          </cell>
          <cell r="K732">
            <v>0.34</v>
          </cell>
          <cell r="L732">
            <v>0.59499999999999997</v>
          </cell>
          <cell r="M732">
            <v>0</v>
          </cell>
          <cell r="N732">
            <v>0</v>
          </cell>
          <cell r="O732">
            <v>0</v>
          </cell>
          <cell r="P732">
            <v>1.19</v>
          </cell>
          <cell r="Q732">
            <v>1.4375</v>
          </cell>
          <cell r="R732">
            <v>0</v>
          </cell>
          <cell r="S732">
            <v>1.35</v>
          </cell>
          <cell r="T732">
            <v>0</v>
          </cell>
          <cell r="U732">
            <v>0</v>
          </cell>
          <cell r="V732">
            <v>0.44</v>
          </cell>
          <cell r="W732">
            <v>0</v>
          </cell>
          <cell r="X732">
            <v>0</v>
          </cell>
          <cell r="Y732">
            <v>16.8</v>
          </cell>
          <cell r="Z732">
            <v>0</v>
          </cell>
          <cell r="AA732">
            <v>0</v>
          </cell>
          <cell r="AB732">
            <v>0</v>
          </cell>
          <cell r="AC732">
            <v>0</v>
          </cell>
          <cell r="AD732">
            <v>0</v>
          </cell>
          <cell r="AE732">
            <v>24.9</v>
          </cell>
          <cell r="AF732">
            <v>8</v>
          </cell>
          <cell r="AG732">
            <v>4.49</v>
          </cell>
          <cell r="AH732">
            <v>1.88</v>
          </cell>
          <cell r="AI732">
            <v>25.7</v>
          </cell>
          <cell r="AJ732">
            <v>9.8000000000000007</v>
          </cell>
          <cell r="AK732">
            <v>6.4</v>
          </cell>
          <cell r="AL732">
            <v>1.91</v>
          </cell>
          <cell r="AM732">
            <v>0</v>
          </cell>
          <cell r="AN732">
            <v>0.72299999999999998</v>
          </cell>
          <cell r="AO732">
            <v>1.07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2.87</v>
          </cell>
          <cell r="AV732">
            <v>0.86599999999999999</v>
          </cell>
          <cell r="AW732">
            <v>0</v>
          </cell>
          <cell r="AX732">
            <v>0.88300000000000001</v>
          </cell>
          <cell r="AY732" t="str">
            <v>WT180X36</v>
          </cell>
        </row>
        <row r="733">
          <cell r="A733" t="str">
            <v>WT</v>
          </cell>
          <cell r="B733" t="str">
            <v>WT7X21.5</v>
          </cell>
          <cell r="C733">
            <v>21.5</v>
          </cell>
          <cell r="D733">
            <v>6.31</v>
          </cell>
          <cell r="E733">
            <v>6.83</v>
          </cell>
          <cell r="F733">
            <v>0</v>
          </cell>
          <cell r="G733">
            <v>0</v>
          </cell>
          <cell r="H733">
            <v>8</v>
          </cell>
          <cell r="I733">
            <v>0</v>
          </cell>
          <cell r="J733">
            <v>0</v>
          </cell>
          <cell r="K733">
            <v>0.30499999999999999</v>
          </cell>
          <cell r="L733">
            <v>0.53</v>
          </cell>
          <cell r="M733">
            <v>0</v>
          </cell>
          <cell r="N733">
            <v>0</v>
          </cell>
          <cell r="O733">
            <v>0</v>
          </cell>
          <cell r="P733">
            <v>1.1200000000000001</v>
          </cell>
          <cell r="Q733">
            <v>1.375</v>
          </cell>
          <cell r="R733">
            <v>0</v>
          </cell>
          <cell r="S733">
            <v>1.31</v>
          </cell>
          <cell r="T733">
            <v>0</v>
          </cell>
          <cell r="U733">
            <v>0</v>
          </cell>
          <cell r="V733">
            <v>0.39500000000000002</v>
          </cell>
          <cell r="W733">
            <v>0</v>
          </cell>
          <cell r="X733">
            <v>0</v>
          </cell>
          <cell r="Y733">
            <v>18.7</v>
          </cell>
          <cell r="Z733">
            <v>0</v>
          </cell>
          <cell r="AA733">
            <v>0</v>
          </cell>
          <cell r="AB733">
            <v>0</v>
          </cell>
          <cell r="AC733">
            <v>0</v>
          </cell>
          <cell r="AD733">
            <v>0</v>
          </cell>
          <cell r="AE733">
            <v>21.9</v>
          </cell>
          <cell r="AF733">
            <v>7.05</v>
          </cell>
          <cell r="AG733">
            <v>3.98</v>
          </cell>
          <cell r="AH733">
            <v>1.86</v>
          </cell>
          <cell r="AI733">
            <v>22.6</v>
          </cell>
          <cell r="AJ733">
            <v>8.64</v>
          </cell>
          <cell r="AK733">
            <v>5.65</v>
          </cell>
          <cell r="AL733">
            <v>1.89</v>
          </cell>
          <cell r="AM733">
            <v>0</v>
          </cell>
          <cell r="AN733">
            <v>0.52200000000000002</v>
          </cell>
          <cell r="AO733">
            <v>0.751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2.85</v>
          </cell>
          <cell r="AV733">
            <v>0.86599999999999999</v>
          </cell>
          <cell r="AW733">
            <v>0</v>
          </cell>
          <cell r="AX733">
            <v>0.77600000000000002</v>
          </cell>
          <cell r="AY733" t="str">
            <v>WT180X32</v>
          </cell>
        </row>
        <row r="734">
          <cell r="A734" t="str">
            <v>WT</v>
          </cell>
          <cell r="B734" t="str">
            <v>WT7X19</v>
          </cell>
          <cell r="C734">
            <v>19</v>
          </cell>
          <cell r="D734">
            <v>5.58</v>
          </cell>
          <cell r="E734">
            <v>7.05</v>
          </cell>
          <cell r="F734">
            <v>0</v>
          </cell>
          <cell r="G734">
            <v>0</v>
          </cell>
          <cell r="H734">
            <v>6.77</v>
          </cell>
          <cell r="I734">
            <v>0</v>
          </cell>
          <cell r="J734">
            <v>0</v>
          </cell>
          <cell r="K734">
            <v>0.31</v>
          </cell>
          <cell r="L734">
            <v>0.51500000000000001</v>
          </cell>
          <cell r="M734">
            <v>0</v>
          </cell>
          <cell r="N734">
            <v>0</v>
          </cell>
          <cell r="O734">
            <v>0</v>
          </cell>
          <cell r="P734">
            <v>0.91500000000000004</v>
          </cell>
          <cell r="Q734">
            <v>1.25</v>
          </cell>
          <cell r="R734">
            <v>0</v>
          </cell>
          <cell r="S734">
            <v>1.54</v>
          </cell>
          <cell r="T734">
            <v>0</v>
          </cell>
          <cell r="U734">
            <v>0</v>
          </cell>
          <cell r="V734">
            <v>0.41199999999999998</v>
          </cell>
          <cell r="W734">
            <v>0</v>
          </cell>
          <cell r="X734">
            <v>0</v>
          </cell>
          <cell r="Y734">
            <v>19.8</v>
          </cell>
          <cell r="Z734">
            <v>0</v>
          </cell>
          <cell r="AA734">
            <v>0</v>
          </cell>
          <cell r="AB734">
            <v>0</v>
          </cell>
          <cell r="AC734">
            <v>0</v>
          </cell>
          <cell r="AD734">
            <v>0</v>
          </cell>
          <cell r="AE734">
            <v>23.3</v>
          </cell>
          <cell r="AF734">
            <v>7.45</v>
          </cell>
          <cell r="AG734">
            <v>4.22</v>
          </cell>
          <cell r="AH734">
            <v>2.04</v>
          </cell>
          <cell r="AI734">
            <v>13.3</v>
          </cell>
          <cell r="AJ734">
            <v>6.07</v>
          </cell>
          <cell r="AK734">
            <v>3.94</v>
          </cell>
          <cell r="AL734">
            <v>1.55</v>
          </cell>
          <cell r="AM734">
            <v>0</v>
          </cell>
          <cell r="AN734">
            <v>0.39800000000000002</v>
          </cell>
          <cell r="AO734">
            <v>0.55400000000000005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2.86</v>
          </cell>
          <cell r="AV734">
            <v>0.79900000000000004</v>
          </cell>
          <cell r="AW734">
            <v>0</v>
          </cell>
          <cell r="AX734">
            <v>0.75800000000000001</v>
          </cell>
          <cell r="AY734" t="str">
            <v>WT180X28.9</v>
          </cell>
        </row>
        <row r="735">
          <cell r="A735" t="str">
            <v>WT</v>
          </cell>
          <cell r="B735" t="str">
            <v>WT7X17</v>
          </cell>
          <cell r="C735">
            <v>17</v>
          </cell>
          <cell r="D735">
            <v>5</v>
          </cell>
          <cell r="E735">
            <v>6.99</v>
          </cell>
          <cell r="F735">
            <v>0</v>
          </cell>
          <cell r="G735">
            <v>0</v>
          </cell>
          <cell r="H735">
            <v>6.75</v>
          </cell>
          <cell r="I735">
            <v>0</v>
          </cell>
          <cell r="J735">
            <v>0</v>
          </cell>
          <cell r="K735">
            <v>0.28499999999999998</v>
          </cell>
          <cell r="L735">
            <v>0.45500000000000002</v>
          </cell>
          <cell r="M735">
            <v>0</v>
          </cell>
          <cell r="N735">
            <v>0</v>
          </cell>
          <cell r="O735">
            <v>0</v>
          </cell>
          <cell r="P735">
            <v>0.85499999999999998</v>
          </cell>
          <cell r="Q735">
            <v>1.1875</v>
          </cell>
          <cell r="R735">
            <v>0</v>
          </cell>
          <cell r="S735">
            <v>1.53</v>
          </cell>
          <cell r="T735">
            <v>0</v>
          </cell>
          <cell r="U735">
            <v>0</v>
          </cell>
          <cell r="V735">
            <v>0.371</v>
          </cell>
          <cell r="W735">
            <v>0</v>
          </cell>
          <cell r="X735">
            <v>0</v>
          </cell>
          <cell r="Y735">
            <v>21.5</v>
          </cell>
          <cell r="Z735">
            <v>0</v>
          </cell>
          <cell r="AA735">
            <v>0</v>
          </cell>
          <cell r="AB735">
            <v>0</v>
          </cell>
          <cell r="AC735">
            <v>0</v>
          </cell>
          <cell r="AD735">
            <v>0</v>
          </cell>
          <cell r="AE735">
            <v>20.9</v>
          </cell>
          <cell r="AF735">
            <v>6.74</v>
          </cell>
          <cell r="AG735">
            <v>3.83</v>
          </cell>
          <cell r="AH735">
            <v>2.04</v>
          </cell>
          <cell r="AI735">
            <v>11.6</v>
          </cell>
          <cell r="AJ735">
            <v>5.32</v>
          </cell>
          <cell r="AK735">
            <v>3.45</v>
          </cell>
          <cell r="AL735">
            <v>1.53</v>
          </cell>
          <cell r="AM735">
            <v>0</v>
          </cell>
          <cell r="AN735">
            <v>0.28399999999999997</v>
          </cell>
          <cell r="AO735">
            <v>0.4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2.86</v>
          </cell>
          <cell r="AV735">
            <v>0.79300000000000004</v>
          </cell>
          <cell r="AW735">
            <v>0</v>
          </cell>
          <cell r="AX735">
            <v>0.66800000000000004</v>
          </cell>
          <cell r="AY735" t="str">
            <v>WT180X25.5</v>
          </cell>
        </row>
        <row r="736">
          <cell r="A736" t="str">
            <v>WT</v>
          </cell>
          <cell r="B736" t="str">
            <v>WT7X15</v>
          </cell>
          <cell r="C736">
            <v>15</v>
          </cell>
          <cell r="D736">
            <v>4.42</v>
          </cell>
          <cell r="E736">
            <v>6.92</v>
          </cell>
          <cell r="F736">
            <v>0</v>
          </cell>
          <cell r="G736">
            <v>0</v>
          </cell>
          <cell r="H736">
            <v>6.73</v>
          </cell>
          <cell r="I736">
            <v>0</v>
          </cell>
          <cell r="J736">
            <v>0</v>
          </cell>
          <cell r="K736">
            <v>0.27</v>
          </cell>
          <cell r="L736">
            <v>0.38500000000000001</v>
          </cell>
          <cell r="M736">
            <v>0</v>
          </cell>
          <cell r="N736">
            <v>0</v>
          </cell>
          <cell r="O736">
            <v>0</v>
          </cell>
          <cell r="P736">
            <v>0.78500000000000003</v>
          </cell>
          <cell r="Q736">
            <v>1.125</v>
          </cell>
          <cell r="R736">
            <v>0</v>
          </cell>
          <cell r="S736">
            <v>1.58</v>
          </cell>
          <cell r="T736">
            <v>0</v>
          </cell>
          <cell r="U736">
            <v>0</v>
          </cell>
          <cell r="V736">
            <v>0.32900000000000001</v>
          </cell>
          <cell r="W736">
            <v>0</v>
          </cell>
          <cell r="X736">
            <v>0</v>
          </cell>
          <cell r="Y736">
            <v>22.7</v>
          </cell>
          <cell r="Z736">
            <v>0</v>
          </cell>
          <cell r="AA736">
            <v>0</v>
          </cell>
          <cell r="AB736">
            <v>0</v>
          </cell>
          <cell r="AC736">
            <v>0</v>
          </cell>
          <cell r="AD736">
            <v>0</v>
          </cell>
          <cell r="AE736">
            <v>19</v>
          </cell>
          <cell r="AF736">
            <v>6.25</v>
          </cell>
          <cell r="AG736">
            <v>3.55</v>
          </cell>
          <cell r="AH736">
            <v>2.0699999999999998</v>
          </cell>
          <cell r="AI736">
            <v>9.7899999999999991</v>
          </cell>
          <cell r="AJ736">
            <v>4.49</v>
          </cell>
          <cell r="AK736">
            <v>2.91</v>
          </cell>
          <cell r="AL736">
            <v>1.49</v>
          </cell>
          <cell r="AM736">
            <v>0</v>
          </cell>
          <cell r="AN736">
            <v>0.19</v>
          </cell>
          <cell r="AO736">
            <v>0.28699999999999998</v>
          </cell>
          <cell r="AP736">
            <v>0</v>
          </cell>
          <cell r="AQ736">
            <v>0</v>
          </cell>
          <cell r="AR736">
            <v>0</v>
          </cell>
          <cell r="AS736">
            <v>0</v>
          </cell>
          <cell r="AT736">
            <v>0</v>
          </cell>
          <cell r="AU736">
            <v>2.9</v>
          </cell>
          <cell r="AV736">
            <v>0.77100000000000002</v>
          </cell>
          <cell r="AW736">
            <v>0</v>
          </cell>
          <cell r="AX736">
            <v>0.60899999999999999</v>
          </cell>
          <cell r="AY736" t="str">
            <v>WT180X22</v>
          </cell>
        </row>
        <row r="737">
          <cell r="A737" t="str">
            <v>WT</v>
          </cell>
          <cell r="B737" t="str">
            <v>WT7X13</v>
          </cell>
          <cell r="C737">
            <v>13</v>
          </cell>
          <cell r="D737">
            <v>3.85</v>
          </cell>
          <cell r="E737">
            <v>6.96</v>
          </cell>
          <cell r="F737">
            <v>0</v>
          </cell>
          <cell r="G737">
            <v>0</v>
          </cell>
          <cell r="H737">
            <v>5.03</v>
          </cell>
          <cell r="I737">
            <v>0</v>
          </cell>
          <cell r="J737">
            <v>0</v>
          </cell>
          <cell r="K737">
            <v>0.255</v>
          </cell>
          <cell r="L737">
            <v>0.42</v>
          </cell>
          <cell r="M737">
            <v>0</v>
          </cell>
          <cell r="N737">
            <v>0</v>
          </cell>
          <cell r="O737">
            <v>0</v>
          </cell>
          <cell r="P737">
            <v>0.82</v>
          </cell>
          <cell r="Q737">
            <v>1.125</v>
          </cell>
          <cell r="R737">
            <v>0</v>
          </cell>
          <cell r="S737">
            <v>1.72</v>
          </cell>
          <cell r="T737">
            <v>0</v>
          </cell>
          <cell r="U737">
            <v>0</v>
          </cell>
          <cell r="V737">
            <v>0.38300000000000001</v>
          </cell>
          <cell r="W737">
            <v>0</v>
          </cell>
          <cell r="X737">
            <v>0</v>
          </cell>
          <cell r="Y737">
            <v>24.1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17.3</v>
          </cell>
          <cell r="AF737">
            <v>5.89</v>
          </cell>
          <cell r="AG737">
            <v>3.31</v>
          </cell>
          <cell r="AH737">
            <v>2.12</v>
          </cell>
          <cell r="AI737">
            <v>4.45</v>
          </cell>
          <cell r="AJ737">
            <v>2.76</v>
          </cell>
          <cell r="AK737">
            <v>1.77</v>
          </cell>
          <cell r="AL737">
            <v>1.08</v>
          </cell>
          <cell r="AM737">
            <v>0</v>
          </cell>
          <cell r="AN737">
            <v>0.17899999999999999</v>
          </cell>
          <cell r="AO737">
            <v>0.20699999999999999</v>
          </cell>
          <cell r="AP737">
            <v>0</v>
          </cell>
          <cell r="AQ737">
            <v>0</v>
          </cell>
          <cell r="AR737">
            <v>0</v>
          </cell>
          <cell r="AS737">
            <v>0</v>
          </cell>
          <cell r="AT737">
            <v>0</v>
          </cell>
          <cell r="AU737">
            <v>2.82</v>
          </cell>
          <cell r="AV737">
            <v>0.71299999999999997</v>
          </cell>
          <cell r="AW737">
            <v>0</v>
          </cell>
          <cell r="AX737">
            <v>0.53800000000000003</v>
          </cell>
          <cell r="AY737" t="str">
            <v>WT180X19.5</v>
          </cell>
        </row>
        <row r="738">
          <cell r="A738" t="str">
            <v>WT</v>
          </cell>
          <cell r="B738" t="str">
            <v>WT7X11</v>
          </cell>
          <cell r="C738">
            <v>11</v>
          </cell>
          <cell r="D738">
            <v>3.25</v>
          </cell>
          <cell r="E738">
            <v>6.87</v>
          </cell>
          <cell r="F738">
            <v>0</v>
          </cell>
          <cell r="G738">
            <v>0</v>
          </cell>
          <cell r="H738">
            <v>5</v>
          </cell>
          <cell r="I738">
            <v>0</v>
          </cell>
          <cell r="J738">
            <v>0</v>
          </cell>
          <cell r="K738">
            <v>0.23</v>
          </cell>
          <cell r="L738">
            <v>0.33500000000000002</v>
          </cell>
          <cell r="M738">
            <v>0</v>
          </cell>
          <cell r="N738">
            <v>0</v>
          </cell>
          <cell r="O738">
            <v>0</v>
          </cell>
          <cell r="P738">
            <v>0.73499999999999999</v>
          </cell>
          <cell r="Q738">
            <v>1.0625</v>
          </cell>
          <cell r="R738">
            <v>0</v>
          </cell>
          <cell r="S738">
            <v>1.76</v>
          </cell>
          <cell r="T738">
            <v>0</v>
          </cell>
          <cell r="U738">
            <v>0</v>
          </cell>
          <cell r="V738">
            <v>0.32500000000000001</v>
          </cell>
          <cell r="W738">
            <v>0</v>
          </cell>
          <cell r="X738">
            <v>0</v>
          </cell>
          <cell r="Y738">
            <v>26.7</v>
          </cell>
          <cell r="Z738">
            <v>0</v>
          </cell>
          <cell r="AA738">
            <v>0</v>
          </cell>
          <cell r="AB738">
            <v>0</v>
          </cell>
          <cell r="AC738">
            <v>0</v>
          </cell>
          <cell r="AD738">
            <v>0</v>
          </cell>
          <cell r="AE738">
            <v>14.8</v>
          </cell>
          <cell r="AF738">
            <v>5.2</v>
          </cell>
          <cell r="AG738">
            <v>2.91</v>
          </cell>
          <cell r="AH738">
            <v>2.14</v>
          </cell>
          <cell r="AI738">
            <v>3.5</v>
          </cell>
          <cell r="AJ738">
            <v>2.19</v>
          </cell>
          <cell r="AK738">
            <v>1.4</v>
          </cell>
          <cell r="AL738">
            <v>1.04</v>
          </cell>
          <cell r="AM738">
            <v>0</v>
          </cell>
          <cell r="AN738">
            <v>0.104</v>
          </cell>
          <cell r="AO738">
            <v>0.13400000000000001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2.86</v>
          </cell>
          <cell r="AV738">
            <v>0.69</v>
          </cell>
          <cell r="AW738">
            <v>0</v>
          </cell>
          <cell r="AX738">
            <v>0.44800000000000001</v>
          </cell>
          <cell r="AY738" t="str">
            <v>WT180X16.45</v>
          </cell>
        </row>
        <row r="739">
          <cell r="A739" t="str">
            <v>WT</v>
          </cell>
          <cell r="B739" t="str">
            <v>WT6X168</v>
          </cell>
          <cell r="C739">
            <v>168</v>
          </cell>
          <cell r="D739">
            <v>49.4</v>
          </cell>
          <cell r="E739">
            <v>8.41</v>
          </cell>
          <cell r="F739">
            <v>0</v>
          </cell>
          <cell r="G739">
            <v>0</v>
          </cell>
          <cell r="H739">
            <v>13.4</v>
          </cell>
          <cell r="I739">
            <v>0</v>
          </cell>
          <cell r="J739">
            <v>0</v>
          </cell>
          <cell r="K739">
            <v>1.78</v>
          </cell>
          <cell r="L739">
            <v>2.96</v>
          </cell>
          <cell r="M739">
            <v>0</v>
          </cell>
          <cell r="N739">
            <v>0</v>
          </cell>
          <cell r="O739">
            <v>0</v>
          </cell>
          <cell r="P739">
            <v>3.55</v>
          </cell>
          <cell r="Q739">
            <v>3.875</v>
          </cell>
          <cell r="R739">
            <v>0</v>
          </cell>
          <cell r="S739">
            <v>2.31</v>
          </cell>
          <cell r="T739">
            <v>0</v>
          </cell>
          <cell r="U739">
            <v>0</v>
          </cell>
          <cell r="V739">
            <v>1.84</v>
          </cell>
          <cell r="W739">
            <v>0</v>
          </cell>
          <cell r="X739">
            <v>0</v>
          </cell>
          <cell r="Y739">
            <v>2.74</v>
          </cell>
          <cell r="Z739">
            <v>0</v>
          </cell>
          <cell r="AA739">
            <v>0</v>
          </cell>
          <cell r="AB739">
            <v>0</v>
          </cell>
          <cell r="AC739">
            <v>0</v>
          </cell>
          <cell r="AD739">
            <v>0</v>
          </cell>
          <cell r="AE739">
            <v>190</v>
          </cell>
          <cell r="AF739">
            <v>68.400000000000006</v>
          </cell>
          <cell r="AG739">
            <v>31.2</v>
          </cell>
          <cell r="AH739">
            <v>1.96</v>
          </cell>
          <cell r="AI739">
            <v>593</v>
          </cell>
          <cell r="AJ739">
            <v>137</v>
          </cell>
          <cell r="AK739">
            <v>88.6</v>
          </cell>
          <cell r="AL739">
            <v>3.47</v>
          </cell>
          <cell r="AM739">
            <v>0</v>
          </cell>
          <cell r="AN739">
            <v>120</v>
          </cell>
          <cell r="AO739">
            <v>481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4.07</v>
          </cell>
          <cell r="AV739">
            <v>0.95799999999999996</v>
          </cell>
          <cell r="AW739">
            <v>0</v>
          </cell>
          <cell r="AX739">
            <v>1</v>
          </cell>
          <cell r="AY739" t="str">
            <v>WT155X250</v>
          </cell>
        </row>
        <row r="740">
          <cell r="A740" t="str">
            <v>WT</v>
          </cell>
          <cell r="B740" t="str">
            <v>WT6X152.5</v>
          </cell>
          <cell r="C740">
            <v>152.5</v>
          </cell>
          <cell r="D740">
            <v>44.8</v>
          </cell>
          <cell r="E740">
            <v>8.16</v>
          </cell>
          <cell r="F740">
            <v>0</v>
          </cell>
          <cell r="G740">
            <v>0</v>
          </cell>
          <cell r="H740">
            <v>13.2</v>
          </cell>
          <cell r="I740">
            <v>0</v>
          </cell>
          <cell r="J740">
            <v>0</v>
          </cell>
          <cell r="K740">
            <v>1.63</v>
          </cell>
          <cell r="L740">
            <v>2.71</v>
          </cell>
          <cell r="M740">
            <v>0</v>
          </cell>
          <cell r="N740">
            <v>0</v>
          </cell>
          <cell r="O740">
            <v>0</v>
          </cell>
          <cell r="P740">
            <v>3.3</v>
          </cell>
          <cell r="Q740">
            <v>3.625</v>
          </cell>
          <cell r="R740">
            <v>0</v>
          </cell>
          <cell r="S740">
            <v>2.16</v>
          </cell>
          <cell r="T740">
            <v>0</v>
          </cell>
          <cell r="U740">
            <v>0</v>
          </cell>
          <cell r="V740">
            <v>1.69</v>
          </cell>
          <cell r="W740">
            <v>0</v>
          </cell>
          <cell r="X740">
            <v>0</v>
          </cell>
          <cell r="Y740">
            <v>2.99</v>
          </cell>
          <cell r="Z740">
            <v>0</v>
          </cell>
          <cell r="AA740">
            <v>0</v>
          </cell>
          <cell r="AB740">
            <v>0</v>
          </cell>
          <cell r="AC740">
            <v>0</v>
          </cell>
          <cell r="AD740">
            <v>0</v>
          </cell>
          <cell r="AE740">
            <v>162</v>
          </cell>
          <cell r="AF740">
            <v>59.1</v>
          </cell>
          <cell r="AG740">
            <v>27</v>
          </cell>
          <cell r="AH740">
            <v>1.9</v>
          </cell>
          <cell r="AI740">
            <v>525</v>
          </cell>
          <cell r="AJ740">
            <v>122</v>
          </cell>
          <cell r="AK740">
            <v>79.3</v>
          </cell>
          <cell r="AL740">
            <v>3.42</v>
          </cell>
          <cell r="AM740">
            <v>0</v>
          </cell>
          <cell r="AN740">
            <v>92</v>
          </cell>
          <cell r="AO740">
            <v>356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4</v>
          </cell>
          <cell r="AV740">
            <v>0.95899999999999996</v>
          </cell>
          <cell r="AW740">
            <v>0</v>
          </cell>
          <cell r="AX740">
            <v>1</v>
          </cell>
          <cell r="AY740" t="str">
            <v>WT155X227</v>
          </cell>
        </row>
        <row r="741">
          <cell r="A741" t="str">
            <v>WT</v>
          </cell>
          <cell r="B741" t="str">
            <v>WT6X139.5</v>
          </cell>
          <cell r="C741">
            <v>139.5</v>
          </cell>
          <cell r="D741">
            <v>41</v>
          </cell>
          <cell r="E741">
            <v>7.93</v>
          </cell>
          <cell r="F741">
            <v>0</v>
          </cell>
          <cell r="G741">
            <v>0</v>
          </cell>
          <cell r="H741">
            <v>13.1</v>
          </cell>
          <cell r="I741">
            <v>0</v>
          </cell>
          <cell r="J741">
            <v>0</v>
          </cell>
          <cell r="K741">
            <v>1.53</v>
          </cell>
          <cell r="L741">
            <v>2.4700000000000002</v>
          </cell>
          <cell r="M741">
            <v>0</v>
          </cell>
          <cell r="N741">
            <v>0</v>
          </cell>
          <cell r="O741">
            <v>0</v>
          </cell>
          <cell r="P741">
            <v>3.07</v>
          </cell>
          <cell r="Q741">
            <v>3.375</v>
          </cell>
          <cell r="R741">
            <v>0</v>
          </cell>
          <cell r="S741">
            <v>2.0499999999999998</v>
          </cell>
          <cell r="T741">
            <v>0</v>
          </cell>
          <cell r="U741">
            <v>0</v>
          </cell>
          <cell r="V741">
            <v>1.56</v>
          </cell>
          <cell r="W741">
            <v>0</v>
          </cell>
          <cell r="X741">
            <v>0</v>
          </cell>
          <cell r="Y741">
            <v>3.17</v>
          </cell>
          <cell r="Z741">
            <v>0</v>
          </cell>
          <cell r="AA741">
            <v>0</v>
          </cell>
          <cell r="AB741">
            <v>0</v>
          </cell>
          <cell r="AC741">
            <v>0</v>
          </cell>
          <cell r="AD741">
            <v>0</v>
          </cell>
          <cell r="AE741">
            <v>141</v>
          </cell>
          <cell r="AF741">
            <v>51.9</v>
          </cell>
          <cell r="AG741">
            <v>24.1</v>
          </cell>
          <cell r="AH741">
            <v>1.86</v>
          </cell>
          <cell r="AI741">
            <v>469</v>
          </cell>
          <cell r="AJ741">
            <v>110</v>
          </cell>
          <cell r="AK741">
            <v>71.3</v>
          </cell>
          <cell r="AL741">
            <v>3.38</v>
          </cell>
          <cell r="AM741">
            <v>0</v>
          </cell>
          <cell r="AN741">
            <v>70.900000000000006</v>
          </cell>
          <cell r="AO741">
            <v>267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3.94</v>
          </cell>
          <cell r="AV741">
            <v>0.95699999999999996</v>
          </cell>
          <cell r="AW741">
            <v>0</v>
          </cell>
          <cell r="AX741">
            <v>1</v>
          </cell>
          <cell r="AY741" t="str">
            <v>WT155X207.5</v>
          </cell>
        </row>
        <row r="742">
          <cell r="A742" t="str">
            <v>WT</v>
          </cell>
          <cell r="B742" t="str">
            <v>WT6X126</v>
          </cell>
          <cell r="C742">
            <v>126</v>
          </cell>
          <cell r="D742">
            <v>37</v>
          </cell>
          <cell r="E742">
            <v>7.71</v>
          </cell>
          <cell r="F742">
            <v>0</v>
          </cell>
          <cell r="G742">
            <v>0</v>
          </cell>
          <cell r="H742">
            <v>13</v>
          </cell>
          <cell r="I742">
            <v>0</v>
          </cell>
          <cell r="J742">
            <v>0</v>
          </cell>
          <cell r="K742">
            <v>1.4</v>
          </cell>
          <cell r="L742">
            <v>2.25</v>
          </cell>
          <cell r="M742">
            <v>0</v>
          </cell>
          <cell r="N742">
            <v>0</v>
          </cell>
          <cell r="O742">
            <v>0</v>
          </cell>
          <cell r="P742">
            <v>2.85</v>
          </cell>
          <cell r="Q742">
            <v>3.125</v>
          </cell>
          <cell r="R742">
            <v>0</v>
          </cell>
          <cell r="S742">
            <v>1.92</v>
          </cell>
          <cell r="T742">
            <v>0</v>
          </cell>
          <cell r="U742">
            <v>0</v>
          </cell>
          <cell r="V742">
            <v>1.42</v>
          </cell>
          <cell r="W742">
            <v>0</v>
          </cell>
          <cell r="X742">
            <v>0</v>
          </cell>
          <cell r="Y742">
            <v>3.48</v>
          </cell>
          <cell r="Z742">
            <v>0</v>
          </cell>
          <cell r="AA742">
            <v>0</v>
          </cell>
          <cell r="AB742">
            <v>0</v>
          </cell>
          <cell r="AC742">
            <v>0</v>
          </cell>
          <cell r="AD742">
            <v>0</v>
          </cell>
          <cell r="AE742">
            <v>121</v>
          </cell>
          <cell r="AF742">
            <v>44.8</v>
          </cell>
          <cell r="AG742">
            <v>20.9</v>
          </cell>
          <cell r="AH742">
            <v>1.81</v>
          </cell>
          <cell r="AI742">
            <v>414</v>
          </cell>
          <cell r="AJ742">
            <v>97.9</v>
          </cell>
          <cell r="AK742">
            <v>63.6</v>
          </cell>
          <cell r="AL742">
            <v>3.34</v>
          </cell>
          <cell r="AM742">
            <v>0</v>
          </cell>
          <cell r="AN742">
            <v>53.5</v>
          </cell>
          <cell r="AO742">
            <v>195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3.88</v>
          </cell>
          <cell r="AV742">
            <v>0.95799999999999996</v>
          </cell>
          <cell r="AW742">
            <v>0</v>
          </cell>
          <cell r="AX742">
            <v>1</v>
          </cell>
          <cell r="AY742" t="str">
            <v>WT155X187.5</v>
          </cell>
        </row>
        <row r="743">
          <cell r="A743" t="str">
            <v>WT</v>
          </cell>
          <cell r="B743" t="str">
            <v>WT6X115</v>
          </cell>
          <cell r="C743">
            <v>115</v>
          </cell>
          <cell r="D743">
            <v>33.9</v>
          </cell>
          <cell r="E743">
            <v>7.53</v>
          </cell>
          <cell r="F743">
            <v>0</v>
          </cell>
          <cell r="G743">
            <v>0</v>
          </cell>
          <cell r="H743">
            <v>12.9</v>
          </cell>
          <cell r="I743">
            <v>0</v>
          </cell>
          <cell r="J743">
            <v>0</v>
          </cell>
          <cell r="K743">
            <v>1.29</v>
          </cell>
          <cell r="L743">
            <v>2.0699999999999998</v>
          </cell>
          <cell r="M743">
            <v>0</v>
          </cell>
          <cell r="N743">
            <v>0</v>
          </cell>
          <cell r="O743">
            <v>0</v>
          </cell>
          <cell r="P743">
            <v>2.67</v>
          </cell>
          <cell r="Q743">
            <v>2.9375</v>
          </cell>
          <cell r="R743">
            <v>0</v>
          </cell>
          <cell r="S743">
            <v>1.82</v>
          </cell>
          <cell r="T743">
            <v>0</v>
          </cell>
          <cell r="U743">
            <v>0</v>
          </cell>
          <cell r="V743">
            <v>1.31</v>
          </cell>
          <cell r="W743">
            <v>0</v>
          </cell>
          <cell r="X743">
            <v>0</v>
          </cell>
          <cell r="Y743">
            <v>3.78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106</v>
          </cell>
          <cell r="AF743">
            <v>39.4</v>
          </cell>
          <cell r="AG743">
            <v>18.5</v>
          </cell>
          <cell r="AH743">
            <v>1.77</v>
          </cell>
          <cell r="AI743">
            <v>371</v>
          </cell>
          <cell r="AJ743">
            <v>88.4</v>
          </cell>
          <cell r="AK743">
            <v>57.5</v>
          </cell>
          <cell r="AL743">
            <v>3.31</v>
          </cell>
          <cell r="AM743">
            <v>0</v>
          </cell>
          <cell r="AN743">
            <v>41.6</v>
          </cell>
          <cell r="AO743">
            <v>148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3.83</v>
          </cell>
          <cell r="AV743">
            <v>0.95799999999999996</v>
          </cell>
          <cell r="AW743">
            <v>0</v>
          </cell>
          <cell r="AX743">
            <v>1</v>
          </cell>
          <cell r="AY743" t="str">
            <v>WT155X171</v>
          </cell>
        </row>
        <row r="744">
          <cell r="A744" t="str">
            <v>WT</v>
          </cell>
          <cell r="B744" t="str">
            <v>WT6X105</v>
          </cell>
          <cell r="C744">
            <v>105</v>
          </cell>
          <cell r="D744">
            <v>30.9</v>
          </cell>
          <cell r="E744">
            <v>7.36</v>
          </cell>
          <cell r="F744">
            <v>0</v>
          </cell>
          <cell r="G744">
            <v>0</v>
          </cell>
          <cell r="H744">
            <v>12.8</v>
          </cell>
          <cell r="I744">
            <v>0</v>
          </cell>
          <cell r="J744">
            <v>0</v>
          </cell>
          <cell r="K744">
            <v>1.18</v>
          </cell>
          <cell r="L744">
            <v>1.9</v>
          </cell>
          <cell r="M744">
            <v>0</v>
          </cell>
          <cell r="N744">
            <v>0</v>
          </cell>
          <cell r="O744">
            <v>0</v>
          </cell>
          <cell r="P744">
            <v>2.5</v>
          </cell>
          <cell r="Q744">
            <v>2.8125</v>
          </cell>
          <cell r="R744">
            <v>0</v>
          </cell>
          <cell r="S744">
            <v>1.72</v>
          </cell>
          <cell r="T744">
            <v>0</v>
          </cell>
          <cell r="U744">
            <v>0</v>
          </cell>
          <cell r="V744">
            <v>1.21</v>
          </cell>
          <cell r="W744">
            <v>0</v>
          </cell>
          <cell r="X744">
            <v>0</v>
          </cell>
          <cell r="Y744">
            <v>4.12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92.1</v>
          </cell>
          <cell r="AF744">
            <v>34.5</v>
          </cell>
          <cell r="AG744">
            <v>16.399999999999999</v>
          </cell>
          <cell r="AH744">
            <v>1.73</v>
          </cell>
          <cell r="AI744">
            <v>332</v>
          </cell>
          <cell r="AJ744">
            <v>79.7</v>
          </cell>
          <cell r="AK744">
            <v>51.9</v>
          </cell>
          <cell r="AL744">
            <v>3.28</v>
          </cell>
          <cell r="AM744">
            <v>0</v>
          </cell>
          <cell r="AN744">
            <v>32.1</v>
          </cell>
          <cell r="AO744">
            <v>112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3.78</v>
          </cell>
          <cell r="AV744">
            <v>0.95899999999999996</v>
          </cell>
          <cell r="AW744">
            <v>0</v>
          </cell>
          <cell r="AX744">
            <v>1</v>
          </cell>
          <cell r="AY744" t="str">
            <v>WT155X156.5</v>
          </cell>
        </row>
        <row r="745">
          <cell r="A745" t="str">
            <v>WT</v>
          </cell>
          <cell r="B745" t="str">
            <v>WT6X95</v>
          </cell>
          <cell r="C745">
            <v>95</v>
          </cell>
          <cell r="D745">
            <v>27.9</v>
          </cell>
          <cell r="E745">
            <v>7.19</v>
          </cell>
          <cell r="F745">
            <v>0</v>
          </cell>
          <cell r="G745">
            <v>0</v>
          </cell>
          <cell r="H745">
            <v>12.7</v>
          </cell>
          <cell r="I745">
            <v>0</v>
          </cell>
          <cell r="J745">
            <v>0</v>
          </cell>
          <cell r="K745">
            <v>1.06</v>
          </cell>
          <cell r="L745">
            <v>1.74</v>
          </cell>
          <cell r="M745">
            <v>0</v>
          </cell>
          <cell r="N745">
            <v>0</v>
          </cell>
          <cell r="O745">
            <v>0</v>
          </cell>
          <cell r="P745">
            <v>2.33</v>
          </cell>
          <cell r="Q745">
            <v>2.625</v>
          </cell>
          <cell r="R745">
            <v>0</v>
          </cell>
          <cell r="S745">
            <v>1.62</v>
          </cell>
          <cell r="T745">
            <v>0</v>
          </cell>
          <cell r="U745">
            <v>0</v>
          </cell>
          <cell r="V745">
            <v>1.1000000000000001</v>
          </cell>
          <cell r="W745">
            <v>0</v>
          </cell>
          <cell r="X745">
            <v>0</v>
          </cell>
          <cell r="Y745">
            <v>4.58</v>
          </cell>
          <cell r="Z745">
            <v>0</v>
          </cell>
          <cell r="AA745">
            <v>0</v>
          </cell>
          <cell r="AB745">
            <v>0</v>
          </cell>
          <cell r="AC745">
            <v>0</v>
          </cell>
          <cell r="AD745">
            <v>0</v>
          </cell>
          <cell r="AE745">
            <v>79</v>
          </cell>
          <cell r="AF745">
            <v>29.8</v>
          </cell>
          <cell r="AG745">
            <v>14.2</v>
          </cell>
          <cell r="AH745">
            <v>1.68</v>
          </cell>
          <cell r="AI745">
            <v>295</v>
          </cell>
          <cell r="AJ745">
            <v>71.2</v>
          </cell>
          <cell r="AK745">
            <v>46.5</v>
          </cell>
          <cell r="AL745">
            <v>3.25</v>
          </cell>
          <cell r="AM745">
            <v>0</v>
          </cell>
          <cell r="AN745">
            <v>24.3</v>
          </cell>
          <cell r="AO745">
            <v>82.1</v>
          </cell>
          <cell r="AP745">
            <v>0</v>
          </cell>
          <cell r="AQ745">
            <v>0</v>
          </cell>
          <cell r="AR745">
            <v>0</v>
          </cell>
          <cell r="AS745">
            <v>0</v>
          </cell>
          <cell r="AT745">
            <v>0</v>
          </cell>
          <cell r="AU745">
            <v>3.74</v>
          </cell>
          <cell r="AV745">
            <v>0.96</v>
          </cell>
          <cell r="AW745">
            <v>0</v>
          </cell>
          <cell r="AX745">
            <v>1</v>
          </cell>
          <cell r="AY745" t="str">
            <v>WT155X141.5</v>
          </cell>
        </row>
        <row r="746">
          <cell r="A746" t="str">
            <v>WT</v>
          </cell>
          <cell r="B746" t="str">
            <v>WT6X85</v>
          </cell>
          <cell r="C746">
            <v>85</v>
          </cell>
          <cell r="D746">
            <v>25</v>
          </cell>
          <cell r="E746">
            <v>7.02</v>
          </cell>
          <cell r="F746">
            <v>0</v>
          </cell>
          <cell r="G746">
            <v>0</v>
          </cell>
          <cell r="H746">
            <v>12.6</v>
          </cell>
          <cell r="I746">
            <v>0</v>
          </cell>
          <cell r="J746">
            <v>0</v>
          </cell>
          <cell r="K746">
            <v>0.96</v>
          </cell>
          <cell r="L746">
            <v>1.56</v>
          </cell>
          <cell r="M746">
            <v>0</v>
          </cell>
          <cell r="N746">
            <v>0</v>
          </cell>
          <cell r="O746">
            <v>0</v>
          </cell>
          <cell r="P746">
            <v>2.16</v>
          </cell>
          <cell r="Q746">
            <v>2.4375</v>
          </cell>
          <cell r="R746">
            <v>0</v>
          </cell>
          <cell r="S746">
            <v>1.52</v>
          </cell>
          <cell r="T746">
            <v>0</v>
          </cell>
          <cell r="U746">
            <v>0</v>
          </cell>
          <cell r="V746">
            <v>0.99399999999999999</v>
          </cell>
          <cell r="W746">
            <v>0</v>
          </cell>
          <cell r="X746">
            <v>0</v>
          </cell>
          <cell r="Y746">
            <v>5.0599999999999996</v>
          </cell>
          <cell r="Z746">
            <v>0</v>
          </cell>
          <cell r="AA746">
            <v>0</v>
          </cell>
          <cell r="AB746">
            <v>0</v>
          </cell>
          <cell r="AC746">
            <v>0</v>
          </cell>
          <cell r="AD746">
            <v>0</v>
          </cell>
          <cell r="AE746">
            <v>67.8</v>
          </cell>
          <cell r="AF746">
            <v>25.6</v>
          </cell>
          <cell r="AG746">
            <v>12.3</v>
          </cell>
          <cell r="AH746">
            <v>1.65</v>
          </cell>
          <cell r="AI746">
            <v>259</v>
          </cell>
          <cell r="AJ746">
            <v>62.9</v>
          </cell>
          <cell r="AK746">
            <v>41.2</v>
          </cell>
          <cell r="AL746">
            <v>3.22</v>
          </cell>
          <cell r="AM746">
            <v>0</v>
          </cell>
          <cell r="AN746">
            <v>17.7</v>
          </cell>
          <cell r="AO746">
            <v>58.3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3.69</v>
          </cell>
          <cell r="AV746">
            <v>0.96</v>
          </cell>
          <cell r="AW746">
            <v>0</v>
          </cell>
          <cell r="AX746">
            <v>1</v>
          </cell>
          <cell r="AY746" t="str">
            <v>WT155X126.5</v>
          </cell>
        </row>
        <row r="747">
          <cell r="A747" t="str">
            <v>WT</v>
          </cell>
          <cell r="B747" t="str">
            <v>WT6X76</v>
          </cell>
          <cell r="C747">
            <v>76</v>
          </cell>
          <cell r="D747">
            <v>22.4</v>
          </cell>
          <cell r="E747">
            <v>6.86</v>
          </cell>
          <cell r="F747">
            <v>0</v>
          </cell>
          <cell r="G747">
            <v>0</v>
          </cell>
          <cell r="H747">
            <v>12.5</v>
          </cell>
          <cell r="I747">
            <v>0</v>
          </cell>
          <cell r="J747">
            <v>0</v>
          </cell>
          <cell r="K747">
            <v>0.87</v>
          </cell>
          <cell r="L747">
            <v>1.4</v>
          </cell>
          <cell r="M747">
            <v>0</v>
          </cell>
          <cell r="N747">
            <v>0</v>
          </cell>
          <cell r="O747">
            <v>0</v>
          </cell>
          <cell r="P747">
            <v>2</v>
          </cell>
          <cell r="Q747">
            <v>2.3125</v>
          </cell>
          <cell r="R747">
            <v>0</v>
          </cell>
          <cell r="S747">
            <v>1.43</v>
          </cell>
          <cell r="T747">
            <v>0</v>
          </cell>
          <cell r="U747">
            <v>0</v>
          </cell>
          <cell r="V747">
            <v>0.89600000000000002</v>
          </cell>
          <cell r="W747">
            <v>0</v>
          </cell>
          <cell r="X747">
            <v>0</v>
          </cell>
          <cell r="Y747">
            <v>5.58</v>
          </cell>
          <cell r="Z747">
            <v>0</v>
          </cell>
          <cell r="AA747">
            <v>0</v>
          </cell>
          <cell r="AB747">
            <v>0</v>
          </cell>
          <cell r="AC747">
            <v>0</v>
          </cell>
          <cell r="AD747">
            <v>0</v>
          </cell>
          <cell r="AE747">
            <v>58.5</v>
          </cell>
          <cell r="AF747">
            <v>22</v>
          </cell>
          <cell r="AG747">
            <v>10.8</v>
          </cell>
          <cell r="AH747">
            <v>1.62</v>
          </cell>
          <cell r="AI747">
            <v>227</v>
          </cell>
          <cell r="AJ747">
            <v>55.6</v>
          </cell>
          <cell r="AK747">
            <v>36.4</v>
          </cell>
          <cell r="AL747">
            <v>3.19</v>
          </cell>
          <cell r="AM747">
            <v>0</v>
          </cell>
          <cell r="AN747">
            <v>12.8</v>
          </cell>
          <cell r="AO747">
            <v>41.3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3.64</v>
          </cell>
          <cell r="AV747">
            <v>0.96</v>
          </cell>
          <cell r="AW747">
            <v>0</v>
          </cell>
          <cell r="AX747">
            <v>1</v>
          </cell>
          <cell r="AY747" t="str">
            <v>WT155X113</v>
          </cell>
        </row>
        <row r="748">
          <cell r="A748" t="str">
            <v>WT</v>
          </cell>
          <cell r="B748" t="str">
            <v>WT6X68</v>
          </cell>
          <cell r="C748">
            <v>68</v>
          </cell>
          <cell r="D748">
            <v>20</v>
          </cell>
          <cell r="E748">
            <v>6.71</v>
          </cell>
          <cell r="F748">
            <v>0</v>
          </cell>
          <cell r="G748">
            <v>0</v>
          </cell>
          <cell r="H748">
            <v>12.4</v>
          </cell>
          <cell r="I748">
            <v>0</v>
          </cell>
          <cell r="J748">
            <v>0</v>
          </cell>
          <cell r="K748">
            <v>0.79</v>
          </cell>
          <cell r="L748">
            <v>1.25</v>
          </cell>
          <cell r="M748">
            <v>0</v>
          </cell>
          <cell r="N748">
            <v>0</v>
          </cell>
          <cell r="O748">
            <v>0</v>
          </cell>
          <cell r="P748">
            <v>1.85</v>
          </cell>
          <cell r="Q748">
            <v>2.125</v>
          </cell>
          <cell r="R748">
            <v>0</v>
          </cell>
          <cell r="S748">
            <v>1.35</v>
          </cell>
          <cell r="T748">
            <v>0</v>
          </cell>
          <cell r="U748">
            <v>0</v>
          </cell>
          <cell r="V748">
            <v>0.80500000000000005</v>
          </cell>
          <cell r="W748">
            <v>0</v>
          </cell>
          <cell r="X748">
            <v>0</v>
          </cell>
          <cell r="Y748">
            <v>6.15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50.6</v>
          </cell>
          <cell r="AF748">
            <v>19</v>
          </cell>
          <cell r="AG748">
            <v>9.4600000000000009</v>
          </cell>
          <cell r="AH748">
            <v>1.59</v>
          </cell>
          <cell r="AI748">
            <v>199</v>
          </cell>
          <cell r="AJ748">
            <v>48.9</v>
          </cell>
          <cell r="AK748">
            <v>32.1</v>
          </cell>
          <cell r="AL748">
            <v>3.16</v>
          </cell>
          <cell r="AM748">
            <v>0</v>
          </cell>
          <cell r="AN748">
            <v>9.2100000000000009</v>
          </cell>
          <cell r="AO748">
            <v>28.9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3.61</v>
          </cell>
          <cell r="AV748">
            <v>0.96</v>
          </cell>
          <cell r="AW748">
            <v>0</v>
          </cell>
          <cell r="AX748">
            <v>1</v>
          </cell>
          <cell r="AY748" t="str">
            <v>WT155X101</v>
          </cell>
        </row>
        <row r="749">
          <cell r="A749" t="str">
            <v>WT</v>
          </cell>
          <cell r="B749" t="str">
            <v>WT6X60</v>
          </cell>
          <cell r="C749">
            <v>60</v>
          </cell>
          <cell r="D749">
            <v>17.600000000000001</v>
          </cell>
          <cell r="E749">
            <v>6.56</v>
          </cell>
          <cell r="F749">
            <v>0</v>
          </cell>
          <cell r="G749">
            <v>0</v>
          </cell>
          <cell r="H749">
            <v>12.3</v>
          </cell>
          <cell r="I749">
            <v>0</v>
          </cell>
          <cell r="J749">
            <v>0</v>
          </cell>
          <cell r="K749">
            <v>0.71</v>
          </cell>
          <cell r="L749">
            <v>1.1100000000000001</v>
          </cell>
          <cell r="M749">
            <v>0</v>
          </cell>
          <cell r="N749">
            <v>0</v>
          </cell>
          <cell r="O749">
            <v>0</v>
          </cell>
          <cell r="P749">
            <v>1.7</v>
          </cell>
          <cell r="Q749">
            <v>2</v>
          </cell>
          <cell r="R749">
            <v>0</v>
          </cell>
          <cell r="S749">
            <v>1.28</v>
          </cell>
          <cell r="T749">
            <v>0</v>
          </cell>
          <cell r="U749">
            <v>0</v>
          </cell>
          <cell r="V749">
            <v>0.71599999999999997</v>
          </cell>
          <cell r="W749">
            <v>0</v>
          </cell>
          <cell r="X749">
            <v>0</v>
          </cell>
          <cell r="Y749">
            <v>6.84</v>
          </cell>
          <cell r="Z749">
            <v>0</v>
          </cell>
          <cell r="AA749">
            <v>0</v>
          </cell>
          <cell r="AB749">
            <v>0</v>
          </cell>
          <cell r="AC749">
            <v>0</v>
          </cell>
          <cell r="AD749">
            <v>0</v>
          </cell>
          <cell r="AE749">
            <v>43.4</v>
          </cell>
          <cell r="AF749">
            <v>16.2</v>
          </cell>
          <cell r="AG749">
            <v>8.2200000000000006</v>
          </cell>
          <cell r="AH749">
            <v>1.57</v>
          </cell>
          <cell r="AI749">
            <v>172</v>
          </cell>
          <cell r="AJ749">
            <v>42.7</v>
          </cell>
          <cell r="AK749">
            <v>28</v>
          </cell>
          <cell r="AL749">
            <v>3.13</v>
          </cell>
          <cell r="AM749">
            <v>0</v>
          </cell>
          <cell r="AN749">
            <v>6.42</v>
          </cell>
          <cell r="AO749">
            <v>19.7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3.57</v>
          </cell>
          <cell r="AV749">
            <v>0.95899999999999996</v>
          </cell>
          <cell r="AW749">
            <v>0</v>
          </cell>
          <cell r="AX749">
            <v>1</v>
          </cell>
          <cell r="AY749" t="str">
            <v>WT155X89.5</v>
          </cell>
        </row>
        <row r="750">
          <cell r="A750" t="str">
            <v>WT</v>
          </cell>
          <cell r="B750" t="str">
            <v>WT6X53</v>
          </cell>
          <cell r="C750">
            <v>53</v>
          </cell>
          <cell r="D750">
            <v>15.6</v>
          </cell>
          <cell r="E750">
            <v>6.45</v>
          </cell>
          <cell r="F750">
            <v>0</v>
          </cell>
          <cell r="G750">
            <v>0</v>
          </cell>
          <cell r="H750">
            <v>12.2</v>
          </cell>
          <cell r="I750">
            <v>0</v>
          </cell>
          <cell r="J750">
            <v>0</v>
          </cell>
          <cell r="K750">
            <v>0.61</v>
          </cell>
          <cell r="L750">
            <v>0.99</v>
          </cell>
          <cell r="M750">
            <v>0</v>
          </cell>
          <cell r="N750">
            <v>0</v>
          </cell>
          <cell r="O750">
            <v>0</v>
          </cell>
          <cell r="P750">
            <v>1.59</v>
          </cell>
          <cell r="Q750">
            <v>1.875</v>
          </cell>
          <cell r="R750">
            <v>0</v>
          </cell>
          <cell r="S750">
            <v>1.19</v>
          </cell>
          <cell r="T750">
            <v>0</v>
          </cell>
          <cell r="U750">
            <v>0</v>
          </cell>
          <cell r="V750">
            <v>0.63700000000000001</v>
          </cell>
          <cell r="W750">
            <v>0</v>
          </cell>
          <cell r="X750">
            <v>0</v>
          </cell>
          <cell r="Y750">
            <v>7.96</v>
          </cell>
          <cell r="Z750">
            <v>0</v>
          </cell>
          <cell r="AA750">
            <v>0</v>
          </cell>
          <cell r="AB750">
            <v>0</v>
          </cell>
          <cell r="AC750">
            <v>0</v>
          </cell>
          <cell r="AD750">
            <v>0</v>
          </cell>
          <cell r="AE750">
            <v>36.299999999999997</v>
          </cell>
          <cell r="AF750">
            <v>13.6</v>
          </cell>
          <cell r="AG750">
            <v>6.92</v>
          </cell>
          <cell r="AH750">
            <v>1.53</v>
          </cell>
          <cell r="AI750">
            <v>151</v>
          </cell>
          <cell r="AJ750">
            <v>37.5</v>
          </cell>
          <cell r="AK750">
            <v>24.7</v>
          </cell>
          <cell r="AL750">
            <v>3.11</v>
          </cell>
          <cell r="AM750">
            <v>0</v>
          </cell>
          <cell r="AN750">
            <v>4.55</v>
          </cell>
          <cell r="AO750">
            <v>13.6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3.53</v>
          </cell>
          <cell r="AV750">
            <v>0.96099999999999997</v>
          </cell>
          <cell r="AW750">
            <v>0</v>
          </cell>
          <cell r="AX750">
            <v>1</v>
          </cell>
          <cell r="AY750" t="str">
            <v>WT155X79</v>
          </cell>
        </row>
        <row r="751">
          <cell r="A751" t="str">
            <v>WT</v>
          </cell>
          <cell r="B751" t="str">
            <v>WT6X48</v>
          </cell>
          <cell r="C751">
            <v>48</v>
          </cell>
          <cell r="D751">
            <v>14.1</v>
          </cell>
          <cell r="E751">
            <v>6.36</v>
          </cell>
          <cell r="F751">
            <v>0</v>
          </cell>
          <cell r="G751">
            <v>0</v>
          </cell>
          <cell r="H751">
            <v>12.2</v>
          </cell>
          <cell r="I751">
            <v>0</v>
          </cell>
          <cell r="J751">
            <v>0</v>
          </cell>
          <cell r="K751">
            <v>0.55000000000000004</v>
          </cell>
          <cell r="L751">
            <v>0.9</v>
          </cell>
          <cell r="M751">
            <v>0</v>
          </cell>
          <cell r="N751">
            <v>0</v>
          </cell>
          <cell r="O751">
            <v>0</v>
          </cell>
          <cell r="P751">
            <v>1.5</v>
          </cell>
          <cell r="Q751">
            <v>1.8125</v>
          </cell>
          <cell r="R751">
            <v>0</v>
          </cell>
          <cell r="S751">
            <v>1.1299999999999999</v>
          </cell>
          <cell r="T751">
            <v>0</v>
          </cell>
          <cell r="U751">
            <v>0</v>
          </cell>
          <cell r="V751">
            <v>0.57999999999999996</v>
          </cell>
          <cell r="W751">
            <v>0</v>
          </cell>
          <cell r="X751">
            <v>0</v>
          </cell>
          <cell r="Y751">
            <v>8.83</v>
          </cell>
          <cell r="Z751">
            <v>0</v>
          </cell>
          <cell r="AA751">
            <v>0</v>
          </cell>
          <cell r="AB751">
            <v>0</v>
          </cell>
          <cell r="AC751">
            <v>0</v>
          </cell>
          <cell r="AD751">
            <v>0</v>
          </cell>
          <cell r="AE751">
            <v>32</v>
          </cell>
          <cell r="AF751">
            <v>11.9</v>
          </cell>
          <cell r="AG751">
            <v>6.12</v>
          </cell>
          <cell r="AH751">
            <v>1.51</v>
          </cell>
          <cell r="AI751">
            <v>135</v>
          </cell>
          <cell r="AJ751">
            <v>33.700000000000003</v>
          </cell>
          <cell r="AK751">
            <v>22.2</v>
          </cell>
          <cell r="AL751">
            <v>3.09</v>
          </cell>
          <cell r="AM751">
            <v>0</v>
          </cell>
          <cell r="AN751">
            <v>3.42</v>
          </cell>
          <cell r="AO751">
            <v>10.1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3.51</v>
          </cell>
          <cell r="AV751">
            <v>0.96199999999999997</v>
          </cell>
          <cell r="AW751">
            <v>0</v>
          </cell>
          <cell r="AX751">
            <v>1</v>
          </cell>
          <cell r="AY751" t="str">
            <v>WT155X71.5</v>
          </cell>
        </row>
        <row r="752">
          <cell r="A752" t="str">
            <v>WT</v>
          </cell>
          <cell r="B752" t="str">
            <v>WT6X43.5</v>
          </cell>
          <cell r="C752">
            <v>43.5</v>
          </cell>
          <cell r="D752">
            <v>12.8</v>
          </cell>
          <cell r="E752">
            <v>6.27</v>
          </cell>
          <cell r="F752">
            <v>0</v>
          </cell>
          <cell r="G752">
            <v>0</v>
          </cell>
          <cell r="H752">
            <v>12.1</v>
          </cell>
          <cell r="I752">
            <v>0</v>
          </cell>
          <cell r="J752">
            <v>0</v>
          </cell>
          <cell r="K752">
            <v>0.51500000000000001</v>
          </cell>
          <cell r="L752">
            <v>0.81</v>
          </cell>
          <cell r="M752">
            <v>0</v>
          </cell>
          <cell r="N752">
            <v>0</v>
          </cell>
          <cell r="O752">
            <v>0</v>
          </cell>
          <cell r="P752">
            <v>1.41</v>
          </cell>
          <cell r="Q752">
            <v>1.6875</v>
          </cell>
          <cell r="R752">
            <v>0</v>
          </cell>
          <cell r="S752">
            <v>1.1000000000000001</v>
          </cell>
          <cell r="T752">
            <v>0</v>
          </cell>
          <cell r="U752">
            <v>0</v>
          </cell>
          <cell r="V752">
            <v>0.52700000000000002</v>
          </cell>
          <cell r="W752">
            <v>0</v>
          </cell>
          <cell r="X752">
            <v>0</v>
          </cell>
          <cell r="Y752">
            <v>9.43</v>
          </cell>
          <cell r="Z752">
            <v>0</v>
          </cell>
          <cell r="AA752">
            <v>0</v>
          </cell>
          <cell r="AB752">
            <v>0</v>
          </cell>
          <cell r="AC752">
            <v>0</v>
          </cell>
          <cell r="AD752">
            <v>0</v>
          </cell>
          <cell r="AE752">
            <v>28.9</v>
          </cell>
          <cell r="AF752">
            <v>10.7</v>
          </cell>
          <cell r="AG752">
            <v>5.6</v>
          </cell>
          <cell r="AH752">
            <v>1.5</v>
          </cell>
          <cell r="AI752">
            <v>120</v>
          </cell>
          <cell r="AJ752">
            <v>30.2</v>
          </cell>
          <cell r="AK752">
            <v>19.899999999999999</v>
          </cell>
          <cell r="AL752">
            <v>3.07</v>
          </cell>
          <cell r="AM752">
            <v>0</v>
          </cell>
          <cell r="AN752">
            <v>2.54</v>
          </cell>
          <cell r="AO752">
            <v>7.34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3.48</v>
          </cell>
          <cell r="AV752">
            <v>0.96</v>
          </cell>
          <cell r="AW752">
            <v>0</v>
          </cell>
          <cell r="AX752">
            <v>1</v>
          </cell>
          <cell r="AY752" t="str">
            <v>WT155X64.5</v>
          </cell>
        </row>
        <row r="753">
          <cell r="A753" t="str">
            <v>WT</v>
          </cell>
          <cell r="B753" t="str">
            <v>WT6X39.5</v>
          </cell>
          <cell r="C753">
            <v>39.5</v>
          </cell>
          <cell r="D753">
            <v>11.6</v>
          </cell>
          <cell r="E753">
            <v>6.19</v>
          </cell>
          <cell r="F753">
            <v>0</v>
          </cell>
          <cell r="G753">
            <v>0</v>
          </cell>
          <cell r="H753">
            <v>12.1</v>
          </cell>
          <cell r="I753">
            <v>0</v>
          </cell>
          <cell r="J753">
            <v>0</v>
          </cell>
          <cell r="K753">
            <v>0.47</v>
          </cell>
          <cell r="L753">
            <v>0.73499999999999999</v>
          </cell>
          <cell r="M753">
            <v>0</v>
          </cell>
          <cell r="N753">
            <v>0</v>
          </cell>
          <cell r="O753">
            <v>0</v>
          </cell>
          <cell r="P753">
            <v>1.33</v>
          </cell>
          <cell r="Q753">
            <v>1.625</v>
          </cell>
          <cell r="R753">
            <v>0</v>
          </cell>
          <cell r="S753">
            <v>1.06</v>
          </cell>
          <cell r="T753">
            <v>0</v>
          </cell>
          <cell r="U753">
            <v>0</v>
          </cell>
          <cell r="V753">
            <v>0.48</v>
          </cell>
          <cell r="W753">
            <v>0</v>
          </cell>
          <cell r="X753">
            <v>0</v>
          </cell>
          <cell r="Y753">
            <v>10.3</v>
          </cell>
          <cell r="Z753">
            <v>0</v>
          </cell>
          <cell r="AA753">
            <v>0</v>
          </cell>
          <cell r="AB753">
            <v>0</v>
          </cell>
          <cell r="AC753">
            <v>0</v>
          </cell>
          <cell r="AD753">
            <v>0</v>
          </cell>
          <cell r="AE753">
            <v>25.8</v>
          </cell>
          <cell r="AF753">
            <v>9.49</v>
          </cell>
          <cell r="AG753">
            <v>5.03</v>
          </cell>
          <cell r="AH753">
            <v>1.49</v>
          </cell>
          <cell r="AI753">
            <v>108</v>
          </cell>
          <cell r="AJ753">
            <v>27.1</v>
          </cell>
          <cell r="AK753">
            <v>17.899999999999999</v>
          </cell>
          <cell r="AL753">
            <v>3.05</v>
          </cell>
          <cell r="AM753">
            <v>0</v>
          </cell>
          <cell r="AN753">
            <v>1.91</v>
          </cell>
          <cell r="AO753">
            <v>5.43</v>
          </cell>
          <cell r="AP753">
            <v>0</v>
          </cell>
          <cell r="AQ753">
            <v>0</v>
          </cell>
          <cell r="AR753">
            <v>0</v>
          </cell>
          <cell r="AS753">
            <v>0</v>
          </cell>
          <cell r="AT753">
            <v>0</v>
          </cell>
          <cell r="AU753">
            <v>3.47</v>
          </cell>
          <cell r="AV753">
            <v>0.96</v>
          </cell>
          <cell r="AW753">
            <v>0</v>
          </cell>
          <cell r="AX753">
            <v>1</v>
          </cell>
          <cell r="AY753" t="str">
            <v>WT155X58.5</v>
          </cell>
        </row>
        <row r="754">
          <cell r="A754" t="str">
            <v>WT</v>
          </cell>
          <cell r="B754" t="str">
            <v>WT6X36</v>
          </cell>
          <cell r="C754">
            <v>36</v>
          </cell>
          <cell r="D754">
            <v>10.6</v>
          </cell>
          <cell r="E754">
            <v>6.13</v>
          </cell>
          <cell r="F754">
            <v>0</v>
          </cell>
          <cell r="G754">
            <v>0</v>
          </cell>
          <cell r="H754">
            <v>12</v>
          </cell>
          <cell r="I754">
            <v>0</v>
          </cell>
          <cell r="J754">
            <v>0</v>
          </cell>
          <cell r="K754">
            <v>0.43</v>
          </cell>
          <cell r="L754">
            <v>0.67</v>
          </cell>
          <cell r="M754">
            <v>0</v>
          </cell>
          <cell r="N754">
            <v>0</v>
          </cell>
          <cell r="O754">
            <v>0</v>
          </cell>
          <cell r="P754">
            <v>1.27</v>
          </cell>
          <cell r="Q754">
            <v>1.5625</v>
          </cell>
          <cell r="R754">
            <v>0</v>
          </cell>
          <cell r="S754">
            <v>1.02</v>
          </cell>
          <cell r="T754">
            <v>0</v>
          </cell>
          <cell r="U754">
            <v>0</v>
          </cell>
          <cell r="V754">
            <v>0.439</v>
          </cell>
          <cell r="W754">
            <v>0</v>
          </cell>
          <cell r="X754">
            <v>0</v>
          </cell>
          <cell r="Y754">
            <v>11.3</v>
          </cell>
          <cell r="Z754">
            <v>0</v>
          </cell>
          <cell r="AA754">
            <v>0</v>
          </cell>
          <cell r="AB754">
            <v>0</v>
          </cell>
          <cell r="AC754">
            <v>0</v>
          </cell>
          <cell r="AD754">
            <v>0</v>
          </cell>
          <cell r="AE754">
            <v>23.2</v>
          </cell>
          <cell r="AF754">
            <v>8.48</v>
          </cell>
          <cell r="AG754">
            <v>4.54</v>
          </cell>
          <cell r="AH754">
            <v>1.48</v>
          </cell>
          <cell r="AI754">
            <v>97.5</v>
          </cell>
          <cell r="AJ754">
            <v>24.6</v>
          </cell>
          <cell r="AK754">
            <v>16.2</v>
          </cell>
          <cell r="AL754">
            <v>3.04</v>
          </cell>
          <cell r="AM754">
            <v>0</v>
          </cell>
          <cell r="AN754">
            <v>1.46</v>
          </cell>
          <cell r="AO754">
            <v>4.07</v>
          </cell>
          <cell r="AP754">
            <v>0</v>
          </cell>
          <cell r="AQ754">
            <v>0</v>
          </cell>
          <cell r="AR754">
            <v>0</v>
          </cell>
          <cell r="AS754">
            <v>0</v>
          </cell>
          <cell r="AT754">
            <v>0</v>
          </cell>
          <cell r="AU754">
            <v>3.44</v>
          </cell>
          <cell r="AV754">
            <v>0.96</v>
          </cell>
          <cell r="AW754">
            <v>0</v>
          </cell>
          <cell r="AX754">
            <v>1</v>
          </cell>
          <cell r="AY754" t="str">
            <v>WT155X53.5</v>
          </cell>
        </row>
        <row r="755">
          <cell r="A755" t="str">
            <v>WT</v>
          </cell>
          <cell r="B755" t="str">
            <v>WT6X32.5</v>
          </cell>
          <cell r="C755">
            <v>32.5</v>
          </cell>
          <cell r="D755">
            <v>9.5399999999999991</v>
          </cell>
          <cell r="E755">
            <v>6.06</v>
          </cell>
          <cell r="F755">
            <v>0</v>
          </cell>
          <cell r="G755">
            <v>0</v>
          </cell>
          <cell r="H755">
            <v>12</v>
          </cell>
          <cell r="I755">
            <v>0</v>
          </cell>
          <cell r="J755">
            <v>0</v>
          </cell>
          <cell r="K755">
            <v>0.39</v>
          </cell>
          <cell r="L755">
            <v>0.60499999999999998</v>
          </cell>
          <cell r="M755">
            <v>0</v>
          </cell>
          <cell r="N755">
            <v>0</v>
          </cell>
          <cell r="O755">
            <v>0</v>
          </cell>
          <cell r="P755">
            <v>1.2</v>
          </cell>
          <cell r="Q755">
            <v>1.5</v>
          </cell>
          <cell r="R755">
            <v>0</v>
          </cell>
          <cell r="S755">
            <v>0.98499999999999999</v>
          </cell>
          <cell r="T755">
            <v>0</v>
          </cell>
          <cell r="U755">
            <v>0</v>
          </cell>
          <cell r="V755">
            <v>0.39800000000000002</v>
          </cell>
          <cell r="W755">
            <v>0</v>
          </cell>
          <cell r="X755">
            <v>0</v>
          </cell>
          <cell r="Y755">
            <v>12.5</v>
          </cell>
          <cell r="Z755">
            <v>0</v>
          </cell>
          <cell r="AA755">
            <v>0</v>
          </cell>
          <cell r="AB755">
            <v>0</v>
          </cell>
          <cell r="AC755">
            <v>0</v>
          </cell>
          <cell r="AD755">
            <v>0</v>
          </cell>
          <cell r="AE755">
            <v>20.6</v>
          </cell>
          <cell r="AF755">
            <v>7.5</v>
          </cell>
          <cell r="AG755">
            <v>4.0599999999999996</v>
          </cell>
          <cell r="AH755">
            <v>1.47</v>
          </cell>
          <cell r="AI755">
            <v>87.2</v>
          </cell>
          <cell r="AJ755">
            <v>22</v>
          </cell>
          <cell r="AK755">
            <v>14.5</v>
          </cell>
          <cell r="AL755">
            <v>3.02</v>
          </cell>
          <cell r="AM755">
            <v>0</v>
          </cell>
          <cell r="AN755">
            <v>1.0900000000000001</v>
          </cell>
          <cell r="AO755">
            <v>2.97</v>
          </cell>
          <cell r="AP755">
            <v>0</v>
          </cell>
          <cell r="AQ755">
            <v>0</v>
          </cell>
          <cell r="AR755">
            <v>0</v>
          </cell>
          <cell r="AS755">
            <v>0</v>
          </cell>
          <cell r="AT755">
            <v>0</v>
          </cell>
          <cell r="AU755">
            <v>3.43</v>
          </cell>
          <cell r="AV755">
            <v>0.96</v>
          </cell>
          <cell r="AW755">
            <v>0</v>
          </cell>
          <cell r="AX755">
            <v>1</v>
          </cell>
          <cell r="AY755" t="str">
            <v>WT155X48.5</v>
          </cell>
        </row>
        <row r="756">
          <cell r="A756" t="str">
            <v>WT</v>
          </cell>
          <cell r="B756" t="str">
            <v>WT6X29</v>
          </cell>
          <cell r="C756">
            <v>29</v>
          </cell>
          <cell r="D756">
            <v>8.52</v>
          </cell>
          <cell r="E756">
            <v>6.1</v>
          </cell>
          <cell r="F756">
            <v>0</v>
          </cell>
          <cell r="G756">
            <v>0</v>
          </cell>
          <cell r="H756">
            <v>10</v>
          </cell>
          <cell r="I756">
            <v>0</v>
          </cell>
          <cell r="J756">
            <v>0</v>
          </cell>
          <cell r="K756">
            <v>0.36</v>
          </cell>
          <cell r="L756">
            <v>0.64</v>
          </cell>
          <cell r="M756">
            <v>0</v>
          </cell>
          <cell r="N756">
            <v>0</v>
          </cell>
          <cell r="O756">
            <v>0</v>
          </cell>
          <cell r="P756">
            <v>1.24</v>
          </cell>
          <cell r="Q756">
            <v>1.5</v>
          </cell>
          <cell r="R756">
            <v>0</v>
          </cell>
          <cell r="S756">
            <v>1.03</v>
          </cell>
          <cell r="T756">
            <v>0</v>
          </cell>
          <cell r="U756">
            <v>0</v>
          </cell>
          <cell r="V756">
            <v>0.42599999999999999</v>
          </cell>
          <cell r="W756">
            <v>0</v>
          </cell>
          <cell r="X756">
            <v>0</v>
          </cell>
          <cell r="Y756">
            <v>13.5</v>
          </cell>
          <cell r="Z756">
            <v>0</v>
          </cell>
          <cell r="AA756">
            <v>0</v>
          </cell>
          <cell r="AB756">
            <v>0</v>
          </cell>
          <cell r="AC756">
            <v>0</v>
          </cell>
          <cell r="AD756">
            <v>0</v>
          </cell>
          <cell r="AE756">
            <v>19.100000000000001</v>
          </cell>
          <cell r="AF756">
            <v>6.97</v>
          </cell>
          <cell r="AG756">
            <v>3.76</v>
          </cell>
          <cell r="AH756">
            <v>1.5</v>
          </cell>
          <cell r="AI756">
            <v>53.5</v>
          </cell>
          <cell r="AJ756">
            <v>16.2</v>
          </cell>
          <cell r="AK756">
            <v>10.7</v>
          </cell>
          <cell r="AL756">
            <v>2.5099999999999998</v>
          </cell>
          <cell r="AM756">
            <v>0</v>
          </cell>
          <cell r="AN756">
            <v>1.05</v>
          </cell>
          <cell r="AO756">
            <v>2.08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3</v>
          </cell>
          <cell r="AV756">
            <v>0.94399999999999995</v>
          </cell>
          <cell r="AW756">
            <v>0</v>
          </cell>
          <cell r="AX756">
            <v>1</v>
          </cell>
          <cell r="AY756" t="str">
            <v>WT155X43</v>
          </cell>
        </row>
        <row r="757">
          <cell r="A757" t="str">
            <v>WT</v>
          </cell>
          <cell r="B757" t="str">
            <v>WT6X26.5</v>
          </cell>
          <cell r="C757">
            <v>26.5</v>
          </cell>
          <cell r="D757">
            <v>7.78</v>
          </cell>
          <cell r="E757">
            <v>6.03</v>
          </cell>
          <cell r="F757">
            <v>0</v>
          </cell>
          <cell r="G757">
            <v>0</v>
          </cell>
          <cell r="H757">
            <v>9.99</v>
          </cell>
          <cell r="I757">
            <v>0</v>
          </cell>
          <cell r="J757">
            <v>0</v>
          </cell>
          <cell r="K757">
            <v>0.34499999999999997</v>
          </cell>
          <cell r="L757">
            <v>0.57499999999999996</v>
          </cell>
          <cell r="M757">
            <v>0</v>
          </cell>
          <cell r="N757">
            <v>0</v>
          </cell>
          <cell r="O757">
            <v>0</v>
          </cell>
          <cell r="P757">
            <v>1.17</v>
          </cell>
          <cell r="Q757">
            <v>1.375</v>
          </cell>
          <cell r="R757">
            <v>0</v>
          </cell>
          <cell r="S757">
            <v>1.02</v>
          </cell>
          <cell r="T757">
            <v>0</v>
          </cell>
          <cell r="U757">
            <v>0</v>
          </cell>
          <cell r="V757">
            <v>0.38900000000000001</v>
          </cell>
          <cell r="W757">
            <v>0</v>
          </cell>
          <cell r="X757">
            <v>0</v>
          </cell>
          <cell r="Y757">
            <v>14.1</v>
          </cell>
          <cell r="Z757">
            <v>0</v>
          </cell>
          <cell r="AA757">
            <v>0</v>
          </cell>
          <cell r="AB757">
            <v>0</v>
          </cell>
          <cell r="AC757">
            <v>0</v>
          </cell>
          <cell r="AD757">
            <v>0</v>
          </cell>
          <cell r="AE757">
            <v>17.7</v>
          </cell>
          <cell r="AF757">
            <v>6.46</v>
          </cell>
          <cell r="AG757">
            <v>3.54</v>
          </cell>
          <cell r="AH757">
            <v>1.51</v>
          </cell>
          <cell r="AI757">
            <v>47.9</v>
          </cell>
          <cell r="AJ757">
            <v>14.5</v>
          </cell>
          <cell r="AK757">
            <v>9.58</v>
          </cell>
          <cell r="AL757">
            <v>2.48</v>
          </cell>
          <cell r="AM757">
            <v>0</v>
          </cell>
          <cell r="AN757">
            <v>0.78800000000000003</v>
          </cell>
          <cell r="AO757">
            <v>1.53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2.99</v>
          </cell>
          <cell r="AV757">
            <v>0.94</v>
          </cell>
          <cell r="AW757">
            <v>0</v>
          </cell>
          <cell r="AX757">
            <v>1</v>
          </cell>
          <cell r="AY757" t="str">
            <v>WT155X39.5</v>
          </cell>
        </row>
        <row r="758">
          <cell r="A758" t="str">
            <v>WT</v>
          </cell>
          <cell r="B758" t="str">
            <v>WT6X25</v>
          </cell>
          <cell r="C758">
            <v>25</v>
          </cell>
          <cell r="D758">
            <v>7.3</v>
          </cell>
          <cell r="E758">
            <v>6.1</v>
          </cell>
          <cell r="F758">
            <v>0</v>
          </cell>
          <cell r="G758">
            <v>0</v>
          </cell>
          <cell r="H758">
            <v>8.08</v>
          </cell>
          <cell r="I758">
            <v>0</v>
          </cell>
          <cell r="J758">
            <v>0</v>
          </cell>
          <cell r="K758">
            <v>0.37</v>
          </cell>
          <cell r="L758">
            <v>0.64</v>
          </cell>
          <cell r="M758">
            <v>0</v>
          </cell>
          <cell r="N758">
            <v>0</v>
          </cell>
          <cell r="O758">
            <v>0</v>
          </cell>
          <cell r="P758">
            <v>1.1399999999999999</v>
          </cell>
          <cell r="Q758">
            <v>1.5</v>
          </cell>
          <cell r="R758">
            <v>0</v>
          </cell>
          <cell r="S758">
            <v>1.17</v>
          </cell>
          <cell r="T758">
            <v>0</v>
          </cell>
          <cell r="U758">
            <v>0</v>
          </cell>
          <cell r="V758">
            <v>0.45200000000000001</v>
          </cell>
          <cell r="W758">
            <v>0</v>
          </cell>
          <cell r="X758">
            <v>0</v>
          </cell>
          <cell r="Y758">
            <v>13.4</v>
          </cell>
          <cell r="Z758">
            <v>0</v>
          </cell>
          <cell r="AA758">
            <v>0</v>
          </cell>
          <cell r="AB758">
            <v>0</v>
          </cell>
          <cell r="AC758">
            <v>0</v>
          </cell>
          <cell r="AD758">
            <v>0</v>
          </cell>
          <cell r="AE758">
            <v>18.7</v>
          </cell>
          <cell r="AF758">
            <v>6.88</v>
          </cell>
          <cell r="AG758">
            <v>3.79</v>
          </cell>
          <cell r="AH758">
            <v>1.6</v>
          </cell>
          <cell r="AI758">
            <v>28.2</v>
          </cell>
          <cell r="AJ758">
            <v>10.6</v>
          </cell>
          <cell r="AK758">
            <v>6.97</v>
          </cell>
          <cell r="AL758">
            <v>1.96</v>
          </cell>
          <cell r="AM758">
            <v>0</v>
          </cell>
          <cell r="AN758">
            <v>0.85499999999999998</v>
          </cell>
          <cell r="AO758">
            <v>1.23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2.67</v>
          </cell>
          <cell r="AV758">
            <v>0.89900000000000002</v>
          </cell>
          <cell r="AW758">
            <v>0</v>
          </cell>
          <cell r="AX758">
            <v>1</v>
          </cell>
          <cell r="AY758" t="str">
            <v>WT155X37</v>
          </cell>
        </row>
        <row r="759">
          <cell r="A759" t="str">
            <v>WT</v>
          </cell>
          <cell r="B759" t="str">
            <v>WT6X22.5</v>
          </cell>
          <cell r="C759">
            <v>22.5</v>
          </cell>
          <cell r="D759">
            <v>6.56</v>
          </cell>
          <cell r="E759">
            <v>6.03</v>
          </cell>
          <cell r="F759">
            <v>0</v>
          </cell>
          <cell r="G759">
            <v>0</v>
          </cell>
          <cell r="H759">
            <v>8.0500000000000007</v>
          </cell>
          <cell r="I759">
            <v>0</v>
          </cell>
          <cell r="J759">
            <v>0</v>
          </cell>
          <cell r="K759">
            <v>0.33500000000000002</v>
          </cell>
          <cell r="L759">
            <v>0.57499999999999996</v>
          </cell>
          <cell r="M759">
            <v>0</v>
          </cell>
          <cell r="N759">
            <v>0</v>
          </cell>
          <cell r="O759">
            <v>0</v>
          </cell>
          <cell r="P759">
            <v>1.08</v>
          </cell>
          <cell r="Q759">
            <v>1.375</v>
          </cell>
          <cell r="R759">
            <v>0</v>
          </cell>
          <cell r="S759">
            <v>1.1299999999999999</v>
          </cell>
          <cell r="T759">
            <v>0</v>
          </cell>
          <cell r="U759">
            <v>0</v>
          </cell>
          <cell r="V759">
            <v>0.40799999999999997</v>
          </cell>
          <cell r="W759">
            <v>0</v>
          </cell>
          <cell r="X759">
            <v>0</v>
          </cell>
          <cell r="Y759">
            <v>14.8</v>
          </cell>
          <cell r="Z759">
            <v>0</v>
          </cell>
          <cell r="AA759">
            <v>0</v>
          </cell>
          <cell r="AB759">
            <v>0</v>
          </cell>
          <cell r="AC759">
            <v>0</v>
          </cell>
          <cell r="AD759">
            <v>0</v>
          </cell>
          <cell r="AE759">
            <v>16.600000000000001</v>
          </cell>
          <cell r="AF759">
            <v>6.1</v>
          </cell>
          <cell r="AG759">
            <v>3.39</v>
          </cell>
          <cell r="AH759">
            <v>1.59</v>
          </cell>
          <cell r="AI759">
            <v>25</v>
          </cell>
          <cell r="AJ759">
            <v>9.4700000000000006</v>
          </cell>
          <cell r="AK759">
            <v>6.21</v>
          </cell>
          <cell r="AL759">
            <v>1.95</v>
          </cell>
          <cell r="AM759">
            <v>0</v>
          </cell>
          <cell r="AN759">
            <v>0.627</v>
          </cell>
          <cell r="AO759">
            <v>0.88500000000000001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2.66</v>
          </cell>
          <cell r="AV759">
            <v>0.9</v>
          </cell>
          <cell r="AW759">
            <v>0</v>
          </cell>
          <cell r="AX759">
            <v>0.998</v>
          </cell>
          <cell r="AY759" t="str">
            <v>WT155X33.5</v>
          </cell>
        </row>
        <row r="760">
          <cell r="A760" t="str">
            <v>WT</v>
          </cell>
          <cell r="B760" t="str">
            <v>WT6X20</v>
          </cell>
          <cell r="C760">
            <v>20</v>
          </cell>
          <cell r="D760">
            <v>5.84</v>
          </cell>
          <cell r="E760">
            <v>5.97</v>
          </cell>
          <cell r="F760">
            <v>0</v>
          </cell>
          <cell r="G760">
            <v>0</v>
          </cell>
          <cell r="H760">
            <v>8.01</v>
          </cell>
          <cell r="I760">
            <v>0</v>
          </cell>
          <cell r="J760">
            <v>0</v>
          </cell>
          <cell r="K760">
            <v>0.29499999999999998</v>
          </cell>
          <cell r="L760">
            <v>0.51500000000000001</v>
          </cell>
          <cell r="M760">
            <v>0</v>
          </cell>
          <cell r="N760">
            <v>0</v>
          </cell>
          <cell r="O760">
            <v>0</v>
          </cell>
          <cell r="P760">
            <v>1.02</v>
          </cell>
          <cell r="Q760">
            <v>1.375</v>
          </cell>
          <cell r="R760">
            <v>0</v>
          </cell>
          <cell r="S760">
            <v>1.0900000000000001</v>
          </cell>
          <cell r="T760">
            <v>0</v>
          </cell>
          <cell r="U760">
            <v>0</v>
          </cell>
          <cell r="V760">
            <v>0.36499999999999999</v>
          </cell>
          <cell r="W760">
            <v>0</v>
          </cell>
          <cell r="X760">
            <v>0</v>
          </cell>
          <cell r="Y760">
            <v>16.8</v>
          </cell>
          <cell r="Z760">
            <v>0</v>
          </cell>
          <cell r="AA760">
            <v>0</v>
          </cell>
          <cell r="AB760">
            <v>0</v>
          </cell>
          <cell r="AC760">
            <v>0</v>
          </cell>
          <cell r="AD760">
            <v>0</v>
          </cell>
          <cell r="AE760">
            <v>14.4</v>
          </cell>
          <cell r="AF760">
            <v>5.28</v>
          </cell>
          <cell r="AG760">
            <v>2.95</v>
          </cell>
          <cell r="AH760">
            <v>1.57</v>
          </cell>
          <cell r="AI760">
            <v>22</v>
          </cell>
          <cell r="AJ760">
            <v>8.3800000000000008</v>
          </cell>
          <cell r="AK760">
            <v>5.5</v>
          </cell>
          <cell r="AL760">
            <v>1.94</v>
          </cell>
          <cell r="AM760">
            <v>0</v>
          </cell>
          <cell r="AN760">
            <v>0.45200000000000001</v>
          </cell>
          <cell r="AO760">
            <v>0.62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2.63</v>
          </cell>
          <cell r="AV760">
            <v>0.9</v>
          </cell>
          <cell r="AW760">
            <v>0</v>
          </cell>
          <cell r="AX760">
            <v>0.88500000000000001</v>
          </cell>
          <cell r="AY760" t="str">
            <v>WT155X30</v>
          </cell>
        </row>
        <row r="761">
          <cell r="A761" t="str">
            <v>WT</v>
          </cell>
          <cell r="B761" t="str">
            <v>WT6X17.5</v>
          </cell>
          <cell r="C761">
            <v>17.5</v>
          </cell>
          <cell r="D761">
            <v>5.17</v>
          </cell>
          <cell r="E761">
            <v>6.25</v>
          </cell>
          <cell r="F761">
            <v>0</v>
          </cell>
          <cell r="G761">
            <v>0</v>
          </cell>
          <cell r="H761">
            <v>6.56</v>
          </cell>
          <cell r="I761">
            <v>0</v>
          </cell>
          <cell r="J761">
            <v>0</v>
          </cell>
          <cell r="K761">
            <v>0.3</v>
          </cell>
          <cell r="L761">
            <v>0.52</v>
          </cell>
          <cell r="M761">
            <v>0</v>
          </cell>
          <cell r="N761">
            <v>0</v>
          </cell>
          <cell r="O761">
            <v>0</v>
          </cell>
          <cell r="P761">
            <v>0.82</v>
          </cell>
          <cell r="Q761">
            <v>1.1875</v>
          </cell>
          <cell r="R761">
            <v>0</v>
          </cell>
          <cell r="S761">
            <v>1.3</v>
          </cell>
          <cell r="T761">
            <v>0</v>
          </cell>
          <cell r="U761">
            <v>0</v>
          </cell>
          <cell r="V761">
            <v>0.39400000000000002</v>
          </cell>
          <cell r="W761">
            <v>0</v>
          </cell>
          <cell r="X761">
            <v>0</v>
          </cell>
          <cell r="Y761">
            <v>18.100000000000001</v>
          </cell>
          <cell r="Z761">
            <v>0</v>
          </cell>
          <cell r="AA761">
            <v>0</v>
          </cell>
          <cell r="AB761">
            <v>0</v>
          </cell>
          <cell r="AC761">
            <v>0</v>
          </cell>
          <cell r="AD761">
            <v>0</v>
          </cell>
          <cell r="AE761">
            <v>16</v>
          </cell>
          <cell r="AF761">
            <v>5.71</v>
          </cell>
          <cell r="AG761">
            <v>3.23</v>
          </cell>
          <cell r="AH761">
            <v>1.76</v>
          </cell>
          <cell r="AI761">
            <v>12.2</v>
          </cell>
          <cell r="AJ761">
            <v>5.73</v>
          </cell>
          <cell r="AK761">
            <v>3.73</v>
          </cell>
          <cell r="AL761">
            <v>1.54</v>
          </cell>
          <cell r="AM761">
            <v>0</v>
          </cell>
          <cell r="AN761">
            <v>0.36899999999999999</v>
          </cell>
          <cell r="AO761">
            <v>0.437</v>
          </cell>
          <cell r="AP761">
            <v>0</v>
          </cell>
          <cell r="AQ761">
            <v>0</v>
          </cell>
          <cell r="AR761">
            <v>0</v>
          </cell>
          <cell r="AS761">
            <v>0</v>
          </cell>
          <cell r="AT761">
            <v>0</v>
          </cell>
          <cell r="AU761">
            <v>2.56</v>
          </cell>
          <cell r="AV761">
            <v>0.83499999999999996</v>
          </cell>
          <cell r="AW761">
            <v>0</v>
          </cell>
          <cell r="AX761">
            <v>0.85499999999999998</v>
          </cell>
          <cell r="AY761" t="str">
            <v>WT155X26</v>
          </cell>
        </row>
        <row r="762">
          <cell r="A762" t="str">
            <v>WT</v>
          </cell>
          <cell r="B762" t="str">
            <v>WT6X15</v>
          </cell>
          <cell r="C762">
            <v>15</v>
          </cell>
          <cell r="D762">
            <v>4.4000000000000004</v>
          </cell>
          <cell r="E762">
            <v>6.17</v>
          </cell>
          <cell r="F762">
            <v>0</v>
          </cell>
          <cell r="G762">
            <v>0</v>
          </cell>
          <cell r="H762">
            <v>6.52</v>
          </cell>
          <cell r="I762">
            <v>0</v>
          </cell>
          <cell r="J762">
            <v>0</v>
          </cell>
          <cell r="K762">
            <v>0.26</v>
          </cell>
          <cell r="L762">
            <v>0.44</v>
          </cell>
          <cell r="M762">
            <v>0</v>
          </cell>
          <cell r="N762">
            <v>0</v>
          </cell>
          <cell r="O762">
            <v>0</v>
          </cell>
          <cell r="P762">
            <v>0.74</v>
          </cell>
          <cell r="Q762">
            <v>1.125</v>
          </cell>
          <cell r="R762">
            <v>0</v>
          </cell>
          <cell r="S762">
            <v>1.27</v>
          </cell>
          <cell r="T762">
            <v>0</v>
          </cell>
          <cell r="U762">
            <v>0</v>
          </cell>
          <cell r="V762">
            <v>0.33700000000000002</v>
          </cell>
          <cell r="W762">
            <v>0</v>
          </cell>
          <cell r="X762">
            <v>0</v>
          </cell>
          <cell r="Y762">
            <v>20.9</v>
          </cell>
          <cell r="Z762">
            <v>0</v>
          </cell>
          <cell r="AA762">
            <v>0</v>
          </cell>
          <cell r="AB762">
            <v>0</v>
          </cell>
          <cell r="AC762">
            <v>0</v>
          </cell>
          <cell r="AD762">
            <v>0</v>
          </cell>
          <cell r="AE762">
            <v>13.5</v>
          </cell>
          <cell r="AF762">
            <v>4.83</v>
          </cell>
          <cell r="AG762">
            <v>2.75</v>
          </cell>
          <cell r="AH762">
            <v>1.75</v>
          </cell>
          <cell r="AI762">
            <v>10.199999999999999</v>
          </cell>
          <cell r="AJ762">
            <v>4.78</v>
          </cell>
          <cell r="AK762">
            <v>3.12</v>
          </cell>
          <cell r="AL762">
            <v>1.52</v>
          </cell>
          <cell r="AM762">
            <v>0</v>
          </cell>
          <cell r="AN762">
            <v>0.22800000000000001</v>
          </cell>
          <cell r="AO762">
            <v>0.26700000000000002</v>
          </cell>
          <cell r="AP762">
            <v>0</v>
          </cell>
          <cell r="AQ762">
            <v>0</v>
          </cell>
          <cell r="AR762">
            <v>0</v>
          </cell>
          <cell r="AS762">
            <v>0</v>
          </cell>
          <cell r="AT762">
            <v>0</v>
          </cell>
          <cell r="AU762">
            <v>2.5499999999999998</v>
          </cell>
          <cell r="AV762">
            <v>0.83</v>
          </cell>
          <cell r="AW762">
            <v>0</v>
          </cell>
          <cell r="AX762">
            <v>0.70799999999999996</v>
          </cell>
          <cell r="AY762" t="str">
            <v>WT155X22.25</v>
          </cell>
        </row>
        <row r="763">
          <cell r="A763" t="str">
            <v>WT</v>
          </cell>
          <cell r="B763" t="str">
            <v>WT6X13</v>
          </cell>
          <cell r="C763">
            <v>13</v>
          </cell>
          <cell r="D763">
            <v>3.82</v>
          </cell>
          <cell r="E763">
            <v>6.11</v>
          </cell>
          <cell r="F763">
            <v>0</v>
          </cell>
          <cell r="G763">
            <v>0</v>
          </cell>
          <cell r="H763">
            <v>6.49</v>
          </cell>
          <cell r="I763">
            <v>0</v>
          </cell>
          <cell r="J763">
            <v>0</v>
          </cell>
          <cell r="K763">
            <v>0.23</v>
          </cell>
          <cell r="L763">
            <v>0.38</v>
          </cell>
          <cell r="M763">
            <v>0</v>
          </cell>
          <cell r="N763">
            <v>0</v>
          </cell>
          <cell r="O763">
            <v>0</v>
          </cell>
          <cell r="P763">
            <v>0.68</v>
          </cell>
          <cell r="Q763">
            <v>1.0625</v>
          </cell>
          <cell r="R763">
            <v>0</v>
          </cell>
          <cell r="S763">
            <v>1.25</v>
          </cell>
          <cell r="T763">
            <v>0</v>
          </cell>
          <cell r="U763">
            <v>0</v>
          </cell>
          <cell r="V763">
            <v>0.29499999999999998</v>
          </cell>
          <cell r="W763">
            <v>0</v>
          </cell>
          <cell r="X763">
            <v>0</v>
          </cell>
          <cell r="Y763">
            <v>23.6</v>
          </cell>
          <cell r="Z763">
            <v>0</v>
          </cell>
          <cell r="AA763">
            <v>0</v>
          </cell>
          <cell r="AB763">
            <v>0</v>
          </cell>
          <cell r="AC763">
            <v>0</v>
          </cell>
          <cell r="AD763">
            <v>0</v>
          </cell>
          <cell r="AE763">
            <v>11.7</v>
          </cell>
          <cell r="AF763">
            <v>4.2</v>
          </cell>
          <cell r="AG763">
            <v>2.4</v>
          </cell>
          <cell r="AH763">
            <v>1.75</v>
          </cell>
          <cell r="AI763">
            <v>8.66</v>
          </cell>
          <cell r="AJ763">
            <v>4.08</v>
          </cell>
          <cell r="AK763">
            <v>2.67</v>
          </cell>
          <cell r="AL763">
            <v>1.51</v>
          </cell>
          <cell r="AM763">
            <v>0</v>
          </cell>
          <cell r="AN763">
            <v>0.15</v>
          </cell>
          <cell r="AO763">
            <v>0.17399999999999999</v>
          </cell>
          <cell r="AP763">
            <v>0</v>
          </cell>
          <cell r="AQ763">
            <v>0</v>
          </cell>
          <cell r="AR763">
            <v>0</v>
          </cell>
          <cell r="AS763">
            <v>0</v>
          </cell>
          <cell r="AT763">
            <v>0</v>
          </cell>
          <cell r="AU763">
            <v>2.54</v>
          </cell>
          <cell r="AV763">
            <v>0.82599999999999996</v>
          </cell>
          <cell r="AW763">
            <v>0</v>
          </cell>
          <cell r="AX763">
            <v>0.56699999999999995</v>
          </cell>
          <cell r="AY763" t="str">
            <v>WT155X19.35</v>
          </cell>
        </row>
        <row r="764">
          <cell r="A764" t="str">
            <v>WT</v>
          </cell>
          <cell r="B764" t="str">
            <v>WT6X11</v>
          </cell>
          <cell r="C764">
            <v>11</v>
          </cell>
          <cell r="D764">
            <v>3.24</v>
          </cell>
          <cell r="E764">
            <v>6.16</v>
          </cell>
          <cell r="F764">
            <v>0</v>
          </cell>
          <cell r="G764">
            <v>0</v>
          </cell>
          <cell r="H764">
            <v>4.03</v>
          </cell>
          <cell r="I764">
            <v>0</v>
          </cell>
          <cell r="J764">
            <v>0</v>
          </cell>
          <cell r="K764">
            <v>0.26</v>
          </cell>
          <cell r="L764">
            <v>0.42499999999999999</v>
          </cell>
          <cell r="M764">
            <v>0</v>
          </cell>
          <cell r="N764">
            <v>0</v>
          </cell>
          <cell r="O764">
            <v>0</v>
          </cell>
          <cell r="P764">
            <v>0.72499999999999998</v>
          </cell>
          <cell r="Q764">
            <v>0.9375</v>
          </cell>
          <cell r="R764">
            <v>0</v>
          </cell>
          <cell r="S764">
            <v>1.63</v>
          </cell>
          <cell r="T764">
            <v>0</v>
          </cell>
          <cell r="U764">
            <v>0</v>
          </cell>
          <cell r="V764">
            <v>0.40200000000000002</v>
          </cell>
          <cell r="W764">
            <v>0</v>
          </cell>
          <cell r="X764">
            <v>0</v>
          </cell>
          <cell r="Y764">
            <v>20.9</v>
          </cell>
          <cell r="Z764">
            <v>0</v>
          </cell>
          <cell r="AA764">
            <v>0</v>
          </cell>
          <cell r="AB764">
            <v>0</v>
          </cell>
          <cell r="AC764">
            <v>0</v>
          </cell>
          <cell r="AD764">
            <v>0</v>
          </cell>
          <cell r="AE764">
            <v>11.7</v>
          </cell>
          <cell r="AF764">
            <v>4.63</v>
          </cell>
          <cell r="AG764">
            <v>2.59</v>
          </cell>
          <cell r="AH764">
            <v>1.9</v>
          </cell>
          <cell r="AI764">
            <v>2.33</v>
          </cell>
          <cell r="AJ764">
            <v>1.83</v>
          </cell>
          <cell r="AK764">
            <v>1.1499999999999999</v>
          </cell>
          <cell r="AL764">
            <v>0.84699999999999998</v>
          </cell>
          <cell r="AM764">
            <v>0</v>
          </cell>
          <cell r="AN764">
            <v>0.14599999999999999</v>
          </cell>
          <cell r="AO764">
            <v>0.13700000000000001</v>
          </cell>
          <cell r="AP764">
            <v>0</v>
          </cell>
          <cell r="AQ764">
            <v>0</v>
          </cell>
          <cell r="AR764">
            <v>0</v>
          </cell>
          <cell r="AS764">
            <v>0</v>
          </cell>
          <cell r="AT764">
            <v>0</v>
          </cell>
          <cell r="AU764">
            <v>2.52</v>
          </cell>
          <cell r="AV764">
            <v>0.68400000000000005</v>
          </cell>
          <cell r="AW764">
            <v>0</v>
          </cell>
          <cell r="AX764">
            <v>0.71099999999999997</v>
          </cell>
          <cell r="AY764" t="str">
            <v>WT155X16.35</v>
          </cell>
        </row>
        <row r="765">
          <cell r="A765" t="str">
            <v>WT</v>
          </cell>
          <cell r="B765" t="str">
            <v>WT6X9.5</v>
          </cell>
          <cell r="C765">
            <v>9.5</v>
          </cell>
          <cell r="D765">
            <v>2.79</v>
          </cell>
          <cell r="E765">
            <v>6.08</v>
          </cell>
          <cell r="F765">
            <v>0</v>
          </cell>
          <cell r="G765">
            <v>0</v>
          </cell>
          <cell r="H765">
            <v>4.01</v>
          </cell>
          <cell r="I765">
            <v>0</v>
          </cell>
          <cell r="J765">
            <v>0</v>
          </cell>
          <cell r="K765">
            <v>0.23499999999999999</v>
          </cell>
          <cell r="L765">
            <v>0.35</v>
          </cell>
          <cell r="M765">
            <v>0</v>
          </cell>
          <cell r="N765">
            <v>0</v>
          </cell>
          <cell r="O765">
            <v>0</v>
          </cell>
          <cell r="P765">
            <v>0.65</v>
          </cell>
          <cell r="Q765">
            <v>0.875</v>
          </cell>
          <cell r="R765">
            <v>0</v>
          </cell>
          <cell r="S765">
            <v>1.65</v>
          </cell>
          <cell r="T765">
            <v>0</v>
          </cell>
          <cell r="U765">
            <v>0</v>
          </cell>
          <cell r="V765">
            <v>0.34799999999999998</v>
          </cell>
          <cell r="W765">
            <v>0</v>
          </cell>
          <cell r="X765">
            <v>0</v>
          </cell>
          <cell r="Y765">
            <v>23.1</v>
          </cell>
          <cell r="Z765">
            <v>0</v>
          </cell>
          <cell r="AA765">
            <v>0</v>
          </cell>
          <cell r="AB765">
            <v>0</v>
          </cell>
          <cell r="AC765">
            <v>0</v>
          </cell>
          <cell r="AD765">
            <v>0</v>
          </cell>
          <cell r="AE765">
            <v>10.1</v>
          </cell>
          <cell r="AF765">
            <v>4.1100000000000003</v>
          </cell>
          <cell r="AG765">
            <v>2.2799999999999998</v>
          </cell>
          <cell r="AH765">
            <v>1.9</v>
          </cell>
          <cell r="AI765">
            <v>1.88</v>
          </cell>
          <cell r="AJ765">
            <v>1.49</v>
          </cell>
          <cell r="AK765">
            <v>0.93899999999999995</v>
          </cell>
          <cell r="AL765">
            <v>0.82099999999999995</v>
          </cell>
          <cell r="AM765">
            <v>0</v>
          </cell>
          <cell r="AN765">
            <v>8.9899999999999994E-2</v>
          </cell>
          <cell r="AO765">
            <v>9.3399999999999997E-2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2.54</v>
          </cell>
          <cell r="AV765">
            <v>0.66300000000000003</v>
          </cell>
          <cell r="AW765">
            <v>0</v>
          </cell>
          <cell r="AX765">
            <v>0.59799999999999998</v>
          </cell>
          <cell r="AY765" t="str">
            <v>WT155X14.15</v>
          </cell>
        </row>
        <row r="766">
          <cell r="A766" t="str">
            <v>WT</v>
          </cell>
          <cell r="B766" t="str">
            <v>WT6X8</v>
          </cell>
          <cell r="C766">
            <v>8</v>
          </cell>
          <cell r="D766">
            <v>2.36</v>
          </cell>
          <cell r="E766">
            <v>6</v>
          </cell>
          <cell r="F766">
            <v>0</v>
          </cell>
          <cell r="G766">
            <v>0</v>
          </cell>
          <cell r="H766">
            <v>3.99</v>
          </cell>
          <cell r="I766">
            <v>0</v>
          </cell>
          <cell r="J766">
            <v>0</v>
          </cell>
          <cell r="K766">
            <v>0.22</v>
          </cell>
          <cell r="L766">
            <v>0.26500000000000001</v>
          </cell>
          <cell r="M766">
            <v>0</v>
          </cell>
          <cell r="N766">
            <v>0</v>
          </cell>
          <cell r="O766">
            <v>0</v>
          </cell>
          <cell r="P766">
            <v>0.56499999999999995</v>
          </cell>
          <cell r="Q766">
            <v>0.8125</v>
          </cell>
          <cell r="R766">
            <v>0</v>
          </cell>
          <cell r="S766">
            <v>1.74</v>
          </cell>
          <cell r="T766">
            <v>0</v>
          </cell>
          <cell r="U766">
            <v>0</v>
          </cell>
          <cell r="V766">
            <v>0.63900000000000001</v>
          </cell>
          <cell r="W766">
            <v>0</v>
          </cell>
          <cell r="X766">
            <v>0</v>
          </cell>
          <cell r="Y766">
            <v>24.7</v>
          </cell>
          <cell r="Z766">
            <v>0</v>
          </cell>
          <cell r="AA766">
            <v>0</v>
          </cell>
          <cell r="AB766">
            <v>0</v>
          </cell>
          <cell r="AC766">
            <v>0</v>
          </cell>
          <cell r="AD766">
            <v>0</v>
          </cell>
          <cell r="AE766">
            <v>8.6999999999999993</v>
          </cell>
          <cell r="AF766">
            <v>3.72</v>
          </cell>
          <cell r="AG766">
            <v>2.04</v>
          </cell>
          <cell r="AH766">
            <v>1.92</v>
          </cell>
          <cell r="AI766">
            <v>1.41</v>
          </cell>
          <cell r="AJ766">
            <v>1.1299999999999999</v>
          </cell>
          <cell r="AK766">
            <v>0.70599999999999996</v>
          </cell>
          <cell r="AL766">
            <v>0.77300000000000002</v>
          </cell>
          <cell r="AM766">
            <v>0</v>
          </cell>
          <cell r="AN766">
            <v>5.11E-2</v>
          </cell>
          <cell r="AO766">
            <v>6.7799999999999999E-2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2.62</v>
          </cell>
          <cell r="AV766">
            <v>0.624</v>
          </cell>
          <cell r="AW766">
            <v>0</v>
          </cell>
          <cell r="AX766">
            <v>0.53900000000000003</v>
          </cell>
          <cell r="AY766" t="str">
            <v>WT155X11.9</v>
          </cell>
        </row>
        <row r="767">
          <cell r="A767" t="str">
            <v>WT</v>
          </cell>
          <cell r="B767" t="str">
            <v>WT6X7</v>
          </cell>
          <cell r="C767">
            <v>7</v>
          </cell>
          <cell r="D767">
            <v>2.08</v>
          </cell>
          <cell r="E767">
            <v>5.96</v>
          </cell>
          <cell r="F767">
            <v>0</v>
          </cell>
          <cell r="G767">
            <v>0</v>
          </cell>
          <cell r="H767">
            <v>3.97</v>
          </cell>
          <cell r="I767">
            <v>0</v>
          </cell>
          <cell r="J767">
            <v>0</v>
          </cell>
          <cell r="K767">
            <v>0.2</v>
          </cell>
          <cell r="L767">
            <v>0.22500000000000001</v>
          </cell>
          <cell r="M767">
            <v>0</v>
          </cell>
          <cell r="N767">
            <v>0</v>
          </cell>
          <cell r="O767">
            <v>0</v>
          </cell>
          <cell r="P767">
            <v>0.52500000000000002</v>
          </cell>
          <cell r="Q767">
            <v>0.75</v>
          </cell>
          <cell r="R767">
            <v>0</v>
          </cell>
          <cell r="S767">
            <v>1.76</v>
          </cell>
          <cell r="T767">
            <v>0</v>
          </cell>
          <cell r="U767">
            <v>0</v>
          </cell>
          <cell r="V767">
            <v>0.76</v>
          </cell>
          <cell r="W767">
            <v>0</v>
          </cell>
          <cell r="X767">
            <v>0</v>
          </cell>
          <cell r="Y767">
            <v>27.2</v>
          </cell>
          <cell r="Z767">
            <v>0</v>
          </cell>
          <cell r="AA767">
            <v>0</v>
          </cell>
          <cell r="AB767">
            <v>0</v>
          </cell>
          <cell r="AC767">
            <v>0</v>
          </cell>
          <cell r="AD767">
            <v>0</v>
          </cell>
          <cell r="AE767">
            <v>7.67</v>
          </cell>
          <cell r="AF767">
            <v>3.32</v>
          </cell>
          <cell r="AG767">
            <v>1.83</v>
          </cell>
          <cell r="AH767">
            <v>1.92</v>
          </cell>
          <cell r="AI767">
            <v>1.18</v>
          </cell>
          <cell r="AJ767">
            <v>0.94699999999999995</v>
          </cell>
          <cell r="AK767">
            <v>0.59299999999999997</v>
          </cell>
          <cell r="AL767">
            <v>0.753</v>
          </cell>
          <cell r="AM767">
            <v>0</v>
          </cell>
          <cell r="AN767">
            <v>3.5000000000000003E-2</v>
          </cell>
          <cell r="AO767">
            <v>4.9299999999999997E-2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2.64</v>
          </cell>
          <cell r="AV767">
            <v>0.61099999999999999</v>
          </cell>
          <cell r="AW767">
            <v>0</v>
          </cell>
          <cell r="AX767">
            <v>0.45100000000000001</v>
          </cell>
          <cell r="AY767" t="str">
            <v>WT155X10.5</v>
          </cell>
        </row>
        <row r="768">
          <cell r="A768" t="str">
            <v>WT</v>
          </cell>
          <cell r="B768" t="str">
            <v>WT5X56</v>
          </cell>
          <cell r="C768">
            <v>56</v>
          </cell>
          <cell r="D768">
            <v>16.5</v>
          </cell>
          <cell r="E768">
            <v>5.68</v>
          </cell>
          <cell r="F768">
            <v>0</v>
          </cell>
          <cell r="G768">
            <v>0</v>
          </cell>
          <cell r="H768">
            <v>10.4</v>
          </cell>
          <cell r="I768">
            <v>0</v>
          </cell>
          <cell r="J768">
            <v>0</v>
          </cell>
          <cell r="K768">
            <v>0.755</v>
          </cell>
          <cell r="L768">
            <v>1.25</v>
          </cell>
          <cell r="M768">
            <v>0</v>
          </cell>
          <cell r="N768">
            <v>0</v>
          </cell>
          <cell r="O768">
            <v>0</v>
          </cell>
          <cell r="P768">
            <v>1.75</v>
          </cell>
          <cell r="Q768">
            <v>1.9375</v>
          </cell>
          <cell r="R768">
            <v>0</v>
          </cell>
          <cell r="S768">
            <v>1.21</v>
          </cell>
          <cell r="T768">
            <v>0</v>
          </cell>
          <cell r="U768">
            <v>0</v>
          </cell>
          <cell r="V768">
            <v>0.79100000000000004</v>
          </cell>
          <cell r="W768">
            <v>0</v>
          </cell>
          <cell r="X768">
            <v>0</v>
          </cell>
          <cell r="Y768">
            <v>5.21</v>
          </cell>
          <cell r="Z768">
            <v>0</v>
          </cell>
          <cell r="AA768">
            <v>0</v>
          </cell>
          <cell r="AB768">
            <v>0</v>
          </cell>
          <cell r="AC768">
            <v>0</v>
          </cell>
          <cell r="AD768">
            <v>0</v>
          </cell>
          <cell r="AE768">
            <v>28.6</v>
          </cell>
          <cell r="AF768">
            <v>13.4</v>
          </cell>
          <cell r="AG768">
            <v>6.4</v>
          </cell>
          <cell r="AH768">
            <v>1.32</v>
          </cell>
          <cell r="AI768">
            <v>118</v>
          </cell>
          <cell r="AJ768">
            <v>34.6</v>
          </cell>
          <cell r="AK768">
            <v>22.6</v>
          </cell>
          <cell r="AL768">
            <v>2.67</v>
          </cell>
          <cell r="AM768">
            <v>0</v>
          </cell>
          <cell r="AN768">
            <v>7.5</v>
          </cell>
          <cell r="AO768">
            <v>16.899999999999999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3.04</v>
          </cell>
          <cell r="AV768">
            <v>0.96299999999999997</v>
          </cell>
          <cell r="AW768">
            <v>0</v>
          </cell>
          <cell r="AX768">
            <v>1</v>
          </cell>
          <cell r="AY768" t="str">
            <v>WT125X83.5</v>
          </cell>
        </row>
        <row r="769">
          <cell r="A769" t="str">
            <v>WT</v>
          </cell>
          <cell r="B769" t="str">
            <v>WT5X50</v>
          </cell>
          <cell r="C769">
            <v>50</v>
          </cell>
          <cell r="D769">
            <v>14.7</v>
          </cell>
          <cell r="E769">
            <v>5.55</v>
          </cell>
          <cell r="F769">
            <v>0</v>
          </cell>
          <cell r="G769">
            <v>0</v>
          </cell>
          <cell r="H769">
            <v>10.3</v>
          </cell>
          <cell r="I769">
            <v>0</v>
          </cell>
          <cell r="J769">
            <v>0</v>
          </cell>
          <cell r="K769">
            <v>0.68</v>
          </cell>
          <cell r="L769">
            <v>1.1200000000000001</v>
          </cell>
          <cell r="M769">
            <v>0</v>
          </cell>
          <cell r="N769">
            <v>0</v>
          </cell>
          <cell r="O769">
            <v>0</v>
          </cell>
          <cell r="P769">
            <v>1.62</v>
          </cell>
          <cell r="Q769">
            <v>1.8125</v>
          </cell>
          <cell r="R769">
            <v>0</v>
          </cell>
          <cell r="S769">
            <v>1.1299999999999999</v>
          </cell>
          <cell r="T769">
            <v>0</v>
          </cell>
          <cell r="U769">
            <v>0</v>
          </cell>
          <cell r="V769">
            <v>0.71099999999999997</v>
          </cell>
          <cell r="W769">
            <v>0</v>
          </cell>
          <cell r="X769">
            <v>0</v>
          </cell>
          <cell r="Y769">
            <v>5.78</v>
          </cell>
          <cell r="Z769">
            <v>0</v>
          </cell>
          <cell r="AA769">
            <v>0</v>
          </cell>
          <cell r="AB769">
            <v>0</v>
          </cell>
          <cell r="AC769">
            <v>0</v>
          </cell>
          <cell r="AD769">
            <v>0</v>
          </cell>
          <cell r="AE769">
            <v>24.5</v>
          </cell>
          <cell r="AF769">
            <v>11.4</v>
          </cell>
          <cell r="AG769">
            <v>5.56</v>
          </cell>
          <cell r="AH769">
            <v>1.29</v>
          </cell>
          <cell r="AI769">
            <v>103</v>
          </cell>
          <cell r="AJ769">
            <v>30.5</v>
          </cell>
          <cell r="AK769">
            <v>20</v>
          </cell>
          <cell r="AL769">
            <v>2.65</v>
          </cell>
          <cell r="AM769">
            <v>0</v>
          </cell>
          <cell r="AN769">
            <v>5.41</v>
          </cell>
          <cell r="AO769">
            <v>11.9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3</v>
          </cell>
          <cell r="AV769">
            <v>0.96399999999999997</v>
          </cell>
          <cell r="AW769">
            <v>0</v>
          </cell>
          <cell r="AX769">
            <v>1</v>
          </cell>
          <cell r="AY769" t="str">
            <v>WT125X74.5</v>
          </cell>
        </row>
        <row r="770">
          <cell r="A770" t="str">
            <v>WT</v>
          </cell>
          <cell r="B770" t="str">
            <v>WT5X44</v>
          </cell>
          <cell r="C770">
            <v>44</v>
          </cell>
          <cell r="D770">
            <v>12.9</v>
          </cell>
          <cell r="E770">
            <v>5.42</v>
          </cell>
          <cell r="F770">
            <v>0</v>
          </cell>
          <cell r="G770">
            <v>0</v>
          </cell>
          <cell r="H770">
            <v>10.3</v>
          </cell>
          <cell r="I770">
            <v>0</v>
          </cell>
          <cell r="J770">
            <v>0</v>
          </cell>
          <cell r="K770">
            <v>0.60499999999999998</v>
          </cell>
          <cell r="L770">
            <v>0.99</v>
          </cell>
          <cell r="M770">
            <v>0</v>
          </cell>
          <cell r="N770">
            <v>0</v>
          </cell>
          <cell r="O770">
            <v>0</v>
          </cell>
          <cell r="P770">
            <v>1.49</v>
          </cell>
          <cell r="Q770">
            <v>1.6875</v>
          </cell>
          <cell r="R770">
            <v>0</v>
          </cell>
          <cell r="S770">
            <v>1.06</v>
          </cell>
          <cell r="T770">
            <v>0</v>
          </cell>
          <cell r="U770">
            <v>0</v>
          </cell>
          <cell r="V770">
            <v>0.63100000000000001</v>
          </cell>
          <cell r="W770">
            <v>0</v>
          </cell>
          <cell r="X770">
            <v>0</v>
          </cell>
          <cell r="Y770">
            <v>6.5</v>
          </cell>
          <cell r="Z770">
            <v>0</v>
          </cell>
          <cell r="AA770">
            <v>0</v>
          </cell>
          <cell r="AB770">
            <v>0</v>
          </cell>
          <cell r="AC770">
            <v>0</v>
          </cell>
          <cell r="AD770">
            <v>0</v>
          </cell>
          <cell r="AE770">
            <v>20.8</v>
          </cell>
          <cell r="AF770">
            <v>9.65</v>
          </cell>
          <cell r="AG770">
            <v>4.7699999999999996</v>
          </cell>
          <cell r="AH770">
            <v>1.27</v>
          </cell>
          <cell r="AI770">
            <v>89.3</v>
          </cell>
          <cell r="AJ770">
            <v>26.5</v>
          </cell>
          <cell r="AK770">
            <v>17.399999999999999</v>
          </cell>
          <cell r="AL770">
            <v>2.63</v>
          </cell>
          <cell r="AM770">
            <v>0</v>
          </cell>
          <cell r="AN770">
            <v>3.75</v>
          </cell>
          <cell r="AO770">
            <v>8.02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2.98</v>
          </cell>
          <cell r="AV770">
            <v>0.96399999999999997</v>
          </cell>
          <cell r="AW770">
            <v>0</v>
          </cell>
          <cell r="AX770">
            <v>1</v>
          </cell>
          <cell r="AY770" t="str">
            <v>WT125X65.5</v>
          </cell>
        </row>
        <row r="771">
          <cell r="A771" t="str">
            <v>WT</v>
          </cell>
          <cell r="B771" t="str">
            <v>WT5X38.5</v>
          </cell>
          <cell r="C771">
            <v>38.5</v>
          </cell>
          <cell r="D771">
            <v>11.3</v>
          </cell>
          <cell r="E771">
            <v>5.3</v>
          </cell>
          <cell r="F771">
            <v>0</v>
          </cell>
          <cell r="G771">
            <v>0</v>
          </cell>
          <cell r="H771">
            <v>10.199999999999999</v>
          </cell>
          <cell r="I771">
            <v>0</v>
          </cell>
          <cell r="J771">
            <v>0</v>
          </cell>
          <cell r="K771">
            <v>0.53</v>
          </cell>
          <cell r="L771">
            <v>0.87</v>
          </cell>
          <cell r="M771">
            <v>0</v>
          </cell>
          <cell r="N771">
            <v>0</v>
          </cell>
          <cell r="O771">
            <v>0</v>
          </cell>
          <cell r="P771">
            <v>1.37</v>
          </cell>
          <cell r="Q771">
            <v>1.5625</v>
          </cell>
          <cell r="R771">
            <v>0</v>
          </cell>
          <cell r="S771">
            <v>0.99</v>
          </cell>
          <cell r="T771">
            <v>0</v>
          </cell>
          <cell r="U771">
            <v>0</v>
          </cell>
          <cell r="V771">
            <v>0.55500000000000005</v>
          </cell>
          <cell r="W771">
            <v>0</v>
          </cell>
          <cell r="X771">
            <v>0</v>
          </cell>
          <cell r="Y771">
            <v>7.42</v>
          </cell>
          <cell r="Z771">
            <v>0</v>
          </cell>
          <cell r="AA771">
            <v>0</v>
          </cell>
          <cell r="AB771">
            <v>0</v>
          </cell>
          <cell r="AC771">
            <v>0</v>
          </cell>
          <cell r="AD771">
            <v>0</v>
          </cell>
          <cell r="AE771">
            <v>17.399999999999999</v>
          </cell>
          <cell r="AF771">
            <v>8.06</v>
          </cell>
          <cell r="AG771">
            <v>4.05</v>
          </cell>
          <cell r="AH771">
            <v>1.24</v>
          </cell>
          <cell r="AI771">
            <v>76.8</v>
          </cell>
          <cell r="AJ771">
            <v>22.9</v>
          </cell>
          <cell r="AK771">
            <v>15.1</v>
          </cell>
          <cell r="AL771">
            <v>2.6</v>
          </cell>
          <cell r="AM771">
            <v>0</v>
          </cell>
          <cell r="AN771">
            <v>2.5499999999999998</v>
          </cell>
          <cell r="AO771">
            <v>5.31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2.94</v>
          </cell>
          <cell r="AV771">
            <v>0.96399999999999997</v>
          </cell>
          <cell r="AW771">
            <v>0</v>
          </cell>
          <cell r="AX771">
            <v>1</v>
          </cell>
          <cell r="AY771" t="str">
            <v>WT125X57.5</v>
          </cell>
        </row>
        <row r="772">
          <cell r="A772" t="str">
            <v>WT</v>
          </cell>
          <cell r="B772" t="str">
            <v>WT5X34</v>
          </cell>
          <cell r="C772">
            <v>34</v>
          </cell>
          <cell r="D772">
            <v>9.99</v>
          </cell>
          <cell r="E772">
            <v>5.2</v>
          </cell>
          <cell r="F772">
            <v>0</v>
          </cell>
          <cell r="G772">
            <v>0</v>
          </cell>
          <cell r="H772">
            <v>10.1</v>
          </cell>
          <cell r="I772">
            <v>0</v>
          </cell>
          <cell r="J772">
            <v>0</v>
          </cell>
          <cell r="K772">
            <v>0.47</v>
          </cell>
          <cell r="L772">
            <v>0.77</v>
          </cell>
          <cell r="M772">
            <v>0</v>
          </cell>
          <cell r="N772">
            <v>0</v>
          </cell>
          <cell r="O772">
            <v>0</v>
          </cell>
          <cell r="P772">
            <v>1.27</v>
          </cell>
          <cell r="Q772">
            <v>1.4375</v>
          </cell>
          <cell r="R772">
            <v>0</v>
          </cell>
          <cell r="S772">
            <v>0.93200000000000005</v>
          </cell>
          <cell r="T772">
            <v>0</v>
          </cell>
          <cell r="U772">
            <v>0</v>
          </cell>
          <cell r="V772">
            <v>0.49299999999999999</v>
          </cell>
          <cell r="W772">
            <v>0</v>
          </cell>
          <cell r="X772">
            <v>0</v>
          </cell>
          <cell r="Y772">
            <v>8.36</v>
          </cell>
          <cell r="Z772">
            <v>0</v>
          </cell>
          <cell r="AA772">
            <v>0</v>
          </cell>
          <cell r="AB772">
            <v>0</v>
          </cell>
          <cell r="AC772">
            <v>0</v>
          </cell>
          <cell r="AD772">
            <v>0</v>
          </cell>
          <cell r="AE772">
            <v>14.9</v>
          </cell>
          <cell r="AF772">
            <v>6.85</v>
          </cell>
          <cell r="AG772">
            <v>3.49</v>
          </cell>
          <cell r="AH772">
            <v>1.22</v>
          </cell>
          <cell r="AI772">
            <v>66.7</v>
          </cell>
          <cell r="AJ772">
            <v>20</v>
          </cell>
          <cell r="AK772">
            <v>13.2</v>
          </cell>
          <cell r="AL772">
            <v>2.58</v>
          </cell>
          <cell r="AM772">
            <v>0</v>
          </cell>
          <cell r="AN772">
            <v>1.78</v>
          </cell>
          <cell r="AO772">
            <v>3.62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2.91</v>
          </cell>
          <cell r="AV772">
            <v>0.96499999999999997</v>
          </cell>
          <cell r="AW772">
            <v>0</v>
          </cell>
          <cell r="AX772">
            <v>1</v>
          </cell>
          <cell r="AY772" t="str">
            <v>WT125X50.5</v>
          </cell>
        </row>
        <row r="773">
          <cell r="A773" t="str">
            <v>WT</v>
          </cell>
          <cell r="B773" t="str">
            <v>WT5X30</v>
          </cell>
          <cell r="C773">
            <v>30</v>
          </cell>
          <cell r="D773">
            <v>8.82</v>
          </cell>
          <cell r="E773">
            <v>5.1100000000000003</v>
          </cell>
          <cell r="F773">
            <v>0</v>
          </cell>
          <cell r="G773">
            <v>0</v>
          </cell>
          <cell r="H773">
            <v>10.1</v>
          </cell>
          <cell r="I773">
            <v>0</v>
          </cell>
          <cell r="J773">
            <v>0</v>
          </cell>
          <cell r="K773">
            <v>0.42</v>
          </cell>
          <cell r="L773">
            <v>0.68</v>
          </cell>
          <cell r="M773">
            <v>0</v>
          </cell>
          <cell r="N773">
            <v>0</v>
          </cell>
          <cell r="O773">
            <v>0</v>
          </cell>
          <cell r="P773">
            <v>1.18</v>
          </cell>
          <cell r="Q773">
            <v>1.375</v>
          </cell>
          <cell r="R773">
            <v>0</v>
          </cell>
          <cell r="S773">
            <v>0.88400000000000001</v>
          </cell>
          <cell r="T773">
            <v>0</v>
          </cell>
          <cell r="U773">
            <v>0</v>
          </cell>
          <cell r="V773">
            <v>0.438</v>
          </cell>
          <cell r="W773">
            <v>0</v>
          </cell>
          <cell r="X773">
            <v>0</v>
          </cell>
          <cell r="Y773">
            <v>9.36</v>
          </cell>
          <cell r="Z773">
            <v>0</v>
          </cell>
          <cell r="AA773">
            <v>0</v>
          </cell>
          <cell r="AB773">
            <v>0</v>
          </cell>
          <cell r="AC773">
            <v>0</v>
          </cell>
          <cell r="AD773">
            <v>0</v>
          </cell>
          <cell r="AE773">
            <v>12.9</v>
          </cell>
          <cell r="AF773">
            <v>5.87</v>
          </cell>
          <cell r="AG773">
            <v>3.04</v>
          </cell>
          <cell r="AH773">
            <v>1.21</v>
          </cell>
          <cell r="AI773">
            <v>58.1</v>
          </cell>
          <cell r="AJ773">
            <v>17.5</v>
          </cell>
          <cell r="AK773">
            <v>11.5</v>
          </cell>
          <cell r="AL773">
            <v>2.57</v>
          </cell>
          <cell r="AM773">
            <v>0</v>
          </cell>
          <cell r="AN773">
            <v>1.23</v>
          </cell>
          <cell r="AO773">
            <v>2.46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2.89</v>
          </cell>
          <cell r="AV773">
            <v>0.96499999999999997</v>
          </cell>
          <cell r="AW773">
            <v>0</v>
          </cell>
          <cell r="AX773">
            <v>1</v>
          </cell>
          <cell r="AY773" t="str">
            <v>WT125X44.5</v>
          </cell>
        </row>
        <row r="774">
          <cell r="A774" t="str">
            <v>WT</v>
          </cell>
          <cell r="B774" t="str">
            <v>WT5X27</v>
          </cell>
          <cell r="C774">
            <v>27</v>
          </cell>
          <cell r="D774">
            <v>7.91</v>
          </cell>
          <cell r="E774">
            <v>5.05</v>
          </cell>
          <cell r="F774">
            <v>0</v>
          </cell>
          <cell r="G774">
            <v>0</v>
          </cell>
          <cell r="H774">
            <v>10</v>
          </cell>
          <cell r="I774">
            <v>0</v>
          </cell>
          <cell r="J774">
            <v>0</v>
          </cell>
          <cell r="K774">
            <v>0.37</v>
          </cell>
          <cell r="L774">
            <v>0.61499999999999999</v>
          </cell>
          <cell r="M774">
            <v>0</v>
          </cell>
          <cell r="N774">
            <v>0</v>
          </cell>
          <cell r="O774">
            <v>0</v>
          </cell>
          <cell r="P774">
            <v>1.1200000000000001</v>
          </cell>
          <cell r="Q774">
            <v>1.3125</v>
          </cell>
          <cell r="R774">
            <v>0</v>
          </cell>
          <cell r="S774">
            <v>0.83599999999999997</v>
          </cell>
          <cell r="T774">
            <v>0</v>
          </cell>
          <cell r="U774">
            <v>0</v>
          </cell>
          <cell r="V774">
            <v>0.39500000000000002</v>
          </cell>
          <cell r="W774">
            <v>0</v>
          </cell>
          <cell r="X774">
            <v>0</v>
          </cell>
          <cell r="Y774">
            <v>10.6</v>
          </cell>
          <cell r="Z774">
            <v>0</v>
          </cell>
          <cell r="AA774">
            <v>0</v>
          </cell>
          <cell r="AB774">
            <v>0</v>
          </cell>
          <cell r="AC774">
            <v>0</v>
          </cell>
          <cell r="AD774">
            <v>0</v>
          </cell>
          <cell r="AE774">
            <v>11.1</v>
          </cell>
          <cell r="AF774">
            <v>5.05</v>
          </cell>
          <cell r="AG774">
            <v>2.64</v>
          </cell>
          <cell r="AH774">
            <v>1.19</v>
          </cell>
          <cell r="AI774">
            <v>51.7</v>
          </cell>
          <cell r="AJ774">
            <v>15.6</v>
          </cell>
          <cell r="AK774">
            <v>10.3</v>
          </cell>
          <cell r="AL774">
            <v>2.56</v>
          </cell>
          <cell r="AM774">
            <v>0</v>
          </cell>
          <cell r="AN774">
            <v>0.90900000000000003</v>
          </cell>
          <cell r="AO774">
            <v>1.78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2.87</v>
          </cell>
          <cell r="AV774">
            <v>0.96599999999999997</v>
          </cell>
          <cell r="AW774">
            <v>0</v>
          </cell>
          <cell r="AX774">
            <v>1</v>
          </cell>
          <cell r="AY774" t="str">
            <v>WT125X40</v>
          </cell>
        </row>
        <row r="775">
          <cell r="A775" t="str">
            <v>WT</v>
          </cell>
          <cell r="B775" t="str">
            <v>WT5X24.5</v>
          </cell>
          <cell r="C775">
            <v>24.5</v>
          </cell>
          <cell r="D775">
            <v>7.21</v>
          </cell>
          <cell r="E775">
            <v>4.99</v>
          </cell>
          <cell r="F775">
            <v>0</v>
          </cell>
          <cell r="G775">
            <v>0</v>
          </cell>
          <cell r="H775">
            <v>10</v>
          </cell>
          <cell r="I775">
            <v>0</v>
          </cell>
          <cell r="J775">
            <v>0</v>
          </cell>
          <cell r="K775">
            <v>0.34</v>
          </cell>
          <cell r="L775">
            <v>0.56000000000000005</v>
          </cell>
          <cell r="M775">
            <v>0</v>
          </cell>
          <cell r="N775">
            <v>0</v>
          </cell>
          <cell r="O775">
            <v>0</v>
          </cell>
          <cell r="P775">
            <v>1.06</v>
          </cell>
          <cell r="Q775">
            <v>1.25</v>
          </cell>
          <cell r="R775">
            <v>0</v>
          </cell>
          <cell r="S775">
            <v>0.80700000000000005</v>
          </cell>
          <cell r="T775">
            <v>0</v>
          </cell>
          <cell r="U775">
            <v>0</v>
          </cell>
          <cell r="V775">
            <v>0.36099999999999999</v>
          </cell>
          <cell r="W775">
            <v>0</v>
          </cell>
          <cell r="X775">
            <v>0</v>
          </cell>
          <cell r="Y775">
            <v>11.6</v>
          </cell>
          <cell r="Z775">
            <v>0</v>
          </cell>
          <cell r="AA775">
            <v>0</v>
          </cell>
          <cell r="AB775">
            <v>0</v>
          </cell>
          <cell r="AC775">
            <v>0</v>
          </cell>
          <cell r="AD775">
            <v>0</v>
          </cell>
          <cell r="AE775">
            <v>10</v>
          </cell>
          <cell r="AF775">
            <v>4.5199999999999996</v>
          </cell>
          <cell r="AG775">
            <v>2.39</v>
          </cell>
          <cell r="AH775">
            <v>1.18</v>
          </cell>
          <cell r="AI775">
            <v>46.7</v>
          </cell>
          <cell r="AJ775">
            <v>14.1</v>
          </cell>
          <cell r="AK775">
            <v>9.34</v>
          </cell>
          <cell r="AL775">
            <v>2.54</v>
          </cell>
          <cell r="AM775">
            <v>0</v>
          </cell>
          <cell r="AN775">
            <v>0.69299999999999995</v>
          </cell>
          <cell r="AO775">
            <v>1.33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2.85</v>
          </cell>
          <cell r="AV775">
            <v>0.96599999999999997</v>
          </cell>
          <cell r="AW775">
            <v>0</v>
          </cell>
          <cell r="AX775">
            <v>1</v>
          </cell>
          <cell r="AY775" t="str">
            <v>WT125X36.5</v>
          </cell>
        </row>
        <row r="776">
          <cell r="A776" t="str">
            <v>WT</v>
          </cell>
          <cell r="B776" t="str">
            <v>WT5X22.5</v>
          </cell>
          <cell r="C776">
            <v>22.5</v>
          </cell>
          <cell r="D776">
            <v>6.63</v>
          </cell>
          <cell r="E776">
            <v>5.05</v>
          </cell>
          <cell r="F776">
            <v>0</v>
          </cell>
          <cell r="G776">
            <v>0</v>
          </cell>
          <cell r="H776">
            <v>8.02</v>
          </cell>
          <cell r="I776">
            <v>0</v>
          </cell>
          <cell r="J776">
            <v>0</v>
          </cell>
          <cell r="K776">
            <v>0.35</v>
          </cell>
          <cell r="L776">
            <v>0.62</v>
          </cell>
          <cell r="M776">
            <v>0</v>
          </cell>
          <cell r="N776">
            <v>0</v>
          </cell>
          <cell r="O776">
            <v>0</v>
          </cell>
          <cell r="P776">
            <v>1.1200000000000001</v>
          </cell>
          <cell r="Q776">
            <v>1.3125</v>
          </cell>
          <cell r="R776">
            <v>0</v>
          </cell>
          <cell r="S776">
            <v>0.90700000000000003</v>
          </cell>
          <cell r="T776">
            <v>0</v>
          </cell>
          <cell r="U776">
            <v>0</v>
          </cell>
          <cell r="V776">
            <v>0.41299999999999998</v>
          </cell>
          <cell r="W776">
            <v>0</v>
          </cell>
          <cell r="X776">
            <v>0</v>
          </cell>
          <cell r="Y776">
            <v>11.2</v>
          </cell>
          <cell r="Z776">
            <v>0</v>
          </cell>
          <cell r="AA776">
            <v>0</v>
          </cell>
          <cell r="AB776">
            <v>0</v>
          </cell>
          <cell r="AC776">
            <v>0</v>
          </cell>
          <cell r="AD776">
            <v>0</v>
          </cell>
          <cell r="AE776">
            <v>10.199999999999999</v>
          </cell>
          <cell r="AF776">
            <v>4.6500000000000004</v>
          </cell>
          <cell r="AG776">
            <v>2.4700000000000002</v>
          </cell>
          <cell r="AH776">
            <v>1.24</v>
          </cell>
          <cell r="AI776">
            <v>26.7</v>
          </cell>
          <cell r="AJ776">
            <v>10.1</v>
          </cell>
          <cell r="AK776">
            <v>6.65</v>
          </cell>
          <cell r="AL776">
            <v>2.0099999999999998</v>
          </cell>
          <cell r="AM776">
            <v>0</v>
          </cell>
          <cell r="AN776">
            <v>0.753</v>
          </cell>
          <cell r="AO776">
            <v>0.98099999999999998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2.4300000000000002</v>
          </cell>
          <cell r="AV776">
            <v>0.94</v>
          </cell>
          <cell r="AW776">
            <v>0</v>
          </cell>
          <cell r="AX776">
            <v>1</v>
          </cell>
          <cell r="AY776" t="str">
            <v>WT125X33.5</v>
          </cell>
        </row>
        <row r="777">
          <cell r="A777" t="str">
            <v>WT</v>
          </cell>
          <cell r="B777" t="str">
            <v>WT5X19.5</v>
          </cell>
          <cell r="C777">
            <v>19.5</v>
          </cell>
          <cell r="D777">
            <v>5.73</v>
          </cell>
          <cell r="E777">
            <v>4.96</v>
          </cell>
          <cell r="F777">
            <v>0</v>
          </cell>
          <cell r="G777">
            <v>0</v>
          </cell>
          <cell r="H777">
            <v>7.99</v>
          </cell>
          <cell r="I777">
            <v>0</v>
          </cell>
          <cell r="J777">
            <v>0</v>
          </cell>
          <cell r="K777">
            <v>0.315</v>
          </cell>
          <cell r="L777">
            <v>0.53</v>
          </cell>
          <cell r="M777">
            <v>0</v>
          </cell>
          <cell r="N777">
            <v>0</v>
          </cell>
          <cell r="O777">
            <v>0</v>
          </cell>
          <cell r="P777">
            <v>1.03</v>
          </cell>
          <cell r="Q777">
            <v>1.1875</v>
          </cell>
          <cell r="R777">
            <v>0</v>
          </cell>
          <cell r="S777">
            <v>0.876</v>
          </cell>
          <cell r="T777">
            <v>0</v>
          </cell>
          <cell r="U777">
            <v>0</v>
          </cell>
          <cell r="V777">
            <v>0.35899999999999999</v>
          </cell>
          <cell r="W777">
            <v>0</v>
          </cell>
          <cell r="X777">
            <v>0</v>
          </cell>
          <cell r="Y777">
            <v>12.5</v>
          </cell>
          <cell r="Z777">
            <v>0</v>
          </cell>
          <cell r="AA777">
            <v>0</v>
          </cell>
          <cell r="AB777">
            <v>0</v>
          </cell>
          <cell r="AC777">
            <v>0</v>
          </cell>
          <cell r="AD777">
            <v>0</v>
          </cell>
          <cell r="AE777">
            <v>8.84</v>
          </cell>
          <cell r="AF777">
            <v>3.99</v>
          </cell>
          <cell r="AG777">
            <v>2.16</v>
          </cell>
          <cell r="AH777">
            <v>1.24</v>
          </cell>
          <cell r="AI777">
            <v>22.5</v>
          </cell>
          <cell r="AJ777">
            <v>8.57</v>
          </cell>
          <cell r="AK777">
            <v>5.64</v>
          </cell>
          <cell r="AL777">
            <v>1.98</v>
          </cell>
          <cell r="AM777">
            <v>0</v>
          </cell>
          <cell r="AN777">
            <v>0.48699999999999999</v>
          </cell>
          <cell r="AO777">
            <v>0.61599999999999999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2.42</v>
          </cell>
          <cell r="AV777">
            <v>0.93600000000000005</v>
          </cell>
          <cell r="AW777">
            <v>0</v>
          </cell>
          <cell r="AX777">
            <v>1</v>
          </cell>
          <cell r="AY777" t="str">
            <v>WT125X29</v>
          </cell>
        </row>
        <row r="778">
          <cell r="A778" t="str">
            <v>WT</v>
          </cell>
          <cell r="B778" t="str">
            <v>WT5X16.5</v>
          </cell>
          <cell r="C778">
            <v>16.5</v>
          </cell>
          <cell r="D778">
            <v>4.8499999999999996</v>
          </cell>
          <cell r="E778">
            <v>4.87</v>
          </cell>
          <cell r="F778">
            <v>0</v>
          </cell>
          <cell r="G778">
            <v>0</v>
          </cell>
          <cell r="H778">
            <v>7.96</v>
          </cell>
          <cell r="I778">
            <v>0</v>
          </cell>
          <cell r="J778">
            <v>0</v>
          </cell>
          <cell r="K778">
            <v>0.28999999999999998</v>
          </cell>
          <cell r="L778">
            <v>0.435</v>
          </cell>
          <cell r="M778">
            <v>0</v>
          </cell>
          <cell r="N778">
            <v>0</v>
          </cell>
          <cell r="O778">
            <v>0</v>
          </cell>
          <cell r="P778">
            <v>0.93500000000000005</v>
          </cell>
          <cell r="Q778">
            <v>1.125</v>
          </cell>
          <cell r="R778">
            <v>0</v>
          </cell>
          <cell r="S778">
            <v>0.86899999999999999</v>
          </cell>
          <cell r="T778">
            <v>0</v>
          </cell>
          <cell r="U778">
            <v>0</v>
          </cell>
          <cell r="V778">
            <v>0.30499999999999999</v>
          </cell>
          <cell r="W778">
            <v>0</v>
          </cell>
          <cell r="X778">
            <v>0</v>
          </cell>
          <cell r="Y778">
            <v>13.6</v>
          </cell>
          <cell r="Z778">
            <v>0</v>
          </cell>
          <cell r="AA778">
            <v>0</v>
          </cell>
          <cell r="AB778">
            <v>0</v>
          </cell>
          <cell r="AC778">
            <v>0</v>
          </cell>
          <cell r="AD778">
            <v>0</v>
          </cell>
          <cell r="AE778">
            <v>7.71</v>
          </cell>
          <cell r="AF778">
            <v>3.48</v>
          </cell>
          <cell r="AG778">
            <v>1.93</v>
          </cell>
          <cell r="AH778">
            <v>1.26</v>
          </cell>
          <cell r="AI778">
            <v>18.3</v>
          </cell>
          <cell r="AJ778">
            <v>7</v>
          </cell>
          <cell r="AK778">
            <v>4.5999999999999996</v>
          </cell>
          <cell r="AL778">
            <v>1.94</v>
          </cell>
          <cell r="AM778">
            <v>0</v>
          </cell>
          <cell r="AN778">
            <v>0.29099999999999998</v>
          </cell>
          <cell r="AO778">
            <v>0.35599999999999998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2.41</v>
          </cell>
          <cell r="AV778">
            <v>0.92700000000000005</v>
          </cell>
          <cell r="AW778">
            <v>0</v>
          </cell>
          <cell r="AX778">
            <v>1</v>
          </cell>
          <cell r="AY778" t="str">
            <v>WT125X24.55</v>
          </cell>
        </row>
        <row r="779">
          <cell r="A779" t="str">
            <v>WT</v>
          </cell>
          <cell r="B779" t="str">
            <v>WT5X15</v>
          </cell>
          <cell r="C779">
            <v>15</v>
          </cell>
          <cell r="D779">
            <v>4.42</v>
          </cell>
          <cell r="E779">
            <v>5.24</v>
          </cell>
          <cell r="F779">
            <v>0</v>
          </cell>
          <cell r="G779">
            <v>0</v>
          </cell>
          <cell r="H779">
            <v>5.81</v>
          </cell>
          <cell r="I779">
            <v>0</v>
          </cell>
          <cell r="J779">
            <v>0</v>
          </cell>
          <cell r="K779">
            <v>0.3</v>
          </cell>
          <cell r="L779">
            <v>0.51</v>
          </cell>
          <cell r="M779">
            <v>0</v>
          </cell>
          <cell r="N779">
            <v>0</v>
          </cell>
          <cell r="O779">
            <v>0</v>
          </cell>
          <cell r="P779">
            <v>0.81</v>
          </cell>
          <cell r="Q779">
            <v>1.125</v>
          </cell>
          <cell r="R779">
            <v>0</v>
          </cell>
          <cell r="S779">
            <v>1.1000000000000001</v>
          </cell>
          <cell r="T779">
            <v>0</v>
          </cell>
          <cell r="U779">
            <v>0</v>
          </cell>
          <cell r="V779">
            <v>0.38</v>
          </cell>
          <cell r="W779">
            <v>0</v>
          </cell>
          <cell r="X779">
            <v>0</v>
          </cell>
          <cell r="Y779">
            <v>14.8</v>
          </cell>
          <cell r="Z779">
            <v>0</v>
          </cell>
          <cell r="AA779">
            <v>0</v>
          </cell>
          <cell r="AB779">
            <v>0</v>
          </cell>
          <cell r="AC779">
            <v>0</v>
          </cell>
          <cell r="AD779">
            <v>0</v>
          </cell>
          <cell r="AE779">
            <v>9.2799999999999994</v>
          </cell>
          <cell r="AF779">
            <v>4.01</v>
          </cell>
          <cell r="AG779">
            <v>2.2400000000000002</v>
          </cell>
          <cell r="AH779">
            <v>1.45</v>
          </cell>
          <cell r="AI779">
            <v>8.35</v>
          </cell>
          <cell r="AJ779">
            <v>4.41</v>
          </cell>
          <cell r="AK779">
            <v>2.87</v>
          </cell>
          <cell r="AL779">
            <v>1.37</v>
          </cell>
          <cell r="AM779">
            <v>0</v>
          </cell>
          <cell r="AN779">
            <v>0.31</v>
          </cell>
          <cell r="AO779">
            <v>0.27300000000000002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2.17</v>
          </cell>
          <cell r="AV779">
            <v>0.84799999999999998</v>
          </cell>
          <cell r="AW779">
            <v>0</v>
          </cell>
          <cell r="AX779">
            <v>1</v>
          </cell>
          <cell r="AY779" t="str">
            <v>WT125X22.4</v>
          </cell>
        </row>
        <row r="780">
          <cell r="A780" t="str">
            <v>WT</v>
          </cell>
          <cell r="B780" t="str">
            <v>WT5X13</v>
          </cell>
          <cell r="C780">
            <v>13</v>
          </cell>
          <cell r="D780">
            <v>3.81</v>
          </cell>
          <cell r="E780">
            <v>5.17</v>
          </cell>
          <cell r="F780">
            <v>0</v>
          </cell>
          <cell r="G780">
            <v>0</v>
          </cell>
          <cell r="H780">
            <v>5.77</v>
          </cell>
          <cell r="I780">
            <v>0</v>
          </cell>
          <cell r="J780">
            <v>0</v>
          </cell>
          <cell r="K780">
            <v>0.26</v>
          </cell>
          <cell r="L780">
            <v>0.44</v>
          </cell>
          <cell r="M780">
            <v>0</v>
          </cell>
          <cell r="N780">
            <v>0</v>
          </cell>
          <cell r="O780">
            <v>0</v>
          </cell>
          <cell r="P780">
            <v>0.74</v>
          </cell>
          <cell r="Q780">
            <v>1.0625</v>
          </cell>
          <cell r="R780">
            <v>0</v>
          </cell>
          <cell r="S780">
            <v>1.06</v>
          </cell>
          <cell r="T780">
            <v>0</v>
          </cell>
          <cell r="U780">
            <v>0</v>
          </cell>
          <cell r="V780">
            <v>0.33</v>
          </cell>
          <cell r="W780">
            <v>0</v>
          </cell>
          <cell r="X780">
            <v>0</v>
          </cell>
          <cell r="Y780">
            <v>17</v>
          </cell>
          <cell r="Z780">
            <v>0</v>
          </cell>
          <cell r="AA780">
            <v>0</v>
          </cell>
          <cell r="AB780">
            <v>0</v>
          </cell>
          <cell r="AC780">
            <v>0</v>
          </cell>
          <cell r="AD780">
            <v>0</v>
          </cell>
          <cell r="AE780">
            <v>7.86</v>
          </cell>
          <cell r="AF780">
            <v>3.39</v>
          </cell>
          <cell r="AG780">
            <v>1.91</v>
          </cell>
          <cell r="AH780">
            <v>1.44</v>
          </cell>
          <cell r="AI780">
            <v>7.05</v>
          </cell>
          <cell r="AJ780">
            <v>3.75</v>
          </cell>
          <cell r="AK780">
            <v>2.44</v>
          </cell>
          <cell r="AL780">
            <v>1.36</v>
          </cell>
          <cell r="AM780">
            <v>0</v>
          </cell>
          <cell r="AN780">
            <v>0.20100000000000001</v>
          </cell>
          <cell r="AO780">
            <v>0.17299999999999999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2.15</v>
          </cell>
          <cell r="AV780">
            <v>0.84699999999999998</v>
          </cell>
          <cell r="AW780">
            <v>0</v>
          </cell>
          <cell r="AX780">
            <v>0.90400000000000003</v>
          </cell>
          <cell r="AY780" t="str">
            <v>WT125X19.25</v>
          </cell>
        </row>
        <row r="781">
          <cell r="A781" t="str">
            <v>WT</v>
          </cell>
          <cell r="B781" t="str">
            <v>WT5X11</v>
          </cell>
          <cell r="C781">
            <v>11</v>
          </cell>
          <cell r="D781">
            <v>3.24</v>
          </cell>
          <cell r="E781">
            <v>5.09</v>
          </cell>
          <cell r="F781">
            <v>0</v>
          </cell>
          <cell r="G781">
            <v>0</v>
          </cell>
          <cell r="H781">
            <v>5.75</v>
          </cell>
          <cell r="I781">
            <v>0</v>
          </cell>
          <cell r="J781">
            <v>0</v>
          </cell>
          <cell r="K781">
            <v>0.24</v>
          </cell>
          <cell r="L781">
            <v>0.36</v>
          </cell>
          <cell r="M781">
            <v>0</v>
          </cell>
          <cell r="N781">
            <v>0</v>
          </cell>
          <cell r="O781">
            <v>0</v>
          </cell>
          <cell r="P781">
            <v>0.66</v>
          </cell>
          <cell r="Q781">
            <v>0.9375</v>
          </cell>
          <cell r="R781">
            <v>0</v>
          </cell>
          <cell r="S781">
            <v>1.07</v>
          </cell>
          <cell r="T781">
            <v>0</v>
          </cell>
          <cell r="U781">
            <v>0</v>
          </cell>
          <cell r="V781">
            <v>0.28199999999999997</v>
          </cell>
          <cell r="W781">
            <v>0</v>
          </cell>
          <cell r="X781">
            <v>0</v>
          </cell>
          <cell r="Y781">
            <v>18.399999999999999</v>
          </cell>
          <cell r="Z781">
            <v>0</v>
          </cell>
          <cell r="AA781">
            <v>0</v>
          </cell>
          <cell r="AB781">
            <v>0</v>
          </cell>
          <cell r="AC781">
            <v>0</v>
          </cell>
          <cell r="AD781">
            <v>0</v>
          </cell>
          <cell r="AE781">
            <v>6.88</v>
          </cell>
          <cell r="AF781">
            <v>3.02</v>
          </cell>
          <cell r="AG781">
            <v>1.72</v>
          </cell>
          <cell r="AH781">
            <v>1.46</v>
          </cell>
          <cell r="AI781">
            <v>5.71</v>
          </cell>
          <cell r="AJ781">
            <v>3.05</v>
          </cell>
          <cell r="AK781">
            <v>1.99</v>
          </cell>
          <cell r="AL781">
            <v>1.33</v>
          </cell>
          <cell r="AM781">
            <v>0</v>
          </cell>
          <cell r="AN781">
            <v>0.11899999999999999</v>
          </cell>
          <cell r="AO781">
            <v>0.107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2.16</v>
          </cell>
          <cell r="AV781">
            <v>0.83</v>
          </cell>
          <cell r="AW781">
            <v>0</v>
          </cell>
          <cell r="AX781">
            <v>0.83699999999999997</v>
          </cell>
          <cell r="AY781" t="str">
            <v>WT125X16.35</v>
          </cell>
        </row>
        <row r="782">
          <cell r="A782" t="str">
            <v>WT</v>
          </cell>
          <cell r="B782" t="str">
            <v>WT5X9.5</v>
          </cell>
          <cell r="C782">
            <v>9.5</v>
          </cell>
          <cell r="D782">
            <v>2.81</v>
          </cell>
          <cell r="E782">
            <v>5.12</v>
          </cell>
          <cell r="F782">
            <v>0</v>
          </cell>
          <cell r="G782">
            <v>0</v>
          </cell>
          <cell r="H782">
            <v>4.0199999999999996</v>
          </cell>
          <cell r="I782">
            <v>0</v>
          </cell>
          <cell r="J782">
            <v>0</v>
          </cell>
          <cell r="K782">
            <v>0.25</v>
          </cell>
          <cell r="L782">
            <v>0.39500000000000002</v>
          </cell>
          <cell r="M782">
            <v>0</v>
          </cell>
          <cell r="N782">
            <v>0</v>
          </cell>
          <cell r="O782">
            <v>0</v>
          </cell>
          <cell r="P782">
            <v>0.69499999999999995</v>
          </cell>
          <cell r="Q782">
            <v>0.9375</v>
          </cell>
          <cell r="R782">
            <v>0</v>
          </cell>
          <cell r="S782">
            <v>1.28</v>
          </cell>
          <cell r="T782">
            <v>0</v>
          </cell>
          <cell r="U782">
            <v>0</v>
          </cell>
          <cell r="V782">
            <v>0.34899999999999998</v>
          </cell>
          <cell r="W782">
            <v>0</v>
          </cell>
          <cell r="X782">
            <v>0</v>
          </cell>
          <cell r="Y782">
            <v>17.7</v>
          </cell>
          <cell r="Z782">
            <v>0</v>
          </cell>
          <cell r="AA782">
            <v>0</v>
          </cell>
          <cell r="AB782">
            <v>0</v>
          </cell>
          <cell r="AC782">
            <v>0</v>
          </cell>
          <cell r="AD782">
            <v>0</v>
          </cell>
          <cell r="AE782">
            <v>6.68</v>
          </cell>
          <cell r="AF782">
            <v>3.1</v>
          </cell>
          <cell r="AG782">
            <v>1.74</v>
          </cell>
          <cell r="AH782">
            <v>1.54</v>
          </cell>
          <cell r="AI782">
            <v>2.15</v>
          </cell>
          <cell r="AJ782">
            <v>1.67</v>
          </cell>
          <cell r="AK782">
            <v>1.07</v>
          </cell>
          <cell r="AL782">
            <v>0.874</v>
          </cell>
          <cell r="AM782">
            <v>0</v>
          </cell>
          <cell r="AN782">
            <v>0.11600000000000001</v>
          </cell>
          <cell r="AO782">
            <v>7.9600000000000004E-2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2.08</v>
          </cell>
          <cell r="AV782">
            <v>0.72899999999999998</v>
          </cell>
          <cell r="AW782">
            <v>0</v>
          </cell>
          <cell r="AX782">
            <v>0.873</v>
          </cell>
          <cell r="AY782" t="str">
            <v>WT125X14.2</v>
          </cell>
        </row>
        <row r="783">
          <cell r="A783" t="str">
            <v>WT</v>
          </cell>
          <cell r="B783" t="str">
            <v>WT5X8.5</v>
          </cell>
          <cell r="C783">
            <v>8.5</v>
          </cell>
          <cell r="D783">
            <v>2.5</v>
          </cell>
          <cell r="E783">
            <v>5.05</v>
          </cell>
          <cell r="F783">
            <v>0</v>
          </cell>
          <cell r="G783">
            <v>0</v>
          </cell>
          <cell r="H783">
            <v>4.01</v>
          </cell>
          <cell r="I783">
            <v>0</v>
          </cell>
          <cell r="J783">
            <v>0</v>
          </cell>
          <cell r="K783">
            <v>0.24</v>
          </cell>
          <cell r="L783">
            <v>0.33</v>
          </cell>
          <cell r="M783">
            <v>0</v>
          </cell>
          <cell r="N783">
            <v>0</v>
          </cell>
          <cell r="O783">
            <v>0</v>
          </cell>
          <cell r="P783">
            <v>0.63</v>
          </cell>
          <cell r="Q783">
            <v>0.875</v>
          </cell>
          <cell r="R783">
            <v>0</v>
          </cell>
          <cell r="S783">
            <v>1.32</v>
          </cell>
          <cell r="T783">
            <v>0</v>
          </cell>
          <cell r="U783">
            <v>0</v>
          </cell>
          <cell r="V783">
            <v>0.311</v>
          </cell>
          <cell r="W783">
            <v>0</v>
          </cell>
          <cell r="X783">
            <v>0</v>
          </cell>
          <cell r="Y783">
            <v>18.399999999999999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0</v>
          </cell>
          <cell r="AE783">
            <v>6.06</v>
          </cell>
          <cell r="AF783">
            <v>2.9</v>
          </cell>
          <cell r="AG783">
            <v>1.62</v>
          </cell>
          <cell r="AH783">
            <v>1.56</v>
          </cell>
          <cell r="AI783">
            <v>1.78</v>
          </cell>
          <cell r="AJ783">
            <v>1.4</v>
          </cell>
          <cell r="AK783">
            <v>0.88700000000000001</v>
          </cell>
          <cell r="AL783">
            <v>0.84399999999999997</v>
          </cell>
          <cell r="AM783">
            <v>0</v>
          </cell>
          <cell r="AN783">
            <v>7.7600000000000002E-2</v>
          </cell>
          <cell r="AO783">
            <v>6.0999999999999999E-2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2.11</v>
          </cell>
          <cell r="AV783">
            <v>0.7</v>
          </cell>
          <cell r="AW783">
            <v>0</v>
          </cell>
          <cell r="AX783">
            <v>0.84299999999999997</v>
          </cell>
          <cell r="AY783" t="str">
            <v>WT125X12.65</v>
          </cell>
        </row>
        <row r="784">
          <cell r="A784" t="str">
            <v>WT</v>
          </cell>
          <cell r="B784" t="str">
            <v>WT5X7.5</v>
          </cell>
          <cell r="C784">
            <v>7.5</v>
          </cell>
          <cell r="D784">
            <v>2.21</v>
          </cell>
          <cell r="E784">
            <v>5</v>
          </cell>
          <cell r="F784">
            <v>0</v>
          </cell>
          <cell r="G784">
            <v>0</v>
          </cell>
          <cell r="H784">
            <v>4</v>
          </cell>
          <cell r="I784">
            <v>0</v>
          </cell>
          <cell r="J784">
            <v>0</v>
          </cell>
          <cell r="K784">
            <v>0.23</v>
          </cell>
          <cell r="L784">
            <v>0.27</v>
          </cell>
          <cell r="M784">
            <v>0</v>
          </cell>
          <cell r="N784">
            <v>0</v>
          </cell>
          <cell r="O784">
            <v>0</v>
          </cell>
          <cell r="P784">
            <v>0.56999999999999995</v>
          </cell>
          <cell r="Q784">
            <v>0.8125</v>
          </cell>
          <cell r="R784">
            <v>0</v>
          </cell>
          <cell r="S784">
            <v>1.37</v>
          </cell>
          <cell r="T784">
            <v>0</v>
          </cell>
          <cell r="U784">
            <v>0</v>
          </cell>
          <cell r="V784">
            <v>0.30499999999999999</v>
          </cell>
          <cell r="W784">
            <v>0</v>
          </cell>
          <cell r="X784">
            <v>0</v>
          </cell>
          <cell r="Y784">
            <v>19.2</v>
          </cell>
          <cell r="Z784">
            <v>0</v>
          </cell>
          <cell r="AA784">
            <v>0</v>
          </cell>
          <cell r="AB784">
            <v>0</v>
          </cell>
          <cell r="AC784">
            <v>0</v>
          </cell>
          <cell r="AD784">
            <v>0</v>
          </cell>
          <cell r="AE784">
            <v>5.45</v>
          </cell>
          <cell r="AF784">
            <v>2.71</v>
          </cell>
          <cell r="AG784">
            <v>1.5</v>
          </cell>
          <cell r="AH784">
            <v>1.57</v>
          </cell>
          <cell r="AI784">
            <v>1.45</v>
          </cell>
          <cell r="AJ784">
            <v>1.1499999999999999</v>
          </cell>
          <cell r="AK784">
            <v>0.72299999999999998</v>
          </cell>
          <cell r="AL784">
            <v>0.81</v>
          </cell>
          <cell r="AM784">
            <v>0</v>
          </cell>
          <cell r="AN784">
            <v>5.1799999999999999E-2</v>
          </cell>
          <cell r="AO784">
            <v>4.7500000000000001E-2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2.16</v>
          </cell>
          <cell r="AV784">
            <v>0.67300000000000004</v>
          </cell>
          <cell r="AW784">
            <v>0</v>
          </cell>
          <cell r="AX784">
            <v>0.81</v>
          </cell>
          <cell r="AY784" t="str">
            <v>WT125X11.15</v>
          </cell>
        </row>
        <row r="785">
          <cell r="A785" t="str">
            <v>WT</v>
          </cell>
          <cell r="B785" t="str">
            <v>WT5X6</v>
          </cell>
          <cell r="C785">
            <v>6</v>
          </cell>
          <cell r="D785">
            <v>1.77</v>
          </cell>
          <cell r="E785">
            <v>4.93</v>
          </cell>
          <cell r="F785">
            <v>0</v>
          </cell>
          <cell r="G785">
            <v>0</v>
          </cell>
          <cell r="H785">
            <v>3.96</v>
          </cell>
          <cell r="I785">
            <v>0</v>
          </cell>
          <cell r="J785">
            <v>0</v>
          </cell>
          <cell r="K785">
            <v>0.19</v>
          </cell>
          <cell r="L785">
            <v>0.21</v>
          </cell>
          <cell r="M785">
            <v>0</v>
          </cell>
          <cell r="N785">
            <v>0</v>
          </cell>
          <cell r="O785">
            <v>0</v>
          </cell>
          <cell r="P785">
            <v>0.51</v>
          </cell>
          <cell r="Q785">
            <v>0.75</v>
          </cell>
          <cell r="R785">
            <v>0</v>
          </cell>
          <cell r="S785">
            <v>1.36</v>
          </cell>
          <cell r="T785">
            <v>0</v>
          </cell>
          <cell r="U785">
            <v>0</v>
          </cell>
          <cell r="V785">
            <v>0.32200000000000001</v>
          </cell>
          <cell r="W785">
            <v>0</v>
          </cell>
          <cell r="X785">
            <v>0</v>
          </cell>
          <cell r="Y785">
            <v>23.3</v>
          </cell>
          <cell r="Z785">
            <v>0</v>
          </cell>
          <cell r="AA785">
            <v>0</v>
          </cell>
          <cell r="AB785">
            <v>0</v>
          </cell>
          <cell r="AC785">
            <v>0</v>
          </cell>
          <cell r="AD785">
            <v>0</v>
          </cell>
          <cell r="AE785">
            <v>4.3499999999999996</v>
          </cell>
          <cell r="AF785">
            <v>2.2000000000000002</v>
          </cell>
          <cell r="AG785">
            <v>1.22</v>
          </cell>
          <cell r="AH785">
            <v>1.57</v>
          </cell>
          <cell r="AI785">
            <v>1.0900000000000001</v>
          </cell>
          <cell r="AJ785">
            <v>0.86899999999999999</v>
          </cell>
          <cell r="AK785">
            <v>0.55100000000000005</v>
          </cell>
          <cell r="AL785">
            <v>0.78500000000000003</v>
          </cell>
          <cell r="AM785">
            <v>0</v>
          </cell>
          <cell r="AN785">
            <v>2.7199999999999998E-2</v>
          </cell>
          <cell r="AO785">
            <v>2.5499999999999998E-2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2.16</v>
          </cell>
          <cell r="AV785">
            <v>0.66200000000000003</v>
          </cell>
          <cell r="AW785">
            <v>0</v>
          </cell>
          <cell r="AX785">
            <v>0.59299999999999997</v>
          </cell>
          <cell r="AY785" t="str">
            <v>WT125X8.95</v>
          </cell>
        </row>
        <row r="786">
          <cell r="A786" t="str">
            <v>WT</v>
          </cell>
          <cell r="B786" t="str">
            <v>WT4X33.5</v>
          </cell>
          <cell r="C786">
            <v>33.5</v>
          </cell>
          <cell r="D786">
            <v>9.84</v>
          </cell>
          <cell r="E786">
            <v>4.5</v>
          </cell>
          <cell r="F786">
            <v>0</v>
          </cell>
          <cell r="G786">
            <v>0</v>
          </cell>
          <cell r="H786">
            <v>8.2799999999999994</v>
          </cell>
          <cell r="I786">
            <v>0</v>
          </cell>
          <cell r="J786">
            <v>0</v>
          </cell>
          <cell r="K786">
            <v>0.56999999999999995</v>
          </cell>
          <cell r="L786">
            <v>0.93500000000000005</v>
          </cell>
          <cell r="M786">
            <v>0</v>
          </cell>
          <cell r="N786">
            <v>0</v>
          </cell>
          <cell r="O786">
            <v>0</v>
          </cell>
          <cell r="P786">
            <v>1.33</v>
          </cell>
          <cell r="Q786">
            <v>1.625</v>
          </cell>
          <cell r="R786">
            <v>0</v>
          </cell>
          <cell r="S786">
            <v>0.93600000000000005</v>
          </cell>
          <cell r="T786">
            <v>0</v>
          </cell>
          <cell r="U786">
            <v>0</v>
          </cell>
          <cell r="V786">
            <v>0.59399999999999997</v>
          </cell>
          <cell r="W786">
            <v>0</v>
          </cell>
          <cell r="X786">
            <v>0</v>
          </cell>
          <cell r="Y786">
            <v>5.56</v>
          </cell>
          <cell r="Z786">
            <v>0</v>
          </cell>
          <cell r="AA786">
            <v>0</v>
          </cell>
          <cell r="AB786">
            <v>0</v>
          </cell>
          <cell r="AC786">
            <v>0</v>
          </cell>
          <cell r="AD786">
            <v>0</v>
          </cell>
          <cell r="AE786">
            <v>10.9</v>
          </cell>
          <cell r="AF786">
            <v>6.29</v>
          </cell>
          <cell r="AG786">
            <v>3.05</v>
          </cell>
          <cell r="AH786">
            <v>1.05</v>
          </cell>
          <cell r="AI786">
            <v>44.3</v>
          </cell>
          <cell r="AJ786">
            <v>16.3</v>
          </cell>
          <cell r="AK786">
            <v>10.7</v>
          </cell>
          <cell r="AL786">
            <v>2.12</v>
          </cell>
          <cell r="AM786">
            <v>0</v>
          </cell>
          <cell r="AN786">
            <v>2.5099999999999998</v>
          </cell>
          <cell r="AO786">
            <v>3.56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2.41</v>
          </cell>
          <cell r="AV786">
            <v>0.96199999999999997</v>
          </cell>
          <cell r="AW786">
            <v>0</v>
          </cell>
          <cell r="AX786">
            <v>1</v>
          </cell>
          <cell r="AY786" t="str">
            <v>WT100X50</v>
          </cell>
        </row>
        <row r="787">
          <cell r="A787" t="str">
            <v>WT</v>
          </cell>
          <cell r="B787" t="str">
            <v>WT4X29</v>
          </cell>
          <cell r="C787">
            <v>29</v>
          </cell>
          <cell r="D787">
            <v>8.5399999999999991</v>
          </cell>
          <cell r="E787">
            <v>4.38</v>
          </cell>
          <cell r="F787">
            <v>0</v>
          </cell>
          <cell r="G787">
            <v>0</v>
          </cell>
          <cell r="H787">
            <v>8.2200000000000006</v>
          </cell>
          <cell r="I787">
            <v>0</v>
          </cell>
          <cell r="J787">
            <v>0</v>
          </cell>
          <cell r="K787">
            <v>0.51</v>
          </cell>
          <cell r="L787">
            <v>0.81</v>
          </cell>
          <cell r="M787">
            <v>0</v>
          </cell>
          <cell r="N787">
            <v>0</v>
          </cell>
          <cell r="O787">
            <v>0</v>
          </cell>
          <cell r="P787">
            <v>1.2</v>
          </cell>
          <cell r="Q787">
            <v>1.5</v>
          </cell>
          <cell r="R787">
            <v>0</v>
          </cell>
          <cell r="S787">
            <v>0.874</v>
          </cell>
          <cell r="T787">
            <v>0</v>
          </cell>
          <cell r="U787">
            <v>0</v>
          </cell>
          <cell r="V787">
            <v>0.52</v>
          </cell>
          <cell r="W787">
            <v>0</v>
          </cell>
          <cell r="X787">
            <v>0</v>
          </cell>
          <cell r="Y787">
            <v>6.22</v>
          </cell>
          <cell r="Z787">
            <v>0</v>
          </cell>
          <cell r="AA787">
            <v>0</v>
          </cell>
          <cell r="AB787">
            <v>0</v>
          </cell>
          <cell r="AC787">
            <v>0</v>
          </cell>
          <cell r="AD787">
            <v>0</v>
          </cell>
          <cell r="AE787">
            <v>9.1199999999999992</v>
          </cell>
          <cell r="AF787">
            <v>5.25</v>
          </cell>
          <cell r="AG787">
            <v>2.61</v>
          </cell>
          <cell r="AH787">
            <v>1.03</v>
          </cell>
          <cell r="AI787">
            <v>37.5</v>
          </cell>
          <cell r="AJ787">
            <v>13.9</v>
          </cell>
          <cell r="AK787">
            <v>9.1300000000000008</v>
          </cell>
          <cell r="AL787">
            <v>2.1</v>
          </cell>
          <cell r="AM787">
            <v>0</v>
          </cell>
          <cell r="AN787">
            <v>1.66</v>
          </cell>
          <cell r="AO787">
            <v>2.2799999999999998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2.38</v>
          </cell>
          <cell r="AV787">
            <v>0.96099999999999997</v>
          </cell>
          <cell r="AW787">
            <v>0</v>
          </cell>
          <cell r="AX787">
            <v>1</v>
          </cell>
          <cell r="AY787" t="str">
            <v>WT100X43</v>
          </cell>
        </row>
        <row r="788">
          <cell r="A788" t="str">
            <v>WT</v>
          </cell>
          <cell r="B788" t="str">
            <v>WT4X24</v>
          </cell>
          <cell r="C788">
            <v>24</v>
          </cell>
          <cell r="D788">
            <v>7.05</v>
          </cell>
          <cell r="E788">
            <v>4.25</v>
          </cell>
          <cell r="F788">
            <v>0</v>
          </cell>
          <cell r="G788">
            <v>0</v>
          </cell>
          <cell r="H788">
            <v>8.11</v>
          </cell>
          <cell r="I788">
            <v>0</v>
          </cell>
          <cell r="J788">
            <v>0</v>
          </cell>
          <cell r="K788">
            <v>0.4</v>
          </cell>
          <cell r="L788">
            <v>0.68500000000000005</v>
          </cell>
          <cell r="M788">
            <v>0</v>
          </cell>
          <cell r="N788">
            <v>0</v>
          </cell>
          <cell r="O788">
            <v>0</v>
          </cell>
          <cell r="P788">
            <v>1.08</v>
          </cell>
          <cell r="Q788">
            <v>1.375</v>
          </cell>
          <cell r="R788">
            <v>0</v>
          </cell>
          <cell r="S788">
            <v>0.77700000000000002</v>
          </cell>
          <cell r="T788">
            <v>0</v>
          </cell>
          <cell r="U788">
            <v>0</v>
          </cell>
          <cell r="V788">
            <v>0.435</v>
          </cell>
          <cell r="W788">
            <v>0</v>
          </cell>
          <cell r="X788">
            <v>0</v>
          </cell>
          <cell r="Y788">
            <v>7.93</v>
          </cell>
          <cell r="Z788">
            <v>0</v>
          </cell>
          <cell r="AA788">
            <v>0</v>
          </cell>
          <cell r="AB788">
            <v>0</v>
          </cell>
          <cell r="AC788">
            <v>0</v>
          </cell>
          <cell r="AD788">
            <v>0</v>
          </cell>
          <cell r="AE788">
            <v>6.85</v>
          </cell>
          <cell r="AF788">
            <v>3.94</v>
          </cell>
          <cell r="AG788">
            <v>1.97</v>
          </cell>
          <cell r="AH788">
            <v>0.98599999999999999</v>
          </cell>
          <cell r="AI788">
            <v>30.5</v>
          </cell>
          <cell r="AJ788">
            <v>11.4</v>
          </cell>
          <cell r="AK788">
            <v>7.51</v>
          </cell>
          <cell r="AL788">
            <v>2.08</v>
          </cell>
          <cell r="AM788">
            <v>0</v>
          </cell>
          <cell r="AN788">
            <v>0.97699999999999998</v>
          </cell>
          <cell r="AO788">
            <v>1.3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2.34</v>
          </cell>
          <cell r="AV788">
            <v>0.96599999999999997</v>
          </cell>
          <cell r="AW788">
            <v>0</v>
          </cell>
          <cell r="AX788">
            <v>1</v>
          </cell>
          <cell r="AY788" t="str">
            <v>WT100X35.5</v>
          </cell>
        </row>
        <row r="789">
          <cell r="A789" t="str">
            <v>WT</v>
          </cell>
          <cell r="B789" t="str">
            <v>WT4X20</v>
          </cell>
          <cell r="C789">
            <v>20</v>
          </cell>
          <cell r="D789">
            <v>5.87</v>
          </cell>
          <cell r="E789">
            <v>4.13</v>
          </cell>
          <cell r="F789">
            <v>0</v>
          </cell>
          <cell r="G789">
            <v>0</v>
          </cell>
          <cell r="H789">
            <v>8.07</v>
          </cell>
          <cell r="I789">
            <v>0</v>
          </cell>
          <cell r="J789">
            <v>0</v>
          </cell>
          <cell r="K789">
            <v>0.36</v>
          </cell>
          <cell r="L789">
            <v>0.56000000000000005</v>
          </cell>
          <cell r="M789">
            <v>0</v>
          </cell>
          <cell r="N789">
            <v>0</v>
          </cell>
          <cell r="O789">
            <v>0</v>
          </cell>
          <cell r="P789">
            <v>0.95399999999999996</v>
          </cell>
          <cell r="Q789">
            <v>1.25</v>
          </cell>
          <cell r="R789">
            <v>0</v>
          </cell>
          <cell r="S789">
            <v>0.73499999999999999</v>
          </cell>
          <cell r="T789">
            <v>0</v>
          </cell>
          <cell r="U789">
            <v>0</v>
          </cell>
          <cell r="V789">
            <v>0.36399999999999999</v>
          </cell>
          <cell r="W789">
            <v>0</v>
          </cell>
          <cell r="X789">
            <v>0</v>
          </cell>
          <cell r="Y789">
            <v>8.81</v>
          </cell>
          <cell r="Z789">
            <v>0</v>
          </cell>
          <cell r="AA789">
            <v>0</v>
          </cell>
          <cell r="AB789">
            <v>0</v>
          </cell>
          <cell r="AC789">
            <v>0</v>
          </cell>
          <cell r="AD789">
            <v>0</v>
          </cell>
          <cell r="AE789">
            <v>5.73</v>
          </cell>
          <cell r="AF789">
            <v>3.25</v>
          </cell>
          <cell r="AG789">
            <v>1.69</v>
          </cell>
          <cell r="AH789">
            <v>0.98799999999999999</v>
          </cell>
          <cell r="AI789">
            <v>24.5</v>
          </cell>
          <cell r="AJ789">
            <v>9.24</v>
          </cell>
          <cell r="AK789">
            <v>6.08</v>
          </cell>
          <cell r="AL789">
            <v>2.04</v>
          </cell>
          <cell r="AM789">
            <v>0</v>
          </cell>
          <cell r="AN789">
            <v>0.55800000000000005</v>
          </cell>
          <cell r="AO789">
            <v>0.71499999999999997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2.31</v>
          </cell>
          <cell r="AV789">
            <v>0.96099999999999997</v>
          </cell>
          <cell r="AW789">
            <v>0</v>
          </cell>
          <cell r="AX789">
            <v>1</v>
          </cell>
          <cell r="AY789" t="str">
            <v>WT100X29.5</v>
          </cell>
        </row>
        <row r="790">
          <cell r="A790" t="str">
            <v>WT</v>
          </cell>
          <cell r="B790" t="str">
            <v>WT4X17.5</v>
          </cell>
          <cell r="C790">
            <v>17.5</v>
          </cell>
          <cell r="D790">
            <v>5.14</v>
          </cell>
          <cell r="E790">
            <v>4.0599999999999996</v>
          </cell>
          <cell r="F790">
            <v>0</v>
          </cell>
          <cell r="G790">
            <v>0</v>
          </cell>
          <cell r="H790">
            <v>8.02</v>
          </cell>
          <cell r="I790">
            <v>0</v>
          </cell>
          <cell r="J790">
            <v>0</v>
          </cell>
          <cell r="K790">
            <v>0.31</v>
          </cell>
          <cell r="L790">
            <v>0.495</v>
          </cell>
          <cell r="M790">
            <v>0</v>
          </cell>
          <cell r="N790">
            <v>0</v>
          </cell>
          <cell r="O790">
            <v>0</v>
          </cell>
          <cell r="P790">
            <v>0.88900000000000001</v>
          </cell>
          <cell r="Q790">
            <v>1.1875</v>
          </cell>
          <cell r="R790">
            <v>0</v>
          </cell>
          <cell r="S790">
            <v>0.68799999999999994</v>
          </cell>
          <cell r="T790">
            <v>0</v>
          </cell>
          <cell r="U790">
            <v>0</v>
          </cell>
          <cell r="V790">
            <v>0.32100000000000001</v>
          </cell>
          <cell r="W790">
            <v>0</v>
          </cell>
          <cell r="X790">
            <v>0</v>
          </cell>
          <cell r="Y790">
            <v>10.199999999999999</v>
          </cell>
          <cell r="Z790">
            <v>0</v>
          </cell>
          <cell r="AA790">
            <v>0</v>
          </cell>
          <cell r="AB790">
            <v>0</v>
          </cell>
          <cell r="AC790">
            <v>0</v>
          </cell>
          <cell r="AD790">
            <v>0</v>
          </cell>
          <cell r="AE790">
            <v>4.82</v>
          </cell>
          <cell r="AF790">
            <v>2.71</v>
          </cell>
          <cell r="AG790">
            <v>1.43</v>
          </cell>
          <cell r="AH790">
            <v>0.96799999999999997</v>
          </cell>
          <cell r="AI790">
            <v>21.3</v>
          </cell>
          <cell r="AJ790">
            <v>8.0500000000000007</v>
          </cell>
          <cell r="AK790">
            <v>5.31</v>
          </cell>
          <cell r="AL790">
            <v>2.0299999999999998</v>
          </cell>
          <cell r="AM790">
            <v>0</v>
          </cell>
          <cell r="AN790">
            <v>0.38400000000000001</v>
          </cell>
          <cell r="AO790">
            <v>0.48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2.2999999999999998</v>
          </cell>
          <cell r="AV790">
            <v>0.96299999999999997</v>
          </cell>
          <cell r="AW790">
            <v>0</v>
          </cell>
          <cell r="AX790">
            <v>1</v>
          </cell>
          <cell r="AY790" t="str">
            <v>WT100X26</v>
          </cell>
        </row>
        <row r="791">
          <cell r="A791" t="str">
            <v>WT</v>
          </cell>
          <cell r="B791" t="str">
            <v>WT4X15.5</v>
          </cell>
          <cell r="C791">
            <v>15.5</v>
          </cell>
          <cell r="D791">
            <v>4.5599999999999996</v>
          </cell>
          <cell r="E791">
            <v>4</v>
          </cell>
          <cell r="F791">
            <v>0</v>
          </cell>
          <cell r="G791">
            <v>0</v>
          </cell>
          <cell r="H791">
            <v>8</v>
          </cell>
          <cell r="I791">
            <v>0</v>
          </cell>
          <cell r="J791">
            <v>0</v>
          </cell>
          <cell r="K791">
            <v>0.28499999999999998</v>
          </cell>
          <cell r="L791">
            <v>0.435</v>
          </cell>
          <cell r="M791">
            <v>0</v>
          </cell>
          <cell r="N791">
            <v>0</v>
          </cell>
          <cell r="O791">
            <v>0</v>
          </cell>
          <cell r="P791">
            <v>0.82899999999999996</v>
          </cell>
          <cell r="Q791">
            <v>1.125</v>
          </cell>
          <cell r="R791">
            <v>0</v>
          </cell>
          <cell r="S791">
            <v>0.66800000000000004</v>
          </cell>
          <cell r="T791">
            <v>0</v>
          </cell>
          <cell r="U791">
            <v>0</v>
          </cell>
          <cell r="V791">
            <v>0.28499999999999998</v>
          </cell>
          <cell r="W791">
            <v>0</v>
          </cell>
          <cell r="X791">
            <v>0</v>
          </cell>
          <cell r="Y791">
            <v>11.1</v>
          </cell>
          <cell r="Z791">
            <v>0</v>
          </cell>
          <cell r="AA791">
            <v>0</v>
          </cell>
          <cell r="AB791">
            <v>0</v>
          </cell>
          <cell r="AC791">
            <v>0</v>
          </cell>
          <cell r="AD791">
            <v>0</v>
          </cell>
          <cell r="AE791">
            <v>4.28</v>
          </cell>
          <cell r="AF791">
            <v>2.39</v>
          </cell>
          <cell r="AG791">
            <v>1.28</v>
          </cell>
          <cell r="AH791">
            <v>0.96899999999999997</v>
          </cell>
          <cell r="AI791">
            <v>18.5</v>
          </cell>
          <cell r="AJ791">
            <v>7.03</v>
          </cell>
          <cell r="AK791">
            <v>4.6399999999999997</v>
          </cell>
          <cell r="AL791">
            <v>2.02</v>
          </cell>
          <cell r="AM791">
            <v>0</v>
          </cell>
          <cell r="AN791">
            <v>0.26700000000000002</v>
          </cell>
          <cell r="AO791">
            <v>0.32700000000000001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2.2799999999999998</v>
          </cell>
          <cell r="AV791">
            <v>0.96099999999999997</v>
          </cell>
          <cell r="AW791">
            <v>0</v>
          </cell>
          <cell r="AX791">
            <v>1</v>
          </cell>
          <cell r="AY791" t="str">
            <v>WT100X23.05</v>
          </cell>
        </row>
        <row r="792">
          <cell r="A792" t="str">
            <v>WT</v>
          </cell>
          <cell r="B792" t="str">
            <v>WT4X14</v>
          </cell>
          <cell r="C792">
            <v>14</v>
          </cell>
          <cell r="D792">
            <v>4.12</v>
          </cell>
          <cell r="E792">
            <v>4.03</v>
          </cell>
          <cell r="F792">
            <v>0</v>
          </cell>
          <cell r="G792">
            <v>0</v>
          </cell>
          <cell r="H792">
            <v>6.54</v>
          </cell>
          <cell r="I792">
            <v>0</v>
          </cell>
          <cell r="J792">
            <v>0</v>
          </cell>
          <cell r="K792">
            <v>0.28499999999999998</v>
          </cell>
          <cell r="L792">
            <v>0.46500000000000002</v>
          </cell>
          <cell r="M792">
            <v>0</v>
          </cell>
          <cell r="N792">
            <v>0</v>
          </cell>
          <cell r="O792">
            <v>0</v>
          </cell>
          <cell r="P792">
            <v>0.85899999999999999</v>
          </cell>
          <cell r="Q792">
            <v>0.9375</v>
          </cell>
          <cell r="R792">
            <v>0</v>
          </cell>
          <cell r="S792">
            <v>0.73399999999999999</v>
          </cell>
          <cell r="T792">
            <v>0</v>
          </cell>
          <cell r="U792">
            <v>0</v>
          </cell>
          <cell r="V792">
            <v>0.315</v>
          </cell>
          <cell r="W792">
            <v>0</v>
          </cell>
          <cell r="X792">
            <v>0</v>
          </cell>
          <cell r="Y792">
            <v>11.1</v>
          </cell>
          <cell r="Z792">
            <v>0</v>
          </cell>
          <cell r="AA792">
            <v>0</v>
          </cell>
          <cell r="AB792">
            <v>0</v>
          </cell>
          <cell r="AC792">
            <v>0</v>
          </cell>
          <cell r="AD792">
            <v>0</v>
          </cell>
          <cell r="AE792">
            <v>4.2300000000000004</v>
          </cell>
          <cell r="AF792">
            <v>2.38</v>
          </cell>
          <cell r="AG792">
            <v>1.28</v>
          </cell>
          <cell r="AH792">
            <v>1.01</v>
          </cell>
          <cell r="AI792">
            <v>10.8</v>
          </cell>
          <cell r="AJ792">
            <v>5.04</v>
          </cell>
          <cell r="AK792">
            <v>3.31</v>
          </cell>
          <cell r="AL792">
            <v>1.62</v>
          </cell>
          <cell r="AM792">
            <v>0</v>
          </cell>
          <cell r="AN792">
            <v>0.26800000000000002</v>
          </cell>
          <cell r="AO792">
            <v>0.23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1.97</v>
          </cell>
          <cell r="AV792">
            <v>0.93500000000000005</v>
          </cell>
          <cell r="AW792">
            <v>0</v>
          </cell>
          <cell r="AX792">
            <v>1</v>
          </cell>
          <cell r="AY792" t="str">
            <v>WT100X20.85</v>
          </cell>
        </row>
        <row r="793">
          <cell r="A793" t="str">
            <v>WT</v>
          </cell>
          <cell r="B793" t="str">
            <v>WT4X12</v>
          </cell>
          <cell r="C793">
            <v>12</v>
          </cell>
          <cell r="D793">
            <v>3.54</v>
          </cell>
          <cell r="E793">
            <v>3.97</v>
          </cell>
          <cell r="F793">
            <v>0</v>
          </cell>
          <cell r="G793">
            <v>0</v>
          </cell>
          <cell r="H793">
            <v>6.5</v>
          </cell>
          <cell r="I793">
            <v>0</v>
          </cell>
          <cell r="J793">
            <v>0</v>
          </cell>
          <cell r="K793">
            <v>0.245</v>
          </cell>
          <cell r="L793">
            <v>0.4</v>
          </cell>
          <cell r="M793">
            <v>0</v>
          </cell>
          <cell r="N793">
            <v>0</v>
          </cell>
          <cell r="O793">
            <v>0</v>
          </cell>
          <cell r="P793">
            <v>0.79400000000000004</v>
          </cell>
          <cell r="Q793">
            <v>0.875</v>
          </cell>
          <cell r="R793">
            <v>0</v>
          </cell>
          <cell r="S793">
            <v>0.69499999999999995</v>
          </cell>
          <cell r="T793">
            <v>0</v>
          </cell>
          <cell r="U793">
            <v>0</v>
          </cell>
          <cell r="V793">
            <v>0.27200000000000002</v>
          </cell>
          <cell r="W793">
            <v>0</v>
          </cell>
          <cell r="X793">
            <v>0</v>
          </cell>
          <cell r="Y793">
            <v>12.9</v>
          </cell>
          <cell r="Z793">
            <v>0</v>
          </cell>
          <cell r="AA793">
            <v>0</v>
          </cell>
          <cell r="AB793">
            <v>0</v>
          </cell>
          <cell r="AC793">
            <v>0</v>
          </cell>
          <cell r="AD793">
            <v>0</v>
          </cell>
          <cell r="AE793">
            <v>3.53</v>
          </cell>
          <cell r="AF793">
            <v>1.98</v>
          </cell>
          <cell r="AG793">
            <v>1.08</v>
          </cell>
          <cell r="AH793">
            <v>0.999</v>
          </cell>
          <cell r="AI793">
            <v>9.14</v>
          </cell>
          <cell r="AJ793">
            <v>4.28</v>
          </cell>
          <cell r="AK793">
            <v>2.81</v>
          </cell>
          <cell r="AL793">
            <v>1.61</v>
          </cell>
          <cell r="AM793">
            <v>0</v>
          </cell>
          <cell r="AN793">
            <v>0.17299999999999999</v>
          </cell>
          <cell r="AO793">
            <v>0.14399999999999999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1.96</v>
          </cell>
          <cell r="AV793">
            <v>0.93600000000000005</v>
          </cell>
          <cell r="AW793">
            <v>0</v>
          </cell>
          <cell r="AX793">
            <v>1</v>
          </cell>
          <cell r="AY793" t="str">
            <v>WT100X17.95</v>
          </cell>
        </row>
        <row r="794">
          <cell r="A794" t="str">
            <v>WT</v>
          </cell>
          <cell r="B794" t="str">
            <v>WT4X10.5</v>
          </cell>
          <cell r="C794">
            <v>10.5</v>
          </cell>
          <cell r="D794">
            <v>3.08</v>
          </cell>
          <cell r="E794">
            <v>4.1399999999999997</v>
          </cell>
          <cell r="F794">
            <v>0</v>
          </cell>
          <cell r="G794">
            <v>0</v>
          </cell>
          <cell r="H794">
            <v>5.27</v>
          </cell>
          <cell r="I794">
            <v>0</v>
          </cell>
          <cell r="J794">
            <v>0</v>
          </cell>
          <cell r="K794">
            <v>0.25</v>
          </cell>
          <cell r="L794">
            <v>0.4</v>
          </cell>
          <cell r="M794">
            <v>0</v>
          </cell>
          <cell r="N794">
            <v>0</v>
          </cell>
          <cell r="O794">
            <v>0</v>
          </cell>
          <cell r="P794">
            <v>0.7</v>
          </cell>
          <cell r="Q794">
            <v>0.875</v>
          </cell>
          <cell r="R794">
            <v>0</v>
          </cell>
          <cell r="S794">
            <v>0.83099999999999996</v>
          </cell>
          <cell r="T794">
            <v>0</v>
          </cell>
          <cell r="U794">
            <v>0</v>
          </cell>
          <cell r="V794">
            <v>0.29199999999999998</v>
          </cell>
          <cell r="W794">
            <v>0</v>
          </cell>
          <cell r="X794">
            <v>0</v>
          </cell>
          <cell r="Y794">
            <v>13.8</v>
          </cell>
          <cell r="Z794">
            <v>0</v>
          </cell>
          <cell r="AA794">
            <v>0</v>
          </cell>
          <cell r="AB794">
            <v>0</v>
          </cell>
          <cell r="AC794">
            <v>0</v>
          </cell>
          <cell r="AD794">
            <v>0</v>
          </cell>
          <cell r="AE794">
            <v>3.9</v>
          </cell>
          <cell r="AF794">
            <v>2.11</v>
          </cell>
          <cell r="AG794">
            <v>1.18</v>
          </cell>
          <cell r="AH794">
            <v>1.1200000000000001</v>
          </cell>
          <cell r="AI794">
            <v>4.88</v>
          </cell>
          <cell r="AJ794">
            <v>2.84</v>
          </cell>
          <cell r="AK794">
            <v>1.85</v>
          </cell>
          <cell r="AL794">
            <v>1.26</v>
          </cell>
          <cell r="AM794">
            <v>0</v>
          </cell>
          <cell r="AN794">
            <v>0.14099999999999999</v>
          </cell>
          <cell r="AO794">
            <v>9.1600000000000001E-2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1.8</v>
          </cell>
          <cell r="AV794">
            <v>0.877</v>
          </cell>
          <cell r="AW794">
            <v>0</v>
          </cell>
          <cell r="AX794">
            <v>1</v>
          </cell>
          <cell r="AY794" t="str">
            <v>WT100X15.65</v>
          </cell>
        </row>
        <row r="795">
          <cell r="A795" t="str">
            <v>WT</v>
          </cell>
          <cell r="B795" t="str">
            <v>WT4X9</v>
          </cell>
          <cell r="C795">
            <v>9</v>
          </cell>
          <cell r="D795">
            <v>2.63</v>
          </cell>
          <cell r="E795">
            <v>4.07</v>
          </cell>
          <cell r="F795">
            <v>0</v>
          </cell>
          <cell r="G795">
            <v>0</v>
          </cell>
          <cell r="H795">
            <v>5.25</v>
          </cell>
          <cell r="I795">
            <v>0</v>
          </cell>
          <cell r="J795">
            <v>0</v>
          </cell>
          <cell r="K795">
            <v>0.23</v>
          </cell>
          <cell r="L795">
            <v>0.33</v>
          </cell>
          <cell r="M795">
            <v>0</v>
          </cell>
          <cell r="N795">
            <v>0</v>
          </cell>
          <cell r="O795">
            <v>0</v>
          </cell>
          <cell r="P795">
            <v>0.63</v>
          </cell>
          <cell r="Q795">
            <v>0.8125</v>
          </cell>
          <cell r="R795">
            <v>0</v>
          </cell>
          <cell r="S795">
            <v>0.83399999999999996</v>
          </cell>
          <cell r="T795">
            <v>0</v>
          </cell>
          <cell r="U795">
            <v>0</v>
          </cell>
          <cell r="V795">
            <v>0.251</v>
          </cell>
          <cell r="W795">
            <v>0</v>
          </cell>
          <cell r="X795">
            <v>0</v>
          </cell>
          <cell r="Y795">
            <v>15</v>
          </cell>
          <cell r="Z795">
            <v>0</v>
          </cell>
          <cell r="AA795">
            <v>0</v>
          </cell>
          <cell r="AB795">
            <v>0</v>
          </cell>
          <cell r="AC795">
            <v>0</v>
          </cell>
          <cell r="AD795">
            <v>0</v>
          </cell>
          <cell r="AE795">
            <v>3.41</v>
          </cell>
          <cell r="AF795">
            <v>1.86</v>
          </cell>
          <cell r="AG795">
            <v>1.05</v>
          </cell>
          <cell r="AH795">
            <v>1.1399999999999999</v>
          </cell>
          <cell r="AI795">
            <v>3.98</v>
          </cell>
          <cell r="AJ795">
            <v>2.33</v>
          </cell>
          <cell r="AK795">
            <v>1.52</v>
          </cell>
          <cell r="AL795">
            <v>1.23</v>
          </cell>
          <cell r="AM795">
            <v>0</v>
          </cell>
          <cell r="AN795">
            <v>8.5500000000000007E-2</v>
          </cell>
          <cell r="AO795">
            <v>5.62E-2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1.8</v>
          </cell>
          <cell r="AV795">
            <v>0.86199999999999999</v>
          </cell>
          <cell r="AW795">
            <v>0</v>
          </cell>
          <cell r="AX795">
            <v>1</v>
          </cell>
          <cell r="AY795" t="str">
            <v>WT100X13.3</v>
          </cell>
        </row>
        <row r="796">
          <cell r="A796" t="str">
            <v>WT</v>
          </cell>
          <cell r="B796" t="str">
            <v>WT4X7.5</v>
          </cell>
          <cell r="C796">
            <v>7.5</v>
          </cell>
          <cell r="D796">
            <v>2.2200000000000002</v>
          </cell>
          <cell r="E796">
            <v>4.05</v>
          </cell>
          <cell r="F796">
            <v>0</v>
          </cell>
          <cell r="G796">
            <v>0</v>
          </cell>
          <cell r="H796">
            <v>4.01</v>
          </cell>
          <cell r="I796">
            <v>0</v>
          </cell>
          <cell r="J796">
            <v>0</v>
          </cell>
          <cell r="K796">
            <v>0.245</v>
          </cell>
          <cell r="L796">
            <v>0.315</v>
          </cell>
          <cell r="M796">
            <v>0</v>
          </cell>
          <cell r="N796">
            <v>0</v>
          </cell>
          <cell r="O796">
            <v>0</v>
          </cell>
          <cell r="P796">
            <v>0.61499999999999999</v>
          </cell>
          <cell r="Q796">
            <v>0.8125</v>
          </cell>
          <cell r="R796">
            <v>0</v>
          </cell>
          <cell r="S796">
            <v>0.998</v>
          </cell>
          <cell r="T796">
            <v>0</v>
          </cell>
          <cell r="U796">
            <v>0</v>
          </cell>
          <cell r="V796">
            <v>0.27600000000000002</v>
          </cell>
          <cell r="W796">
            <v>0</v>
          </cell>
          <cell r="X796">
            <v>0</v>
          </cell>
          <cell r="Y796">
            <v>14</v>
          </cell>
          <cell r="Z796">
            <v>0</v>
          </cell>
          <cell r="AA796">
            <v>0</v>
          </cell>
          <cell r="AB796">
            <v>0</v>
          </cell>
          <cell r="AC796">
            <v>0</v>
          </cell>
          <cell r="AD796">
            <v>0</v>
          </cell>
          <cell r="AE796">
            <v>3.28</v>
          </cell>
          <cell r="AF796">
            <v>1.91</v>
          </cell>
          <cell r="AG796">
            <v>1.07</v>
          </cell>
          <cell r="AH796">
            <v>1.22</v>
          </cell>
          <cell r="AI796">
            <v>1.7</v>
          </cell>
          <cell r="AJ796">
            <v>1.33</v>
          </cell>
          <cell r="AK796">
            <v>0.84899999999999998</v>
          </cell>
          <cell r="AL796">
            <v>0.876</v>
          </cell>
          <cell r="AM796">
            <v>0</v>
          </cell>
          <cell r="AN796">
            <v>6.7900000000000002E-2</v>
          </cell>
          <cell r="AO796">
            <v>3.8199999999999998E-2</v>
          </cell>
          <cell r="AP796">
            <v>0</v>
          </cell>
          <cell r="AQ796">
            <v>0</v>
          </cell>
          <cell r="AR796">
            <v>0</v>
          </cell>
          <cell r="AS796">
            <v>0</v>
          </cell>
          <cell r="AT796">
            <v>0</v>
          </cell>
          <cell r="AU796">
            <v>1.72</v>
          </cell>
          <cell r="AV796">
            <v>0.76100000000000001</v>
          </cell>
          <cell r="AW796">
            <v>0</v>
          </cell>
          <cell r="AX796">
            <v>1</v>
          </cell>
          <cell r="AY796" t="str">
            <v>WT100X11.25</v>
          </cell>
        </row>
        <row r="797">
          <cell r="A797" t="str">
            <v>WT</v>
          </cell>
          <cell r="B797" t="str">
            <v>WT4X6.5</v>
          </cell>
          <cell r="C797">
            <v>6.5</v>
          </cell>
          <cell r="D797">
            <v>1.92</v>
          </cell>
          <cell r="E797">
            <v>4</v>
          </cell>
          <cell r="F797">
            <v>0</v>
          </cell>
          <cell r="G797">
            <v>0</v>
          </cell>
          <cell r="H797">
            <v>4</v>
          </cell>
          <cell r="I797">
            <v>0</v>
          </cell>
          <cell r="J797">
            <v>0</v>
          </cell>
          <cell r="K797">
            <v>0.23</v>
          </cell>
          <cell r="L797">
            <v>0.255</v>
          </cell>
          <cell r="M797">
            <v>0</v>
          </cell>
          <cell r="N797">
            <v>0</v>
          </cell>
          <cell r="O797">
            <v>0</v>
          </cell>
          <cell r="P797">
            <v>0.55500000000000005</v>
          </cell>
          <cell r="Q797">
            <v>0.75</v>
          </cell>
          <cell r="R797">
            <v>0</v>
          </cell>
          <cell r="S797">
            <v>1.03</v>
          </cell>
          <cell r="T797">
            <v>0</v>
          </cell>
          <cell r="U797">
            <v>0</v>
          </cell>
          <cell r="V797">
            <v>0.24</v>
          </cell>
          <cell r="W797">
            <v>0</v>
          </cell>
          <cell r="X797">
            <v>0</v>
          </cell>
          <cell r="Y797">
            <v>15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2.89</v>
          </cell>
          <cell r="AF797">
            <v>1.74</v>
          </cell>
          <cell r="AG797">
            <v>0.97399999999999998</v>
          </cell>
          <cell r="AH797">
            <v>1.23</v>
          </cell>
          <cell r="AI797">
            <v>1.36</v>
          </cell>
          <cell r="AJ797">
            <v>1.07</v>
          </cell>
          <cell r="AK797">
            <v>0.68200000000000005</v>
          </cell>
          <cell r="AL797">
            <v>0.84299999999999997</v>
          </cell>
          <cell r="AM797">
            <v>0</v>
          </cell>
          <cell r="AN797">
            <v>4.3299999999999998E-2</v>
          </cell>
          <cell r="AO797">
            <v>2.69E-2</v>
          </cell>
          <cell r="AP797">
            <v>0</v>
          </cell>
          <cell r="AQ797">
            <v>0</v>
          </cell>
          <cell r="AR797">
            <v>0</v>
          </cell>
          <cell r="AS797">
            <v>0</v>
          </cell>
          <cell r="AT797">
            <v>0</v>
          </cell>
          <cell r="AU797">
            <v>1.74</v>
          </cell>
          <cell r="AV797">
            <v>0.73099999999999998</v>
          </cell>
          <cell r="AW797">
            <v>0</v>
          </cell>
          <cell r="AX797">
            <v>1</v>
          </cell>
          <cell r="AY797" t="str">
            <v>WT100X9.65</v>
          </cell>
        </row>
        <row r="798">
          <cell r="A798" t="str">
            <v>WT</v>
          </cell>
          <cell r="B798" t="str">
            <v>WT4X5</v>
          </cell>
          <cell r="C798">
            <v>5</v>
          </cell>
          <cell r="D798">
            <v>1.48</v>
          </cell>
          <cell r="E798">
            <v>3.95</v>
          </cell>
          <cell r="F798">
            <v>0</v>
          </cell>
          <cell r="G798">
            <v>0</v>
          </cell>
          <cell r="H798">
            <v>3.94</v>
          </cell>
          <cell r="I798">
            <v>0</v>
          </cell>
          <cell r="J798">
            <v>0</v>
          </cell>
          <cell r="K798">
            <v>0.17</v>
          </cell>
          <cell r="L798">
            <v>0.20499999999999999</v>
          </cell>
          <cell r="M798">
            <v>0</v>
          </cell>
          <cell r="N798">
            <v>0</v>
          </cell>
          <cell r="O798">
            <v>0</v>
          </cell>
          <cell r="P798">
            <v>0.505</v>
          </cell>
          <cell r="Q798">
            <v>0.6875</v>
          </cell>
          <cell r="R798">
            <v>0</v>
          </cell>
          <cell r="S798">
            <v>0.95299999999999996</v>
          </cell>
          <cell r="T798">
            <v>0</v>
          </cell>
          <cell r="U798">
            <v>0</v>
          </cell>
          <cell r="V798">
            <v>0.188</v>
          </cell>
          <cell r="W798">
            <v>0</v>
          </cell>
          <cell r="X798">
            <v>0</v>
          </cell>
          <cell r="Y798">
            <v>20.2</v>
          </cell>
          <cell r="Z798">
            <v>0</v>
          </cell>
          <cell r="AA798">
            <v>0</v>
          </cell>
          <cell r="AB798">
            <v>0</v>
          </cell>
          <cell r="AC798">
            <v>0</v>
          </cell>
          <cell r="AD798">
            <v>0</v>
          </cell>
          <cell r="AE798">
            <v>2.15</v>
          </cell>
          <cell r="AF798">
            <v>1.27</v>
          </cell>
          <cell r="AG798">
            <v>0.71699999999999997</v>
          </cell>
          <cell r="AH798">
            <v>1.2</v>
          </cell>
          <cell r="AI798">
            <v>1.05</v>
          </cell>
          <cell r="AJ798">
            <v>0.82599999999999996</v>
          </cell>
          <cell r="AK798">
            <v>0.53100000000000003</v>
          </cell>
          <cell r="AL798">
            <v>0.84</v>
          </cell>
          <cell r="AM798">
            <v>0</v>
          </cell>
          <cell r="AN798">
            <v>2.12E-2</v>
          </cell>
          <cell r="AO798">
            <v>1.14E-2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1.7</v>
          </cell>
          <cell r="AV798">
            <v>0.75</v>
          </cell>
          <cell r="AW798">
            <v>0</v>
          </cell>
          <cell r="AX798">
            <v>0.73499999999999999</v>
          </cell>
          <cell r="AY798" t="str">
            <v>WT100X7.5</v>
          </cell>
        </row>
        <row r="799">
          <cell r="A799" t="str">
            <v>WT</v>
          </cell>
          <cell r="B799" t="str">
            <v>WT3X12.5</v>
          </cell>
          <cell r="C799">
            <v>12.5</v>
          </cell>
          <cell r="D799">
            <v>3.68</v>
          </cell>
          <cell r="E799">
            <v>3.19</v>
          </cell>
          <cell r="F799">
            <v>0</v>
          </cell>
          <cell r="G799">
            <v>0</v>
          </cell>
          <cell r="H799">
            <v>6.08</v>
          </cell>
          <cell r="I799">
            <v>0</v>
          </cell>
          <cell r="J799">
            <v>0</v>
          </cell>
          <cell r="K799">
            <v>0.32</v>
          </cell>
          <cell r="L799">
            <v>0.45500000000000002</v>
          </cell>
          <cell r="M799">
            <v>0</v>
          </cell>
          <cell r="N799">
            <v>0</v>
          </cell>
          <cell r="O799">
            <v>0</v>
          </cell>
          <cell r="P799">
            <v>0.754</v>
          </cell>
          <cell r="Q799">
            <v>0.9375</v>
          </cell>
          <cell r="R799">
            <v>0</v>
          </cell>
          <cell r="S799">
            <v>0.61</v>
          </cell>
          <cell r="T799">
            <v>0</v>
          </cell>
          <cell r="U799">
            <v>0</v>
          </cell>
          <cell r="V799">
            <v>0.30299999999999999</v>
          </cell>
          <cell r="W799">
            <v>0</v>
          </cell>
          <cell r="X799">
            <v>0</v>
          </cell>
          <cell r="Y799">
            <v>7.61</v>
          </cell>
          <cell r="Z799">
            <v>0</v>
          </cell>
          <cell r="AA799">
            <v>0</v>
          </cell>
          <cell r="AB799">
            <v>0</v>
          </cell>
          <cell r="AC799">
            <v>0</v>
          </cell>
          <cell r="AD799">
            <v>0</v>
          </cell>
          <cell r="AE799">
            <v>2.29</v>
          </cell>
          <cell r="AF799">
            <v>1.69</v>
          </cell>
          <cell r="AG799">
            <v>0.88600000000000001</v>
          </cell>
          <cell r="AH799">
            <v>0.78800000000000003</v>
          </cell>
          <cell r="AI799">
            <v>8.5299999999999994</v>
          </cell>
          <cell r="AJ799">
            <v>4.28</v>
          </cell>
          <cell r="AK799">
            <v>2.81</v>
          </cell>
          <cell r="AL799">
            <v>1.52</v>
          </cell>
          <cell r="AM799">
            <v>0</v>
          </cell>
          <cell r="AN799">
            <v>0.23400000000000001</v>
          </cell>
          <cell r="AO799">
            <v>0.17100000000000001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1.76</v>
          </cell>
          <cell r="AV799">
            <v>0.95299999999999996</v>
          </cell>
          <cell r="AW799">
            <v>0</v>
          </cell>
          <cell r="AX799">
            <v>1</v>
          </cell>
          <cell r="AY799" t="str">
            <v>WT75X18.55</v>
          </cell>
        </row>
        <row r="800">
          <cell r="A800" t="str">
            <v>WT</v>
          </cell>
          <cell r="B800" t="str">
            <v>WT3X10</v>
          </cell>
          <cell r="C800">
            <v>10</v>
          </cell>
          <cell r="D800">
            <v>2.95</v>
          </cell>
          <cell r="E800">
            <v>3.1</v>
          </cell>
          <cell r="F800">
            <v>0</v>
          </cell>
          <cell r="G800">
            <v>0</v>
          </cell>
          <cell r="H800">
            <v>6.02</v>
          </cell>
          <cell r="I800">
            <v>0</v>
          </cell>
          <cell r="J800">
            <v>0</v>
          </cell>
          <cell r="K800">
            <v>0.26</v>
          </cell>
          <cell r="L800">
            <v>0.36499999999999999</v>
          </cell>
          <cell r="M800">
            <v>0</v>
          </cell>
          <cell r="N800">
            <v>0</v>
          </cell>
          <cell r="O800">
            <v>0</v>
          </cell>
          <cell r="P800">
            <v>0.66400000000000003</v>
          </cell>
          <cell r="Q800">
            <v>0.875</v>
          </cell>
          <cell r="R800">
            <v>0</v>
          </cell>
          <cell r="S800">
            <v>0.56000000000000005</v>
          </cell>
          <cell r="T800">
            <v>0</v>
          </cell>
          <cell r="U800">
            <v>0</v>
          </cell>
          <cell r="V800">
            <v>0.245</v>
          </cell>
          <cell r="W800">
            <v>0</v>
          </cell>
          <cell r="X800">
            <v>0</v>
          </cell>
          <cell r="Y800">
            <v>9.3699999999999992</v>
          </cell>
          <cell r="Z800">
            <v>0</v>
          </cell>
          <cell r="AA800">
            <v>0</v>
          </cell>
          <cell r="AB800">
            <v>0</v>
          </cell>
          <cell r="AC800">
            <v>0</v>
          </cell>
          <cell r="AD800">
            <v>0</v>
          </cell>
          <cell r="AE800">
            <v>1.76</v>
          </cell>
          <cell r="AF800">
            <v>1.29</v>
          </cell>
          <cell r="AG800">
            <v>0.69299999999999995</v>
          </cell>
          <cell r="AH800">
            <v>0.77300000000000002</v>
          </cell>
          <cell r="AI800">
            <v>6.64</v>
          </cell>
          <cell r="AJ800">
            <v>3.36</v>
          </cell>
          <cell r="AK800">
            <v>2.21</v>
          </cell>
          <cell r="AL800">
            <v>1.5</v>
          </cell>
          <cell r="AM800">
            <v>0</v>
          </cell>
          <cell r="AN800">
            <v>0.123</v>
          </cell>
          <cell r="AO800">
            <v>8.5800000000000001E-2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1.73</v>
          </cell>
          <cell r="AV800">
            <v>0.95199999999999996</v>
          </cell>
          <cell r="AW800">
            <v>0</v>
          </cell>
          <cell r="AX800">
            <v>1</v>
          </cell>
          <cell r="AY800" t="str">
            <v>WT75X14.9</v>
          </cell>
        </row>
        <row r="801">
          <cell r="A801" t="str">
            <v>WT</v>
          </cell>
          <cell r="B801" t="str">
            <v>WT3X7.5</v>
          </cell>
          <cell r="C801">
            <v>7.5</v>
          </cell>
          <cell r="D801">
            <v>2.2200000000000002</v>
          </cell>
          <cell r="E801">
            <v>3</v>
          </cell>
          <cell r="F801">
            <v>0</v>
          </cell>
          <cell r="G801">
            <v>0</v>
          </cell>
          <cell r="H801">
            <v>5.99</v>
          </cell>
          <cell r="I801">
            <v>0</v>
          </cell>
          <cell r="J801">
            <v>0</v>
          </cell>
          <cell r="K801">
            <v>0.23</v>
          </cell>
          <cell r="L801">
            <v>0.26</v>
          </cell>
          <cell r="M801">
            <v>0</v>
          </cell>
          <cell r="N801">
            <v>0</v>
          </cell>
          <cell r="O801">
            <v>0</v>
          </cell>
          <cell r="P801">
            <v>0.55900000000000005</v>
          </cell>
          <cell r="Q801">
            <v>0.75</v>
          </cell>
          <cell r="R801">
            <v>0</v>
          </cell>
          <cell r="S801">
            <v>0.55700000000000005</v>
          </cell>
          <cell r="T801">
            <v>0</v>
          </cell>
          <cell r="U801">
            <v>0</v>
          </cell>
          <cell r="V801">
            <v>0.186</v>
          </cell>
          <cell r="W801">
            <v>0</v>
          </cell>
          <cell r="X801">
            <v>0</v>
          </cell>
          <cell r="Y801">
            <v>10.6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1.41</v>
          </cell>
          <cell r="AF801">
            <v>1.03</v>
          </cell>
          <cell r="AG801">
            <v>0.57699999999999996</v>
          </cell>
          <cell r="AH801">
            <v>0.79500000000000004</v>
          </cell>
          <cell r="AI801">
            <v>4.66</v>
          </cell>
          <cell r="AJ801">
            <v>2.37</v>
          </cell>
          <cell r="AK801">
            <v>1.56</v>
          </cell>
          <cell r="AL801">
            <v>1.45</v>
          </cell>
          <cell r="AM801">
            <v>0</v>
          </cell>
          <cell r="AN801">
            <v>5.2299999999999999E-2</v>
          </cell>
          <cell r="AO801">
            <v>3.4200000000000001E-2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1.71</v>
          </cell>
          <cell r="AV801">
            <v>0.93799999999999994</v>
          </cell>
          <cell r="AW801">
            <v>0</v>
          </cell>
          <cell r="AX801">
            <v>1</v>
          </cell>
          <cell r="AY801" t="str">
            <v>WT75X11.25</v>
          </cell>
        </row>
        <row r="802">
          <cell r="A802" t="str">
            <v>WT</v>
          </cell>
          <cell r="B802" t="str">
            <v>WT3X8</v>
          </cell>
          <cell r="C802">
            <v>8</v>
          </cell>
          <cell r="D802">
            <v>2.37</v>
          </cell>
          <cell r="E802">
            <v>3.14</v>
          </cell>
          <cell r="F802">
            <v>0</v>
          </cell>
          <cell r="G802">
            <v>0</v>
          </cell>
          <cell r="H802">
            <v>4.03</v>
          </cell>
          <cell r="I802">
            <v>0</v>
          </cell>
          <cell r="J802">
            <v>0</v>
          </cell>
          <cell r="K802">
            <v>0.26</v>
          </cell>
          <cell r="L802">
            <v>0.40500000000000003</v>
          </cell>
          <cell r="M802">
            <v>0</v>
          </cell>
          <cell r="N802">
            <v>0</v>
          </cell>
          <cell r="O802">
            <v>0</v>
          </cell>
          <cell r="P802">
            <v>0.65500000000000003</v>
          </cell>
          <cell r="Q802">
            <v>0.875</v>
          </cell>
          <cell r="R802">
            <v>0</v>
          </cell>
          <cell r="S802">
            <v>0.67600000000000005</v>
          </cell>
          <cell r="T802">
            <v>0</v>
          </cell>
          <cell r="U802">
            <v>0</v>
          </cell>
          <cell r="V802">
            <v>0.29399999999999998</v>
          </cell>
          <cell r="W802">
            <v>0</v>
          </cell>
          <cell r="X802">
            <v>0</v>
          </cell>
          <cell r="Y802">
            <v>9.56</v>
          </cell>
          <cell r="Z802">
            <v>0</v>
          </cell>
          <cell r="AA802">
            <v>0</v>
          </cell>
          <cell r="AB802">
            <v>0</v>
          </cell>
          <cell r="AC802">
            <v>0</v>
          </cell>
          <cell r="AD802">
            <v>0</v>
          </cell>
          <cell r="AE802">
            <v>1.69</v>
          </cell>
          <cell r="AF802">
            <v>1.25</v>
          </cell>
          <cell r="AG802">
            <v>0.68500000000000005</v>
          </cell>
          <cell r="AH802">
            <v>0.84399999999999997</v>
          </cell>
          <cell r="AI802">
            <v>2.21</v>
          </cell>
          <cell r="AJ802">
            <v>1.69</v>
          </cell>
          <cell r="AK802">
            <v>1.1000000000000001</v>
          </cell>
          <cell r="AL802">
            <v>0.96599999999999997</v>
          </cell>
          <cell r="AM802">
            <v>0</v>
          </cell>
          <cell r="AN802">
            <v>0.111</v>
          </cell>
          <cell r="AO802">
            <v>4.2599999999999999E-2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1.37</v>
          </cell>
          <cell r="AV802">
            <v>0.88100000000000001</v>
          </cell>
          <cell r="AW802">
            <v>0</v>
          </cell>
          <cell r="AX802">
            <v>1</v>
          </cell>
          <cell r="AY802" t="str">
            <v>WT75X12</v>
          </cell>
        </row>
        <row r="803">
          <cell r="A803" t="str">
            <v>WT</v>
          </cell>
          <cell r="B803" t="str">
            <v>WT3X6</v>
          </cell>
          <cell r="C803">
            <v>6</v>
          </cell>
          <cell r="D803">
            <v>1.78</v>
          </cell>
          <cell r="E803">
            <v>3.02</v>
          </cell>
          <cell r="F803">
            <v>0</v>
          </cell>
          <cell r="G803">
            <v>0</v>
          </cell>
          <cell r="H803">
            <v>4</v>
          </cell>
          <cell r="I803">
            <v>0</v>
          </cell>
          <cell r="J803">
            <v>0</v>
          </cell>
          <cell r="K803">
            <v>0.23</v>
          </cell>
          <cell r="L803">
            <v>0.28000000000000003</v>
          </cell>
          <cell r="M803">
            <v>0</v>
          </cell>
          <cell r="N803">
            <v>0</v>
          </cell>
          <cell r="O803">
            <v>0</v>
          </cell>
          <cell r="P803">
            <v>0.53</v>
          </cell>
          <cell r="Q803">
            <v>0.75</v>
          </cell>
          <cell r="R803">
            <v>0</v>
          </cell>
          <cell r="S803">
            <v>0.67700000000000005</v>
          </cell>
          <cell r="T803">
            <v>0</v>
          </cell>
          <cell r="U803">
            <v>0</v>
          </cell>
          <cell r="V803">
            <v>0.222</v>
          </cell>
          <cell r="W803">
            <v>0</v>
          </cell>
          <cell r="X803">
            <v>0</v>
          </cell>
          <cell r="Y803">
            <v>10.8</v>
          </cell>
          <cell r="Z803">
            <v>0</v>
          </cell>
          <cell r="AA803">
            <v>0</v>
          </cell>
          <cell r="AB803">
            <v>0</v>
          </cell>
          <cell r="AC803">
            <v>0</v>
          </cell>
          <cell r="AD803">
            <v>0</v>
          </cell>
          <cell r="AE803">
            <v>1.32</v>
          </cell>
          <cell r="AF803">
            <v>1.01</v>
          </cell>
          <cell r="AG803">
            <v>0.56399999999999995</v>
          </cell>
          <cell r="AH803">
            <v>0.86199999999999999</v>
          </cell>
          <cell r="AI803">
            <v>1.5</v>
          </cell>
          <cell r="AJ803">
            <v>1.1599999999999999</v>
          </cell>
          <cell r="AK803">
            <v>0.748</v>
          </cell>
          <cell r="AL803">
            <v>0.91800000000000004</v>
          </cell>
          <cell r="AM803">
            <v>0</v>
          </cell>
          <cell r="AN803">
            <v>4.4900000000000002E-2</v>
          </cell>
          <cell r="AO803">
            <v>1.78E-2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1.37</v>
          </cell>
          <cell r="AV803">
            <v>0.84599999999999997</v>
          </cell>
          <cell r="AW803">
            <v>0</v>
          </cell>
          <cell r="AX803">
            <v>1</v>
          </cell>
          <cell r="AY803" t="str">
            <v>WT75X9</v>
          </cell>
        </row>
        <row r="804">
          <cell r="A804" t="str">
            <v>WT</v>
          </cell>
          <cell r="B804" t="str">
            <v>WT3X4.5</v>
          </cell>
          <cell r="C804">
            <v>4.5</v>
          </cell>
          <cell r="D804">
            <v>1.34</v>
          </cell>
          <cell r="E804">
            <v>2.95</v>
          </cell>
          <cell r="F804">
            <v>0</v>
          </cell>
          <cell r="G804">
            <v>0</v>
          </cell>
          <cell r="H804">
            <v>3.94</v>
          </cell>
          <cell r="I804">
            <v>0</v>
          </cell>
          <cell r="J804">
            <v>0</v>
          </cell>
          <cell r="K804">
            <v>0.17</v>
          </cell>
          <cell r="L804">
            <v>0.215</v>
          </cell>
          <cell r="M804">
            <v>0</v>
          </cell>
          <cell r="N804">
            <v>0</v>
          </cell>
          <cell r="O804">
            <v>0</v>
          </cell>
          <cell r="P804">
            <v>0.46500000000000002</v>
          </cell>
          <cell r="Q804">
            <v>0.6875</v>
          </cell>
          <cell r="R804">
            <v>0</v>
          </cell>
          <cell r="S804">
            <v>0.623</v>
          </cell>
          <cell r="T804">
            <v>0</v>
          </cell>
          <cell r="U804">
            <v>0</v>
          </cell>
          <cell r="V804">
            <v>0.17</v>
          </cell>
          <cell r="W804">
            <v>0</v>
          </cell>
          <cell r="X804">
            <v>0</v>
          </cell>
          <cell r="Y804">
            <v>14.6</v>
          </cell>
          <cell r="Z804">
            <v>0</v>
          </cell>
          <cell r="AA804">
            <v>0</v>
          </cell>
          <cell r="AB804">
            <v>0</v>
          </cell>
          <cell r="AC804">
            <v>0</v>
          </cell>
          <cell r="AD804">
            <v>0</v>
          </cell>
          <cell r="AE804">
            <v>0.95</v>
          </cell>
          <cell r="AF804">
            <v>0.72</v>
          </cell>
          <cell r="AG804">
            <v>0.40799999999999997</v>
          </cell>
          <cell r="AH804">
            <v>0.84199999999999997</v>
          </cell>
          <cell r="AI804">
            <v>1.1000000000000001</v>
          </cell>
          <cell r="AJ804">
            <v>0.85599999999999998</v>
          </cell>
          <cell r="AK804">
            <v>0.55700000000000005</v>
          </cell>
          <cell r="AL804">
            <v>0.90500000000000003</v>
          </cell>
          <cell r="AM804">
            <v>0</v>
          </cell>
          <cell r="AN804">
            <v>2.0199999999999999E-2</v>
          </cell>
          <cell r="AO804">
            <v>7.3600000000000002E-3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1.34</v>
          </cell>
          <cell r="AV804">
            <v>0.85199999999999998</v>
          </cell>
          <cell r="AW804">
            <v>0</v>
          </cell>
          <cell r="AX804">
            <v>1</v>
          </cell>
          <cell r="AY804" t="str">
            <v>WT75X6.75</v>
          </cell>
        </row>
        <row r="805">
          <cell r="A805" t="str">
            <v>WT</v>
          </cell>
          <cell r="B805" t="str">
            <v>WT3X4.25</v>
          </cell>
          <cell r="C805">
            <v>4.25</v>
          </cell>
          <cell r="D805">
            <v>1.25</v>
          </cell>
          <cell r="E805">
            <v>2.92</v>
          </cell>
          <cell r="F805">
            <v>0</v>
          </cell>
          <cell r="G805">
            <v>0</v>
          </cell>
          <cell r="H805">
            <v>3.94</v>
          </cell>
          <cell r="I805">
            <v>0</v>
          </cell>
          <cell r="J805">
            <v>0</v>
          </cell>
          <cell r="K805">
            <v>0.17</v>
          </cell>
          <cell r="L805">
            <v>0.19400000000000001</v>
          </cell>
          <cell r="M805">
            <v>0</v>
          </cell>
          <cell r="N805">
            <v>0</v>
          </cell>
          <cell r="O805">
            <v>0</v>
          </cell>
          <cell r="P805">
            <v>0.44400000000000001</v>
          </cell>
          <cell r="Q805">
            <v>0.6875</v>
          </cell>
          <cell r="R805">
            <v>0</v>
          </cell>
          <cell r="S805">
            <v>0.63800000000000001</v>
          </cell>
          <cell r="T805">
            <v>0</v>
          </cell>
          <cell r="U805">
            <v>0</v>
          </cell>
          <cell r="V805">
            <v>0.159</v>
          </cell>
          <cell r="W805">
            <v>0</v>
          </cell>
          <cell r="X805">
            <v>0</v>
          </cell>
          <cell r="Y805">
            <v>14.5</v>
          </cell>
          <cell r="Z805">
            <v>0</v>
          </cell>
          <cell r="AA805">
            <v>0</v>
          </cell>
          <cell r="AB805">
            <v>0</v>
          </cell>
          <cell r="AC805">
            <v>0</v>
          </cell>
          <cell r="AD805">
            <v>0</v>
          </cell>
          <cell r="AE805">
            <v>0.90400000000000003</v>
          </cell>
          <cell r="AF805">
            <v>0.7</v>
          </cell>
          <cell r="AG805">
            <v>0.39700000000000002</v>
          </cell>
          <cell r="AH805">
            <v>0.84899999999999998</v>
          </cell>
          <cell r="AI805">
            <v>0.99</v>
          </cell>
          <cell r="AJ805">
            <v>0.77400000000000002</v>
          </cell>
          <cell r="AK805">
            <v>0.503</v>
          </cell>
          <cell r="AL805">
            <v>0.88900000000000001</v>
          </cell>
          <cell r="AM805">
            <v>0</v>
          </cell>
          <cell r="AN805">
            <v>1.6400000000000001E-2</v>
          </cell>
          <cell r="AO805">
            <v>6.1599999999999997E-3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1.34</v>
          </cell>
          <cell r="AV805">
            <v>0.83699999999999997</v>
          </cell>
          <cell r="AW805">
            <v>0</v>
          </cell>
          <cell r="AX805">
            <v>1</v>
          </cell>
          <cell r="AY805" t="str">
            <v>WT75X6.5</v>
          </cell>
        </row>
        <row r="806">
          <cell r="A806" t="str">
            <v>WT</v>
          </cell>
          <cell r="B806" t="str">
            <v>WT2.5X9.5</v>
          </cell>
          <cell r="C806">
            <v>9.5</v>
          </cell>
          <cell r="D806">
            <v>2.78</v>
          </cell>
          <cell r="E806">
            <v>2.58</v>
          </cell>
          <cell r="F806">
            <v>0</v>
          </cell>
          <cell r="G806">
            <v>0</v>
          </cell>
          <cell r="H806">
            <v>5.03</v>
          </cell>
          <cell r="I806">
            <v>0</v>
          </cell>
          <cell r="J806">
            <v>0</v>
          </cell>
          <cell r="K806">
            <v>0.27</v>
          </cell>
          <cell r="L806">
            <v>0.43</v>
          </cell>
          <cell r="M806">
            <v>0</v>
          </cell>
          <cell r="N806">
            <v>0</v>
          </cell>
          <cell r="O806">
            <v>0</v>
          </cell>
          <cell r="P806">
            <v>0.73</v>
          </cell>
          <cell r="Q806">
            <v>0.8125</v>
          </cell>
          <cell r="R806">
            <v>0</v>
          </cell>
          <cell r="S806">
            <v>0.48699999999999999</v>
          </cell>
          <cell r="T806">
            <v>0</v>
          </cell>
          <cell r="U806">
            <v>0</v>
          </cell>
          <cell r="V806">
            <v>0.27600000000000002</v>
          </cell>
          <cell r="W806">
            <v>0</v>
          </cell>
          <cell r="X806">
            <v>0</v>
          </cell>
          <cell r="Y806">
            <v>6.83</v>
          </cell>
          <cell r="Z806">
            <v>0</v>
          </cell>
          <cell r="AA806">
            <v>0</v>
          </cell>
          <cell r="AB806">
            <v>0</v>
          </cell>
          <cell r="AC806">
            <v>0</v>
          </cell>
          <cell r="AD806">
            <v>0</v>
          </cell>
          <cell r="AE806">
            <v>1.01</v>
          </cell>
          <cell r="AF806">
            <v>0.97</v>
          </cell>
          <cell r="AG806">
            <v>0.48499999999999999</v>
          </cell>
          <cell r="AH806">
            <v>0.60399999999999998</v>
          </cell>
          <cell r="AI806">
            <v>4.5599999999999996</v>
          </cell>
          <cell r="AJ806">
            <v>2.76</v>
          </cell>
          <cell r="AK806">
            <v>1.81</v>
          </cell>
          <cell r="AL806">
            <v>1.28</v>
          </cell>
          <cell r="AM806">
            <v>0</v>
          </cell>
          <cell r="AN806">
            <v>0.157</v>
          </cell>
          <cell r="AO806">
            <v>7.7499999999999999E-2</v>
          </cell>
          <cell r="AP806">
            <v>0</v>
          </cell>
          <cell r="AQ806">
            <v>0</v>
          </cell>
          <cell r="AR806">
            <v>0</v>
          </cell>
          <cell r="AS806">
            <v>0</v>
          </cell>
          <cell r="AT806">
            <v>0</v>
          </cell>
          <cell r="AU806">
            <v>1.44</v>
          </cell>
          <cell r="AV806">
            <v>0.96399999999999997</v>
          </cell>
          <cell r="AW806">
            <v>0</v>
          </cell>
          <cell r="AX806">
            <v>1</v>
          </cell>
          <cell r="AY806" t="str">
            <v>WT65X14.05</v>
          </cell>
        </row>
        <row r="807">
          <cell r="A807" t="str">
            <v>WT</v>
          </cell>
          <cell r="B807" t="str">
            <v>WT2.5X8</v>
          </cell>
          <cell r="C807">
            <v>8</v>
          </cell>
          <cell r="D807">
            <v>2.35</v>
          </cell>
          <cell r="E807">
            <v>2.5099999999999998</v>
          </cell>
          <cell r="F807">
            <v>0</v>
          </cell>
          <cell r="G807">
            <v>0</v>
          </cell>
          <cell r="H807">
            <v>5</v>
          </cell>
          <cell r="I807">
            <v>0</v>
          </cell>
          <cell r="J807">
            <v>0</v>
          </cell>
          <cell r="K807">
            <v>0.24</v>
          </cell>
          <cell r="L807">
            <v>0.36</v>
          </cell>
          <cell r="M807">
            <v>0</v>
          </cell>
          <cell r="N807">
            <v>0</v>
          </cell>
          <cell r="O807">
            <v>0</v>
          </cell>
          <cell r="P807">
            <v>0.66</v>
          </cell>
          <cell r="Q807">
            <v>0.75</v>
          </cell>
          <cell r="R807">
            <v>0</v>
          </cell>
          <cell r="S807">
            <v>0.45800000000000002</v>
          </cell>
          <cell r="T807">
            <v>0</v>
          </cell>
          <cell r="U807">
            <v>0</v>
          </cell>
          <cell r="V807">
            <v>0.23499999999999999</v>
          </cell>
          <cell r="W807">
            <v>0</v>
          </cell>
          <cell r="X807">
            <v>0</v>
          </cell>
          <cell r="Y807">
            <v>7.69</v>
          </cell>
          <cell r="Z807">
            <v>0</v>
          </cell>
          <cell r="AA807">
            <v>0</v>
          </cell>
          <cell r="AB807">
            <v>0</v>
          </cell>
          <cell r="AC807">
            <v>0</v>
          </cell>
          <cell r="AD807">
            <v>0</v>
          </cell>
          <cell r="AE807">
            <v>0.84499999999999997</v>
          </cell>
          <cell r="AF807">
            <v>0.80100000000000005</v>
          </cell>
          <cell r="AG807">
            <v>0.41299999999999998</v>
          </cell>
          <cell r="AH807">
            <v>0.59899999999999998</v>
          </cell>
          <cell r="AI807">
            <v>3.75</v>
          </cell>
          <cell r="AJ807">
            <v>2.2799999999999998</v>
          </cell>
          <cell r="AK807">
            <v>1.5</v>
          </cell>
          <cell r="AL807">
            <v>1.26</v>
          </cell>
          <cell r="AM807">
            <v>0</v>
          </cell>
          <cell r="AN807">
            <v>9.5799999999999996E-2</v>
          </cell>
          <cell r="AO807">
            <v>4.53E-2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1.43</v>
          </cell>
          <cell r="AV807">
            <v>0.96199999999999997</v>
          </cell>
          <cell r="AW807">
            <v>0</v>
          </cell>
          <cell r="AX807">
            <v>1</v>
          </cell>
          <cell r="AY807" t="str">
            <v>WT65X11.9</v>
          </cell>
        </row>
        <row r="808">
          <cell r="A808" t="str">
            <v>WT</v>
          </cell>
          <cell r="B808" t="str">
            <v>WT2X6.5</v>
          </cell>
          <cell r="C808">
            <v>6.5</v>
          </cell>
          <cell r="D808">
            <v>1.91</v>
          </cell>
          <cell r="E808">
            <v>2.08</v>
          </cell>
          <cell r="F808">
            <v>0</v>
          </cell>
          <cell r="G808">
            <v>0</v>
          </cell>
          <cell r="H808">
            <v>4.0599999999999996</v>
          </cell>
          <cell r="I808">
            <v>0</v>
          </cell>
          <cell r="J808">
            <v>0</v>
          </cell>
          <cell r="K808">
            <v>0.28000000000000003</v>
          </cell>
          <cell r="L808">
            <v>0.34499999999999997</v>
          </cell>
          <cell r="M808">
            <v>0</v>
          </cell>
          <cell r="N808">
            <v>0</v>
          </cell>
          <cell r="O808">
            <v>0</v>
          </cell>
          <cell r="P808">
            <v>0.59499999999999997</v>
          </cell>
          <cell r="Q808">
            <v>0.75</v>
          </cell>
          <cell r="R808">
            <v>0</v>
          </cell>
          <cell r="S808">
            <v>0.44</v>
          </cell>
          <cell r="T808">
            <v>0</v>
          </cell>
          <cell r="U808">
            <v>0</v>
          </cell>
          <cell r="V808">
            <v>0.23599999999999999</v>
          </cell>
          <cell r="W808">
            <v>0</v>
          </cell>
          <cell r="X808">
            <v>0</v>
          </cell>
          <cell r="Y808">
            <v>5.3</v>
          </cell>
          <cell r="Z808">
            <v>0</v>
          </cell>
          <cell r="AA808">
            <v>0</v>
          </cell>
          <cell r="AB808">
            <v>0</v>
          </cell>
          <cell r="AC808">
            <v>0</v>
          </cell>
          <cell r="AD808">
            <v>0</v>
          </cell>
          <cell r="AE808">
            <v>0.52600000000000002</v>
          </cell>
          <cell r="AF808">
            <v>0.61599999999999999</v>
          </cell>
          <cell r="AG808">
            <v>0.32100000000000001</v>
          </cell>
          <cell r="AH808">
            <v>0.52400000000000002</v>
          </cell>
          <cell r="AI808">
            <v>1.93</v>
          </cell>
          <cell r="AJ808">
            <v>1.46</v>
          </cell>
          <cell r="AK808">
            <v>0.95</v>
          </cell>
          <cell r="AL808">
            <v>1</v>
          </cell>
          <cell r="AM808">
            <v>0</v>
          </cell>
          <cell r="AN808">
            <v>7.4999999999999997E-2</v>
          </cell>
          <cell r="AO808">
            <v>2.3300000000000001E-2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1.17</v>
          </cell>
          <cell r="AV808">
            <v>0.94799999999999995</v>
          </cell>
          <cell r="AW808">
            <v>0</v>
          </cell>
          <cell r="AX808">
            <v>1</v>
          </cell>
          <cell r="AY808" t="str">
            <v>WT50X9.65</v>
          </cell>
        </row>
        <row r="809">
          <cell r="A809" t="str">
            <v>MT</v>
          </cell>
          <cell r="B809" t="str">
            <v>MT6X5.9</v>
          </cell>
          <cell r="C809">
            <v>5.9</v>
          </cell>
          <cell r="D809">
            <v>1.72</v>
          </cell>
          <cell r="E809">
            <v>6</v>
          </cell>
          <cell r="F809">
            <v>0</v>
          </cell>
          <cell r="G809">
            <v>0</v>
          </cell>
          <cell r="H809">
            <v>3.07</v>
          </cell>
          <cell r="I809">
            <v>0</v>
          </cell>
          <cell r="J809">
            <v>0</v>
          </cell>
          <cell r="K809">
            <v>0.17699999999999999</v>
          </cell>
          <cell r="L809">
            <v>0.22500000000000001</v>
          </cell>
          <cell r="M809">
            <v>0</v>
          </cell>
          <cell r="N809">
            <v>0</v>
          </cell>
          <cell r="O809">
            <v>0</v>
          </cell>
          <cell r="P809">
            <v>0.5625</v>
          </cell>
          <cell r="Q809">
            <v>0.5625</v>
          </cell>
          <cell r="R809">
            <v>0</v>
          </cell>
          <cell r="S809">
            <v>1.89</v>
          </cell>
          <cell r="T809">
            <v>0</v>
          </cell>
          <cell r="U809">
            <v>0</v>
          </cell>
          <cell r="V809">
            <v>1.1299999999999999</v>
          </cell>
          <cell r="W809">
            <v>0</v>
          </cell>
          <cell r="X809">
            <v>0</v>
          </cell>
          <cell r="Y809">
            <v>31.3</v>
          </cell>
          <cell r="Z809">
            <v>0</v>
          </cell>
          <cell r="AA809">
            <v>0</v>
          </cell>
          <cell r="AB809">
            <v>0</v>
          </cell>
          <cell r="AC809">
            <v>0</v>
          </cell>
          <cell r="AD809">
            <v>0</v>
          </cell>
          <cell r="AE809">
            <v>6.61</v>
          </cell>
          <cell r="AF809">
            <v>2.89</v>
          </cell>
          <cell r="AG809">
            <v>1.61</v>
          </cell>
          <cell r="AH809">
            <v>1.96</v>
          </cell>
          <cell r="AI809">
            <v>0.54300000000000004</v>
          </cell>
          <cell r="AJ809">
            <v>0.57499999999999996</v>
          </cell>
          <cell r="AK809">
            <v>0.35399999999999998</v>
          </cell>
          <cell r="AL809">
            <v>0.56100000000000005</v>
          </cell>
          <cell r="AM809">
            <v>0</v>
          </cell>
          <cell r="AN809">
            <v>2.4899999999999999E-2</v>
          </cell>
          <cell r="AO809">
            <v>3.3700000000000001E-2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2.71</v>
          </cell>
          <cell r="AV809">
            <v>0.56999999999999995</v>
          </cell>
          <cell r="AW809">
            <v>0</v>
          </cell>
          <cell r="AX809">
            <v>0.48299999999999998</v>
          </cell>
          <cell r="AY809" t="str">
            <v>MT155X8.8</v>
          </cell>
        </row>
        <row r="810">
          <cell r="A810" t="str">
            <v>MT</v>
          </cell>
          <cell r="B810" t="str">
            <v>MT6X5.4</v>
          </cell>
          <cell r="C810">
            <v>5.4</v>
          </cell>
          <cell r="D810">
            <v>1.58</v>
          </cell>
          <cell r="E810">
            <v>5.99</v>
          </cell>
          <cell r="F810">
            <v>0</v>
          </cell>
          <cell r="G810">
            <v>0</v>
          </cell>
          <cell r="H810">
            <v>3.07</v>
          </cell>
          <cell r="I810">
            <v>0</v>
          </cell>
          <cell r="J810">
            <v>0</v>
          </cell>
          <cell r="K810">
            <v>0.16</v>
          </cell>
          <cell r="L810">
            <v>0.21</v>
          </cell>
          <cell r="M810">
            <v>0</v>
          </cell>
          <cell r="N810">
            <v>0</v>
          </cell>
          <cell r="O810">
            <v>0</v>
          </cell>
          <cell r="P810">
            <v>0.5625</v>
          </cell>
          <cell r="Q810">
            <v>0.5625</v>
          </cell>
          <cell r="R810">
            <v>0</v>
          </cell>
          <cell r="S810">
            <v>1.86</v>
          </cell>
          <cell r="T810">
            <v>0</v>
          </cell>
          <cell r="U810">
            <v>0</v>
          </cell>
          <cell r="V810">
            <v>1.05</v>
          </cell>
          <cell r="W810">
            <v>0</v>
          </cell>
          <cell r="X810">
            <v>0</v>
          </cell>
          <cell r="Y810">
            <v>34.6</v>
          </cell>
          <cell r="Z810">
            <v>0</v>
          </cell>
          <cell r="AA810">
            <v>0</v>
          </cell>
          <cell r="AB810">
            <v>0</v>
          </cell>
          <cell r="AC810">
            <v>0</v>
          </cell>
          <cell r="AD810">
            <v>0</v>
          </cell>
          <cell r="AE810">
            <v>6.03</v>
          </cell>
          <cell r="AF810">
            <v>2.63</v>
          </cell>
          <cell r="AG810">
            <v>1.46</v>
          </cell>
          <cell r="AH810">
            <v>1.95</v>
          </cell>
          <cell r="AI810">
            <v>0.50600000000000001</v>
          </cell>
          <cell r="AJ810">
            <v>0.53200000000000003</v>
          </cell>
          <cell r="AK810">
            <v>0.33</v>
          </cell>
          <cell r="AL810">
            <v>0.56599999999999995</v>
          </cell>
          <cell r="AM810">
            <v>0</v>
          </cell>
          <cell r="AN810">
            <v>1.9599999999999999E-2</v>
          </cell>
          <cell r="AO810">
            <v>2.5000000000000001E-2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2.69</v>
          </cell>
          <cell r="AV810">
            <v>0.57399999999999995</v>
          </cell>
          <cell r="AW810">
            <v>0</v>
          </cell>
          <cell r="AX810">
            <v>0.39700000000000002</v>
          </cell>
          <cell r="AY810" t="str">
            <v>MT155X8.05</v>
          </cell>
        </row>
        <row r="811">
          <cell r="A811" t="str">
            <v>MT</v>
          </cell>
          <cell r="B811" t="str">
            <v>MT6X5</v>
          </cell>
          <cell r="C811">
            <v>5</v>
          </cell>
          <cell r="D811">
            <v>1.46</v>
          </cell>
          <cell r="E811">
            <v>5.99</v>
          </cell>
          <cell r="F811">
            <v>0</v>
          </cell>
          <cell r="G811">
            <v>0</v>
          </cell>
          <cell r="H811">
            <v>3.25</v>
          </cell>
          <cell r="I811">
            <v>0</v>
          </cell>
          <cell r="J811">
            <v>0</v>
          </cell>
          <cell r="K811">
            <v>0.14899999999999999</v>
          </cell>
          <cell r="L811">
            <v>0.18</v>
          </cell>
          <cell r="M811">
            <v>0</v>
          </cell>
          <cell r="N811">
            <v>0</v>
          </cell>
          <cell r="O811">
            <v>0</v>
          </cell>
          <cell r="P811">
            <v>0.5</v>
          </cell>
          <cell r="Q811">
            <v>0.5</v>
          </cell>
          <cell r="R811">
            <v>0</v>
          </cell>
          <cell r="S811">
            <v>1.86</v>
          </cell>
          <cell r="T811">
            <v>0</v>
          </cell>
          <cell r="U811">
            <v>0</v>
          </cell>
          <cell r="V811">
            <v>1.08</v>
          </cell>
          <cell r="W811">
            <v>0</v>
          </cell>
          <cell r="X811">
            <v>0</v>
          </cell>
          <cell r="Y811">
            <v>37.299999999999997</v>
          </cell>
          <cell r="Z811">
            <v>0</v>
          </cell>
          <cell r="AA811">
            <v>0</v>
          </cell>
          <cell r="AB811">
            <v>0</v>
          </cell>
          <cell r="AC811">
            <v>0</v>
          </cell>
          <cell r="AD811">
            <v>0</v>
          </cell>
          <cell r="AE811">
            <v>5.62</v>
          </cell>
          <cell r="AF811">
            <v>2.4500000000000002</v>
          </cell>
          <cell r="AG811">
            <v>1.36</v>
          </cell>
          <cell r="AH811">
            <v>1.96</v>
          </cell>
          <cell r="AI811">
            <v>0.51700000000000002</v>
          </cell>
          <cell r="AJ811">
            <v>0.50900000000000001</v>
          </cell>
          <cell r="AK811">
            <v>0.318</v>
          </cell>
          <cell r="AL811">
            <v>0.59399999999999997</v>
          </cell>
          <cell r="AM811">
            <v>0</v>
          </cell>
          <cell r="AN811">
            <v>1.4500000000000001E-2</v>
          </cell>
          <cell r="AO811">
            <v>2.0199999999999999E-2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2.71</v>
          </cell>
          <cell r="AV811">
            <v>0.57299999999999995</v>
          </cell>
          <cell r="AW811">
            <v>0</v>
          </cell>
          <cell r="AX811">
            <v>0.34399999999999997</v>
          </cell>
          <cell r="AY811" t="str">
            <v>MT155X7.45</v>
          </cell>
        </row>
        <row r="812">
          <cell r="A812" t="str">
            <v>MT</v>
          </cell>
          <cell r="B812" t="str">
            <v>MT5X4.5</v>
          </cell>
          <cell r="C812">
            <v>4.5</v>
          </cell>
          <cell r="D812">
            <v>1.32</v>
          </cell>
          <cell r="E812">
            <v>5</v>
          </cell>
          <cell r="F812">
            <v>0</v>
          </cell>
          <cell r="G812">
            <v>0</v>
          </cell>
          <cell r="H812">
            <v>2.69</v>
          </cell>
          <cell r="I812">
            <v>0</v>
          </cell>
          <cell r="J812">
            <v>0</v>
          </cell>
          <cell r="K812">
            <v>0.157</v>
          </cell>
          <cell r="L812">
            <v>0.20599999999999999</v>
          </cell>
          <cell r="M812">
            <v>0</v>
          </cell>
          <cell r="N812">
            <v>0</v>
          </cell>
          <cell r="O812">
            <v>0</v>
          </cell>
          <cell r="P812">
            <v>0.5625</v>
          </cell>
          <cell r="Q812">
            <v>0.5625</v>
          </cell>
          <cell r="R812">
            <v>0</v>
          </cell>
          <cell r="S812">
            <v>1.54</v>
          </cell>
          <cell r="T812">
            <v>0</v>
          </cell>
          <cell r="U812">
            <v>0</v>
          </cell>
          <cell r="V812">
            <v>0.80800000000000005</v>
          </cell>
          <cell r="W812">
            <v>0</v>
          </cell>
          <cell r="X812">
            <v>0</v>
          </cell>
          <cell r="Y812">
            <v>29.2</v>
          </cell>
          <cell r="Z812">
            <v>0</v>
          </cell>
          <cell r="AA812">
            <v>0</v>
          </cell>
          <cell r="AB812">
            <v>0</v>
          </cell>
          <cell r="AC812">
            <v>0</v>
          </cell>
          <cell r="AD812">
            <v>0</v>
          </cell>
          <cell r="AE812">
            <v>3.47</v>
          </cell>
          <cell r="AF812">
            <v>1.81</v>
          </cell>
          <cell r="AG812">
            <v>1</v>
          </cell>
          <cell r="AH812">
            <v>1.62</v>
          </cell>
          <cell r="AI812">
            <v>0.33600000000000002</v>
          </cell>
          <cell r="AJ812">
            <v>0.40300000000000002</v>
          </cell>
          <cell r="AK812">
            <v>0.25</v>
          </cell>
          <cell r="AL812">
            <v>0.505</v>
          </cell>
          <cell r="AM812">
            <v>0</v>
          </cell>
          <cell r="AN812">
            <v>1.5599999999999999E-2</v>
          </cell>
          <cell r="AO812">
            <v>1.38E-2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2.2200000000000002</v>
          </cell>
          <cell r="AV812">
            <v>0.58099999999999996</v>
          </cell>
          <cell r="AW812">
            <v>0</v>
          </cell>
          <cell r="AX812">
            <v>0.54800000000000004</v>
          </cell>
          <cell r="AY812" t="str">
            <v>MT125X6.7</v>
          </cell>
        </row>
        <row r="813">
          <cell r="A813" t="str">
            <v>MT</v>
          </cell>
          <cell r="B813" t="str">
            <v>MT5X4</v>
          </cell>
          <cell r="C813">
            <v>4</v>
          </cell>
          <cell r="D813">
            <v>1.17</v>
          </cell>
          <cell r="E813">
            <v>4.97</v>
          </cell>
          <cell r="F813">
            <v>0</v>
          </cell>
          <cell r="G813">
            <v>0</v>
          </cell>
          <cell r="H813">
            <v>2.69</v>
          </cell>
          <cell r="I813">
            <v>0</v>
          </cell>
          <cell r="J813">
            <v>0</v>
          </cell>
          <cell r="K813">
            <v>0.14099999999999999</v>
          </cell>
          <cell r="L813">
            <v>0.182</v>
          </cell>
          <cell r="M813">
            <v>0</v>
          </cell>
          <cell r="N813">
            <v>0</v>
          </cell>
          <cell r="O813">
            <v>0</v>
          </cell>
          <cell r="P813">
            <v>0.5625</v>
          </cell>
          <cell r="Q813">
            <v>0.5625</v>
          </cell>
          <cell r="R813">
            <v>0</v>
          </cell>
          <cell r="S813">
            <v>1.52</v>
          </cell>
          <cell r="T813">
            <v>0</v>
          </cell>
          <cell r="U813">
            <v>0</v>
          </cell>
          <cell r="V813">
            <v>0.80900000000000005</v>
          </cell>
          <cell r="W813">
            <v>0</v>
          </cell>
          <cell r="X813">
            <v>0</v>
          </cell>
          <cell r="Y813">
            <v>32.5</v>
          </cell>
          <cell r="Z813">
            <v>0</v>
          </cell>
          <cell r="AA813">
            <v>0</v>
          </cell>
          <cell r="AB813">
            <v>0</v>
          </cell>
          <cell r="AC813">
            <v>0</v>
          </cell>
          <cell r="AD813">
            <v>0</v>
          </cell>
          <cell r="AE813">
            <v>3.08</v>
          </cell>
          <cell r="AF813">
            <v>1.61</v>
          </cell>
          <cell r="AG813">
            <v>0.89400000000000002</v>
          </cell>
          <cell r="AH813">
            <v>1.62</v>
          </cell>
          <cell r="AI813">
            <v>0.29599999999999999</v>
          </cell>
          <cell r="AJ813">
            <v>0.35399999999999998</v>
          </cell>
          <cell r="AK813">
            <v>0.22</v>
          </cell>
          <cell r="AL813">
            <v>0.502</v>
          </cell>
          <cell r="AM813">
            <v>0</v>
          </cell>
          <cell r="AN813">
            <v>1.12E-2</v>
          </cell>
          <cell r="AO813">
            <v>9.8899999999999995E-3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2.2200000000000002</v>
          </cell>
          <cell r="AV813">
            <v>0.58599999999999997</v>
          </cell>
          <cell r="AW813">
            <v>0</v>
          </cell>
          <cell r="AX813">
            <v>0.44600000000000001</v>
          </cell>
          <cell r="AY813" t="str">
            <v>MT125X5.95</v>
          </cell>
        </row>
        <row r="814">
          <cell r="A814" t="str">
            <v>MT</v>
          </cell>
          <cell r="B814" t="str">
            <v>MT5X3.75</v>
          </cell>
          <cell r="C814">
            <v>3.75</v>
          </cell>
          <cell r="D814">
            <v>1.1000000000000001</v>
          </cell>
          <cell r="E814">
            <v>5</v>
          </cell>
          <cell r="F814">
            <v>0</v>
          </cell>
          <cell r="G814">
            <v>0</v>
          </cell>
          <cell r="H814">
            <v>2.69</v>
          </cell>
          <cell r="I814">
            <v>0</v>
          </cell>
          <cell r="J814">
            <v>0</v>
          </cell>
          <cell r="K814">
            <v>0.13</v>
          </cell>
          <cell r="L814">
            <v>0.17299999999999999</v>
          </cell>
          <cell r="M814">
            <v>0</v>
          </cell>
          <cell r="N814">
            <v>0</v>
          </cell>
          <cell r="O814">
            <v>0</v>
          </cell>
          <cell r="P814">
            <v>0.4375</v>
          </cell>
          <cell r="Q814">
            <v>0.4375</v>
          </cell>
          <cell r="R814">
            <v>0</v>
          </cell>
          <cell r="S814">
            <v>1.51</v>
          </cell>
          <cell r="T814">
            <v>0</v>
          </cell>
          <cell r="U814">
            <v>0</v>
          </cell>
          <cell r="V814">
            <v>0.75900000000000001</v>
          </cell>
          <cell r="W814">
            <v>0</v>
          </cell>
          <cell r="X814">
            <v>0</v>
          </cell>
          <cell r="Y814">
            <v>35.5</v>
          </cell>
          <cell r="Z814">
            <v>0</v>
          </cell>
          <cell r="AA814">
            <v>0</v>
          </cell>
          <cell r="AB814">
            <v>0</v>
          </cell>
          <cell r="AC814">
            <v>0</v>
          </cell>
          <cell r="AD814">
            <v>0</v>
          </cell>
          <cell r="AE814">
            <v>2.91</v>
          </cell>
          <cell r="AF814">
            <v>1.51</v>
          </cell>
          <cell r="AG814">
            <v>0.83599999999999997</v>
          </cell>
          <cell r="AH814">
            <v>1.63</v>
          </cell>
          <cell r="AI814">
            <v>0.28100000000000003</v>
          </cell>
          <cell r="AJ814">
            <v>0.33400000000000002</v>
          </cell>
          <cell r="AK814">
            <v>0.20899999999999999</v>
          </cell>
          <cell r="AL814">
            <v>0.505</v>
          </cell>
          <cell r="AM814">
            <v>0</v>
          </cell>
          <cell r="AN814">
            <v>9.3200000000000002E-3</v>
          </cell>
          <cell r="AO814">
            <v>7.92E-3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2.2200000000000002</v>
          </cell>
          <cell r="AV814">
            <v>0.58899999999999997</v>
          </cell>
          <cell r="AW814">
            <v>0</v>
          </cell>
          <cell r="AX814">
            <v>0.376</v>
          </cell>
          <cell r="AY814" t="str">
            <v>MT125X5.6</v>
          </cell>
        </row>
        <row r="815">
          <cell r="A815" t="str">
            <v>MT</v>
          </cell>
          <cell r="B815" t="str">
            <v>MT4X3.25</v>
          </cell>
          <cell r="C815">
            <v>3.25</v>
          </cell>
          <cell r="D815">
            <v>0.95299999999999996</v>
          </cell>
          <cell r="E815">
            <v>4</v>
          </cell>
          <cell r="F815">
            <v>0</v>
          </cell>
          <cell r="G815">
            <v>0</v>
          </cell>
          <cell r="H815">
            <v>2.2799999999999998</v>
          </cell>
          <cell r="I815">
            <v>0</v>
          </cell>
          <cell r="J815">
            <v>0</v>
          </cell>
          <cell r="K815">
            <v>0.13500000000000001</v>
          </cell>
          <cell r="L815">
            <v>0.189</v>
          </cell>
          <cell r="M815">
            <v>0</v>
          </cell>
          <cell r="N815">
            <v>0</v>
          </cell>
          <cell r="O815">
            <v>0</v>
          </cell>
          <cell r="P815">
            <v>0.5625</v>
          </cell>
          <cell r="Q815">
            <v>0.5625</v>
          </cell>
          <cell r="R815">
            <v>0</v>
          </cell>
          <cell r="S815">
            <v>1.18</v>
          </cell>
          <cell r="T815">
            <v>0</v>
          </cell>
          <cell r="U815">
            <v>0</v>
          </cell>
          <cell r="V815">
            <v>0.47199999999999998</v>
          </cell>
          <cell r="W815">
            <v>0</v>
          </cell>
          <cell r="X815">
            <v>0</v>
          </cell>
          <cell r="Y815">
            <v>26.9</v>
          </cell>
          <cell r="Z815">
            <v>0</v>
          </cell>
          <cell r="AA815">
            <v>0</v>
          </cell>
          <cell r="AB815">
            <v>0</v>
          </cell>
          <cell r="AC815">
            <v>0</v>
          </cell>
          <cell r="AD815">
            <v>0</v>
          </cell>
          <cell r="AE815">
            <v>1.57</v>
          </cell>
          <cell r="AF815">
            <v>1.01</v>
          </cell>
          <cell r="AG815">
            <v>0.55800000000000005</v>
          </cell>
          <cell r="AH815">
            <v>1.29</v>
          </cell>
          <cell r="AI815">
            <v>0.188</v>
          </cell>
          <cell r="AJ815">
            <v>0.26400000000000001</v>
          </cell>
          <cell r="AK815">
            <v>0.16500000000000001</v>
          </cell>
          <cell r="AL815">
            <v>0.44400000000000001</v>
          </cell>
          <cell r="AM815">
            <v>0</v>
          </cell>
          <cell r="AN815">
            <v>9.1699999999999993E-3</v>
          </cell>
          <cell r="AO815">
            <v>4.6299999999999996E-3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1.74</v>
          </cell>
          <cell r="AV815">
            <v>0.61099999999999999</v>
          </cell>
          <cell r="AW815">
            <v>0</v>
          </cell>
          <cell r="AX815">
            <v>0.63300000000000001</v>
          </cell>
          <cell r="AY815" t="str">
            <v>MT100X4.85</v>
          </cell>
        </row>
        <row r="816">
          <cell r="A816" t="str">
            <v>MT</v>
          </cell>
          <cell r="B816" t="str">
            <v>MT4X3.1</v>
          </cell>
          <cell r="C816">
            <v>3.1</v>
          </cell>
          <cell r="D816">
            <v>0.90400000000000003</v>
          </cell>
          <cell r="E816">
            <v>4</v>
          </cell>
          <cell r="F816">
            <v>0</v>
          </cell>
          <cell r="G816">
            <v>0</v>
          </cell>
          <cell r="H816">
            <v>2.2799999999999998</v>
          </cell>
          <cell r="I816">
            <v>0</v>
          </cell>
          <cell r="J816">
            <v>0</v>
          </cell>
          <cell r="K816">
            <v>0.129</v>
          </cell>
          <cell r="L816">
            <v>0.17699999999999999</v>
          </cell>
          <cell r="M816">
            <v>0</v>
          </cell>
          <cell r="N816">
            <v>0</v>
          </cell>
          <cell r="O816">
            <v>0</v>
          </cell>
          <cell r="P816">
            <v>0.4375</v>
          </cell>
          <cell r="Q816">
            <v>0.4375</v>
          </cell>
          <cell r="R816">
            <v>0</v>
          </cell>
          <cell r="S816">
            <v>1.18</v>
          </cell>
          <cell r="T816">
            <v>0</v>
          </cell>
          <cell r="U816">
            <v>0</v>
          </cell>
          <cell r="V816">
            <v>0.497</v>
          </cell>
          <cell r="W816">
            <v>0</v>
          </cell>
          <cell r="X816">
            <v>0</v>
          </cell>
          <cell r="Y816">
            <v>28.2</v>
          </cell>
          <cell r="Z816">
            <v>0</v>
          </cell>
          <cell r="AA816">
            <v>0</v>
          </cell>
          <cell r="AB816">
            <v>0</v>
          </cell>
          <cell r="AC816">
            <v>0</v>
          </cell>
          <cell r="AD816">
            <v>0</v>
          </cell>
          <cell r="AE816">
            <v>1.5</v>
          </cell>
          <cell r="AF816">
            <v>0.96699999999999997</v>
          </cell>
          <cell r="AG816">
            <v>0.53300000000000003</v>
          </cell>
          <cell r="AH816">
            <v>1.29</v>
          </cell>
          <cell r="AI816">
            <v>0.17599999999999999</v>
          </cell>
          <cell r="AJ816">
            <v>0.247</v>
          </cell>
          <cell r="AK816">
            <v>0.154</v>
          </cell>
          <cell r="AL816">
            <v>0.441</v>
          </cell>
          <cell r="AM816">
            <v>0</v>
          </cell>
          <cell r="AN816">
            <v>7.7799999999999996E-3</v>
          </cell>
          <cell r="AO816">
            <v>4.0299999999999997E-3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1.75</v>
          </cell>
          <cell r="AV816">
            <v>0.61099999999999999</v>
          </cell>
          <cell r="AW816">
            <v>0</v>
          </cell>
          <cell r="AX816">
            <v>0.57799999999999996</v>
          </cell>
          <cell r="AY816" t="str">
            <v>MT100X4.6</v>
          </cell>
        </row>
        <row r="817">
          <cell r="A817" t="str">
            <v>MT</v>
          </cell>
          <cell r="B817" t="str">
            <v>MT3X2.2</v>
          </cell>
          <cell r="C817">
            <v>2.2000000000000002</v>
          </cell>
          <cell r="D817">
            <v>0.64300000000000002</v>
          </cell>
          <cell r="E817">
            <v>3</v>
          </cell>
          <cell r="F817">
            <v>0</v>
          </cell>
          <cell r="G817">
            <v>0</v>
          </cell>
          <cell r="H817">
            <v>1.84</v>
          </cell>
          <cell r="I817">
            <v>0</v>
          </cell>
          <cell r="J817">
            <v>0</v>
          </cell>
          <cell r="K817">
            <v>0.114</v>
          </cell>
          <cell r="L817">
            <v>0.17100000000000001</v>
          </cell>
          <cell r="M817">
            <v>0</v>
          </cell>
          <cell r="N817">
            <v>0</v>
          </cell>
          <cell r="O817">
            <v>0</v>
          </cell>
          <cell r="P817">
            <v>0.375</v>
          </cell>
          <cell r="Q817">
            <v>0.375</v>
          </cell>
          <cell r="R817">
            <v>0</v>
          </cell>
          <cell r="S817">
            <v>0.84099999999999997</v>
          </cell>
          <cell r="T817">
            <v>0</v>
          </cell>
          <cell r="U817">
            <v>0</v>
          </cell>
          <cell r="V817">
            <v>0.19</v>
          </cell>
          <cell r="W817">
            <v>0</v>
          </cell>
          <cell r="X817">
            <v>0</v>
          </cell>
          <cell r="Y817">
            <v>23.5</v>
          </cell>
          <cell r="Z817">
            <v>0</v>
          </cell>
          <cell r="AA817">
            <v>0</v>
          </cell>
          <cell r="AB817">
            <v>0</v>
          </cell>
          <cell r="AC817">
            <v>0</v>
          </cell>
          <cell r="AD817">
            <v>0</v>
          </cell>
          <cell r="AE817">
            <v>0.57899999999999996</v>
          </cell>
          <cell r="AF817">
            <v>0.48299999999999998</v>
          </cell>
          <cell r="AG817">
            <v>0.26800000000000002</v>
          </cell>
          <cell r="AH817">
            <v>0.94899999999999995</v>
          </cell>
          <cell r="AI817">
            <v>8.9700000000000002E-2</v>
          </cell>
          <cell r="AJ817">
            <v>0.155</v>
          </cell>
          <cell r="AK817">
            <v>9.7299999999999998E-2</v>
          </cell>
          <cell r="AL817">
            <v>0.374</v>
          </cell>
          <cell r="AM817">
            <v>0</v>
          </cell>
          <cell r="AN817">
            <v>4.9399999999999999E-3</v>
          </cell>
          <cell r="AO817">
            <v>1.24E-3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1.27</v>
          </cell>
          <cell r="AV817">
            <v>0.64600000000000002</v>
          </cell>
          <cell r="AW817">
            <v>0</v>
          </cell>
          <cell r="AX817">
            <v>0.77900000000000003</v>
          </cell>
          <cell r="AY817" t="str">
            <v>MT75X3.3</v>
          </cell>
        </row>
        <row r="818">
          <cell r="A818" t="str">
            <v>MT</v>
          </cell>
          <cell r="B818" t="str">
            <v>MT3X1.85</v>
          </cell>
          <cell r="C818">
            <v>1.85</v>
          </cell>
          <cell r="D818">
            <v>0.54</v>
          </cell>
          <cell r="E818">
            <v>2.96</v>
          </cell>
          <cell r="F818">
            <v>0</v>
          </cell>
          <cell r="G818">
            <v>0</v>
          </cell>
          <cell r="H818">
            <v>2</v>
          </cell>
          <cell r="I818">
            <v>0</v>
          </cell>
          <cell r="J818">
            <v>0</v>
          </cell>
          <cell r="K818">
            <v>9.8000000000000004E-2</v>
          </cell>
          <cell r="L818">
            <v>0.129</v>
          </cell>
          <cell r="M818">
            <v>0</v>
          </cell>
          <cell r="N818">
            <v>0</v>
          </cell>
          <cell r="O818">
            <v>0</v>
          </cell>
          <cell r="P818">
            <v>0.3125</v>
          </cell>
          <cell r="Q818">
            <v>0.3125</v>
          </cell>
          <cell r="R818">
            <v>0</v>
          </cell>
          <cell r="S818">
            <v>0.82699999999999996</v>
          </cell>
          <cell r="T818">
            <v>0</v>
          </cell>
          <cell r="U818">
            <v>0</v>
          </cell>
          <cell r="V818">
            <v>0.17399999999999999</v>
          </cell>
          <cell r="W818">
            <v>0</v>
          </cell>
          <cell r="X818">
            <v>0</v>
          </cell>
          <cell r="Y818">
            <v>27.4</v>
          </cell>
          <cell r="Z818">
            <v>0</v>
          </cell>
          <cell r="AA818">
            <v>0</v>
          </cell>
          <cell r="AB818">
            <v>0</v>
          </cell>
          <cell r="AC818">
            <v>0</v>
          </cell>
          <cell r="AD818">
            <v>0</v>
          </cell>
          <cell r="AE818">
            <v>0.48299999999999998</v>
          </cell>
          <cell r="AF818">
            <v>0.40899999999999997</v>
          </cell>
          <cell r="AG818">
            <v>0.22600000000000001</v>
          </cell>
          <cell r="AH818">
            <v>0.94599999999999995</v>
          </cell>
          <cell r="AI818">
            <v>8.6300000000000002E-2</v>
          </cell>
          <cell r="AJ818">
            <v>0.13600000000000001</v>
          </cell>
          <cell r="AK818">
            <v>8.6300000000000002E-2</v>
          </cell>
          <cell r="AL818">
            <v>0.4</v>
          </cell>
          <cell r="AM818">
            <v>0</v>
          </cell>
          <cell r="AN818">
            <v>2.65E-3</v>
          </cell>
          <cell r="AO818">
            <v>7.5500000000000003E-4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1.28</v>
          </cell>
          <cell r="AV818">
            <v>0.64500000000000002</v>
          </cell>
          <cell r="AW818">
            <v>0</v>
          </cell>
          <cell r="AX818">
            <v>0.60899999999999999</v>
          </cell>
          <cell r="AY818" t="str">
            <v>MT75X2.75</v>
          </cell>
        </row>
        <row r="819">
          <cell r="A819" t="str">
            <v>MT</v>
          </cell>
          <cell r="B819" t="str">
            <v>MT2.5X9.45</v>
          </cell>
          <cell r="C819">
            <v>9.4499999999999993</v>
          </cell>
          <cell r="D819">
            <v>2.78</v>
          </cell>
          <cell r="E819">
            <v>2.5</v>
          </cell>
          <cell r="F819">
            <v>0</v>
          </cell>
          <cell r="G819">
            <v>0</v>
          </cell>
          <cell r="H819">
            <v>5</v>
          </cell>
          <cell r="I819">
            <v>0</v>
          </cell>
          <cell r="J819">
            <v>0</v>
          </cell>
          <cell r="K819">
            <v>0.316</v>
          </cell>
          <cell r="L819">
            <v>0.41599999999999998</v>
          </cell>
          <cell r="M819">
            <v>0</v>
          </cell>
          <cell r="N819">
            <v>0</v>
          </cell>
          <cell r="O819">
            <v>0</v>
          </cell>
          <cell r="P819">
            <v>0.8125</v>
          </cell>
          <cell r="Q819">
            <v>0.8125</v>
          </cell>
          <cell r="R819">
            <v>0</v>
          </cell>
          <cell r="S819">
            <v>0.51100000000000001</v>
          </cell>
          <cell r="T819">
            <v>0</v>
          </cell>
          <cell r="U819">
            <v>0</v>
          </cell>
          <cell r="V819">
            <v>0.27800000000000002</v>
          </cell>
          <cell r="W819">
            <v>0</v>
          </cell>
          <cell r="X819">
            <v>0</v>
          </cell>
          <cell r="Y819">
            <v>5.61</v>
          </cell>
          <cell r="Z819">
            <v>0</v>
          </cell>
          <cell r="AA819">
            <v>0</v>
          </cell>
          <cell r="AB819">
            <v>0</v>
          </cell>
          <cell r="AC819">
            <v>0</v>
          </cell>
          <cell r="AD819">
            <v>0</v>
          </cell>
          <cell r="AE819">
            <v>1.05</v>
          </cell>
          <cell r="AF819">
            <v>1.03</v>
          </cell>
          <cell r="AG819">
            <v>0.52700000000000002</v>
          </cell>
          <cell r="AH819">
            <v>0.61499999999999999</v>
          </cell>
          <cell r="AI819">
            <v>3.93</v>
          </cell>
          <cell r="AJ819">
            <v>2.66</v>
          </cell>
          <cell r="AK819">
            <v>1.57</v>
          </cell>
          <cell r="AL819">
            <v>1.19</v>
          </cell>
          <cell r="AM819">
            <v>0</v>
          </cell>
          <cell r="AN819">
            <v>0.16500000000000001</v>
          </cell>
          <cell r="AO819">
            <v>7.3200000000000001E-2</v>
          </cell>
          <cell r="AP819">
            <v>0</v>
          </cell>
          <cell r="AQ819">
            <v>0</v>
          </cell>
          <cell r="AR819">
            <v>0</v>
          </cell>
          <cell r="AS819">
            <v>0</v>
          </cell>
          <cell r="AT819">
            <v>0</v>
          </cell>
          <cell r="AU819">
            <v>1.37</v>
          </cell>
          <cell r="AV819">
            <v>0.95099999999999996</v>
          </cell>
          <cell r="AW819">
            <v>0</v>
          </cell>
          <cell r="AX819">
            <v>1</v>
          </cell>
          <cell r="AY819" t="str">
            <v>MT65X14.05</v>
          </cell>
        </row>
        <row r="820">
          <cell r="A820" t="str">
            <v>MT</v>
          </cell>
          <cell r="B820" t="str">
            <v>MT2X3</v>
          </cell>
          <cell r="C820">
            <v>3</v>
          </cell>
          <cell r="D820">
            <v>0.85499999999999998</v>
          </cell>
          <cell r="E820">
            <v>1.9</v>
          </cell>
          <cell r="F820">
            <v>0</v>
          </cell>
          <cell r="G820">
            <v>0</v>
          </cell>
          <cell r="H820">
            <v>3.8</v>
          </cell>
          <cell r="I820">
            <v>0</v>
          </cell>
          <cell r="J820">
            <v>0</v>
          </cell>
          <cell r="K820">
            <v>0.13</v>
          </cell>
          <cell r="L820">
            <v>0.16</v>
          </cell>
          <cell r="M820">
            <v>0</v>
          </cell>
          <cell r="N820">
            <v>0</v>
          </cell>
          <cell r="O820">
            <v>0</v>
          </cell>
          <cell r="P820">
            <v>0.5</v>
          </cell>
          <cell r="Q820">
            <v>0.5</v>
          </cell>
          <cell r="R820">
            <v>0</v>
          </cell>
          <cell r="S820">
            <v>0.34100000000000003</v>
          </cell>
          <cell r="T820">
            <v>0</v>
          </cell>
          <cell r="U820">
            <v>0</v>
          </cell>
          <cell r="V820">
            <v>0.112</v>
          </cell>
          <cell r="W820">
            <v>0</v>
          </cell>
          <cell r="X820">
            <v>0</v>
          </cell>
          <cell r="Y820">
            <v>11</v>
          </cell>
          <cell r="Z820">
            <v>0</v>
          </cell>
          <cell r="AA820">
            <v>0</v>
          </cell>
          <cell r="AB820">
            <v>0</v>
          </cell>
          <cell r="AC820">
            <v>0</v>
          </cell>
          <cell r="AD820">
            <v>0</v>
          </cell>
          <cell r="AE820">
            <v>0.20799999999999999</v>
          </cell>
          <cell r="AF820">
            <v>0.24099999999999999</v>
          </cell>
          <cell r="AG820">
            <v>0.13300000000000001</v>
          </cell>
          <cell r="AH820">
            <v>0.49299999999999999</v>
          </cell>
          <cell r="AI820">
            <v>0.73199999999999998</v>
          </cell>
          <cell r="AJ820">
            <v>0.58799999999999997</v>
          </cell>
          <cell r="AK820">
            <v>0.38500000000000001</v>
          </cell>
          <cell r="AL820">
            <v>0.92600000000000005</v>
          </cell>
          <cell r="AM820">
            <v>0</v>
          </cell>
          <cell r="AN820">
            <v>9.1900000000000003E-3</v>
          </cell>
          <cell r="AO820">
            <v>1.9300000000000001E-3</v>
          </cell>
          <cell r="AP820">
            <v>0</v>
          </cell>
          <cell r="AQ820">
            <v>0</v>
          </cell>
          <cell r="AR820">
            <v>0</v>
          </cell>
          <cell r="AS820">
            <v>0</v>
          </cell>
          <cell r="AT820">
            <v>0</v>
          </cell>
          <cell r="AU820">
            <v>1.08</v>
          </cell>
          <cell r="AV820">
            <v>0.94199999999999995</v>
          </cell>
          <cell r="AW820">
            <v>0</v>
          </cell>
          <cell r="AX820">
            <v>1</v>
          </cell>
          <cell r="AY820" t="str">
            <v>MT50X4.45</v>
          </cell>
        </row>
        <row r="821">
          <cell r="A821" t="str">
            <v>ST</v>
          </cell>
          <cell r="B821" t="str">
            <v>ST12X60.5</v>
          </cell>
          <cell r="C821">
            <v>60.5</v>
          </cell>
          <cell r="D821">
            <v>17.8</v>
          </cell>
          <cell r="E821">
            <v>12.3</v>
          </cell>
          <cell r="F821">
            <v>0</v>
          </cell>
          <cell r="G821">
            <v>0</v>
          </cell>
          <cell r="H821">
            <v>8.0500000000000007</v>
          </cell>
          <cell r="I821">
            <v>0</v>
          </cell>
          <cell r="J821">
            <v>0</v>
          </cell>
          <cell r="K821">
            <v>0.8</v>
          </cell>
          <cell r="L821">
            <v>1.0900000000000001</v>
          </cell>
          <cell r="M821">
            <v>0</v>
          </cell>
          <cell r="N821">
            <v>0</v>
          </cell>
          <cell r="O821">
            <v>0</v>
          </cell>
          <cell r="P821">
            <v>2</v>
          </cell>
          <cell r="Q821">
            <v>2</v>
          </cell>
          <cell r="R821">
            <v>0</v>
          </cell>
          <cell r="S821">
            <v>3.63</v>
          </cell>
          <cell r="T821">
            <v>0</v>
          </cell>
          <cell r="U821">
            <v>0</v>
          </cell>
          <cell r="V821">
            <v>1.26</v>
          </cell>
          <cell r="W821">
            <v>0</v>
          </cell>
          <cell r="X821">
            <v>0</v>
          </cell>
          <cell r="Y821">
            <v>13.2</v>
          </cell>
          <cell r="Z821">
            <v>0</v>
          </cell>
          <cell r="AA821">
            <v>0</v>
          </cell>
          <cell r="AB821">
            <v>0</v>
          </cell>
          <cell r="AC821">
            <v>0</v>
          </cell>
          <cell r="AD821">
            <v>0</v>
          </cell>
          <cell r="AE821">
            <v>259</v>
          </cell>
          <cell r="AF821">
            <v>54.5</v>
          </cell>
          <cell r="AG821">
            <v>30.1</v>
          </cell>
          <cell r="AH821">
            <v>3.82</v>
          </cell>
          <cell r="AI821">
            <v>41.5</v>
          </cell>
          <cell r="AJ821">
            <v>18.100000000000001</v>
          </cell>
          <cell r="AK821">
            <v>10.3</v>
          </cell>
          <cell r="AL821">
            <v>1.53</v>
          </cell>
          <cell r="AM821">
            <v>0</v>
          </cell>
          <cell r="AN821">
            <v>6.38</v>
          </cell>
          <cell r="AO821">
            <v>27.5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5.14</v>
          </cell>
          <cell r="AV821">
            <v>0.64</v>
          </cell>
          <cell r="AW821">
            <v>0</v>
          </cell>
          <cell r="AX821">
            <v>1</v>
          </cell>
          <cell r="AY821" t="str">
            <v>ST305X90</v>
          </cell>
        </row>
        <row r="822">
          <cell r="A822" t="str">
            <v>ST</v>
          </cell>
          <cell r="B822" t="str">
            <v>ST12X53</v>
          </cell>
          <cell r="C822">
            <v>53</v>
          </cell>
          <cell r="D822">
            <v>15.6</v>
          </cell>
          <cell r="E822">
            <v>12.3</v>
          </cell>
          <cell r="F822">
            <v>0</v>
          </cell>
          <cell r="G822">
            <v>0</v>
          </cell>
          <cell r="H822">
            <v>7.87</v>
          </cell>
          <cell r="I822">
            <v>0</v>
          </cell>
          <cell r="J822">
            <v>0</v>
          </cell>
          <cell r="K822">
            <v>0.62</v>
          </cell>
          <cell r="L822">
            <v>1.0900000000000001</v>
          </cell>
          <cell r="M822">
            <v>0</v>
          </cell>
          <cell r="N822">
            <v>0</v>
          </cell>
          <cell r="O822">
            <v>0</v>
          </cell>
          <cell r="P822">
            <v>2</v>
          </cell>
          <cell r="Q822">
            <v>2</v>
          </cell>
          <cell r="R822">
            <v>0</v>
          </cell>
          <cell r="S822">
            <v>3.28</v>
          </cell>
          <cell r="T822">
            <v>0</v>
          </cell>
          <cell r="U822">
            <v>0</v>
          </cell>
          <cell r="V822">
            <v>1.02</v>
          </cell>
          <cell r="W822">
            <v>0</v>
          </cell>
          <cell r="X822">
            <v>0</v>
          </cell>
          <cell r="Y822">
            <v>17</v>
          </cell>
          <cell r="Z822">
            <v>0</v>
          </cell>
          <cell r="AA822">
            <v>0</v>
          </cell>
          <cell r="AB822">
            <v>0</v>
          </cell>
          <cell r="AC822">
            <v>0</v>
          </cell>
          <cell r="AD822">
            <v>0</v>
          </cell>
          <cell r="AE822">
            <v>216</v>
          </cell>
          <cell r="AF822">
            <v>43.3</v>
          </cell>
          <cell r="AG822">
            <v>24.1</v>
          </cell>
          <cell r="AH822">
            <v>3.72</v>
          </cell>
          <cell r="AI822">
            <v>38.4</v>
          </cell>
          <cell r="AJ822">
            <v>16.7</v>
          </cell>
          <cell r="AK822">
            <v>9.76</v>
          </cell>
          <cell r="AL822">
            <v>1.57</v>
          </cell>
          <cell r="AM822">
            <v>0</v>
          </cell>
          <cell r="AN822">
            <v>5.05</v>
          </cell>
          <cell r="AO822">
            <v>15</v>
          </cell>
          <cell r="AP822">
            <v>0</v>
          </cell>
          <cell r="AQ822">
            <v>0</v>
          </cell>
          <cell r="AR822">
            <v>0</v>
          </cell>
          <cell r="AS822">
            <v>0</v>
          </cell>
          <cell r="AT822">
            <v>0</v>
          </cell>
          <cell r="AU822">
            <v>4.88</v>
          </cell>
          <cell r="AV822">
            <v>0.68600000000000005</v>
          </cell>
          <cell r="AW822">
            <v>0</v>
          </cell>
          <cell r="AX822">
            <v>1</v>
          </cell>
          <cell r="AY822" t="str">
            <v>ST305X79</v>
          </cell>
        </row>
        <row r="823">
          <cell r="A823" t="str">
            <v>ST</v>
          </cell>
          <cell r="B823" t="str">
            <v>ST12X50</v>
          </cell>
          <cell r="C823">
            <v>50</v>
          </cell>
          <cell r="D823">
            <v>14.7</v>
          </cell>
          <cell r="E823">
            <v>12</v>
          </cell>
          <cell r="F823">
            <v>0</v>
          </cell>
          <cell r="G823">
            <v>0</v>
          </cell>
          <cell r="H823">
            <v>7.25</v>
          </cell>
          <cell r="I823">
            <v>0</v>
          </cell>
          <cell r="J823">
            <v>0</v>
          </cell>
          <cell r="K823">
            <v>0.745</v>
          </cell>
          <cell r="L823">
            <v>0.87</v>
          </cell>
          <cell r="M823">
            <v>0</v>
          </cell>
          <cell r="N823">
            <v>0</v>
          </cell>
          <cell r="O823">
            <v>0</v>
          </cell>
          <cell r="P823">
            <v>1.75</v>
          </cell>
          <cell r="Q823">
            <v>1.75</v>
          </cell>
          <cell r="R823">
            <v>0</v>
          </cell>
          <cell r="S823">
            <v>3.84</v>
          </cell>
          <cell r="T823">
            <v>0</v>
          </cell>
          <cell r="U823">
            <v>0</v>
          </cell>
          <cell r="V823">
            <v>2.16</v>
          </cell>
          <cell r="W823">
            <v>0</v>
          </cell>
          <cell r="X823">
            <v>0</v>
          </cell>
          <cell r="Y823">
            <v>14.1</v>
          </cell>
          <cell r="Z823">
            <v>0</v>
          </cell>
          <cell r="AA823">
            <v>0</v>
          </cell>
          <cell r="AB823">
            <v>0</v>
          </cell>
          <cell r="AC823">
            <v>0</v>
          </cell>
          <cell r="AD823">
            <v>0</v>
          </cell>
          <cell r="AE823">
            <v>215</v>
          </cell>
          <cell r="AF823">
            <v>47.5</v>
          </cell>
          <cell r="AG823">
            <v>26.3</v>
          </cell>
          <cell r="AH823">
            <v>3.83</v>
          </cell>
          <cell r="AI823">
            <v>23.7</v>
          </cell>
          <cell r="AJ823">
            <v>12</v>
          </cell>
          <cell r="AK823">
            <v>6.55</v>
          </cell>
          <cell r="AL823">
            <v>1.27</v>
          </cell>
          <cell r="AM823">
            <v>0</v>
          </cell>
          <cell r="AN823">
            <v>3.76</v>
          </cell>
          <cell r="AO823">
            <v>19.5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5.28</v>
          </cell>
          <cell r="AV823">
            <v>0.58399999999999996</v>
          </cell>
          <cell r="AW823">
            <v>0</v>
          </cell>
          <cell r="AX823">
            <v>1</v>
          </cell>
          <cell r="AY823" t="str">
            <v>ST305X74.5</v>
          </cell>
        </row>
        <row r="824">
          <cell r="A824" t="str">
            <v>ST</v>
          </cell>
          <cell r="B824" t="str">
            <v>ST12X45</v>
          </cell>
          <cell r="C824">
            <v>45</v>
          </cell>
          <cell r="D824">
            <v>13.2</v>
          </cell>
          <cell r="E824">
            <v>12</v>
          </cell>
          <cell r="F824">
            <v>0</v>
          </cell>
          <cell r="G824">
            <v>0</v>
          </cell>
          <cell r="H824">
            <v>7.13</v>
          </cell>
          <cell r="I824">
            <v>0</v>
          </cell>
          <cell r="J824">
            <v>0</v>
          </cell>
          <cell r="K824">
            <v>0.625</v>
          </cell>
          <cell r="L824">
            <v>0.87</v>
          </cell>
          <cell r="M824">
            <v>0</v>
          </cell>
          <cell r="N824">
            <v>0</v>
          </cell>
          <cell r="O824">
            <v>0</v>
          </cell>
          <cell r="P824">
            <v>1.75</v>
          </cell>
          <cell r="Q824">
            <v>1.75</v>
          </cell>
          <cell r="R824">
            <v>0</v>
          </cell>
          <cell r="S824">
            <v>3.6</v>
          </cell>
          <cell r="T824">
            <v>0</v>
          </cell>
          <cell r="U824">
            <v>0</v>
          </cell>
          <cell r="V824">
            <v>1.42</v>
          </cell>
          <cell r="W824">
            <v>0</v>
          </cell>
          <cell r="X824">
            <v>0</v>
          </cell>
          <cell r="Y824">
            <v>16.8</v>
          </cell>
          <cell r="Z824">
            <v>0</v>
          </cell>
          <cell r="AA824">
            <v>0</v>
          </cell>
          <cell r="AB824">
            <v>0</v>
          </cell>
          <cell r="AC824">
            <v>0</v>
          </cell>
          <cell r="AD824">
            <v>0</v>
          </cell>
          <cell r="AE824">
            <v>190</v>
          </cell>
          <cell r="AF824">
            <v>41.1</v>
          </cell>
          <cell r="AG824">
            <v>22.6</v>
          </cell>
          <cell r="AH824">
            <v>3.79</v>
          </cell>
          <cell r="AI824">
            <v>22.3</v>
          </cell>
          <cell r="AJ824">
            <v>11.2</v>
          </cell>
          <cell r="AK824">
            <v>6.27</v>
          </cell>
          <cell r="AL824">
            <v>1.3</v>
          </cell>
          <cell r="AM824">
            <v>0</v>
          </cell>
          <cell r="AN824">
            <v>3.01</v>
          </cell>
          <cell r="AO824">
            <v>12.1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5.1100000000000003</v>
          </cell>
          <cell r="AV824">
            <v>0.61599999999999999</v>
          </cell>
          <cell r="AW824">
            <v>0</v>
          </cell>
          <cell r="AX824">
            <v>1</v>
          </cell>
          <cell r="AY824" t="str">
            <v>ST305X67</v>
          </cell>
        </row>
        <row r="825">
          <cell r="A825" t="str">
            <v>ST</v>
          </cell>
          <cell r="B825" t="str">
            <v>ST12X40</v>
          </cell>
          <cell r="C825">
            <v>40</v>
          </cell>
          <cell r="D825">
            <v>11.7</v>
          </cell>
          <cell r="E825">
            <v>12</v>
          </cell>
          <cell r="F825">
            <v>0</v>
          </cell>
          <cell r="G825">
            <v>0</v>
          </cell>
          <cell r="H825">
            <v>7</v>
          </cell>
          <cell r="I825">
            <v>0</v>
          </cell>
          <cell r="J825">
            <v>0</v>
          </cell>
          <cell r="K825">
            <v>0.5</v>
          </cell>
          <cell r="L825">
            <v>0.87</v>
          </cell>
          <cell r="M825">
            <v>0</v>
          </cell>
          <cell r="N825">
            <v>0</v>
          </cell>
          <cell r="O825">
            <v>0</v>
          </cell>
          <cell r="P825">
            <v>1.75</v>
          </cell>
          <cell r="Q825">
            <v>1.75</v>
          </cell>
          <cell r="R825">
            <v>0</v>
          </cell>
          <cell r="S825">
            <v>3.3</v>
          </cell>
          <cell r="T825">
            <v>0</v>
          </cell>
          <cell r="U825">
            <v>0</v>
          </cell>
          <cell r="V825">
            <v>0.90900000000000003</v>
          </cell>
          <cell r="W825">
            <v>0</v>
          </cell>
          <cell r="X825">
            <v>0</v>
          </cell>
          <cell r="Y825">
            <v>21.1</v>
          </cell>
          <cell r="Z825">
            <v>0</v>
          </cell>
          <cell r="AA825">
            <v>0</v>
          </cell>
          <cell r="AB825">
            <v>0</v>
          </cell>
          <cell r="AC825">
            <v>0</v>
          </cell>
          <cell r="AD825">
            <v>0</v>
          </cell>
          <cell r="AE825">
            <v>162</v>
          </cell>
          <cell r="AF825">
            <v>33.6</v>
          </cell>
          <cell r="AG825">
            <v>18.600000000000001</v>
          </cell>
          <cell r="AH825">
            <v>3.72</v>
          </cell>
          <cell r="AI825">
            <v>21</v>
          </cell>
          <cell r="AJ825">
            <v>10.4</v>
          </cell>
          <cell r="AK825">
            <v>6</v>
          </cell>
          <cell r="AL825">
            <v>1.34</v>
          </cell>
          <cell r="AM825">
            <v>0</v>
          </cell>
          <cell r="AN825">
            <v>2.44</v>
          </cell>
          <cell r="AO825">
            <v>6.94</v>
          </cell>
          <cell r="AP825">
            <v>0</v>
          </cell>
          <cell r="AQ825">
            <v>0</v>
          </cell>
          <cell r="AR825">
            <v>0</v>
          </cell>
          <cell r="AS825">
            <v>0</v>
          </cell>
          <cell r="AT825">
            <v>0</v>
          </cell>
          <cell r="AU825">
            <v>4.88</v>
          </cell>
          <cell r="AV825">
            <v>0.65500000000000003</v>
          </cell>
          <cell r="AW825">
            <v>0</v>
          </cell>
          <cell r="AX825">
            <v>0.878</v>
          </cell>
          <cell r="AY825" t="str">
            <v>ST305X59.5</v>
          </cell>
        </row>
        <row r="826">
          <cell r="A826" t="str">
            <v>ST</v>
          </cell>
          <cell r="B826" t="str">
            <v>ST10X48</v>
          </cell>
          <cell r="C826">
            <v>48</v>
          </cell>
          <cell r="D826">
            <v>14.1</v>
          </cell>
          <cell r="E826">
            <v>10.199999999999999</v>
          </cell>
          <cell r="F826">
            <v>0</v>
          </cell>
          <cell r="G826">
            <v>0</v>
          </cell>
          <cell r="H826">
            <v>7.2</v>
          </cell>
          <cell r="I826">
            <v>0</v>
          </cell>
          <cell r="J826">
            <v>0</v>
          </cell>
          <cell r="K826">
            <v>0.8</v>
          </cell>
          <cell r="L826">
            <v>0.92</v>
          </cell>
          <cell r="M826">
            <v>0</v>
          </cell>
          <cell r="N826">
            <v>0</v>
          </cell>
          <cell r="O826">
            <v>0</v>
          </cell>
          <cell r="P826">
            <v>1.75</v>
          </cell>
          <cell r="Q826">
            <v>1.75</v>
          </cell>
          <cell r="R826">
            <v>0</v>
          </cell>
          <cell r="S826">
            <v>3.13</v>
          </cell>
          <cell r="T826">
            <v>0</v>
          </cell>
          <cell r="U826">
            <v>0</v>
          </cell>
          <cell r="V826">
            <v>1.35</v>
          </cell>
          <cell r="W826">
            <v>0</v>
          </cell>
          <cell r="X826">
            <v>0</v>
          </cell>
          <cell r="Y826">
            <v>10.8</v>
          </cell>
          <cell r="Z826">
            <v>0</v>
          </cell>
          <cell r="AA826">
            <v>0</v>
          </cell>
          <cell r="AB826">
            <v>0</v>
          </cell>
          <cell r="AC826">
            <v>0</v>
          </cell>
          <cell r="AD826">
            <v>0</v>
          </cell>
          <cell r="AE826">
            <v>143</v>
          </cell>
          <cell r="AF826">
            <v>36.9</v>
          </cell>
          <cell r="AG826">
            <v>20.3</v>
          </cell>
          <cell r="AH826">
            <v>3.18</v>
          </cell>
          <cell r="AI826">
            <v>25</v>
          </cell>
          <cell r="AJ826">
            <v>12.5</v>
          </cell>
          <cell r="AK826">
            <v>6.93</v>
          </cell>
          <cell r="AL826">
            <v>1.33</v>
          </cell>
          <cell r="AM826">
            <v>0</v>
          </cell>
          <cell r="AN826">
            <v>4.16</v>
          </cell>
          <cell r="AO826">
            <v>15</v>
          </cell>
          <cell r="AP826">
            <v>0</v>
          </cell>
          <cell r="AQ826">
            <v>0</v>
          </cell>
          <cell r="AR826">
            <v>0</v>
          </cell>
          <cell r="AS826">
            <v>0</v>
          </cell>
          <cell r="AT826">
            <v>0</v>
          </cell>
          <cell r="AU826">
            <v>4.3600000000000003</v>
          </cell>
          <cell r="AV826">
            <v>0.625</v>
          </cell>
          <cell r="AW826">
            <v>0</v>
          </cell>
          <cell r="AX826">
            <v>1</v>
          </cell>
          <cell r="AY826" t="str">
            <v>ST255X71.5</v>
          </cell>
        </row>
        <row r="827">
          <cell r="A827" t="str">
            <v>ST</v>
          </cell>
          <cell r="B827" t="str">
            <v>ST10X43</v>
          </cell>
          <cell r="C827">
            <v>43</v>
          </cell>
          <cell r="D827">
            <v>12.7</v>
          </cell>
          <cell r="E827">
            <v>10.199999999999999</v>
          </cell>
          <cell r="F827">
            <v>0</v>
          </cell>
          <cell r="G827">
            <v>0</v>
          </cell>
          <cell r="H827">
            <v>7.06</v>
          </cell>
          <cell r="I827">
            <v>0</v>
          </cell>
          <cell r="J827">
            <v>0</v>
          </cell>
          <cell r="K827">
            <v>0.66</v>
          </cell>
          <cell r="L827">
            <v>0.92</v>
          </cell>
          <cell r="M827">
            <v>0</v>
          </cell>
          <cell r="N827">
            <v>0</v>
          </cell>
          <cell r="O827">
            <v>0</v>
          </cell>
          <cell r="P827">
            <v>1.75</v>
          </cell>
          <cell r="Q827">
            <v>1.75</v>
          </cell>
          <cell r="R827">
            <v>0</v>
          </cell>
          <cell r="S827">
            <v>2.91</v>
          </cell>
          <cell r="T827">
            <v>0</v>
          </cell>
          <cell r="U827">
            <v>0</v>
          </cell>
          <cell r="V827">
            <v>0.97199999999999998</v>
          </cell>
          <cell r="W827">
            <v>0</v>
          </cell>
          <cell r="X827">
            <v>0</v>
          </cell>
          <cell r="Y827">
            <v>13.1</v>
          </cell>
          <cell r="Z827">
            <v>0</v>
          </cell>
          <cell r="AA827">
            <v>0</v>
          </cell>
          <cell r="AB827">
            <v>0</v>
          </cell>
          <cell r="AC827">
            <v>0</v>
          </cell>
          <cell r="AD827">
            <v>0</v>
          </cell>
          <cell r="AE827">
            <v>124</v>
          </cell>
          <cell r="AF827">
            <v>31.1</v>
          </cell>
          <cell r="AG827">
            <v>17.2</v>
          </cell>
          <cell r="AH827">
            <v>3.13</v>
          </cell>
          <cell r="AI827">
            <v>23.3</v>
          </cell>
          <cell r="AJ827">
            <v>11.6</v>
          </cell>
          <cell r="AK827">
            <v>6.59</v>
          </cell>
          <cell r="AL827">
            <v>1.36</v>
          </cell>
          <cell r="AM827">
            <v>0</v>
          </cell>
          <cell r="AN827">
            <v>3.3</v>
          </cell>
          <cell r="AO827">
            <v>9.17</v>
          </cell>
          <cell r="AP827">
            <v>0</v>
          </cell>
          <cell r="AQ827">
            <v>0</v>
          </cell>
          <cell r="AR827">
            <v>0</v>
          </cell>
          <cell r="AS827">
            <v>0</v>
          </cell>
          <cell r="AT827">
            <v>0</v>
          </cell>
          <cell r="AU827">
            <v>4.2</v>
          </cell>
          <cell r="AV827">
            <v>0.66</v>
          </cell>
          <cell r="AW827">
            <v>0</v>
          </cell>
          <cell r="AX827">
            <v>1</v>
          </cell>
          <cell r="AY827" t="str">
            <v>ST255X64</v>
          </cell>
        </row>
        <row r="828">
          <cell r="A828" t="str">
            <v>ST</v>
          </cell>
          <cell r="B828" t="str">
            <v>ST10X37.5</v>
          </cell>
          <cell r="C828">
            <v>37.5</v>
          </cell>
          <cell r="D828">
            <v>11</v>
          </cell>
          <cell r="E828">
            <v>10</v>
          </cell>
          <cell r="F828">
            <v>0</v>
          </cell>
          <cell r="G828">
            <v>0</v>
          </cell>
          <cell r="H828">
            <v>6.39</v>
          </cell>
          <cell r="I828">
            <v>0</v>
          </cell>
          <cell r="J828">
            <v>0</v>
          </cell>
          <cell r="K828">
            <v>0.63500000000000001</v>
          </cell>
          <cell r="L828">
            <v>0.79500000000000004</v>
          </cell>
          <cell r="M828">
            <v>0</v>
          </cell>
          <cell r="N828">
            <v>0</v>
          </cell>
          <cell r="O828">
            <v>0</v>
          </cell>
          <cell r="P828">
            <v>1.625</v>
          </cell>
          <cell r="Q828">
            <v>1.625</v>
          </cell>
          <cell r="R828">
            <v>0</v>
          </cell>
          <cell r="S828">
            <v>3.07</v>
          </cell>
          <cell r="T828">
            <v>0</v>
          </cell>
          <cell r="U828">
            <v>0</v>
          </cell>
          <cell r="V828">
            <v>1.34</v>
          </cell>
          <cell r="W828">
            <v>0</v>
          </cell>
          <cell r="X828">
            <v>0</v>
          </cell>
          <cell r="Y828">
            <v>13.6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109</v>
          </cell>
          <cell r="AF828">
            <v>28.6</v>
          </cell>
          <cell r="AG828">
            <v>15.8</v>
          </cell>
          <cell r="AH828">
            <v>3.15</v>
          </cell>
          <cell r="AI828">
            <v>14.8</v>
          </cell>
          <cell r="AJ828">
            <v>8.36</v>
          </cell>
          <cell r="AK828">
            <v>4.62</v>
          </cell>
          <cell r="AL828">
            <v>1.1599999999999999</v>
          </cell>
          <cell r="AM828">
            <v>0</v>
          </cell>
          <cell r="AN828">
            <v>2.2799999999999998</v>
          </cell>
          <cell r="AO828">
            <v>7.21</v>
          </cell>
          <cell r="AP828">
            <v>0</v>
          </cell>
          <cell r="AQ828">
            <v>0</v>
          </cell>
          <cell r="AR828">
            <v>0</v>
          </cell>
          <cell r="AS828">
            <v>0</v>
          </cell>
          <cell r="AT828">
            <v>0</v>
          </cell>
          <cell r="AU828">
            <v>4.29</v>
          </cell>
          <cell r="AV828">
            <v>0.61199999999999999</v>
          </cell>
          <cell r="AW828">
            <v>0</v>
          </cell>
          <cell r="AX828">
            <v>1</v>
          </cell>
          <cell r="AY828" t="str">
            <v>ST255X56</v>
          </cell>
        </row>
        <row r="829">
          <cell r="A829" t="str">
            <v>ST</v>
          </cell>
          <cell r="B829" t="str">
            <v>ST10X33</v>
          </cell>
          <cell r="C829">
            <v>33</v>
          </cell>
          <cell r="D829">
            <v>9.69</v>
          </cell>
          <cell r="E829">
            <v>10</v>
          </cell>
          <cell r="F829">
            <v>0</v>
          </cell>
          <cell r="G829">
            <v>0</v>
          </cell>
          <cell r="H829">
            <v>6.26</v>
          </cell>
          <cell r="I829">
            <v>0</v>
          </cell>
          <cell r="J829">
            <v>0</v>
          </cell>
          <cell r="K829">
            <v>0.505</v>
          </cell>
          <cell r="L829">
            <v>0.79500000000000004</v>
          </cell>
          <cell r="M829">
            <v>0</v>
          </cell>
          <cell r="N829">
            <v>0</v>
          </cell>
          <cell r="O829">
            <v>0</v>
          </cell>
          <cell r="P829">
            <v>1.625</v>
          </cell>
          <cell r="Q829">
            <v>1.625</v>
          </cell>
          <cell r="R829">
            <v>0</v>
          </cell>
          <cell r="S829">
            <v>2.81</v>
          </cell>
          <cell r="T829">
            <v>0</v>
          </cell>
          <cell r="U829">
            <v>0</v>
          </cell>
          <cell r="V829">
            <v>0.84099999999999997</v>
          </cell>
          <cell r="W829">
            <v>0</v>
          </cell>
          <cell r="X829">
            <v>0</v>
          </cell>
          <cell r="Y829">
            <v>17</v>
          </cell>
          <cell r="Z829">
            <v>0</v>
          </cell>
          <cell r="AA829">
            <v>0</v>
          </cell>
          <cell r="AB829">
            <v>0</v>
          </cell>
          <cell r="AC829">
            <v>0</v>
          </cell>
          <cell r="AD829">
            <v>0</v>
          </cell>
          <cell r="AE829">
            <v>92.9</v>
          </cell>
          <cell r="AF829">
            <v>23.4</v>
          </cell>
          <cell r="AG829">
            <v>12.9</v>
          </cell>
          <cell r="AH829">
            <v>3.1</v>
          </cell>
          <cell r="AI829">
            <v>13.7</v>
          </cell>
          <cell r="AJ829">
            <v>7.7</v>
          </cell>
          <cell r="AK829">
            <v>4.3899999999999997</v>
          </cell>
          <cell r="AL829">
            <v>1.19</v>
          </cell>
          <cell r="AM829">
            <v>0</v>
          </cell>
          <cell r="AN829">
            <v>1.78</v>
          </cell>
          <cell r="AO829">
            <v>4.0199999999999996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4.0999999999999996</v>
          </cell>
          <cell r="AV829">
            <v>0.65400000000000003</v>
          </cell>
          <cell r="AW829">
            <v>0</v>
          </cell>
          <cell r="AX829">
            <v>1</v>
          </cell>
          <cell r="AY829" t="str">
            <v>ST255X49.1</v>
          </cell>
        </row>
        <row r="830">
          <cell r="A830" t="str">
            <v>ST</v>
          </cell>
          <cell r="B830" t="str">
            <v>ST9X35</v>
          </cell>
          <cell r="C830">
            <v>35</v>
          </cell>
          <cell r="D830">
            <v>10.3</v>
          </cell>
          <cell r="E830">
            <v>9</v>
          </cell>
          <cell r="F830">
            <v>0</v>
          </cell>
          <cell r="G830">
            <v>0</v>
          </cell>
          <cell r="H830">
            <v>6.25</v>
          </cell>
          <cell r="I830">
            <v>0</v>
          </cell>
          <cell r="J830">
            <v>0</v>
          </cell>
          <cell r="K830">
            <v>0.71099999999999997</v>
          </cell>
          <cell r="L830">
            <v>0.69099999999999995</v>
          </cell>
          <cell r="M830">
            <v>0</v>
          </cell>
          <cell r="N830">
            <v>0</v>
          </cell>
          <cell r="O830">
            <v>0</v>
          </cell>
          <cell r="P830">
            <v>1.5</v>
          </cell>
          <cell r="Q830">
            <v>1.5</v>
          </cell>
          <cell r="R830">
            <v>0</v>
          </cell>
          <cell r="S830">
            <v>2.94</v>
          </cell>
          <cell r="T830">
            <v>0</v>
          </cell>
          <cell r="U830">
            <v>0</v>
          </cell>
          <cell r="V830">
            <v>1.78</v>
          </cell>
          <cell r="W830">
            <v>0</v>
          </cell>
          <cell r="X830">
            <v>0</v>
          </cell>
          <cell r="Y830">
            <v>11</v>
          </cell>
          <cell r="Z830">
            <v>0</v>
          </cell>
          <cell r="AA830">
            <v>0</v>
          </cell>
          <cell r="AB830">
            <v>0</v>
          </cell>
          <cell r="AC830">
            <v>0</v>
          </cell>
          <cell r="AD830">
            <v>0</v>
          </cell>
          <cell r="AE830">
            <v>84.5</v>
          </cell>
          <cell r="AF830">
            <v>25.1</v>
          </cell>
          <cell r="AG830">
            <v>14</v>
          </cell>
          <cell r="AH830">
            <v>2.87</v>
          </cell>
          <cell r="AI830">
            <v>12</v>
          </cell>
          <cell r="AJ830">
            <v>7.17</v>
          </cell>
          <cell r="AK830">
            <v>3.84</v>
          </cell>
          <cell r="AL830">
            <v>1.08</v>
          </cell>
          <cell r="AM830">
            <v>0</v>
          </cell>
          <cell r="AN830">
            <v>2.02</v>
          </cell>
          <cell r="AO830">
            <v>7.03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4.01</v>
          </cell>
          <cell r="AV830">
            <v>0.58099999999999996</v>
          </cell>
          <cell r="AW830">
            <v>0</v>
          </cell>
          <cell r="AX830">
            <v>1</v>
          </cell>
          <cell r="AY830" t="str">
            <v>ST230X52</v>
          </cell>
        </row>
        <row r="831">
          <cell r="A831" t="str">
            <v>ST</v>
          </cell>
          <cell r="B831" t="str">
            <v>ST9X27.35</v>
          </cell>
          <cell r="C831">
            <v>27.35</v>
          </cell>
          <cell r="D831">
            <v>8.02</v>
          </cell>
          <cell r="E831">
            <v>9</v>
          </cell>
          <cell r="F831">
            <v>0</v>
          </cell>
          <cell r="G831">
            <v>0</v>
          </cell>
          <cell r="H831">
            <v>6</v>
          </cell>
          <cell r="I831">
            <v>0</v>
          </cell>
          <cell r="J831">
            <v>0</v>
          </cell>
          <cell r="K831">
            <v>0.46100000000000002</v>
          </cell>
          <cell r="L831">
            <v>0.69099999999999995</v>
          </cell>
          <cell r="M831">
            <v>0</v>
          </cell>
          <cell r="N831">
            <v>0</v>
          </cell>
          <cell r="O831">
            <v>0</v>
          </cell>
          <cell r="P831">
            <v>1.5</v>
          </cell>
          <cell r="Q831">
            <v>1.5</v>
          </cell>
          <cell r="R831">
            <v>0</v>
          </cell>
          <cell r="S831">
            <v>2.5099999999999998</v>
          </cell>
          <cell r="T831">
            <v>0</v>
          </cell>
          <cell r="U831">
            <v>0</v>
          </cell>
          <cell r="V831">
            <v>0.73699999999999999</v>
          </cell>
          <cell r="W831">
            <v>0</v>
          </cell>
          <cell r="X831">
            <v>0</v>
          </cell>
          <cell r="Y831">
            <v>16.899999999999999</v>
          </cell>
          <cell r="Z831">
            <v>0</v>
          </cell>
          <cell r="AA831">
            <v>0</v>
          </cell>
          <cell r="AB831">
            <v>0</v>
          </cell>
          <cell r="AC831">
            <v>0</v>
          </cell>
          <cell r="AD831">
            <v>0</v>
          </cell>
          <cell r="AE831">
            <v>62.3</v>
          </cell>
          <cell r="AF831">
            <v>17.3</v>
          </cell>
          <cell r="AG831">
            <v>9.6</v>
          </cell>
          <cell r="AH831">
            <v>2.79</v>
          </cell>
          <cell r="AI831">
            <v>10.4</v>
          </cell>
          <cell r="AJ831">
            <v>6.06</v>
          </cell>
          <cell r="AK831">
            <v>3.45</v>
          </cell>
          <cell r="AL831">
            <v>1.1399999999999999</v>
          </cell>
          <cell r="AM831">
            <v>0</v>
          </cell>
          <cell r="AN831">
            <v>1.1599999999999999</v>
          </cell>
          <cell r="AO831">
            <v>2.2599999999999998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3.71</v>
          </cell>
          <cell r="AV831">
            <v>0.66</v>
          </cell>
          <cell r="AW831">
            <v>0</v>
          </cell>
          <cell r="AX831">
            <v>1</v>
          </cell>
          <cell r="AY831" t="str">
            <v>ST230X40.7</v>
          </cell>
        </row>
        <row r="832">
          <cell r="A832" t="str">
            <v>ST</v>
          </cell>
          <cell r="B832" t="str">
            <v>ST7.5X25</v>
          </cell>
          <cell r="C832">
            <v>25</v>
          </cell>
          <cell r="D832">
            <v>7.34</v>
          </cell>
          <cell r="E832">
            <v>7.5</v>
          </cell>
          <cell r="F832">
            <v>0</v>
          </cell>
          <cell r="G832">
            <v>0</v>
          </cell>
          <cell r="H832">
            <v>5.64</v>
          </cell>
          <cell r="I832">
            <v>0</v>
          </cell>
          <cell r="J832">
            <v>0</v>
          </cell>
          <cell r="K832">
            <v>0.55000000000000004</v>
          </cell>
          <cell r="L832">
            <v>0.622</v>
          </cell>
          <cell r="M832">
            <v>0</v>
          </cell>
          <cell r="N832">
            <v>0</v>
          </cell>
          <cell r="O832">
            <v>0</v>
          </cell>
          <cell r="P832">
            <v>1.375</v>
          </cell>
          <cell r="Q832">
            <v>1.375</v>
          </cell>
          <cell r="R832">
            <v>0</v>
          </cell>
          <cell r="S832">
            <v>2.25</v>
          </cell>
          <cell r="T832">
            <v>0</v>
          </cell>
          <cell r="U832">
            <v>0</v>
          </cell>
          <cell r="V832">
            <v>0.82599999999999996</v>
          </cell>
          <cell r="W832">
            <v>0</v>
          </cell>
          <cell r="X832">
            <v>0</v>
          </cell>
          <cell r="Y832">
            <v>11.6</v>
          </cell>
          <cell r="Z832">
            <v>0</v>
          </cell>
          <cell r="AA832">
            <v>0</v>
          </cell>
          <cell r="AB832">
            <v>0</v>
          </cell>
          <cell r="AC832">
            <v>0</v>
          </cell>
          <cell r="AD832">
            <v>0</v>
          </cell>
          <cell r="AE832">
            <v>40.5</v>
          </cell>
          <cell r="AF832">
            <v>14</v>
          </cell>
          <cell r="AG832">
            <v>7.72</v>
          </cell>
          <cell r="AH832">
            <v>2.35</v>
          </cell>
          <cell r="AI832">
            <v>7.79</v>
          </cell>
          <cell r="AJ832">
            <v>4.99</v>
          </cell>
          <cell r="AK832">
            <v>2.76</v>
          </cell>
          <cell r="AL832">
            <v>1.03</v>
          </cell>
          <cell r="AM832">
            <v>0</v>
          </cell>
          <cell r="AN832">
            <v>1.05</v>
          </cell>
          <cell r="AO832">
            <v>2.02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3.22</v>
          </cell>
          <cell r="AV832">
            <v>0.63700000000000001</v>
          </cell>
          <cell r="AW832">
            <v>0</v>
          </cell>
          <cell r="AX832">
            <v>1</v>
          </cell>
          <cell r="AY832" t="str">
            <v>ST190X37</v>
          </cell>
        </row>
        <row r="833">
          <cell r="A833" t="str">
            <v>ST</v>
          </cell>
          <cell r="B833" t="str">
            <v>ST7.5X21.45</v>
          </cell>
          <cell r="C833">
            <v>21.45</v>
          </cell>
          <cell r="D833">
            <v>6.3</v>
          </cell>
          <cell r="E833">
            <v>7.5</v>
          </cell>
          <cell r="F833">
            <v>0</v>
          </cell>
          <cell r="G833">
            <v>0</v>
          </cell>
          <cell r="H833">
            <v>5.5</v>
          </cell>
          <cell r="I833">
            <v>0</v>
          </cell>
          <cell r="J833">
            <v>0</v>
          </cell>
          <cell r="K833">
            <v>0.41099999999999998</v>
          </cell>
          <cell r="L833">
            <v>0.622</v>
          </cell>
          <cell r="M833">
            <v>0</v>
          </cell>
          <cell r="N833">
            <v>0</v>
          </cell>
          <cell r="O833">
            <v>0</v>
          </cell>
          <cell r="P833">
            <v>1.375</v>
          </cell>
          <cell r="Q833">
            <v>1.375</v>
          </cell>
          <cell r="R833">
            <v>0</v>
          </cell>
          <cell r="S833">
            <v>2.0099999999999998</v>
          </cell>
          <cell r="T833">
            <v>0</v>
          </cell>
          <cell r="U833">
            <v>0</v>
          </cell>
          <cell r="V833">
            <v>0.60499999999999998</v>
          </cell>
          <cell r="W833">
            <v>0</v>
          </cell>
          <cell r="X833">
            <v>0</v>
          </cell>
          <cell r="Y833">
            <v>15.5</v>
          </cell>
          <cell r="Z833">
            <v>0</v>
          </cell>
          <cell r="AA833">
            <v>0</v>
          </cell>
          <cell r="AB833">
            <v>0</v>
          </cell>
          <cell r="AC833">
            <v>0</v>
          </cell>
          <cell r="AD833">
            <v>0</v>
          </cell>
          <cell r="AE833">
            <v>32.9</v>
          </cell>
          <cell r="AF833">
            <v>10.8</v>
          </cell>
          <cell r="AG833">
            <v>5.99</v>
          </cell>
          <cell r="AH833">
            <v>2.29</v>
          </cell>
          <cell r="AI833">
            <v>7.13</v>
          </cell>
          <cell r="AJ833">
            <v>4.54</v>
          </cell>
          <cell r="AK833">
            <v>2.59</v>
          </cell>
          <cell r="AL833">
            <v>1.06</v>
          </cell>
          <cell r="AM833">
            <v>0</v>
          </cell>
          <cell r="AN833">
            <v>0.76500000000000001</v>
          </cell>
          <cell r="AO833">
            <v>0.995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3.04</v>
          </cell>
          <cell r="AV833">
            <v>0.68799999999999994</v>
          </cell>
          <cell r="AW833">
            <v>0</v>
          </cell>
          <cell r="AX833">
            <v>1</v>
          </cell>
          <cell r="AY833" t="str">
            <v>ST190X32</v>
          </cell>
        </row>
        <row r="834">
          <cell r="A834" t="str">
            <v>ST</v>
          </cell>
          <cell r="B834" t="str">
            <v>ST6X25</v>
          </cell>
          <cell r="C834">
            <v>25</v>
          </cell>
          <cell r="D834">
            <v>7.32</v>
          </cell>
          <cell r="E834">
            <v>6</v>
          </cell>
          <cell r="F834">
            <v>0</v>
          </cell>
          <cell r="G834">
            <v>0</v>
          </cell>
          <cell r="H834">
            <v>5.48</v>
          </cell>
          <cell r="I834">
            <v>0</v>
          </cell>
          <cell r="J834">
            <v>0</v>
          </cell>
          <cell r="K834">
            <v>0.68700000000000006</v>
          </cell>
          <cell r="L834">
            <v>0.65900000000000003</v>
          </cell>
          <cell r="M834">
            <v>0</v>
          </cell>
          <cell r="N834">
            <v>0</v>
          </cell>
          <cell r="O834">
            <v>0</v>
          </cell>
          <cell r="P834">
            <v>1.4375</v>
          </cell>
          <cell r="Q834">
            <v>1.4375</v>
          </cell>
          <cell r="R834">
            <v>0</v>
          </cell>
          <cell r="S834">
            <v>1.84</v>
          </cell>
          <cell r="T834">
            <v>0</v>
          </cell>
          <cell r="U834">
            <v>0</v>
          </cell>
          <cell r="V834">
            <v>0.75800000000000001</v>
          </cell>
          <cell r="W834">
            <v>0</v>
          </cell>
          <cell r="X834">
            <v>0</v>
          </cell>
          <cell r="Y834">
            <v>7.05</v>
          </cell>
          <cell r="Z834">
            <v>0</v>
          </cell>
          <cell r="AA834">
            <v>0</v>
          </cell>
          <cell r="AB834">
            <v>0</v>
          </cell>
          <cell r="AC834">
            <v>0</v>
          </cell>
          <cell r="AD834">
            <v>0</v>
          </cell>
          <cell r="AE834">
            <v>25.1</v>
          </cell>
          <cell r="AF834">
            <v>11</v>
          </cell>
          <cell r="AG834">
            <v>6.04</v>
          </cell>
          <cell r="AH834">
            <v>1.85</v>
          </cell>
          <cell r="AI834">
            <v>7.79</v>
          </cell>
          <cell r="AJ834">
            <v>5.16</v>
          </cell>
          <cell r="AK834">
            <v>2.84</v>
          </cell>
          <cell r="AL834">
            <v>1.03</v>
          </cell>
          <cell r="AM834">
            <v>0</v>
          </cell>
          <cell r="AN834">
            <v>1.36</v>
          </cell>
          <cell r="AO834">
            <v>1.97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2.6</v>
          </cell>
          <cell r="AV834">
            <v>0.66200000000000003</v>
          </cell>
          <cell r="AW834">
            <v>0</v>
          </cell>
          <cell r="AX834">
            <v>1</v>
          </cell>
          <cell r="AY834" t="str">
            <v>ST155X37</v>
          </cell>
        </row>
        <row r="835">
          <cell r="A835" t="str">
            <v>ST</v>
          </cell>
          <cell r="B835" t="str">
            <v>ST6X20.4</v>
          </cell>
          <cell r="C835">
            <v>20.399999999999999</v>
          </cell>
          <cell r="D835">
            <v>5.96</v>
          </cell>
          <cell r="E835">
            <v>6</v>
          </cell>
          <cell r="F835">
            <v>0</v>
          </cell>
          <cell r="G835">
            <v>0</v>
          </cell>
          <cell r="H835">
            <v>5.25</v>
          </cell>
          <cell r="I835">
            <v>0</v>
          </cell>
          <cell r="J835">
            <v>0</v>
          </cell>
          <cell r="K835">
            <v>0.46200000000000002</v>
          </cell>
          <cell r="L835">
            <v>0.65900000000000003</v>
          </cell>
          <cell r="M835">
            <v>0</v>
          </cell>
          <cell r="N835">
            <v>0</v>
          </cell>
          <cell r="O835">
            <v>0</v>
          </cell>
          <cell r="P835">
            <v>1.4375</v>
          </cell>
          <cell r="Q835">
            <v>1.4375</v>
          </cell>
          <cell r="R835">
            <v>0</v>
          </cell>
          <cell r="S835">
            <v>1.58</v>
          </cell>
          <cell r="T835">
            <v>0</v>
          </cell>
          <cell r="U835">
            <v>0</v>
          </cell>
          <cell r="V835">
            <v>0.57699999999999996</v>
          </cell>
          <cell r="W835">
            <v>0</v>
          </cell>
          <cell r="X835">
            <v>0</v>
          </cell>
          <cell r="Y835">
            <v>10.6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0</v>
          </cell>
          <cell r="AE835">
            <v>18.899999999999999</v>
          </cell>
          <cell r="AF835">
            <v>7.71</v>
          </cell>
          <cell r="AG835">
            <v>4.2699999999999996</v>
          </cell>
          <cell r="AH835">
            <v>1.78</v>
          </cell>
          <cell r="AI835">
            <v>6.74</v>
          </cell>
          <cell r="AJ835">
            <v>4.43</v>
          </cell>
          <cell r="AK835">
            <v>2.57</v>
          </cell>
          <cell r="AL835">
            <v>1.06</v>
          </cell>
          <cell r="AM835">
            <v>0</v>
          </cell>
          <cell r="AN835">
            <v>0.84199999999999997</v>
          </cell>
          <cell r="AO835">
            <v>0.78700000000000003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2.42</v>
          </cell>
          <cell r="AV835">
            <v>0.73299999999999998</v>
          </cell>
          <cell r="AW835">
            <v>0</v>
          </cell>
          <cell r="AX835">
            <v>1</v>
          </cell>
          <cell r="AY835" t="str">
            <v>ST155X30.35</v>
          </cell>
        </row>
        <row r="836">
          <cell r="A836" t="str">
            <v>ST</v>
          </cell>
          <cell r="B836" t="str">
            <v>ST6X17.5</v>
          </cell>
          <cell r="C836">
            <v>17.5</v>
          </cell>
          <cell r="D836">
            <v>5.12</v>
          </cell>
          <cell r="E836">
            <v>6</v>
          </cell>
          <cell r="F836">
            <v>0</v>
          </cell>
          <cell r="G836">
            <v>0</v>
          </cell>
          <cell r="H836">
            <v>5.08</v>
          </cell>
          <cell r="I836">
            <v>0</v>
          </cell>
          <cell r="J836">
            <v>0</v>
          </cell>
          <cell r="K836">
            <v>0.42799999999999999</v>
          </cell>
          <cell r="L836">
            <v>0.54400000000000004</v>
          </cell>
          <cell r="M836">
            <v>0</v>
          </cell>
          <cell r="N836">
            <v>0</v>
          </cell>
          <cell r="O836">
            <v>0</v>
          </cell>
          <cell r="P836">
            <v>1.1875</v>
          </cell>
          <cell r="Q836">
            <v>1.1875</v>
          </cell>
          <cell r="R836">
            <v>0</v>
          </cell>
          <cell r="S836">
            <v>1.65</v>
          </cell>
          <cell r="T836">
            <v>0</v>
          </cell>
          <cell r="U836">
            <v>0</v>
          </cell>
          <cell r="V836">
            <v>0.54300000000000004</v>
          </cell>
          <cell r="W836">
            <v>0</v>
          </cell>
          <cell r="X836">
            <v>0</v>
          </cell>
          <cell r="Y836">
            <v>11.9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17.2</v>
          </cell>
          <cell r="AF836">
            <v>7.12</v>
          </cell>
          <cell r="AG836">
            <v>3.95</v>
          </cell>
          <cell r="AH836">
            <v>1.83</v>
          </cell>
          <cell r="AI836">
            <v>4.92</v>
          </cell>
          <cell r="AJ836">
            <v>3.4</v>
          </cell>
          <cell r="AK836">
            <v>1.94</v>
          </cell>
          <cell r="AL836">
            <v>0.98</v>
          </cell>
          <cell r="AM836">
            <v>0</v>
          </cell>
          <cell r="AN836">
            <v>0.52400000000000002</v>
          </cell>
          <cell r="AO836">
            <v>0.55600000000000005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2.4900000000000002</v>
          </cell>
          <cell r="AV836">
            <v>0.69399999999999995</v>
          </cell>
          <cell r="AW836">
            <v>0</v>
          </cell>
          <cell r="AX836">
            <v>1</v>
          </cell>
          <cell r="AY836" t="str">
            <v>ST155X26</v>
          </cell>
        </row>
        <row r="837">
          <cell r="A837" t="str">
            <v>ST</v>
          </cell>
          <cell r="B837" t="str">
            <v>ST6X15.9</v>
          </cell>
          <cell r="C837">
            <v>15.9</v>
          </cell>
          <cell r="D837">
            <v>4.6500000000000004</v>
          </cell>
          <cell r="E837">
            <v>6</v>
          </cell>
          <cell r="F837">
            <v>0</v>
          </cell>
          <cell r="G837">
            <v>0</v>
          </cell>
          <cell r="H837">
            <v>5</v>
          </cell>
          <cell r="I837">
            <v>0</v>
          </cell>
          <cell r="J837">
            <v>0</v>
          </cell>
          <cell r="K837">
            <v>0.35</v>
          </cell>
          <cell r="L837">
            <v>0.54400000000000004</v>
          </cell>
          <cell r="M837">
            <v>0</v>
          </cell>
          <cell r="N837">
            <v>0</v>
          </cell>
          <cell r="O837">
            <v>0</v>
          </cell>
          <cell r="P837">
            <v>1.1875</v>
          </cell>
          <cell r="Q837">
            <v>1.1875</v>
          </cell>
          <cell r="R837">
            <v>0</v>
          </cell>
          <cell r="S837">
            <v>1.51</v>
          </cell>
          <cell r="T837">
            <v>0</v>
          </cell>
          <cell r="U837">
            <v>0</v>
          </cell>
          <cell r="V837">
            <v>0.48</v>
          </cell>
          <cell r="W837">
            <v>0</v>
          </cell>
          <cell r="X837">
            <v>0</v>
          </cell>
          <cell r="Y837">
            <v>14.5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14.8</v>
          </cell>
          <cell r="AF837">
            <v>5.94</v>
          </cell>
          <cell r="AG837">
            <v>3.3</v>
          </cell>
          <cell r="AH837">
            <v>1.78</v>
          </cell>
          <cell r="AI837">
            <v>4.66</v>
          </cell>
          <cell r="AJ837">
            <v>3.22</v>
          </cell>
          <cell r="AK837">
            <v>1.87</v>
          </cell>
          <cell r="AL837">
            <v>1</v>
          </cell>
          <cell r="AM837">
            <v>0</v>
          </cell>
          <cell r="AN837">
            <v>0.438</v>
          </cell>
          <cell r="AO837">
            <v>0.36399999999999999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2.39</v>
          </cell>
          <cell r="AV837">
            <v>0.73199999999999998</v>
          </cell>
          <cell r="AW837">
            <v>0</v>
          </cell>
          <cell r="AX837">
            <v>1</v>
          </cell>
          <cell r="AY837" t="str">
            <v>ST155X23.65</v>
          </cell>
        </row>
        <row r="838">
          <cell r="A838" t="str">
            <v>ST</v>
          </cell>
          <cell r="B838" t="str">
            <v>ST5X17.5</v>
          </cell>
          <cell r="C838">
            <v>17.5</v>
          </cell>
          <cell r="D838">
            <v>5.14</v>
          </cell>
          <cell r="E838">
            <v>5</v>
          </cell>
          <cell r="F838">
            <v>0</v>
          </cell>
          <cell r="G838">
            <v>0</v>
          </cell>
          <cell r="H838">
            <v>4.9400000000000004</v>
          </cell>
          <cell r="I838">
            <v>0</v>
          </cell>
          <cell r="J838">
            <v>0</v>
          </cell>
          <cell r="K838">
            <v>0.59399999999999997</v>
          </cell>
          <cell r="L838">
            <v>0.49099999999999999</v>
          </cell>
          <cell r="M838">
            <v>0</v>
          </cell>
          <cell r="N838">
            <v>0</v>
          </cell>
          <cell r="O838">
            <v>0</v>
          </cell>
          <cell r="P838">
            <v>1.125</v>
          </cell>
          <cell r="Q838">
            <v>1.125</v>
          </cell>
          <cell r="R838">
            <v>0</v>
          </cell>
          <cell r="S838">
            <v>1.56</v>
          </cell>
          <cell r="T838">
            <v>0</v>
          </cell>
          <cell r="U838">
            <v>0</v>
          </cell>
          <cell r="V838">
            <v>0.67300000000000004</v>
          </cell>
          <cell r="W838">
            <v>0</v>
          </cell>
          <cell r="X838">
            <v>0</v>
          </cell>
          <cell r="Y838">
            <v>6.9</v>
          </cell>
          <cell r="Z838">
            <v>0</v>
          </cell>
          <cell r="AA838">
            <v>0</v>
          </cell>
          <cell r="AB838">
            <v>0</v>
          </cell>
          <cell r="AC838">
            <v>0</v>
          </cell>
          <cell r="AD838">
            <v>0</v>
          </cell>
          <cell r="AE838">
            <v>12.5</v>
          </cell>
          <cell r="AF838">
            <v>6.58</v>
          </cell>
          <cell r="AG838">
            <v>3.62</v>
          </cell>
          <cell r="AH838">
            <v>1.56</v>
          </cell>
          <cell r="AI838">
            <v>4.1500000000000004</v>
          </cell>
          <cell r="AJ838">
            <v>3.1</v>
          </cell>
          <cell r="AK838">
            <v>1.68</v>
          </cell>
          <cell r="AL838">
            <v>0.89900000000000002</v>
          </cell>
          <cell r="AM838">
            <v>0</v>
          </cell>
          <cell r="AN838">
            <v>0.63300000000000001</v>
          </cell>
          <cell r="AO838">
            <v>0.72499999999999998</v>
          </cell>
          <cell r="AP838">
            <v>0</v>
          </cell>
          <cell r="AQ838">
            <v>0</v>
          </cell>
          <cell r="AR838">
            <v>0</v>
          </cell>
          <cell r="AS838">
            <v>0</v>
          </cell>
          <cell r="AT838">
            <v>0</v>
          </cell>
          <cell r="AU838">
            <v>2.23</v>
          </cell>
          <cell r="AV838">
            <v>0.65300000000000002</v>
          </cell>
          <cell r="AW838">
            <v>0</v>
          </cell>
          <cell r="AX838">
            <v>1</v>
          </cell>
          <cell r="AY838" t="str">
            <v>ST125X26</v>
          </cell>
        </row>
        <row r="839">
          <cell r="A839" t="str">
            <v>ST</v>
          </cell>
          <cell r="B839" t="str">
            <v>ST5X12.7</v>
          </cell>
          <cell r="C839">
            <v>12.7</v>
          </cell>
          <cell r="D839">
            <v>3.73</v>
          </cell>
          <cell r="E839">
            <v>5</v>
          </cell>
          <cell r="F839">
            <v>0</v>
          </cell>
          <cell r="G839">
            <v>0</v>
          </cell>
          <cell r="H839">
            <v>4.66</v>
          </cell>
          <cell r="I839">
            <v>0</v>
          </cell>
          <cell r="J839">
            <v>0</v>
          </cell>
          <cell r="K839">
            <v>0.311</v>
          </cell>
          <cell r="L839">
            <v>0.49099999999999999</v>
          </cell>
          <cell r="M839">
            <v>0</v>
          </cell>
          <cell r="N839">
            <v>0</v>
          </cell>
          <cell r="O839">
            <v>0</v>
          </cell>
          <cell r="P839">
            <v>1.125</v>
          </cell>
          <cell r="Q839">
            <v>1.125</v>
          </cell>
          <cell r="R839">
            <v>0</v>
          </cell>
          <cell r="S839">
            <v>1.2</v>
          </cell>
          <cell r="T839">
            <v>0</v>
          </cell>
          <cell r="U839">
            <v>0</v>
          </cell>
          <cell r="V839">
            <v>0.40300000000000002</v>
          </cell>
          <cell r="W839">
            <v>0</v>
          </cell>
          <cell r="X839">
            <v>0</v>
          </cell>
          <cell r="Y839">
            <v>13.2</v>
          </cell>
          <cell r="Z839">
            <v>0</v>
          </cell>
          <cell r="AA839">
            <v>0</v>
          </cell>
          <cell r="AB839">
            <v>0</v>
          </cell>
          <cell r="AC839">
            <v>0</v>
          </cell>
          <cell r="AD839">
            <v>0</v>
          </cell>
          <cell r="AE839">
            <v>7.79</v>
          </cell>
          <cell r="AF839">
            <v>3.7</v>
          </cell>
          <cell r="AG839">
            <v>2.0499999999999998</v>
          </cell>
          <cell r="AH839">
            <v>1.45</v>
          </cell>
          <cell r="AI839">
            <v>3.36</v>
          </cell>
          <cell r="AJ839">
            <v>2.4900000000000002</v>
          </cell>
          <cell r="AK839">
            <v>1.44</v>
          </cell>
          <cell r="AL839">
            <v>0.95</v>
          </cell>
          <cell r="AM839">
            <v>0</v>
          </cell>
          <cell r="AN839">
            <v>0.3</v>
          </cell>
          <cell r="AO839">
            <v>0.17299999999999999</v>
          </cell>
          <cell r="AP839">
            <v>0</v>
          </cell>
          <cell r="AQ839">
            <v>0</v>
          </cell>
          <cell r="AR839">
            <v>0</v>
          </cell>
          <cell r="AS839">
            <v>0</v>
          </cell>
          <cell r="AT839">
            <v>0</v>
          </cell>
          <cell r="AU839">
            <v>1.97</v>
          </cell>
          <cell r="AV839">
            <v>0.76500000000000001</v>
          </cell>
          <cell r="AW839">
            <v>0</v>
          </cell>
          <cell r="AX839">
            <v>1</v>
          </cell>
          <cell r="AY839" t="str">
            <v>ST125X18.9</v>
          </cell>
        </row>
        <row r="840">
          <cell r="A840" t="str">
            <v>ST</v>
          </cell>
          <cell r="B840" t="str">
            <v>ST4X11.5</v>
          </cell>
          <cell r="C840">
            <v>11.5</v>
          </cell>
          <cell r="D840">
            <v>3.38</v>
          </cell>
          <cell r="E840">
            <v>4</v>
          </cell>
          <cell r="F840">
            <v>0</v>
          </cell>
          <cell r="G840">
            <v>0</v>
          </cell>
          <cell r="H840">
            <v>4.17</v>
          </cell>
          <cell r="I840">
            <v>0</v>
          </cell>
          <cell r="J840">
            <v>0</v>
          </cell>
          <cell r="K840">
            <v>0.441</v>
          </cell>
          <cell r="L840">
            <v>0.42499999999999999</v>
          </cell>
          <cell r="M840">
            <v>0</v>
          </cell>
          <cell r="N840">
            <v>0</v>
          </cell>
          <cell r="O840">
            <v>0</v>
          </cell>
          <cell r="P840">
            <v>1</v>
          </cell>
          <cell r="Q840">
            <v>1</v>
          </cell>
          <cell r="R840">
            <v>0</v>
          </cell>
          <cell r="S840">
            <v>1.1499999999999999</v>
          </cell>
          <cell r="T840">
            <v>0</v>
          </cell>
          <cell r="U840">
            <v>0</v>
          </cell>
          <cell r="V840">
            <v>0.439</v>
          </cell>
          <cell r="W840">
            <v>0</v>
          </cell>
          <cell r="X840">
            <v>0</v>
          </cell>
          <cell r="Y840">
            <v>7.27</v>
          </cell>
          <cell r="Z840">
            <v>0</v>
          </cell>
          <cell r="AA840">
            <v>0</v>
          </cell>
          <cell r="AB840">
            <v>0</v>
          </cell>
          <cell r="AC840">
            <v>0</v>
          </cell>
          <cell r="AD840">
            <v>0</v>
          </cell>
          <cell r="AE840">
            <v>5</v>
          </cell>
          <cell r="AF840">
            <v>3.19</v>
          </cell>
          <cell r="AG840">
            <v>1.76</v>
          </cell>
          <cell r="AH840">
            <v>1.22</v>
          </cell>
          <cell r="AI840">
            <v>2.13</v>
          </cell>
          <cell r="AJ840">
            <v>1.84</v>
          </cell>
          <cell r="AK840">
            <v>1.02</v>
          </cell>
          <cell r="AL840">
            <v>0.79500000000000004</v>
          </cell>
          <cell r="AM840">
            <v>0</v>
          </cell>
          <cell r="AN840">
            <v>0.27100000000000002</v>
          </cell>
          <cell r="AO840">
            <v>0.16800000000000001</v>
          </cell>
          <cell r="AP840">
            <v>0</v>
          </cell>
          <cell r="AQ840">
            <v>0</v>
          </cell>
          <cell r="AR840">
            <v>0</v>
          </cell>
          <cell r="AS840">
            <v>0</v>
          </cell>
          <cell r="AT840">
            <v>0</v>
          </cell>
          <cell r="AU840">
            <v>1.73</v>
          </cell>
          <cell r="AV840">
            <v>0.70599999999999996</v>
          </cell>
          <cell r="AW840">
            <v>0</v>
          </cell>
          <cell r="AX840">
            <v>1</v>
          </cell>
          <cell r="AY840" t="str">
            <v>ST100X17</v>
          </cell>
        </row>
        <row r="841">
          <cell r="A841" t="str">
            <v>ST</v>
          </cell>
          <cell r="B841" t="str">
            <v>ST4X9.2</v>
          </cell>
          <cell r="C841">
            <v>9.1999999999999993</v>
          </cell>
          <cell r="D841">
            <v>2.7</v>
          </cell>
          <cell r="E841">
            <v>4</v>
          </cell>
          <cell r="F841">
            <v>0</v>
          </cell>
          <cell r="G841">
            <v>0</v>
          </cell>
          <cell r="H841">
            <v>4</v>
          </cell>
          <cell r="I841">
            <v>0</v>
          </cell>
          <cell r="J841">
            <v>0</v>
          </cell>
          <cell r="K841">
            <v>0.27100000000000002</v>
          </cell>
          <cell r="L841">
            <v>0.42499999999999999</v>
          </cell>
          <cell r="M841">
            <v>0</v>
          </cell>
          <cell r="N841">
            <v>0</v>
          </cell>
          <cell r="O841">
            <v>0</v>
          </cell>
          <cell r="P841">
            <v>1</v>
          </cell>
          <cell r="Q841">
            <v>1</v>
          </cell>
          <cell r="R841">
            <v>0</v>
          </cell>
          <cell r="S841">
            <v>0.94199999999999995</v>
          </cell>
          <cell r="T841">
            <v>0</v>
          </cell>
          <cell r="U841">
            <v>0</v>
          </cell>
          <cell r="V841">
            <v>0.33600000000000002</v>
          </cell>
          <cell r="W841">
            <v>0</v>
          </cell>
          <cell r="X841">
            <v>0</v>
          </cell>
          <cell r="Y841">
            <v>11.8</v>
          </cell>
          <cell r="Z841">
            <v>0</v>
          </cell>
          <cell r="AA841">
            <v>0</v>
          </cell>
          <cell r="AB841">
            <v>0</v>
          </cell>
          <cell r="AC841">
            <v>0</v>
          </cell>
          <cell r="AD841">
            <v>0</v>
          </cell>
          <cell r="AE841">
            <v>3.49</v>
          </cell>
          <cell r="AF841">
            <v>2.0699999999999998</v>
          </cell>
          <cell r="AG841">
            <v>1.1399999999999999</v>
          </cell>
          <cell r="AH841">
            <v>1.1399999999999999</v>
          </cell>
          <cell r="AI841">
            <v>1.84</v>
          </cell>
          <cell r="AJ841">
            <v>1.59</v>
          </cell>
          <cell r="AK841">
            <v>0.92200000000000004</v>
          </cell>
          <cell r="AL841">
            <v>0.82699999999999996</v>
          </cell>
          <cell r="AM841">
            <v>0</v>
          </cell>
          <cell r="AN841">
            <v>0.16700000000000001</v>
          </cell>
          <cell r="AO841">
            <v>6.4199999999999993E-2</v>
          </cell>
          <cell r="AP841">
            <v>0</v>
          </cell>
          <cell r="AQ841">
            <v>0</v>
          </cell>
          <cell r="AR841">
            <v>0</v>
          </cell>
          <cell r="AS841">
            <v>0</v>
          </cell>
          <cell r="AT841">
            <v>0</v>
          </cell>
          <cell r="AU841">
            <v>1.58</v>
          </cell>
          <cell r="AV841">
            <v>0.78700000000000003</v>
          </cell>
          <cell r="AW841">
            <v>0</v>
          </cell>
          <cell r="AX841">
            <v>1</v>
          </cell>
          <cell r="AY841" t="str">
            <v>ST100X13.7</v>
          </cell>
        </row>
        <row r="842">
          <cell r="A842" t="str">
            <v>ST</v>
          </cell>
          <cell r="B842" t="str">
            <v>ST3X8.63</v>
          </cell>
          <cell r="C842">
            <v>8.625</v>
          </cell>
          <cell r="D842">
            <v>2.5299999999999998</v>
          </cell>
          <cell r="E842">
            <v>3</v>
          </cell>
          <cell r="F842">
            <v>0</v>
          </cell>
          <cell r="G842">
            <v>0</v>
          </cell>
          <cell r="H842">
            <v>3.57</v>
          </cell>
          <cell r="I842">
            <v>0</v>
          </cell>
          <cell r="J842">
            <v>0</v>
          </cell>
          <cell r="K842">
            <v>0.46500000000000002</v>
          </cell>
          <cell r="L842">
            <v>0.35899999999999999</v>
          </cell>
          <cell r="M842">
            <v>0</v>
          </cell>
          <cell r="N842">
            <v>0</v>
          </cell>
          <cell r="O842">
            <v>0</v>
          </cell>
          <cell r="P842">
            <v>0.8125</v>
          </cell>
          <cell r="Q842">
            <v>0.8125</v>
          </cell>
          <cell r="R842">
            <v>0</v>
          </cell>
          <cell r="S842">
            <v>0.91500000000000004</v>
          </cell>
          <cell r="T842">
            <v>0</v>
          </cell>
          <cell r="U842">
            <v>0</v>
          </cell>
          <cell r="V842">
            <v>0.39400000000000002</v>
          </cell>
          <cell r="W842">
            <v>0</v>
          </cell>
          <cell r="X842">
            <v>0</v>
          </cell>
          <cell r="Y842">
            <v>5.01</v>
          </cell>
          <cell r="Z842">
            <v>0</v>
          </cell>
          <cell r="AA842">
            <v>0</v>
          </cell>
          <cell r="AB842">
            <v>0</v>
          </cell>
          <cell r="AC842">
            <v>0</v>
          </cell>
          <cell r="AD842">
            <v>0</v>
          </cell>
          <cell r="AE842">
            <v>2.12</v>
          </cell>
          <cell r="AF842">
            <v>1.85</v>
          </cell>
          <cell r="AG842">
            <v>1.02</v>
          </cell>
          <cell r="AH842">
            <v>0.91500000000000004</v>
          </cell>
          <cell r="AI842">
            <v>1.1399999999999999</v>
          </cell>
          <cell r="AJ842">
            <v>1.17</v>
          </cell>
          <cell r="AK842">
            <v>0.64200000000000002</v>
          </cell>
          <cell r="AL842">
            <v>0.67300000000000004</v>
          </cell>
          <cell r="AM842">
            <v>0</v>
          </cell>
          <cell r="AN842">
            <v>0.18099999999999999</v>
          </cell>
          <cell r="AO842">
            <v>7.7200000000000005E-2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1.35</v>
          </cell>
          <cell r="AV842">
            <v>0.70299999999999996</v>
          </cell>
          <cell r="AW842">
            <v>0</v>
          </cell>
          <cell r="AX842">
            <v>1</v>
          </cell>
          <cell r="AY842" t="str">
            <v>ST75X12.85</v>
          </cell>
        </row>
        <row r="843">
          <cell r="A843" t="str">
            <v>ST</v>
          </cell>
          <cell r="B843" t="str">
            <v>ST3X6.25</v>
          </cell>
          <cell r="C843">
            <v>6.25</v>
          </cell>
          <cell r="D843">
            <v>1.83</v>
          </cell>
          <cell r="E843">
            <v>3</v>
          </cell>
          <cell r="F843">
            <v>0</v>
          </cell>
          <cell r="G843">
            <v>0</v>
          </cell>
          <cell r="H843">
            <v>3.33</v>
          </cell>
          <cell r="I843">
            <v>0</v>
          </cell>
          <cell r="J843">
            <v>0</v>
          </cell>
          <cell r="K843">
            <v>0.23200000000000001</v>
          </cell>
          <cell r="L843">
            <v>0.35899999999999999</v>
          </cell>
          <cell r="M843">
            <v>0</v>
          </cell>
          <cell r="N843">
            <v>0</v>
          </cell>
          <cell r="O843">
            <v>0</v>
          </cell>
          <cell r="P843">
            <v>0.8125</v>
          </cell>
          <cell r="Q843">
            <v>0.8125</v>
          </cell>
          <cell r="R843">
            <v>0</v>
          </cell>
          <cell r="S843">
            <v>0.69199999999999995</v>
          </cell>
          <cell r="T843">
            <v>0</v>
          </cell>
          <cell r="U843">
            <v>0</v>
          </cell>
          <cell r="V843">
            <v>0.27100000000000002</v>
          </cell>
          <cell r="W843">
            <v>0</v>
          </cell>
          <cell r="X843">
            <v>0</v>
          </cell>
          <cell r="Y843">
            <v>10</v>
          </cell>
          <cell r="Z843">
            <v>0</v>
          </cell>
          <cell r="AA843">
            <v>0</v>
          </cell>
          <cell r="AB843">
            <v>0</v>
          </cell>
          <cell r="AC843">
            <v>0</v>
          </cell>
          <cell r="AD843">
            <v>0</v>
          </cell>
          <cell r="AE843">
            <v>1.26</v>
          </cell>
          <cell r="AF843">
            <v>1.01</v>
          </cell>
          <cell r="AG843">
            <v>0.54700000000000004</v>
          </cell>
          <cell r="AH843">
            <v>0.83099999999999996</v>
          </cell>
          <cell r="AI843">
            <v>0.90100000000000002</v>
          </cell>
          <cell r="AJ843">
            <v>0.93</v>
          </cell>
          <cell r="AK843">
            <v>0.54100000000000004</v>
          </cell>
          <cell r="AL843">
            <v>0.70199999999999996</v>
          </cell>
          <cell r="AM843">
            <v>0</v>
          </cell>
          <cell r="AN843">
            <v>8.3000000000000004E-2</v>
          </cell>
          <cell r="AO843">
            <v>1.9699999999999999E-2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1.2</v>
          </cell>
          <cell r="AV843">
            <v>0.81799999999999995</v>
          </cell>
          <cell r="AW843">
            <v>0</v>
          </cell>
          <cell r="AX843">
            <v>1</v>
          </cell>
          <cell r="AY843" t="str">
            <v>ST75X9.3</v>
          </cell>
        </row>
        <row r="844">
          <cell r="A844" t="str">
            <v>ST</v>
          </cell>
          <cell r="B844" t="str">
            <v>ST2.5X5</v>
          </cell>
          <cell r="C844">
            <v>5</v>
          </cell>
          <cell r="D844">
            <v>1.47</v>
          </cell>
          <cell r="E844">
            <v>2.5</v>
          </cell>
          <cell r="F844">
            <v>0</v>
          </cell>
          <cell r="G844">
            <v>0</v>
          </cell>
          <cell r="H844">
            <v>3</v>
          </cell>
          <cell r="I844">
            <v>0</v>
          </cell>
          <cell r="J844">
            <v>0</v>
          </cell>
          <cell r="K844">
            <v>0.214</v>
          </cell>
          <cell r="L844">
            <v>0.32600000000000001</v>
          </cell>
          <cell r="M844">
            <v>0</v>
          </cell>
          <cell r="N844">
            <v>0</v>
          </cell>
          <cell r="O844">
            <v>0</v>
          </cell>
          <cell r="P844">
            <v>0.75</v>
          </cell>
          <cell r="Q844">
            <v>0.75</v>
          </cell>
          <cell r="R844">
            <v>0</v>
          </cell>
          <cell r="S844">
            <v>0.56999999999999995</v>
          </cell>
          <cell r="T844">
            <v>0</v>
          </cell>
          <cell r="U844">
            <v>0</v>
          </cell>
          <cell r="V844">
            <v>0.23899999999999999</v>
          </cell>
          <cell r="W844">
            <v>0</v>
          </cell>
          <cell r="X844">
            <v>0</v>
          </cell>
          <cell r="Y844">
            <v>8.7100000000000009</v>
          </cell>
          <cell r="Z844">
            <v>0</v>
          </cell>
          <cell r="AA844">
            <v>0</v>
          </cell>
          <cell r="AB844">
            <v>0</v>
          </cell>
          <cell r="AC844">
            <v>0</v>
          </cell>
          <cell r="AD844">
            <v>0</v>
          </cell>
          <cell r="AE844">
            <v>0.67100000000000004</v>
          </cell>
          <cell r="AF844">
            <v>0.65</v>
          </cell>
          <cell r="AG844">
            <v>0.34799999999999998</v>
          </cell>
          <cell r="AH844">
            <v>0.67700000000000005</v>
          </cell>
          <cell r="AI844">
            <v>0.59699999999999998</v>
          </cell>
          <cell r="AJ844">
            <v>0.68600000000000005</v>
          </cell>
          <cell r="AK844">
            <v>0.39800000000000002</v>
          </cell>
          <cell r="AL844">
            <v>0.63800000000000001</v>
          </cell>
          <cell r="AM844">
            <v>0</v>
          </cell>
          <cell r="AN844">
            <v>5.6800000000000003E-2</v>
          </cell>
          <cell r="AO844">
            <v>0.01</v>
          </cell>
          <cell r="AP844">
            <v>0</v>
          </cell>
          <cell r="AQ844">
            <v>0</v>
          </cell>
          <cell r="AR844">
            <v>0</v>
          </cell>
          <cell r="AS844">
            <v>0</v>
          </cell>
          <cell r="AT844">
            <v>0</v>
          </cell>
          <cell r="AU844">
            <v>1.01</v>
          </cell>
          <cell r="AV844">
            <v>0.83799999999999997</v>
          </cell>
          <cell r="AW844">
            <v>0</v>
          </cell>
          <cell r="AX844">
            <v>1</v>
          </cell>
          <cell r="AY844" t="str">
            <v>ST65X7.5</v>
          </cell>
        </row>
        <row r="845">
          <cell r="A845" t="str">
            <v>ST</v>
          </cell>
          <cell r="B845" t="str">
            <v>ST2X4.75</v>
          </cell>
          <cell r="C845">
            <v>4.75</v>
          </cell>
          <cell r="D845">
            <v>1.39</v>
          </cell>
          <cell r="E845">
            <v>2</v>
          </cell>
          <cell r="F845">
            <v>0</v>
          </cell>
          <cell r="G845">
            <v>0</v>
          </cell>
          <cell r="H845">
            <v>2.8</v>
          </cell>
          <cell r="I845">
            <v>0</v>
          </cell>
          <cell r="J845">
            <v>0</v>
          </cell>
          <cell r="K845">
            <v>0.32600000000000001</v>
          </cell>
          <cell r="L845">
            <v>0.29299999999999998</v>
          </cell>
          <cell r="M845">
            <v>0</v>
          </cell>
          <cell r="N845">
            <v>0</v>
          </cell>
          <cell r="O845">
            <v>0</v>
          </cell>
          <cell r="P845">
            <v>0.75</v>
          </cell>
          <cell r="Q845">
            <v>0.75</v>
          </cell>
          <cell r="R845">
            <v>0</v>
          </cell>
          <cell r="S845">
            <v>0.55300000000000005</v>
          </cell>
          <cell r="T845">
            <v>0</v>
          </cell>
          <cell r="U845">
            <v>0</v>
          </cell>
          <cell r="V845">
            <v>0.25</v>
          </cell>
          <cell r="W845">
            <v>0</v>
          </cell>
          <cell r="X845">
            <v>0</v>
          </cell>
          <cell r="Y845">
            <v>4.34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0.46200000000000002</v>
          </cell>
          <cell r="AF845">
            <v>0.59199999999999997</v>
          </cell>
          <cell r="AG845">
            <v>0.31900000000000001</v>
          </cell>
          <cell r="AH845">
            <v>0.57499999999999996</v>
          </cell>
          <cell r="AI845">
            <v>0.44400000000000001</v>
          </cell>
          <cell r="AJ845">
            <v>0.56499999999999995</v>
          </cell>
          <cell r="AK845">
            <v>0.317</v>
          </cell>
          <cell r="AL845">
            <v>0.56399999999999995</v>
          </cell>
          <cell r="AM845">
            <v>0</v>
          </cell>
          <cell r="AN845">
            <v>5.8999999999999997E-2</v>
          </cell>
          <cell r="AO845">
            <v>9.9500000000000005E-3</v>
          </cell>
          <cell r="AP845">
            <v>0</v>
          </cell>
          <cell r="AQ845">
            <v>0</v>
          </cell>
          <cell r="AR845">
            <v>0</v>
          </cell>
          <cell r="AS845">
            <v>0</v>
          </cell>
          <cell r="AT845">
            <v>0</v>
          </cell>
          <cell r="AU845">
            <v>0.90400000000000003</v>
          </cell>
          <cell r="AV845">
            <v>0.79800000000000004</v>
          </cell>
          <cell r="AW845">
            <v>0</v>
          </cell>
          <cell r="AX845">
            <v>1</v>
          </cell>
          <cell r="AY845" t="str">
            <v>ST50X7.05</v>
          </cell>
        </row>
        <row r="846">
          <cell r="A846" t="str">
            <v>ST</v>
          </cell>
          <cell r="B846" t="str">
            <v>ST2X3.85</v>
          </cell>
          <cell r="C846">
            <v>3.85</v>
          </cell>
          <cell r="D846">
            <v>1.1299999999999999</v>
          </cell>
          <cell r="E846">
            <v>2</v>
          </cell>
          <cell r="F846">
            <v>0</v>
          </cell>
          <cell r="G846">
            <v>0</v>
          </cell>
          <cell r="H846">
            <v>2.66</v>
          </cell>
          <cell r="I846">
            <v>0</v>
          </cell>
          <cell r="J846">
            <v>0</v>
          </cell>
          <cell r="K846">
            <v>0.193</v>
          </cell>
          <cell r="L846">
            <v>0.29299999999999998</v>
          </cell>
          <cell r="M846">
            <v>0</v>
          </cell>
          <cell r="N846">
            <v>0</v>
          </cell>
          <cell r="O846">
            <v>0</v>
          </cell>
          <cell r="P846">
            <v>0.75</v>
          </cell>
          <cell r="Q846">
            <v>0.75</v>
          </cell>
          <cell r="R846">
            <v>0</v>
          </cell>
          <cell r="S846">
            <v>0.44800000000000001</v>
          </cell>
          <cell r="T846">
            <v>0</v>
          </cell>
          <cell r="U846">
            <v>0</v>
          </cell>
          <cell r="V846">
            <v>0.20399999999999999</v>
          </cell>
          <cell r="W846">
            <v>0</v>
          </cell>
          <cell r="X846">
            <v>0</v>
          </cell>
          <cell r="Y846">
            <v>7.34</v>
          </cell>
          <cell r="Z846">
            <v>0</v>
          </cell>
          <cell r="AA846">
            <v>0</v>
          </cell>
          <cell r="AB846">
            <v>0</v>
          </cell>
          <cell r="AC846">
            <v>0</v>
          </cell>
          <cell r="AD846">
            <v>0</v>
          </cell>
          <cell r="AE846">
            <v>0.307</v>
          </cell>
          <cell r="AF846">
            <v>0.38100000000000001</v>
          </cell>
          <cell r="AG846">
            <v>0.19800000000000001</v>
          </cell>
          <cell r="AH846">
            <v>0.52200000000000002</v>
          </cell>
          <cell r="AI846">
            <v>0.374</v>
          </cell>
          <cell r="AJ846">
            <v>0.48499999999999999</v>
          </cell>
          <cell r="AK846">
            <v>0.28100000000000003</v>
          </cell>
          <cell r="AL846">
            <v>0.57599999999999996</v>
          </cell>
          <cell r="AM846">
            <v>0</v>
          </cell>
          <cell r="AN846">
            <v>3.6400000000000002E-2</v>
          </cell>
          <cell r="AO846">
            <v>4.5700000000000003E-3</v>
          </cell>
          <cell r="AP846">
            <v>0</v>
          </cell>
          <cell r="AQ846">
            <v>0</v>
          </cell>
          <cell r="AR846">
            <v>0</v>
          </cell>
          <cell r="AS846">
            <v>0</v>
          </cell>
          <cell r="AT846">
            <v>0</v>
          </cell>
          <cell r="AU846">
            <v>0.83299999999999996</v>
          </cell>
          <cell r="AV846">
            <v>0.86899999999999999</v>
          </cell>
          <cell r="AW846">
            <v>0</v>
          </cell>
          <cell r="AX846">
            <v>1</v>
          </cell>
          <cell r="AY846" t="str">
            <v>ST50X5.75</v>
          </cell>
        </row>
        <row r="847">
          <cell r="A847" t="str">
            <v>ST</v>
          </cell>
          <cell r="B847" t="str">
            <v>ST1.5X3.75</v>
          </cell>
          <cell r="C847">
            <v>3.75</v>
          </cell>
          <cell r="D847">
            <v>1.1000000000000001</v>
          </cell>
          <cell r="E847">
            <v>1.5</v>
          </cell>
          <cell r="F847">
            <v>0</v>
          </cell>
          <cell r="G847">
            <v>0</v>
          </cell>
          <cell r="H847">
            <v>2.5099999999999998</v>
          </cell>
          <cell r="I847">
            <v>0</v>
          </cell>
          <cell r="J847">
            <v>0</v>
          </cell>
          <cell r="K847">
            <v>0.34899999999999998</v>
          </cell>
          <cell r="L847">
            <v>0.26</v>
          </cell>
          <cell r="M847">
            <v>0</v>
          </cell>
          <cell r="N847">
            <v>0</v>
          </cell>
          <cell r="O847">
            <v>0</v>
          </cell>
          <cell r="P847">
            <v>0.625</v>
          </cell>
          <cell r="Q847">
            <v>0.625</v>
          </cell>
          <cell r="R847">
            <v>0</v>
          </cell>
          <cell r="S847">
            <v>0.432</v>
          </cell>
          <cell r="T847">
            <v>0</v>
          </cell>
          <cell r="U847">
            <v>0</v>
          </cell>
          <cell r="V847">
            <v>0.219</v>
          </cell>
          <cell r="W847">
            <v>0</v>
          </cell>
          <cell r="X847">
            <v>0</v>
          </cell>
          <cell r="Y847">
            <v>2.84</v>
          </cell>
          <cell r="Z847">
            <v>0</v>
          </cell>
          <cell r="AA847">
            <v>0</v>
          </cell>
          <cell r="AB847">
            <v>0</v>
          </cell>
          <cell r="AC847">
            <v>0</v>
          </cell>
          <cell r="AD847">
            <v>0</v>
          </cell>
          <cell r="AE847">
            <v>0.2</v>
          </cell>
          <cell r="AF847">
            <v>0.35099999999999998</v>
          </cell>
          <cell r="AG847">
            <v>0.187</v>
          </cell>
          <cell r="AH847">
            <v>0.42599999999999999</v>
          </cell>
          <cell r="AI847">
            <v>0.28899999999999998</v>
          </cell>
          <cell r="AJ847">
            <v>0.41099999999999998</v>
          </cell>
          <cell r="AK847">
            <v>0.23</v>
          </cell>
          <cell r="AL847">
            <v>0.51300000000000001</v>
          </cell>
          <cell r="AM847">
            <v>0</v>
          </cell>
          <cell r="AN847">
            <v>4.3200000000000002E-2</v>
          </cell>
          <cell r="AO847">
            <v>4.96E-3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0.73199999999999998</v>
          </cell>
          <cell r="AV847">
            <v>0.83</v>
          </cell>
          <cell r="AW847">
            <v>0</v>
          </cell>
          <cell r="AX847">
            <v>1</v>
          </cell>
          <cell r="AY847" t="str">
            <v>ST37.5X5.6</v>
          </cell>
        </row>
        <row r="848">
          <cell r="A848" t="str">
            <v>ST</v>
          </cell>
          <cell r="B848" t="str">
            <v>ST1.5X2.85</v>
          </cell>
          <cell r="C848">
            <v>2.85</v>
          </cell>
          <cell r="D848">
            <v>0.83</v>
          </cell>
          <cell r="E848">
            <v>1.5</v>
          </cell>
          <cell r="F848">
            <v>0</v>
          </cell>
          <cell r="G848">
            <v>0</v>
          </cell>
          <cell r="H848">
            <v>2.33</v>
          </cell>
          <cell r="I848">
            <v>0</v>
          </cell>
          <cell r="J848">
            <v>0</v>
          </cell>
          <cell r="K848">
            <v>0.17</v>
          </cell>
          <cell r="L848">
            <v>0.26</v>
          </cell>
          <cell r="M848">
            <v>0</v>
          </cell>
          <cell r="N848">
            <v>0</v>
          </cell>
          <cell r="O848">
            <v>0</v>
          </cell>
          <cell r="P848">
            <v>0.625</v>
          </cell>
          <cell r="Q848">
            <v>0.625</v>
          </cell>
          <cell r="R848">
            <v>0</v>
          </cell>
          <cell r="S848">
            <v>0.32900000000000001</v>
          </cell>
          <cell r="T848">
            <v>0</v>
          </cell>
          <cell r="U848">
            <v>0</v>
          </cell>
          <cell r="V848">
            <v>0.17100000000000001</v>
          </cell>
          <cell r="W848">
            <v>0</v>
          </cell>
          <cell r="X848">
            <v>0</v>
          </cell>
          <cell r="Y848">
            <v>5.82</v>
          </cell>
          <cell r="Z848">
            <v>0</v>
          </cell>
          <cell r="AA848">
            <v>0</v>
          </cell>
          <cell r="AB848">
            <v>0</v>
          </cell>
          <cell r="AC848">
            <v>0</v>
          </cell>
          <cell r="AD848">
            <v>0</v>
          </cell>
          <cell r="AE848">
            <v>0.114</v>
          </cell>
          <cell r="AF848">
            <v>0.19600000000000001</v>
          </cell>
          <cell r="AG848">
            <v>9.7000000000000003E-2</v>
          </cell>
          <cell r="AH848">
            <v>0.37</v>
          </cell>
          <cell r="AI848">
            <v>0.223</v>
          </cell>
          <cell r="AJ848">
            <v>0.32800000000000001</v>
          </cell>
          <cell r="AK848">
            <v>0.192</v>
          </cell>
          <cell r="AL848">
            <v>0.51800000000000002</v>
          </cell>
          <cell r="AM848">
            <v>0</v>
          </cell>
          <cell r="AN848">
            <v>2.1600000000000001E-2</v>
          </cell>
          <cell r="AO848">
            <v>1.89E-3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0.66800000000000004</v>
          </cell>
          <cell r="AV848">
            <v>0.91100000000000003</v>
          </cell>
          <cell r="AW848">
            <v>0</v>
          </cell>
          <cell r="AX848">
            <v>1</v>
          </cell>
          <cell r="AY848" t="str">
            <v>ST37.5X4.25</v>
          </cell>
        </row>
        <row r="849">
          <cell r="A849" t="str">
            <v>2L</v>
          </cell>
          <cell r="B849" t="str">
            <v>2L8X8X1-1/8</v>
          </cell>
          <cell r="C849">
            <v>114</v>
          </cell>
          <cell r="D849">
            <v>33.6</v>
          </cell>
          <cell r="E849">
            <v>8</v>
          </cell>
          <cell r="F849">
            <v>0</v>
          </cell>
          <cell r="G849">
            <v>0</v>
          </cell>
          <cell r="H849">
            <v>0</v>
          </cell>
          <cell r="I849">
            <v>8</v>
          </cell>
          <cell r="J849">
            <v>0</v>
          </cell>
          <cell r="K849">
            <v>0</v>
          </cell>
          <cell r="L849">
            <v>0</v>
          </cell>
          <cell r="M849">
            <v>1.125</v>
          </cell>
          <cell r="N849">
            <v>0</v>
          </cell>
          <cell r="O849">
            <v>0</v>
          </cell>
          <cell r="P849">
            <v>0</v>
          </cell>
          <cell r="Q849">
            <v>0</v>
          </cell>
          <cell r="R849">
            <v>0</v>
          </cell>
          <cell r="S849">
            <v>2.4</v>
          </cell>
          <cell r="T849">
            <v>0</v>
          </cell>
          <cell r="U849">
            <v>0</v>
          </cell>
          <cell r="V849">
            <v>0</v>
          </cell>
          <cell r="W849">
            <v>0</v>
          </cell>
          <cell r="X849">
            <v>0</v>
          </cell>
          <cell r="Y849">
            <v>0</v>
          </cell>
          <cell r="Z849">
            <v>0</v>
          </cell>
          <cell r="AA849">
            <v>0</v>
          </cell>
          <cell r="AB849">
            <v>0</v>
          </cell>
          <cell r="AC849">
            <v>0</v>
          </cell>
          <cell r="AD849">
            <v>0</v>
          </cell>
          <cell r="AE849">
            <v>196</v>
          </cell>
          <cell r="AF849">
            <v>63.2</v>
          </cell>
          <cell r="AG849">
            <v>35</v>
          </cell>
          <cell r="AH849">
            <v>2.41</v>
          </cell>
          <cell r="AI849">
            <v>0</v>
          </cell>
          <cell r="AJ849">
            <v>0</v>
          </cell>
          <cell r="AK849">
            <v>0</v>
          </cell>
          <cell r="AL849">
            <v>3.41</v>
          </cell>
          <cell r="AM849">
            <v>0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4.5599999999999996</v>
          </cell>
          <cell r="AV849">
            <v>0.83699999999999997</v>
          </cell>
          <cell r="AW849">
            <v>0</v>
          </cell>
          <cell r="AX849">
            <v>1</v>
          </cell>
          <cell r="AY849" t="str">
            <v>2L203X203X28.6</v>
          </cell>
        </row>
        <row r="850">
          <cell r="A850" t="str">
            <v>2L</v>
          </cell>
          <cell r="B850" t="str">
            <v>2L8X8X1-1/8X3/8</v>
          </cell>
          <cell r="C850">
            <v>114</v>
          </cell>
          <cell r="D850">
            <v>33.6</v>
          </cell>
          <cell r="E850">
            <v>8</v>
          </cell>
          <cell r="F850">
            <v>0</v>
          </cell>
          <cell r="G850">
            <v>0</v>
          </cell>
          <cell r="H850">
            <v>0</v>
          </cell>
          <cell r="I850">
            <v>8</v>
          </cell>
          <cell r="J850">
            <v>0</v>
          </cell>
          <cell r="K850">
            <v>0</v>
          </cell>
          <cell r="L850">
            <v>0</v>
          </cell>
          <cell r="M850">
            <v>1.125</v>
          </cell>
          <cell r="N850">
            <v>0</v>
          </cell>
          <cell r="O850">
            <v>0</v>
          </cell>
          <cell r="P850">
            <v>0</v>
          </cell>
          <cell r="Q850">
            <v>0</v>
          </cell>
          <cell r="R850">
            <v>0</v>
          </cell>
          <cell r="S850">
            <v>2.4</v>
          </cell>
          <cell r="T850">
            <v>0</v>
          </cell>
          <cell r="U850">
            <v>0</v>
          </cell>
          <cell r="V850">
            <v>0</v>
          </cell>
          <cell r="W850">
            <v>0</v>
          </cell>
          <cell r="X850">
            <v>0</v>
          </cell>
          <cell r="Y850">
            <v>0</v>
          </cell>
          <cell r="Z850">
            <v>0</v>
          </cell>
          <cell r="AA850">
            <v>0</v>
          </cell>
          <cell r="AB850">
            <v>0</v>
          </cell>
          <cell r="AC850">
            <v>0</v>
          </cell>
          <cell r="AD850">
            <v>0</v>
          </cell>
          <cell r="AE850">
            <v>196</v>
          </cell>
          <cell r="AF850">
            <v>63.2</v>
          </cell>
          <cell r="AG850">
            <v>35</v>
          </cell>
          <cell r="AH850">
            <v>2.41</v>
          </cell>
          <cell r="AI850">
            <v>0</v>
          </cell>
          <cell r="AJ850">
            <v>0</v>
          </cell>
          <cell r="AK850">
            <v>0</v>
          </cell>
          <cell r="AL850">
            <v>3.54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4.66</v>
          </cell>
          <cell r="AV850">
            <v>0.84399999999999997</v>
          </cell>
          <cell r="AW850">
            <v>0</v>
          </cell>
          <cell r="AX850">
            <v>1</v>
          </cell>
          <cell r="AY850" t="str">
            <v>2L203X203X28.6X9</v>
          </cell>
        </row>
        <row r="851">
          <cell r="A851" t="str">
            <v>2L</v>
          </cell>
          <cell r="B851" t="str">
            <v>2L8X8X1-1/8X3/4</v>
          </cell>
          <cell r="C851">
            <v>114</v>
          </cell>
          <cell r="D851">
            <v>33.6</v>
          </cell>
          <cell r="E851">
            <v>8</v>
          </cell>
          <cell r="F851">
            <v>0</v>
          </cell>
          <cell r="G851">
            <v>0</v>
          </cell>
          <cell r="H851">
            <v>0</v>
          </cell>
          <cell r="I851">
            <v>8</v>
          </cell>
          <cell r="J851">
            <v>0</v>
          </cell>
          <cell r="K851">
            <v>0</v>
          </cell>
          <cell r="L851">
            <v>0</v>
          </cell>
          <cell r="M851">
            <v>1.125</v>
          </cell>
          <cell r="N851">
            <v>0</v>
          </cell>
          <cell r="O851">
            <v>0</v>
          </cell>
          <cell r="P851">
            <v>0</v>
          </cell>
          <cell r="Q851">
            <v>0</v>
          </cell>
          <cell r="R851">
            <v>0</v>
          </cell>
          <cell r="S851">
            <v>2.4</v>
          </cell>
          <cell r="T851">
            <v>0</v>
          </cell>
          <cell r="U851">
            <v>0</v>
          </cell>
          <cell r="V851">
            <v>0</v>
          </cell>
          <cell r="W851">
            <v>0</v>
          </cell>
          <cell r="X851">
            <v>0</v>
          </cell>
          <cell r="Y851">
            <v>0</v>
          </cell>
          <cell r="Z851">
            <v>0</v>
          </cell>
          <cell r="AA851">
            <v>0</v>
          </cell>
          <cell r="AB851">
            <v>0</v>
          </cell>
          <cell r="AC851">
            <v>0</v>
          </cell>
          <cell r="AD851">
            <v>0</v>
          </cell>
          <cell r="AE851">
            <v>196</v>
          </cell>
          <cell r="AF851">
            <v>63.2</v>
          </cell>
          <cell r="AG851">
            <v>35</v>
          </cell>
          <cell r="AH851">
            <v>2.41</v>
          </cell>
          <cell r="AI851">
            <v>0</v>
          </cell>
          <cell r="AJ851">
            <v>0</v>
          </cell>
          <cell r="AK851">
            <v>0</v>
          </cell>
          <cell r="AL851">
            <v>3.68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4.7699999999999996</v>
          </cell>
          <cell r="AV851">
            <v>0.85099999999999998</v>
          </cell>
          <cell r="AW851">
            <v>0</v>
          </cell>
          <cell r="AX851">
            <v>1</v>
          </cell>
          <cell r="AY851" t="str">
            <v>2L203X203X28.6X19</v>
          </cell>
        </row>
        <row r="852">
          <cell r="A852" t="str">
            <v>2L</v>
          </cell>
          <cell r="B852" t="str">
            <v>2L8X8X1</v>
          </cell>
          <cell r="C852">
            <v>103</v>
          </cell>
          <cell r="D852">
            <v>30.2</v>
          </cell>
          <cell r="E852">
            <v>8</v>
          </cell>
          <cell r="F852">
            <v>0</v>
          </cell>
          <cell r="G852">
            <v>0</v>
          </cell>
          <cell r="H852">
            <v>0</v>
          </cell>
          <cell r="I852">
            <v>8</v>
          </cell>
          <cell r="J852">
            <v>0</v>
          </cell>
          <cell r="K852">
            <v>0</v>
          </cell>
          <cell r="L852">
            <v>0</v>
          </cell>
          <cell r="M852">
            <v>1</v>
          </cell>
          <cell r="N852">
            <v>0</v>
          </cell>
          <cell r="O852">
            <v>0</v>
          </cell>
          <cell r="P852">
            <v>0</v>
          </cell>
          <cell r="Q852">
            <v>0</v>
          </cell>
          <cell r="R852">
            <v>0</v>
          </cell>
          <cell r="S852">
            <v>2.36</v>
          </cell>
          <cell r="T852">
            <v>0</v>
          </cell>
          <cell r="U852">
            <v>0</v>
          </cell>
          <cell r="V852">
            <v>0</v>
          </cell>
          <cell r="W852">
            <v>0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178</v>
          </cell>
          <cell r="AF852">
            <v>57</v>
          </cell>
          <cell r="AG852">
            <v>31.6</v>
          </cell>
          <cell r="AH852">
            <v>2.4300000000000002</v>
          </cell>
          <cell r="AI852">
            <v>0</v>
          </cell>
          <cell r="AJ852">
            <v>0</v>
          </cell>
          <cell r="AK852">
            <v>0</v>
          </cell>
          <cell r="AL852">
            <v>3.39</v>
          </cell>
          <cell r="AM852">
            <v>0</v>
          </cell>
          <cell r="AN852">
            <v>0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4.5599999999999996</v>
          </cell>
          <cell r="AV852">
            <v>0.83399999999999996</v>
          </cell>
          <cell r="AW852">
            <v>0</v>
          </cell>
          <cell r="AX852">
            <v>1</v>
          </cell>
          <cell r="AY852" t="str">
            <v>2L203X203X25.4</v>
          </cell>
        </row>
        <row r="853">
          <cell r="A853" t="str">
            <v>2L</v>
          </cell>
          <cell r="B853" t="str">
            <v>2L8X8X1X3/8</v>
          </cell>
          <cell r="C853">
            <v>103</v>
          </cell>
          <cell r="D853">
            <v>30.2</v>
          </cell>
          <cell r="E853">
            <v>8</v>
          </cell>
          <cell r="F853">
            <v>0</v>
          </cell>
          <cell r="G853">
            <v>0</v>
          </cell>
          <cell r="H853">
            <v>0</v>
          </cell>
          <cell r="I853">
            <v>8</v>
          </cell>
          <cell r="J853">
            <v>0</v>
          </cell>
          <cell r="K853">
            <v>0</v>
          </cell>
          <cell r="L853">
            <v>0</v>
          </cell>
          <cell r="M853">
            <v>1</v>
          </cell>
          <cell r="N853">
            <v>0</v>
          </cell>
          <cell r="O853">
            <v>0</v>
          </cell>
          <cell r="P853">
            <v>0</v>
          </cell>
          <cell r="Q853">
            <v>0</v>
          </cell>
          <cell r="R853">
            <v>0</v>
          </cell>
          <cell r="S853">
            <v>2.36</v>
          </cell>
          <cell r="T853">
            <v>0</v>
          </cell>
          <cell r="U853">
            <v>0</v>
          </cell>
          <cell r="V853">
            <v>0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178</v>
          </cell>
          <cell r="AF853">
            <v>57</v>
          </cell>
          <cell r="AG853">
            <v>31.6</v>
          </cell>
          <cell r="AH853">
            <v>2.4300000000000002</v>
          </cell>
          <cell r="AI853">
            <v>0</v>
          </cell>
          <cell r="AJ853">
            <v>0</v>
          </cell>
          <cell r="AK853">
            <v>0</v>
          </cell>
          <cell r="AL853">
            <v>3.52</v>
          </cell>
          <cell r="AM853">
            <v>0</v>
          </cell>
          <cell r="AN853">
            <v>0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4.66</v>
          </cell>
          <cell r="AV853">
            <v>0.84099999999999997</v>
          </cell>
          <cell r="AW853">
            <v>0</v>
          </cell>
          <cell r="AX853">
            <v>1</v>
          </cell>
          <cell r="AY853" t="str">
            <v>2L203X203X25.4X9</v>
          </cell>
        </row>
        <row r="854">
          <cell r="A854" t="str">
            <v>2L</v>
          </cell>
          <cell r="B854" t="str">
            <v>2L8X8X1X3/4</v>
          </cell>
          <cell r="C854">
            <v>103</v>
          </cell>
          <cell r="D854">
            <v>30.2</v>
          </cell>
          <cell r="E854">
            <v>8</v>
          </cell>
          <cell r="F854">
            <v>0</v>
          </cell>
          <cell r="G854">
            <v>0</v>
          </cell>
          <cell r="H854">
            <v>0</v>
          </cell>
          <cell r="I854">
            <v>8</v>
          </cell>
          <cell r="J854">
            <v>0</v>
          </cell>
          <cell r="K854">
            <v>0</v>
          </cell>
          <cell r="L854">
            <v>0</v>
          </cell>
          <cell r="M854">
            <v>1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2.36</v>
          </cell>
          <cell r="T854">
            <v>0</v>
          </cell>
          <cell r="U854">
            <v>0</v>
          </cell>
          <cell r="V854">
            <v>0</v>
          </cell>
          <cell r="W854">
            <v>0</v>
          </cell>
          <cell r="X854">
            <v>0</v>
          </cell>
          <cell r="Y854">
            <v>0</v>
          </cell>
          <cell r="Z854">
            <v>0</v>
          </cell>
          <cell r="AA854">
            <v>0</v>
          </cell>
          <cell r="AB854">
            <v>0</v>
          </cell>
          <cell r="AC854">
            <v>0</v>
          </cell>
          <cell r="AD854">
            <v>0</v>
          </cell>
          <cell r="AE854">
            <v>178</v>
          </cell>
          <cell r="AF854">
            <v>57</v>
          </cell>
          <cell r="AG854">
            <v>31.6</v>
          </cell>
          <cell r="AH854">
            <v>2.4300000000000002</v>
          </cell>
          <cell r="AI854">
            <v>0</v>
          </cell>
          <cell r="AJ854">
            <v>0</v>
          </cell>
          <cell r="AK854">
            <v>0</v>
          </cell>
          <cell r="AL854">
            <v>3.66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4.7699999999999996</v>
          </cell>
          <cell r="AV854">
            <v>0.84799999999999998</v>
          </cell>
          <cell r="AW854">
            <v>0</v>
          </cell>
          <cell r="AX854">
            <v>1</v>
          </cell>
          <cell r="AY854" t="str">
            <v>2L203X203X25.4X19</v>
          </cell>
        </row>
        <row r="855">
          <cell r="A855" t="str">
            <v>2L</v>
          </cell>
          <cell r="B855" t="str">
            <v>2L8X8X7/8</v>
          </cell>
          <cell r="C855">
            <v>90.6</v>
          </cell>
          <cell r="D855">
            <v>26.6</v>
          </cell>
          <cell r="E855">
            <v>8</v>
          </cell>
          <cell r="F855">
            <v>0</v>
          </cell>
          <cell r="G855">
            <v>0</v>
          </cell>
          <cell r="H855">
            <v>0</v>
          </cell>
          <cell r="I855">
            <v>8</v>
          </cell>
          <cell r="J855">
            <v>0</v>
          </cell>
          <cell r="K855">
            <v>0</v>
          </cell>
          <cell r="L855">
            <v>0</v>
          </cell>
          <cell r="M855">
            <v>0.875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0</v>
          </cell>
          <cell r="S855">
            <v>2.31</v>
          </cell>
          <cell r="T855">
            <v>0</v>
          </cell>
          <cell r="U855">
            <v>0</v>
          </cell>
          <cell r="V855">
            <v>0</v>
          </cell>
          <cell r="W855">
            <v>0</v>
          </cell>
          <cell r="X855">
            <v>0</v>
          </cell>
          <cell r="Y855">
            <v>0</v>
          </cell>
          <cell r="Z855">
            <v>0</v>
          </cell>
          <cell r="AA855">
            <v>0</v>
          </cell>
          <cell r="AB855">
            <v>0</v>
          </cell>
          <cell r="AC855">
            <v>0</v>
          </cell>
          <cell r="AD855">
            <v>0</v>
          </cell>
          <cell r="AE855">
            <v>159</v>
          </cell>
          <cell r="AF855">
            <v>50.5</v>
          </cell>
          <cell r="AG855">
            <v>28</v>
          </cell>
          <cell r="AH855">
            <v>2.4500000000000002</v>
          </cell>
          <cell r="AI855">
            <v>0</v>
          </cell>
          <cell r="AJ855">
            <v>0</v>
          </cell>
          <cell r="AK855">
            <v>0</v>
          </cell>
          <cell r="AL855">
            <v>3.36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0</v>
          </cell>
          <cell r="AS855">
            <v>0</v>
          </cell>
          <cell r="AT855">
            <v>0</v>
          </cell>
          <cell r="AU855">
            <v>4.5599999999999996</v>
          </cell>
          <cell r="AV855">
            <v>0.83100000000000007</v>
          </cell>
          <cell r="AW855">
            <v>0</v>
          </cell>
          <cell r="AX855">
            <v>1</v>
          </cell>
          <cell r="AY855" t="str">
            <v>2L203X203X22.2</v>
          </cell>
        </row>
        <row r="856">
          <cell r="A856" t="str">
            <v>2L</v>
          </cell>
          <cell r="B856" t="str">
            <v>2L8X8X7/8X3/8</v>
          </cell>
          <cell r="C856">
            <v>90.6</v>
          </cell>
          <cell r="D856">
            <v>26.6</v>
          </cell>
          <cell r="E856">
            <v>8</v>
          </cell>
          <cell r="F856">
            <v>0</v>
          </cell>
          <cell r="G856">
            <v>0</v>
          </cell>
          <cell r="H856">
            <v>0</v>
          </cell>
          <cell r="I856">
            <v>8</v>
          </cell>
          <cell r="J856">
            <v>0</v>
          </cell>
          <cell r="K856">
            <v>0</v>
          </cell>
          <cell r="L856">
            <v>0</v>
          </cell>
          <cell r="M856">
            <v>0.875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2.31</v>
          </cell>
          <cell r="T856">
            <v>0</v>
          </cell>
          <cell r="U856">
            <v>0</v>
          </cell>
          <cell r="V856">
            <v>0</v>
          </cell>
          <cell r="W856">
            <v>0</v>
          </cell>
          <cell r="X856">
            <v>0</v>
          </cell>
          <cell r="Y856">
            <v>0</v>
          </cell>
          <cell r="Z856">
            <v>0</v>
          </cell>
          <cell r="AA856">
            <v>0</v>
          </cell>
          <cell r="AB856">
            <v>0</v>
          </cell>
          <cell r="AC856">
            <v>0</v>
          </cell>
          <cell r="AD856">
            <v>0</v>
          </cell>
          <cell r="AE856">
            <v>159</v>
          </cell>
          <cell r="AF856">
            <v>50.5</v>
          </cell>
          <cell r="AG856">
            <v>28</v>
          </cell>
          <cell r="AH856">
            <v>2.4500000000000002</v>
          </cell>
          <cell r="AI856">
            <v>0</v>
          </cell>
          <cell r="AJ856">
            <v>0</v>
          </cell>
          <cell r="AK856">
            <v>0</v>
          </cell>
          <cell r="AL856">
            <v>3.5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4.66</v>
          </cell>
          <cell r="AV856">
            <v>0.83799999999999997</v>
          </cell>
          <cell r="AW856">
            <v>0</v>
          </cell>
          <cell r="AX856">
            <v>1</v>
          </cell>
          <cell r="AY856" t="str">
            <v>2L203X203X22.2X9</v>
          </cell>
        </row>
        <row r="857">
          <cell r="A857" t="str">
            <v>2L</v>
          </cell>
          <cell r="B857" t="str">
            <v>2L8X8X7/8X3/4</v>
          </cell>
          <cell r="C857">
            <v>90.6</v>
          </cell>
          <cell r="D857">
            <v>26.6</v>
          </cell>
          <cell r="E857">
            <v>8</v>
          </cell>
          <cell r="F857">
            <v>0</v>
          </cell>
          <cell r="G857">
            <v>0</v>
          </cell>
          <cell r="H857">
            <v>0</v>
          </cell>
          <cell r="I857">
            <v>8</v>
          </cell>
          <cell r="J857">
            <v>0</v>
          </cell>
          <cell r="K857">
            <v>0</v>
          </cell>
          <cell r="L857">
            <v>0</v>
          </cell>
          <cell r="M857">
            <v>0.875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R857">
            <v>0</v>
          </cell>
          <cell r="S857">
            <v>2.31</v>
          </cell>
          <cell r="T857">
            <v>0</v>
          </cell>
          <cell r="U857">
            <v>0</v>
          </cell>
          <cell r="V857">
            <v>0</v>
          </cell>
          <cell r="W857">
            <v>0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159</v>
          </cell>
          <cell r="AF857">
            <v>50.5</v>
          </cell>
          <cell r="AG857">
            <v>28</v>
          </cell>
          <cell r="AH857">
            <v>2.4500000000000002</v>
          </cell>
          <cell r="AI857">
            <v>0</v>
          </cell>
          <cell r="AJ857">
            <v>0</v>
          </cell>
          <cell r="AK857">
            <v>0</v>
          </cell>
          <cell r="AL857">
            <v>3.63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4.76</v>
          </cell>
          <cell r="AV857">
            <v>0.84499999999999997</v>
          </cell>
          <cell r="AW857">
            <v>0</v>
          </cell>
          <cell r="AX857">
            <v>1</v>
          </cell>
          <cell r="AY857" t="str">
            <v>2L203X203X22.2X19</v>
          </cell>
        </row>
        <row r="858">
          <cell r="A858" t="str">
            <v>2L</v>
          </cell>
          <cell r="B858" t="str">
            <v>2L8X8X3/4</v>
          </cell>
          <cell r="C858">
            <v>78.400000000000006</v>
          </cell>
          <cell r="D858">
            <v>23</v>
          </cell>
          <cell r="E858">
            <v>8</v>
          </cell>
          <cell r="F858">
            <v>0</v>
          </cell>
          <cell r="G858">
            <v>0</v>
          </cell>
          <cell r="H858">
            <v>0</v>
          </cell>
          <cell r="I858">
            <v>8</v>
          </cell>
          <cell r="J858">
            <v>0</v>
          </cell>
          <cell r="K858">
            <v>0</v>
          </cell>
          <cell r="L858">
            <v>0</v>
          </cell>
          <cell r="M858">
            <v>0.75</v>
          </cell>
          <cell r="N858">
            <v>0</v>
          </cell>
          <cell r="O858">
            <v>0</v>
          </cell>
          <cell r="P858">
            <v>0</v>
          </cell>
          <cell r="Q858">
            <v>0</v>
          </cell>
          <cell r="R858">
            <v>0</v>
          </cell>
          <cell r="S858">
            <v>2.2599999999999998</v>
          </cell>
          <cell r="T858">
            <v>0</v>
          </cell>
          <cell r="U858">
            <v>0</v>
          </cell>
          <cell r="V858">
            <v>0</v>
          </cell>
          <cell r="W858">
            <v>0</v>
          </cell>
          <cell r="X858">
            <v>0</v>
          </cell>
          <cell r="Y858">
            <v>0</v>
          </cell>
          <cell r="Z858">
            <v>0</v>
          </cell>
          <cell r="AA858">
            <v>0</v>
          </cell>
          <cell r="AB858">
            <v>0</v>
          </cell>
          <cell r="AC858">
            <v>0</v>
          </cell>
          <cell r="AD858">
            <v>0</v>
          </cell>
          <cell r="AE858">
            <v>140</v>
          </cell>
          <cell r="AF858">
            <v>43.9</v>
          </cell>
          <cell r="AG858">
            <v>24.4</v>
          </cell>
          <cell r="AH858">
            <v>2.46</v>
          </cell>
          <cell r="AI858">
            <v>0</v>
          </cell>
          <cell r="AJ858">
            <v>0</v>
          </cell>
          <cell r="AK858">
            <v>0</v>
          </cell>
          <cell r="AL858">
            <v>3.34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4.5599999999999996</v>
          </cell>
          <cell r="AV858">
            <v>0.82900000000000007</v>
          </cell>
          <cell r="AW858">
            <v>0</v>
          </cell>
          <cell r="AX858">
            <v>1</v>
          </cell>
          <cell r="AY858" t="str">
            <v>2L203X203X19</v>
          </cell>
        </row>
        <row r="859">
          <cell r="A859" t="str">
            <v>2L</v>
          </cell>
          <cell r="B859" t="str">
            <v>2L8X8X3/4X3/8</v>
          </cell>
          <cell r="C859">
            <v>78.400000000000006</v>
          </cell>
          <cell r="D859">
            <v>23</v>
          </cell>
          <cell r="E859">
            <v>8</v>
          </cell>
          <cell r="F859">
            <v>0</v>
          </cell>
          <cell r="G859">
            <v>0</v>
          </cell>
          <cell r="H859">
            <v>0</v>
          </cell>
          <cell r="I859">
            <v>8</v>
          </cell>
          <cell r="J859">
            <v>0</v>
          </cell>
          <cell r="K859">
            <v>0</v>
          </cell>
          <cell r="L859">
            <v>0</v>
          </cell>
          <cell r="M859">
            <v>0.75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S859">
            <v>2.2599999999999998</v>
          </cell>
          <cell r="T859">
            <v>0</v>
          </cell>
          <cell r="U859">
            <v>0</v>
          </cell>
          <cell r="V859">
            <v>0</v>
          </cell>
          <cell r="W859">
            <v>0</v>
          </cell>
          <cell r="X859">
            <v>0</v>
          </cell>
          <cell r="Y859">
            <v>0</v>
          </cell>
          <cell r="Z859">
            <v>0</v>
          </cell>
          <cell r="AA859">
            <v>0</v>
          </cell>
          <cell r="AB859">
            <v>0</v>
          </cell>
          <cell r="AC859">
            <v>0</v>
          </cell>
          <cell r="AD859">
            <v>0</v>
          </cell>
          <cell r="AE859">
            <v>140</v>
          </cell>
          <cell r="AF859">
            <v>43.9</v>
          </cell>
          <cell r="AG859">
            <v>24.4</v>
          </cell>
          <cell r="AH859">
            <v>2.46</v>
          </cell>
          <cell r="AI859">
            <v>0</v>
          </cell>
          <cell r="AJ859">
            <v>0</v>
          </cell>
          <cell r="AK859">
            <v>0</v>
          </cell>
          <cell r="AL859">
            <v>3.47</v>
          </cell>
          <cell r="AM859">
            <v>0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4.66</v>
          </cell>
          <cell r="AV859">
            <v>0.83599999999999997</v>
          </cell>
          <cell r="AW859">
            <v>0</v>
          </cell>
          <cell r="AX859">
            <v>1</v>
          </cell>
          <cell r="AY859" t="str">
            <v>2L203X203X19X9</v>
          </cell>
        </row>
        <row r="860">
          <cell r="A860" t="str">
            <v>2L</v>
          </cell>
          <cell r="B860" t="str">
            <v>2L8X8X3/4X3/4</v>
          </cell>
          <cell r="C860">
            <v>78.400000000000006</v>
          </cell>
          <cell r="D860">
            <v>23</v>
          </cell>
          <cell r="E860">
            <v>8</v>
          </cell>
          <cell r="F860">
            <v>0</v>
          </cell>
          <cell r="G860">
            <v>0</v>
          </cell>
          <cell r="H860">
            <v>0</v>
          </cell>
          <cell r="I860">
            <v>8</v>
          </cell>
          <cell r="J860">
            <v>0</v>
          </cell>
          <cell r="K860">
            <v>0</v>
          </cell>
          <cell r="L860">
            <v>0</v>
          </cell>
          <cell r="M860">
            <v>0.75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2.2599999999999998</v>
          </cell>
          <cell r="T860">
            <v>0</v>
          </cell>
          <cell r="U860">
            <v>0</v>
          </cell>
          <cell r="V860">
            <v>0</v>
          </cell>
          <cell r="W860">
            <v>0</v>
          </cell>
          <cell r="X860">
            <v>0</v>
          </cell>
          <cell r="Y860">
            <v>0</v>
          </cell>
          <cell r="Z860">
            <v>0</v>
          </cell>
          <cell r="AA860">
            <v>0</v>
          </cell>
          <cell r="AB860">
            <v>0</v>
          </cell>
          <cell r="AC860">
            <v>0</v>
          </cell>
          <cell r="AD860">
            <v>0</v>
          </cell>
          <cell r="AE860">
            <v>140</v>
          </cell>
          <cell r="AF860">
            <v>43.9</v>
          </cell>
          <cell r="AG860">
            <v>24.4</v>
          </cell>
          <cell r="AH860">
            <v>2.46</v>
          </cell>
          <cell r="AI860">
            <v>0</v>
          </cell>
          <cell r="AJ860">
            <v>0</v>
          </cell>
          <cell r="AK860">
            <v>0</v>
          </cell>
          <cell r="AL860">
            <v>3.61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4.76</v>
          </cell>
          <cell r="AV860">
            <v>0.84299999999999997</v>
          </cell>
          <cell r="AW860">
            <v>0</v>
          </cell>
          <cell r="AX860">
            <v>1</v>
          </cell>
          <cell r="AY860" t="str">
            <v>2L203X203X19X19</v>
          </cell>
        </row>
        <row r="861">
          <cell r="A861" t="str">
            <v>2L</v>
          </cell>
          <cell r="B861" t="str">
            <v>2L8X8X5/8</v>
          </cell>
          <cell r="C861">
            <v>66</v>
          </cell>
          <cell r="D861">
            <v>19.399999999999999</v>
          </cell>
          <cell r="E861">
            <v>8</v>
          </cell>
          <cell r="F861">
            <v>0</v>
          </cell>
          <cell r="G861">
            <v>0</v>
          </cell>
          <cell r="H861">
            <v>0</v>
          </cell>
          <cell r="I861">
            <v>8</v>
          </cell>
          <cell r="J861">
            <v>0</v>
          </cell>
          <cell r="K861">
            <v>0</v>
          </cell>
          <cell r="L861">
            <v>0</v>
          </cell>
          <cell r="M861">
            <v>0.625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2.21</v>
          </cell>
          <cell r="T861">
            <v>0</v>
          </cell>
          <cell r="U861">
            <v>0</v>
          </cell>
          <cell r="V861">
            <v>0</v>
          </cell>
          <cell r="W861">
            <v>0</v>
          </cell>
          <cell r="X861">
            <v>0</v>
          </cell>
          <cell r="Y861">
            <v>0</v>
          </cell>
          <cell r="Z861">
            <v>0</v>
          </cell>
          <cell r="AA861">
            <v>0</v>
          </cell>
          <cell r="AB861">
            <v>0</v>
          </cell>
          <cell r="AC861">
            <v>0</v>
          </cell>
          <cell r="AD861">
            <v>0</v>
          </cell>
          <cell r="AE861">
            <v>119</v>
          </cell>
          <cell r="AF861">
            <v>37.1</v>
          </cell>
          <cell r="AG861">
            <v>20.6</v>
          </cell>
          <cell r="AH861">
            <v>2.48</v>
          </cell>
          <cell r="AI861">
            <v>0</v>
          </cell>
          <cell r="AJ861">
            <v>0</v>
          </cell>
          <cell r="AK861">
            <v>0</v>
          </cell>
          <cell r="AL861">
            <v>3.32</v>
          </cell>
          <cell r="AM861">
            <v>0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4.5599999999999996</v>
          </cell>
          <cell r="AV861">
            <v>0.82600000000000007</v>
          </cell>
          <cell r="AW861">
            <v>0</v>
          </cell>
          <cell r="AX861">
            <v>1</v>
          </cell>
          <cell r="AY861" t="str">
            <v>2L203X203X15.9</v>
          </cell>
        </row>
        <row r="862">
          <cell r="A862" t="str">
            <v>2L</v>
          </cell>
          <cell r="B862" t="str">
            <v>2L8X8X5/8X3/8</v>
          </cell>
          <cell r="C862">
            <v>66</v>
          </cell>
          <cell r="D862">
            <v>19.399999999999999</v>
          </cell>
          <cell r="E862">
            <v>8</v>
          </cell>
          <cell r="F862">
            <v>0</v>
          </cell>
          <cell r="G862">
            <v>0</v>
          </cell>
          <cell r="H862">
            <v>0</v>
          </cell>
          <cell r="I862">
            <v>8</v>
          </cell>
          <cell r="J862">
            <v>0</v>
          </cell>
          <cell r="K862">
            <v>0</v>
          </cell>
          <cell r="L862">
            <v>0</v>
          </cell>
          <cell r="M862">
            <v>0.625</v>
          </cell>
          <cell r="N862">
            <v>0</v>
          </cell>
          <cell r="O862">
            <v>0</v>
          </cell>
          <cell r="P862">
            <v>0</v>
          </cell>
          <cell r="Q862">
            <v>0</v>
          </cell>
          <cell r="R862">
            <v>0</v>
          </cell>
          <cell r="S862">
            <v>2.21</v>
          </cell>
          <cell r="T862">
            <v>0</v>
          </cell>
          <cell r="U862">
            <v>0</v>
          </cell>
          <cell r="V862">
            <v>0</v>
          </cell>
          <cell r="W862">
            <v>0</v>
          </cell>
          <cell r="X862">
            <v>0</v>
          </cell>
          <cell r="Y862">
            <v>0</v>
          </cell>
          <cell r="Z862">
            <v>0</v>
          </cell>
          <cell r="AA862">
            <v>0</v>
          </cell>
          <cell r="AB862">
            <v>0</v>
          </cell>
          <cell r="AC862">
            <v>0</v>
          </cell>
          <cell r="AD862">
            <v>0</v>
          </cell>
          <cell r="AE862">
            <v>119</v>
          </cell>
          <cell r="AF862">
            <v>37.1</v>
          </cell>
          <cell r="AG862">
            <v>20.6</v>
          </cell>
          <cell r="AH862">
            <v>2.48</v>
          </cell>
          <cell r="AI862">
            <v>0</v>
          </cell>
          <cell r="AJ862">
            <v>0</v>
          </cell>
          <cell r="AK862">
            <v>0</v>
          </cell>
          <cell r="AL862">
            <v>3.45</v>
          </cell>
          <cell r="AM862">
            <v>0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4.66</v>
          </cell>
          <cell r="AV862">
            <v>0.83299999999999996</v>
          </cell>
          <cell r="AW862">
            <v>0</v>
          </cell>
          <cell r="AX862">
            <v>0.997</v>
          </cell>
          <cell r="AY862" t="str">
            <v>2L203X203X15.9X9</v>
          </cell>
        </row>
        <row r="863">
          <cell r="A863" t="str">
            <v>2L</v>
          </cell>
          <cell r="B863" t="str">
            <v>2L8X8X5/8X3/4</v>
          </cell>
          <cell r="C863">
            <v>66</v>
          </cell>
          <cell r="D863">
            <v>19.399999999999999</v>
          </cell>
          <cell r="E863">
            <v>8</v>
          </cell>
          <cell r="F863">
            <v>0</v>
          </cell>
          <cell r="G863">
            <v>0</v>
          </cell>
          <cell r="H863">
            <v>0</v>
          </cell>
          <cell r="I863">
            <v>8</v>
          </cell>
          <cell r="J863">
            <v>0</v>
          </cell>
          <cell r="K863">
            <v>0</v>
          </cell>
          <cell r="L863">
            <v>0</v>
          </cell>
          <cell r="M863">
            <v>0.625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S863">
            <v>2.21</v>
          </cell>
          <cell r="T863">
            <v>0</v>
          </cell>
          <cell r="U863">
            <v>0</v>
          </cell>
          <cell r="V863">
            <v>0</v>
          </cell>
          <cell r="W863">
            <v>0</v>
          </cell>
          <cell r="X863">
            <v>0</v>
          </cell>
          <cell r="Y863">
            <v>0</v>
          </cell>
          <cell r="Z863">
            <v>0</v>
          </cell>
          <cell r="AA863">
            <v>0</v>
          </cell>
          <cell r="AB863">
            <v>0</v>
          </cell>
          <cell r="AC863">
            <v>0</v>
          </cell>
          <cell r="AD863">
            <v>0</v>
          </cell>
          <cell r="AE863">
            <v>119</v>
          </cell>
          <cell r="AF863">
            <v>37.1</v>
          </cell>
          <cell r="AG863">
            <v>20.6</v>
          </cell>
          <cell r="AH863">
            <v>2.48</v>
          </cell>
          <cell r="AI863">
            <v>0</v>
          </cell>
          <cell r="AJ863">
            <v>0</v>
          </cell>
          <cell r="AK863">
            <v>0</v>
          </cell>
          <cell r="AL863">
            <v>3.58</v>
          </cell>
          <cell r="AM863">
            <v>0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4.76</v>
          </cell>
          <cell r="AV863">
            <v>0.84</v>
          </cell>
          <cell r="AW863">
            <v>0</v>
          </cell>
          <cell r="AX863">
            <v>0.997</v>
          </cell>
          <cell r="AY863" t="str">
            <v>2L203X203X15.9X19</v>
          </cell>
        </row>
        <row r="864">
          <cell r="A864" t="str">
            <v>2L</v>
          </cell>
          <cell r="B864" t="str">
            <v>2L8X8X9/16</v>
          </cell>
          <cell r="C864">
            <v>59.7</v>
          </cell>
          <cell r="D864">
            <v>17.5</v>
          </cell>
          <cell r="E864">
            <v>8</v>
          </cell>
          <cell r="F864">
            <v>0</v>
          </cell>
          <cell r="G864">
            <v>0</v>
          </cell>
          <cell r="H864">
            <v>0</v>
          </cell>
          <cell r="I864">
            <v>8</v>
          </cell>
          <cell r="J864">
            <v>0</v>
          </cell>
          <cell r="K864">
            <v>0</v>
          </cell>
          <cell r="L864">
            <v>0</v>
          </cell>
          <cell r="M864">
            <v>0.5625</v>
          </cell>
          <cell r="N864">
            <v>0</v>
          </cell>
          <cell r="O864">
            <v>0</v>
          </cell>
          <cell r="P864">
            <v>0</v>
          </cell>
          <cell r="Q864">
            <v>0</v>
          </cell>
          <cell r="R864">
            <v>0</v>
          </cell>
          <cell r="S864">
            <v>2.19</v>
          </cell>
          <cell r="T864">
            <v>0</v>
          </cell>
          <cell r="U864">
            <v>0</v>
          </cell>
          <cell r="V864">
            <v>0</v>
          </cell>
          <cell r="W864">
            <v>0</v>
          </cell>
          <cell r="X864">
            <v>0</v>
          </cell>
          <cell r="Y864">
            <v>0</v>
          </cell>
          <cell r="Z864">
            <v>0</v>
          </cell>
          <cell r="AA864">
            <v>0</v>
          </cell>
          <cell r="AB864">
            <v>0</v>
          </cell>
          <cell r="AC864">
            <v>0</v>
          </cell>
          <cell r="AD864">
            <v>0</v>
          </cell>
          <cell r="AE864">
            <v>108</v>
          </cell>
          <cell r="AF864">
            <v>33.700000000000003</v>
          </cell>
          <cell r="AG864">
            <v>18.7</v>
          </cell>
          <cell r="AH864">
            <v>2.4900000000000002</v>
          </cell>
          <cell r="AI864">
            <v>0</v>
          </cell>
          <cell r="AJ864">
            <v>0</v>
          </cell>
          <cell r="AK864">
            <v>0</v>
          </cell>
          <cell r="AL864">
            <v>3.31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4.5599999999999996</v>
          </cell>
          <cell r="AV864">
            <v>0.82499999999999996</v>
          </cell>
          <cell r="AW864">
            <v>0</v>
          </cell>
          <cell r="AX864">
            <v>1</v>
          </cell>
          <cell r="AY864" t="str">
            <v>2L203X203X14.3</v>
          </cell>
        </row>
        <row r="865">
          <cell r="A865" t="str">
            <v>2L</v>
          </cell>
          <cell r="B865" t="str">
            <v>2L8X8X9/16X3/8</v>
          </cell>
          <cell r="C865">
            <v>59.7</v>
          </cell>
          <cell r="D865">
            <v>17.5</v>
          </cell>
          <cell r="E865">
            <v>8</v>
          </cell>
          <cell r="F865">
            <v>0</v>
          </cell>
          <cell r="G865">
            <v>0</v>
          </cell>
          <cell r="H865">
            <v>0</v>
          </cell>
          <cell r="I865">
            <v>8</v>
          </cell>
          <cell r="J865">
            <v>0</v>
          </cell>
          <cell r="K865">
            <v>0</v>
          </cell>
          <cell r="L865">
            <v>0</v>
          </cell>
          <cell r="M865">
            <v>0.5625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2.19</v>
          </cell>
          <cell r="T865">
            <v>0</v>
          </cell>
          <cell r="U865">
            <v>0</v>
          </cell>
          <cell r="V865">
            <v>0</v>
          </cell>
          <cell r="W865">
            <v>0</v>
          </cell>
          <cell r="X865">
            <v>0</v>
          </cell>
          <cell r="Y865">
            <v>0</v>
          </cell>
          <cell r="Z865">
            <v>0</v>
          </cell>
          <cell r="AA865">
            <v>0</v>
          </cell>
          <cell r="AB865">
            <v>0</v>
          </cell>
          <cell r="AC865">
            <v>0</v>
          </cell>
          <cell r="AD865">
            <v>0</v>
          </cell>
          <cell r="AE865">
            <v>108</v>
          </cell>
          <cell r="AF865">
            <v>33.700000000000003</v>
          </cell>
          <cell r="AG865">
            <v>18.7</v>
          </cell>
          <cell r="AH865">
            <v>2.4900000000000002</v>
          </cell>
          <cell r="AI865">
            <v>0</v>
          </cell>
          <cell r="AJ865">
            <v>0</v>
          </cell>
          <cell r="AK865">
            <v>0</v>
          </cell>
          <cell r="AL865">
            <v>3.44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0</v>
          </cell>
          <cell r="AS865">
            <v>0</v>
          </cell>
          <cell r="AT865">
            <v>0</v>
          </cell>
          <cell r="AU865">
            <v>4.6500000000000004</v>
          </cell>
          <cell r="AV865">
            <v>0.83200000000000007</v>
          </cell>
          <cell r="AW865">
            <v>0</v>
          </cell>
          <cell r="AX865">
            <v>0.95900000000000007</v>
          </cell>
          <cell r="AY865" t="str">
            <v>2L203X203X14.3X9</v>
          </cell>
        </row>
        <row r="866">
          <cell r="A866" t="str">
            <v>2L</v>
          </cell>
          <cell r="B866" t="str">
            <v>2L8X8X9/16X3/4</v>
          </cell>
          <cell r="C866">
            <v>59.7</v>
          </cell>
          <cell r="D866">
            <v>17.5</v>
          </cell>
          <cell r="E866">
            <v>8</v>
          </cell>
          <cell r="F866">
            <v>0</v>
          </cell>
          <cell r="G866">
            <v>0</v>
          </cell>
          <cell r="H866">
            <v>0</v>
          </cell>
          <cell r="I866">
            <v>8</v>
          </cell>
          <cell r="J866">
            <v>0</v>
          </cell>
          <cell r="K866">
            <v>0</v>
          </cell>
          <cell r="L866">
            <v>0</v>
          </cell>
          <cell r="M866">
            <v>0.5625</v>
          </cell>
          <cell r="N866">
            <v>0</v>
          </cell>
          <cell r="O866">
            <v>0</v>
          </cell>
          <cell r="P866">
            <v>0</v>
          </cell>
          <cell r="Q866">
            <v>0</v>
          </cell>
          <cell r="R866">
            <v>0</v>
          </cell>
          <cell r="S866">
            <v>2.19</v>
          </cell>
          <cell r="T866">
            <v>0</v>
          </cell>
          <cell r="U866">
            <v>0</v>
          </cell>
          <cell r="V866">
            <v>0</v>
          </cell>
          <cell r="W866">
            <v>0</v>
          </cell>
          <cell r="X866">
            <v>0</v>
          </cell>
          <cell r="Y866">
            <v>0</v>
          </cell>
          <cell r="Z866">
            <v>0</v>
          </cell>
          <cell r="AA866">
            <v>0</v>
          </cell>
          <cell r="AB866">
            <v>0</v>
          </cell>
          <cell r="AC866">
            <v>0</v>
          </cell>
          <cell r="AD866">
            <v>0</v>
          </cell>
          <cell r="AE866">
            <v>108</v>
          </cell>
          <cell r="AF866">
            <v>33.700000000000003</v>
          </cell>
          <cell r="AG866">
            <v>18.7</v>
          </cell>
          <cell r="AH866">
            <v>2.4900000000000002</v>
          </cell>
          <cell r="AI866">
            <v>0</v>
          </cell>
          <cell r="AJ866">
            <v>0</v>
          </cell>
          <cell r="AK866">
            <v>0</v>
          </cell>
          <cell r="AL866">
            <v>3.57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0</v>
          </cell>
          <cell r="AS866">
            <v>0</v>
          </cell>
          <cell r="AT866">
            <v>0</v>
          </cell>
          <cell r="AU866">
            <v>4.75</v>
          </cell>
          <cell r="AV866">
            <v>0.83899999999999997</v>
          </cell>
          <cell r="AW866">
            <v>0</v>
          </cell>
          <cell r="AX866">
            <v>0.95900000000000007</v>
          </cell>
          <cell r="AY866" t="str">
            <v>2L203X203X14.3X19</v>
          </cell>
        </row>
        <row r="867">
          <cell r="A867" t="str">
            <v>2L</v>
          </cell>
          <cell r="B867" t="str">
            <v>2L8X8X1/2</v>
          </cell>
          <cell r="C867">
            <v>53.3</v>
          </cell>
          <cell r="D867">
            <v>15.7</v>
          </cell>
          <cell r="E867">
            <v>8</v>
          </cell>
          <cell r="F867">
            <v>0</v>
          </cell>
          <cell r="G867">
            <v>0</v>
          </cell>
          <cell r="H867">
            <v>0</v>
          </cell>
          <cell r="I867">
            <v>8</v>
          </cell>
          <cell r="J867">
            <v>0</v>
          </cell>
          <cell r="K867">
            <v>0</v>
          </cell>
          <cell r="L867">
            <v>0</v>
          </cell>
          <cell r="M867">
            <v>0.5</v>
          </cell>
          <cell r="N867">
            <v>0</v>
          </cell>
          <cell r="O867">
            <v>0</v>
          </cell>
          <cell r="P867">
            <v>0</v>
          </cell>
          <cell r="Q867">
            <v>0</v>
          </cell>
          <cell r="R867">
            <v>0</v>
          </cell>
          <cell r="S867">
            <v>2.17</v>
          </cell>
          <cell r="T867">
            <v>0</v>
          </cell>
          <cell r="U867">
            <v>0</v>
          </cell>
          <cell r="V867">
            <v>0</v>
          </cell>
          <cell r="W867">
            <v>0</v>
          </cell>
          <cell r="X867">
            <v>0</v>
          </cell>
          <cell r="Y867">
            <v>0</v>
          </cell>
          <cell r="Z867">
            <v>0</v>
          </cell>
          <cell r="AA867">
            <v>0</v>
          </cell>
          <cell r="AB867">
            <v>0</v>
          </cell>
          <cell r="AC867">
            <v>0</v>
          </cell>
          <cell r="AD867">
            <v>0</v>
          </cell>
          <cell r="AE867">
            <v>97.5</v>
          </cell>
          <cell r="AF867">
            <v>30.1</v>
          </cell>
          <cell r="AG867">
            <v>16.7</v>
          </cell>
          <cell r="AH867">
            <v>2.4900000000000002</v>
          </cell>
          <cell r="AI867">
            <v>0</v>
          </cell>
          <cell r="AJ867">
            <v>0</v>
          </cell>
          <cell r="AK867">
            <v>0</v>
          </cell>
          <cell r="AL867">
            <v>3.3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4.5599999999999996</v>
          </cell>
          <cell r="AV867">
            <v>0.82400000000000007</v>
          </cell>
          <cell r="AW867">
            <v>0</v>
          </cell>
          <cell r="AX867">
            <v>0.998</v>
          </cell>
          <cell r="AY867" t="str">
            <v>2L203X203X12.7</v>
          </cell>
        </row>
        <row r="868">
          <cell r="A868" t="str">
            <v>2L</v>
          </cell>
          <cell r="B868" t="str">
            <v>2L8X8X1/2X3/8</v>
          </cell>
          <cell r="C868">
            <v>53.3</v>
          </cell>
          <cell r="D868">
            <v>15.7</v>
          </cell>
          <cell r="E868">
            <v>8</v>
          </cell>
          <cell r="F868">
            <v>0</v>
          </cell>
          <cell r="G868">
            <v>0</v>
          </cell>
          <cell r="H868">
            <v>0</v>
          </cell>
          <cell r="I868">
            <v>8</v>
          </cell>
          <cell r="J868">
            <v>0</v>
          </cell>
          <cell r="K868">
            <v>0</v>
          </cell>
          <cell r="L868">
            <v>0</v>
          </cell>
          <cell r="M868">
            <v>0.5</v>
          </cell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R868">
            <v>0</v>
          </cell>
          <cell r="S868">
            <v>2.17</v>
          </cell>
          <cell r="T868">
            <v>0</v>
          </cell>
          <cell r="U868">
            <v>0</v>
          </cell>
          <cell r="V868">
            <v>0</v>
          </cell>
          <cell r="W868">
            <v>0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97.5</v>
          </cell>
          <cell r="AF868">
            <v>30.1</v>
          </cell>
          <cell r="AG868">
            <v>16.7</v>
          </cell>
          <cell r="AH868">
            <v>2.4900000000000002</v>
          </cell>
          <cell r="AI868">
            <v>0</v>
          </cell>
          <cell r="AJ868">
            <v>0</v>
          </cell>
          <cell r="AK868">
            <v>0</v>
          </cell>
          <cell r="AL868">
            <v>3.43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4.6500000000000004</v>
          </cell>
          <cell r="AV868">
            <v>0.83100000000000007</v>
          </cell>
          <cell r="AW868">
            <v>0</v>
          </cell>
          <cell r="AX868">
            <v>0.91200000000000003</v>
          </cell>
          <cell r="AY868" t="str">
            <v>2L203X203X12.7X9</v>
          </cell>
        </row>
        <row r="869">
          <cell r="A869" t="str">
            <v>2L</v>
          </cell>
          <cell r="B869" t="str">
            <v>2L8X8X1/2X3/4</v>
          </cell>
          <cell r="C869">
            <v>53.3</v>
          </cell>
          <cell r="D869">
            <v>15.7</v>
          </cell>
          <cell r="E869">
            <v>8</v>
          </cell>
          <cell r="F869">
            <v>0</v>
          </cell>
          <cell r="G869">
            <v>0</v>
          </cell>
          <cell r="H869">
            <v>0</v>
          </cell>
          <cell r="I869">
            <v>8</v>
          </cell>
          <cell r="J869">
            <v>0</v>
          </cell>
          <cell r="K869">
            <v>0</v>
          </cell>
          <cell r="L869">
            <v>0</v>
          </cell>
          <cell r="M869">
            <v>0.5</v>
          </cell>
          <cell r="N869">
            <v>0</v>
          </cell>
          <cell r="O869">
            <v>0</v>
          </cell>
          <cell r="P869">
            <v>0</v>
          </cell>
          <cell r="Q869">
            <v>0</v>
          </cell>
          <cell r="R869">
            <v>0</v>
          </cell>
          <cell r="S869">
            <v>2.17</v>
          </cell>
          <cell r="T869">
            <v>0</v>
          </cell>
          <cell r="U869">
            <v>0</v>
          </cell>
          <cell r="V869">
            <v>0</v>
          </cell>
          <cell r="W869">
            <v>0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97.5</v>
          </cell>
          <cell r="AF869">
            <v>30.1</v>
          </cell>
          <cell r="AG869">
            <v>16.7</v>
          </cell>
          <cell r="AH869">
            <v>2.4900000000000002</v>
          </cell>
          <cell r="AI869">
            <v>0</v>
          </cell>
          <cell r="AJ869">
            <v>0</v>
          </cell>
          <cell r="AK869">
            <v>0</v>
          </cell>
          <cell r="AL869">
            <v>3.56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4.75</v>
          </cell>
          <cell r="AV869">
            <v>0.83699999999999997</v>
          </cell>
          <cell r="AW869">
            <v>0</v>
          </cell>
          <cell r="AX869">
            <v>0.91200000000000003</v>
          </cell>
          <cell r="AY869" t="str">
            <v>2L203X203X12.7X19</v>
          </cell>
        </row>
        <row r="870">
          <cell r="A870" t="str">
            <v>2L</v>
          </cell>
          <cell r="B870" t="str">
            <v>2L6X6X1</v>
          </cell>
          <cell r="C870">
            <v>75</v>
          </cell>
          <cell r="D870">
            <v>22</v>
          </cell>
          <cell r="E870">
            <v>6</v>
          </cell>
          <cell r="F870">
            <v>0</v>
          </cell>
          <cell r="G870">
            <v>0</v>
          </cell>
          <cell r="H870">
            <v>0</v>
          </cell>
          <cell r="I870">
            <v>6</v>
          </cell>
          <cell r="J870">
            <v>0</v>
          </cell>
          <cell r="K870">
            <v>0</v>
          </cell>
          <cell r="L870">
            <v>0</v>
          </cell>
          <cell r="M870">
            <v>1</v>
          </cell>
          <cell r="N870">
            <v>0</v>
          </cell>
          <cell r="O870">
            <v>0</v>
          </cell>
          <cell r="P870">
            <v>0</v>
          </cell>
          <cell r="Q870">
            <v>0</v>
          </cell>
          <cell r="R870">
            <v>0</v>
          </cell>
          <cell r="S870">
            <v>1.86</v>
          </cell>
          <cell r="T870">
            <v>0</v>
          </cell>
          <cell r="U870">
            <v>0</v>
          </cell>
          <cell r="V870">
            <v>0</v>
          </cell>
          <cell r="W870">
            <v>0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70.8</v>
          </cell>
          <cell r="AF870">
            <v>30.8</v>
          </cell>
          <cell r="AG870">
            <v>17.100000000000001</v>
          </cell>
          <cell r="AH870">
            <v>1.79</v>
          </cell>
          <cell r="AI870">
            <v>0</v>
          </cell>
          <cell r="AJ870">
            <v>0</v>
          </cell>
          <cell r="AK870">
            <v>0</v>
          </cell>
          <cell r="AL870">
            <v>2.58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3.42</v>
          </cell>
          <cell r="AV870">
            <v>0.84299999999999997</v>
          </cell>
          <cell r="AW870">
            <v>0</v>
          </cell>
          <cell r="AX870">
            <v>1</v>
          </cell>
          <cell r="AY870" t="str">
            <v>2L152X152X25.4</v>
          </cell>
        </row>
        <row r="871">
          <cell r="A871" t="str">
            <v>2L</v>
          </cell>
          <cell r="B871" t="str">
            <v>2L6X6X1X3/8</v>
          </cell>
          <cell r="C871">
            <v>75</v>
          </cell>
          <cell r="D871">
            <v>22</v>
          </cell>
          <cell r="E871">
            <v>6</v>
          </cell>
          <cell r="F871">
            <v>0</v>
          </cell>
          <cell r="G871">
            <v>0</v>
          </cell>
          <cell r="H871">
            <v>0</v>
          </cell>
          <cell r="I871">
            <v>6</v>
          </cell>
          <cell r="J871">
            <v>0</v>
          </cell>
          <cell r="K871">
            <v>0</v>
          </cell>
          <cell r="L871">
            <v>0</v>
          </cell>
          <cell r="M871">
            <v>1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1.86</v>
          </cell>
          <cell r="T871">
            <v>0</v>
          </cell>
          <cell r="U871">
            <v>0</v>
          </cell>
          <cell r="V871">
            <v>0</v>
          </cell>
          <cell r="W871">
            <v>0</v>
          </cell>
          <cell r="X871">
            <v>0</v>
          </cell>
          <cell r="Y871">
            <v>0</v>
          </cell>
          <cell r="Z871">
            <v>0</v>
          </cell>
          <cell r="AA871">
            <v>0</v>
          </cell>
          <cell r="AB871">
            <v>0</v>
          </cell>
          <cell r="AC871">
            <v>0</v>
          </cell>
          <cell r="AD871">
            <v>0</v>
          </cell>
          <cell r="AE871">
            <v>70.8</v>
          </cell>
          <cell r="AF871">
            <v>30.8</v>
          </cell>
          <cell r="AG871">
            <v>17.100000000000001</v>
          </cell>
          <cell r="AH871">
            <v>1.79</v>
          </cell>
          <cell r="AI871">
            <v>0</v>
          </cell>
          <cell r="AJ871">
            <v>0</v>
          </cell>
          <cell r="AK871">
            <v>0</v>
          </cell>
          <cell r="AL871">
            <v>2.72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0</v>
          </cell>
          <cell r="AT871">
            <v>0</v>
          </cell>
          <cell r="AU871">
            <v>3.53</v>
          </cell>
          <cell r="AV871">
            <v>0.85199999999999998</v>
          </cell>
          <cell r="AW871">
            <v>0</v>
          </cell>
          <cell r="AX871">
            <v>1</v>
          </cell>
          <cell r="AY871" t="str">
            <v>2L152X152X25.4X9</v>
          </cell>
        </row>
        <row r="872">
          <cell r="A872" t="str">
            <v>2L</v>
          </cell>
          <cell r="B872" t="str">
            <v>2L6X6X1X3/4</v>
          </cell>
          <cell r="C872">
            <v>75</v>
          </cell>
          <cell r="D872">
            <v>22</v>
          </cell>
          <cell r="E872">
            <v>6</v>
          </cell>
          <cell r="F872">
            <v>0</v>
          </cell>
          <cell r="G872">
            <v>0</v>
          </cell>
          <cell r="H872">
            <v>0</v>
          </cell>
          <cell r="I872">
            <v>6</v>
          </cell>
          <cell r="J872">
            <v>0</v>
          </cell>
          <cell r="K872">
            <v>0</v>
          </cell>
          <cell r="L872">
            <v>0</v>
          </cell>
          <cell r="M872">
            <v>1</v>
          </cell>
          <cell r="N872">
            <v>0</v>
          </cell>
          <cell r="O872">
            <v>0</v>
          </cell>
          <cell r="P872">
            <v>0</v>
          </cell>
          <cell r="Q872">
            <v>0</v>
          </cell>
          <cell r="R872">
            <v>0</v>
          </cell>
          <cell r="S872">
            <v>1.86</v>
          </cell>
          <cell r="T872">
            <v>0</v>
          </cell>
          <cell r="U872">
            <v>0</v>
          </cell>
          <cell r="V872">
            <v>0</v>
          </cell>
          <cell r="W872">
            <v>0</v>
          </cell>
          <cell r="X872">
            <v>0</v>
          </cell>
          <cell r="Y872">
            <v>0</v>
          </cell>
          <cell r="Z872">
            <v>0</v>
          </cell>
          <cell r="AA872">
            <v>0</v>
          </cell>
          <cell r="AB872">
            <v>0</v>
          </cell>
          <cell r="AC872">
            <v>0</v>
          </cell>
          <cell r="AD872">
            <v>0</v>
          </cell>
          <cell r="AE872">
            <v>70.8</v>
          </cell>
          <cell r="AF872">
            <v>30.8</v>
          </cell>
          <cell r="AG872">
            <v>17.100000000000001</v>
          </cell>
          <cell r="AH872">
            <v>1.79</v>
          </cell>
          <cell r="AI872">
            <v>0</v>
          </cell>
          <cell r="AJ872">
            <v>0</v>
          </cell>
          <cell r="AK872">
            <v>0</v>
          </cell>
          <cell r="AL872">
            <v>2.86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3.64</v>
          </cell>
          <cell r="AV872">
            <v>0.86099999999999999</v>
          </cell>
          <cell r="AW872">
            <v>0</v>
          </cell>
          <cell r="AX872">
            <v>1</v>
          </cell>
          <cell r="AY872" t="str">
            <v>2L152X152X25.4X19</v>
          </cell>
        </row>
        <row r="873">
          <cell r="A873" t="str">
            <v>2L</v>
          </cell>
          <cell r="B873" t="str">
            <v>2L6X6X7/8</v>
          </cell>
          <cell r="C873">
            <v>66.400000000000006</v>
          </cell>
          <cell r="D873">
            <v>19.5</v>
          </cell>
          <cell r="E873">
            <v>6</v>
          </cell>
          <cell r="F873">
            <v>0</v>
          </cell>
          <cell r="G873">
            <v>0</v>
          </cell>
          <cell r="H873">
            <v>0</v>
          </cell>
          <cell r="I873">
            <v>6</v>
          </cell>
          <cell r="J873">
            <v>0</v>
          </cell>
          <cell r="K873">
            <v>0</v>
          </cell>
          <cell r="L873">
            <v>0</v>
          </cell>
          <cell r="M873">
            <v>0.875</v>
          </cell>
          <cell r="N873">
            <v>0</v>
          </cell>
          <cell r="O873">
            <v>0</v>
          </cell>
          <cell r="P873">
            <v>0</v>
          </cell>
          <cell r="Q873">
            <v>0</v>
          </cell>
          <cell r="R873">
            <v>0</v>
          </cell>
          <cell r="S873">
            <v>1.81</v>
          </cell>
          <cell r="T873">
            <v>0</v>
          </cell>
          <cell r="U873">
            <v>0</v>
          </cell>
          <cell r="V873">
            <v>0</v>
          </cell>
          <cell r="W873">
            <v>0</v>
          </cell>
          <cell r="X873">
            <v>0</v>
          </cell>
          <cell r="Y873">
            <v>0</v>
          </cell>
          <cell r="Z873">
            <v>0</v>
          </cell>
          <cell r="AA873">
            <v>0</v>
          </cell>
          <cell r="AB873">
            <v>0</v>
          </cell>
          <cell r="AC873">
            <v>0</v>
          </cell>
          <cell r="AD873">
            <v>0</v>
          </cell>
          <cell r="AE873">
            <v>63.8</v>
          </cell>
          <cell r="AF873">
            <v>27.4</v>
          </cell>
          <cell r="AG873">
            <v>15.2</v>
          </cell>
          <cell r="AH873">
            <v>1.81</v>
          </cell>
          <cell r="AI873">
            <v>0</v>
          </cell>
          <cell r="AJ873">
            <v>0</v>
          </cell>
          <cell r="AK873">
            <v>0</v>
          </cell>
          <cell r="AL873">
            <v>2.56</v>
          </cell>
          <cell r="AM873">
            <v>0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3.42</v>
          </cell>
          <cell r="AV873">
            <v>0.83899999999999997</v>
          </cell>
          <cell r="AW873">
            <v>0</v>
          </cell>
          <cell r="AX873">
            <v>1</v>
          </cell>
          <cell r="AY873" t="str">
            <v>2L152X152X22.2</v>
          </cell>
        </row>
        <row r="874">
          <cell r="A874" t="str">
            <v>2L</v>
          </cell>
          <cell r="B874" t="str">
            <v>2L6X6X7/8X3/8</v>
          </cell>
          <cell r="C874">
            <v>66.400000000000006</v>
          </cell>
          <cell r="D874">
            <v>19.5</v>
          </cell>
          <cell r="E874">
            <v>6</v>
          </cell>
          <cell r="F874">
            <v>0</v>
          </cell>
          <cell r="G874">
            <v>0</v>
          </cell>
          <cell r="H874">
            <v>0</v>
          </cell>
          <cell r="I874">
            <v>6</v>
          </cell>
          <cell r="J874">
            <v>0</v>
          </cell>
          <cell r="K874">
            <v>0</v>
          </cell>
          <cell r="L874">
            <v>0</v>
          </cell>
          <cell r="M874">
            <v>0.875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1.81</v>
          </cell>
          <cell r="T874">
            <v>0</v>
          </cell>
          <cell r="U874">
            <v>0</v>
          </cell>
          <cell r="V874">
            <v>0</v>
          </cell>
          <cell r="W874">
            <v>0</v>
          </cell>
          <cell r="X874">
            <v>0</v>
          </cell>
          <cell r="Y874">
            <v>0</v>
          </cell>
          <cell r="Z874">
            <v>0</v>
          </cell>
          <cell r="AA874">
            <v>0</v>
          </cell>
          <cell r="AB874">
            <v>0</v>
          </cell>
          <cell r="AC874">
            <v>0</v>
          </cell>
          <cell r="AD874">
            <v>0</v>
          </cell>
          <cell r="AE874">
            <v>63.8</v>
          </cell>
          <cell r="AF874">
            <v>27.4</v>
          </cell>
          <cell r="AG874">
            <v>15.2</v>
          </cell>
          <cell r="AH874">
            <v>1.81</v>
          </cell>
          <cell r="AI874">
            <v>0</v>
          </cell>
          <cell r="AJ874">
            <v>0</v>
          </cell>
          <cell r="AK874">
            <v>0</v>
          </cell>
          <cell r="AL874">
            <v>2.7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0</v>
          </cell>
          <cell r="AS874">
            <v>0</v>
          </cell>
          <cell r="AT874">
            <v>0</v>
          </cell>
          <cell r="AU874">
            <v>3.53</v>
          </cell>
          <cell r="AV874">
            <v>0.84799999999999998</v>
          </cell>
          <cell r="AW874">
            <v>0</v>
          </cell>
          <cell r="AX874">
            <v>1</v>
          </cell>
          <cell r="AY874" t="str">
            <v>2L152X152X22.2X9</v>
          </cell>
        </row>
        <row r="875">
          <cell r="A875" t="str">
            <v>2L</v>
          </cell>
          <cell r="B875" t="str">
            <v>2L6X6X7/8X3/4</v>
          </cell>
          <cell r="C875">
            <v>66.400000000000006</v>
          </cell>
          <cell r="D875">
            <v>19.5</v>
          </cell>
          <cell r="E875">
            <v>6</v>
          </cell>
          <cell r="F875">
            <v>0</v>
          </cell>
          <cell r="G875">
            <v>0</v>
          </cell>
          <cell r="H875">
            <v>0</v>
          </cell>
          <cell r="I875">
            <v>6</v>
          </cell>
          <cell r="J875">
            <v>0</v>
          </cell>
          <cell r="K875">
            <v>0</v>
          </cell>
          <cell r="L875">
            <v>0</v>
          </cell>
          <cell r="M875">
            <v>0.875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1.81</v>
          </cell>
          <cell r="T875">
            <v>0</v>
          </cell>
          <cell r="U875">
            <v>0</v>
          </cell>
          <cell r="V875">
            <v>0</v>
          </cell>
          <cell r="W875">
            <v>0</v>
          </cell>
          <cell r="X875">
            <v>0</v>
          </cell>
          <cell r="Y875">
            <v>0</v>
          </cell>
          <cell r="Z875">
            <v>0</v>
          </cell>
          <cell r="AA875">
            <v>0</v>
          </cell>
          <cell r="AB875">
            <v>0</v>
          </cell>
          <cell r="AC875">
            <v>0</v>
          </cell>
          <cell r="AD875">
            <v>0</v>
          </cell>
          <cell r="AE875">
            <v>63.8</v>
          </cell>
          <cell r="AF875">
            <v>27.4</v>
          </cell>
          <cell r="AG875">
            <v>15.2</v>
          </cell>
          <cell r="AH875">
            <v>1.81</v>
          </cell>
          <cell r="AI875">
            <v>0</v>
          </cell>
          <cell r="AJ875">
            <v>0</v>
          </cell>
          <cell r="AK875">
            <v>0</v>
          </cell>
          <cell r="AL875">
            <v>2.84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3.63</v>
          </cell>
          <cell r="AV875">
            <v>0.85699999999999998</v>
          </cell>
          <cell r="AW875">
            <v>0</v>
          </cell>
          <cell r="AX875">
            <v>1</v>
          </cell>
          <cell r="AY875" t="str">
            <v>2L152X152X22.2X19</v>
          </cell>
        </row>
        <row r="876">
          <cell r="A876" t="str">
            <v>2L</v>
          </cell>
          <cell r="B876" t="str">
            <v>2L6X6X3/4</v>
          </cell>
          <cell r="C876">
            <v>57.6</v>
          </cell>
          <cell r="D876">
            <v>16.899999999999999</v>
          </cell>
          <cell r="E876">
            <v>6</v>
          </cell>
          <cell r="F876">
            <v>0</v>
          </cell>
          <cell r="G876">
            <v>0</v>
          </cell>
          <cell r="H876">
            <v>0</v>
          </cell>
          <cell r="I876">
            <v>6</v>
          </cell>
          <cell r="J876">
            <v>0</v>
          </cell>
          <cell r="K876">
            <v>0</v>
          </cell>
          <cell r="L876">
            <v>0</v>
          </cell>
          <cell r="M876">
            <v>0.75</v>
          </cell>
          <cell r="N876">
            <v>0</v>
          </cell>
          <cell r="O876">
            <v>0</v>
          </cell>
          <cell r="P876">
            <v>0</v>
          </cell>
          <cell r="Q876">
            <v>0</v>
          </cell>
          <cell r="R876">
            <v>0</v>
          </cell>
          <cell r="S876">
            <v>1.77</v>
          </cell>
          <cell r="T876">
            <v>0</v>
          </cell>
          <cell r="U876">
            <v>0</v>
          </cell>
          <cell r="V876">
            <v>0</v>
          </cell>
          <cell r="W876">
            <v>0</v>
          </cell>
          <cell r="X876">
            <v>0</v>
          </cell>
          <cell r="Y876">
            <v>0</v>
          </cell>
          <cell r="Z876">
            <v>0</v>
          </cell>
          <cell r="AA876">
            <v>0</v>
          </cell>
          <cell r="AB876">
            <v>0</v>
          </cell>
          <cell r="AC876">
            <v>0</v>
          </cell>
          <cell r="AD876">
            <v>0</v>
          </cell>
          <cell r="AE876">
            <v>56.2</v>
          </cell>
          <cell r="AF876">
            <v>23.9</v>
          </cell>
          <cell r="AG876">
            <v>13.3</v>
          </cell>
          <cell r="AH876">
            <v>1.82</v>
          </cell>
          <cell r="AI876">
            <v>0</v>
          </cell>
          <cell r="AJ876">
            <v>0</v>
          </cell>
          <cell r="AK876">
            <v>0</v>
          </cell>
          <cell r="AL876">
            <v>2.54</v>
          </cell>
          <cell r="AM876">
            <v>0</v>
          </cell>
          <cell r="AN876">
            <v>0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3.42</v>
          </cell>
          <cell r="AV876">
            <v>0.83499999999999996</v>
          </cell>
          <cell r="AW876">
            <v>0</v>
          </cell>
          <cell r="AX876">
            <v>1</v>
          </cell>
          <cell r="AY876" t="str">
            <v>2L152X152X19</v>
          </cell>
        </row>
        <row r="877">
          <cell r="A877" t="str">
            <v>2L</v>
          </cell>
          <cell r="B877" t="str">
            <v>2L6X6X3/4X3/8</v>
          </cell>
          <cell r="C877">
            <v>57.6</v>
          </cell>
          <cell r="D877">
            <v>16.899999999999999</v>
          </cell>
          <cell r="E877">
            <v>6</v>
          </cell>
          <cell r="F877">
            <v>0</v>
          </cell>
          <cell r="G877">
            <v>0</v>
          </cell>
          <cell r="H877">
            <v>0</v>
          </cell>
          <cell r="I877">
            <v>6</v>
          </cell>
          <cell r="J877">
            <v>0</v>
          </cell>
          <cell r="K877">
            <v>0</v>
          </cell>
          <cell r="L877">
            <v>0</v>
          </cell>
          <cell r="M877">
            <v>0.75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1.77</v>
          </cell>
          <cell r="T877">
            <v>0</v>
          </cell>
          <cell r="U877">
            <v>0</v>
          </cell>
          <cell r="V877">
            <v>0</v>
          </cell>
          <cell r="W877">
            <v>0</v>
          </cell>
          <cell r="X877">
            <v>0</v>
          </cell>
          <cell r="Y877">
            <v>0</v>
          </cell>
          <cell r="Z877">
            <v>0</v>
          </cell>
          <cell r="AA877">
            <v>0</v>
          </cell>
          <cell r="AB877">
            <v>0</v>
          </cell>
          <cell r="AC877">
            <v>0</v>
          </cell>
          <cell r="AD877">
            <v>0</v>
          </cell>
          <cell r="AE877">
            <v>56.2</v>
          </cell>
          <cell r="AF877">
            <v>23.9</v>
          </cell>
          <cell r="AG877">
            <v>13.3</v>
          </cell>
          <cell r="AH877">
            <v>1.82</v>
          </cell>
          <cell r="AI877">
            <v>0</v>
          </cell>
          <cell r="AJ877">
            <v>0</v>
          </cell>
          <cell r="AK877">
            <v>0</v>
          </cell>
          <cell r="AL877">
            <v>2.67</v>
          </cell>
          <cell r="AM877">
            <v>0</v>
          </cell>
          <cell r="AN877">
            <v>0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3.52</v>
          </cell>
          <cell r="AV877">
            <v>0.84399999999999997</v>
          </cell>
          <cell r="AW877">
            <v>0</v>
          </cell>
          <cell r="AX877">
            <v>1</v>
          </cell>
          <cell r="AY877" t="str">
            <v>2L152X152X19X9</v>
          </cell>
        </row>
        <row r="878">
          <cell r="A878" t="str">
            <v>2L</v>
          </cell>
          <cell r="B878" t="str">
            <v>2L6X6X3/4X3/4</v>
          </cell>
          <cell r="C878">
            <v>57.6</v>
          </cell>
          <cell r="D878">
            <v>16.899999999999999</v>
          </cell>
          <cell r="E878">
            <v>6</v>
          </cell>
          <cell r="F878">
            <v>0</v>
          </cell>
          <cell r="G878">
            <v>0</v>
          </cell>
          <cell r="H878">
            <v>0</v>
          </cell>
          <cell r="I878">
            <v>6</v>
          </cell>
          <cell r="J878">
            <v>0</v>
          </cell>
          <cell r="K878">
            <v>0</v>
          </cell>
          <cell r="L878">
            <v>0</v>
          </cell>
          <cell r="M878">
            <v>0.75</v>
          </cell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S878">
            <v>1.77</v>
          </cell>
          <cell r="T878">
            <v>0</v>
          </cell>
          <cell r="U878">
            <v>0</v>
          </cell>
          <cell r="V878">
            <v>0</v>
          </cell>
          <cell r="W878">
            <v>0</v>
          </cell>
          <cell r="X878">
            <v>0</v>
          </cell>
          <cell r="Y878">
            <v>0</v>
          </cell>
          <cell r="Z878">
            <v>0</v>
          </cell>
          <cell r="AA878">
            <v>0</v>
          </cell>
          <cell r="AB878">
            <v>0</v>
          </cell>
          <cell r="AC878">
            <v>0</v>
          </cell>
          <cell r="AD878">
            <v>0</v>
          </cell>
          <cell r="AE878">
            <v>56.2</v>
          </cell>
          <cell r="AF878">
            <v>23.9</v>
          </cell>
          <cell r="AG878">
            <v>13.3</v>
          </cell>
          <cell r="AH878">
            <v>1.82</v>
          </cell>
          <cell r="AI878">
            <v>0</v>
          </cell>
          <cell r="AJ878">
            <v>0</v>
          </cell>
          <cell r="AK878">
            <v>0</v>
          </cell>
          <cell r="AL878">
            <v>2.81</v>
          </cell>
          <cell r="AM878">
            <v>0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3.63</v>
          </cell>
          <cell r="AV878">
            <v>0.85299999999999998</v>
          </cell>
          <cell r="AW878">
            <v>0</v>
          </cell>
          <cell r="AX878">
            <v>1</v>
          </cell>
          <cell r="AY878" t="str">
            <v>2L152X152X19X19</v>
          </cell>
        </row>
        <row r="879">
          <cell r="A879" t="str">
            <v>2L</v>
          </cell>
          <cell r="B879" t="str">
            <v>2L6X6X5/8</v>
          </cell>
          <cell r="C879">
            <v>48.5</v>
          </cell>
          <cell r="D879">
            <v>14.3</v>
          </cell>
          <cell r="E879">
            <v>6</v>
          </cell>
          <cell r="F879">
            <v>0</v>
          </cell>
          <cell r="G879">
            <v>0</v>
          </cell>
          <cell r="H879">
            <v>0</v>
          </cell>
          <cell r="I879">
            <v>6</v>
          </cell>
          <cell r="J879">
            <v>0</v>
          </cell>
          <cell r="K879">
            <v>0</v>
          </cell>
          <cell r="L879">
            <v>0</v>
          </cell>
          <cell r="M879">
            <v>0.625</v>
          </cell>
          <cell r="N879">
            <v>0</v>
          </cell>
          <cell r="O879">
            <v>0</v>
          </cell>
          <cell r="P879">
            <v>0</v>
          </cell>
          <cell r="Q879">
            <v>0</v>
          </cell>
          <cell r="R879">
            <v>0</v>
          </cell>
          <cell r="S879">
            <v>1.72</v>
          </cell>
          <cell r="T879">
            <v>0</v>
          </cell>
          <cell r="U879">
            <v>0</v>
          </cell>
          <cell r="V879">
            <v>0</v>
          </cell>
          <cell r="W879">
            <v>0</v>
          </cell>
          <cell r="X879">
            <v>0</v>
          </cell>
          <cell r="Y879">
            <v>0</v>
          </cell>
          <cell r="Z879">
            <v>0</v>
          </cell>
          <cell r="AA879">
            <v>0</v>
          </cell>
          <cell r="AB879">
            <v>0</v>
          </cell>
          <cell r="AC879">
            <v>0</v>
          </cell>
          <cell r="AD879">
            <v>0</v>
          </cell>
          <cell r="AE879">
            <v>48.2</v>
          </cell>
          <cell r="AF879">
            <v>20.2</v>
          </cell>
          <cell r="AG879">
            <v>11.3</v>
          </cell>
          <cell r="AH879">
            <v>1.84</v>
          </cell>
          <cell r="AI879">
            <v>0</v>
          </cell>
          <cell r="AJ879">
            <v>0</v>
          </cell>
          <cell r="AK879">
            <v>0</v>
          </cell>
          <cell r="AL879">
            <v>2.52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3.42</v>
          </cell>
          <cell r="AV879">
            <v>0.83100000000000007</v>
          </cell>
          <cell r="AW879">
            <v>0</v>
          </cell>
          <cell r="AX879">
            <v>1</v>
          </cell>
          <cell r="AY879" t="str">
            <v>2L152X152X15.9</v>
          </cell>
        </row>
        <row r="880">
          <cell r="A880" t="str">
            <v>2L</v>
          </cell>
          <cell r="B880" t="str">
            <v>2L6X6X5/8X3/8</v>
          </cell>
          <cell r="C880">
            <v>48.5</v>
          </cell>
          <cell r="D880">
            <v>14.3</v>
          </cell>
          <cell r="E880">
            <v>6</v>
          </cell>
          <cell r="F880">
            <v>0</v>
          </cell>
          <cell r="G880">
            <v>0</v>
          </cell>
          <cell r="H880">
            <v>0</v>
          </cell>
          <cell r="I880">
            <v>6</v>
          </cell>
          <cell r="J880">
            <v>0</v>
          </cell>
          <cell r="K880">
            <v>0</v>
          </cell>
          <cell r="L880">
            <v>0</v>
          </cell>
          <cell r="M880">
            <v>0.625</v>
          </cell>
          <cell r="N880">
            <v>0</v>
          </cell>
          <cell r="O880">
            <v>0</v>
          </cell>
          <cell r="P880">
            <v>0</v>
          </cell>
          <cell r="Q880">
            <v>0</v>
          </cell>
          <cell r="R880">
            <v>0</v>
          </cell>
          <cell r="S880">
            <v>1.72</v>
          </cell>
          <cell r="T880">
            <v>0</v>
          </cell>
          <cell r="U880">
            <v>0</v>
          </cell>
          <cell r="V880">
            <v>0</v>
          </cell>
          <cell r="W880">
            <v>0</v>
          </cell>
          <cell r="X880">
            <v>0</v>
          </cell>
          <cell r="Y880">
            <v>0</v>
          </cell>
          <cell r="Z880">
            <v>0</v>
          </cell>
          <cell r="AA880">
            <v>0</v>
          </cell>
          <cell r="AB880">
            <v>0</v>
          </cell>
          <cell r="AC880">
            <v>0</v>
          </cell>
          <cell r="AD880">
            <v>0</v>
          </cell>
          <cell r="AE880">
            <v>48.2</v>
          </cell>
          <cell r="AF880">
            <v>20.2</v>
          </cell>
          <cell r="AG880">
            <v>11.3</v>
          </cell>
          <cell r="AH880">
            <v>1.84</v>
          </cell>
          <cell r="AI880">
            <v>0</v>
          </cell>
          <cell r="AJ880">
            <v>0</v>
          </cell>
          <cell r="AK880">
            <v>0</v>
          </cell>
          <cell r="AL880">
            <v>2.65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3.52</v>
          </cell>
          <cell r="AV880">
            <v>0.84</v>
          </cell>
          <cell r="AW880">
            <v>0</v>
          </cell>
          <cell r="AX880">
            <v>1</v>
          </cell>
          <cell r="AY880" t="str">
            <v>2L152X152X15.9X9</v>
          </cell>
        </row>
        <row r="881">
          <cell r="A881" t="str">
            <v>2L</v>
          </cell>
          <cell r="B881" t="str">
            <v>2L6X6X5/8X3/4</v>
          </cell>
          <cell r="C881">
            <v>48.5</v>
          </cell>
          <cell r="D881">
            <v>14.3</v>
          </cell>
          <cell r="E881">
            <v>6</v>
          </cell>
          <cell r="F881">
            <v>0</v>
          </cell>
          <cell r="G881">
            <v>0</v>
          </cell>
          <cell r="H881">
            <v>0</v>
          </cell>
          <cell r="I881">
            <v>6</v>
          </cell>
          <cell r="J881">
            <v>0</v>
          </cell>
          <cell r="K881">
            <v>0</v>
          </cell>
          <cell r="L881">
            <v>0</v>
          </cell>
          <cell r="M881">
            <v>0.625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>
            <v>1.72</v>
          </cell>
          <cell r="T881">
            <v>0</v>
          </cell>
          <cell r="U881">
            <v>0</v>
          </cell>
          <cell r="V881">
            <v>0</v>
          </cell>
          <cell r="W881">
            <v>0</v>
          </cell>
          <cell r="X881">
            <v>0</v>
          </cell>
          <cell r="Y881">
            <v>0</v>
          </cell>
          <cell r="Z881">
            <v>0</v>
          </cell>
          <cell r="AA881">
            <v>0</v>
          </cell>
          <cell r="AB881">
            <v>0</v>
          </cell>
          <cell r="AC881">
            <v>0</v>
          </cell>
          <cell r="AD881">
            <v>0</v>
          </cell>
          <cell r="AE881">
            <v>48.2</v>
          </cell>
          <cell r="AF881">
            <v>20.2</v>
          </cell>
          <cell r="AG881">
            <v>11.3</v>
          </cell>
          <cell r="AH881">
            <v>1.84</v>
          </cell>
          <cell r="AI881">
            <v>0</v>
          </cell>
          <cell r="AJ881">
            <v>0</v>
          </cell>
          <cell r="AK881">
            <v>0</v>
          </cell>
          <cell r="AL881">
            <v>2.79</v>
          </cell>
          <cell r="AM881">
            <v>0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3.62</v>
          </cell>
          <cell r="AV881">
            <v>0.84899999999999998</v>
          </cell>
          <cell r="AW881">
            <v>0</v>
          </cell>
          <cell r="AX881">
            <v>1</v>
          </cell>
          <cell r="AY881" t="str">
            <v>2L152X152X15.9X19</v>
          </cell>
        </row>
        <row r="882">
          <cell r="A882" t="str">
            <v>2L</v>
          </cell>
          <cell r="B882" t="str">
            <v>2L6X6X9/16</v>
          </cell>
          <cell r="C882">
            <v>43.9</v>
          </cell>
          <cell r="D882">
            <v>12.9</v>
          </cell>
          <cell r="E882">
            <v>6</v>
          </cell>
          <cell r="F882">
            <v>0</v>
          </cell>
          <cell r="G882">
            <v>0</v>
          </cell>
          <cell r="H882">
            <v>0</v>
          </cell>
          <cell r="I882">
            <v>6</v>
          </cell>
          <cell r="J882">
            <v>0</v>
          </cell>
          <cell r="K882">
            <v>0</v>
          </cell>
          <cell r="L882">
            <v>0</v>
          </cell>
          <cell r="M882">
            <v>0.5625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1.7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0</v>
          </cell>
          <cell r="Y882">
            <v>0</v>
          </cell>
          <cell r="Z882">
            <v>0</v>
          </cell>
          <cell r="AA882">
            <v>0</v>
          </cell>
          <cell r="AB882">
            <v>0</v>
          </cell>
          <cell r="AC882">
            <v>0</v>
          </cell>
          <cell r="AD882">
            <v>0</v>
          </cell>
          <cell r="AE882">
            <v>44.1</v>
          </cell>
          <cell r="AF882">
            <v>18.399999999999999</v>
          </cell>
          <cell r="AG882">
            <v>10.199999999999999</v>
          </cell>
          <cell r="AH882">
            <v>1.85</v>
          </cell>
          <cell r="AI882">
            <v>0</v>
          </cell>
          <cell r="AJ882">
            <v>0</v>
          </cell>
          <cell r="AK882">
            <v>0</v>
          </cell>
          <cell r="AL882">
            <v>2.5099999999999998</v>
          </cell>
          <cell r="AM882">
            <v>0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3.42</v>
          </cell>
          <cell r="AV882">
            <v>0.82900000000000007</v>
          </cell>
          <cell r="AW882">
            <v>0</v>
          </cell>
          <cell r="AX882">
            <v>1</v>
          </cell>
          <cell r="AY882" t="str">
            <v>2L152X152X14.3</v>
          </cell>
        </row>
        <row r="883">
          <cell r="A883" t="str">
            <v>2L</v>
          </cell>
          <cell r="B883" t="str">
            <v>2L6X6X9/16X3/8</v>
          </cell>
          <cell r="C883">
            <v>43.9</v>
          </cell>
          <cell r="D883">
            <v>12.9</v>
          </cell>
          <cell r="E883">
            <v>6</v>
          </cell>
          <cell r="F883">
            <v>0</v>
          </cell>
          <cell r="G883">
            <v>0</v>
          </cell>
          <cell r="H883">
            <v>0</v>
          </cell>
          <cell r="I883">
            <v>6</v>
          </cell>
          <cell r="J883">
            <v>0</v>
          </cell>
          <cell r="K883">
            <v>0</v>
          </cell>
          <cell r="L883">
            <v>0</v>
          </cell>
          <cell r="M883">
            <v>0.5625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R883">
            <v>0</v>
          </cell>
          <cell r="S883">
            <v>1.7</v>
          </cell>
          <cell r="T883">
            <v>0</v>
          </cell>
          <cell r="U883">
            <v>0</v>
          </cell>
          <cell r="V883">
            <v>0</v>
          </cell>
          <cell r="W883">
            <v>0</v>
          </cell>
          <cell r="X883">
            <v>0</v>
          </cell>
          <cell r="Y883">
            <v>0</v>
          </cell>
          <cell r="Z883">
            <v>0</v>
          </cell>
          <cell r="AA883">
            <v>0</v>
          </cell>
          <cell r="AB883">
            <v>0</v>
          </cell>
          <cell r="AC883">
            <v>0</v>
          </cell>
          <cell r="AD883">
            <v>0</v>
          </cell>
          <cell r="AE883">
            <v>44.1</v>
          </cell>
          <cell r="AF883">
            <v>18.399999999999999</v>
          </cell>
          <cell r="AG883">
            <v>10.199999999999999</v>
          </cell>
          <cell r="AH883">
            <v>1.85</v>
          </cell>
          <cell r="AI883">
            <v>0</v>
          </cell>
          <cell r="AJ883">
            <v>0</v>
          </cell>
          <cell r="AK883">
            <v>0</v>
          </cell>
          <cell r="AL883">
            <v>2.64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3.52</v>
          </cell>
          <cell r="AV883">
            <v>0.83799999999999997</v>
          </cell>
          <cell r="AW883">
            <v>0</v>
          </cell>
          <cell r="AX883">
            <v>1</v>
          </cell>
          <cell r="AY883" t="str">
            <v>2L152X152X14.3X9</v>
          </cell>
        </row>
        <row r="884">
          <cell r="A884" t="str">
            <v>2L</v>
          </cell>
          <cell r="B884" t="str">
            <v>2L6X6X9/16X3/4</v>
          </cell>
          <cell r="C884">
            <v>43.9</v>
          </cell>
          <cell r="D884">
            <v>12.9</v>
          </cell>
          <cell r="E884">
            <v>6</v>
          </cell>
          <cell r="F884">
            <v>0</v>
          </cell>
          <cell r="G884">
            <v>0</v>
          </cell>
          <cell r="H884">
            <v>0</v>
          </cell>
          <cell r="I884">
            <v>6</v>
          </cell>
          <cell r="J884">
            <v>0</v>
          </cell>
          <cell r="K884">
            <v>0</v>
          </cell>
          <cell r="L884">
            <v>0</v>
          </cell>
          <cell r="M884">
            <v>0.5625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  <cell r="S884">
            <v>1.7</v>
          </cell>
          <cell r="T884">
            <v>0</v>
          </cell>
          <cell r="U884">
            <v>0</v>
          </cell>
          <cell r="V884">
            <v>0</v>
          </cell>
          <cell r="W884">
            <v>0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44.1</v>
          </cell>
          <cell r="AF884">
            <v>18.399999999999999</v>
          </cell>
          <cell r="AG884">
            <v>10.199999999999999</v>
          </cell>
          <cell r="AH884">
            <v>1.85</v>
          </cell>
          <cell r="AI884">
            <v>0</v>
          </cell>
          <cell r="AJ884">
            <v>0</v>
          </cell>
          <cell r="AK884">
            <v>0</v>
          </cell>
          <cell r="AL884">
            <v>2.78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3.62</v>
          </cell>
          <cell r="AV884">
            <v>0.84699999999999998</v>
          </cell>
          <cell r="AW884">
            <v>0</v>
          </cell>
          <cell r="AX884">
            <v>1</v>
          </cell>
          <cell r="AY884" t="str">
            <v>2L152X152X14.3X19</v>
          </cell>
        </row>
        <row r="885">
          <cell r="A885" t="str">
            <v>2L</v>
          </cell>
          <cell r="B885" t="str">
            <v>2L6X6X1/2</v>
          </cell>
          <cell r="C885">
            <v>39.299999999999997</v>
          </cell>
          <cell r="D885">
            <v>11.5</v>
          </cell>
          <cell r="E885">
            <v>6</v>
          </cell>
          <cell r="F885">
            <v>0</v>
          </cell>
          <cell r="G885">
            <v>0</v>
          </cell>
          <cell r="H885">
            <v>0</v>
          </cell>
          <cell r="I885">
            <v>6</v>
          </cell>
          <cell r="J885">
            <v>0</v>
          </cell>
          <cell r="K885">
            <v>0</v>
          </cell>
          <cell r="L885">
            <v>0</v>
          </cell>
          <cell r="M885">
            <v>0.5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1.67</v>
          </cell>
          <cell r="T885">
            <v>0</v>
          </cell>
          <cell r="U885">
            <v>0</v>
          </cell>
          <cell r="V885">
            <v>0</v>
          </cell>
          <cell r="W885">
            <v>0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39.700000000000003</v>
          </cell>
          <cell r="AF885">
            <v>16.399999999999999</v>
          </cell>
          <cell r="AG885">
            <v>9.18</v>
          </cell>
          <cell r="AH885">
            <v>1.86</v>
          </cell>
          <cell r="AI885">
            <v>0</v>
          </cell>
          <cell r="AJ885">
            <v>0</v>
          </cell>
          <cell r="AK885">
            <v>0</v>
          </cell>
          <cell r="AL885">
            <v>2.5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3.42</v>
          </cell>
          <cell r="AV885">
            <v>0.82700000000000007</v>
          </cell>
          <cell r="AW885">
            <v>0</v>
          </cell>
          <cell r="AX885">
            <v>1</v>
          </cell>
          <cell r="AY885" t="str">
            <v>2L152X152X12.7</v>
          </cell>
        </row>
        <row r="886">
          <cell r="A886" t="str">
            <v>2L</v>
          </cell>
          <cell r="B886" t="str">
            <v>2L6X6X1/2X3/8</v>
          </cell>
          <cell r="C886">
            <v>39.299999999999997</v>
          </cell>
          <cell r="D886">
            <v>11.5</v>
          </cell>
          <cell r="E886">
            <v>6</v>
          </cell>
          <cell r="F886">
            <v>0</v>
          </cell>
          <cell r="G886">
            <v>0</v>
          </cell>
          <cell r="H886">
            <v>0</v>
          </cell>
          <cell r="I886">
            <v>6</v>
          </cell>
          <cell r="J886">
            <v>0</v>
          </cell>
          <cell r="K886">
            <v>0</v>
          </cell>
          <cell r="L886">
            <v>0</v>
          </cell>
          <cell r="M886">
            <v>0.5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1.67</v>
          </cell>
          <cell r="T886">
            <v>0</v>
          </cell>
          <cell r="U886">
            <v>0</v>
          </cell>
          <cell r="V886">
            <v>0</v>
          </cell>
          <cell r="W886">
            <v>0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39.700000000000003</v>
          </cell>
          <cell r="AF886">
            <v>16.399999999999999</v>
          </cell>
          <cell r="AG886">
            <v>9.18</v>
          </cell>
          <cell r="AH886">
            <v>1.86</v>
          </cell>
          <cell r="AI886">
            <v>0</v>
          </cell>
          <cell r="AJ886">
            <v>0</v>
          </cell>
          <cell r="AK886">
            <v>0</v>
          </cell>
          <cell r="AL886">
            <v>2.63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3.52</v>
          </cell>
          <cell r="AV886">
            <v>0.83599999999999997</v>
          </cell>
          <cell r="AW886">
            <v>0</v>
          </cell>
          <cell r="AX886">
            <v>1</v>
          </cell>
          <cell r="AY886" t="str">
            <v>2L152X152X12.7X9</v>
          </cell>
        </row>
        <row r="887">
          <cell r="A887" t="str">
            <v>2L</v>
          </cell>
          <cell r="B887" t="str">
            <v>2L6X6X1/2X3/4</v>
          </cell>
          <cell r="C887">
            <v>39.299999999999997</v>
          </cell>
          <cell r="D887">
            <v>11.5</v>
          </cell>
          <cell r="E887">
            <v>6</v>
          </cell>
          <cell r="F887">
            <v>0</v>
          </cell>
          <cell r="G887">
            <v>0</v>
          </cell>
          <cell r="H887">
            <v>0</v>
          </cell>
          <cell r="I887">
            <v>6</v>
          </cell>
          <cell r="J887">
            <v>0</v>
          </cell>
          <cell r="K887">
            <v>0</v>
          </cell>
          <cell r="L887">
            <v>0</v>
          </cell>
          <cell r="M887">
            <v>0.5</v>
          </cell>
          <cell r="N887">
            <v>0</v>
          </cell>
          <cell r="O887">
            <v>0</v>
          </cell>
          <cell r="P887">
            <v>0</v>
          </cell>
          <cell r="Q887">
            <v>0</v>
          </cell>
          <cell r="R887">
            <v>0</v>
          </cell>
          <cell r="S887">
            <v>1.67</v>
          </cell>
          <cell r="T887">
            <v>0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39.700000000000003</v>
          </cell>
          <cell r="AF887">
            <v>16.399999999999999</v>
          </cell>
          <cell r="AG887">
            <v>9.18</v>
          </cell>
          <cell r="AH887">
            <v>1.86</v>
          </cell>
          <cell r="AI887">
            <v>0</v>
          </cell>
          <cell r="AJ887">
            <v>0</v>
          </cell>
          <cell r="AK887">
            <v>0</v>
          </cell>
          <cell r="AL887">
            <v>2.76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3.62</v>
          </cell>
          <cell r="AV887">
            <v>0.84599999999999997</v>
          </cell>
          <cell r="AW887">
            <v>0</v>
          </cell>
          <cell r="AX887">
            <v>1</v>
          </cell>
          <cell r="AY887" t="str">
            <v>2L152X152X12.7X19</v>
          </cell>
        </row>
        <row r="888">
          <cell r="A888" t="str">
            <v>2L</v>
          </cell>
          <cell r="B888" t="str">
            <v>2L6X6X7/16</v>
          </cell>
          <cell r="C888">
            <v>34.6</v>
          </cell>
          <cell r="D888">
            <v>10.199999999999999</v>
          </cell>
          <cell r="E888">
            <v>6</v>
          </cell>
          <cell r="F888">
            <v>0</v>
          </cell>
          <cell r="G888">
            <v>0</v>
          </cell>
          <cell r="H888">
            <v>0</v>
          </cell>
          <cell r="I888">
            <v>6</v>
          </cell>
          <cell r="J888">
            <v>0</v>
          </cell>
          <cell r="K888">
            <v>0</v>
          </cell>
          <cell r="L888">
            <v>0</v>
          </cell>
          <cell r="M888">
            <v>0.4375</v>
          </cell>
          <cell r="N888">
            <v>0</v>
          </cell>
          <cell r="O888">
            <v>0</v>
          </cell>
          <cell r="P888">
            <v>0</v>
          </cell>
          <cell r="Q888">
            <v>0</v>
          </cell>
          <cell r="R888">
            <v>0</v>
          </cell>
          <cell r="S888">
            <v>1.65</v>
          </cell>
          <cell r="T888">
            <v>0</v>
          </cell>
          <cell r="U888">
            <v>0</v>
          </cell>
          <cell r="V888">
            <v>0</v>
          </cell>
          <cell r="W888">
            <v>0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35.299999999999997</v>
          </cell>
          <cell r="AF888">
            <v>14.5</v>
          </cell>
          <cell r="AG888">
            <v>8.11</v>
          </cell>
          <cell r="AH888">
            <v>1.86</v>
          </cell>
          <cell r="AI888">
            <v>0</v>
          </cell>
          <cell r="AJ888">
            <v>0</v>
          </cell>
          <cell r="AK888">
            <v>0</v>
          </cell>
          <cell r="AL888">
            <v>2.4900000000000002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3.42</v>
          </cell>
          <cell r="AV888">
            <v>0.82600000000000007</v>
          </cell>
          <cell r="AW888">
            <v>0</v>
          </cell>
          <cell r="AX888">
            <v>1</v>
          </cell>
          <cell r="AY888" t="str">
            <v>2L152X152X11.1</v>
          </cell>
        </row>
        <row r="889">
          <cell r="A889" t="str">
            <v>2L</v>
          </cell>
          <cell r="B889" t="str">
            <v>2L6X6X7/16X3/8</v>
          </cell>
          <cell r="C889">
            <v>34.6</v>
          </cell>
          <cell r="D889">
            <v>10.199999999999999</v>
          </cell>
          <cell r="E889">
            <v>6</v>
          </cell>
          <cell r="F889">
            <v>0</v>
          </cell>
          <cell r="G889">
            <v>0</v>
          </cell>
          <cell r="H889">
            <v>0</v>
          </cell>
          <cell r="I889">
            <v>6</v>
          </cell>
          <cell r="J889">
            <v>0</v>
          </cell>
          <cell r="K889">
            <v>0</v>
          </cell>
          <cell r="L889">
            <v>0</v>
          </cell>
          <cell r="M889">
            <v>0.4375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1.65</v>
          </cell>
          <cell r="T889">
            <v>0</v>
          </cell>
          <cell r="U889">
            <v>0</v>
          </cell>
          <cell r="V889">
            <v>0</v>
          </cell>
          <cell r="W889">
            <v>0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35.299999999999997</v>
          </cell>
          <cell r="AF889">
            <v>14.5</v>
          </cell>
          <cell r="AG889">
            <v>8.11</v>
          </cell>
          <cell r="AH889">
            <v>1.86</v>
          </cell>
          <cell r="AI889">
            <v>0</v>
          </cell>
          <cell r="AJ889">
            <v>0</v>
          </cell>
          <cell r="AK889">
            <v>0</v>
          </cell>
          <cell r="AL889">
            <v>2.62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3.52</v>
          </cell>
          <cell r="AV889">
            <v>0.83499999999999996</v>
          </cell>
          <cell r="AW889">
            <v>0</v>
          </cell>
          <cell r="AX889">
            <v>0.97299999999999998</v>
          </cell>
          <cell r="AY889" t="str">
            <v>2L152X152X11.1X9</v>
          </cell>
        </row>
        <row r="890">
          <cell r="A890" t="str">
            <v>2L</v>
          </cell>
          <cell r="B890" t="str">
            <v>2L6X6X7/16X3/4</v>
          </cell>
          <cell r="C890">
            <v>34.6</v>
          </cell>
          <cell r="D890">
            <v>10.199999999999999</v>
          </cell>
          <cell r="E890">
            <v>6</v>
          </cell>
          <cell r="F890">
            <v>0</v>
          </cell>
          <cell r="G890">
            <v>0</v>
          </cell>
          <cell r="H890">
            <v>0</v>
          </cell>
          <cell r="I890">
            <v>6</v>
          </cell>
          <cell r="J890">
            <v>0</v>
          </cell>
          <cell r="K890">
            <v>0</v>
          </cell>
          <cell r="L890">
            <v>0</v>
          </cell>
          <cell r="M890">
            <v>0.4375</v>
          </cell>
          <cell r="N890">
            <v>0</v>
          </cell>
          <cell r="O890">
            <v>0</v>
          </cell>
          <cell r="P890">
            <v>0</v>
          </cell>
          <cell r="Q890">
            <v>0</v>
          </cell>
          <cell r="R890">
            <v>0</v>
          </cell>
          <cell r="S890">
            <v>1.65</v>
          </cell>
          <cell r="T890">
            <v>0</v>
          </cell>
          <cell r="U890">
            <v>0</v>
          </cell>
          <cell r="V890">
            <v>0</v>
          </cell>
          <cell r="W890">
            <v>0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35.299999999999997</v>
          </cell>
          <cell r="AF890">
            <v>14.5</v>
          </cell>
          <cell r="AG890">
            <v>8.11</v>
          </cell>
          <cell r="AH890">
            <v>1.86</v>
          </cell>
          <cell r="AI890">
            <v>0</v>
          </cell>
          <cell r="AJ890">
            <v>0</v>
          </cell>
          <cell r="AK890">
            <v>0</v>
          </cell>
          <cell r="AL890">
            <v>2.75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3.62</v>
          </cell>
          <cell r="AV890">
            <v>0.84399999999999997</v>
          </cell>
          <cell r="AW890">
            <v>0</v>
          </cell>
          <cell r="AX890">
            <v>0.97299999999999998</v>
          </cell>
          <cell r="AY890" t="str">
            <v>2L152X152X11.1X19</v>
          </cell>
        </row>
        <row r="891">
          <cell r="A891" t="str">
            <v>2L</v>
          </cell>
          <cell r="B891" t="str">
            <v>2L6X6X3/8</v>
          </cell>
          <cell r="C891">
            <v>29.8</v>
          </cell>
          <cell r="D891">
            <v>8.76</v>
          </cell>
          <cell r="E891">
            <v>6</v>
          </cell>
          <cell r="F891">
            <v>0</v>
          </cell>
          <cell r="G891">
            <v>0</v>
          </cell>
          <cell r="H891">
            <v>0</v>
          </cell>
          <cell r="I891">
            <v>6</v>
          </cell>
          <cell r="J891">
            <v>0</v>
          </cell>
          <cell r="K891">
            <v>0</v>
          </cell>
          <cell r="L891">
            <v>0</v>
          </cell>
          <cell r="M891">
            <v>0.375</v>
          </cell>
          <cell r="N891">
            <v>0</v>
          </cell>
          <cell r="O891">
            <v>0</v>
          </cell>
          <cell r="P891">
            <v>0</v>
          </cell>
          <cell r="Q891">
            <v>0</v>
          </cell>
          <cell r="R891">
            <v>0</v>
          </cell>
          <cell r="S891">
            <v>1.62</v>
          </cell>
          <cell r="T891">
            <v>0</v>
          </cell>
          <cell r="U891">
            <v>0</v>
          </cell>
          <cell r="V891">
            <v>0</v>
          </cell>
          <cell r="W891">
            <v>0</v>
          </cell>
          <cell r="X891">
            <v>0</v>
          </cell>
          <cell r="Y891">
            <v>0</v>
          </cell>
          <cell r="Z891">
            <v>0</v>
          </cell>
          <cell r="AA891">
            <v>0</v>
          </cell>
          <cell r="AB891">
            <v>0</v>
          </cell>
          <cell r="AC891">
            <v>0</v>
          </cell>
          <cell r="AD891">
            <v>0</v>
          </cell>
          <cell r="AE891">
            <v>30.7</v>
          </cell>
          <cell r="AF891">
            <v>12.5</v>
          </cell>
          <cell r="AG891">
            <v>7.01</v>
          </cell>
          <cell r="AH891">
            <v>1.87</v>
          </cell>
          <cell r="AI891">
            <v>0</v>
          </cell>
          <cell r="AJ891">
            <v>0</v>
          </cell>
          <cell r="AK891">
            <v>0</v>
          </cell>
          <cell r="AL891">
            <v>2.48</v>
          </cell>
          <cell r="AM891">
            <v>0</v>
          </cell>
          <cell r="AN891">
            <v>0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3.42</v>
          </cell>
          <cell r="AV891">
            <v>0.82400000000000007</v>
          </cell>
          <cell r="AW891">
            <v>0</v>
          </cell>
          <cell r="AX891">
            <v>0.998</v>
          </cell>
          <cell r="AY891" t="str">
            <v>2L152X152X9.5</v>
          </cell>
        </row>
        <row r="892">
          <cell r="A892" t="str">
            <v>2L</v>
          </cell>
          <cell r="B892" t="str">
            <v>2L6X6X3/8X3/8</v>
          </cell>
          <cell r="C892">
            <v>29.8</v>
          </cell>
          <cell r="D892">
            <v>8.76</v>
          </cell>
          <cell r="E892">
            <v>6</v>
          </cell>
          <cell r="F892">
            <v>0</v>
          </cell>
          <cell r="G892">
            <v>0</v>
          </cell>
          <cell r="H892">
            <v>0</v>
          </cell>
          <cell r="I892">
            <v>6</v>
          </cell>
          <cell r="J892">
            <v>0</v>
          </cell>
          <cell r="K892">
            <v>0</v>
          </cell>
          <cell r="L892">
            <v>0</v>
          </cell>
          <cell r="M892">
            <v>0.375</v>
          </cell>
          <cell r="N892">
            <v>0</v>
          </cell>
          <cell r="O892">
            <v>0</v>
          </cell>
          <cell r="P892">
            <v>0</v>
          </cell>
          <cell r="Q892">
            <v>0</v>
          </cell>
          <cell r="R892">
            <v>0</v>
          </cell>
          <cell r="S892">
            <v>1.62</v>
          </cell>
          <cell r="T892">
            <v>0</v>
          </cell>
          <cell r="U892">
            <v>0</v>
          </cell>
          <cell r="V892">
            <v>0</v>
          </cell>
          <cell r="W892">
            <v>0</v>
          </cell>
          <cell r="X892">
            <v>0</v>
          </cell>
          <cell r="Y892">
            <v>0</v>
          </cell>
          <cell r="Z892">
            <v>0</v>
          </cell>
          <cell r="AA892">
            <v>0</v>
          </cell>
          <cell r="AB892">
            <v>0</v>
          </cell>
          <cell r="AC892">
            <v>0</v>
          </cell>
          <cell r="AD892">
            <v>0</v>
          </cell>
          <cell r="AE892">
            <v>30.7</v>
          </cell>
          <cell r="AF892">
            <v>12.5</v>
          </cell>
          <cell r="AG892">
            <v>7.01</v>
          </cell>
          <cell r="AH892">
            <v>1.87</v>
          </cell>
          <cell r="AI892">
            <v>0</v>
          </cell>
          <cell r="AJ892">
            <v>0</v>
          </cell>
          <cell r="AK892">
            <v>0</v>
          </cell>
          <cell r="AL892">
            <v>2.6</v>
          </cell>
          <cell r="AM892">
            <v>0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3.51</v>
          </cell>
          <cell r="AV892">
            <v>0.83299999999999996</v>
          </cell>
          <cell r="AW892">
            <v>0</v>
          </cell>
          <cell r="AX892">
            <v>0.91200000000000003</v>
          </cell>
          <cell r="AY892" t="str">
            <v>2L152X152X9.5X9</v>
          </cell>
        </row>
        <row r="893">
          <cell r="A893" t="str">
            <v>2L</v>
          </cell>
          <cell r="B893" t="str">
            <v>2L6X6X3/8X3/4</v>
          </cell>
          <cell r="C893">
            <v>29.8</v>
          </cell>
          <cell r="D893">
            <v>8.76</v>
          </cell>
          <cell r="E893">
            <v>6</v>
          </cell>
          <cell r="F893">
            <v>0</v>
          </cell>
          <cell r="G893">
            <v>0</v>
          </cell>
          <cell r="H893">
            <v>0</v>
          </cell>
          <cell r="I893">
            <v>6</v>
          </cell>
          <cell r="J893">
            <v>0</v>
          </cell>
          <cell r="K893">
            <v>0</v>
          </cell>
          <cell r="L893">
            <v>0</v>
          </cell>
          <cell r="M893">
            <v>0.375</v>
          </cell>
          <cell r="N893">
            <v>0</v>
          </cell>
          <cell r="O893">
            <v>0</v>
          </cell>
          <cell r="P893">
            <v>0</v>
          </cell>
          <cell r="Q893">
            <v>0</v>
          </cell>
          <cell r="R893">
            <v>0</v>
          </cell>
          <cell r="S893">
            <v>1.62</v>
          </cell>
          <cell r="T893">
            <v>0</v>
          </cell>
          <cell r="U893">
            <v>0</v>
          </cell>
          <cell r="V893">
            <v>0</v>
          </cell>
          <cell r="W893">
            <v>0</v>
          </cell>
          <cell r="X893">
            <v>0</v>
          </cell>
          <cell r="Y893">
            <v>0</v>
          </cell>
          <cell r="Z893">
            <v>0</v>
          </cell>
          <cell r="AA893">
            <v>0</v>
          </cell>
          <cell r="AB893">
            <v>0</v>
          </cell>
          <cell r="AC893">
            <v>0</v>
          </cell>
          <cell r="AD893">
            <v>0</v>
          </cell>
          <cell r="AE893">
            <v>30.7</v>
          </cell>
          <cell r="AF893">
            <v>12.5</v>
          </cell>
          <cell r="AG893">
            <v>7.01</v>
          </cell>
          <cell r="AH893">
            <v>1.87</v>
          </cell>
          <cell r="AI893">
            <v>0</v>
          </cell>
          <cell r="AJ893">
            <v>0</v>
          </cell>
          <cell r="AK893">
            <v>0</v>
          </cell>
          <cell r="AL893">
            <v>2.74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3.61</v>
          </cell>
          <cell r="AV893">
            <v>0.84199999999999997</v>
          </cell>
          <cell r="AW893">
            <v>0</v>
          </cell>
          <cell r="AX893">
            <v>0.91200000000000003</v>
          </cell>
          <cell r="AY893" t="str">
            <v>2L152X152X9.5X19</v>
          </cell>
        </row>
        <row r="894">
          <cell r="A894" t="str">
            <v>2L</v>
          </cell>
          <cell r="B894" t="str">
            <v>2L6X6X5/16</v>
          </cell>
          <cell r="C894">
            <v>25</v>
          </cell>
          <cell r="D894">
            <v>7.34</v>
          </cell>
          <cell r="E894">
            <v>6</v>
          </cell>
          <cell r="F894">
            <v>0</v>
          </cell>
          <cell r="G894">
            <v>0</v>
          </cell>
          <cell r="H894">
            <v>0</v>
          </cell>
          <cell r="I894">
            <v>6</v>
          </cell>
          <cell r="J894">
            <v>0</v>
          </cell>
          <cell r="K894">
            <v>0</v>
          </cell>
          <cell r="L894">
            <v>0</v>
          </cell>
          <cell r="M894">
            <v>0.3125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1.6</v>
          </cell>
          <cell r="T894">
            <v>0</v>
          </cell>
          <cell r="U894">
            <v>0</v>
          </cell>
          <cell r="V894">
            <v>0</v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0</v>
          </cell>
          <cell r="AB894">
            <v>0</v>
          </cell>
          <cell r="AC894">
            <v>0</v>
          </cell>
          <cell r="AD894">
            <v>0</v>
          </cell>
          <cell r="AE894">
            <v>26</v>
          </cell>
          <cell r="AF894">
            <v>10.5</v>
          </cell>
          <cell r="AG894">
            <v>5.9</v>
          </cell>
          <cell r="AH894">
            <v>1.88</v>
          </cell>
          <cell r="AI894">
            <v>0</v>
          </cell>
          <cell r="AJ894">
            <v>0</v>
          </cell>
          <cell r="AK894">
            <v>0</v>
          </cell>
          <cell r="AL894">
            <v>2.4700000000000002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3.42</v>
          </cell>
          <cell r="AV894">
            <v>0.82300000000000006</v>
          </cell>
          <cell r="AW894">
            <v>0</v>
          </cell>
          <cell r="AX894">
            <v>0.91400000000000003</v>
          </cell>
          <cell r="AY894" t="str">
            <v>2L152X152X7.9</v>
          </cell>
        </row>
        <row r="895">
          <cell r="A895" t="str">
            <v>2L</v>
          </cell>
          <cell r="B895" t="str">
            <v>2L6X6X5/16X3/8</v>
          </cell>
          <cell r="C895">
            <v>25</v>
          </cell>
          <cell r="D895">
            <v>7.34</v>
          </cell>
          <cell r="E895">
            <v>6</v>
          </cell>
          <cell r="F895">
            <v>0</v>
          </cell>
          <cell r="G895">
            <v>0</v>
          </cell>
          <cell r="H895">
            <v>0</v>
          </cell>
          <cell r="I895">
            <v>6</v>
          </cell>
          <cell r="J895">
            <v>0</v>
          </cell>
          <cell r="K895">
            <v>0</v>
          </cell>
          <cell r="L895">
            <v>0</v>
          </cell>
          <cell r="M895">
            <v>0.3125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1.6</v>
          </cell>
          <cell r="T895">
            <v>0</v>
          </cell>
          <cell r="U895">
            <v>0</v>
          </cell>
          <cell r="V895">
            <v>0</v>
          </cell>
          <cell r="W895">
            <v>0</v>
          </cell>
          <cell r="X895">
            <v>0</v>
          </cell>
          <cell r="Y895">
            <v>0</v>
          </cell>
          <cell r="Z895">
            <v>0</v>
          </cell>
          <cell r="AA895">
            <v>0</v>
          </cell>
          <cell r="AB895">
            <v>0</v>
          </cell>
          <cell r="AC895">
            <v>0</v>
          </cell>
          <cell r="AD895">
            <v>0</v>
          </cell>
          <cell r="AE895">
            <v>26</v>
          </cell>
          <cell r="AF895">
            <v>10.5</v>
          </cell>
          <cell r="AG895">
            <v>5.9</v>
          </cell>
          <cell r="AH895">
            <v>1.88</v>
          </cell>
          <cell r="AI895">
            <v>0</v>
          </cell>
          <cell r="AJ895">
            <v>0</v>
          </cell>
          <cell r="AK895">
            <v>0</v>
          </cell>
          <cell r="AL895">
            <v>2.59</v>
          </cell>
          <cell r="AM895">
            <v>0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3.51</v>
          </cell>
          <cell r="AV895">
            <v>0.83200000000000007</v>
          </cell>
          <cell r="AW895">
            <v>0</v>
          </cell>
          <cell r="AX895">
            <v>0.82600000000000007</v>
          </cell>
          <cell r="AY895" t="str">
            <v>2L152X152X7.9X9</v>
          </cell>
        </row>
        <row r="896">
          <cell r="A896" t="str">
            <v>2L</v>
          </cell>
          <cell r="B896" t="str">
            <v>2L6X6X5/16X3/4</v>
          </cell>
          <cell r="C896">
            <v>25</v>
          </cell>
          <cell r="D896">
            <v>7.34</v>
          </cell>
          <cell r="E896">
            <v>6</v>
          </cell>
          <cell r="F896">
            <v>0</v>
          </cell>
          <cell r="G896">
            <v>0</v>
          </cell>
          <cell r="H896">
            <v>0</v>
          </cell>
          <cell r="I896">
            <v>6</v>
          </cell>
          <cell r="J896">
            <v>0</v>
          </cell>
          <cell r="K896">
            <v>0</v>
          </cell>
          <cell r="L896">
            <v>0</v>
          </cell>
          <cell r="M896">
            <v>0.3125</v>
          </cell>
          <cell r="N896">
            <v>0</v>
          </cell>
          <cell r="O896">
            <v>0</v>
          </cell>
          <cell r="P896">
            <v>0</v>
          </cell>
          <cell r="Q896">
            <v>0</v>
          </cell>
          <cell r="R896">
            <v>0</v>
          </cell>
          <cell r="S896">
            <v>1.6</v>
          </cell>
          <cell r="T896">
            <v>0</v>
          </cell>
          <cell r="U896">
            <v>0</v>
          </cell>
          <cell r="V896">
            <v>0</v>
          </cell>
          <cell r="W896">
            <v>0</v>
          </cell>
          <cell r="X896">
            <v>0</v>
          </cell>
          <cell r="Y896">
            <v>0</v>
          </cell>
          <cell r="Z896">
            <v>0</v>
          </cell>
          <cell r="AA896">
            <v>0</v>
          </cell>
          <cell r="AB896">
            <v>0</v>
          </cell>
          <cell r="AC896">
            <v>0</v>
          </cell>
          <cell r="AD896">
            <v>0</v>
          </cell>
          <cell r="AE896">
            <v>26</v>
          </cell>
          <cell r="AF896">
            <v>10.5</v>
          </cell>
          <cell r="AG896">
            <v>5.9</v>
          </cell>
          <cell r="AH896">
            <v>1.88</v>
          </cell>
          <cell r="AI896">
            <v>0</v>
          </cell>
          <cell r="AJ896">
            <v>0</v>
          </cell>
          <cell r="AK896">
            <v>0</v>
          </cell>
          <cell r="AL896">
            <v>2.72</v>
          </cell>
          <cell r="AM896">
            <v>0</v>
          </cell>
          <cell r="AN896">
            <v>0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3.61</v>
          </cell>
          <cell r="AV896">
            <v>0.84099999999999997</v>
          </cell>
          <cell r="AW896">
            <v>0</v>
          </cell>
          <cell r="AX896">
            <v>0.82600000000000007</v>
          </cell>
          <cell r="AY896" t="str">
            <v>2L152X152X7.9X19</v>
          </cell>
        </row>
        <row r="897">
          <cell r="A897" t="str">
            <v>2L</v>
          </cell>
          <cell r="B897" t="str">
            <v>2L5X5X7/8</v>
          </cell>
          <cell r="C897">
            <v>54.6</v>
          </cell>
          <cell r="D897">
            <v>16</v>
          </cell>
          <cell r="E897">
            <v>5</v>
          </cell>
          <cell r="F897">
            <v>0</v>
          </cell>
          <cell r="G897">
            <v>0</v>
          </cell>
          <cell r="H897">
            <v>0</v>
          </cell>
          <cell r="I897">
            <v>5</v>
          </cell>
          <cell r="J897">
            <v>0</v>
          </cell>
          <cell r="K897">
            <v>0</v>
          </cell>
          <cell r="L897">
            <v>0</v>
          </cell>
          <cell r="M897">
            <v>0.875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1.56</v>
          </cell>
          <cell r="T897">
            <v>0</v>
          </cell>
          <cell r="U897">
            <v>0</v>
          </cell>
          <cell r="V897">
            <v>0</v>
          </cell>
          <cell r="W897">
            <v>0</v>
          </cell>
          <cell r="X897">
            <v>0</v>
          </cell>
          <cell r="Y897">
            <v>0</v>
          </cell>
          <cell r="Z897">
            <v>0</v>
          </cell>
          <cell r="AA897">
            <v>0</v>
          </cell>
          <cell r="AB897">
            <v>0</v>
          </cell>
          <cell r="AC897">
            <v>0</v>
          </cell>
          <cell r="AD897">
            <v>0</v>
          </cell>
          <cell r="AE897">
            <v>35.5</v>
          </cell>
          <cell r="AF897">
            <v>18.600000000000001</v>
          </cell>
          <cell r="AG897">
            <v>10.3</v>
          </cell>
          <cell r="AH897">
            <v>1.49</v>
          </cell>
          <cell r="AI897">
            <v>0</v>
          </cell>
          <cell r="AJ897">
            <v>0</v>
          </cell>
          <cell r="AK897">
            <v>0</v>
          </cell>
          <cell r="AL897">
            <v>2.16</v>
          </cell>
          <cell r="AM897">
            <v>0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2.85</v>
          </cell>
          <cell r="AV897">
            <v>0.84499999999999997</v>
          </cell>
          <cell r="AW897">
            <v>0</v>
          </cell>
          <cell r="AX897">
            <v>1</v>
          </cell>
          <cell r="AY897" t="str">
            <v>2L127X127X22.2</v>
          </cell>
        </row>
        <row r="898">
          <cell r="A898" t="str">
            <v>2L</v>
          </cell>
          <cell r="B898" t="str">
            <v>2L5X5X7/8X3/8</v>
          </cell>
          <cell r="C898">
            <v>54.6</v>
          </cell>
          <cell r="D898">
            <v>16</v>
          </cell>
          <cell r="E898">
            <v>5</v>
          </cell>
          <cell r="F898">
            <v>0</v>
          </cell>
          <cell r="G898">
            <v>0</v>
          </cell>
          <cell r="H898">
            <v>0</v>
          </cell>
          <cell r="I898">
            <v>5</v>
          </cell>
          <cell r="J898">
            <v>0</v>
          </cell>
          <cell r="K898">
            <v>0</v>
          </cell>
          <cell r="L898">
            <v>0</v>
          </cell>
          <cell r="M898">
            <v>0.875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1.56</v>
          </cell>
          <cell r="T898">
            <v>0</v>
          </cell>
          <cell r="U898">
            <v>0</v>
          </cell>
          <cell r="V898">
            <v>0</v>
          </cell>
          <cell r="W898">
            <v>0</v>
          </cell>
          <cell r="X898">
            <v>0</v>
          </cell>
          <cell r="Y898">
            <v>0</v>
          </cell>
          <cell r="Z898">
            <v>0</v>
          </cell>
          <cell r="AA898">
            <v>0</v>
          </cell>
          <cell r="AB898">
            <v>0</v>
          </cell>
          <cell r="AC898">
            <v>0</v>
          </cell>
          <cell r="AD898">
            <v>0</v>
          </cell>
          <cell r="AE898">
            <v>35.5</v>
          </cell>
          <cell r="AF898">
            <v>18.600000000000001</v>
          </cell>
          <cell r="AG898">
            <v>10.3</v>
          </cell>
          <cell r="AH898">
            <v>1.49</v>
          </cell>
          <cell r="AI898">
            <v>0</v>
          </cell>
          <cell r="AJ898">
            <v>0</v>
          </cell>
          <cell r="AK898">
            <v>0</v>
          </cell>
          <cell r="AL898">
            <v>2.2999999999999998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2.96</v>
          </cell>
          <cell r="AV898">
            <v>0.85599999999999998</v>
          </cell>
          <cell r="AW898">
            <v>0</v>
          </cell>
          <cell r="AX898">
            <v>1</v>
          </cell>
          <cell r="AY898" t="str">
            <v>2L127X127X22.2X9</v>
          </cell>
        </row>
        <row r="899">
          <cell r="A899" t="str">
            <v>2L</v>
          </cell>
          <cell r="B899" t="str">
            <v>2L5X5X7/8X3/4</v>
          </cell>
          <cell r="C899">
            <v>54.6</v>
          </cell>
          <cell r="D899">
            <v>16</v>
          </cell>
          <cell r="E899">
            <v>5</v>
          </cell>
          <cell r="F899">
            <v>0</v>
          </cell>
          <cell r="G899">
            <v>0</v>
          </cell>
          <cell r="H899">
            <v>0</v>
          </cell>
          <cell r="I899">
            <v>5</v>
          </cell>
          <cell r="J899">
            <v>0</v>
          </cell>
          <cell r="K899">
            <v>0</v>
          </cell>
          <cell r="L899">
            <v>0</v>
          </cell>
          <cell r="M899">
            <v>0.875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R899">
            <v>0</v>
          </cell>
          <cell r="S899">
            <v>1.56</v>
          </cell>
          <cell r="T899">
            <v>0</v>
          </cell>
          <cell r="U899">
            <v>0</v>
          </cell>
          <cell r="V899">
            <v>0</v>
          </cell>
          <cell r="W899">
            <v>0</v>
          </cell>
          <cell r="X899">
            <v>0</v>
          </cell>
          <cell r="Y899">
            <v>0</v>
          </cell>
          <cell r="Z899">
            <v>0</v>
          </cell>
          <cell r="AA899">
            <v>0</v>
          </cell>
          <cell r="AB899">
            <v>0</v>
          </cell>
          <cell r="AC899">
            <v>0</v>
          </cell>
          <cell r="AD899">
            <v>0</v>
          </cell>
          <cell r="AE899">
            <v>35.5</v>
          </cell>
          <cell r="AF899">
            <v>18.600000000000001</v>
          </cell>
          <cell r="AG899">
            <v>10.3</v>
          </cell>
          <cell r="AH899">
            <v>1.49</v>
          </cell>
          <cell r="AI899">
            <v>0</v>
          </cell>
          <cell r="AJ899">
            <v>0</v>
          </cell>
          <cell r="AK899">
            <v>0</v>
          </cell>
          <cell r="AL899">
            <v>2.44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3.07</v>
          </cell>
          <cell r="AV899">
            <v>0.86599999999999999</v>
          </cell>
          <cell r="AW899">
            <v>0</v>
          </cell>
          <cell r="AX899">
            <v>1</v>
          </cell>
          <cell r="AY899" t="str">
            <v>2L127X127X22.2X19</v>
          </cell>
        </row>
        <row r="900">
          <cell r="A900" t="str">
            <v>2L</v>
          </cell>
          <cell r="B900" t="str">
            <v>2L5X5X3/4</v>
          </cell>
          <cell r="C900">
            <v>47.5</v>
          </cell>
          <cell r="D900">
            <v>14</v>
          </cell>
          <cell r="E900">
            <v>5</v>
          </cell>
          <cell r="F900">
            <v>0</v>
          </cell>
          <cell r="G900">
            <v>0</v>
          </cell>
          <cell r="H900">
            <v>0</v>
          </cell>
          <cell r="I900">
            <v>5</v>
          </cell>
          <cell r="J900">
            <v>0</v>
          </cell>
          <cell r="K900">
            <v>0</v>
          </cell>
          <cell r="L900">
            <v>0</v>
          </cell>
          <cell r="M900">
            <v>0.75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1.52</v>
          </cell>
          <cell r="T900">
            <v>0</v>
          </cell>
          <cell r="U900">
            <v>0</v>
          </cell>
          <cell r="V900">
            <v>0</v>
          </cell>
          <cell r="W900">
            <v>0</v>
          </cell>
          <cell r="X900">
            <v>0</v>
          </cell>
          <cell r="Y900">
            <v>0</v>
          </cell>
          <cell r="Z900">
            <v>0</v>
          </cell>
          <cell r="AA900">
            <v>0</v>
          </cell>
          <cell r="AB900">
            <v>0</v>
          </cell>
          <cell r="AC900">
            <v>0</v>
          </cell>
          <cell r="AD900">
            <v>0</v>
          </cell>
          <cell r="AE900">
            <v>31.5</v>
          </cell>
          <cell r="AF900">
            <v>16.3</v>
          </cell>
          <cell r="AG900">
            <v>9.0399999999999991</v>
          </cell>
          <cell r="AH900">
            <v>1.5</v>
          </cell>
          <cell r="AI900">
            <v>0</v>
          </cell>
          <cell r="AJ900">
            <v>0</v>
          </cell>
          <cell r="AK900">
            <v>0</v>
          </cell>
          <cell r="AL900">
            <v>2.13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2.85</v>
          </cell>
          <cell r="AV900">
            <v>0.84</v>
          </cell>
          <cell r="AW900">
            <v>0</v>
          </cell>
          <cell r="AX900">
            <v>1</v>
          </cell>
          <cell r="AY900" t="str">
            <v>2L127X127X19</v>
          </cell>
        </row>
        <row r="901">
          <cell r="A901" t="str">
            <v>2L</v>
          </cell>
          <cell r="B901" t="str">
            <v>2L5X5X3/4X3/8</v>
          </cell>
          <cell r="C901">
            <v>47.5</v>
          </cell>
          <cell r="D901">
            <v>14</v>
          </cell>
          <cell r="E901">
            <v>5</v>
          </cell>
          <cell r="F901">
            <v>0</v>
          </cell>
          <cell r="G901">
            <v>0</v>
          </cell>
          <cell r="H901">
            <v>0</v>
          </cell>
          <cell r="I901">
            <v>5</v>
          </cell>
          <cell r="J901">
            <v>0</v>
          </cell>
          <cell r="K901">
            <v>0</v>
          </cell>
          <cell r="L901">
            <v>0</v>
          </cell>
          <cell r="M901">
            <v>0.75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R901">
            <v>0</v>
          </cell>
          <cell r="S901">
            <v>1.52</v>
          </cell>
          <cell r="T901">
            <v>0</v>
          </cell>
          <cell r="U901">
            <v>0</v>
          </cell>
          <cell r="V901">
            <v>0</v>
          </cell>
          <cell r="W901">
            <v>0</v>
          </cell>
          <cell r="X901">
            <v>0</v>
          </cell>
          <cell r="Y901">
            <v>0</v>
          </cell>
          <cell r="Z901">
            <v>0</v>
          </cell>
          <cell r="AA901">
            <v>0</v>
          </cell>
          <cell r="AB901">
            <v>0</v>
          </cell>
          <cell r="AC901">
            <v>0</v>
          </cell>
          <cell r="AD901">
            <v>0</v>
          </cell>
          <cell r="AE901">
            <v>31.5</v>
          </cell>
          <cell r="AF901">
            <v>16.3</v>
          </cell>
          <cell r="AG901">
            <v>9.0399999999999991</v>
          </cell>
          <cell r="AH901">
            <v>1.5</v>
          </cell>
          <cell r="AI901">
            <v>0</v>
          </cell>
          <cell r="AJ901">
            <v>0</v>
          </cell>
          <cell r="AK901">
            <v>0</v>
          </cell>
          <cell r="AL901">
            <v>2.27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2.95</v>
          </cell>
          <cell r="AV901">
            <v>0.85099999999999998</v>
          </cell>
          <cell r="AW901">
            <v>0</v>
          </cell>
          <cell r="AX901">
            <v>1</v>
          </cell>
          <cell r="AY901" t="str">
            <v>2L127X127X19X9</v>
          </cell>
        </row>
        <row r="902">
          <cell r="A902" t="str">
            <v>2L</v>
          </cell>
          <cell r="B902" t="str">
            <v>2L5X5X3/4X3/4</v>
          </cell>
          <cell r="C902">
            <v>47.5</v>
          </cell>
          <cell r="D902">
            <v>14</v>
          </cell>
          <cell r="E902">
            <v>5</v>
          </cell>
          <cell r="F902">
            <v>0</v>
          </cell>
          <cell r="G902">
            <v>0</v>
          </cell>
          <cell r="H902">
            <v>0</v>
          </cell>
          <cell r="I902">
            <v>5</v>
          </cell>
          <cell r="J902">
            <v>0</v>
          </cell>
          <cell r="K902">
            <v>0</v>
          </cell>
          <cell r="L902">
            <v>0</v>
          </cell>
          <cell r="M902">
            <v>0.75</v>
          </cell>
          <cell r="N902">
            <v>0</v>
          </cell>
          <cell r="O902">
            <v>0</v>
          </cell>
          <cell r="P902">
            <v>0</v>
          </cell>
          <cell r="Q902">
            <v>0</v>
          </cell>
          <cell r="R902">
            <v>0</v>
          </cell>
          <cell r="S902">
            <v>1.52</v>
          </cell>
          <cell r="T902">
            <v>0</v>
          </cell>
          <cell r="U902">
            <v>0</v>
          </cell>
          <cell r="V902">
            <v>0</v>
          </cell>
          <cell r="W902">
            <v>0</v>
          </cell>
          <cell r="X902">
            <v>0</v>
          </cell>
          <cell r="Y902">
            <v>0</v>
          </cell>
          <cell r="Z902">
            <v>0</v>
          </cell>
          <cell r="AA902">
            <v>0</v>
          </cell>
          <cell r="AB902">
            <v>0</v>
          </cell>
          <cell r="AC902">
            <v>0</v>
          </cell>
          <cell r="AD902">
            <v>0</v>
          </cell>
          <cell r="AE902">
            <v>31.5</v>
          </cell>
          <cell r="AF902">
            <v>16.3</v>
          </cell>
          <cell r="AG902">
            <v>9.0399999999999991</v>
          </cell>
          <cell r="AH902">
            <v>1.5</v>
          </cell>
          <cell r="AI902">
            <v>0</v>
          </cell>
          <cell r="AJ902">
            <v>0</v>
          </cell>
          <cell r="AK902">
            <v>0</v>
          </cell>
          <cell r="AL902">
            <v>2.41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3.06</v>
          </cell>
          <cell r="AV902">
            <v>0.86099999999999999</v>
          </cell>
          <cell r="AW902">
            <v>0</v>
          </cell>
          <cell r="AX902">
            <v>1</v>
          </cell>
          <cell r="AY902" t="str">
            <v>2L127X127X19X19</v>
          </cell>
        </row>
        <row r="903">
          <cell r="A903" t="str">
            <v>2L</v>
          </cell>
          <cell r="B903" t="str">
            <v>2L5X5X5/8</v>
          </cell>
          <cell r="C903">
            <v>40.1</v>
          </cell>
          <cell r="D903">
            <v>11.8</v>
          </cell>
          <cell r="E903">
            <v>5</v>
          </cell>
          <cell r="F903">
            <v>0</v>
          </cell>
          <cell r="G903">
            <v>0</v>
          </cell>
          <cell r="H903">
            <v>0</v>
          </cell>
          <cell r="I903">
            <v>5</v>
          </cell>
          <cell r="J903">
            <v>0</v>
          </cell>
          <cell r="K903">
            <v>0</v>
          </cell>
          <cell r="L903">
            <v>0</v>
          </cell>
          <cell r="M903">
            <v>0.625</v>
          </cell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R903">
            <v>0</v>
          </cell>
          <cell r="S903">
            <v>1.47</v>
          </cell>
          <cell r="T903">
            <v>0</v>
          </cell>
          <cell r="U903">
            <v>0</v>
          </cell>
          <cell r="V903">
            <v>0</v>
          </cell>
          <cell r="W903">
            <v>0</v>
          </cell>
          <cell r="X903">
            <v>0</v>
          </cell>
          <cell r="Y903">
            <v>0</v>
          </cell>
          <cell r="Z903">
            <v>0</v>
          </cell>
          <cell r="AA903">
            <v>0</v>
          </cell>
          <cell r="AB903">
            <v>0</v>
          </cell>
          <cell r="AC903">
            <v>0</v>
          </cell>
          <cell r="AD903">
            <v>0</v>
          </cell>
          <cell r="AE903">
            <v>27.2</v>
          </cell>
          <cell r="AF903">
            <v>13.9</v>
          </cell>
          <cell r="AG903">
            <v>7.7</v>
          </cell>
          <cell r="AH903">
            <v>1.52</v>
          </cell>
          <cell r="AI903">
            <v>0</v>
          </cell>
          <cell r="AJ903">
            <v>0</v>
          </cell>
          <cell r="AK903">
            <v>0</v>
          </cell>
          <cell r="AL903">
            <v>2.11</v>
          </cell>
          <cell r="AM903">
            <v>0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2.85</v>
          </cell>
          <cell r="AV903">
            <v>0.83499999999999996</v>
          </cell>
          <cell r="AW903">
            <v>0</v>
          </cell>
          <cell r="AX903">
            <v>1</v>
          </cell>
          <cell r="AY903" t="str">
            <v>2L127X127X15.9</v>
          </cell>
        </row>
        <row r="904">
          <cell r="A904" t="str">
            <v>2L</v>
          </cell>
          <cell r="B904" t="str">
            <v>2L5X5X5/8X3/8</v>
          </cell>
          <cell r="C904">
            <v>40.1</v>
          </cell>
          <cell r="D904">
            <v>11.8</v>
          </cell>
          <cell r="E904">
            <v>5</v>
          </cell>
          <cell r="F904">
            <v>0</v>
          </cell>
          <cell r="G904">
            <v>0</v>
          </cell>
          <cell r="H904">
            <v>0</v>
          </cell>
          <cell r="I904">
            <v>5</v>
          </cell>
          <cell r="J904">
            <v>0</v>
          </cell>
          <cell r="K904">
            <v>0</v>
          </cell>
          <cell r="L904">
            <v>0</v>
          </cell>
          <cell r="M904">
            <v>0.625</v>
          </cell>
          <cell r="N904">
            <v>0</v>
          </cell>
          <cell r="O904">
            <v>0</v>
          </cell>
          <cell r="P904">
            <v>0</v>
          </cell>
          <cell r="Q904">
            <v>0</v>
          </cell>
          <cell r="R904">
            <v>0</v>
          </cell>
          <cell r="S904">
            <v>1.47</v>
          </cell>
          <cell r="T904">
            <v>0</v>
          </cell>
          <cell r="U904">
            <v>0</v>
          </cell>
          <cell r="V904">
            <v>0</v>
          </cell>
          <cell r="W904">
            <v>0</v>
          </cell>
          <cell r="X904">
            <v>0</v>
          </cell>
          <cell r="Y904">
            <v>0</v>
          </cell>
          <cell r="Z904">
            <v>0</v>
          </cell>
          <cell r="AA904">
            <v>0</v>
          </cell>
          <cell r="AB904">
            <v>0</v>
          </cell>
          <cell r="AC904">
            <v>0</v>
          </cell>
          <cell r="AD904">
            <v>0</v>
          </cell>
          <cell r="AE904">
            <v>27.2</v>
          </cell>
          <cell r="AF904">
            <v>13.9</v>
          </cell>
          <cell r="AG904">
            <v>7.7</v>
          </cell>
          <cell r="AH904">
            <v>1.52</v>
          </cell>
          <cell r="AI904">
            <v>0</v>
          </cell>
          <cell r="AJ904">
            <v>0</v>
          </cell>
          <cell r="AK904">
            <v>0</v>
          </cell>
          <cell r="AL904">
            <v>2.25</v>
          </cell>
          <cell r="AM904">
            <v>0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2.95</v>
          </cell>
          <cell r="AV904">
            <v>0.84599999999999997</v>
          </cell>
          <cell r="AW904">
            <v>0</v>
          </cell>
          <cell r="AX904">
            <v>1</v>
          </cell>
          <cell r="AY904" t="str">
            <v>2L127X127X15.9X9</v>
          </cell>
        </row>
        <row r="905">
          <cell r="A905" t="str">
            <v>2L</v>
          </cell>
          <cell r="B905" t="str">
            <v>2L5X5X5/8X3/4</v>
          </cell>
          <cell r="C905">
            <v>40.1</v>
          </cell>
          <cell r="D905">
            <v>11.8</v>
          </cell>
          <cell r="E905">
            <v>5</v>
          </cell>
          <cell r="F905">
            <v>0</v>
          </cell>
          <cell r="G905">
            <v>0</v>
          </cell>
          <cell r="H905">
            <v>0</v>
          </cell>
          <cell r="I905">
            <v>5</v>
          </cell>
          <cell r="J905">
            <v>0</v>
          </cell>
          <cell r="K905">
            <v>0</v>
          </cell>
          <cell r="L905">
            <v>0</v>
          </cell>
          <cell r="M905">
            <v>0.625</v>
          </cell>
          <cell r="N905">
            <v>0</v>
          </cell>
          <cell r="O905">
            <v>0</v>
          </cell>
          <cell r="P905">
            <v>0</v>
          </cell>
          <cell r="Q905">
            <v>0</v>
          </cell>
          <cell r="R905">
            <v>0</v>
          </cell>
          <cell r="S905">
            <v>1.47</v>
          </cell>
          <cell r="T905">
            <v>0</v>
          </cell>
          <cell r="U905">
            <v>0</v>
          </cell>
          <cell r="V905">
            <v>0</v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  <cell r="AA905">
            <v>0</v>
          </cell>
          <cell r="AB905">
            <v>0</v>
          </cell>
          <cell r="AC905">
            <v>0</v>
          </cell>
          <cell r="AD905">
            <v>0</v>
          </cell>
          <cell r="AE905">
            <v>27.2</v>
          </cell>
          <cell r="AF905">
            <v>13.9</v>
          </cell>
          <cell r="AG905">
            <v>7.7</v>
          </cell>
          <cell r="AH905">
            <v>1.52</v>
          </cell>
          <cell r="AI905">
            <v>0</v>
          </cell>
          <cell r="AJ905">
            <v>0</v>
          </cell>
          <cell r="AK905">
            <v>0</v>
          </cell>
          <cell r="AL905">
            <v>2.39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3.06</v>
          </cell>
          <cell r="AV905">
            <v>0.85699999999999998</v>
          </cell>
          <cell r="AW905">
            <v>0</v>
          </cell>
          <cell r="AX905">
            <v>1</v>
          </cell>
          <cell r="AY905" t="str">
            <v>2L127X127X15.9X19</v>
          </cell>
        </row>
        <row r="906">
          <cell r="A906" t="str">
            <v>2L</v>
          </cell>
          <cell r="B906" t="str">
            <v>2L5X5X1/2</v>
          </cell>
          <cell r="C906">
            <v>32.6</v>
          </cell>
          <cell r="D906">
            <v>9.58</v>
          </cell>
          <cell r="E906">
            <v>5</v>
          </cell>
          <cell r="F906">
            <v>0</v>
          </cell>
          <cell r="G906">
            <v>0</v>
          </cell>
          <cell r="H906">
            <v>0</v>
          </cell>
          <cell r="I906">
            <v>5</v>
          </cell>
          <cell r="J906">
            <v>0</v>
          </cell>
          <cell r="K906">
            <v>0</v>
          </cell>
          <cell r="L906">
            <v>0</v>
          </cell>
          <cell r="M906">
            <v>0.5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0</v>
          </cell>
          <cell r="S906">
            <v>1.42</v>
          </cell>
          <cell r="T906">
            <v>0</v>
          </cell>
          <cell r="U906">
            <v>0</v>
          </cell>
          <cell r="V906">
            <v>0</v>
          </cell>
          <cell r="W906">
            <v>0</v>
          </cell>
          <cell r="X906">
            <v>0</v>
          </cell>
          <cell r="Y906">
            <v>0</v>
          </cell>
          <cell r="Z906">
            <v>0</v>
          </cell>
          <cell r="AA906">
            <v>0</v>
          </cell>
          <cell r="AB906">
            <v>0</v>
          </cell>
          <cell r="AC906">
            <v>0</v>
          </cell>
          <cell r="AD906">
            <v>0</v>
          </cell>
          <cell r="AE906">
            <v>22.5</v>
          </cell>
          <cell r="AF906">
            <v>11.3</v>
          </cell>
          <cell r="AG906">
            <v>6.29</v>
          </cell>
          <cell r="AH906">
            <v>1.53</v>
          </cell>
          <cell r="AI906">
            <v>0</v>
          </cell>
          <cell r="AJ906">
            <v>0</v>
          </cell>
          <cell r="AK906">
            <v>0</v>
          </cell>
          <cell r="AL906">
            <v>2.09</v>
          </cell>
          <cell r="AM906">
            <v>0</v>
          </cell>
          <cell r="AN906">
            <v>0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2.85</v>
          </cell>
          <cell r="AV906">
            <v>0.83</v>
          </cell>
          <cell r="AW906">
            <v>0</v>
          </cell>
          <cell r="AX906">
            <v>1</v>
          </cell>
          <cell r="AY906" t="str">
            <v>2L127X127X12.7</v>
          </cell>
        </row>
        <row r="907">
          <cell r="A907" t="str">
            <v>2L</v>
          </cell>
          <cell r="B907" t="str">
            <v>2L5X5X1/2X3/8</v>
          </cell>
          <cell r="C907">
            <v>32.6</v>
          </cell>
          <cell r="D907">
            <v>9.58</v>
          </cell>
          <cell r="E907">
            <v>5</v>
          </cell>
          <cell r="F907">
            <v>0</v>
          </cell>
          <cell r="G907">
            <v>0</v>
          </cell>
          <cell r="H907">
            <v>0</v>
          </cell>
          <cell r="I907">
            <v>5</v>
          </cell>
          <cell r="J907">
            <v>0</v>
          </cell>
          <cell r="K907">
            <v>0</v>
          </cell>
          <cell r="L907">
            <v>0</v>
          </cell>
          <cell r="M907">
            <v>0.5</v>
          </cell>
          <cell r="N907">
            <v>0</v>
          </cell>
          <cell r="O907">
            <v>0</v>
          </cell>
          <cell r="P907">
            <v>0</v>
          </cell>
          <cell r="Q907">
            <v>0</v>
          </cell>
          <cell r="R907">
            <v>0</v>
          </cell>
          <cell r="S907">
            <v>1.42</v>
          </cell>
          <cell r="T907">
            <v>0</v>
          </cell>
          <cell r="U907">
            <v>0</v>
          </cell>
          <cell r="V907">
            <v>0</v>
          </cell>
          <cell r="W907">
            <v>0</v>
          </cell>
          <cell r="X907">
            <v>0</v>
          </cell>
          <cell r="Y907">
            <v>0</v>
          </cell>
          <cell r="Z907">
            <v>0</v>
          </cell>
          <cell r="AA907">
            <v>0</v>
          </cell>
          <cell r="AB907">
            <v>0</v>
          </cell>
          <cell r="AC907">
            <v>0</v>
          </cell>
          <cell r="AD907">
            <v>0</v>
          </cell>
          <cell r="AE907">
            <v>22.5</v>
          </cell>
          <cell r="AF907">
            <v>11.3</v>
          </cell>
          <cell r="AG907">
            <v>6.29</v>
          </cell>
          <cell r="AH907">
            <v>1.53</v>
          </cell>
          <cell r="AI907">
            <v>0</v>
          </cell>
          <cell r="AJ907">
            <v>0</v>
          </cell>
          <cell r="AK907">
            <v>0</v>
          </cell>
          <cell r="AL907">
            <v>2.2200000000000002</v>
          </cell>
          <cell r="AM907">
            <v>0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2.94</v>
          </cell>
          <cell r="AV907">
            <v>0.84199999999999997</v>
          </cell>
          <cell r="AW907">
            <v>0</v>
          </cell>
          <cell r="AX907">
            <v>1</v>
          </cell>
          <cell r="AY907" t="str">
            <v>2L127X127X12.7X9</v>
          </cell>
        </row>
        <row r="908">
          <cell r="A908" t="str">
            <v>2L</v>
          </cell>
          <cell r="B908" t="str">
            <v>2L5X5X1/2X3/4</v>
          </cell>
          <cell r="C908">
            <v>32.6</v>
          </cell>
          <cell r="D908">
            <v>9.58</v>
          </cell>
          <cell r="E908">
            <v>5</v>
          </cell>
          <cell r="F908">
            <v>0</v>
          </cell>
          <cell r="G908">
            <v>0</v>
          </cell>
          <cell r="H908">
            <v>0</v>
          </cell>
          <cell r="I908">
            <v>5</v>
          </cell>
          <cell r="J908">
            <v>0</v>
          </cell>
          <cell r="K908">
            <v>0</v>
          </cell>
          <cell r="L908">
            <v>0</v>
          </cell>
          <cell r="M908">
            <v>0.5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1.42</v>
          </cell>
          <cell r="T908">
            <v>0</v>
          </cell>
          <cell r="U908">
            <v>0</v>
          </cell>
          <cell r="V908">
            <v>0</v>
          </cell>
          <cell r="W908">
            <v>0</v>
          </cell>
          <cell r="X908">
            <v>0</v>
          </cell>
          <cell r="Y908">
            <v>0</v>
          </cell>
          <cell r="Z908">
            <v>0</v>
          </cell>
          <cell r="AA908">
            <v>0</v>
          </cell>
          <cell r="AB908">
            <v>0</v>
          </cell>
          <cell r="AC908">
            <v>0</v>
          </cell>
          <cell r="AD908">
            <v>0</v>
          </cell>
          <cell r="AE908">
            <v>22.5</v>
          </cell>
          <cell r="AF908">
            <v>11.3</v>
          </cell>
          <cell r="AG908">
            <v>6.29</v>
          </cell>
          <cell r="AH908">
            <v>1.53</v>
          </cell>
          <cell r="AI908">
            <v>0</v>
          </cell>
          <cell r="AJ908">
            <v>0</v>
          </cell>
          <cell r="AK908">
            <v>0</v>
          </cell>
          <cell r="AL908">
            <v>2.36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0</v>
          </cell>
          <cell r="AS908">
            <v>0</v>
          </cell>
          <cell r="AT908">
            <v>0</v>
          </cell>
          <cell r="AU908">
            <v>3.05</v>
          </cell>
          <cell r="AV908">
            <v>0.85199999999999998</v>
          </cell>
          <cell r="AW908">
            <v>0</v>
          </cell>
          <cell r="AX908">
            <v>1</v>
          </cell>
          <cell r="AY908" t="str">
            <v>2L127X127X12.7X19</v>
          </cell>
        </row>
        <row r="909">
          <cell r="A909" t="str">
            <v>2L</v>
          </cell>
          <cell r="B909" t="str">
            <v>2L5X5X7/16</v>
          </cell>
          <cell r="C909">
            <v>28.7</v>
          </cell>
          <cell r="D909">
            <v>8.44</v>
          </cell>
          <cell r="E909">
            <v>5</v>
          </cell>
          <cell r="F909">
            <v>0</v>
          </cell>
          <cell r="G909">
            <v>0</v>
          </cell>
          <cell r="H909">
            <v>0</v>
          </cell>
          <cell r="I909">
            <v>5</v>
          </cell>
          <cell r="J909">
            <v>0</v>
          </cell>
          <cell r="K909">
            <v>0</v>
          </cell>
          <cell r="L909">
            <v>0</v>
          </cell>
          <cell r="M909">
            <v>0.4375</v>
          </cell>
          <cell r="N909">
            <v>0</v>
          </cell>
          <cell r="O909">
            <v>0</v>
          </cell>
          <cell r="P909">
            <v>0</v>
          </cell>
          <cell r="Q909">
            <v>0</v>
          </cell>
          <cell r="R909">
            <v>0</v>
          </cell>
          <cell r="S909">
            <v>1.4</v>
          </cell>
          <cell r="T909">
            <v>0</v>
          </cell>
          <cell r="U909">
            <v>0</v>
          </cell>
          <cell r="V909">
            <v>0</v>
          </cell>
          <cell r="W909">
            <v>0</v>
          </cell>
          <cell r="X909">
            <v>0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20.100000000000001</v>
          </cell>
          <cell r="AF909">
            <v>10</v>
          </cell>
          <cell r="AG909">
            <v>5.57</v>
          </cell>
          <cell r="AH909">
            <v>1.54</v>
          </cell>
          <cell r="AI909">
            <v>0</v>
          </cell>
          <cell r="AJ909">
            <v>0</v>
          </cell>
          <cell r="AK909">
            <v>0</v>
          </cell>
          <cell r="AL909">
            <v>2.08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0</v>
          </cell>
          <cell r="AS909">
            <v>0</v>
          </cell>
          <cell r="AT909">
            <v>0</v>
          </cell>
          <cell r="AU909">
            <v>2.85</v>
          </cell>
          <cell r="AV909">
            <v>0.82800000000000007</v>
          </cell>
          <cell r="AW909">
            <v>0</v>
          </cell>
          <cell r="AX909">
            <v>1</v>
          </cell>
          <cell r="AY909" t="str">
            <v>2L127X127X11.1</v>
          </cell>
        </row>
        <row r="910">
          <cell r="A910" t="str">
            <v>2L</v>
          </cell>
          <cell r="B910" t="str">
            <v>2L5X5X7/16X3/8</v>
          </cell>
          <cell r="C910">
            <v>28.7</v>
          </cell>
          <cell r="D910">
            <v>8.44</v>
          </cell>
          <cell r="E910">
            <v>5</v>
          </cell>
          <cell r="F910">
            <v>0</v>
          </cell>
          <cell r="G910">
            <v>0</v>
          </cell>
          <cell r="H910">
            <v>0</v>
          </cell>
          <cell r="I910">
            <v>5</v>
          </cell>
          <cell r="J910">
            <v>0</v>
          </cell>
          <cell r="K910">
            <v>0</v>
          </cell>
          <cell r="L910">
            <v>0</v>
          </cell>
          <cell r="M910">
            <v>0.4375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R910">
            <v>0</v>
          </cell>
          <cell r="S910">
            <v>1.4</v>
          </cell>
          <cell r="T910">
            <v>0</v>
          </cell>
          <cell r="U910">
            <v>0</v>
          </cell>
          <cell r="V910">
            <v>0</v>
          </cell>
          <cell r="W910">
            <v>0</v>
          </cell>
          <cell r="X910">
            <v>0</v>
          </cell>
          <cell r="Y910">
            <v>0</v>
          </cell>
          <cell r="Z910">
            <v>0</v>
          </cell>
          <cell r="AA910">
            <v>0</v>
          </cell>
          <cell r="AB910">
            <v>0</v>
          </cell>
          <cell r="AC910">
            <v>0</v>
          </cell>
          <cell r="AD910">
            <v>0</v>
          </cell>
          <cell r="AE910">
            <v>20.100000000000001</v>
          </cell>
          <cell r="AF910">
            <v>10</v>
          </cell>
          <cell r="AG910">
            <v>5.57</v>
          </cell>
          <cell r="AH910">
            <v>1.54</v>
          </cell>
          <cell r="AI910">
            <v>0</v>
          </cell>
          <cell r="AJ910">
            <v>0</v>
          </cell>
          <cell r="AK910">
            <v>0</v>
          </cell>
          <cell r="AL910">
            <v>2.21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2.94</v>
          </cell>
          <cell r="AV910">
            <v>0.83899999999999997</v>
          </cell>
          <cell r="AW910">
            <v>0</v>
          </cell>
          <cell r="AX910">
            <v>1</v>
          </cell>
          <cell r="AY910" t="str">
            <v>2L127X127X11.1X9</v>
          </cell>
        </row>
        <row r="911">
          <cell r="A911" t="str">
            <v>2L</v>
          </cell>
          <cell r="B911" t="str">
            <v>2L5X5X7/16X3/4</v>
          </cell>
          <cell r="C911">
            <v>28.7</v>
          </cell>
          <cell r="D911">
            <v>8.44</v>
          </cell>
          <cell r="E911">
            <v>5</v>
          </cell>
          <cell r="F911">
            <v>0</v>
          </cell>
          <cell r="G911">
            <v>0</v>
          </cell>
          <cell r="H911">
            <v>0</v>
          </cell>
          <cell r="I911">
            <v>5</v>
          </cell>
          <cell r="J911">
            <v>0</v>
          </cell>
          <cell r="K911">
            <v>0</v>
          </cell>
          <cell r="L911">
            <v>0</v>
          </cell>
          <cell r="M911">
            <v>0.4375</v>
          </cell>
          <cell r="N911">
            <v>0</v>
          </cell>
          <cell r="O911">
            <v>0</v>
          </cell>
          <cell r="P911">
            <v>0</v>
          </cell>
          <cell r="Q911">
            <v>0</v>
          </cell>
          <cell r="R911">
            <v>0</v>
          </cell>
          <cell r="S911">
            <v>1.4</v>
          </cell>
          <cell r="T911">
            <v>0</v>
          </cell>
          <cell r="U911">
            <v>0</v>
          </cell>
          <cell r="V911">
            <v>0</v>
          </cell>
          <cell r="W911">
            <v>0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20.100000000000001</v>
          </cell>
          <cell r="AF911">
            <v>10</v>
          </cell>
          <cell r="AG911">
            <v>5.57</v>
          </cell>
          <cell r="AH911">
            <v>1.54</v>
          </cell>
          <cell r="AI911">
            <v>0</v>
          </cell>
          <cell r="AJ911">
            <v>0</v>
          </cell>
          <cell r="AK911">
            <v>0</v>
          </cell>
          <cell r="AL911">
            <v>2.35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3.05</v>
          </cell>
          <cell r="AV911">
            <v>0.85</v>
          </cell>
          <cell r="AW911">
            <v>0</v>
          </cell>
          <cell r="AX911">
            <v>1</v>
          </cell>
          <cell r="AY911" t="str">
            <v>2L127X127X11.1X19</v>
          </cell>
        </row>
        <row r="912">
          <cell r="A912" t="str">
            <v>2L</v>
          </cell>
          <cell r="B912" t="str">
            <v>2L5X5X3/8</v>
          </cell>
          <cell r="C912">
            <v>24.8</v>
          </cell>
          <cell r="D912">
            <v>7.3</v>
          </cell>
          <cell r="E912">
            <v>5</v>
          </cell>
          <cell r="F912">
            <v>0</v>
          </cell>
          <cell r="G912">
            <v>0</v>
          </cell>
          <cell r="H912">
            <v>0</v>
          </cell>
          <cell r="I912">
            <v>5</v>
          </cell>
          <cell r="J912">
            <v>0</v>
          </cell>
          <cell r="K912">
            <v>0</v>
          </cell>
          <cell r="L912">
            <v>0</v>
          </cell>
          <cell r="M912">
            <v>0.375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1.37</v>
          </cell>
          <cell r="T912">
            <v>0</v>
          </cell>
          <cell r="U912">
            <v>0</v>
          </cell>
          <cell r="V912">
            <v>0</v>
          </cell>
          <cell r="W912">
            <v>0</v>
          </cell>
          <cell r="X912">
            <v>0</v>
          </cell>
          <cell r="Y912">
            <v>0</v>
          </cell>
          <cell r="Z912">
            <v>0</v>
          </cell>
          <cell r="AA912">
            <v>0</v>
          </cell>
          <cell r="AB912">
            <v>0</v>
          </cell>
          <cell r="AC912">
            <v>0</v>
          </cell>
          <cell r="AD912">
            <v>0</v>
          </cell>
          <cell r="AE912">
            <v>17.5</v>
          </cell>
          <cell r="AF912">
            <v>8.67</v>
          </cell>
          <cell r="AG912">
            <v>4.83</v>
          </cell>
          <cell r="AH912">
            <v>1.55</v>
          </cell>
          <cell r="AI912">
            <v>0</v>
          </cell>
          <cell r="AJ912">
            <v>0</v>
          </cell>
          <cell r="AK912">
            <v>0</v>
          </cell>
          <cell r="AL912">
            <v>2.0699999999999998</v>
          </cell>
          <cell r="AM912">
            <v>0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2.84</v>
          </cell>
          <cell r="AV912">
            <v>0.82600000000000007</v>
          </cell>
          <cell r="AW912">
            <v>0</v>
          </cell>
          <cell r="AX912">
            <v>1</v>
          </cell>
          <cell r="AY912" t="str">
            <v>2L127X127X9.5</v>
          </cell>
        </row>
        <row r="913">
          <cell r="A913" t="str">
            <v>2L</v>
          </cell>
          <cell r="B913" t="str">
            <v>2L5X5X3/8X3/8</v>
          </cell>
          <cell r="C913">
            <v>24.8</v>
          </cell>
          <cell r="D913">
            <v>7.3</v>
          </cell>
          <cell r="E913">
            <v>5</v>
          </cell>
          <cell r="F913">
            <v>0</v>
          </cell>
          <cell r="G913">
            <v>0</v>
          </cell>
          <cell r="H913">
            <v>0</v>
          </cell>
          <cell r="I913">
            <v>5</v>
          </cell>
          <cell r="J913">
            <v>0</v>
          </cell>
          <cell r="K913">
            <v>0</v>
          </cell>
          <cell r="L913">
            <v>0</v>
          </cell>
          <cell r="M913">
            <v>0.375</v>
          </cell>
          <cell r="N913">
            <v>0</v>
          </cell>
          <cell r="O913">
            <v>0</v>
          </cell>
          <cell r="P913">
            <v>0</v>
          </cell>
          <cell r="Q913">
            <v>0</v>
          </cell>
          <cell r="R913">
            <v>0</v>
          </cell>
          <cell r="S913">
            <v>1.37</v>
          </cell>
          <cell r="T913">
            <v>0</v>
          </cell>
          <cell r="U913">
            <v>0</v>
          </cell>
          <cell r="V913">
            <v>0</v>
          </cell>
          <cell r="W913">
            <v>0</v>
          </cell>
          <cell r="X913">
            <v>0</v>
          </cell>
          <cell r="Y913">
            <v>0</v>
          </cell>
          <cell r="Z913">
            <v>0</v>
          </cell>
          <cell r="AA913">
            <v>0</v>
          </cell>
          <cell r="AB913">
            <v>0</v>
          </cell>
          <cell r="AC913">
            <v>0</v>
          </cell>
          <cell r="AD913">
            <v>0</v>
          </cell>
          <cell r="AE913">
            <v>17.5</v>
          </cell>
          <cell r="AF913">
            <v>8.67</v>
          </cell>
          <cell r="AG913">
            <v>4.83</v>
          </cell>
          <cell r="AH913">
            <v>1.55</v>
          </cell>
          <cell r="AI913">
            <v>0</v>
          </cell>
          <cell r="AJ913">
            <v>0</v>
          </cell>
          <cell r="AK913">
            <v>0</v>
          </cell>
          <cell r="AL913">
            <v>2.2000000000000002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2.94</v>
          </cell>
          <cell r="AV913">
            <v>0.83799999999999997</v>
          </cell>
          <cell r="AW913">
            <v>0</v>
          </cell>
          <cell r="AX913">
            <v>0.98299999999999998</v>
          </cell>
          <cell r="AY913" t="str">
            <v>2L127X127X9.5X9</v>
          </cell>
        </row>
        <row r="914">
          <cell r="A914" t="str">
            <v>2L</v>
          </cell>
          <cell r="B914" t="str">
            <v>2L5X5X3/8X3/4</v>
          </cell>
          <cell r="C914">
            <v>24.8</v>
          </cell>
          <cell r="D914">
            <v>7.3</v>
          </cell>
          <cell r="E914">
            <v>5</v>
          </cell>
          <cell r="F914">
            <v>0</v>
          </cell>
          <cell r="G914">
            <v>0</v>
          </cell>
          <cell r="H914">
            <v>0</v>
          </cell>
          <cell r="I914">
            <v>5</v>
          </cell>
          <cell r="J914">
            <v>0</v>
          </cell>
          <cell r="K914">
            <v>0</v>
          </cell>
          <cell r="L914">
            <v>0</v>
          </cell>
          <cell r="M914">
            <v>0.375</v>
          </cell>
          <cell r="N914">
            <v>0</v>
          </cell>
          <cell r="O914">
            <v>0</v>
          </cell>
          <cell r="P914">
            <v>0</v>
          </cell>
          <cell r="Q914">
            <v>0</v>
          </cell>
          <cell r="R914">
            <v>0</v>
          </cell>
          <cell r="S914">
            <v>1.37</v>
          </cell>
          <cell r="T914">
            <v>0</v>
          </cell>
          <cell r="U914">
            <v>0</v>
          </cell>
          <cell r="V914">
            <v>0</v>
          </cell>
          <cell r="W914">
            <v>0</v>
          </cell>
          <cell r="X914">
            <v>0</v>
          </cell>
          <cell r="Y914">
            <v>0</v>
          </cell>
          <cell r="Z914">
            <v>0</v>
          </cell>
          <cell r="AA914">
            <v>0</v>
          </cell>
          <cell r="AB914">
            <v>0</v>
          </cell>
          <cell r="AC914">
            <v>0</v>
          </cell>
          <cell r="AD914">
            <v>0</v>
          </cell>
          <cell r="AE914">
            <v>17.5</v>
          </cell>
          <cell r="AF914">
            <v>8.67</v>
          </cell>
          <cell r="AG914">
            <v>4.83</v>
          </cell>
          <cell r="AH914">
            <v>1.55</v>
          </cell>
          <cell r="AI914">
            <v>0</v>
          </cell>
          <cell r="AJ914">
            <v>0</v>
          </cell>
          <cell r="AK914">
            <v>0</v>
          </cell>
          <cell r="AL914">
            <v>2.34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3.04</v>
          </cell>
          <cell r="AV914">
            <v>0.84799999999999998</v>
          </cell>
          <cell r="AW914">
            <v>0</v>
          </cell>
          <cell r="AX914">
            <v>0.98299999999999998</v>
          </cell>
          <cell r="AY914" t="str">
            <v>2L127X127X9.5X19</v>
          </cell>
        </row>
        <row r="915">
          <cell r="A915" t="str">
            <v>2L</v>
          </cell>
          <cell r="B915" t="str">
            <v>2L5X5X5/16</v>
          </cell>
          <cell r="C915">
            <v>20.9</v>
          </cell>
          <cell r="D915">
            <v>6.13</v>
          </cell>
          <cell r="E915">
            <v>5</v>
          </cell>
          <cell r="F915">
            <v>0</v>
          </cell>
          <cell r="G915">
            <v>0</v>
          </cell>
          <cell r="H915">
            <v>0</v>
          </cell>
          <cell r="I915">
            <v>5</v>
          </cell>
          <cell r="J915">
            <v>0</v>
          </cell>
          <cell r="K915">
            <v>0</v>
          </cell>
          <cell r="L915">
            <v>0</v>
          </cell>
          <cell r="M915">
            <v>0.3125</v>
          </cell>
          <cell r="N915">
            <v>0</v>
          </cell>
          <cell r="O915">
            <v>0</v>
          </cell>
          <cell r="P915">
            <v>0</v>
          </cell>
          <cell r="Q915">
            <v>0</v>
          </cell>
          <cell r="R915">
            <v>0</v>
          </cell>
          <cell r="S915">
            <v>1.35</v>
          </cell>
          <cell r="T915">
            <v>0</v>
          </cell>
          <cell r="U915">
            <v>0</v>
          </cell>
          <cell r="V915">
            <v>0</v>
          </cell>
          <cell r="W915">
            <v>0</v>
          </cell>
          <cell r="X915">
            <v>0</v>
          </cell>
          <cell r="Y915">
            <v>0</v>
          </cell>
          <cell r="Z915">
            <v>0</v>
          </cell>
          <cell r="AA915">
            <v>0</v>
          </cell>
          <cell r="AB915">
            <v>0</v>
          </cell>
          <cell r="AC915">
            <v>0</v>
          </cell>
          <cell r="AD915">
            <v>0</v>
          </cell>
          <cell r="AE915">
            <v>14.9</v>
          </cell>
          <cell r="AF915">
            <v>7.3</v>
          </cell>
          <cell r="AG915">
            <v>4.07</v>
          </cell>
          <cell r="AH915">
            <v>1.56</v>
          </cell>
          <cell r="AI915">
            <v>0</v>
          </cell>
          <cell r="AJ915">
            <v>0</v>
          </cell>
          <cell r="AK915">
            <v>0</v>
          </cell>
          <cell r="AL915">
            <v>2.06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2.84</v>
          </cell>
          <cell r="AV915">
            <v>0.82499999999999996</v>
          </cell>
          <cell r="AW915">
            <v>0</v>
          </cell>
          <cell r="AX915">
            <v>0.998</v>
          </cell>
          <cell r="AY915" t="str">
            <v>2L127X127X7.9</v>
          </cell>
        </row>
        <row r="916">
          <cell r="A916" t="str">
            <v>2L</v>
          </cell>
          <cell r="B916" t="str">
            <v>2L5X5X5/16X3/8</v>
          </cell>
          <cell r="C916">
            <v>20.9</v>
          </cell>
          <cell r="D916">
            <v>6.13</v>
          </cell>
          <cell r="E916">
            <v>5</v>
          </cell>
          <cell r="F916">
            <v>0</v>
          </cell>
          <cell r="G916">
            <v>0</v>
          </cell>
          <cell r="H916">
            <v>0</v>
          </cell>
          <cell r="I916">
            <v>5</v>
          </cell>
          <cell r="J916">
            <v>0</v>
          </cell>
          <cell r="K916">
            <v>0</v>
          </cell>
          <cell r="L916">
            <v>0</v>
          </cell>
          <cell r="M916">
            <v>0.3125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R916">
            <v>0</v>
          </cell>
          <cell r="S916">
            <v>1.35</v>
          </cell>
          <cell r="T916">
            <v>0</v>
          </cell>
          <cell r="U916">
            <v>0</v>
          </cell>
          <cell r="V916">
            <v>0</v>
          </cell>
          <cell r="W916">
            <v>0</v>
          </cell>
          <cell r="X916">
            <v>0</v>
          </cell>
          <cell r="Y916">
            <v>0</v>
          </cell>
          <cell r="Z916">
            <v>0</v>
          </cell>
          <cell r="AA916">
            <v>0</v>
          </cell>
          <cell r="AB916">
            <v>0</v>
          </cell>
          <cell r="AC916">
            <v>0</v>
          </cell>
          <cell r="AD916">
            <v>0</v>
          </cell>
          <cell r="AE916">
            <v>14.9</v>
          </cell>
          <cell r="AF916">
            <v>7.3</v>
          </cell>
          <cell r="AG916">
            <v>4.07</v>
          </cell>
          <cell r="AH916">
            <v>1.56</v>
          </cell>
          <cell r="AI916">
            <v>0</v>
          </cell>
          <cell r="AJ916">
            <v>0</v>
          </cell>
          <cell r="AK916">
            <v>0</v>
          </cell>
          <cell r="AL916">
            <v>2.19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2.94</v>
          </cell>
          <cell r="AV916">
            <v>0.83599999999999997</v>
          </cell>
          <cell r="AW916">
            <v>0</v>
          </cell>
          <cell r="AX916">
            <v>0.91200000000000003</v>
          </cell>
          <cell r="AY916" t="str">
            <v>2L127X127X7.9X9</v>
          </cell>
        </row>
        <row r="917">
          <cell r="A917" t="str">
            <v>2L</v>
          </cell>
          <cell r="B917" t="str">
            <v>2L5X5X5/16X3/4</v>
          </cell>
          <cell r="C917">
            <v>20.9</v>
          </cell>
          <cell r="D917">
            <v>6.13</v>
          </cell>
          <cell r="E917">
            <v>5</v>
          </cell>
          <cell r="F917">
            <v>0</v>
          </cell>
          <cell r="G917">
            <v>0</v>
          </cell>
          <cell r="H917">
            <v>0</v>
          </cell>
          <cell r="I917">
            <v>5</v>
          </cell>
          <cell r="J917">
            <v>0</v>
          </cell>
          <cell r="K917">
            <v>0</v>
          </cell>
          <cell r="L917">
            <v>0</v>
          </cell>
          <cell r="M917">
            <v>0.3125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1.35</v>
          </cell>
          <cell r="T917">
            <v>0</v>
          </cell>
          <cell r="U917">
            <v>0</v>
          </cell>
          <cell r="V917">
            <v>0</v>
          </cell>
          <cell r="W917">
            <v>0</v>
          </cell>
          <cell r="X917">
            <v>0</v>
          </cell>
          <cell r="Y917">
            <v>0</v>
          </cell>
          <cell r="Z917">
            <v>0</v>
          </cell>
          <cell r="AA917">
            <v>0</v>
          </cell>
          <cell r="AB917">
            <v>0</v>
          </cell>
          <cell r="AC917">
            <v>0</v>
          </cell>
          <cell r="AD917">
            <v>0</v>
          </cell>
          <cell r="AE917">
            <v>14.9</v>
          </cell>
          <cell r="AF917">
            <v>7.3</v>
          </cell>
          <cell r="AG917">
            <v>4.07</v>
          </cell>
          <cell r="AH917">
            <v>1.56</v>
          </cell>
          <cell r="AI917">
            <v>0</v>
          </cell>
          <cell r="AJ917">
            <v>0</v>
          </cell>
          <cell r="AK917">
            <v>0</v>
          </cell>
          <cell r="AL917">
            <v>2.3199999999999998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3.04</v>
          </cell>
          <cell r="AV917">
            <v>0.84699999999999998</v>
          </cell>
          <cell r="AW917">
            <v>0</v>
          </cell>
          <cell r="AX917">
            <v>0.91200000000000003</v>
          </cell>
          <cell r="AY917" t="str">
            <v>2L127X127X7.9X19</v>
          </cell>
        </row>
        <row r="918">
          <cell r="A918" t="str">
            <v>2L</v>
          </cell>
          <cell r="B918" t="str">
            <v>2L4X4X3/4</v>
          </cell>
          <cell r="C918">
            <v>37</v>
          </cell>
          <cell r="D918">
            <v>10.9</v>
          </cell>
          <cell r="E918">
            <v>4</v>
          </cell>
          <cell r="F918">
            <v>0</v>
          </cell>
          <cell r="G918">
            <v>0</v>
          </cell>
          <cell r="H918">
            <v>0</v>
          </cell>
          <cell r="I918">
            <v>4</v>
          </cell>
          <cell r="J918">
            <v>0</v>
          </cell>
          <cell r="K918">
            <v>0</v>
          </cell>
          <cell r="L918">
            <v>0</v>
          </cell>
          <cell r="M918">
            <v>0.75</v>
          </cell>
          <cell r="N918">
            <v>0</v>
          </cell>
          <cell r="O918">
            <v>0</v>
          </cell>
          <cell r="P918">
            <v>0</v>
          </cell>
          <cell r="Q918">
            <v>0</v>
          </cell>
          <cell r="R918">
            <v>0</v>
          </cell>
          <cell r="S918">
            <v>1.27</v>
          </cell>
          <cell r="T918">
            <v>0</v>
          </cell>
          <cell r="U918">
            <v>0</v>
          </cell>
          <cell r="V918">
            <v>0</v>
          </cell>
          <cell r="W918">
            <v>0</v>
          </cell>
          <cell r="X918">
            <v>0</v>
          </cell>
          <cell r="Y918">
            <v>0</v>
          </cell>
          <cell r="Z918">
            <v>0</v>
          </cell>
          <cell r="AA918">
            <v>0</v>
          </cell>
          <cell r="AB918">
            <v>0</v>
          </cell>
          <cell r="AC918">
            <v>0</v>
          </cell>
          <cell r="AD918">
            <v>0</v>
          </cell>
          <cell r="AE918">
            <v>15.2</v>
          </cell>
          <cell r="AF918">
            <v>10</v>
          </cell>
          <cell r="AG918">
            <v>5.58</v>
          </cell>
          <cell r="AH918">
            <v>1.18</v>
          </cell>
          <cell r="AI918">
            <v>0</v>
          </cell>
          <cell r="AJ918">
            <v>0</v>
          </cell>
          <cell r="AK918">
            <v>0</v>
          </cell>
          <cell r="AL918">
            <v>1.73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2.2799999999999998</v>
          </cell>
          <cell r="AV918">
            <v>0.84699999999999998</v>
          </cell>
          <cell r="AW918">
            <v>0</v>
          </cell>
          <cell r="AX918">
            <v>1</v>
          </cell>
          <cell r="AY918" t="str">
            <v>2L102X102X19</v>
          </cell>
        </row>
        <row r="919">
          <cell r="A919" t="str">
            <v>2L</v>
          </cell>
          <cell r="B919" t="str">
            <v>2L4X4X3/4X3/8</v>
          </cell>
          <cell r="C919">
            <v>37</v>
          </cell>
          <cell r="D919">
            <v>10.9</v>
          </cell>
          <cell r="E919">
            <v>4</v>
          </cell>
          <cell r="F919">
            <v>0</v>
          </cell>
          <cell r="G919">
            <v>0</v>
          </cell>
          <cell r="H919">
            <v>0</v>
          </cell>
          <cell r="I919">
            <v>4</v>
          </cell>
          <cell r="J919">
            <v>0</v>
          </cell>
          <cell r="K919">
            <v>0</v>
          </cell>
          <cell r="L919">
            <v>0</v>
          </cell>
          <cell r="M919">
            <v>0.75</v>
          </cell>
          <cell r="N919">
            <v>0</v>
          </cell>
          <cell r="O919">
            <v>0</v>
          </cell>
          <cell r="P919">
            <v>0</v>
          </cell>
          <cell r="Q919">
            <v>0</v>
          </cell>
          <cell r="R919">
            <v>0</v>
          </cell>
          <cell r="S919">
            <v>1.27</v>
          </cell>
          <cell r="T919">
            <v>0</v>
          </cell>
          <cell r="U919">
            <v>0</v>
          </cell>
          <cell r="V919">
            <v>0</v>
          </cell>
          <cell r="W919">
            <v>0</v>
          </cell>
          <cell r="X919">
            <v>0</v>
          </cell>
          <cell r="Y919">
            <v>0</v>
          </cell>
          <cell r="Z919">
            <v>0</v>
          </cell>
          <cell r="AA919">
            <v>0</v>
          </cell>
          <cell r="AB919">
            <v>0</v>
          </cell>
          <cell r="AC919">
            <v>0</v>
          </cell>
          <cell r="AD919">
            <v>0</v>
          </cell>
          <cell r="AE919">
            <v>15.2</v>
          </cell>
          <cell r="AF919">
            <v>10</v>
          </cell>
          <cell r="AG919">
            <v>5.58</v>
          </cell>
          <cell r="AH919">
            <v>1.18</v>
          </cell>
          <cell r="AI919">
            <v>0</v>
          </cell>
          <cell r="AJ919">
            <v>0</v>
          </cell>
          <cell r="AK919">
            <v>0</v>
          </cell>
          <cell r="AL919">
            <v>1.88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2.39</v>
          </cell>
          <cell r="AV919">
            <v>0.86099999999999999</v>
          </cell>
          <cell r="AW919">
            <v>0</v>
          </cell>
          <cell r="AX919">
            <v>1</v>
          </cell>
          <cell r="AY919" t="str">
            <v>2L102X102X19X9</v>
          </cell>
        </row>
        <row r="920">
          <cell r="A920" t="str">
            <v>2L</v>
          </cell>
          <cell r="B920" t="str">
            <v>2L4X4X3/4X3/4</v>
          </cell>
          <cell r="C920">
            <v>37</v>
          </cell>
          <cell r="D920">
            <v>10.9</v>
          </cell>
          <cell r="E920">
            <v>4</v>
          </cell>
          <cell r="F920">
            <v>0</v>
          </cell>
          <cell r="G920">
            <v>0</v>
          </cell>
          <cell r="H920">
            <v>0</v>
          </cell>
          <cell r="I920">
            <v>4</v>
          </cell>
          <cell r="J920">
            <v>0</v>
          </cell>
          <cell r="K920">
            <v>0</v>
          </cell>
          <cell r="L920">
            <v>0</v>
          </cell>
          <cell r="M920">
            <v>0.75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>
            <v>1.27</v>
          </cell>
          <cell r="T920">
            <v>0</v>
          </cell>
          <cell r="U920">
            <v>0</v>
          </cell>
          <cell r="V920">
            <v>0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15.2</v>
          </cell>
          <cell r="AF920">
            <v>10</v>
          </cell>
          <cell r="AG920">
            <v>5.58</v>
          </cell>
          <cell r="AH920">
            <v>1.18</v>
          </cell>
          <cell r="AI920">
            <v>0</v>
          </cell>
          <cell r="AJ920">
            <v>0</v>
          </cell>
          <cell r="AK920">
            <v>0</v>
          </cell>
          <cell r="AL920">
            <v>2.0299999999999998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2.5099999999999998</v>
          </cell>
          <cell r="AV920">
            <v>0.874</v>
          </cell>
          <cell r="AW920">
            <v>0</v>
          </cell>
          <cell r="AX920">
            <v>1</v>
          </cell>
          <cell r="AY920" t="str">
            <v>2L102X102X19X19</v>
          </cell>
        </row>
        <row r="921">
          <cell r="A921" t="str">
            <v>2L</v>
          </cell>
          <cell r="B921" t="str">
            <v>2L4X4X5/8</v>
          </cell>
          <cell r="C921">
            <v>31.3</v>
          </cell>
          <cell r="D921">
            <v>9.2100000000000009</v>
          </cell>
          <cell r="E921">
            <v>4</v>
          </cell>
          <cell r="F921">
            <v>0</v>
          </cell>
          <cell r="G921">
            <v>0</v>
          </cell>
          <cell r="H921">
            <v>0</v>
          </cell>
          <cell r="I921">
            <v>4</v>
          </cell>
          <cell r="J921">
            <v>0</v>
          </cell>
          <cell r="K921">
            <v>0</v>
          </cell>
          <cell r="L921">
            <v>0</v>
          </cell>
          <cell r="M921">
            <v>0.625</v>
          </cell>
          <cell r="N921">
            <v>0</v>
          </cell>
          <cell r="O921">
            <v>0</v>
          </cell>
          <cell r="P921">
            <v>0</v>
          </cell>
          <cell r="Q921">
            <v>0</v>
          </cell>
          <cell r="R921">
            <v>0</v>
          </cell>
          <cell r="S921">
            <v>1.22</v>
          </cell>
          <cell r="T921">
            <v>0</v>
          </cell>
          <cell r="U921">
            <v>0</v>
          </cell>
          <cell r="V921">
            <v>0</v>
          </cell>
          <cell r="W921">
            <v>0</v>
          </cell>
          <cell r="X921">
            <v>0</v>
          </cell>
          <cell r="Y921">
            <v>0</v>
          </cell>
          <cell r="Z921">
            <v>0</v>
          </cell>
          <cell r="AA921">
            <v>0</v>
          </cell>
          <cell r="AB921">
            <v>0</v>
          </cell>
          <cell r="AC921">
            <v>0</v>
          </cell>
          <cell r="AD921">
            <v>0</v>
          </cell>
          <cell r="AE921">
            <v>13.2</v>
          </cell>
          <cell r="AF921">
            <v>8.56</v>
          </cell>
          <cell r="AG921">
            <v>4.7699999999999996</v>
          </cell>
          <cell r="AH921">
            <v>1.2</v>
          </cell>
          <cell r="AI921">
            <v>0</v>
          </cell>
          <cell r="AJ921">
            <v>0</v>
          </cell>
          <cell r="AK921">
            <v>0</v>
          </cell>
          <cell r="AL921">
            <v>1.71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2.2799999999999998</v>
          </cell>
          <cell r="AV921">
            <v>0.84099999999999997</v>
          </cell>
          <cell r="AW921">
            <v>0</v>
          </cell>
          <cell r="AX921">
            <v>1</v>
          </cell>
          <cell r="AY921" t="str">
            <v>2L102X102X15.9</v>
          </cell>
        </row>
        <row r="922">
          <cell r="A922" t="str">
            <v>2L</v>
          </cell>
          <cell r="B922" t="str">
            <v>2L4X4X5/8X3/8</v>
          </cell>
          <cell r="C922">
            <v>31.3</v>
          </cell>
          <cell r="D922">
            <v>9.2100000000000009</v>
          </cell>
          <cell r="E922">
            <v>4</v>
          </cell>
          <cell r="F922">
            <v>0</v>
          </cell>
          <cell r="G922">
            <v>0</v>
          </cell>
          <cell r="H922">
            <v>0</v>
          </cell>
          <cell r="I922">
            <v>4</v>
          </cell>
          <cell r="J922">
            <v>0</v>
          </cell>
          <cell r="K922">
            <v>0</v>
          </cell>
          <cell r="L922">
            <v>0</v>
          </cell>
          <cell r="M922">
            <v>0.625</v>
          </cell>
          <cell r="N922">
            <v>0</v>
          </cell>
          <cell r="O922">
            <v>0</v>
          </cell>
          <cell r="P922">
            <v>0</v>
          </cell>
          <cell r="Q922">
            <v>0</v>
          </cell>
          <cell r="R922">
            <v>0</v>
          </cell>
          <cell r="S922">
            <v>1.22</v>
          </cell>
          <cell r="T922">
            <v>0</v>
          </cell>
          <cell r="U922">
            <v>0</v>
          </cell>
          <cell r="V922">
            <v>0</v>
          </cell>
          <cell r="W922">
            <v>0</v>
          </cell>
          <cell r="X922">
            <v>0</v>
          </cell>
          <cell r="Y922">
            <v>0</v>
          </cell>
          <cell r="Z922">
            <v>0</v>
          </cell>
          <cell r="AA922">
            <v>0</v>
          </cell>
          <cell r="AB922">
            <v>0</v>
          </cell>
          <cell r="AC922">
            <v>0</v>
          </cell>
          <cell r="AD922">
            <v>0</v>
          </cell>
          <cell r="AE922">
            <v>13.2</v>
          </cell>
          <cell r="AF922">
            <v>8.56</v>
          </cell>
          <cell r="AG922">
            <v>4.7699999999999996</v>
          </cell>
          <cell r="AH922">
            <v>1.2</v>
          </cell>
          <cell r="AI922">
            <v>0</v>
          </cell>
          <cell r="AJ922">
            <v>0</v>
          </cell>
          <cell r="AK922">
            <v>0</v>
          </cell>
          <cell r="AL922">
            <v>1.85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2.39</v>
          </cell>
          <cell r="AV922">
            <v>0.85399999999999998</v>
          </cell>
          <cell r="AW922">
            <v>0</v>
          </cell>
          <cell r="AX922">
            <v>1</v>
          </cell>
          <cell r="AY922" t="str">
            <v>2L102X102X15.9X9</v>
          </cell>
        </row>
        <row r="923">
          <cell r="A923" t="str">
            <v>2L</v>
          </cell>
          <cell r="B923" t="str">
            <v>2L4X4X5/8X3/4</v>
          </cell>
          <cell r="C923">
            <v>31.3</v>
          </cell>
          <cell r="D923">
            <v>9.2100000000000009</v>
          </cell>
          <cell r="E923">
            <v>4</v>
          </cell>
          <cell r="F923">
            <v>0</v>
          </cell>
          <cell r="G923">
            <v>0</v>
          </cell>
          <cell r="H923">
            <v>0</v>
          </cell>
          <cell r="I923">
            <v>4</v>
          </cell>
          <cell r="J923">
            <v>0</v>
          </cell>
          <cell r="K923">
            <v>0</v>
          </cell>
          <cell r="L923">
            <v>0</v>
          </cell>
          <cell r="M923">
            <v>0.625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1.22</v>
          </cell>
          <cell r="T923">
            <v>0</v>
          </cell>
          <cell r="U923">
            <v>0</v>
          </cell>
          <cell r="V923">
            <v>0</v>
          </cell>
          <cell r="W923">
            <v>0</v>
          </cell>
          <cell r="X923">
            <v>0</v>
          </cell>
          <cell r="Y923">
            <v>0</v>
          </cell>
          <cell r="Z923">
            <v>0</v>
          </cell>
          <cell r="AA923">
            <v>0</v>
          </cell>
          <cell r="AB923">
            <v>0</v>
          </cell>
          <cell r="AC923">
            <v>0</v>
          </cell>
          <cell r="AD923">
            <v>0</v>
          </cell>
          <cell r="AE923">
            <v>13.2</v>
          </cell>
          <cell r="AF923">
            <v>8.56</v>
          </cell>
          <cell r="AG923">
            <v>4.7699999999999996</v>
          </cell>
          <cell r="AH923">
            <v>1.2</v>
          </cell>
          <cell r="AI923">
            <v>0</v>
          </cell>
          <cell r="AJ923">
            <v>0</v>
          </cell>
          <cell r="AK923">
            <v>0</v>
          </cell>
          <cell r="AL923">
            <v>2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2.5</v>
          </cell>
          <cell r="AV923">
            <v>0.86799999999999999</v>
          </cell>
          <cell r="AW923">
            <v>0</v>
          </cell>
          <cell r="AX923">
            <v>1</v>
          </cell>
          <cell r="AY923" t="str">
            <v>2L102X102X15.9X19</v>
          </cell>
        </row>
        <row r="924">
          <cell r="A924" t="str">
            <v>2L</v>
          </cell>
          <cell r="B924" t="str">
            <v>2L4X4X1/2</v>
          </cell>
          <cell r="C924">
            <v>25.5</v>
          </cell>
          <cell r="D924">
            <v>7.49</v>
          </cell>
          <cell r="E924">
            <v>4</v>
          </cell>
          <cell r="F924">
            <v>0</v>
          </cell>
          <cell r="G924">
            <v>0</v>
          </cell>
          <cell r="H924">
            <v>0</v>
          </cell>
          <cell r="I924">
            <v>4</v>
          </cell>
          <cell r="J924">
            <v>0</v>
          </cell>
          <cell r="K924">
            <v>0</v>
          </cell>
          <cell r="L924">
            <v>0</v>
          </cell>
          <cell r="M924">
            <v>0.5</v>
          </cell>
          <cell r="N924">
            <v>0</v>
          </cell>
          <cell r="O924">
            <v>0</v>
          </cell>
          <cell r="P924">
            <v>0</v>
          </cell>
          <cell r="Q924">
            <v>0</v>
          </cell>
          <cell r="R924">
            <v>0</v>
          </cell>
          <cell r="S924">
            <v>1.18</v>
          </cell>
          <cell r="T924">
            <v>0</v>
          </cell>
          <cell r="U924">
            <v>0</v>
          </cell>
          <cell r="V924">
            <v>0</v>
          </cell>
          <cell r="W924">
            <v>0</v>
          </cell>
          <cell r="X924">
            <v>0</v>
          </cell>
          <cell r="Y924">
            <v>0</v>
          </cell>
          <cell r="Z924">
            <v>0</v>
          </cell>
          <cell r="AA924">
            <v>0</v>
          </cell>
          <cell r="AB924">
            <v>0</v>
          </cell>
          <cell r="AC924">
            <v>0</v>
          </cell>
          <cell r="AD924">
            <v>0</v>
          </cell>
          <cell r="AE924">
            <v>11</v>
          </cell>
          <cell r="AF924">
            <v>7.01</v>
          </cell>
          <cell r="AG924">
            <v>3.91</v>
          </cell>
          <cell r="AH924">
            <v>1.21</v>
          </cell>
          <cell r="AI924">
            <v>0</v>
          </cell>
          <cell r="AJ924">
            <v>0</v>
          </cell>
          <cell r="AK924">
            <v>0</v>
          </cell>
          <cell r="AL924">
            <v>1.69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2.2799999999999998</v>
          </cell>
          <cell r="AV924">
            <v>0.83399999999999996</v>
          </cell>
          <cell r="AW924">
            <v>0</v>
          </cell>
          <cell r="AX924">
            <v>1</v>
          </cell>
          <cell r="AY924" t="str">
            <v>2L102X102X12.7</v>
          </cell>
        </row>
        <row r="925">
          <cell r="A925" t="str">
            <v>2L</v>
          </cell>
          <cell r="B925" t="str">
            <v>2L4X4X1/2X3/8</v>
          </cell>
          <cell r="C925">
            <v>25.5</v>
          </cell>
          <cell r="D925">
            <v>7.49</v>
          </cell>
          <cell r="E925">
            <v>4</v>
          </cell>
          <cell r="F925">
            <v>0</v>
          </cell>
          <cell r="G925">
            <v>0</v>
          </cell>
          <cell r="H925">
            <v>0</v>
          </cell>
          <cell r="I925">
            <v>4</v>
          </cell>
          <cell r="J925">
            <v>0</v>
          </cell>
          <cell r="K925">
            <v>0</v>
          </cell>
          <cell r="L925">
            <v>0</v>
          </cell>
          <cell r="M925">
            <v>0.5</v>
          </cell>
          <cell r="N925">
            <v>0</v>
          </cell>
          <cell r="O925">
            <v>0</v>
          </cell>
          <cell r="P925">
            <v>0</v>
          </cell>
          <cell r="Q925">
            <v>0</v>
          </cell>
          <cell r="R925">
            <v>0</v>
          </cell>
          <cell r="S925">
            <v>1.18</v>
          </cell>
          <cell r="T925">
            <v>0</v>
          </cell>
          <cell r="U925">
            <v>0</v>
          </cell>
          <cell r="V925">
            <v>0</v>
          </cell>
          <cell r="W925">
            <v>0</v>
          </cell>
          <cell r="X925">
            <v>0</v>
          </cell>
          <cell r="Y925">
            <v>0</v>
          </cell>
          <cell r="Z925">
            <v>0</v>
          </cell>
          <cell r="AA925">
            <v>0</v>
          </cell>
          <cell r="AB925">
            <v>0</v>
          </cell>
          <cell r="AC925">
            <v>0</v>
          </cell>
          <cell r="AD925">
            <v>0</v>
          </cell>
          <cell r="AE925">
            <v>11</v>
          </cell>
          <cell r="AF925">
            <v>7.01</v>
          </cell>
          <cell r="AG925">
            <v>3.91</v>
          </cell>
          <cell r="AH925">
            <v>1.21</v>
          </cell>
          <cell r="AI925">
            <v>0</v>
          </cell>
          <cell r="AJ925">
            <v>0</v>
          </cell>
          <cell r="AK925">
            <v>0</v>
          </cell>
          <cell r="AL925">
            <v>1.83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2.38</v>
          </cell>
          <cell r="AV925">
            <v>0.84799999999999998</v>
          </cell>
          <cell r="AW925">
            <v>0</v>
          </cell>
          <cell r="AX925">
            <v>1</v>
          </cell>
          <cell r="AY925" t="str">
            <v>2L102X102X12.7X9</v>
          </cell>
        </row>
        <row r="926">
          <cell r="A926" t="str">
            <v>2L</v>
          </cell>
          <cell r="B926" t="str">
            <v>2L4X4X1/2X3/4</v>
          </cell>
          <cell r="C926">
            <v>25.5</v>
          </cell>
          <cell r="D926">
            <v>7.49</v>
          </cell>
          <cell r="E926">
            <v>4</v>
          </cell>
          <cell r="F926">
            <v>0</v>
          </cell>
          <cell r="G926">
            <v>0</v>
          </cell>
          <cell r="H926">
            <v>0</v>
          </cell>
          <cell r="I926">
            <v>4</v>
          </cell>
          <cell r="J926">
            <v>0</v>
          </cell>
          <cell r="K926">
            <v>0</v>
          </cell>
          <cell r="L926">
            <v>0</v>
          </cell>
          <cell r="M926">
            <v>0.5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1.18</v>
          </cell>
          <cell r="T926">
            <v>0</v>
          </cell>
          <cell r="U926">
            <v>0</v>
          </cell>
          <cell r="V926">
            <v>0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0</v>
          </cell>
          <cell r="AC926">
            <v>0</v>
          </cell>
          <cell r="AD926">
            <v>0</v>
          </cell>
          <cell r="AE926">
            <v>11</v>
          </cell>
          <cell r="AF926">
            <v>7.01</v>
          </cell>
          <cell r="AG926">
            <v>3.91</v>
          </cell>
          <cell r="AH926">
            <v>1.21</v>
          </cell>
          <cell r="AI926">
            <v>0</v>
          </cell>
          <cell r="AJ926">
            <v>0</v>
          </cell>
          <cell r="AK926">
            <v>0</v>
          </cell>
          <cell r="AL926">
            <v>1.97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0</v>
          </cell>
          <cell r="AS926">
            <v>0</v>
          </cell>
          <cell r="AT926">
            <v>0</v>
          </cell>
          <cell r="AU926">
            <v>2.4900000000000002</v>
          </cell>
          <cell r="AV926">
            <v>0.86199999999999999</v>
          </cell>
          <cell r="AW926">
            <v>0</v>
          </cell>
          <cell r="AX926">
            <v>1</v>
          </cell>
          <cell r="AY926" t="str">
            <v>2L102X102X12.7X19</v>
          </cell>
        </row>
        <row r="927">
          <cell r="A927" t="str">
            <v>2L</v>
          </cell>
          <cell r="B927" t="str">
            <v>2L4X4X7/16</v>
          </cell>
          <cell r="C927">
            <v>22.5</v>
          </cell>
          <cell r="D927">
            <v>6.61</v>
          </cell>
          <cell r="E927">
            <v>4</v>
          </cell>
          <cell r="F927">
            <v>0</v>
          </cell>
          <cell r="G927">
            <v>0</v>
          </cell>
          <cell r="H927">
            <v>0</v>
          </cell>
          <cell r="I927">
            <v>4</v>
          </cell>
          <cell r="J927">
            <v>0</v>
          </cell>
          <cell r="K927">
            <v>0</v>
          </cell>
          <cell r="L927">
            <v>0</v>
          </cell>
          <cell r="M927">
            <v>0.4375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1.1499999999999999</v>
          </cell>
          <cell r="T927">
            <v>0</v>
          </cell>
          <cell r="U927">
            <v>0</v>
          </cell>
          <cell r="V927">
            <v>0</v>
          </cell>
          <cell r="W927">
            <v>0</v>
          </cell>
          <cell r="X927">
            <v>0</v>
          </cell>
          <cell r="Y927">
            <v>0</v>
          </cell>
          <cell r="Z927">
            <v>0</v>
          </cell>
          <cell r="AA927">
            <v>0</v>
          </cell>
          <cell r="AB927">
            <v>0</v>
          </cell>
          <cell r="AC927">
            <v>0</v>
          </cell>
          <cell r="AD927">
            <v>0</v>
          </cell>
          <cell r="AE927">
            <v>9.8699999999999992</v>
          </cell>
          <cell r="AF927">
            <v>6.2</v>
          </cell>
          <cell r="AG927">
            <v>3.47</v>
          </cell>
          <cell r="AH927">
            <v>1.22</v>
          </cell>
          <cell r="AI927">
            <v>0</v>
          </cell>
          <cell r="AJ927">
            <v>0</v>
          </cell>
          <cell r="AK927">
            <v>0</v>
          </cell>
          <cell r="AL927">
            <v>1.68</v>
          </cell>
          <cell r="AM927">
            <v>0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2.2799999999999998</v>
          </cell>
          <cell r="AV927">
            <v>0.83200000000000007</v>
          </cell>
          <cell r="AW927">
            <v>0</v>
          </cell>
          <cell r="AX927">
            <v>1</v>
          </cell>
          <cell r="AY927" t="str">
            <v>2L102X102X11.1</v>
          </cell>
        </row>
        <row r="928">
          <cell r="A928" t="str">
            <v>2L</v>
          </cell>
          <cell r="B928" t="str">
            <v>2L4X4X7/16X3/8</v>
          </cell>
          <cell r="C928">
            <v>22.5</v>
          </cell>
          <cell r="D928">
            <v>6.61</v>
          </cell>
          <cell r="E928">
            <v>4</v>
          </cell>
          <cell r="F928">
            <v>0</v>
          </cell>
          <cell r="G928">
            <v>0</v>
          </cell>
          <cell r="H928">
            <v>0</v>
          </cell>
          <cell r="I928">
            <v>4</v>
          </cell>
          <cell r="J928">
            <v>0</v>
          </cell>
          <cell r="K928">
            <v>0</v>
          </cell>
          <cell r="L928">
            <v>0</v>
          </cell>
          <cell r="M928">
            <v>0.4375</v>
          </cell>
          <cell r="N928">
            <v>0</v>
          </cell>
          <cell r="O928">
            <v>0</v>
          </cell>
          <cell r="P928">
            <v>0</v>
          </cell>
          <cell r="Q928">
            <v>0</v>
          </cell>
          <cell r="R928">
            <v>0</v>
          </cell>
          <cell r="S928">
            <v>1.1499999999999999</v>
          </cell>
          <cell r="T928">
            <v>0</v>
          </cell>
          <cell r="U928">
            <v>0</v>
          </cell>
          <cell r="V928">
            <v>0</v>
          </cell>
          <cell r="W928">
            <v>0</v>
          </cell>
          <cell r="X928">
            <v>0</v>
          </cell>
          <cell r="Y928">
            <v>0</v>
          </cell>
          <cell r="Z928">
            <v>0</v>
          </cell>
          <cell r="AA928">
            <v>0</v>
          </cell>
          <cell r="AB928">
            <v>0</v>
          </cell>
          <cell r="AC928">
            <v>0</v>
          </cell>
          <cell r="AD928">
            <v>0</v>
          </cell>
          <cell r="AE928">
            <v>9.8699999999999992</v>
          </cell>
          <cell r="AF928">
            <v>6.2</v>
          </cell>
          <cell r="AG928">
            <v>3.47</v>
          </cell>
          <cell r="AH928">
            <v>1.22</v>
          </cell>
          <cell r="AI928">
            <v>0</v>
          </cell>
          <cell r="AJ928">
            <v>0</v>
          </cell>
          <cell r="AK928">
            <v>0</v>
          </cell>
          <cell r="AL928">
            <v>1.81</v>
          </cell>
          <cell r="AM928">
            <v>0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2.38</v>
          </cell>
          <cell r="AV928">
            <v>0.84599999999999997</v>
          </cell>
          <cell r="AW928">
            <v>0</v>
          </cell>
          <cell r="AX928">
            <v>1</v>
          </cell>
          <cell r="AY928" t="str">
            <v>2L102X102X11.1X9</v>
          </cell>
        </row>
        <row r="929">
          <cell r="A929" t="str">
            <v>2L</v>
          </cell>
          <cell r="B929" t="str">
            <v>2L4X4X7/16X3/4</v>
          </cell>
          <cell r="C929">
            <v>22.5</v>
          </cell>
          <cell r="D929">
            <v>6.61</v>
          </cell>
          <cell r="E929">
            <v>4</v>
          </cell>
          <cell r="F929">
            <v>0</v>
          </cell>
          <cell r="G929">
            <v>0</v>
          </cell>
          <cell r="H929">
            <v>0</v>
          </cell>
          <cell r="I929">
            <v>4</v>
          </cell>
          <cell r="J929">
            <v>0</v>
          </cell>
          <cell r="K929">
            <v>0</v>
          </cell>
          <cell r="L929">
            <v>0</v>
          </cell>
          <cell r="M929">
            <v>0.4375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1.1499999999999999</v>
          </cell>
          <cell r="T929">
            <v>0</v>
          </cell>
          <cell r="U929">
            <v>0</v>
          </cell>
          <cell r="V929">
            <v>0</v>
          </cell>
          <cell r="W929">
            <v>0</v>
          </cell>
          <cell r="X929">
            <v>0</v>
          </cell>
          <cell r="Y929">
            <v>0</v>
          </cell>
          <cell r="Z929">
            <v>0</v>
          </cell>
          <cell r="AA929">
            <v>0</v>
          </cell>
          <cell r="AB929">
            <v>0</v>
          </cell>
          <cell r="AC929">
            <v>0</v>
          </cell>
          <cell r="AD929">
            <v>0</v>
          </cell>
          <cell r="AE929">
            <v>9.8699999999999992</v>
          </cell>
          <cell r="AF929">
            <v>6.2</v>
          </cell>
          <cell r="AG929">
            <v>3.47</v>
          </cell>
          <cell r="AH929">
            <v>1.22</v>
          </cell>
          <cell r="AI929">
            <v>0</v>
          </cell>
          <cell r="AJ929">
            <v>0</v>
          </cell>
          <cell r="AK929">
            <v>0</v>
          </cell>
          <cell r="AL929">
            <v>1.96</v>
          </cell>
          <cell r="AM929">
            <v>0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2.4900000000000002</v>
          </cell>
          <cell r="AV929">
            <v>0.85899999999999999</v>
          </cell>
          <cell r="AW929">
            <v>0</v>
          </cell>
          <cell r="AX929">
            <v>1</v>
          </cell>
          <cell r="AY929" t="str">
            <v>2L102X102X11.1X19</v>
          </cell>
        </row>
        <row r="930">
          <cell r="A930" t="str">
            <v>2L</v>
          </cell>
          <cell r="B930" t="str">
            <v>2L4X4X3/8</v>
          </cell>
          <cell r="C930">
            <v>19.399999999999999</v>
          </cell>
          <cell r="D930">
            <v>5.71</v>
          </cell>
          <cell r="E930">
            <v>4</v>
          </cell>
          <cell r="F930">
            <v>0</v>
          </cell>
          <cell r="G930">
            <v>0</v>
          </cell>
          <cell r="H930">
            <v>0</v>
          </cell>
          <cell r="I930">
            <v>4</v>
          </cell>
          <cell r="J930">
            <v>0</v>
          </cell>
          <cell r="K930">
            <v>0</v>
          </cell>
          <cell r="L930">
            <v>0</v>
          </cell>
          <cell r="M930">
            <v>0.375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S930">
            <v>1.1299999999999999</v>
          </cell>
          <cell r="T930">
            <v>0</v>
          </cell>
          <cell r="U930">
            <v>0</v>
          </cell>
          <cell r="V930">
            <v>0</v>
          </cell>
          <cell r="W930">
            <v>0</v>
          </cell>
          <cell r="X930">
            <v>0</v>
          </cell>
          <cell r="Y930">
            <v>0</v>
          </cell>
          <cell r="Z930">
            <v>0</v>
          </cell>
          <cell r="AA930">
            <v>0</v>
          </cell>
          <cell r="AB930">
            <v>0</v>
          </cell>
          <cell r="AC930">
            <v>0</v>
          </cell>
          <cell r="AD930">
            <v>0</v>
          </cell>
          <cell r="AE930">
            <v>8.64</v>
          </cell>
          <cell r="AF930">
            <v>5.37</v>
          </cell>
          <cell r="AG930">
            <v>3.01</v>
          </cell>
          <cell r="AH930">
            <v>1.23</v>
          </cell>
          <cell r="AI930">
            <v>0</v>
          </cell>
          <cell r="AJ930">
            <v>0</v>
          </cell>
          <cell r="AK930">
            <v>0</v>
          </cell>
          <cell r="AL930">
            <v>1.67</v>
          </cell>
          <cell r="AM930">
            <v>0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2.2799999999999998</v>
          </cell>
          <cell r="AV930">
            <v>0.82900000000000007</v>
          </cell>
          <cell r="AW930">
            <v>0</v>
          </cell>
          <cell r="AX930">
            <v>1</v>
          </cell>
          <cell r="AY930" t="str">
            <v>2L102X102X9.5</v>
          </cell>
        </row>
        <row r="931">
          <cell r="A931" t="str">
            <v>2L</v>
          </cell>
          <cell r="B931" t="str">
            <v>2L4X4X3/8X3/8</v>
          </cell>
          <cell r="C931">
            <v>19.399999999999999</v>
          </cell>
          <cell r="D931">
            <v>5.71</v>
          </cell>
          <cell r="E931">
            <v>4</v>
          </cell>
          <cell r="F931">
            <v>0</v>
          </cell>
          <cell r="G931">
            <v>0</v>
          </cell>
          <cell r="H931">
            <v>0</v>
          </cell>
          <cell r="I931">
            <v>4</v>
          </cell>
          <cell r="J931">
            <v>0</v>
          </cell>
          <cell r="K931">
            <v>0</v>
          </cell>
          <cell r="L931">
            <v>0</v>
          </cell>
          <cell r="M931">
            <v>0.375</v>
          </cell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R931">
            <v>0</v>
          </cell>
          <cell r="S931">
            <v>1.1299999999999999</v>
          </cell>
          <cell r="T931">
            <v>0</v>
          </cell>
          <cell r="U931">
            <v>0</v>
          </cell>
          <cell r="V931">
            <v>0</v>
          </cell>
          <cell r="W931">
            <v>0</v>
          </cell>
          <cell r="X931">
            <v>0</v>
          </cell>
          <cell r="Y931">
            <v>0</v>
          </cell>
          <cell r="Z931">
            <v>0</v>
          </cell>
          <cell r="AA931">
            <v>0</v>
          </cell>
          <cell r="AB931">
            <v>0</v>
          </cell>
          <cell r="AC931">
            <v>0</v>
          </cell>
          <cell r="AD931">
            <v>0</v>
          </cell>
          <cell r="AE931">
            <v>8.64</v>
          </cell>
          <cell r="AF931">
            <v>5.37</v>
          </cell>
          <cell r="AG931">
            <v>3.01</v>
          </cell>
          <cell r="AH931">
            <v>1.23</v>
          </cell>
          <cell r="AI931">
            <v>0</v>
          </cell>
          <cell r="AJ931">
            <v>0</v>
          </cell>
          <cell r="AK931">
            <v>0</v>
          </cell>
          <cell r="AL931">
            <v>1.8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2.38</v>
          </cell>
          <cell r="AV931">
            <v>0.84299999999999997</v>
          </cell>
          <cell r="AW931">
            <v>0</v>
          </cell>
          <cell r="AX931">
            <v>1</v>
          </cell>
          <cell r="AY931" t="str">
            <v>2L102X102X9.5X9</v>
          </cell>
        </row>
        <row r="932">
          <cell r="A932" t="str">
            <v>2L</v>
          </cell>
          <cell r="B932" t="str">
            <v>2L4X4X3/8X3/4</v>
          </cell>
          <cell r="C932">
            <v>19.399999999999999</v>
          </cell>
          <cell r="D932">
            <v>5.71</v>
          </cell>
          <cell r="E932">
            <v>4</v>
          </cell>
          <cell r="F932">
            <v>0</v>
          </cell>
          <cell r="G932">
            <v>0</v>
          </cell>
          <cell r="H932">
            <v>0</v>
          </cell>
          <cell r="I932">
            <v>4</v>
          </cell>
          <cell r="J932">
            <v>0</v>
          </cell>
          <cell r="K932">
            <v>0</v>
          </cell>
          <cell r="L932">
            <v>0</v>
          </cell>
          <cell r="M932">
            <v>0.375</v>
          </cell>
          <cell r="N932">
            <v>0</v>
          </cell>
          <cell r="O932">
            <v>0</v>
          </cell>
          <cell r="P932">
            <v>0</v>
          </cell>
          <cell r="Q932">
            <v>0</v>
          </cell>
          <cell r="R932">
            <v>0</v>
          </cell>
          <cell r="S932">
            <v>1.1299999999999999</v>
          </cell>
          <cell r="T932">
            <v>0</v>
          </cell>
          <cell r="U932">
            <v>0</v>
          </cell>
          <cell r="V932">
            <v>0</v>
          </cell>
          <cell r="W932">
            <v>0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8.64</v>
          </cell>
          <cell r="AF932">
            <v>5.37</v>
          </cell>
          <cell r="AG932">
            <v>3.01</v>
          </cell>
          <cell r="AH932">
            <v>1.23</v>
          </cell>
          <cell r="AI932">
            <v>0</v>
          </cell>
          <cell r="AJ932">
            <v>0</v>
          </cell>
          <cell r="AK932">
            <v>0</v>
          </cell>
          <cell r="AL932">
            <v>1.94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2.4900000000000002</v>
          </cell>
          <cell r="AV932">
            <v>0.85599999999999998</v>
          </cell>
          <cell r="AW932">
            <v>0</v>
          </cell>
          <cell r="AX932">
            <v>1</v>
          </cell>
          <cell r="AY932" t="str">
            <v>2L102X102X9.5X19</v>
          </cell>
        </row>
        <row r="933">
          <cell r="A933" t="str">
            <v>2L</v>
          </cell>
          <cell r="B933" t="str">
            <v>2L4X4X5/16</v>
          </cell>
          <cell r="C933">
            <v>16.3</v>
          </cell>
          <cell r="D933">
            <v>4.8</v>
          </cell>
          <cell r="E933">
            <v>4</v>
          </cell>
          <cell r="F933">
            <v>0</v>
          </cell>
          <cell r="G933">
            <v>0</v>
          </cell>
          <cell r="H933">
            <v>0</v>
          </cell>
          <cell r="I933">
            <v>4</v>
          </cell>
          <cell r="J933">
            <v>0</v>
          </cell>
          <cell r="K933">
            <v>0</v>
          </cell>
          <cell r="L933">
            <v>0</v>
          </cell>
          <cell r="M933">
            <v>0.3125</v>
          </cell>
          <cell r="N933">
            <v>0</v>
          </cell>
          <cell r="O933">
            <v>0</v>
          </cell>
          <cell r="P933">
            <v>0</v>
          </cell>
          <cell r="Q933">
            <v>0</v>
          </cell>
          <cell r="R933">
            <v>0</v>
          </cell>
          <cell r="S933">
            <v>1.1100000000000001</v>
          </cell>
          <cell r="T933">
            <v>0</v>
          </cell>
          <cell r="U933">
            <v>0</v>
          </cell>
          <cell r="V933">
            <v>0</v>
          </cell>
          <cell r="W933">
            <v>0</v>
          </cell>
          <cell r="X933">
            <v>0</v>
          </cell>
          <cell r="Y933">
            <v>0</v>
          </cell>
          <cell r="Z933">
            <v>0</v>
          </cell>
          <cell r="AA933">
            <v>0</v>
          </cell>
          <cell r="AB933">
            <v>0</v>
          </cell>
          <cell r="AC933">
            <v>0</v>
          </cell>
          <cell r="AD933">
            <v>0</v>
          </cell>
          <cell r="AE933">
            <v>7.35</v>
          </cell>
          <cell r="AF933">
            <v>4.5199999999999996</v>
          </cell>
          <cell r="AG933">
            <v>2.54</v>
          </cell>
          <cell r="AH933">
            <v>1.24</v>
          </cell>
          <cell r="AI933">
            <v>0</v>
          </cell>
          <cell r="AJ933">
            <v>0</v>
          </cell>
          <cell r="AK933">
            <v>0</v>
          </cell>
          <cell r="AL933">
            <v>1.66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0</v>
          </cell>
          <cell r="AS933">
            <v>0</v>
          </cell>
          <cell r="AT933">
            <v>0</v>
          </cell>
          <cell r="AU933">
            <v>2.2799999999999998</v>
          </cell>
          <cell r="AV933">
            <v>0.82600000000000007</v>
          </cell>
          <cell r="AW933">
            <v>0</v>
          </cell>
          <cell r="AX933">
            <v>1</v>
          </cell>
          <cell r="AY933" t="str">
            <v>2L102X102X7.9</v>
          </cell>
        </row>
        <row r="934">
          <cell r="A934" t="str">
            <v>2L</v>
          </cell>
          <cell r="B934" t="str">
            <v>2L4X4X5/16X3/8</v>
          </cell>
          <cell r="C934">
            <v>16.3</v>
          </cell>
          <cell r="D934">
            <v>4.8</v>
          </cell>
          <cell r="E934">
            <v>4</v>
          </cell>
          <cell r="F934">
            <v>0</v>
          </cell>
          <cell r="G934">
            <v>0</v>
          </cell>
          <cell r="H934">
            <v>0</v>
          </cell>
          <cell r="I934">
            <v>4</v>
          </cell>
          <cell r="J934">
            <v>0</v>
          </cell>
          <cell r="K934">
            <v>0</v>
          </cell>
          <cell r="L934">
            <v>0</v>
          </cell>
          <cell r="M934">
            <v>0.3125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1.1100000000000001</v>
          </cell>
          <cell r="T934">
            <v>0</v>
          </cell>
          <cell r="U934">
            <v>0</v>
          </cell>
          <cell r="V934">
            <v>0</v>
          </cell>
          <cell r="W934">
            <v>0</v>
          </cell>
          <cell r="X934">
            <v>0</v>
          </cell>
          <cell r="Y934">
            <v>0</v>
          </cell>
          <cell r="Z934">
            <v>0</v>
          </cell>
          <cell r="AA934">
            <v>0</v>
          </cell>
          <cell r="AB934">
            <v>0</v>
          </cell>
          <cell r="AC934">
            <v>0</v>
          </cell>
          <cell r="AD934">
            <v>0</v>
          </cell>
          <cell r="AE934">
            <v>7.35</v>
          </cell>
          <cell r="AF934">
            <v>4.5199999999999996</v>
          </cell>
          <cell r="AG934">
            <v>2.54</v>
          </cell>
          <cell r="AH934">
            <v>1.24</v>
          </cell>
          <cell r="AI934">
            <v>0</v>
          </cell>
          <cell r="AJ934">
            <v>0</v>
          </cell>
          <cell r="AK934">
            <v>0</v>
          </cell>
          <cell r="AL934">
            <v>1.79</v>
          </cell>
          <cell r="AM934">
            <v>0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2.37</v>
          </cell>
          <cell r="AV934">
            <v>0.84</v>
          </cell>
          <cell r="AW934">
            <v>0</v>
          </cell>
          <cell r="AX934">
            <v>0.997</v>
          </cell>
          <cell r="AY934" t="str">
            <v>2L102X102X7.9X9</v>
          </cell>
        </row>
        <row r="935">
          <cell r="A935" t="str">
            <v>2L</v>
          </cell>
          <cell r="B935" t="str">
            <v>2L4X4X5/16X3/4</v>
          </cell>
          <cell r="C935">
            <v>16.3</v>
          </cell>
          <cell r="D935">
            <v>4.8</v>
          </cell>
          <cell r="E935">
            <v>4</v>
          </cell>
          <cell r="F935">
            <v>0</v>
          </cell>
          <cell r="G935">
            <v>0</v>
          </cell>
          <cell r="H935">
            <v>0</v>
          </cell>
          <cell r="I935">
            <v>4</v>
          </cell>
          <cell r="J935">
            <v>0</v>
          </cell>
          <cell r="K935">
            <v>0</v>
          </cell>
          <cell r="L935">
            <v>0</v>
          </cell>
          <cell r="M935">
            <v>0.3125</v>
          </cell>
          <cell r="N935">
            <v>0</v>
          </cell>
          <cell r="O935">
            <v>0</v>
          </cell>
          <cell r="P935">
            <v>0</v>
          </cell>
          <cell r="Q935">
            <v>0</v>
          </cell>
          <cell r="R935">
            <v>0</v>
          </cell>
          <cell r="S935">
            <v>1.1100000000000001</v>
          </cell>
          <cell r="T935">
            <v>0</v>
          </cell>
          <cell r="U935">
            <v>0</v>
          </cell>
          <cell r="V935">
            <v>0</v>
          </cell>
          <cell r="W935">
            <v>0</v>
          </cell>
          <cell r="X935">
            <v>0</v>
          </cell>
          <cell r="Y935">
            <v>0</v>
          </cell>
          <cell r="Z935">
            <v>0</v>
          </cell>
          <cell r="AA935">
            <v>0</v>
          </cell>
          <cell r="AB935">
            <v>0</v>
          </cell>
          <cell r="AC935">
            <v>0</v>
          </cell>
          <cell r="AD935">
            <v>0</v>
          </cell>
          <cell r="AE935">
            <v>7.35</v>
          </cell>
          <cell r="AF935">
            <v>4.5199999999999996</v>
          </cell>
          <cell r="AG935">
            <v>2.54</v>
          </cell>
          <cell r="AH935">
            <v>1.24</v>
          </cell>
          <cell r="AI935">
            <v>0</v>
          </cell>
          <cell r="AJ935">
            <v>0</v>
          </cell>
          <cell r="AK935">
            <v>0</v>
          </cell>
          <cell r="AL935">
            <v>1.93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0</v>
          </cell>
          <cell r="AS935">
            <v>0</v>
          </cell>
          <cell r="AT935">
            <v>0</v>
          </cell>
          <cell r="AU935">
            <v>2.48</v>
          </cell>
          <cell r="AV935">
            <v>0.85399999999999998</v>
          </cell>
          <cell r="AW935">
            <v>0</v>
          </cell>
          <cell r="AX935">
            <v>0.997</v>
          </cell>
          <cell r="AY935" t="str">
            <v>2L102X102X7.9X19</v>
          </cell>
        </row>
        <row r="936">
          <cell r="A936" t="str">
            <v>2L</v>
          </cell>
          <cell r="B936" t="str">
            <v>2L4X4X1/4</v>
          </cell>
          <cell r="C936">
            <v>13.2</v>
          </cell>
          <cell r="D936">
            <v>3.87</v>
          </cell>
          <cell r="E936">
            <v>4</v>
          </cell>
          <cell r="F936">
            <v>0</v>
          </cell>
          <cell r="G936">
            <v>0</v>
          </cell>
          <cell r="H936">
            <v>0</v>
          </cell>
          <cell r="I936">
            <v>4</v>
          </cell>
          <cell r="J936">
            <v>0</v>
          </cell>
          <cell r="K936">
            <v>0</v>
          </cell>
          <cell r="L936">
            <v>0</v>
          </cell>
          <cell r="M936">
            <v>0.25</v>
          </cell>
          <cell r="N936">
            <v>0</v>
          </cell>
          <cell r="O936">
            <v>0</v>
          </cell>
          <cell r="P936">
            <v>0</v>
          </cell>
          <cell r="Q936">
            <v>0</v>
          </cell>
          <cell r="R936">
            <v>0</v>
          </cell>
          <cell r="S936">
            <v>1.08</v>
          </cell>
          <cell r="T936">
            <v>0</v>
          </cell>
          <cell r="U936">
            <v>0</v>
          </cell>
          <cell r="V936">
            <v>0</v>
          </cell>
          <cell r="W936">
            <v>0</v>
          </cell>
          <cell r="X936">
            <v>0</v>
          </cell>
          <cell r="Y936">
            <v>0</v>
          </cell>
          <cell r="Z936">
            <v>0</v>
          </cell>
          <cell r="AA936">
            <v>0</v>
          </cell>
          <cell r="AB936">
            <v>0</v>
          </cell>
          <cell r="AC936">
            <v>0</v>
          </cell>
          <cell r="AD936">
            <v>0</v>
          </cell>
          <cell r="AE936">
            <v>6</v>
          </cell>
          <cell r="AF936">
            <v>3.65</v>
          </cell>
          <cell r="AG936">
            <v>2.0499999999999998</v>
          </cell>
          <cell r="AH936">
            <v>1.25</v>
          </cell>
          <cell r="AI936">
            <v>0</v>
          </cell>
          <cell r="AJ936">
            <v>0</v>
          </cell>
          <cell r="AK936">
            <v>0</v>
          </cell>
          <cell r="AL936">
            <v>1.65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0</v>
          </cell>
          <cell r="AS936">
            <v>0</v>
          </cell>
          <cell r="AT936">
            <v>0</v>
          </cell>
          <cell r="AU936">
            <v>2.2799999999999998</v>
          </cell>
          <cell r="AV936">
            <v>0.82400000000000007</v>
          </cell>
          <cell r="AW936">
            <v>0</v>
          </cell>
          <cell r="AX936">
            <v>0.998</v>
          </cell>
          <cell r="AY936" t="str">
            <v>2L102X102X6.4</v>
          </cell>
        </row>
        <row r="937">
          <cell r="A937" t="str">
            <v>2L</v>
          </cell>
          <cell r="B937" t="str">
            <v>2L4X4X1/4X3/8</v>
          </cell>
          <cell r="C937">
            <v>13.2</v>
          </cell>
          <cell r="D937">
            <v>3.87</v>
          </cell>
          <cell r="E937">
            <v>4</v>
          </cell>
          <cell r="F937">
            <v>0</v>
          </cell>
          <cell r="G937">
            <v>0</v>
          </cell>
          <cell r="H937">
            <v>0</v>
          </cell>
          <cell r="I937">
            <v>4</v>
          </cell>
          <cell r="J937">
            <v>0</v>
          </cell>
          <cell r="K937">
            <v>0</v>
          </cell>
          <cell r="L937">
            <v>0</v>
          </cell>
          <cell r="M937">
            <v>0.25</v>
          </cell>
          <cell r="N937">
            <v>0</v>
          </cell>
          <cell r="O937">
            <v>0</v>
          </cell>
          <cell r="P937">
            <v>0</v>
          </cell>
          <cell r="Q937">
            <v>0</v>
          </cell>
          <cell r="R937">
            <v>0</v>
          </cell>
          <cell r="S937">
            <v>1.08</v>
          </cell>
          <cell r="T937">
            <v>0</v>
          </cell>
          <cell r="U937">
            <v>0</v>
          </cell>
          <cell r="V937">
            <v>0</v>
          </cell>
          <cell r="W937">
            <v>0</v>
          </cell>
          <cell r="X937">
            <v>0</v>
          </cell>
          <cell r="Y937">
            <v>0</v>
          </cell>
          <cell r="Z937">
            <v>0</v>
          </cell>
          <cell r="AA937">
            <v>0</v>
          </cell>
          <cell r="AB937">
            <v>0</v>
          </cell>
          <cell r="AC937">
            <v>0</v>
          </cell>
          <cell r="AD937">
            <v>0</v>
          </cell>
          <cell r="AE937">
            <v>6</v>
          </cell>
          <cell r="AF937">
            <v>3.65</v>
          </cell>
          <cell r="AG937">
            <v>2.0499999999999998</v>
          </cell>
          <cell r="AH937">
            <v>1.25</v>
          </cell>
          <cell r="AI937">
            <v>0</v>
          </cell>
          <cell r="AJ937">
            <v>0</v>
          </cell>
          <cell r="AK937">
            <v>0</v>
          </cell>
          <cell r="AL937">
            <v>1.78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2.37</v>
          </cell>
          <cell r="AV937">
            <v>0.83799999999999997</v>
          </cell>
          <cell r="AW937">
            <v>0</v>
          </cell>
          <cell r="AX937">
            <v>0.91200000000000003</v>
          </cell>
          <cell r="AY937" t="str">
            <v>2L102X102X6.4X9</v>
          </cell>
        </row>
        <row r="938">
          <cell r="A938" t="str">
            <v>2L</v>
          </cell>
          <cell r="B938" t="str">
            <v>2L4X4X1/4X3/4</v>
          </cell>
          <cell r="C938">
            <v>13.2</v>
          </cell>
          <cell r="D938">
            <v>3.87</v>
          </cell>
          <cell r="E938">
            <v>4</v>
          </cell>
          <cell r="F938">
            <v>0</v>
          </cell>
          <cell r="G938">
            <v>0</v>
          </cell>
          <cell r="H938">
            <v>0</v>
          </cell>
          <cell r="I938">
            <v>4</v>
          </cell>
          <cell r="J938">
            <v>0</v>
          </cell>
          <cell r="K938">
            <v>0</v>
          </cell>
          <cell r="L938">
            <v>0</v>
          </cell>
          <cell r="M938">
            <v>0.25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1.08</v>
          </cell>
          <cell r="T938">
            <v>0</v>
          </cell>
          <cell r="U938">
            <v>0</v>
          </cell>
          <cell r="V938">
            <v>0</v>
          </cell>
          <cell r="W938">
            <v>0</v>
          </cell>
          <cell r="X938">
            <v>0</v>
          </cell>
          <cell r="Y938">
            <v>0</v>
          </cell>
          <cell r="Z938">
            <v>0</v>
          </cell>
          <cell r="AA938">
            <v>0</v>
          </cell>
          <cell r="AB938">
            <v>0</v>
          </cell>
          <cell r="AC938">
            <v>0</v>
          </cell>
          <cell r="AD938">
            <v>0</v>
          </cell>
          <cell r="AE938">
            <v>6</v>
          </cell>
          <cell r="AF938">
            <v>3.65</v>
          </cell>
          <cell r="AG938">
            <v>2.0499999999999998</v>
          </cell>
          <cell r="AH938">
            <v>1.25</v>
          </cell>
          <cell r="AI938">
            <v>0</v>
          </cell>
          <cell r="AJ938">
            <v>0</v>
          </cell>
          <cell r="AK938">
            <v>0</v>
          </cell>
          <cell r="AL938">
            <v>1.91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2.48</v>
          </cell>
          <cell r="AV938">
            <v>0.85099999999999998</v>
          </cell>
          <cell r="AW938">
            <v>0</v>
          </cell>
          <cell r="AX938">
            <v>0.91200000000000003</v>
          </cell>
          <cell r="AY938" t="str">
            <v>2L102X102X6.4X19</v>
          </cell>
        </row>
        <row r="939">
          <cell r="A939" t="str">
            <v>2L</v>
          </cell>
          <cell r="B939" t="str">
            <v>2L3-1/2X3-1/2X1/2</v>
          </cell>
          <cell r="C939">
            <v>22.2</v>
          </cell>
          <cell r="D939">
            <v>6.53</v>
          </cell>
          <cell r="E939">
            <v>3.5</v>
          </cell>
          <cell r="F939">
            <v>0</v>
          </cell>
          <cell r="G939">
            <v>0</v>
          </cell>
          <cell r="H939">
            <v>0</v>
          </cell>
          <cell r="I939">
            <v>3.5</v>
          </cell>
          <cell r="J939">
            <v>0</v>
          </cell>
          <cell r="K939">
            <v>0</v>
          </cell>
          <cell r="L939">
            <v>0</v>
          </cell>
          <cell r="M939">
            <v>0.5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1.05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7.25</v>
          </cell>
          <cell r="AF939">
            <v>5.33</v>
          </cell>
          <cell r="AG939">
            <v>2.96</v>
          </cell>
          <cell r="AH939">
            <v>1.05</v>
          </cell>
          <cell r="AI939">
            <v>0</v>
          </cell>
          <cell r="AJ939">
            <v>0</v>
          </cell>
          <cell r="AK939">
            <v>0</v>
          </cell>
          <cell r="AL939">
            <v>1.49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0</v>
          </cell>
          <cell r="AU939">
            <v>1.99</v>
          </cell>
          <cell r="AV939">
            <v>0.83799999999999997</v>
          </cell>
          <cell r="AW939">
            <v>0</v>
          </cell>
          <cell r="AX939">
            <v>1</v>
          </cell>
          <cell r="AY939" t="str">
            <v>2L89X89X12.7</v>
          </cell>
        </row>
        <row r="940">
          <cell r="A940" t="str">
            <v>2L</v>
          </cell>
          <cell r="B940" t="str">
            <v>2L3-1/2X3-1/2X1/2X3/8</v>
          </cell>
          <cell r="C940">
            <v>22.2</v>
          </cell>
          <cell r="D940">
            <v>6.53</v>
          </cell>
          <cell r="E940">
            <v>3.5</v>
          </cell>
          <cell r="F940">
            <v>0</v>
          </cell>
          <cell r="G940">
            <v>0</v>
          </cell>
          <cell r="H940">
            <v>0</v>
          </cell>
          <cell r="I940">
            <v>3.5</v>
          </cell>
          <cell r="J940">
            <v>0</v>
          </cell>
          <cell r="K940">
            <v>0</v>
          </cell>
          <cell r="L940">
            <v>0</v>
          </cell>
          <cell r="M940">
            <v>0.5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1.05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7.25</v>
          </cell>
          <cell r="AF940">
            <v>5.33</v>
          </cell>
          <cell r="AG940">
            <v>2.96</v>
          </cell>
          <cell r="AH940">
            <v>1.05</v>
          </cell>
          <cell r="AI940">
            <v>0</v>
          </cell>
          <cell r="AJ940">
            <v>0</v>
          </cell>
          <cell r="AK940">
            <v>0</v>
          </cell>
          <cell r="AL940">
            <v>1.63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2.1</v>
          </cell>
          <cell r="AV940">
            <v>0.85399999999999998</v>
          </cell>
          <cell r="AW940">
            <v>0</v>
          </cell>
          <cell r="AX940">
            <v>1</v>
          </cell>
          <cell r="AY940" t="str">
            <v>2L89X89X12.7X9</v>
          </cell>
        </row>
        <row r="941">
          <cell r="A941" t="str">
            <v>2L</v>
          </cell>
          <cell r="B941" t="str">
            <v>2L3-1/2X3-1/2X1/2X3/4</v>
          </cell>
          <cell r="C941">
            <v>22.2</v>
          </cell>
          <cell r="D941">
            <v>6.53</v>
          </cell>
          <cell r="E941">
            <v>3.5</v>
          </cell>
          <cell r="F941">
            <v>0</v>
          </cell>
          <cell r="G941">
            <v>0</v>
          </cell>
          <cell r="H941">
            <v>0</v>
          </cell>
          <cell r="I941">
            <v>3.5</v>
          </cell>
          <cell r="J941">
            <v>0</v>
          </cell>
          <cell r="K941">
            <v>0</v>
          </cell>
          <cell r="L941">
            <v>0</v>
          </cell>
          <cell r="M941">
            <v>0.5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1.05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7.25</v>
          </cell>
          <cell r="AF941">
            <v>5.33</v>
          </cell>
          <cell r="AG941">
            <v>2.96</v>
          </cell>
          <cell r="AH941">
            <v>1.05</v>
          </cell>
          <cell r="AI941">
            <v>0</v>
          </cell>
          <cell r="AJ941">
            <v>0</v>
          </cell>
          <cell r="AK941">
            <v>0</v>
          </cell>
          <cell r="AL941">
            <v>1.77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0</v>
          </cell>
          <cell r="AU941">
            <v>2.21</v>
          </cell>
          <cell r="AV941">
            <v>0.86899999999999999</v>
          </cell>
          <cell r="AW941">
            <v>0</v>
          </cell>
          <cell r="AX941">
            <v>1</v>
          </cell>
          <cell r="AY941" t="str">
            <v>2L89X89X12.7X19</v>
          </cell>
        </row>
        <row r="942">
          <cell r="A942" t="str">
            <v>2L</v>
          </cell>
          <cell r="B942" t="str">
            <v>2L3-1/2X3-1/2X7/16</v>
          </cell>
          <cell r="C942">
            <v>19.600000000000001</v>
          </cell>
          <cell r="D942">
            <v>5.77</v>
          </cell>
          <cell r="E942">
            <v>3.5</v>
          </cell>
          <cell r="F942">
            <v>0</v>
          </cell>
          <cell r="G942">
            <v>0</v>
          </cell>
          <cell r="H942">
            <v>0</v>
          </cell>
          <cell r="I942">
            <v>3.5</v>
          </cell>
          <cell r="J942">
            <v>0</v>
          </cell>
          <cell r="K942">
            <v>0</v>
          </cell>
          <cell r="L942">
            <v>0</v>
          </cell>
          <cell r="M942">
            <v>0.4375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1.03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6.51</v>
          </cell>
          <cell r="AF942">
            <v>4.7300000000000004</v>
          </cell>
          <cell r="AG942">
            <v>2.63</v>
          </cell>
          <cell r="AH942">
            <v>1.06</v>
          </cell>
          <cell r="AI942">
            <v>0</v>
          </cell>
          <cell r="AJ942">
            <v>0</v>
          </cell>
          <cell r="AK942">
            <v>0</v>
          </cell>
          <cell r="AL942">
            <v>1.48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1.99</v>
          </cell>
          <cell r="AV942">
            <v>0.83499999999999996</v>
          </cell>
          <cell r="AW942">
            <v>0</v>
          </cell>
          <cell r="AX942">
            <v>1</v>
          </cell>
          <cell r="AY942" t="str">
            <v>2L89X89X11.1</v>
          </cell>
        </row>
        <row r="943">
          <cell r="A943" t="str">
            <v>2L</v>
          </cell>
          <cell r="B943" t="str">
            <v>2L3-1/2X3-1/2X7/16X3/8</v>
          </cell>
          <cell r="C943">
            <v>19.600000000000001</v>
          </cell>
          <cell r="D943">
            <v>5.77</v>
          </cell>
          <cell r="E943">
            <v>3.5</v>
          </cell>
          <cell r="F943">
            <v>0</v>
          </cell>
          <cell r="G943">
            <v>0</v>
          </cell>
          <cell r="H943">
            <v>0</v>
          </cell>
          <cell r="I943">
            <v>3.5</v>
          </cell>
          <cell r="J943">
            <v>0</v>
          </cell>
          <cell r="K943">
            <v>0</v>
          </cell>
          <cell r="L943">
            <v>0</v>
          </cell>
          <cell r="M943">
            <v>0.4375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1.03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6.51</v>
          </cell>
          <cell r="AF943">
            <v>4.7300000000000004</v>
          </cell>
          <cell r="AG943">
            <v>2.63</v>
          </cell>
          <cell r="AH943">
            <v>1.06</v>
          </cell>
          <cell r="AI943">
            <v>0</v>
          </cell>
          <cell r="AJ943">
            <v>0</v>
          </cell>
          <cell r="AK943">
            <v>0</v>
          </cell>
          <cell r="AL943">
            <v>1.61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0</v>
          </cell>
          <cell r="AU943">
            <v>2.09</v>
          </cell>
          <cell r="AV943">
            <v>0.85099999999999998</v>
          </cell>
          <cell r="AW943">
            <v>0</v>
          </cell>
          <cell r="AX943">
            <v>1</v>
          </cell>
          <cell r="AY943" t="str">
            <v>2L89X89X11.1X9</v>
          </cell>
        </row>
        <row r="944">
          <cell r="A944" t="str">
            <v>2L</v>
          </cell>
          <cell r="B944" t="str">
            <v>2L3-1/2X3-1/2X7/16X3/4</v>
          </cell>
          <cell r="C944">
            <v>19.600000000000001</v>
          </cell>
          <cell r="D944">
            <v>5.77</v>
          </cell>
          <cell r="E944">
            <v>3.5</v>
          </cell>
          <cell r="F944">
            <v>0</v>
          </cell>
          <cell r="G944">
            <v>0</v>
          </cell>
          <cell r="H944">
            <v>0</v>
          </cell>
          <cell r="I944">
            <v>3.5</v>
          </cell>
          <cell r="J944">
            <v>0</v>
          </cell>
          <cell r="K944">
            <v>0</v>
          </cell>
          <cell r="L944">
            <v>0</v>
          </cell>
          <cell r="M944">
            <v>0.4375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1.03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6.51</v>
          </cell>
          <cell r="AF944">
            <v>4.7300000000000004</v>
          </cell>
          <cell r="AG944">
            <v>2.63</v>
          </cell>
          <cell r="AH944">
            <v>1.06</v>
          </cell>
          <cell r="AI944">
            <v>0</v>
          </cell>
          <cell r="AJ944">
            <v>0</v>
          </cell>
          <cell r="AK944">
            <v>0</v>
          </cell>
          <cell r="AL944">
            <v>1.76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2.21</v>
          </cell>
          <cell r="AV944">
            <v>0.86599999999999999</v>
          </cell>
          <cell r="AW944">
            <v>0</v>
          </cell>
          <cell r="AX944">
            <v>1</v>
          </cell>
          <cell r="AY944" t="str">
            <v>2L89X89X11.1X19</v>
          </cell>
        </row>
        <row r="945">
          <cell r="A945" t="str">
            <v>2L</v>
          </cell>
          <cell r="B945" t="str">
            <v>2L3-1/2X3-1/2X3/8</v>
          </cell>
          <cell r="C945">
            <v>17</v>
          </cell>
          <cell r="D945">
            <v>5</v>
          </cell>
          <cell r="E945">
            <v>3.5</v>
          </cell>
          <cell r="F945">
            <v>0</v>
          </cell>
          <cell r="G945">
            <v>0</v>
          </cell>
          <cell r="H945">
            <v>0</v>
          </cell>
          <cell r="I945">
            <v>3.5</v>
          </cell>
          <cell r="J945">
            <v>0</v>
          </cell>
          <cell r="K945">
            <v>0</v>
          </cell>
          <cell r="L945">
            <v>0</v>
          </cell>
          <cell r="M945">
            <v>0.375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1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5.72</v>
          </cell>
          <cell r="AF945">
            <v>4.1100000000000003</v>
          </cell>
          <cell r="AG945">
            <v>2.29</v>
          </cell>
          <cell r="AH945">
            <v>1.07</v>
          </cell>
          <cell r="AI945">
            <v>0</v>
          </cell>
          <cell r="AJ945">
            <v>0</v>
          </cell>
          <cell r="AK945">
            <v>0</v>
          </cell>
          <cell r="AL945">
            <v>1.47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0</v>
          </cell>
          <cell r="AS945">
            <v>0</v>
          </cell>
          <cell r="AT945">
            <v>0</v>
          </cell>
          <cell r="AU945">
            <v>1.99</v>
          </cell>
          <cell r="AV945">
            <v>0.83200000000000007</v>
          </cell>
          <cell r="AW945">
            <v>0</v>
          </cell>
          <cell r="AX945">
            <v>1</v>
          </cell>
          <cell r="AY945" t="str">
            <v>2L89X89X9.5</v>
          </cell>
        </row>
        <row r="946">
          <cell r="A946" t="str">
            <v>2L</v>
          </cell>
          <cell r="B946" t="str">
            <v>2L3-1/2X3-1/2X3/8X3/8</v>
          </cell>
          <cell r="C946">
            <v>17</v>
          </cell>
          <cell r="D946">
            <v>5</v>
          </cell>
          <cell r="E946">
            <v>3.5</v>
          </cell>
          <cell r="F946">
            <v>0</v>
          </cell>
          <cell r="G946">
            <v>0</v>
          </cell>
          <cell r="H946">
            <v>0</v>
          </cell>
          <cell r="I946">
            <v>3.5</v>
          </cell>
          <cell r="J946">
            <v>0</v>
          </cell>
          <cell r="K946">
            <v>0</v>
          </cell>
          <cell r="L946">
            <v>0</v>
          </cell>
          <cell r="M946">
            <v>0.375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1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5.72</v>
          </cell>
          <cell r="AF946">
            <v>4.1100000000000003</v>
          </cell>
          <cell r="AG946">
            <v>2.29</v>
          </cell>
          <cell r="AH946">
            <v>1.07</v>
          </cell>
          <cell r="AI946">
            <v>0</v>
          </cell>
          <cell r="AJ946">
            <v>0</v>
          </cell>
          <cell r="AK946">
            <v>0</v>
          </cell>
          <cell r="AL946">
            <v>1.6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0</v>
          </cell>
          <cell r="AR946">
            <v>0</v>
          </cell>
          <cell r="AS946">
            <v>0</v>
          </cell>
          <cell r="AT946">
            <v>0</v>
          </cell>
          <cell r="AU946">
            <v>2.09</v>
          </cell>
          <cell r="AV946">
            <v>0.84799999999999998</v>
          </cell>
          <cell r="AW946">
            <v>0</v>
          </cell>
          <cell r="AX946">
            <v>1</v>
          </cell>
          <cell r="AY946" t="str">
            <v>2L89X89X9.5X9</v>
          </cell>
        </row>
        <row r="947">
          <cell r="A947" t="str">
            <v>2L</v>
          </cell>
          <cell r="B947" t="str">
            <v>2L3-1/2X3-1/2X3/8X3/4</v>
          </cell>
          <cell r="C947">
            <v>17</v>
          </cell>
          <cell r="D947">
            <v>5</v>
          </cell>
          <cell r="E947">
            <v>3.5</v>
          </cell>
          <cell r="F947">
            <v>0</v>
          </cell>
          <cell r="G947">
            <v>0</v>
          </cell>
          <cell r="H947">
            <v>0</v>
          </cell>
          <cell r="I947">
            <v>3.5</v>
          </cell>
          <cell r="J947">
            <v>0</v>
          </cell>
          <cell r="K947">
            <v>0</v>
          </cell>
          <cell r="L947">
            <v>0</v>
          </cell>
          <cell r="M947">
            <v>0.375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1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5.72</v>
          </cell>
          <cell r="AF947">
            <v>4.1100000000000003</v>
          </cell>
          <cell r="AG947">
            <v>2.29</v>
          </cell>
          <cell r="AH947">
            <v>1.07</v>
          </cell>
          <cell r="AI947">
            <v>0</v>
          </cell>
          <cell r="AJ947">
            <v>0</v>
          </cell>
          <cell r="AK947">
            <v>0</v>
          </cell>
          <cell r="AL947">
            <v>1.74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2.2000000000000002</v>
          </cell>
          <cell r="AV947">
            <v>0.86299999999999999</v>
          </cell>
          <cell r="AW947">
            <v>0</v>
          </cell>
          <cell r="AX947">
            <v>1</v>
          </cell>
          <cell r="AY947" t="str">
            <v>2L89X89X9.5X19</v>
          </cell>
        </row>
        <row r="948">
          <cell r="A948" t="str">
            <v>2L</v>
          </cell>
          <cell r="B948" t="str">
            <v>2L3-1/2X3-1/2X5/16</v>
          </cell>
          <cell r="C948">
            <v>14.3</v>
          </cell>
          <cell r="D948">
            <v>4.21</v>
          </cell>
          <cell r="E948">
            <v>3.5</v>
          </cell>
          <cell r="F948">
            <v>0</v>
          </cell>
          <cell r="G948">
            <v>0</v>
          </cell>
          <cell r="H948">
            <v>0</v>
          </cell>
          <cell r="I948">
            <v>3.5</v>
          </cell>
          <cell r="J948">
            <v>0</v>
          </cell>
          <cell r="K948">
            <v>0</v>
          </cell>
          <cell r="L948">
            <v>0</v>
          </cell>
          <cell r="M948">
            <v>0.3125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0.97899999999999998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4.8899999999999997</v>
          </cell>
          <cell r="AF948">
            <v>3.47</v>
          </cell>
          <cell r="AG948">
            <v>1.94</v>
          </cell>
          <cell r="AH948">
            <v>1.08</v>
          </cell>
          <cell r="AI948">
            <v>0</v>
          </cell>
          <cell r="AJ948">
            <v>0</v>
          </cell>
          <cell r="AK948">
            <v>0</v>
          </cell>
          <cell r="AL948">
            <v>1.46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1.99</v>
          </cell>
          <cell r="AV948">
            <v>0.82900000000000007</v>
          </cell>
          <cell r="AW948">
            <v>0</v>
          </cell>
          <cell r="AX948">
            <v>1</v>
          </cell>
          <cell r="AY948" t="str">
            <v>2L89X89X7.9</v>
          </cell>
        </row>
        <row r="949">
          <cell r="A949" t="str">
            <v>2L</v>
          </cell>
          <cell r="B949" t="str">
            <v>2L3-1/2X3-1/2X5/16X3/8</v>
          </cell>
          <cell r="C949">
            <v>14.3</v>
          </cell>
          <cell r="D949">
            <v>4.21</v>
          </cell>
          <cell r="E949">
            <v>3.5</v>
          </cell>
          <cell r="F949">
            <v>0</v>
          </cell>
          <cell r="G949">
            <v>0</v>
          </cell>
          <cell r="H949">
            <v>0</v>
          </cell>
          <cell r="I949">
            <v>3.5</v>
          </cell>
          <cell r="J949">
            <v>0</v>
          </cell>
          <cell r="K949">
            <v>0</v>
          </cell>
          <cell r="L949">
            <v>0</v>
          </cell>
          <cell r="M949">
            <v>0.3125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0.97899999999999998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4.8899999999999997</v>
          </cell>
          <cell r="AF949">
            <v>3.47</v>
          </cell>
          <cell r="AG949">
            <v>1.94</v>
          </cell>
          <cell r="AH949">
            <v>1.08</v>
          </cell>
          <cell r="AI949">
            <v>0</v>
          </cell>
          <cell r="AJ949">
            <v>0</v>
          </cell>
          <cell r="AK949">
            <v>0</v>
          </cell>
          <cell r="AL949">
            <v>1.59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0</v>
          </cell>
          <cell r="AU949">
            <v>2.09</v>
          </cell>
          <cell r="AV949">
            <v>0.84499999999999997</v>
          </cell>
          <cell r="AW949">
            <v>0</v>
          </cell>
          <cell r="AX949">
            <v>1</v>
          </cell>
          <cell r="AY949" t="str">
            <v>2L89X89X7.9X9</v>
          </cell>
        </row>
        <row r="950">
          <cell r="A950" t="str">
            <v>2L</v>
          </cell>
          <cell r="B950" t="str">
            <v>2L3-1/2X3-1/2X5/16X3/4</v>
          </cell>
          <cell r="C950">
            <v>14.3</v>
          </cell>
          <cell r="D950">
            <v>4.21</v>
          </cell>
          <cell r="E950">
            <v>3.5</v>
          </cell>
          <cell r="F950">
            <v>0</v>
          </cell>
          <cell r="G950">
            <v>0</v>
          </cell>
          <cell r="H950">
            <v>0</v>
          </cell>
          <cell r="I950">
            <v>3.5</v>
          </cell>
          <cell r="J950">
            <v>0</v>
          </cell>
          <cell r="K950">
            <v>0</v>
          </cell>
          <cell r="L950">
            <v>0</v>
          </cell>
          <cell r="M950">
            <v>0.3125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0.97899999999999998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4.8899999999999997</v>
          </cell>
          <cell r="AF950">
            <v>3.47</v>
          </cell>
          <cell r="AG950">
            <v>1.94</v>
          </cell>
          <cell r="AH950">
            <v>1.08</v>
          </cell>
          <cell r="AI950">
            <v>0</v>
          </cell>
          <cell r="AJ950">
            <v>0</v>
          </cell>
          <cell r="AK950">
            <v>0</v>
          </cell>
          <cell r="AL950">
            <v>1.73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0</v>
          </cell>
          <cell r="AU950">
            <v>2.2000000000000002</v>
          </cell>
          <cell r="AV950">
            <v>0.86</v>
          </cell>
          <cell r="AW950">
            <v>0</v>
          </cell>
          <cell r="AX950">
            <v>1</v>
          </cell>
          <cell r="AY950" t="str">
            <v>2L89X89X7.9X19</v>
          </cell>
        </row>
        <row r="951">
          <cell r="A951" t="str">
            <v>2L</v>
          </cell>
          <cell r="B951" t="str">
            <v>2L3-1/2X3-1/2X1/4</v>
          </cell>
          <cell r="C951">
            <v>11.6</v>
          </cell>
          <cell r="D951">
            <v>3.41</v>
          </cell>
          <cell r="E951">
            <v>3.5</v>
          </cell>
          <cell r="F951">
            <v>0</v>
          </cell>
          <cell r="G951">
            <v>0</v>
          </cell>
          <cell r="H951">
            <v>0</v>
          </cell>
          <cell r="I951">
            <v>3.5</v>
          </cell>
          <cell r="J951">
            <v>0</v>
          </cell>
          <cell r="K951">
            <v>0</v>
          </cell>
          <cell r="L951">
            <v>0</v>
          </cell>
          <cell r="M951">
            <v>0.25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0.95400000000000007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4.01</v>
          </cell>
          <cell r="AF951">
            <v>2.82</v>
          </cell>
          <cell r="AG951">
            <v>1.57</v>
          </cell>
          <cell r="AH951">
            <v>1.0900000000000001</v>
          </cell>
          <cell r="AI951">
            <v>0</v>
          </cell>
          <cell r="AJ951">
            <v>0</v>
          </cell>
          <cell r="AK951">
            <v>0</v>
          </cell>
          <cell r="AL951">
            <v>1.44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0</v>
          </cell>
          <cell r="AU951">
            <v>1.99</v>
          </cell>
          <cell r="AV951">
            <v>0.82600000000000007</v>
          </cell>
          <cell r="AW951">
            <v>0</v>
          </cell>
          <cell r="AX951">
            <v>1</v>
          </cell>
          <cell r="AY951" t="str">
            <v>2L89X89X6.4</v>
          </cell>
        </row>
        <row r="952">
          <cell r="A952" t="str">
            <v>2L</v>
          </cell>
          <cell r="B952" t="str">
            <v>2L3-1/2X3-1/2X1/4X3/8</v>
          </cell>
          <cell r="C952">
            <v>11.6</v>
          </cell>
          <cell r="D952">
            <v>3.41</v>
          </cell>
          <cell r="E952">
            <v>3.5</v>
          </cell>
          <cell r="F952">
            <v>0</v>
          </cell>
          <cell r="G952">
            <v>0</v>
          </cell>
          <cell r="H952">
            <v>0</v>
          </cell>
          <cell r="I952">
            <v>3.5</v>
          </cell>
          <cell r="J952">
            <v>0</v>
          </cell>
          <cell r="K952">
            <v>0</v>
          </cell>
          <cell r="L952">
            <v>0</v>
          </cell>
          <cell r="M952">
            <v>0.25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0.95400000000000007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4.01</v>
          </cell>
          <cell r="AF952">
            <v>2.82</v>
          </cell>
          <cell r="AG952">
            <v>1.57</v>
          </cell>
          <cell r="AH952">
            <v>1.0900000000000001</v>
          </cell>
          <cell r="AI952">
            <v>0</v>
          </cell>
          <cell r="AJ952">
            <v>0</v>
          </cell>
          <cell r="AK952">
            <v>0</v>
          </cell>
          <cell r="AL952">
            <v>1.57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0</v>
          </cell>
          <cell r="AU952">
            <v>2.08</v>
          </cell>
          <cell r="AV952">
            <v>0.84199999999999997</v>
          </cell>
          <cell r="AW952">
            <v>0</v>
          </cell>
          <cell r="AX952">
            <v>0.96499999999999997</v>
          </cell>
          <cell r="AY952" t="str">
            <v>2L89X89X6.4X9</v>
          </cell>
        </row>
        <row r="953">
          <cell r="A953" t="str">
            <v>2L</v>
          </cell>
          <cell r="B953" t="str">
            <v>2L3-1/2X3-1/2X1/4X3/4</v>
          </cell>
          <cell r="C953">
            <v>11.6</v>
          </cell>
          <cell r="D953">
            <v>3.41</v>
          </cell>
          <cell r="E953">
            <v>3.5</v>
          </cell>
          <cell r="F953">
            <v>0</v>
          </cell>
          <cell r="G953">
            <v>0</v>
          </cell>
          <cell r="H953">
            <v>0</v>
          </cell>
          <cell r="I953">
            <v>3.5</v>
          </cell>
          <cell r="J953">
            <v>0</v>
          </cell>
          <cell r="K953">
            <v>0</v>
          </cell>
          <cell r="L953">
            <v>0</v>
          </cell>
          <cell r="M953">
            <v>0.25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0.95400000000000007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4.01</v>
          </cell>
          <cell r="AF953">
            <v>2.82</v>
          </cell>
          <cell r="AG953">
            <v>1.57</v>
          </cell>
          <cell r="AH953">
            <v>1.0900000000000001</v>
          </cell>
          <cell r="AI953">
            <v>0</v>
          </cell>
          <cell r="AJ953">
            <v>0</v>
          </cell>
          <cell r="AK953">
            <v>0</v>
          </cell>
          <cell r="AL953">
            <v>1.72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0</v>
          </cell>
          <cell r="AU953">
            <v>2.19</v>
          </cell>
          <cell r="AV953">
            <v>0.85699999999999998</v>
          </cell>
          <cell r="AW953">
            <v>0</v>
          </cell>
          <cell r="AX953">
            <v>0.96499999999999997</v>
          </cell>
          <cell r="AY953" t="str">
            <v>2L89X89X6.4X19</v>
          </cell>
        </row>
        <row r="954">
          <cell r="A954" t="str">
            <v>2L</v>
          </cell>
          <cell r="B954" t="str">
            <v>2L3X3X1/2</v>
          </cell>
          <cell r="C954">
            <v>18.7</v>
          </cell>
          <cell r="D954">
            <v>5.5</v>
          </cell>
          <cell r="E954">
            <v>3</v>
          </cell>
          <cell r="F954">
            <v>0</v>
          </cell>
          <cell r="G954">
            <v>0</v>
          </cell>
          <cell r="H954">
            <v>0</v>
          </cell>
          <cell r="I954">
            <v>3</v>
          </cell>
          <cell r="J954">
            <v>0</v>
          </cell>
          <cell r="K954">
            <v>0</v>
          </cell>
          <cell r="L954">
            <v>0</v>
          </cell>
          <cell r="M954">
            <v>0.5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0.92900000000000005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4.41</v>
          </cell>
          <cell r="AF954">
            <v>3.83</v>
          </cell>
          <cell r="AG954">
            <v>2.13</v>
          </cell>
          <cell r="AH954">
            <v>0.89500000000000002</v>
          </cell>
          <cell r="AI954">
            <v>0</v>
          </cell>
          <cell r="AJ954">
            <v>0</v>
          </cell>
          <cell r="AK954">
            <v>0</v>
          </cell>
          <cell r="AL954">
            <v>1.29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1.71</v>
          </cell>
          <cell r="AV954">
            <v>0.84199999999999997</v>
          </cell>
          <cell r="AW954">
            <v>0</v>
          </cell>
          <cell r="AX954">
            <v>1</v>
          </cell>
          <cell r="AY954" t="str">
            <v>2L76X76X12.7</v>
          </cell>
        </row>
        <row r="955">
          <cell r="A955" t="str">
            <v>2L</v>
          </cell>
          <cell r="B955" t="str">
            <v>2L3X3X1/2X3/8</v>
          </cell>
          <cell r="C955">
            <v>18.7</v>
          </cell>
          <cell r="D955">
            <v>5.5</v>
          </cell>
          <cell r="E955">
            <v>3</v>
          </cell>
          <cell r="F955">
            <v>0</v>
          </cell>
          <cell r="G955">
            <v>0</v>
          </cell>
          <cell r="H955">
            <v>0</v>
          </cell>
          <cell r="I955">
            <v>3</v>
          </cell>
          <cell r="J955">
            <v>0</v>
          </cell>
          <cell r="K955">
            <v>0</v>
          </cell>
          <cell r="L955">
            <v>0</v>
          </cell>
          <cell r="M955">
            <v>0.5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0.92900000000000005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4.41</v>
          </cell>
          <cell r="AF955">
            <v>3.83</v>
          </cell>
          <cell r="AG955">
            <v>2.13</v>
          </cell>
          <cell r="AH955">
            <v>0.89500000000000002</v>
          </cell>
          <cell r="AI955">
            <v>0</v>
          </cell>
          <cell r="AJ955">
            <v>0</v>
          </cell>
          <cell r="AK955">
            <v>0</v>
          </cell>
          <cell r="AL955">
            <v>1.43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1.82</v>
          </cell>
          <cell r="AV955">
            <v>0.86099999999999999</v>
          </cell>
          <cell r="AW955">
            <v>0</v>
          </cell>
          <cell r="AX955">
            <v>1</v>
          </cell>
          <cell r="AY955" t="str">
            <v>2L76X76X12.7X9</v>
          </cell>
        </row>
        <row r="956">
          <cell r="A956" t="str">
            <v>2L</v>
          </cell>
          <cell r="B956" t="str">
            <v>2L3X3X1/2X3/4</v>
          </cell>
          <cell r="C956">
            <v>18.7</v>
          </cell>
          <cell r="D956">
            <v>5.5</v>
          </cell>
          <cell r="E956">
            <v>3</v>
          </cell>
          <cell r="F956">
            <v>0</v>
          </cell>
          <cell r="G956">
            <v>0</v>
          </cell>
          <cell r="H956">
            <v>0</v>
          </cell>
          <cell r="I956">
            <v>3</v>
          </cell>
          <cell r="J956">
            <v>0</v>
          </cell>
          <cell r="K956">
            <v>0</v>
          </cell>
          <cell r="L956">
            <v>0</v>
          </cell>
          <cell r="M956">
            <v>0.5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0.92900000000000005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4.41</v>
          </cell>
          <cell r="AF956">
            <v>3.83</v>
          </cell>
          <cell r="AG956">
            <v>2.13</v>
          </cell>
          <cell r="AH956">
            <v>0.89500000000000002</v>
          </cell>
          <cell r="AI956">
            <v>0</v>
          </cell>
          <cell r="AJ956">
            <v>0</v>
          </cell>
          <cell r="AK956">
            <v>0</v>
          </cell>
          <cell r="AL956">
            <v>1.58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1.94</v>
          </cell>
          <cell r="AV956">
            <v>0.878</v>
          </cell>
          <cell r="AW956">
            <v>0</v>
          </cell>
          <cell r="AX956">
            <v>1</v>
          </cell>
          <cell r="AY956" t="str">
            <v>2L76X76X12.7X19</v>
          </cell>
        </row>
        <row r="957">
          <cell r="A957" t="str">
            <v>2L</v>
          </cell>
          <cell r="B957" t="str">
            <v>2L3X3X7/16</v>
          </cell>
          <cell r="C957">
            <v>16.600000000000001</v>
          </cell>
          <cell r="D957">
            <v>4.8600000000000003</v>
          </cell>
          <cell r="E957">
            <v>3</v>
          </cell>
          <cell r="F957">
            <v>0</v>
          </cell>
          <cell r="G957">
            <v>0</v>
          </cell>
          <cell r="H957">
            <v>0</v>
          </cell>
          <cell r="I957">
            <v>3</v>
          </cell>
          <cell r="J957">
            <v>0</v>
          </cell>
          <cell r="K957">
            <v>0</v>
          </cell>
          <cell r="L957">
            <v>0</v>
          </cell>
          <cell r="M957">
            <v>0.4375</v>
          </cell>
          <cell r="N957">
            <v>0</v>
          </cell>
          <cell r="O957">
            <v>0</v>
          </cell>
          <cell r="P957">
            <v>0</v>
          </cell>
          <cell r="Q957">
            <v>0</v>
          </cell>
          <cell r="R957">
            <v>0</v>
          </cell>
          <cell r="S957">
            <v>0.90700000000000003</v>
          </cell>
          <cell r="T957">
            <v>0</v>
          </cell>
          <cell r="U957">
            <v>0</v>
          </cell>
          <cell r="V957">
            <v>0</v>
          </cell>
          <cell r="W957">
            <v>0</v>
          </cell>
          <cell r="X957">
            <v>0</v>
          </cell>
          <cell r="Y957">
            <v>0</v>
          </cell>
          <cell r="Z957">
            <v>0</v>
          </cell>
          <cell r="AA957">
            <v>0</v>
          </cell>
          <cell r="AB957">
            <v>0</v>
          </cell>
          <cell r="AC957">
            <v>0</v>
          </cell>
          <cell r="AD957">
            <v>0</v>
          </cell>
          <cell r="AE957">
            <v>3.96</v>
          </cell>
          <cell r="AF957">
            <v>3.4</v>
          </cell>
          <cell r="AG957">
            <v>1.89</v>
          </cell>
          <cell r="AH957">
            <v>0.90300000000000002</v>
          </cell>
          <cell r="AI957">
            <v>0</v>
          </cell>
          <cell r="AJ957">
            <v>0</v>
          </cell>
          <cell r="AK957">
            <v>0</v>
          </cell>
          <cell r="AL957">
            <v>1.28</v>
          </cell>
          <cell r="AM957">
            <v>0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1.71</v>
          </cell>
          <cell r="AV957">
            <v>0.83799999999999997</v>
          </cell>
          <cell r="AW957">
            <v>0</v>
          </cell>
          <cell r="AX957">
            <v>1</v>
          </cell>
          <cell r="AY957" t="str">
            <v>2L76X76X11.1</v>
          </cell>
        </row>
        <row r="958">
          <cell r="A958" t="str">
            <v>2L</v>
          </cell>
          <cell r="B958" t="str">
            <v>2L3X3X7/16X3/8</v>
          </cell>
          <cell r="C958">
            <v>16.600000000000001</v>
          </cell>
          <cell r="D958">
            <v>4.8600000000000003</v>
          </cell>
          <cell r="E958">
            <v>3</v>
          </cell>
          <cell r="F958">
            <v>0</v>
          </cell>
          <cell r="G958">
            <v>0</v>
          </cell>
          <cell r="H958">
            <v>0</v>
          </cell>
          <cell r="I958">
            <v>3</v>
          </cell>
          <cell r="J958">
            <v>0</v>
          </cell>
          <cell r="K958">
            <v>0</v>
          </cell>
          <cell r="L958">
            <v>0</v>
          </cell>
          <cell r="M958">
            <v>0.4375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0.90700000000000003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3.96</v>
          </cell>
          <cell r="AF958">
            <v>3.4</v>
          </cell>
          <cell r="AG958">
            <v>1.89</v>
          </cell>
          <cell r="AH958">
            <v>0.90300000000000002</v>
          </cell>
          <cell r="AI958">
            <v>0</v>
          </cell>
          <cell r="AJ958">
            <v>0</v>
          </cell>
          <cell r="AK958">
            <v>0</v>
          </cell>
          <cell r="AL958">
            <v>1.42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1.82</v>
          </cell>
          <cell r="AV958">
            <v>0.85699999999999998</v>
          </cell>
          <cell r="AW958">
            <v>0</v>
          </cell>
          <cell r="AX958">
            <v>1</v>
          </cell>
          <cell r="AY958" t="str">
            <v>2L76X76X11.1X9</v>
          </cell>
        </row>
        <row r="959">
          <cell r="A959" t="str">
            <v>2L</v>
          </cell>
          <cell r="B959" t="str">
            <v>2L3X3X7/16X3/4</v>
          </cell>
          <cell r="C959">
            <v>16.600000000000001</v>
          </cell>
          <cell r="D959">
            <v>4.8600000000000003</v>
          </cell>
          <cell r="E959">
            <v>3</v>
          </cell>
          <cell r="F959">
            <v>0</v>
          </cell>
          <cell r="G959">
            <v>0</v>
          </cell>
          <cell r="H959">
            <v>0</v>
          </cell>
          <cell r="I959">
            <v>3</v>
          </cell>
          <cell r="J959">
            <v>0</v>
          </cell>
          <cell r="K959">
            <v>0</v>
          </cell>
          <cell r="L959">
            <v>0</v>
          </cell>
          <cell r="M959">
            <v>0.4375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0.90700000000000003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3.96</v>
          </cell>
          <cell r="AF959">
            <v>3.4</v>
          </cell>
          <cell r="AG959">
            <v>1.89</v>
          </cell>
          <cell r="AH959">
            <v>0.90300000000000002</v>
          </cell>
          <cell r="AI959">
            <v>0</v>
          </cell>
          <cell r="AJ959">
            <v>0</v>
          </cell>
          <cell r="AK959">
            <v>0</v>
          </cell>
          <cell r="AL959">
            <v>1.57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1.94</v>
          </cell>
          <cell r="AV959">
            <v>0.874</v>
          </cell>
          <cell r="AW959">
            <v>0</v>
          </cell>
          <cell r="AX959">
            <v>1</v>
          </cell>
          <cell r="AY959" t="str">
            <v>2L76X76X11.1X19</v>
          </cell>
        </row>
        <row r="960">
          <cell r="A960" t="str">
            <v>2L</v>
          </cell>
          <cell r="B960" t="str">
            <v>2L3X3X3/8</v>
          </cell>
          <cell r="C960">
            <v>14.3</v>
          </cell>
          <cell r="D960">
            <v>4.22</v>
          </cell>
          <cell r="E960">
            <v>3</v>
          </cell>
          <cell r="F960">
            <v>0</v>
          </cell>
          <cell r="G960">
            <v>0</v>
          </cell>
          <cell r="H960">
            <v>0</v>
          </cell>
          <cell r="I960">
            <v>3</v>
          </cell>
          <cell r="J960">
            <v>0</v>
          </cell>
          <cell r="K960">
            <v>0</v>
          </cell>
          <cell r="L960">
            <v>0</v>
          </cell>
          <cell r="M960">
            <v>0.375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0.88400000000000001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3.49</v>
          </cell>
          <cell r="AF960">
            <v>2.97</v>
          </cell>
          <cell r="AG960">
            <v>1.65</v>
          </cell>
          <cell r="AH960">
            <v>0.91</v>
          </cell>
          <cell r="AI960">
            <v>0</v>
          </cell>
          <cell r="AJ960">
            <v>0</v>
          </cell>
          <cell r="AK960">
            <v>0</v>
          </cell>
          <cell r="AL960">
            <v>1.27</v>
          </cell>
          <cell r="AM960">
            <v>0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1.71</v>
          </cell>
          <cell r="AV960">
            <v>0.83399999999999996</v>
          </cell>
          <cell r="AW960">
            <v>0</v>
          </cell>
          <cell r="AX960">
            <v>1</v>
          </cell>
          <cell r="AY960" t="str">
            <v>2L76X76X9.5</v>
          </cell>
        </row>
        <row r="961">
          <cell r="A961" t="str">
            <v>2L</v>
          </cell>
          <cell r="B961" t="str">
            <v>2L3X3X3/8X3/8</v>
          </cell>
          <cell r="C961">
            <v>14.3</v>
          </cell>
          <cell r="D961">
            <v>4.22</v>
          </cell>
          <cell r="E961">
            <v>3</v>
          </cell>
          <cell r="F961">
            <v>0</v>
          </cell>
          <cell r="G961">
            <v>0</v>
          </cell>
          <cell r="H961">
            <v>0</v>
          </cell>
          <cell r="I961">
            <v>3</v>
          </cell>
          <cell r="J961">
            <v>0</v>
          </cell>
          <cell r="K961">
            <v>0</v>
          </cell>
          <cell r="L961">
            <v>0</v>
          </cell>
          <cell r="M961">
            <v>0.375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0.88400000000000001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3.49</v>
          </cell>
          <cell r="AF961">
            <v>2.97</v>
          </cell>
          <cell r="AG961">
            <v>1.65</v>
          </cell>
          <cell r="AH961">
            <v>0.91</v>
          </cell>
          <cell r="AI961">
            <v>0</v>
          </cell>
          <cell r="AJ961">
            <v>0</v>
          </cell>
          <cell r="AK961">
            <v>0</v>
          </cell>
          <cell r="AL961">
            <v>1.41</v>
          </cell>
          <cell r="AM961">
            <v>0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1.81</v>
          </cell>
          <cell r="AV961">
            <v>0.85299999999999998</v>
          </cell>
          <cell r="AW961">
            <v>0</v>
          </cell>
          <cell r="AX961">
            <v>1</v>
          </cell>
          <cell r="AY961" t="str">
            <v>2L76X76X9.5X9</v>
          </cell>
        </row>
        <row r="962">
          <cell r="A962" t="str">
            <v>2L</v>
          </cell>
          <cell r="B962" t="str">
            <v>2L3X3X3/8X3/4</v>
          </cell>
          <cell r="C962">
            <v>14.3</v>
          </cell>
          <cell r="D962">
            <v>4.22</v>
          </cell>
          <cell r="E962">
            <v>3</v>
          </cell>
          <cell r="F962">
            <v>0</v>
          </cell>
          <cell r="G962">
            <v>0</v>
          </cell>
          <cell r="H962">
            <v>0</v>
          </cell>
          <cell r="I962">
            <v>3</v>
          </cell>
          <cell r="J962">
            <v>0</v>
          </cell>
          <cell r="K962">
            <v>0</v>
          </cell>
          <cell r="L962">
            <v>0</v>
          </cell>
          <cell r="M962">
            <v>0.375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0.88400000000000001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3.49</v>
          </cell>
          <cell r="AF962">
            <v>2.97</v>
          </cell>
          <cell r="AG962">
            <v>1.65</v>
          </cell>
          <cell r="AH962">
            <v>0.91</v>
          </cell>
          <cell r="AI962">
            <v>0</v>
          </cell>
          <cell r="AJ962">
            <v>0</v>
          </cell>
          <cell r="AK962">
            <v>0</v>
          </cell>
          <cell r="AL962">
            <v>1.55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1.93</v>
          </cell>
          <cell r="AV962">
            <v>0.87</v>
          </cell>
          <cell r="AW962">
            <v>0</v>
          </cell>
          <cell r="AX962">
            <v>1</v>
          </cell>
          <cell r="AY962" t="str">
            <v>2L76X76X9.5X19</v>
          </cell>
        </row>
        <row r="963">
          <cell r="A963" t="str">
            <v>2L</v>
          </cell>
          <cell r="B963" t="str">
            <v>2L3X3X5/16</v>
          </cell>
          <cell r="C963">
            <v>12.1</v>
          </cell>
          <cell r="D963">
            <v>3.55</v>
          </cell>
          <cell r="E963">
            <v>3</v>
          </cell>
          <cell r="F963">
            <v>0</v>
          </cell>
          <cell r="G963">
            <v>0</v>
          </cell>
          <cell r="H963">
            <v>0</v>
          </cell>
          <cell r="I963">
            <v>3</v>
          </cell>
          <cell r="J963">
            <v>0</v>
          </cell>
          <cell r="K963">
            <v>0</v>
          </cell>
          <cell r="L963">
            <v>0</v>
          </cell>
          <cell r="M963">
            <v>0.3125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0.86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2.99</v>
          </cell>
          <cell r="AF963">
            <v>2.5099999999999998</v>
          </cell>
          <cell r="AG963">
            <v>1.4</v>
          </cell>
          <cell r="AH963">
            <v>0.91800000000000004</v>
          </cell>
          <cell r="AI963">
            <v>0</v>
          </cell>
          <cell r="AJ963">
            <v>0</v>
          </cell>
          <cell r="AK963">
            <v>0</v>
          </cell>
          <cell r="AL963">
            <v>1.26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1.71</v>
          </cell>
          <cell r="AV963">
            <v>0.83</v>
          </cell>
          <cell r="AW963">
            <v>0</v>
          </cell>
          <cell r="AX963">
            <v>1</v>
          </cell>
          <cell r="AY963" t="str">
            <v>2L76X76X7.9</v>
          </cell>
        </row>
        <row r="964">
          <cell r="A964" t="str">
            <v>2L</v>
          </cell>
          <cell r="B964" t="str">
            <v>2L3X3X5/16X3/8</v>
          </cell>
          <cell r="C964">
            <v>12.1</v>
          </cell>
          <cell r="D964">
            <v>3.55</v>
          </cell>
          <cell r="E964">
            <v>3</v>
          </cell>
          <cell r="F964">
            <v>0</v>
          </cell>
          <cell r="G964">
            <v>0</v>
          </cell>
          <cell r="H964">
            <v>0</v>
          </cell>
          <cell r="I964">
            <v>3</v>
          </cell>
          <cell r="J964">
            <v>0</v>
          </cell>
          <cell r="K964">
            <v>0</v>
          </cell>
          <cell r="L964">
            <v>0</v>
          </cell>
          <cell r="M964">
            <v>0.3125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0.86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2.99</v>
          </cell>
          <cell r="AF964">
            <v>2.5099999999999998</v>
          </cell>
          <cell r="AG964">
            <v>1.4</v>
          </cell>
          <cell r="AH964">
            <v>0.91800000000000004</v>
          </cell>
          <cell r="AI964">
            <v>0</v>
          </cell>
          <cell r="AJ964">
            <v>0</v>
          </cell>
          <cell r="AK964">
            <v>0</v>
          </cell>
          <cell r="AL964">
            <v>1.39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1.81</v>
          </cell>
          <cell r="AV964">
            <v>0.84899999999999998</v>
          </cell>
          <cell r="AW964">
            <v>0</v>
          </cell>
          <cell r="AX964">
            <v>1</v>
          </cell>
          <cell r="AY964" t="str">
            <v>2L76X76X7.9X9</v>
          </cell>
        </row>
        <row r="965">
          <cell r="A965" t="str">
            <v>2L</v>
          </cell>
          <cell r="B965" t="str">
            <v>2L3X3X5/16X3/4</v>
          </cell>
          <cell r="C965">
            <v>12.1</v>
          </cell>
          <cell r="D965">
            <v>3.55</v>
          </cell>
          <cell r="E965">
            <v>3</v>
          </cell>
          <cell r="F965">
            <v>0</v>
          </cell>
          <cell r="G965">
            <v>0</v>
          </cell>
          <cell r="H965">
            <v>0</v>
          </cell>
          <cell r="I965">
            <v>3</v>
          </cell>
          <cell r="J965">
            <v>0</v>
          </cell>
          <cell r="K965">
            <v>0</v>
          </cell>
          <cell r="L965">
            <v>0</v>
          </cell>
          <cell r="M965">
            <v>0.3125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0.86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2.99</v>
          </cell>
          <cell r="AF965">
            <v>2.5099999999999998</v>
          </cell>
          <cell r="AG965">
            <v>1.4</v>
          </cell>
          <cell r="AH965">
            <v>0.91800000000000004</v>
          </cell>
          <cell r="AI965">
            <v>0</v>
          </cell>
          <cell r="AJ965">
            <v>0</v>
          </cell>
          <cell r="AK965">
            <v>0</v>
          </cell>
          <cell r="AL965">
            <v>1.54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1.93</v>
          </cell>
          <cell r="AV965">
            <v>0.86599999999999999</v>
          </cell>
          <cell r="AW965">
            <v>0</v>
          </cell>
          <cell r="AX965">
            <v>1</v>
          </cell>
          <cell r="AY965" t="str">
            <v>2L76X76X7.9X19</v>
          </cell>
        </row>
        <row r="966">
          <cell r="A966" t="str">
            <v>2L</v>
          </cell>
          <cell r="B966" t="str">
            <v>2L3X3X1/4</v>
          </cell>
          <cell r="C966">
            <v>9.77</v>
          </cell>
          <cell r="D966">
            <v>2.87</v>
          </cell>
          <cell r="E966">
            <v>3</v>
          </cell>
          <cell r="F966">
            <v>0</v>
          </cell>
          <cell r="G966">
            <v>0</v>
          </cell>
          <cell r="H966">
            <v>0</v>
          </cell>
          <cell r="I966">
            <v>3</v>
          </cell>
          <cell r="J966">
            <v>0</v>
          </cell>
          <cell r="K966">
            <v>0</v>
          </cell>
          <cell r="L966">
            <v>0</v>
          </cell>
          <cell r="M966">
            <v>0.25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0.83599999999999997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2.46</v>
          </cell>
          <cell r="AF966">
            <v>2.04</v>
          </cell>
          <cell r="AG966">
            <v>1.1399999999999999</v>
          </cell>
          <cell r="AH966">
            <v>0.92600000000000005</v>
          </cell>
          <cell r="AI966">
            <v>0</v>
          </cell>
          <cell r="AJ966">
            <v>0</v>
          </cell>
          <cell r="AK966">
            <v>0</v>
          </cell>
          <cell r="AL966">
            <v>1.25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1.71</v>
          </cell>
          <cell r="AV966">
            <v>0.82700000000000007</v>
          </cell>
          <cell r="AW966">
            <v>0</v>
          </cell>
          <cell r="AX966">
            <v>1</v>
          </cell>
          <cell r="AY966" t="str">
            <v>2L76X76X6.4</v>
          </cell>
        </row>
        <row r="967">
          <cell r="A967" t="str">
            <v>2L</v>
          </cell>
          <cell r="B967" t="str">
            <v>2L3X3X1/4X3/8</v>
          </cell>
          <cell r="C967">
            <v>9.77</v>
          </cell>
          <cell r="D967">
            <v>2.87</v>
          </cell>
          <cell r="E967">
            <v>3</v>
          </cell>
          <cell r="F967">
            <v>0</v>
          </cell>
          <cell r="G967">
            <v>0</v>
          </cell>
          <cell r="H967">
            <v>0</v>
          </cell>
          <cell r="I967">
            <v>3</v>
          </cell>
          <cell r="J967">
            <v>0</v>
          </cell>
          <cell r="K967">
            <v>0</v>
          </cell>
          <cell r="L967">
            <v>0</v>
          </cell>
          <cell r="M967">
            <v>0.25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0.83599999999999997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2.46</v>
          </cell>
          <cell r="AF967">
            <v>2.04</v>
          </cell>
          <cell r="AG967">
            <v>1.1399999999999999</v>
          </cell>
          <cell r="AH967">
            <v>0.92600000000000005</v>
          </cell>
          <cell r="AI967">
            <v>0</v>
          </cell>
          <cell r="AJ967">
            <v>0</v>
          </cell>
          <cell r="AK967">
            <v>0</v>
          </cell>
          <cell r="AL967">
            <v>1.38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1.81</v>
          </cell>
          <cell r="AV967">
            <v>0.84499999999999997</v>
          </cell>
          <cell r="AW967">
            <v>0</v>
          </cell>
          <cell r="AX967">
            <v>1</v>
          </cell>
          <cell r="AY967" t="str">
            <v>2L76X76X6.4X9</v>
          </cell>
        </row>
        <row r="968">
          <cell r="A968" t="str">
            <v>2L</v>
          </cell>
          <cell r="B968" t="str">
            <v>2L3X3X1/4X3/4</v>
          </cell>
          <cell r="C968">
            <v>9.77</v>
          </cell>
          <cell r="D968">
            <v>2.87</v>
          </cell>
          <cell r="E968">
            <v>3</v>
          </cell>
          <cell r="F968">
            <v>0</v>
          </cell>
          <cell r="G968">
            <v>0</v>
          </cell>
          <cell r="H968">
            <v>0</v>
          </cell>
          <cell r="I968">
            <v>3</v>
          </cell>
          <cell r="J968">
            <v>0</v>
          </cell>
          <cell r="K968">
            <v>0</v>
          </cell>
          <cell r="L968">
            <v>0</v>
          </cell>
          <cell r="M968">
            <v>0.25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0.83599999999999997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2.46</v>
          </cell>
          <cell r="AF968">
            <v>2.04</v>
          </cell>
          <cell r="AG968">
            <v>1.1399999999999999</v>
          </cell>
          <cell r="AH968">
            <v>0.92600000000000005</v>
          </cell>
          <cell r="AI968">
            <v>0</v>
          </cell>
          <cell r="AJ968">
            <v>0</v>
          </cell>
          <cell r="AK968">
            <v>0</v>
          </cell>
          <cell r="AL968">
            <v>1.52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1.92</v>
          </cell>
          <cell r="AV968">
            <v>0.86299999999999999</v>
          </cell>
          <cell r="AW968">
            <v>0</v>
          </cell>
          <cell r="AX968">
            <v>1</v>
          </cell>
          <cell r="AY968" t="str">
            <v>2L76X76X6.4X19</v>
          </cell>
        </row>
        <row r="969">
          <cell r="A969" t="str">
            <v>2L</v>
          </cell>
          <cell r="B969" t="str">
            <v>2L3X3X3/16</v>
          </cell>
          <cell r="C969">
            <v>7.41</v>
          </cell>
          <cell r="D969">
            <v>2.1800000000000002</v>
          </cell>
          <cell r="E969">
            <v>3</v>
          </cell>
          <cell r="F969">
            <v>0</v>
          </cell>
          <cell r="G969">
            <v>0</v>
          </cell>
          <cell r="H969">
            <v>0</v>
          </cell>
          <cell r="I969">
            <v>3</v>
          </cell>
          <cell r="J969">
            <v>0</v>
          </cell>
          <cell r="K969">
            <v>0</v>
          </cell>
          <cell r="L969">
            <v>0</v>
          </cell>
          <cell r="M969">
            <v>0.1875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0.81200000000000006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1.9</v>
          </cell>
          <cell r="AF969">
            <v>1.55</v>
          </cell>
          <cell r="AG969">
            <v>0.86699999999999999</v>
          </cell>
          <cell r="AH969">
            <v>0.93300000000000005</v>
          </cell>
          <cell r="AI969">
            <v>0</v>
          </cell>
          <cell r="AJ969">
            <v>0</v>
          </cell>
          <cell r="AK969">
            <v>0</v>
          </cell>
          <cell r="AL969">
            <v>1.24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1.71</v>
          </cell>
          <cell r="AV969">
            <v>0.82300000000000006</v>
          </cell>
          <cell r="AW969">
            <v>0</v>
          </cell>
          <cell r="AX969">
            <v>0.998</v>
          </cell>
          <cell r="AY969" t="str">
            <v>2L76X76X4.8</v>
          </cell>
        </row>
        <row r="970">
          <cell r="A970" t="str">
            <v>2L</v>
          </cell>
          <cell r="B970" t="str">
            <v>2L3X3X3/16X3/8</v>
          </cell>
          <cell r="C970">
            <v>7.41</v>
          </cell>
          <cell r="D970">
            <v>2.1800000000000002</v>
          </cell>
          <cell r="E970">
            <v>3</v>
          </cell>
          <cell r="F970">
            <v>0</v>
          </cell>
          <cell r="G970">
            <v>0</v>
          </cell>
          <cell r="H970">
            <v>0</v>
          </cell>
          <cell r="I970">
            <v>3</v>
          </cell>
          <cell r="J970">
            <v>0</v>
          </cell>
          <cell r="K970">
            <v>0</v>
          </cell>
          <cell r="L970">
            <v>0</v>
          </cell>
          <cell r="M970">
            <v>0.1875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0.81200000000000006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1.9</v>
          </cell>
          <cell r="AF970">
            <v>1.55</v>
          </cell>
          <cell r="AG970">
            <v>0.86699999999999999</v>
          </cell>
          <cell r="AH970">
            <v>0.93300000000000005</v>
          </cell>
          <cell r="AI970">
            <v>0</v>
          </cell>
          <cell r="AJ970">
            <v>0</v>
          </cell>
          <cell r="AK970">
            <v>0</v>
          </cell>
          <cell r="AL970">
            <v>1.37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1.8</v>
          </cell>
          <cell r="AV970">
            <v>0.84199999999999997</v>
          </cell>
          <cell r="AW970">
            <v>0</v>
          </cell>
          <cell r="AX970">
            <v>0.91200000000000003</v>
          </cell>
          <cell r="AY970" t="str">
            <v>2L76X76X4.8X9</v>
          </cell>
        </row>
        <row r="971">
          <cell r="A971" t="str">
            <v>2L</v>
          </cell>
          <cell r="B971" t="str">
            <v>2L3X3X3/16X3/4</v>
          </cell>
          <cell r="C971">
            <v>7.41</v>
          </cell>
          <cell r="D971">
            <v>2.1800000000000002</v>
          </cell>
          <cell r="E971">
            <v>3</v>
          </cell>
          <cell r="F971">
            <v>0</v>
          </cell>
          <cell r="G971">
            <v>0</v>
          </cell>
          <cell r="H971">
            <v>0</v>
          </cell>
          <cell r="I971">
            <v>3</v>
          </cell>
          <cell r="J971">
            <v>0</v>
          </cell>
          <cell r="K971">
            <v>0</v>
          </cell>
          <cell r="L971">
            <v>0</v>
          </cell>
          <cell r="M971">
            <v>0.1875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0.81200000000000006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1.9</v>
          </cell>
          <cell r="AF971">
            <v>1.55</v>
          </cell>
          <cell r="AG971">
            <v>0.86699999999999999</v>
          </cell>
          <cell r="AH971">
            <v>0.93300000000000005</v>
          </cell>
          <cell r="AI971">
            <v>0</v>
          </cell>
          <cell r="AJ971">
            <v>0</v>
          </cell>
          <cell r="AK971">
            <v>0</v>
          </cell>
          <cell r="AL971">
            <v>1.51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1.91</v>
          </cell>
          <cell r="AV971">
            <v>0.85899999999999999</v>
          </cell>
          <cell r="AW971">
            <v>0</v>
          </cell>
          <cell r="AX971">
            <v>0.91200000000000003</v>
          </cell>
          <cell r="AY971" t="str">
            <v>2L76X76X4.8X19</v>
          </cell>
        </row>
        <row r="972">
          <cell r="A972" t="str">
            <v>2L</v>
          </cell>
          <cell r="B972" t="str">
            <v>2L2-1/2X2-1/2X1/2</v>
          </cell>
          <cell r="C972">
            <v>15.3</v>
          </cell>
          <cell r="D972">
            <v>4.5</v>
          </cell>
          <cell r="E972">
            <v>2.5</v>
          </cell>
          <cell r="F972">
            <v>0</v>
          </cell>
          <cell r="G972">
            <v>0</v>
          </cell>
          <cell r="H972">
            <v>0</v>
          </cell>
          <cell r="I972">
            <v>2.5</v>
          </cell>
          <cell r="J972">
            <v>0</v>
          </cell>
          <cell r="K972">
            <v>0</v>
          </cell>
          <cell r="L972">
            <v>0</v>
          </cell>
          <cell r="M972">
            <v>0.5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0.80300000000000005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2.4300000000000002</v>
          </cell>
          <cell r="AF972">
            <v>2.59</v>
          </cell>
          <cell r="AG972">
            <v>1.43</v>
          </cell>
          <cell r="AH972">
            <v>0.73499999999999999</v>
          </cell>
          <cell r="AI972">
            <v>0</v>
          </cell>
          <cell r="AJ972">
            <v>0</v>
          </cell>
          <cell r="AK972">
            <v>0</v>
          </cell>
          <cell r="AL972">
            <v>1.0900000000000001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1.43</v>
          </cell>
          <cell r="AV972">
            <v>0.85</v>
          </cell>
          <cell r="AW972">
            <v>0</v>
          </cell>
          <cell r="AX972">
            <v>1</v>
          </cell>
          <cell r="AY972" t="str">
            <v>2L64X64X12.7</v>
          </cell>
        </row>
        <row r="973">
          <cell r="A973" t="str">
            <v>2L</v>
          </cell>
          <cell r="B973" t="str">
            <v>2L2-1/2X2-1/2X1/2X3/8</v>
          </cell>
          <cell r="C973">
            <v>15.3</v>
          </cell>
          <cell r="D973">
            <v>4.5</v>
          </cell>
          <cell r="E973">
            <v>2.5</v>
          </cell>
          <cell r="F973">
            <v>0</v>
          </cell>
          <cell r="G973">
            <v>0</v>
          </cell>
          <cell r="H973">
            <v>0</v>
          </cell>
          <cell r="I973">
            <v>2.5</v>
          </cell>
          <cell r="J973">
            <v>0</v>
          </cell>
          <cell r="K973">
            <v>0</v>
          </cell>
          <cell r="L973">
            <v>0</v>
          </cell>
          <cell r="M973">
            <v>0.5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0.80300000000000005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2.4300000000000002</v>
          </cell>
          <cell r="AF973">
            <v>2.59</v>
          </cell>
          <cell r="AG973">
            <v>1.43</v>
          </cell>
          <cell r="AH973">
            <v>0.73499999999999999</v>
          </cell>
          <cell r="AI973">
            <v>0</v>
          </cell>
          <cell r="AJ973">
            <v>0</v>
          </cell>
          <cell r="AK973">
            <v>0</v>
          </cell>
          <cell r="AL973">
            <v>1.23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1.54</v>
          </cell>
          <cell r="AV973">
            <v>0.871</v>
          </cell>
          <cell r="AW973">
            <v>0</v>
          </cell>
          <cell r="AX973">
            <v>1</v>
          </cell>
          <cell r="AY973" t="str">
            <v>2L64X64X12.7X9</v>
          </cell>
        </row>
        <row r="974">
          <cell r="A974" t="str">
            <v>2L</v>
          </cell>
          <cell r="B974" t="str">
            <v>2L2-1/2X2-1/2X1/2X3/4</v>
          </cell>
          <cell r="C974">
            <v>15.3</v>
          </cell>
          <cell r="D974">
            <v>4.5</v>
          </cell>
          <cell r="E974">
            <v>2.5</v>
          </cell>
          <cell r="F974">
            <v>0</v>
          </cell>
          <cell r="G974">
            <v>0</v>
          </cell>
          <cell r="H974">
            <v>0</v>
          </cell>
          <cell r="I974">
            <v>2.5</v>
          </cell>
          <cell r="J974">
            <v>0</v>
          </cell>
          <cell r="K974">
            <v>0</v>
          </cell>
          <cell r="L974">
            <v>0</v>
          </cell>
          <cell r="M974">
            <v>0.5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0.80300000000000005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2.4300000000000002</v>
          </cell>
          <cell r="AF974">
            <v>2.59</v>
          </cell>
          <cell r="AG974">
            <v>1.43</v>
          </cell>
          <cell r="AH974">
            <v>0.73499999999999999</v>
          </cell>
          <cell r="AI974">
            <v>0</v>
          </cell>
          <cell r="AJ974">
            <v>0</v>
          </cell>
          <cell r="AK974">
            <v>0</v>
          </cell>
          <cell r="AL974">
            <v>1.39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1.67</v>
          </cell>
          <cell r="AV974">
            <v>0.89</v>
          </cell>
          <cell r="AW974">
            <v>0</v>
          </cell>
          <cell r="AX974">
            <v>1</v>
          </cell>
          <cell r="AY974" t="str">
            <v>2L64X64X12.7X19</v>
          </cell>
        </row>
        <row r="975">
          <cell r="A975" t="str">
            <v>2L</v>
          </cell>
          <cell r="B975" t="str">
            <v>2L2-1/2X2-1/2X3/8</v>
          </cell>
          <cell r="C975">
            <v>11.8</v>
          </cell>
          <cell r="D975">
            <v>3.47</v>
          </cell>
          <cell r="E975">
            <v>2.5</v>
          </cell>
          <cell r="F975">
            <v>0</v>
          </cell>
          <cell r="G975">
            <v>0</v>
          </cell>
          <cell r="H975">
            <v>0</v>
          </cell>
          <cell r="I975">
            <v>2.5</v>
          </cell>
          <cell r="J975">
            <v>0</v>
          </cell>
          <cell r="K975">
            <v>0</v>
          </cell>
          <cell r="L975">
            <v>0</v>
          </cell>
          <cell r="M975">
            <v>0.375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0.75800000000000001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1.94</v>
          </cell>
          <cell r="AF975">
            <v>2.0099999999999998</v>
          </cell>
          <cell r="AG975">
            <v>1.1200000000000001</v>
          </cell>
          <cell r="AH975">
            <v>0.749</v>
          </cell>
          <cell r="AI975">
            <v>0</v>
          </cell>
          <cell r="AJ975">
            <v>0</v>
          </cell>
          <cell r="AK975">
            <v>0</v>
          </cell>
          <cell r="AL975">
            <v>1.07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1.42</v>
          </cell>
          <cell r="AV975">
            <v>0.83899999999999997</v>
          </cell>
          <cell r="AW975">
            <v>0</v>
          </cell>
          <cell r="AX975">
            <v>1</v>
          </cell>
          <cell r="AY975" t="str">
            <v>2L64X64X9.5</v>
          </cell>
        </row>
        <row r="976">
          <cell r="A976" t="str">
            <v>2L</v>
          </cell>
          <cell r="B976" t="str">
            <v>2L2-1/2X2-1/2X3/8X3/8</v>
          </cell>
          <cell r="C976">
            <v>11.8</v>
          </cell>
          <cell r="D976">
            <v>3.47</v>
          </cell>
          <cell r="E976">
            <v>2.5</v>
          </cell>
          <cell r="F976">
            <v>0</v>
          </cell>
          <cell r="G976">
            <v>0</v>
          </cell>
          <cell r="H976">
            <v>0</v>
          </cell>
          <cell r="I976">
            <v>2.5</v>
          </cell>
          <cell r="J976">
            <v>0</v>
          </cell>
          <cell r="K976">
            <v>0</v>
          </cell>
          <cell r="L976">
            <v>0</v>
          </cell>
          <cell r="M976">
            <v>0.375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0.75800000000000001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1.94</v>
          </cell>
          <cell r="AF976">
            <v>2.0099999999999998</v>
          </cell>
          <cell r="AG976">
            <v>1.1200000000000001</v>
          </cell>
          <cell r="AH976">
            <v>0.749</v>
          </cell>
          <cell r="AI976">
            <v>0</v>
          </cell>
          <cell r="AJ976">
            <v>0</v>
          </cell>
          <cell r="AK976">
            <v>0</v>
          </cell>
          <cell r="AL976">
            <v>1.21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1.53</v>
          </cell>
          <cell r="AV976">
            <v>0.86099999999999999</v>
          </cell>
          <cell r="AW976">
            <v>0</v>
          </cell>
          <cell r="AX976">
            <v>1</v>
          </cell>
          <cell r="AY976" t="str">
            <v>2L64X64X9.5X9</v>
          </cell>
        </row>
        <row r="977">
          <cell r="A977" t="str">
            <v>2L</v>
          </cell>
          <cell r="B977" t="str">
            <v>2L2-1/2X2-1/2X3/8X3/4</v>
          </cell>
          <cell r="C977">
            <v>11.8</v>
          </cell>
          <cell r="D977">
            <v>3.47</v>
          </cell>
          <cell r="E977">
            <v>2.5</v>
          </cell>
          <cell r="F977">
            <v>0</v>
          </cell>
          <cell r="G977">
            <v>0</v>
          </cell>
          <cell r="H977">
            <v>0</v>
          </cell>
          <cell r="I977">
            <v>2.5</v>
          </cell>
          <cell r="J977">
            <v>0</v>
          </cell>
          <cell r="K977">
            <v>0</v>
          </cell>
          <cell r="L977">
            <v>0</v>
          </cell>
          <cell r="M977">
            <v>0.375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0.75800000000000001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1.94</v>
          </cell>
          <cell r="AF977">
            <v>2.0099999999999998</v>
          </cell>
          <cell r="AG977">
            <v>1.1200000000000001</v>
          </cell>
          <cell r="AH977">
            <v>0.749</v>
          </cell>
          <cell r="AI977">
            <v>0</v>
          </cell>
          <cell r="AJ977">
            <v>0</v>
          </cell>
          <cell r="AK977">
            <v>0</v>
          </cell>
          <cell r="AL977">
            <v>1.36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1.65</v>
          </cell>
          <cell r="AV977">
            <v>0.88100000000000001</v>
          </cell>
          <cell r="AW977">
            <v>0</v>
          </cell>
          <cell r="AX977">
            <v>1</v>
          </cell>
          <cell r="AY977" t="str">
            <v>2L64X64X9.5X19</v>
          </cell>
        </row>
        <row r="978">
          <cell r="A978" t="str">
            <v>2L</v>
          </cell>
          <cell r="B978" t="str">
            <v>2L2-1/2X2-1/2X5/16</v>
          </cell>
          <cell r="C978">
            <v>9.9600000000000009</v>
          </cell>
          <cell r="D978">
            <v>2.93</v>
          </cell>
          <cell r="E978">
            <v>2.5</v>
          </cell>
          <cell r="F978">
            <v>0</v>
          </cell>
          <cell r="G978">
            <v>0</v>
          </cell>
          <cell r="H978">
            <v>0</v>
          </cell>
          <cell r="I978">
            <v>2.5</v>
          </cell>
          <cell r="J978">
            <v>0</v>
          </cell>
          <cell r="K978">
            <v>0</v>
          </cell>
          <cell r="L978">
            <v>0</v>
          </cell>
          <cell r="M978">
            <v>0.3125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0.73499999999999999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1.67</v>
          </cell>
          <cell r="AF978">
            <v>1.71</v>
          </cell>
          <cell r="AG978">
            <v>0.94900000000000007</v>
          </cell>
          <cell r="AH978">
            <v>0.75600000000000001</v>
          </cell>
          <cell r="AI978">
            <v>0</v>
          </cell>
          <cell r="AJ978">
            <v>0</v>
          </cell>
          <cell r="AK978">
            <v>0</v>
          </cell>
          <cell r="AL978">
            <v>1.05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1.42</v>
          </cell>
          <cell r="AV978">
            <v>0.83399999999999996</v>
          </cell>
          <cell r="AW978">
            <v>0</v>
          </cell>
          <cell r="AX978">
            <v>1</v>
          </cell>
          <cell r="AY978" t="str">
            <v>2L64X64X7.9</v>
          </cell>
        </row>
        <row r="979">
          <cell r="A979" t="str">
            <v>2L</v>
          </cell>
          <cell r="B979" t="str">
            <v>2L2-1/2X2-1/2X5/16X3/8</v>
          </cell>
          <cell r="C979">
            <v>9.9600000000000009</v>
          </cell>
          <cell r="D979">
            <v>2.93</v>
          </cell>
          <cell r="E979">
            <v>2.5</v>
          </cell>
          <cell r="F979">
            <v>0</v>
          </cell>
          <cell r="G979">
            <v>0</v>
          </cell>
          <cell r="H979">
            <v>0</v>
          </cell>
          <cell r="I979">
            <v>2.5</v>
          </cell>
          <cell r="J979">
            <v>0</v>
          </cell>
          <cell r="K979">
            <v>0</v>
          </cell>
          <cell r="L979">
            <v>0</v>
          </cell>
          <cell r="M979">
            <v>0.3125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0.73499999999999999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1.67</v>
          </cell>
          <cell r="AF979">
            <v>1.71</v>
          </cell>
          <cell r="AG979">
            <v>0.94900000000000007</v>
          </cell>
          <cell r="AH979">
            <v>0.75600000000000001</v>
          </cell>
          <cell r="AI979">
            <v>0</v>
          </cell>
          <cell r="AJ979">
            <v>0</v>
          </cell>
          <cell r="AK979">
            <v>0</v>
          </cell>
          <cell r="AL979">
            <v>1.19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1.53</v>
          </cell>
          <cell r="AV979">
            <v>0.85599999999999998</v>
          </cell>
          <cell r="AW979">
            <v>0</v>
          </cell>
          <cell r="AX979">
            <v>1</v>
          </cell>
          <cell r="AY979" t="str">
            <v>2L64X64X7.9X9</v>
          </cell>
        </row>
        <row r="980">
          <cell r="A980" t="str">
            <v>2L</v>
          </cell>
          <cell r="B980" t="str">
            <v>2L2-1/2X2-1/2X5/16X3/4</v>
          </cell>
          <cell r="C980">
            <v>9.9600000000000009</v>
          </cell>
          <cell r="D980">
            <v>2.93</v>
          </cell>
          <cell r="E980">
            <v>2.5</v>
          </cell>
          <cell r="F980">
            <v>0</v>
          </cell>
          <cell r="G980">
            <v>0</v>
          </cell>
          <cell r="H980">
            <v>0</v>
          </cell>
          <cell r="I980">
            <v>2.5</v>
          </cell>
          <cell r="J980">
            <v>0</v>
          </cell>
          <cell r="K980">
            <v>0</v>
          </cell>
          <cell r="L980">
            <v>0</v>
          </cell>
          <cell r="M980">
            <v>0.3125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0.73499999999999999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1.67</v>
          </cell>
          <cell r="AF980">
            <v>1.71</v>
          </cell>
          <cell r="AG980">
            <v>0.94900000000000007</v>
          </cell>
          <cell r="AH980">
            <v>0.75600000000000001</v>
          </cell>
          <cell r="AI980">
            <v>0</v>
          </cell>
          <cell r="AJ980">
            <v>0</v>
          </cell>
          <cell r="AK980">
            <v>0</v>
          </cell>
          <cell r="AL980">
            <v>1.34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1.65</v>
          </cell>
          <cell r="AV980">
            <v>0.876</v>
          </cell>
          <cell r="AW980">
            <v>0</v>
          </cell>
          <cell r="AX980">
            <v>1</v>
          </cell>
          <cell r="AY980" t="str">
            <v>2L64X64X7.9X19</v>
          </cell>
        </row>
        <row r="981">
          <cell r="A981" t="str">
            <v>2L</v>
          </cell>
          <cell r="B981" t="str">
            <v>2L2-1/2X2-1/2X1/4</v>
          </cell>
          <cell r="C981">
            <v>8.07</v>
          </cell>
          <cell r="D981">
            <v>2.37</v>
          </cell>
          <cell r="E981">
            <v>2.5</v>
          </cell>
          <cell r="F981">
            <v>0</v>
          </cell>
          <cell r="G981">
            <v>0</v>
          </cell>
          <cell r="H981">
            <v>0</v>
          </cell>
          <cell r="I981">
            <v>2.5</v>
          </cell>
          <cell r="J981">
            <v>0</v>
          </cell>
          <cell r="K981">
            <v>0</v>
          </cell>
          <cell r="L981">
            <v>0</v>
          </cell>
          <cell r="M981">
            <v>0.25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0.71099999999999997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1.38</v>
          </cell>
          <cell r="AF981">
            <v>1.39</v>
          </cell>
          <cell r="AG981">
            <v>0.77300000000000002</v>
          </cell>
          <cell r="AH981">
            <v>0.76400000000000001</v>
          </cell>
          <cell r="AI981">
            <v>0</v>
          </cell>
          <cell r="AJ981">
            <v>0</v>
          </cell>
          <cell r="AK981">
            <v>0</v>
          </cell>
          <cell r="AL981">
            <v>1.04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1.42</v>
          </cell>
          <cell r="AV981">
            <v>0.82900000000000007</v>
          </cell>
          <cell r="AW981">
            <v>0</v>
          </cell>
          <cell r="AX981">
            <v>1</v>
          </cell>
          <cell r="AY981" t="str">
            <v>2L64X64X6.4</v>
          </cell>
        </row>
        <row r="982">
          <cell r="A982" t="str">
            <v>2L</v>
          </cell>
          <cell r="B982" t="str">
            <v>2L2-1/2X2-1/2X1/4X3/8</v>
          </cell>
          <cell r="C982">
            <v>8.07</v>
          </cell>
          <cell r="D982">
            <v>2.37</v>
          </cell>
          <cell r="E982">
            <v>2.5</v>
          </cell>
          <cell r="F982">
            <v>0</v>
          </cell>
          <cell r="G982">
            <v>0</v>
          </cell>
          <cell r="H982">
            <v>0</v>
          </cell>
          <cell r="I982">
            <v>2.5</v>
          </cell>
          <cell r="J982">
            <v>0</v>
          </cell>
          <cell r="K982">
            <v>0</v>
          </cell>
          <cell r="L982">
            <v>0</v>
          </cell>
          <cell r="M982">
            <v>0.25</v>
          </cell>
          <cell r="N982">
            <v>0</v>
          </cell>
          <cell r="O982">
            <v>0</v>
          </cell>
          <cell r="P982">
            <v>0</v>
          </cell>
          <cell r="Q982">
            <v>0</v>
          </cell>
          <cell r="R982">
            <v>0</v>
          </cell>
          <cell r="S982">
            <v>0.71099999999999997</v>
          </cell>
          <cell r="T982">
            <v>0</v>
          </cell>
          <cell r="U982">
            <v>0</v>
          </cell>
          <cell r="V982">
            <v>0</v>
          </cell>
          <cell r="W982">
            <v>0</v>
          </cell>
          <cell r="X982">
            <v>0</v>
          </cell>
          <cell r="Y982">
            <v>0</v>
          </cell>
          <cell r="Z982">
            <v>0</v>
          </cell>
          <cell r="AA982">
            <v>0</v>
          </cell>
          <cell r="AB982">
            <v>0</v>
          </cell>
          <cell r="AC982">
            <v>0</v>
          </cell>
          <cell r="AD982">
            <v>0</v>
          </cell>
          <cell r="AE982">
            <v>1.38</v>
          </cell>
          <cell r="AF982">
            <v>1.39</v>
          </cell>
          <cell r="AG982">
            <v>0.77300000000000002</v>
          </cell>
          <cell r="AH982">
            <v>0.76400000000000001</v>
          </cell>
          <cell r="AI982">
            <v>0</v>
          </cell>
          <cell r="AJ982">
            <v>0</v>
          </cell>
          <cell r="AK982">
            <v>0</v>
          </cell>
          <cell r="AL982">
            <v>1.18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1.52</v>
          </cell>
          <cell r="AV982">
            <v>0.85199999999999998</v>
          </cell>
          <cell r="AW982">
            <v>0</v>
          </cell>
          <cell r="AX982">
            <v>1</v>
          </cell>
          <cell r="AY982" t="str">
            <v>2L64X64X6.4X9</v>
          </cell>
        </row>
        <row r="983">
          <cell r="A983" t="str">
            <v>2L</v>
          </cell>
          <cell r="B983" t="str">
            <v>2L2-1/2X2-1/2X1/4X3/4</v>
          </cell>
          <cell r="C983">
            <v>8.07</v>
          </cell>
          <cell r="D983">
            <v>2.37</v>
          </cell>
          <cell r="E983">
            <v>2.5</v>
          </cell>
          <cell r="F983">
            <v>0</v>
          </cell>
          <cell r="G983">
            <v>0</v>
          </cell>
          <cell r="H983">
            <v>0</v>
          </cell>
          <cell r="I983">
            <v>2.5</v>
          </cell>
          <cell r="J983">
            <v>0</v>
          </cell>
          <cell r="K983">
            <v>0</v>
          </cell>
          <cell r="L983">
            <v>0</v>
          </cell>
          <cell r="M983">
            <v>0.25</v>
          </cell>
          <cell r="N983">
            <v>0</v>
          </cell>
          <cell r="O983">
            <v>0</v>
          </cell>
          <cell r="P983">
            <v>0</v>
          </cell>
          <cell r="Q983">
            <v>0</v>
          </cell>
          <cell r="R983">
            <v>0</v>
          </cell>
          <cell r="S983">
            <v>0.71099999999999997</v>
          </cell>
          <cell r="T983">
            <v>0</v>
          </cell>
          <cell r="U983">
            <v>0</v>
          </cell>
          <cell r="V983">
            <v>0</v>
          </cell>
          <cell r="W983">
            <v>0</v>
          </cell>
          <cell r="X983">
            <v>0</v>
          </cell>
          <cell r="Y983">
            <v>0</v>
          </cell>
          <cell r="Z983">
            <v>0</v>
          </cell>
          <cell r="AA983">
            <v>0</v>
          </cell>
          <cell r="AB983">
            <v>0</v>
          </cell>
          <cell r="AC983">
            <v>0</v>
          </cell>
          <cell r="AD983">
            <v>0</v>
          </cell>
          <cell r="AE983">
            <v>1.38</v>
          </cell>
          <cell r="AF983">
            <v>1.39</v>
          </cell>
          <cell r="AG983">
            <v>0.77300000000000002</v>
          </cell>
          <cell r="AH983">
            <v>0.76400000000000001</v>
          </cell>
          <cell r="AI983">
            <v>0</v>
          </cell>
          <cell r="AJ983">
            <v>0</v>
          </cell>
          <cell r="AK983">
            <v>0</v>
          </cell>
          <cell r="AL983">
            <v>1.33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1.64</v>
          </cell>
          <cell r="AV983">
            <v>0.872</v>
          </cell>
          <cell r="AW983">
            <v>0</v>
          </cell>
          <cell r="AX983">
            <v>1</v>
          </cell>
          <cell r="AY983" t="str">
            <v>2L64X64X6.4X19</v>
          </cell>
        </row>
        <row r="984">
          <cell r="A984" t="str">
            <v>2L</v>
          </cell>
          <cell r="B984" t="str">
            <v>2L2-1/2X2-1/2X3/16</v>
          </cell>
          <cell r="C984">
            <v>6.13</v>
          </cell>
          <cell r="D984">
            <v>1.8</v>
          </cell>
          <cell r="E984">
            <v>2.5</v>
          </cell>
          <cell r="F984">
            <v>0</v>
          </cell>
          <cell r="G984">
            <v>0</v>
          </cell>
          <cell r="H984">
            <v>0</v>
          </cell>
          <cell r="I984">
            <v>2.5</v>
          </cell>
          <cell r="J984">
            <v>0</v>
          </cell>
          <cell r="K984">
            <v>0</v>
          </cell>
          <cell r="L984">
            <v>0</v>
          </cell>
          <cell r="M984">
            <v>0.1875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0.68700000000000006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1.07</v>
          </cell>
          <cell r="AF984">
            <v>1.06</v>
          </cell>
          <cell r="AG984">
            <v>0.59</v>
          </cell>
          <cell r="AH984">
            <v>0.77100000000000002</v>
          </cell>
          <cell r="AI984">
            <v>0</v>
          </cell>
          <cell r="AJ984">
            <v>0</v>
          </cell>
          <cell r="AK984">
            <v>0</v>
          </cell>
          <cell r="AL984">
            <v>1.03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1.42</v>
          </cell>
          <cell r="AV984">
            <v>0.82499999999999996</v>
          </cell>
          <cell r="AW984">
            <v>0</v>
          </cell>
          <cell r="AX984">
            <v>1</v>
          </cell>
          <cell r="AY984" t="str">
            <v>2L64X64X4.8</v>
          </cell>
        </row>
        <row r="985">
          <cell r="A985" t="str">
            <v>2L</v>
          </cell>
          <cell r="B985" t="str">
            <v>2L2-1/2X2-1/2X3/16X3/8</v>
          </cell>
          <cell r="C985">
            <v>6.13</v>
          </cell>
          <cell r="D985">
            <v>1.8</v>
          </cell>
          <cell r="E985">
            <v>2.5</v>
          </cell>
          <cell r="F985">
            <v>0</v>
          </cell>
          <cell r="G985">
            <v>0</v>
          </cell>
          <cell r="H985">
            <v>0</v>
          </cell>
          <cell r="I985">
            <v>2.5</v>
          </cell>
          <cell r="J985">
            <v>0</v>
          </cell>
          <cell r="K985">
            <v>0</v>
          </cell>
          <cell r="L985">
            <v>0</v>
          </cell>
          <cell r="M985">
            <v>0.1875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0.68700000000000006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1.07</v>
          </cell>
          <cell r="AF985">
            <v>1.06</v>
          </cell>
          <cell r="AG985">
            <v>0.59</v>
          </cell>
          <cell r="AH985">
            <v>0.77100000000000002</v>
          </cell>
          <cell r="AI985">
            <v>0</v>
          </cell>
          <cell r="AJ985">
            <v>0</v>
          </cell>
          <cell r="AK985">
            <v>0</v>
          </cell>
          <cell r="AL985">
            <v>1.17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1.52</v>
          </cell>
          <cell r="AV985">
            <v>0.84699999999999998</v>
          </cell>
          <cell r="AW985">
            <v>0</v>
          </cell>
          <cell r="AX985">
            <v>0.98299999999999998</v>
          </cell>
          <cell r="AY985" t="str">
            <v>2L64X64X4.8X9</v>
          </cell>
        </row>
        <row r="986">
          <cell r="A986" t="str">
            <v>2L</v>
          </cell>
          <cell r="B986" t="str">
            <v>2L2-1/2X2-1/2X3/16X3/4</v>
          </cell>
          <cell r="C986">
            <v>6.13</v>
          </cell>
          <cell r="D986">
            <v>1.8</v>
          </cell>
          <cell r="E986">
            <v>2.5</v>
          </cell>
          <cell r="F986">
            <v>0</v>
          </cell>
          <cell r="G986">
            <v>0</v>
          </cell>
          <cell r="H986">
            <v>0</v>
          </cell>
          <cell r="I986">
            <v>2.5</v>
          </cell>
          <cell r="J986">
            <v>0</v>
          </cell>
          <cell r="K986">
            <v>0</v>
          </cell>
          <cell r="L986">
            <v>0</v>
          </cell>
          <cell r="M986">
            <v>0.1875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0.68700000000000006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1.07</v>
          </cell>
          <cell r="AF986">
            <v>1.06</v>
          </cell>
          <cell r="AG986">
            <v>0.59</v>
          </cell>
          <cell r="AH986">
            <v>0.77100000000000002</v>
          </cell>
          <cell r="AI986">
            <v>0</v>
          </cell>
          <cell r="AJ986">
            <v>0</v>
          </cell>
          <cell r="AK986">
            <v>0</v>
          </cell>
          <cell r="AL986">
            <v>1.31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1.63</v>
          </cell>
          <cell r="AV986">
            <v>0.86799999999999999</v>
          </cell>
          <cell r="AW986">
            <v>0</v>
          </cell>
          <cell r="AX986">
            <v>0.98299999999999998</v>
          </cell>
          <cell r="AY986" t="str">
            <v>2L64X64X4.8X19</v>
          </cell>
        </row>
        <row r="987">
          <cell r="A987" t="str">
            <v>2L</v>
          </cell>
          <cell r="B987" t="str">
            <v>2L2X2X3/8</v>
          </cell>
          <cell r="C987">
            <v>9.3000000000000007</v>
          </cell>
          <cell r="D987">
            <v>2.73</v>
          </cell>
          <cell r="E987">
            <v>2</v>
          </cell>
          <cell r="F987">
            <v>0</v>
          </cell>
          <cell r="G987">
            <v>0</v>
          </cell>
          <cell r="H987">
            <v>0</v>
          </cell>
          <cell r="I987">
            <v>2</v>
          </cell>
          <cell r="J987">
            <v>0</v>
          </cell>
          <cell r="K987">
            <v>0</v>
          </cell>
          <cell r="L987">
            <v>0</v>
          </cell>
          <cell r="M987">
            <v>0.375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0.63200000000000001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0.95300000000000007</v>
          </cell>
          <cell r="AF987">
            <v>1.26</v>
          </cell>
          <cell r="AG987">
            <v>0.69600000000000006</v>
          </cell>
          <cell r="AH987">
            <v>0.59099999999999997</v>
          </cell>
          <cell r="AI987">
            <v>0</v>
          </cell>
          <cell r="AJ987">
            <v>0</v>
          </cell>
          <cell r="AK987">
            <v>0</v>
          </cell>
          <cell r="AL987">
            <v>0.86499999999999999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1.1399999999999999</v>
          </cell>
          <cell r="AV987">
            <v>0.84699999999999998</v>
          </cell>
          <cell r="AW987">
            <v>0</v>
          </cell>
          <cell r="AX987">
            <v>1</v>
          </cell>
          <cell r="AY987" t="str">
            <v>2L51X51X9.5</v>
          </cell>
        </row>
        <row r="988">
          <cell r="A988" t="str">
            <v>2L</v>
          </cell>
          <cell r="B988" t="str">
            <v>2L2X2X3/8X3/8</v>
          </cell>
          <cell r="C988">
            <v>9.3000000000000007</v>
          </cell>
          <cell r="D988">
            <v>2.73</v>
          </cell>
          <cell r="E988">
            <v>2</v>
          </cell>
          <cell r="F988">
            <v>0</v>
          </cell>
          <cell r="G988">
            <v>0</v>
          </cell>
          <cell r="H988">
            <v>0</v>
          </cell>
          <cell r="I988">
            <v>2</v>
          </cell>
          <cell r="J988">
            <v>0</v>
          </cell>
          <cell r="K988">
            <v>0</v>
          </cell>
          <cell r="L988">
            <v>0</v>
          </cell>
          <cell r="M988">
            <v>0.375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0.63200000000000001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0.95300000000000007</v>
          </cell>
          <cell r="AF988">
            <v>1.26</v>
          </cell>
          <cell r="AG988">
            <v>0.69600000000000006</v>
          </cell>
          <cell r="AH988">
            <v>0.59099999999999997</v>
          </cell>
          <cell r="AI988">
            <v>0</v>
          </cell>
          <cell r="AJ988">
            <v>0</v>
          </cell>
          <cell r="AK988">
            <v>0</v>
          </cell>
          <cell r="AL988">
            <v>1.01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1.25</v>
          </cell>
          <cell r="AV988">
            <v>0.874</v>
          </cell>
          <cell r="AW988">
            <v>0</v>
          </cell>
          <cell r="AX988">
            <v>1</v>
          </cell>
          <cell r="AY988" t="str">
            <v>2L51X51X9.5X9</v>
          </cell>
        </row>
        <row r="989">
          <cell r="A989" t="str">
            <v>2L</v>
          </cell>
          <cell r="B989" t="str">
            <v>2L2X2X3/8X3/4</v>
          </cell>
          <cell r="C989">
            <v>9.3000000000000007</v>
          </cell>
          <cell r="D989">
            <v>2.73</v>
          </cell>
          <cell r="E989">
            <v>2</v>
          </cell>
          <cell r="F989">
            <v>0</v>
          </cell>
          <cell r="G989">
            <v>0</v>
          </cell>
          <cell r="H989">
            <v>0</v>
          </cell>
          <cell r="I989">
            <v>2</v>
          </cell>
          <cell r="J989">
            <v>0</v>
          </cell>
          <cell r="K989">
            <v>0</v>
          </cell>
          <cell r="L989">
            <v>0</v>
          </cell>
          <cell r="M989">
            <v>0.375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0.63200000000000001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0.95300000000000007</v>
          </cell>
          <cell r="AF989">
            <v>1.26</v>
          </cell>
          <cell r="AG989">
            <v>0.69600000000000006</v>
          </cell>
          <cell r="AH989">
            <v>0.59099999999999997</v>
          </cell>
          <cell r="AI989">
            <v>0</v>
          </cell>
          <cell r="AJ989">
            <v>0</v>
          </cell>
          <cell r="AK989">
            <v>0</v>
          </cell>
          <cell r="AL989">
            <v>1.17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1.38</v>
          </cell>
          <cell r="AV989">
            <v>0.89700000000000002</v>
          </cell>
          <cell r="AW989">
            <v>0</v>
          </cell>
          <cell r="AX989">
            <v>1</v>
          </cell>
          <cell r="AY989" t="str">
            <v>2L51X51X9.5X19</v>
          </cell>
        </row>
        <row r="990">
          <cell r="A990" t="str">
            <v>2L</v>
          </cell>
          <cell r="B990" t="str">
            <v>2L2X2X5/16</v>
          </cell>
          <cell r="C990">
            <v>7.89</v>
          </cell>
          <cell r="D990">
            <v>2.3199999999999998</v>
          </cell>
          <cell r="E990">
            <v>2</v>
          </cell>
          <cell r="F990">
            <v>0</v>
          </cell>
          <cell r="G990">
            <v>0</v>
          </cell>
          <cell r="H990">
            <v>0</v>
          </cell>
          <cell r="I990">
            <v>2</v>
          </cell>
          <cell r="J990">
            <v>0</v>
          </cell>
          <cell r="K990">
            <v>0</v>
          </cell>
          <cell r="L990">
            <v>0</v>
          </cell>
          <cell r="M990">
            <v>0.3125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0.60899999999999999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0.82800000000000007</v>
          </cell>
          <cell r="AF990">
            <v>1.07</v>
          </cell>
          <cell r="AG990">
            <v>0.59499999999999997</v>
          </cell>
          <cell r="AH990">
            <v>0.59799999999999998</v>
          </cell>
          <cell r="AI990">
            <v>0</v>
          </cell>
          <cell r="AJ990">
            <v>0</v>
          </cell>
          <cell r="AK990">
            <v>0</v>
          </cell>
          <cell r="AL990">
            <v>0.85299999999999998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1.1399999999999999</v>
          </cell>
          <cell r="AV990">
            <v>0.84099999999999997</v>
          </cell>
          <cell r="AW990">
            <v>0</v>
          </cell>
          <cell r="AX990">
            <v>1</v>
          </cell>
          <cell r="AY990" t="str">
            <v>2L51X51X7.9</v>
          </cell>
        </row>
        <row r="991">
          <cell r="A991" t="str">
            <v>2L</v>
          </cell>
          <cell r="B991" t="str">
            <v>2L2X2X5/16X3/8</v>
          </cell>
          <cell r="C991">
            <v>7.89</v>
          </cell>
          <cell r="D991">
            <v>2.3199999999999998</v>
          </cell>
          <cell r="E991">
            <v>2</v>
          </cell>
          <cell r="F991">
            <v>0</v>
          </cell>
          <cell r="G991">
            <v>0</v>
          </cell>
          <cell r="H991">
            <v>0</v>
          </cell>
          <cell r="I991">
            <v>2</v>
          </cell>
          <cell r="J991">
            <v>0</v>
          </cell>
          <cell r="K991">
            <v>0</v>
          </cell>
          <cell r="L991">
            <v>0</v>
          </cell>
          <cell r="M991">
            <v>0.3125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0.60899999999999999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0.82800000000000007</v>
          </cell>
          <cell r="AF991">
            <v>1.07</v>
          </cell>
          <cell r="AG991">
            <v>0.59499999999999997</v>
          </cell>
          <cell r="AH991">
            <v>0.59799999999999998</v>
          </cell>
          <cell r="AI991">
            <v>0</v>
          </cell>
          <cell r="AJ991">
            <v>0</v>
          </cell>
          <cell r="AK991">
            <v>0</v>
          </cell>
          <cell r="AL991">
            <v>0.996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1.25</v>
          </cell>
          <cell r="AV991">
            <v>0.86799999999999999</v>
          </cell>
          <cell r="AW991">
            <v>0</v>
          </cell>
          <cell r="AX991">
            <v>1</v>
          </cell>
          <cell r="AY991" t="str">
            <v>2L51X51X7.9X9</v>
          </cell>
        </row>
        <row r="992">
          <cell r="A992" t="str">
            <v>2L</v>
          </cell>
          <cell r="B992" t="str">
            <v>2L2X2X5/16X3/4</v>
          </cell>
          <cell r="C992">
            <v>7.89</v>
          </cell>
          <cell r="D992">
            <v>2.3199999999999998</v>
          </cell>
          <cell r="E992">
            <v>2</v>
          </cell>
          <cell r="F992">
            <v>0</v>
          </cell>
          <cell r="G992">
            <v>0</v>
          </cell>
          <cell r="H992">
            <v>0</v>
          </cell>
          <cell r="I992">
            <v>2</v>
          </cell>
          <cell r="J992">
            <v>0</v>
          </cell>
          <cell r="K992">
            <v>0</v>
          </cell>
          <cell r="L992">
            <v>0</v>
          </cell>
          <cell r="M992">
            <v>0.3125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0.60899999999999999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0.82800000000000007</v>
          </cell>
          <cell r="AF992">
            <v>1.07</v>
          </cell>
          <cell r="AG992">
            <v>0.59499999999999997</v>
          </cell>
          <cell r="AH992">
            <v>0.59799999999999998</v>
          </cell>
          <cell r="AI992">
            <v>0</v>
          </cell>
          <cell r="AJ992">
            <v>0</v>
          </cell>
          <cell r="AK992">
            <v>0</v>
          </cell>
          <cell r="AL992">
            <v>1.1499999999999999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1.37</v>
          </cell>
          <cell r="AV992">
            <v>0.89100000000000001</v>
          </cell>
          <cell r="AW992">
            <v>0</v>
          </cell>
          <cell r="AX992">
            <v>1</v>
          </cell>
          <cell r="AY992" t="str">
            <v>2L51X51X7.9X19</v>
          </cell>
        </row>
        <row r="993">
          <cell r="A993" t="str">
            <v>2L</v>
          </cell>
          <cell r="B993" t="str">
            <v>2L2X2X1/4</v>
          </cell>
          <cell r="C993">
            <v>6.43</v>
          </cell>
          <cell r="D993">
            <v>1.89</v>
          </cell>
          <cell r="E993">
            <v>2</v>
          </cell>
          <cell r="F993">
            <v>0</v>
          </cell>
          <cell r="G993">
            <v>0</v>
          </cell>
          <cell r="H993">
            <v>0</v>
          </cell>
          <cell r="I993">
            <v>2</v>
          </cell>
          <cell r="J993">
            <v>0</v>
          </cell>
          <cell r="K993">
            <v>0</v>
          </cell>
          <cell r="L993">
            <v>0</v>
          </cell>
          <cell r="M993">
            <v>0.25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0.58599999999999997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0.69100000000000006</v>
          </cell>
          <cell r="AF993">
            <v>0.88</v>
          </cell>
          <cell r="AG993">
            <v>0.48899999999999999</v>
          </cell>
          <cell r="AH993">
            <v>0.60499999999999998</v>
          </cell>
          <cell r="AI993">
            <v>0</v>
          </cell>
          <cell r="AJ993">
            <v>0</v>
          </cell>
          <cell r="AK993">
            <v>0</v>
          </cell>
          <cell r="AL993">
            <v>0.84199999999999997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1.1299999999999999</v>
          </cell>
          <cell r="AV993">
            <v>0.83499999999999996</v>
          </cell>
          <cell r="AW993">
            <v>0</v>
          </cell>
          <cell r="AX993">
            <v>1</v>
          </cell>
          <cell r="AY993" t="str">
            <v>2L51X51X6.4</v>
          </cell>
        </row>
        <row r="994">
          <cell r="A994" t="str">
            <v>2L</v>
          </cell>
          <cell r="B994" t="str">
            <v>2L2X2X1/4X3/8</v>
          </cell>
          <cell r="C994">
            <v>6.43</v>
          </cell>
          <cell r="D994">
            <v>1.89</v>
          </cell>
          <cell r="E994">
            <v>2</v>
          </cell>
          <cell r="F994">
            <v>0</v>
          </cell>
          <cell r="G994">
            <v>0</v>
          </cell>
          <cell r="H994">
            <v>0</v>
          </cell>
          <cell r="I994">
            <v>2</v>
          </cell>
          <cell r="J994">
            <v>0</v>
          </cell>
          <cell r="K994">
            <v>0</v>
          </cell>
          <cell r="L994">
            <v>0</v>
          </cell>
          <cell r="M994">
            <v>0.25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0.58599999999999997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0.69100000000000006</v>
          </cell>
          <cell r="AF994">
            <v>0.88</v>
          </cell>
          <cell r="AG994">
            <v>0.48899999999999999</v>
          </cell>
          <cell r="AH994">
            <v>0.60499999999999998</v>
          </cell>
          <cell r="AI994">
            <v>0</v>
          </cell>
          <cell r="AJ994">
            <v>0</v>
          </cell>
          <cell r="AK994">
            <v>0</v>
          </cell>
          <cell r="AL994">
            <v>0.98199999999999998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1.24</v>
          </cell>
          <cell r="AV994">
            <v>0.86199999999999999</v>
          </cell>
          <cell r="AW994">
            <v>0</v>
          </cell>
          <cell r="AX994">
            <v>1</v>
          </cell>
          <cell r="AY994" t="str">
            <v>2L51X51X6.4X9</v>
          </cell>
        </row>
        <row r="995">
          <cell r="A995" t="str">
            <v>2L</v>
          </cell>
          <cell r="B995" t="str">
            <v>2L2X2X1/4X3/4</v>
          </cell>
          <cell r="C995">
            <v>6.43</v>
          </cell>
          <cell r="D995">
            <v>1.89</v>
          </cell>
          <cell r="E995">
            <v>2</v>
          </cell>
          <cell r="F995">
            <v>0</v>
          </cell>
          <cell r="G995">
            <v>0</v>
          </cell>
          <cell r="H995">
            <v>0</v>
          </cell>
          <cell r="I995">
            <v>2</v>
          </cell>
          <cell r="J995">
            <v>0</v>
          </cell>
          <cell r="K995">
            <v>0</v>
          </cell>
          <cell r="L995">
            <v>0</v>
          </cell>
          <cell r="M995">
            <v>0.25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0.58599999999999997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0.69100000000000006</v>
          </cell>
          <cell r="AF995">
            <v>0.88</v>
          </cell>
          <cell r="AG995">
            <v>0.48899999999999999</v>
          </cell>
          <cell r="AH995">
            <v>0.60499999999999998</v>
          </cell>
          <cell r="AI995">
            <v>0</v>
          </cell>
          <cell r="AJ995">
            <v>0</v>
          </cell>
          <cell r="AK995">
            <v>0</v>
          </cell>
          <cell r="AL995">
            <v>1.1399999999999999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1.37</v>
          </cell>
          <cell r="AV995">
            <v>0.88600000000000001</v>
          </cell>
          <cell r="AW995">
            <v>0</v>
          </cell>
          <cell r="AX995">
            <v>1</v>
          </cell>
          <cell r="AY995" t="str">
            <v>2L51X51X6.4X19</v>
          </cell>
        </row>
        <row r="996">
          <cell r="A996" t="str">
            <v>2L</v>
          </cell>
          <cell r="B996" t="str">
            <v>2L2X2X3/16</v>
          </cell>
          <cell r="C996">
            <v>4.91</v>
          </cell>
          <cell r="D996">
            <v>1.44</v>
          </cell>
          <cell r="E996">
            <v>2</v>
          </cell>
          <cell r="F996">
            <v>0</v>
          </cell>
          <cell r="G996">
            <v>0</v>
          </cell>
          <cell r="H996">
            <v>0</v>
          </cell>
          <cell r="I996">
            <v>2</v>
          </cell>
          <cell r="J996">
            <v>0</v>
          </cell>
          <cell r="K996">
            <v>0</v>
          </cell>
          <cell r="L996">
            <v>0</v>
          </cell>
          <cell r="M996">
            <v>0.1875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0.56100000000000005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0.54100000000000004</v>
          </cell>
          <cell r="AF996">
            <v>0.67600000000000005</v>
          </cell>
          <cell r="AG996">
            <v>0.376</v>
          </cell>
          <cell r="AH996">
            <v>0.61199999999999999</v>
          </cell>
          <cell r="AI996">
            <v>0</v>
          </cell>
          <cell r="AJ996">
            <v>0</v>
          </cell>
          <cell r="AK996">
            <v>0</v>
          </cell>
          <cell r="AL996">
            <v>0.83100000000000007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1.1299999999999999</v>
          </cell>
          <cell r="AV996">
            <v>0.83</v>
          </cell>
          <cell r="AW996">
            <v>0</v>
          </cell>
          <cell r="AX996">
            <v>1</v>
          </cell>
          <cell r="AY996" t="str">
            <v>2L51X51X4.8</v>
          </cell>
        </row>
        <row r="997">
          <cell r="A997" t="str">
            <v>2L</v>
          </cell>
          <cell r="B997" t="str">
            <v>2L2X2X3/16X3/8</v>
          </cell>
          <cell r="C997">
            <v>4.91</v>
          </cell>
          <cell r="D997">
            <v>1.44</v>
          </cell>
          <cell r="E997">
            <v>2</v>
          </cell>
          <cell r="F997">
            <v>0</v>
          </cell>
          <cell r="G997">
            <v>0</v>
          </cell>
          <cell r="H997">
            <v>0</v>
          </cell>
          <cell r="I997">
            <v>2</v>
          </cell>
          <cell r="J997">
            <v>0</v>
          </cell>
          <cell r="K997">
            <v>0</v>
          </cell>
          <cell r="L997">
            <v>0</v>
          </cell>
          <cell r="M997">
            <v>0.1875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0.56100000000000005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0.54100000000000004</v>
          </cell>
          <cell r="AF997">
            <v>0.67600000000000005</v>
          </cell>
          <cell r="AG997">
            <v>0.376</v>
          </cell>
          <cell r="AH997">
            <v>0.61199999999999999</v>
          </cell>
          <cell r="AI997">
            <v>0</v>
          </cell>
          <cell r="AJ997">
            <v>0</v>
          </cell>
          <cell r="AK997">
            <v>0</v>
          </cell>
          <cell r="AL997">
            <v>0.96699999999999997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1.24</v>
          </cell>
          <cell r="AV997">
            <v>0.85699999999999998</v>
          </cell>
          <cell r="AW997">
            <v>0</v>
          </cell>
          <cell r="AX997">
            <v>1</v>
          </cell>
          <cell r="AY997" t="str">
            <v>2L51X51X4.8X9</v>
          </cell>
        </row>
        <row r="998">
          <cell r="A998" t="str">
            <v>2L</v>
          </cell>
          <cell r="B998" t="str">
            <v>2L2X2X3/16X3/4</v>
          </cell>
          <cell r="C998">
            <v>4.91</v>
          </cell>
          <cell r="D998">
            <v>1.44</v>
          </cell>
          <cell r="E998">
            <v>2</v>
          </cell>
          <cell r="F998">
            <v>0</v>
          </cell>
          <cell r="G998">
            <v>0</v>
          </cell>
          <cell r="H998">
            <v>0</v>
          </cell>
          <cell r="I998">
            <v>2</v>
          </cell>
          <cell r="J998">
            <v>0</v>
          </cell>
          <cell r="K998">
            <v>0</v>
          </cell>
          <cell r="L998">
            <v>0</v>
          </cell>
          <cell r="M998">
            <v>0.1875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0.56100000000000005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0.54100000000000004</v>
          </cell>
          <cell r="AF998">
            <v>0.67600000000000005</v>
          </cell>
          <cell r="AG998">
            <v>0.376</v>
          </cell>
          <cell r="AH998">
            <v>0.61199999999999999</v>
          </cell>
          <cell r="AI998">
            <v>0</v>
          </cell>
          <cell r="AJ998">
            <v>0</v>
          </cell>
          <cell r="AK998">
            <v>0</v>
          </cell>
          <cell r="AL998">
            <v>1.1200000000000001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1.36</v>
          </cell>
          <cell r="AV998">
            <v>0.88200000000000001</v>
          </cell>
          <cell r="AW998">
            <v>0</v>
          </cell>
          <cell r="AX998">
            <v>1</v>
          </cell>
          <cell r="AY998" t="str">
            <v>2L51X51X4.8X19</v>
          </cell>
        </row>
        <row r="999">
          <cell r="A999" t="str">
            <v>2L</v>
          </cell>
          <cell r="B999" t="str">
            <v>2L2X2X1/8</v>
          </cell>
          <cell r="C999">
            <v>3.34</v>
          </cell>
          <cell r="D999">
            <v>0.98199999999999998</v>
          </cell>
          <cell r="E999">
            <v>2</v>
          </cell>
          <cell r="F999">
            <v>0</v>
          </cell>
          <cell r="G999">
            <v>0</v>
          </cell>
          <cell r="H999">
            <v>0</v>
          </cell>
          <cell r="I999">
            <v>2</v>
          </cell>
          <cell r="J999">
            <v>0</v>
          </cell>
          <cell r="K999">
            <v>0</v>
          </cell>
          <cell r="L999">
            <v>0</v>
          </cell>
          <cell r="M999">
            <v>0.125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0.53400000000000003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0.377</v>
          </cell>
          <cell r="AF999">
            <v>0.46</v>
          </cell>
          <cell r="AG999">
            <v>0.25700000000000001</v>
          </cell>
          <cell r="AH999">
            <v>0.62</v>
          </cell>
          <cell r="AI999">
            <v>0</v>
          </cell>
          <cell r="AJ999">
            <v>0</v>
          </cell>
          <cell r="AK999">
            <v>0</v>
          </cell>
          <cell r="AL999">
            <v>0.81800000000000006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1.1299999999999999</v>
          </cell>
          <cell r="AV999">
            <v>0.82600000000000007</v>
          </cell>
          <cell r="AW999">
            <v>0</v>
          </cell>
          <cell r="AX999">
            <v>0.998</v>
          </cell>
          <cell r="AY999" t="str">
            <v>2L51X51X3.2</v>
          </cell>
        </row>
        <row r="1000">
          <cell r="A1000" t="str">
            <v>2L</v>
          </cell>
          <cell r="B1000" t="str">
            <v>2L2X2X1/8X3/8</v>
          </cell>
          <cell r="C1000">
            <v>3.34</v>
          </cell>
          <cell r="D1000">
            <v>0.98199999999999998</v>
          </cell>
          <cell r="E1000">
            <v>2</v>
          </cell>
          <cell r="F1000">
            <v>0</v>
          </cell>
          <cell r="G1000">
            <v>0</v>
          </cell>
          <cell r="H1000">
            <v>0</v>
          </cell>
          <cell r="I1000">
            <v>2</v>
          </cell>
          <cell r="J1000">
            <v>0</v>
          </cell>
          <cell r="K1000">
            <v>0</v>
          </cell>
          <cell r="L1000">
            <v>0</v>
          </cell>
          <cell r="M1000">
            <v>0.125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0.53400000000000003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0.377</v>
          </cell>
          <cell r="AF1000">
            <v>0.46</v>
          </cell>
          <cell r="AG1000">
            <v>0.25700000000000001</v>
          </cell>
          <cell r="AH1000">
            <v>0.62</v>
          </cell>
          <cell r="AI1000">
            <v>0</v>
          </cell>
          <cell r="AJ1000">
            <v>0</v>
          </cell>
          <cell r="AK1000">
            <v>0</v>
          </cell>
          <cell r="AL1000">
            <v>0.95100000000000007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1.23</v>
          </cell>
          <cell r="AV1000">
            <v>0.85299999999999998</v>
          </cell>
          <cell r="AW1000">
            <v>0</v>
          </cell>
          <cell r="AX1000">
            <v>0.91200000000000003</v>
          </cell>
          <cell r="AY1000" t="str">
            <v>2L51X51X3.2X9</v>
          </cell>
        </row>
        <row r="1001">
          <cell r="A1001" t="str">
            <v>2L</v>
          </cell>
          <cell r="B1001" t="str">
            <v>2L2X2X1/8X3/4</v>
          </cell>
          <cell r="C1001">
            <v>3.34</v>
          </cell>
          <cell r="D1001">
            <v>0.98199999999999998</v>
          </cell>
          <cell r="E1001">
            <v>2</v>
          </cell>
          <cell r="F1001">
            <v>0</v>
          </cell>
          <cell r="G1001">
            <v>0</v>
          </cell>
          <cell r="H1001">
            <v>0</v>
          </cell>
          <cell r="I1001">
            <v>2</v>
          </cell>
          <cell r="J1001">
            <v>0</v>
          </cell>
          <cell r="K1001">
            <v>0</v>
          </cell>
          <cell r="L1001">
            <v>0</v>
          </cell>
          <cell r="M1001">
            <v>0.125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0.53400000000000003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0.377</v>
          </cell>
          <cell r="AF1001">
            <v>0.46</v>
          </cell>
          <cell r="AG1001">
            <v>0.25700000000000001</v>
          </cell>
          <cell r="AH1001">
            <v>0.62</v>
          </cell>
          <cell r="AI1001">
            <v>0</v>
          </cell>
          <cell r="AJ1001">
            <v>0</v>
          </cell>
          <cell r="AK1001">
            <v>0</v>
          </cell>
          <cell r="AL1001">
            <v>1.1000000000000001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1.35</v>
          </cell>
          <cell r="AV1001">
            <v>0.877</v>
          </cell>
          <cell r="AW1001">
            <v>0</v>
          </cell>
          <cell r="AX1001">
            <v>0.91200000000000003</v>
          </cell>
          <cell r="AY1001" t="str">
            <v>2L51X51X3.2X19</v>
          </cell>
        </row>
        <row r="1002">
          <cell r="A1002" t="str">
            <v>2L</v>
          </cell>
          <cell r="B1002" t="str">
            <v>2L8X6X1LLBB</v>
          </cell>
          <cell r="C1002">
            <v>88.8</v>
          </cell>
          <cell r="D1002">
            <v>26.1</v>
          </cell>
          <cell r="E1002">
            <v>8</v>
          </cell>
          <cell r="F1002">
            <v>0</v>
          </cell>
          <cell r="G1002">
            <v>0</v>
          </cell>
          <cell r="H1002">
            <v>0</v>
          </cell>
          <cell r="I1002">
            <v>6</v>
          </cell>
          <cell r="J1002">
            <v>0</v>
          </cell>
          <cell r="K1002">
            <v>0</v>
          </cell>
          <cell r="L1002">
            <v>0</v>
          </cell>
          <cell r="M1002">
            <v>1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2.65</v>
          </cell>
          <cell r="T1002">
            <v>0</v>
          </cell>
          <cell r="U1002">
            <v>0</v>
          </cell>
          <cell r="V1002">
            <v>1.47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162</v>
          </cell>
          <cell r="AF1002">
            <v>54.5</v>
          </cell>
          <cell r="AG1002">
            <v>30.2</v>
          </cell>
          <cell r="AH1002">
            <v>2.4900000000000002</v>
          </cell>
          <cell r="AI1002">
            <v>0</v>
          </cell>
          <cell r="AJ1002">
            <v>0</v>
          </cell>
          <cell r="AK1002">
            <v>0</v>
          </cell>
          <cell r="AL1002">
            <v>2.39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4.0599999999999996</v>
          </cell>
          <cell r="AV1002">
            <v>0.72099999999999997</v>
          </cell>
          <cell r="AW1002">
            <v>0</v>
          </cell>
          <cell r="AX1002">
            <v>1</v>
          </cell>
          <cell r="AY1002" t="str">
            <v>2L203X152X25.4LLBB</v>
          </cell>
        </row>
        <row r="1003">
          <cell r="A1003" t="str">
            <v>2L</v>
          </cell>
          <cell r="B1003" t="str">
            <v>2L8X6X1X3/8LLBB</v>
          </cell>
          <cell r="C1003">
            <v>88.8</v>
          </cell>
          <cell r="D1003">
            <v>26.1</v>
          </cell>
          <cell r="E1003">
            <v>8</v>
          </cell>
          <cell r="F1003">
            <v>0</v>
          </cell>
          <cell r="G1003">
            <v>0</v>
          </cell>
          <cell r="H1003">
            <v>0</v>
          </cell>
          <cell r="I1003">
            <v>6</v>
          </cell>
          <cell r="J1003">
            <v>0</v>
          </cell>
          <cell r="K1003">
            <v>0</v>
          </cell>
          <cell r="L1003">
            <v>0</v>
          </cell>
          <cell r="M1003">
            <v>1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2.65</v>
          </cell>
          <cell r="T1003">
            <v>0</v>
          </cell>
          <cell r="U1003">
            <v>0</v>
          </cell>
          <cell r="V1003">
            <v>1.47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162</v>
          </cell>
          <cell r="AF1003">
            <v>54.5</v>
          </cell>
          <cell r="AG1003">
            <v>30.2</v>
          </cell>
          <cell r="AH1003">
            <v>2.4900000000000002</v>
          </cell>
          <cell r="AI1003">
            <v>0</v>
          </cell>
          <cell r="AJ1003">
            <v>0</v>
          </cell>
          <cell r="AK1003">
            <v>0</v>
          </cell>
          <cell r="AL1003">
            <v>2.52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4.1399999999999997</v>
          </cell>
          <cell r="AV1003">
            <v>0.73199999999999998</v>
          </cell>
          <cell r="AW1003">
            <v>0</v>
          </cell>
          <cell r="AX1003">
            <v>1</v>
          </cell>
          <cell r="AY1003" t="str">
            <v>2L203X152X25.4X9LLBB</v>
          </cell>
        </row>
        <row r="1004">
          <cell r="A1004" t="str">
            <v>2L</v>
          </cell>
          <cell r="B1004" t="str">
            <v>2L8X6X1X3/4LLBB</v>
          </cell>
          <cell r="C1004">
            <v>88.8</v>
          </cell>
          <cell r="D1004">
            <v>26.1</v>
          </cell>
          <cell r="E1004">
            <v>8</v>
          </cell>
          <cell r="F1004">
            <v>0</v>
          </cell>
          <cell r="G1004">
            <v>0</v>
          </cell>
          <cell r="H1004">
            <v>0</v>
          </cell>
          <cell r="I1004">
            <v>6</v>
          </cell>
          <cell r="J1004">
            <v>0</v>
          </cell>
          <cell r="K1004">
            <v>0</v>
          </cell>
          <cell r="L1004">
            <v>0</v>
          </cell>
          <cell r="M1004">
            <v>1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2.65</v>
          </cell>
          <cell r="T1004">
            <v>0</v>
          </cell>
          <cell r="U1004">
            <v>0</v>
          </cell>
          <cell r="V1004">
            <v>1.47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162</v>
          </cell>
          <cell r="AF1004">
            <v>54.5</v>
          </cell>
          <cell r="AG1004">
            <v>30.2</v>
          </cell>
          <cell r="AH1004">
            <v>2.4900000000000002</v>
          </cell>
          <cell r="AI1004">
            <v>0</v>
          </cell>
          <cell r="AJ1004">
            <v>0</v>
          </cell>
          <cell r="AK1004">
            <v>0</v>
          </cell>
          <cell r="AL1004">
            <v>2.66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4.2300000000000004</v>
          </cell>
          <cell r="AV1004">
            <v>0.74199999999999999</v>
          </cell>
          <cell r="AW1004">
            <v>0</v>
          </cell>
          <cell r="AX1004">
            <v>1</v>
          </cell>
          <cell r="AY1004" t="str">
            <v>2L203X152X25.4X19LLBB</v>
          </cell>
        </row>
        <row r="1005">
          <cell r="A1005" t="str">
            <v>2L</v>
          </cell>
          <cell r="B1005" t="str">
            <v>2L8X6X7/8LLBB</v>
          </cell>
          <cell r="C1005">
            <v>78.5</v>
          </cell>
          <cell r="D1005">
            <v>23.1</v>
          </cell>
          <cell r="E1005">
            <v>8</v>
          </cell>
          <cell r="F1005">
            <v>0</v>
          </cell>
          <cell r="G1005">
            <v>0</v>
          </cell>
          <cell r="H1005">
            <v>0</v>
          </cell>
          <cell r="I1005">
            <v>6</v>
          </cell>
          <cell r="J1005">
            <v>0</v>
          </cell>
          <cell r="K1005">
            <v>0</v>
          </cell>
          <cell r="L1005">
            <v>0</v>
          </cell>
          <cell r="M1005">
            <v>0.875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2.6</v>
          </cell>
          <cell r="T1005">
            <v>0</v>
          </cell>
          <cell r="U1005">
            <v>0</v>
          </cell>
          <cell r="V1005">
            <v>1.41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145</v>
          </cell>
          <cell r="AF1005">
            <v>48.5</v>
          </cell>
          <cell r="AG1005">
            <v>26.8</v>
          </cell>
          <cell r="AH1005">
            <v>2.5</v>
          </cell>
          <cell r="AI1005">
            <v>0</v>
          </cell>
          <cell r="AJ1005">
            <v>0</v>
          </cell>
          <cell r="AK1005">
            <v>0</v>
          </cell>
          <cell r="AL1005">
            <v>2.37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4.07</v>
          </cell>
          <cell r="AV1005">
            <v>0.71799999999999997</v>
          </cell>
          <cell r="AW1005">
            <v>0</v>
          </cell>
          <cell r="AX1005">
            <v>1</v>
          </cell>
          <cell r="AY1005" t="str">
            <v>2L203X152X22.2LLBB</v>
          </cell>
        </row>
        <row r="1006">
          <cell r="A1006" t="str">
            <v>2L</v>
          </cell>
          <cell r="B1006" t="str">
            <v>2L8X6X7/8X3/8LLBB</v>
          </cell>
          <cell r="C1006">
            <v>78.5</v>
          </cell>
          <cell r="D1006">
            <v>23.1</v>
          </cell>
          <cell r="E1006">
            <v>8</v>
          </cell>
          <cell r="F1006">
            <v>0</v>
          </cell>
          <cell r="G1006">
            <v>0</v>
          </cell>
          <cell r="H1006">
            <v>0</v>
          </cell>
          <cell r="I1006">
            <v>6</v>
          </cell>
          <cell r="J1006">
            <v>0</v>
          </cell>
          <cell r="K1006">
            <v>0</v>
          </cell>
          <cell r="L1006">
            <v>0</v>
          </cell>
          <cell r="M1006">
            <v>0.875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2.6</v>
          </cell>
          <cell r="T1006">
            <v>0</v>
          </cell>
          <cell r="U1006">
            <v>0</v>
          </cell>
          <cell r="V1006">
            <v>1.41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145</v>
          </cell>
          <cell r="AF1006">
            <v>48.5</v>
          </cell>
          <cell r="AG1006">
            <v>26.8</v>
          </cell>
          <cell r="AH1006">
            <v>2.5</v>
          </cell>
          <cell r="AI1006">
            <v>0</v>
          </cell>
          <cell r="AJ1006">
            <v>0</v>
          </cell>
          <cell r="AK1006">
            <v>0</v>
          </cell>
          <cell r="AL1006">
            <v>2.5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4.1399999999999997</v>
          </cell>
          <cell r="AV1006">
            <v>0.72799999999999998</v>
          </cell>
          <cell r="AW1006">
            <v>0</v>
          </cell>
          <cell r="AX1006">
            <v>1</v>
          </cell>
          <cell r="AY1006" t="str">
            <v>2L203X152X22.2X9LLBB</v>
          </cell>
        </row>
        <row r="1007">
          <cell r="A1007" t="str">
            <v>2L</v>
          </cell>
          <cell r="B1007" t="str">
            <v>2L8X6X7/8X3/4LLBB</v>
          </cell>
          <cell r="C1007">
            <v>78.5</v>
          </cell>
          <cell r="D1007">
            <v>23.1</v>
          </cell>
          <cell r="E1007">
            <v>8</v>
          </cell>
          <cell r="F1007">
            <v>0</v>
          </cell>
          <cell r="G1007">
            <v>0</v>
          </cell>
          <cell r="H1007">
            <v>0</v>
          </cell>
          <cell r="I1007">
            <v>6</v>
          </cell>
          <cell r="J1007">
            <v>0</v>
          </cell>
          <cell r="K1007">
            <v>0</v>
          </cell>
          <cell r="L1007">
            <v>0</v>
          </cell>
          <cell r="M1007">
            <v>0.875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2.6</v>
          </cell>
          <cell r="T1007">
            <v>0</v>
          </cell>
          <cell r="U1007">
            <v>0</v>
          </cell>
          <cell r="V1007">
            <v>1.41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145</v>
          </cell>
          <cell r="AF1007">
            <v>48.5</v>
          </cell>
          <cell r="AG1007">
            <v>26.8</v>
          </cell>
          <cell r="AH1007">
            <v>2.5</v>
          </cell>
          <cell r="AI1007">
            <v>0</v>
          </cell>
          <cell r="AJ1007">
            <v>0</v>
          </cell>
          <cell r="AK1007">
            <v>0</v>
          </cell>
          <cell r="AL1007">
            <v>2.63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4.2300000000000004</v>
          </cell>
          <cell r="AV1007">
            <v>0.73899999999999999</v>
          </cell>
          <cell r="AW1007">
            <v>0</v>
          </cell>
          <cell r="AX1007">
            <v>1</v>
          </cell>
          <cell r="AY1007" t="str">
            <v>2L203X152X22.2X19LLBB</v>
          </cell>
        </row>
        <row r="1008">
          <cell r="A1008" t="str">
            <v>2L</v>
          </cell>
          <cell r="B1008" t="str">
            <v>2L8X6X3/4LLBB</v>
          </cell>
          <cell r="C1008">
            <v>68</v>
          </cell>
          <cell r="D1008">
            <v>20</v>
          </cell>
          <cell r="E1008">
            <v>8</v>
          </cell>
          <cell r="F1008">
            <v>0</v>
          </cell>
          <cell r="G1008">
            <v>0</v>
          </cell>
          <cell r="H1008">
            <v>0</v>
          </cell>
          <cell r="I1008">
            <v>6</v>
          </cell>
          <cell r="J1008">
            <v>0</v>
          </cell>
          <cell r="K1008">
            <v>0</v>
          </cell>
          <cell r="L1008">
            <v>0</v>
          </cell>
          <cell r="M1008">
            <v>0.75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2.5499999999999998</v>
          </cell>
          <cell r="T1008">
            <v>0</v>
          </cell>
          <cell r="U1008">
            <v>0</v>
          </cell>
          <cell r="V1008">
            <v>1.34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127</v>
          </cell>
          <cell r="AF1008">
            <v>42.3</v>
          </cell>
          <cell r="AG1008">
            <v>23.3</v>
          </cell>
          <cell r="AH1008">
            <v>2.52</v>
          </cell>
          <cell r="AI1008">
            <v>0</v>
          </cell>
          <cell r="AJ1008">
            <v>0</v>
          </cell>
          <cell r="AK1008">
            <v>0</v>
          </cell>
          <cell r="AL1008">
            <v>2.35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4.07</v>
          </cell>
          <cell r="AV1008">
            <v>0.71399999999999997</v>
          </cell>
          <cell r="AW1008">
            <v>0</v>
          </cell>
          <cell r="AX1008">
            <v>1</v>
          </cell>
          <cell r="AY1008" t="str">
            <v>2L203X152X19LLBB</v>
          </cell>
        </row>
        <row r="1009">
          <cell r="A1009" t="str">
            <v>2L</v>
          </cell>
          <cell r="B1009" t="str">
            <v>2L8X6X3/4X3/8LLBB</v>
          </cell>
          <cell r="C1009">
            <v>68</v>
          </cell>
          <cell r="D1009">
            <v>20</v>
          </cell>
          <cell r="E1009">
            <v>8</v>
          </cell>
          <cell r="F1009">
            <v>0</v>
          </cell>
          <cell r="G1009">
            <v>0</v>
          </cell>
          <cell r="H1009">
            <v>0</v>
          </cell>
          <cell r="I1009">
            <v>6</v>
          </cell>
          <cell r="J1009">
            <v>0</v>
          </cell>
          <cell r="K1009">
            <v>0</v>
          </cell>
          <cell r="L1009">
            <v>0</v>
          </cell>
          <cell r="M1009">
            <v>0.75</v>
          </cell>
          <cell r="N1009">
            <v>0</v>
          </cell>
          <cell r="O1009">
            <v>0</v>
          </cell>
          <cell r="P1009">
            <v>0</v>
          </cell>
          <cell r="Q1009">
            <v>0</v>
          </cell>
          <cell r="R1009">
            <v>0</v>
          </cell>
          <cell r="S1009">
            <v>2.5499999999999998</v>
          </cell>
          <cell r="T1009">
            <v>0</v>
          </cell>
          <cell r="U1009">
            <v>0</v>
          </cell>
          <cell r="V1009">
            <v>1.34</v>
          </cell>
          <cell r="W1009">
            <v>0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127</v>
          </cell>
          <cell r="AF1009">
            <v>42.3</v>
          </cell>
          <cell r="AG1009">
            <v>23.3</v>
          </cell>
          <cell r="AH1009">
            <v>2.52</v>
          </cell>
          <cell r="AI1009">
            <v>0</v>
          </cell>
          <cell r="AJ1009">
            <v>0</v>
          </cell>
          <cell r="AK1009">
            <v>0</v>
          </cell>
          <cell r="AL1009">
            <v>2.4700000000000002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4.1500000000000004</v>
          </cell>
          <cell r="AV1009">
            <v>0.72499999999999998</v>
          </cell>
          <cell r="AW1009">
            <v>0</v>
          </cell>
          <cell r="AX1009">
            <v>1</v>
          </cell>
          <cell r="AY1009" t="str">
            <v>2L203X152X19X9LLBB</v>
          </cell>
        </row>
        <row r="1010">
          <cell r="A1010" t="str">
            <v>2L</v>
          </cell>
          <cell r="B1010" t="str">
            <v>2L8X6X3/4X3/4LLBB</v>
          </cell>
          <cell r="C1010">
            <v>68</v>
          </cell>
          <cell r="D1010">
            <v>20</v>
          </cell>
          <cell r="E1010">
            <v>8</v>
          </cell>
          <cell r="F1010">
            <v>0</v>
          </cell>
          <cell r="G1010">
            <v>0</v>
          </cell>
          <cell r="H1010">
            <v>0</v>
          </cell>
          <cell r="I1010">
            <v>6</v>
          </cell>
          <cell r="J1010">
            <v>0</v>
          </cell>
          <cell r="K1010">
            <v>0</v>
          </cell>
          <cell r="L1010">
            <v>0</v>
          </cell>
          <cell r="M1010">
            <v>0.75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2.5499999999999998</v>
          </cell>
          <cell r="T1010">
            <v>0</v>
          </cell>
          <cell r="U1010">
            <v>0</v>
          </cell>
          <cell r="V1010">
            <v>1.34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127</v>
          </cell>
          <cell r="AF1010">
            <v>42.3</v>
          </cell>
          <cell r="AG1010">
            <v>23.3</v>
          </cell>
          <cell r="AH1010">
            <v>2.52</v>
          </cell>
          <cell r="AI1010">
            <v>0</v>
          </cell>
          <cell r="AJ1010">
            <v>0</v>
          </cell>
          <cell r="AK1010">
            <v>0</v>
          </cell>
          <cell r="AL1010">
            <v>2.61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4.2300000000000004</v>
          </cell>
          <cell r="AV1010">
            <v>0.73499999999999999</v>
          </cell>
          <cell r="AW1010">
            <v>0</v>
          </cell>
          <cell r="AX1010">
            <v>1</v>
          </cell>
          <cell r="AY1010" t="str">
            <v>2L203X152X19X19LLBB</v>
          </cell>
        </row>
        <row r="1011">
          <cell r="A1011" t="str">
            <v>2L</v>
          </cell>
          <cell r="B1011" t="str">
            <v>2L8X6X5/8LLBB</v>
          </cell>
          <cell r="C1011">
            <v>57.3</v>
          </cell>
          <cell r="D1011">
            <v>16.8</v>
          </cell>
          <cell r="E1011">
            <v>8</v>
          </cell>
          <cell r="F1011">
            <v>0</v>
          </cell>
          <cell r="G1011">
            <v>0</v>
          </cell>
          <cell r="H1011">
            <v>0</v>
          </cell>
          <cell r="I1011">
            <v>6</v>
          </cell>
          <cell r="J1011">
            <v>0</v>
          </cell>
          <cell r="K1011">
            <v>0</v>
          </cell>
          <cell r="L1011">
            <v>0</v>
          </cell>
          <cell r="M1011">
            <v>0.625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2.5</v>
          </cell>
          <cell r="T1011">
            <v>0</v>
          </cell>
          <cell r="U1011">
            <v>0</v>
          </cell>
          <cell r="V1011">
            <v>1.27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108</v>
          </cell>
          <cell r="AF1011">
            <v>35.799999999999997</v>
          </cell>
          <cell r="AG1011">
            <v>19.7</v>
          </cell>
          <cell r="AH1011">
            <v>2.54</v>
          </cell>
          <cell r="AI1011">
            <v>0</v>
          </cell>
          <cell r="AJ1011">
            <v>0</v>
          </cell>
          <cell r="AK1011">
            <v>0</v>
          </cell>
          <cell r="AL1011">
            <v>2.33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4.08</v>
          </cell>
          <cell r="AV1011">
            <v>0.71199999999999997</v>
          </cell>
          <cell r="AW1011">
            <v>0</v>
          </cell>
          <cell r="AX1011">
            <v>1</v>
          </cell>
          <cell r="AY1011" t="str">
            <v>2L203X152X15.9LLBB</v>
          </cell>
        </row>
        <row r="1012">
          <cell r="A1012" t="str">
            <v>2L</v>
          </cell>
          <cell r="B1012" t="str">
            <v>2L8X6X5/8X3/8LLBB</v>
          </cell>
          <cell r="C1012">
            <v>57.3</v>
          </cell>
          <cell r="D1012">
            <v>16.8</v>
          </cell>
          <cell r="E1012">
            <v>8</v>
          </cell>
          <cell r="F1012">
            <v>0</v>
          </cell>
          <cell r="G1012">
            <v>0</v>
          </cell>
          <cell r="H1012">
            <v>0</v>
          </cell>
          <cell r="I1012">
            <v>6</v>
          </cell>
          <cell r="J1012">
            <v>0</v>
          </cell>
          <cell r="K1012">
            <v>0</v>
          </cell>
          <cell r="L1012">
            <v>0</v>
          </cell>
          <cell r="M1012">
            <v>0.625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2.5</v>
          </cell>
          <cell r="T1012">
            <v>0</v>
          </cell>
          <cell r="U1012">
            <v>0</v>
          </cell>
          <cell r="V1012">
            <v>1.27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108</v>
          </cell>
          <cell r="AF1012">
            <v>35.799999999999997</v>
          </cell>
          <cell r="AG1012">
            <v>19.7</v>
          </cell>
          <cell r="AH1012">
            <v>2.54</v>
          </cell>
          <cell r="AI1012">
            <v>0</v>
          </cell>
          <cell r="AJ1012">
            <v>0</v>
          </cell>
          <cell r="AK1012">
            <v>0</v>
          </cell>
          <cell r="AL1012">
            <v>2.4500000000000002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4.16</v>
          </cell>
          <cell r="AV1012">
            <v>0.72199999999999998</v>
          </cell>
          <cell r="AW1012">
            <v>0</v>
          </cell>
          <cell r="AX1012">
            <v>0.997</v>
          </cell>
          <cell r="AY1012" t="str">
            <v>2L203X152X15.9X9LLBB</v>
          </cell>
        </row>
        <row r="1013">
          <cell r="A1013" t="str">
            <v>2L</v>
          </cell>
          <cell r="B1013" t="str">
            <v>2L8X6X5/8X3/4LLBB</v>
          </cell>
          <cell r="C1013">
            <v>57.3</v>
          </cell>
          <cell r="D1013">
            <v>16.8</v>
          </cell>
          <cell r="E1013">
            <v>8</v>
          </cell>
          <cell r="F1013">
            <v>0</v>
          </cell>
          <cell r="G1013">
            <v>0</v>
          </cell>
          <cell r="H1013">
            <v>0</v>
          </cell>
          <cell r="I1013">
            <v>6</v>
          </cell>
          <cell r="J1013">
            <v>0</v>
          </cell>
          <cell r="K1013">
            <v>0</v>
          </cell>
          <cell r="L1013">
            <v>0</v>
          </cell>
          <cell r="M1013">
            <v>0.625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2.5</v>
          </cell>
          <cell r="T1013">
            <v>0</v>
          </cell>
          <cell r="U1013">
            <v>0</v>
          </cell>
          <cell r="V1013">
            <v>1.27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108</v>
          </cell>
          <cell r="AF1013">
            <v>35.799999999999997</v>
          </cell>
          <cell r="AG1013">
            <v>19.7</v>
          </cell>
          <cell r="AH1013">
            <v>2.54</v>
          </cell>
          <cell r="AI1013">
            <v>0</v>
          </cell>
          <cell r="AJ1013">
            <v>0</v>
          </cell>
          <cell r="AK1013">
            <v>0</v>
          </cell>
          <cell r="AL1013">
            <v>2.59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4.24</v>
          </cell>
          <cell r="AV1013">
            <v>0.73199999999999998</v>
          </cell>
          <cell r="AW1013">
            <v>0</v>
          </cell>
          <cell r="AX1013">
            <v>0.997</v>
          </cell>
          <cell r="AY1013" t="str">
            <v>2L203X152X15.9X19LLBB</v>
          </cell>
        </row>
        <row r="1014">
          <cell r="A1014" t="str">
            <v>2L</v>
          </cell>
          <cell r="B1014" t="str">
            <v>2L8X6X9/16LLBB</v>
          </cell>
          <cell r="C1014">
            <v>51.8</v>
          </cell>
          <cell r="D1014">
            <v>15.2</v>
          </cell>
          <cell r="E1014">
            <v>8</v>
          </cell>
          <cell r="F1014">
            <v>0</v>
          </cell>
          <cell r="G1014">
            <v>0</v>
          </cell>
          <cell r="H1014">
            <v>0</v>
          </cell>
          <cell r="I1014">
            <v>6</v>
          </cell>
          <cell r="J1014">
            <v>0</v>
          </cell>
          <cell r="K1014">
            <v>0</v>
          </cell>
          <cell r="L1014">
            <v>0</v>
          </cell>
          <cell r="M1014">
            <v>0.5625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2.48</v>
          </cell>
          <cell r="T1014">
            <v>0</v>
          </cell>
          <cell r="U1014">
            <v>0</v>
          </cell>
          <cell r="V1014">
            <v>1.23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98.7</v>
          </cell>
          <cell r="AF1014">
            <v>32.5</v>
          </cell>
          <cell r="AG1014">
            <v>17.899999999999999</v>
          </cell>
          <cell r="AH1014">
            <v>2.5499999999999998</v>
          </cell>
          <cell r="AI1014">
            <v>0</v>
          </cell>
          <cell r="AJ1014">
            <v>0</v>
          </cell>
          <cell r="AK1014">
            <v>0</v>
          </cell>
          <cell r="AL1014">
            <v>2.3199999999999998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4.09</v>
          </cell>
          <cell r="AV1014">
            <v>0.71</v>
          </cell>
          <cell r="AW1014">
            <v>0</v>
          </cell>
          <cell r="AX1014">
            <v>1</v>
          </cell>
          <cell r="AY1014" t="str">
            <v>2L203X152X14.3LLBB</v>
          </cell>
        </row>
        <row r="1015">
          <cell r="A1015" t="str">
            <v>2L</v>
          </cell>
          <cell r="B1015" t="str">
            <v>2L8X6X9/16X3/8LLBB</v>
          </cell>
          <cell r="C1015">
            <v>51.8</v>
          </cell>
          <cell r="D1015">
            <v>15.2</v>
          </cell>
          <cell r="E1015">
            <v>8</v>
          </cell>
          <cell r="F1015">
            <v>0</v>
          </cell>
          <cell r="G1015">
            <v>0</v>
          </cell>
          <cell r="H1015">
            <v>0</v>
          </cell>
          <cell r="I1015">
            <v>6</v>
          </cell>
          <cell r="J1015">
            <v>0</v>
          </cell>
          <cell r="K1015">
            <v>0</v>
          </cell>
          <cell r="L1015">
            <v>0</v>
          </cell>
          <cell r="M1015">
            <v>0.5625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2.48</v>
          </cell>
          <cell r="T1015">
            <v>0</v>
          </cell>
          <cell r="U1015">
            <v>0</v>
          </cell>
          <cell r="V1015">
            <v>1.23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98.7</v>
          </cell>
          <cell r="AF1015">
            <v>32.5</v>
          </cell>
          <cell r="AG1015">
            <v>17.899999999999999</v>
          </cell>
          <cell r="AH1015">
            <v>2.5499999999999998</v>
          </cell>
          <cell r="AI1015">
            <v>0</v>
          </cell>
          <cell r="AJ1015">
            <v>0</v>
          </cell>
          <cell r="AK1015">
            <v>0</v>
          </cell>
          <cell r="AL1015">
            <v>2.44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4.16</v>
          </cell>
          <cell r="AV1015">
            <v>0.72</v>
          </cell>
          <cell r="AW1015">
            <v>0</v>
          </cell>
          <cell r="AX1015">
            <v>0.95900000000000007</v>
          </cell>
          <cell r="AY1015" t="str">
            <v>2L203X152X14.3X9LLBB</v>
          </cell>
        </row>
        <row r="1016">
          <cell r="A1016" t="str">
            <v>2L</v>
          </cell>
          <cell r="B1016" t="str">
            <v>2L8X6X9/16X3/4LLBB</v>
          </cell>
          <cell r="C1016">
            <v>51.8</v>
          </cell>
          <cell r="D1016">
            <v>15.2</v>
          </cell>
          <cell r="E1016">
            <v>8</v>
          </cell>
          <cell r="F1016">
            <v>0</v>
          </cell>
          <cell r="G1016">
            <v>0</v>
          </cell>
          <cell r="H1016">
            <v>0</v>
          </cell>
          <cell r="I1016">
            <v>6</v>
          </cell>
          <cell r="J1016">
            <v>0</v>
          </cell>
          <cell r="K1016">
            <v>0</v>
          </cell>
          <cell r="L1016">
            <v>0</v>
          </cell>
          <cell r="M1016">
            <v>0.5625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2.48</v>
          </cell>
          <cell r="T1016">
            <v>0</v>
          </cell>
          <cell r="U1016">
            <v>0</v>
          </cell>
          <cell r="V1016">
            <v>1.23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98.7</v>
          </cell>
          <cell r="AF1016">
            <v>32.5</v>
          </cell>
          <cell r="AG1016">
            <v>17.899999999999999</v>
          </cell>
          <cell r="AH1016">
            <v>2.5499999999999998</v>
          </cell>
          <cell r="AI1016">
            <v>0</v>
          </cell>
          <cell r="AJ1016">
            <v>0</v>
          </cell>
          <cell r="AK1016">
            <v>0</v>
          </cell>
          <cell r="AL1016">
            <v>2.58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4.24</v>
          </cell>
          <cell r="AV1016">
            <v>0.73099999999999998</v>
          </cell>
          <cell r="AW1016">
            <v>0</v>
          </cell>
          <cell r="AX1016">
            <v>0.95900000000000007</v>
          </cell>
          <cell r="AY1016" t="str">
            <v>2L203X152X14.3X19LLBB</v>
          </cell>
        </row>
        <row r="1017">
          <cell r="A1017" t="str">
            <v>2L</v>
          </cell>
          <cell r="B1017" t="str">
            <v>2L8X6X1/2LLBB</v>
          </cell>
          <cell r="C1017">
            <v>46.3</v>
          </cell>
          <cell r="D1017">
            <v>13.6</v>
          </cell>
          <cell r="E1017">
            <v>8</v>
          </cell>
          <cell r="F1017">
            <v>0</v>
          </cell>
          <cell r="G1017">
            <v>0</v>
          </cell>
          <cell r="H1017">
            <v>0</v>
          </cell>
          <cell r="I1017">
            <v>6</v>
          </cell>
          <cell r="J1017">
            <v>0</v>
          </cell>
          <cell r="K1017">
            <v>0</v>
          </cell>
          <cell r="L1017">
            <v>0</v>
          </cell>
          <cell r="M1017">
            <v>0.5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2.46</v>
          </cell>
          <cell r="T1017">
            <v>0</v>
          </cell>
          <cell r="U1017">
            <v>0</v>
          </cell>
          <cell r="V1017">
            <v>1.2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88.8</v>
          </cell>
          <cell r="AF1017">
            <v>29.1</v>
          </cell>
          <cell r="AG1017">
            <v>16</v>
          </cell>
          <cell r="AH1017">
            <v>2.5499999999999998</v>
          </cell>
          <cell r="AI1017">
            <v>0</v>
          </cell>
          <cell r="AJ1017">
            <v>0</v>
          </cell>
          <cell r="AK1017">
            <v>0</v>
          </cell>
          <cell r="AL1017">
            <v>2.31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4.09</v>
          </cell>
          <cell r="AV1017">
            <v>0.70899999999999996</v>
          </cell>
          <cell r="AW1017">
            <v>0</v>
          </cell>
          <cell r="AX1017">
            <v>1</v>
          </cell>
          <cell r="AY1017" t="str">
            <v>2L203X152X12.7LLBB</v>
          </cell>
        </row>
        <row r="1018">
          <cell r="A1018" t="str">
            <v>2L</v>
          </cell>
          <cell r="B1018" t="str">
            <v>2L8X6X1/2X3/8LLBB</v>
          </cell>
          <cell r="C1018">
            <v>46.3</v>
          </cell>
          <cell r="D1018">
            <v>13.6</v>
          </cell>
          <cell r="E1018">
            <v>8</v>
          </cell>
          <cell r="F1018">
            <v>0</v>
          </cell>
          <cell r="G1018">
            <v>0</v>
          </cell>
          <cell r="H1018">
            <v>0</v>
          </cell>
          <cell r="I1018">
            <v>6</v>
          </cell>
          <cell r="J1018">
            <v>0</v>
          </cell>
          <cell r="K1018">
            <v>0</v>
          </cell>
          <cell r="L1018">
            <v>0</v>
          </cell>
          <cell r="M1018">
            <v>0.5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2.46</v>
          </cell>
          <cell r="T1018">
            <v>0</v>
          </cell>
          <cell r="U1018">
            <v>0</v>
          </cell>
          <cell r="V1018">
            <v>1.2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88.8</v>
          </cell>
          <cell r="AF1018">
            <v>29.1</v>
          </cell>
          <cell r="AG1018">
            <v>16</v>
          </cell>
          <cell r="AH1018">
            <v>2.5499999999999998</v>
          </cell>
          <cell r="AI1018">
            <v>0</v>
          </cell>
          <cell r="AJ1018">
            <v>0</v>
          </cell>
          <cell r="AK1018">
            <v>0</v>
          </cell>
          <cell r="AL1018">
            <v>2.4300000000000002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4.16</v>
          </cell>
          <cell r="AV1018">
            <v>0.71899999999999997</v>
          </cell>
          <cell r="AW1018">
            <v>0</v>
          </cell>
          <cell r="AX1018">
            <v>0.91200000000000003</v>
          </cell>
          <cell r="AY1018" t="str">
            <v>2L203X152X12.7X9LLBB</v>
          </cell>
        </row>
        <row r="1019">
          <cell r="A1019" t="str">
            <v>2L</v>
          </cell>
          <cell r="B1019" t="str">
            <v>2L8X6X1/2X3/4LLBB</v>
          </cell>
          <cell r="C1019">
            <v>46.3</v>
          </cell>
          <cell r="D1019">
            <v>13.6</v>
          </cell>
          <cell r="E1019">
            <v>8</v>
          </cell>
          <cell r="F1019">
            <v>0</v>
          </cell>
          <cell r="G1019">
            <v>0</v>
          </cell>
          <cell r="H1019">
            <v>0</v>
          </cell>
          <cell r="I1019">
            <v>6</v>
          </cell>
          <cell r="J1019">
            <v>0</v>
          </cell>
          <cell r="K1019">
            <v>0</v>
          </cell>
          <cell r="L1019">
            <v>0</v>
          </cell>
          <cell r="M1019">
            <v>0.5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2.46</v>
          </cell>
          <cell r="T1019">
            <v>0</v>
          </cell>
          <cell r="U1019">
            <v>0</v>
          </cell>
          <cell r="V1019">
            <v>1.2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88.8</v>
          </cell>
          <cell r="AF1019">
            <v>29.1</v>
          </cell>
          <cell r="AG1019">
            <v>16</v>
          </cell>
          <cell r="AH1019">
            <v>2.5499999999999998</v>
          </cell>
          <cell r="AI1019">
            <v>0</v>
          </cell>
          <cell r="AJ1019">
            <v>0</v>
          </cell>
          <cell r="AK1019">
            <v>0</v>
          </cell>
          <cell r="AL1019">
            <v>2.56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4.24</v>
          </cell>
          <cell r="AV1019">
            <v>0.72899999999999998</v>
          </cell>
          <cell r="AW1019">
            <v>0</v>
          </cell>
          <cell r="AX1019">
            <v>0.91200000000000003</v>
          </cell>
          <cell r="AY1019" t="str">
            <v>2L203X152X12.7X19LLBB</v>
          </cell>
        </row>
        <row r="1020">
          <cell r="A1020" t="str">
            <v>2L</v>
          </cell>
          <cell r="B1020" t="str">
            <v>2L8X6X7/16LLBB</v>
          </cell>
          <cell r="C1020">
            <v>40.700000000000003</v>
          </cell>
          <cell r="D1020">
            <v>12</v>
          </cell>
          <cell r="E1020">
            <v>8</v>
          </cell>
          <cell r="F1020">
            <v>0</v>
          </cell>
          <cell r="G1020">
            <v>0</v>
          </cell>
          <cell r="H1020">
            <v>0</v>
          </cell>
          <cell r="I1020">
            <v>6</v>
          </cell>
          <cell r="J1020">
            <v>0</v>
          </cell>
          <cell r="K1020">
            <v>0</v>
          </cell>
          <cell r="L1020">
            <v>0</v>
          </cell>
          <cell r="M1020">
            <v>0.4375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2.4300000000000002</v>
          </cell>
          <cell r="T1020">
            <v>0</v>
          </cell>
          <cell r="U1020">
            <v>0</v>
          </cell>
          <cell r="V1020">
            <v>1.1599999999999999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78.7</v>
          </cell>
          <cell r="AF1020">
            <v>25.7</v>
          </cell>
          <cell r="AG1020">
            <v>14.1</v>
          </cell>
          <cell r="AH1020">
            <v>2.56</v>
          </cell>
          <cell r="AI1020">
            <v>0</v>
          </cell>
          <cell r="AJ1020">
            <v>0</v>
          </cell>
          <cell r="AK1020">
            <v>0</v>
          </cell>
          <cell r="AL1020">
            <v>2.2999999999999998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4.09</v>
          </cell>
          <cell r="AV1020">
            <v>0.70799999999999996</v>
          </cell>
          <cell r="AW1020">
            <v>0</v>
          </cell>
          <cell r="AX1020">
            <v>1</v>
          </cell>
          <cell r="AY1020" t="str">
            <v>2L203X152X11.1LLBB</v>
          </cell>
        </row>
        <row r="1021">
          <cell r="A1021" t="str">
            <v>2L</v>
          </cell>
          <cell r="B1021" t="str">
            <v>2L8X6X7/16X3/8LLBB</v>
          </cell>
          <cell r="C1021">
            <v>40.700000000000003</v>
          </cell>
          <cell r="D1021">
            <v>12</v>
          </cell>
          <cell r="E1021">
            <v>8</v>
          </cell>
          <cell r="F1021">
            <v>0</v>
          </cell>
          <cell r="G1021">
            <v>0</v>
          </cell>
          <cell r="H1021">
            <v>0</v>
          </cell>
          <cell r="I1021">
            <v>6</v>
          </cell>
          <cell r="J1021">
            <v>0</v>
          </cell>
          <cell r="K1021">
            <v>0</v>
          </cell>
          <cell r="L1021">
            <v>0</v>
          </cell>
          <cell r="M1021">
            <v>0.4375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2.4300000000000002</v>
          </cell>
          <cell r="T1021">
            <v>0</v>
          </cell>
          <cell r="U1021">
            <v>0</v>
          </cell>
          <cell r="V1021">
            <v>1.1599999999999999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78.7</v>
          </cell>
          <cell r="AF1021">
            <v>25.7</v>
          </cell>
          <cell r="AG1021">
            <v>14.1</v>
          </cell>
          <cell r="AH1021">
            <v>2.56</v>
          </cell>
          <cell r="AI1021">
            <v>0</v>
          </cell>
          <cell r="AJ1021">
            <v>0</v>
          </cell>
          <cell r="AK1021">
            <v>0</v>
          </cell>
          <cell r="AL1021">
            <v>2.42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4.16</v>
          </cell>
          <cell r="AV1021">
            <v>0.71799999999999997</v>
          </cell>
          <cell r="AW1021">
            <v>0</v>
          </cell>
          <cell r="AX1021">
            <v>0.85</v>
          </cell>
          <cell r="AY1021" t="str">
            <v>2L203X152X11.1X9LLBB</v>
          </cell>
        </row>
        <row r="1022">
          <cell r="A1022" t="str">
            <v>2L</v>
          </cell>
          <cell r="B1022" t="str">
            <v>2L8X6X7/16X3/4LLBB</v>
          </cell>
          <cell r="C1022">
            <v>40.700000000000003</v>
          </cell>
          <cell r="D1022">
            <v>12</v>
          </cell>
          <cell r="E1022">
            <v>8</v>
          </cell>
          <cell r="F1022">
            <v>0</v>
          </cell>
          <cell r="G1022">
            <v>0</v>
          </cell>
          <cell r="H1022">
            <v>0</v>
          </cell>
          <cell r="I1022">
            <v>6</v>
          </cell>
          <cell r="J1022">
            <v>0</v>
          </cell>
          <cell r="K1022">
            <v>0</v>
          </cell>
          <cell r="L1022">
            <v>0</v>
          </cell>
          <cell r="M1022">
            <v>0.4375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2.4300000000000002</v>
          </cell>
          <cell r="T1022">
            <v>0</v>
          </cell>
          <cell r="U1022">
            <v>0</v>
          </cell>
          <cell r="V1022">
            <v>1.1599999999999999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78.7</v>
          </cell>
          <cell r="AF1022">
            <v>25.7</v>
          </cell>
          <cell r="AG1022">
            <v>14.1</v>
          </cell>
          <cell r="AH1022">
            <v>2.56</v>
          </cell>
          <cell r="AI1022">
            <v>0</v>
          </cell>
          <cell r="AJ1022">
            <v>0</v>
          </cell>
          <cell r="AK1022">
            <v>0</v>
          </cell>
          <cell r="AL1022">
            <v>2.5499999999999998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4.24</v>
          </cell>
          <cell r="AV1022">
            <v>0.72799999999999998</v>
          </cell>
          <cell r="AW1022">
            <v>0</v>
          </cell>
          <cell r="AX1022">
            <v>0.85</v>
          </cell>
          <cell r="AY1022" t="str">
            <v>2L203X152X11.1X19LLBB</v>
          </cell>
        </row>
        <row r="1023">
          <cell r="A1023" t="str">
            <v>2L</v>
          </cell>
          <cell r="B1023" t="str">
            <v>2L8X4X1LLBB</v>
          </cell>
          <cell r="C1023">
            <v>75.2</v>
          </cell>
          <cell r="D1023">
            <v>22.1</v>
          </cell>
          <cell r="E1023">
            <v>8</v>
          </cell>
          <cell r="F1023">
            <v>0</v>
          </cell>
          <cell r="G1023">
            <v>0</v>
          </cell>
          <cell r="H1023">
            <v>0</v>
          </cell>
          <cell r="I1023">
            <v>4</v>
          </cell>
          <cell r="J1023">
            <v>0</v>
          </cell>
          <cell r="K1023">
            <v>0</v>
          </cell>
          <cell r="L1023">
            <v>0</v>
          </cell>
          <cell r="M1023">
            <v>1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3.03</v>
          </cell>
          <cell r="T1023">
            <v>0</v>
          </cell>
          <cell r="U1023">
            <v>0</v>
          </cell>
          <cell r="V1023">
            <v>2.4700000000000002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139</v>
          </cell>
          <cell r="AF1023">
            <v>48.6</v>
          </cell>
          <cell r="AG1023">
            <v>28.1</v>
          </cell>
          <cell r="AH1023">
            <v>2.5099999999999998</v>
          </cell>
          <cell r="AI1023">
            <v>0</v>
          </cell>
          <cell r="AJ1023">
            <v>0</v>
          </cell>
          <cell r="AK1023">
            <v>0</v>
          </cell>
          <cell r="AL1023">
            <v>1.46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3.86</v>
          </cell>
          <cell r="AV1023">
            <v>0.56800000000000006</v>
          </cell>
          <cell r="AW1023">
            <v>0</v>
          </cell>
          <cell r="AX1023">
            <v>1</v>
          </cell>
          <cell r="AY1023" t="str">
            <v>2L203X102X25.4LLBB</v>
          </cell>
        </row>
        <row r="1024">
          <cell r="A1024" t="str">
            <v>2L</v>
          </cell>
          <cell r="B1024" t="str">
            <v>2L8X4X1X3/8LLBB</v>
          </cell>
          <cell r="C1024">
            <v>75.2</v>
          </cell>
          <cell r="D1024">
            <v>22.1</v>
          </cell>
          <cell r="E1024">
            <v>8</v>
          </cell>
          <cell r="F1024">
            <v>0</v>
          </cell>
          <cell r="G1024">
            <v>0</v>
          </cell>
          <cell r="H1024">
            <v>0</v>
          </cell>
          <cell r="I1024">
            <v>4</v>
          </cell>
          <cell r="J1024">
            <v>0</v>
          </cell>
          <cell r="K1024">
            <v>0</v>
          </cell>
          <cell r="L1024">
            <v>0</v>
          </cell>
          <cell r="M1024">
            <v>1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3.03</v>
          </cell>
          <cell r="T1024">
            <v>0</v>
          </cell>
          <cell r="U1024">
            <v>0</v>
          </cell>
          <cell r="V1024">
            <v>2.4700000000000002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139</v>
          </cell>
          <cell r="AF1024">
            <v>48.6</v>
          </cell>
          <cell r="AG1024">
            <v>28.1</v>
          </cell>
          <cell r="AH1024">
            <v>2.5099999999999998</v>
          </cell>
          <cell r="AI1024">
            <v>0</v>
          </cell>
          <cell r="AJ1024">
            <v>0</v>
          </cell>
          <cell r="AK1024">
            <v>0</v>
          </cell>
          <cell r="AL1024">
            <v>1.6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3.91</v>
          </cell>
          <cell r="AV1024">
            <v>0.57999999999999996</v>
          </cell>
          <cell r="AW1024">
            <v>0</v>
          </cell>
          <cell r="AX1024">
            <v>1</v>
          </cell>
          <cell r="AY1024" t="str">
            <v>2L203X102X25.4X9LLBB</v>
          </cell>
        </row>
        <row r="1025">
          <cell r="A1025" t="str">
            <v>2L</v>
          </cell>
          <cell r="B1025" t="str">
            <v>2L8X4X1X3/4LLBB</v>
          </cell>
          <cell r="C1025">
            <v>75.2</v>
          </cell>
          <cell r="D1025">
            <v>22.1</v>
          </cell>
          <cell r="E1025">
            <v>8</v>
          </cell>
          <cell r="F1025">
            <v>0</v>
          </cell>
          <cell r="G1025">
            <v>0</v>
          </cell>
          <cell r="H1025">
            <v>0</v>
          </cell>
          <cell r="I1025">
            <v>4</v>
          </cell>
          <cell r="J1025">
            <v>0</v>
          </cell>
          <cell r="K1025">
            <v>0</v>
          </cell>
          <cell r="L1025">
            <v>0</v>
          </cell>
          <cell r="M1025">
            <v>1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3.03</v>
          </cell>
          <cell r="T1025">
            <v>0</v>
          </cell>
          <cell r="U1025">
            <v>0</v>
          </cell>
          <cell r="V1025">
            <v>2.4700000000000002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139</v>
          </cell>
          <cell r="AF1025">
            <v>48.6</v>
          </cell>
          <cell r="AG1025">
            <v>28.1</v>
          </cell>
          <cell r="AH1025">
            <v>2.5099999999999998</v>
          </cell>
          <cell r="AI1025">
            <v>0</v>
          </cell>
          <cell r="AJ1025">
            <v>0</v>
          </cell>
          <cell r="AK1025">
            <v>0</v>
          </cell>
          <cell r="AL1025">
            <v>1.75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3.97</v>
          </cell>
          <cell r="AV1025">
            <v>0.59399999999999997</v>
          </cell>
          <cell r="AW1025">
            <v>0</v>
          </cell>
          <cell r="AX1025">
            <v>1</v>
          </cell>
          <cell r="AY1025" t="str">
            <v>2L203X102X25.4X19LLBB</v>
          </cell>
        </row>
        <row r="1026">
          <cell r="A1026" t="str">
            <v>2L</v>
          </cell>
          <cell r="B1026" t="str">
            <v>2L8X4X7/8LLBB</v>
          </cell>
          <cell r="C1026">
            <v>66.599999999999994</v>
          </cell>
          <cell r="D1026">
            <v>19.600000000000001</v>
          </cell>
          <cell r="E1026">
            <v>8</v>
          </cell>
          <cell r="F1026">
            <v>0</v>
          </cell>
          <cell r="G1026">
            <v>0</v>
          </cell>
          <cell r="H1026">
            <v>0</v>
          </cell>
          <cell r="I1026">
            <v>4</v>
          </cell>
          <cell r="J1026">
            <v>0</v>
          </cell>
          <cell r="K1026">
            <v>0</v>
          </cell>
          <cell r="L1026">
            <v>0</v>
          </cell>
          <cell r="M1026">
            <v>0.875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2.99</v>
          </cell>
          <cell r="T1026">
            <v>0</v>
          </cell>
          <cell r="U1026">
            <v>0</v>
          </cell>
          <cell r="V1026">
            <v>2.41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125</v>
          </cell>
          <cell r="AF1026">
            <v>43.4</v>
          </cell>
          <cell r="AG1026">
            <v>25</v>
          </cell>
          <cell r="AH1026">
            <v>2.5299999999999998</v>
          </cell>
          <cell r="AI1026">
            <v>0</v>
          </cell>
          <cell r="AJ1026">
            <v>0</v>
          </cell>
          <cell r="AK1026">
            <v>0</v>
          </cell>
          <cell r="AL1026">
            <v>1.44</v>
          </cell>
          <cell r="AM1026">
            <v>0</v>
          </cell>
          <cell r="AN1026">
            <v>0</v>
          </cell>
          <cell r="AO1026">
            <v>0</v>
          </cell>
          <cell r="AP1026">
            <v>0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3.87</v>
          </cell>
          <cell r="AV1026">
            <v>0.56600000000000006</v>
          </cell>
          <cell r="AW1026">
            <v>0</v>
          </cell>
          <cell r="AX1026">
            <v>1</v>
          </cell>
          <cell r="AY1026" t="str">
            <v>2L203X102X22.2LLBB</v>
          </cell>
        </row>
        <row r="1027">
          <cell r="A1027" t="str">
            <v>2L</v>
          </cell>
          <cell r="B1027" t="str">
            <v>2L8X4X7/8X3/8LLBB</v>
          </cell>
          <cell r="C1027">
            <v>66.599999999999994</v>
          </cell>
          <cell r="D1027">
            <v>19.600000000000001</v>
          </cell>
          <cell r="E1027">
            <v>8</v>
          </cell>
          <cell r="F1027">
            <v>0</v>
          </cell>
          <cell r="G1027">
            <v>0</v>
          </cell>
          <cell r="H1027">
            <v>0</v>
          </cell>
          <cell r="I1027">
            <v>4</v>
          </cell>
          <cell r="J1027">
            <v>0</v>
          </cell>
          <cell r="K1027">
            <v>0</v>
          </cell>
          <cell r="L1027">
            <v>0</v>
          </cell>
          <cell r="M1027">
            <v>0.875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2.99</v>
          </cell>
          <cell r="T1027">
            <v>0</v>
          </cell>
          <cell r="U1027">
            <v>0</v>
          </cell>
          <cell r="V1027">
            <v>2.41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125</v>
          </cell>
          <cell r="AF1027">
            <v>43.4</v>
          </cell>
          <cell r="AG1027">
            <v>25</v>
          </cell>
          <cell r="AH1027">
            <v>2.5299999999999998</v>
          </cell>
          <cell r="AI1027">
            <v>0</v>
          </cell>
          <cell r="AJ1027">
            <v>0</v>
          </cell>
          <cell r="AK1027">
            <v>0</v>
          </cell>
          <cell r="AL1027">
            <v>1.57</v>
          </cell>
          <cell r="AM1027">
            <v>0</v>
          </cell>
          <cell r="AN1027">
            <v>0</v>
          </cell>
          <cell r="AO1027">
            <v>0</v>
          </cell>
          <cell r="AP1027">
            <v>0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3.92</v>
          </cell>
          <cell r="AV1027">
            <v>0.57699999999999996</v>
          </cell>
          <cell r="AW1027">
            <v>0</v>
          </cell>
          <cell r="AX1027">
            <v>1</v>
          </cell>
          <cell r="AY1027" t="str">
            <v>2L203X102X22.2X9LLBB</v>
          </cell>
        </row>
        <row r="1028">
          <cell r="A1028" t="str">
            <v>2L</v>
          </cell>
          <cell r="B1028" t="str">
            <v>2L8X4X7/8X3/4LLBB</v>
          </cell>
          <cell r="C1028">
            <v>66.599999999999994</v>
          </cell>
          <cell r="D1028">
            <v>19.600000000000001</v>
          </cell>
          <cell r="E1028">
            <v>8</v>
          </cell>
          <cell r="F1028">
            <v>0</v>
          </cell>
          <cell r="G1028">
            <v>0</v>
          </cell>
          <cell r="H1028">
            <v>0</v>
          </cell>
          <cell r="I1028">
            <v>4</v>
          </cell>
          <cell r="J1028">
            <v>0</v>
          </cell>
          <cell r="K1028">
            <v>0</v>
          </cell>
          <cell r="L1028">
            <v>0</v>
          </cell>
          <cell r="M1028">
            <v>0.875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2.99</v>
          </cell>
          <cell r="T1028">
            <v>0</v>
          </cell>
          <cell r="U1028">
            <v>0</v>
          </cell>
          <cell r="V1028">
            <v>2.41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125</v>
          </cell>
          <cell r="AF1028">
            <v>43.4</v>
          </cell>
          <cell r="AG1028">
            <v>25</v>
          </cell>
          <cell r="AH1028">
            <v>2.5299999999999998</v>
          </cell>
          <cell r="AI1028">
            <v>0</v>
          </cell>
          <cell r="AJ1028">
            <v>0</v>
          </cell>
          <cell r="AK1028">
            <v>0</v>
          </cell>
          <cell r="AL1028">
            <v>1.72</v>
          </cell>
          <cell r="AM1028">
            <v>0</v>
          </cell>
          <cell r="AN1028">
            <v>0</v>
          </cell>
          <cell r="AO1028">
            <v>0</v>
          </cell>
          <cell r="AP1028">
            <v>0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3.98</v>
          </cell>
          <cell r="AV1028">
            <v>0.59</v>
          </cell>
          <cell r="AW1028">
            <v>0</v>
          </cell>
          <cell r="AX1028">
            <v>1</v>
          </cell>
          <cell r="AY1028" t="str">
            <v>2L203X102X22.2X19LLBB</v>
          </cell>
        </row>
        <row r="1029">
          <cell r="A1029" t="str">
            <v>2L</v>
          </cell>
          <cell r="B1029" t="str">
            <v>2L8X4X3/4LLBB</v>
          </cell>
          <cell r="C1029">
            <v>57.8</v>
          </cell>
          <cell r="D1029">
            <v>17</v>
          </cell>
          <cell r="E1029">
            <v>8</v>
          </cell>
          <cell r="F1029">
            <v>0</v>
          </cell>
          <cell r="G1029">
            <v>0</v>
          </cell>
          <cell r="H1029">
            <v>0</v>
          </cell>
          <cell r="I1029">
            <v>4</v>
          </cell>
          <cell r="J1029">
            <v>0</v>
          </cell>
          <cell r="K1029">
            <v>0</v>
          </cell>
          <cell r="L1029">
            <v>0</v>
          </cell>
          <cell r="M1029">
            <v>0.75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2.94</v>
          </cell>
          <cell r="T1029">
            <v>0</v>
          </cell>
          <cell r="U1029">
            <v>0</v>
          </cell>
          <cell r="V1029">
            <v>2.34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110</v>
          </cell>
          <cell r="AF1029">
            <v>37.9</v>
          </cell>
          <cell r="AG1029">
            <v>21.7</v>
          </cell>
          <cell r="AH1029">
            <v>2.5499999999999998</v>
          </cell>
          <cell r="AI1029">
            <v>0</v>
          </cell>
          <cell r="AJ1029">
            <v>0</v>
          </cell>
          <cell r="AK1029">
            <v>0</v>
          </cell>
          <cell r="AL1029">
            <v>1.42</v>
          </cell>
          <cell r="AM1029">
            <v>0</v>
          </cell>
          <cell r="AN1029">
            <v>0</v>
          </cell>
          <cell r="AO1029">
            <v>0</v>
          </cell>
          <cell r="AP1029">
            <v>0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3.88</v>
          </cell>
          <cell r="AV1029">
            <v>0.56400000000000006</v>
          </cell>
          <cell r="AW1029">
            <v>0</v>
          </cell>
          <cell r="AX1029">
            <v>1</v>
          </cell>
          <cell r="AY1029" t="str">
            <v>2L203X102X19LLBB</v>
          </cell>
        </row>
        <row r="1030">
          <cell r="A1030" t="str">
            <v>2L</v>
          </cell>
          <cell r="B1030" t="str">
            <v>2L8X4X3/4X3/8LLBB</v>
          </cell>
          <cell r="C1030">
            <v>57.8</v>
          </cell>
          <cell r="D1030">
            <v>17</v>
          </cell>
          <cell r="E1030">
            <v>8</v>
          </cell>
          <cell r="F1030">
            <v>0</v>
          </cell>
          <cell r="G1030">
            <v>0</v>
          </cell>
          <cell r="H1030">
            <v>0</v>
          </cell>
          <cell r="I1030">
            <v>4</v>
          </cell>
          <cell r="J1030">
            <v>0</v>
          </cell>
          <cell r="K1030">
            <v>0</v>
          </cell>
          <cell r="L1030">
            <v>0</v>
          </cell>
          <cell r="M1030">
            <v>0.75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2.94</v>
          </cell>
          <cell r="T1030">
            <v>0</v>
          </cell>
          <cell r="U1030">
            <v>0</v>
          </cell>
          <cell r="V1030">
            <v>2.34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110</v>
          </cell>
          <cell r="AF1030">
            <v>37.9</v>
          </cell>
          <cell r="AG1030">
            <v>21.7</v>
          </cell>
          <cell r="AH1030">
            <v>2.5499999999999998</v>
          </cell>
          <cell r="AI1030">
            <v>0</v>
          </cell>
          <cell r="AJ1030">
            <v>0</v>
          </cell>
          <cell r="AK1030">
            <v>0</v>
          </cell>
          <cell r="AL1030">
            <v>1.55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3.93</v>
          </cell>
          <cell r="AV1030">
            <v>0.57499999999999996</v>
          </cell>
          <cell r="AW1030">
            <v>0</v>
          </cell>
          <cell r="AX1030">
            <v>1</v>
          </cell>
          <cell r="AY1030" t="str">
            <v>2L203X102X19X9LLBB</v>
          </cell>
        </row>
        <row r="1031">
          <cell r="A1031" t="str">
            <v>2L</v>
          </cell>
          <cell r="B1031" t="str">
            <v>2L8X4X3/4X3/4LLBB</v>
          </cell>
          <cell r="C1031">
            <v>57.8</v>
          </cell>
          <cell r="D1031">
            <v>17</v>
          </cell>
          <cell r="E1031">
            <v>8</v>
          </cell>
          <cell r="F1031">
            <v>0</v>
          </cell>
          <cell r="G1031">
            <v>0</v>
          </cell>
          <cell r="H1031">
            <v>0</v>
          </cell>
          <cell r="I1031">
            <v>4</v>
          </cell>
          <cell r="J1031">
            <v>0</v>
          </cell>
          <cell r="K1031">
            <v>0</v>
          </cell>
          <cell r="L1031">
            <v>0</v>
          </cell>
          <cell r="M1031">
            <v>0.75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2.94</v>
          </cell>
          <cell r="T1031">
            <v>0</v>
          </cell>
          <cell r="U1031">
            <v>0</v>
          </cell>
          <cell r="V1031">
            <v>2.34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110</v>
          </cell>
          <cell r="AF1031">
            <v>37.9</v>
          </cell>
          <cell r="AG1031">
            <v>21.7</v>
          </cell>
          <cell r="AH1031">
            <v>2.5499999999999998</v>
          </cell>
          <cell r="AI1031">
            <v>0</v>
          </cell>
          <cell r="AJ1031">
            <v>0</v>
          </cell>
          <cell r="AK1031">
            <v>0</v>
          </cell>
          <cell r="AL1031">
            <v>1.69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3.99</v>
          </cell>
          <cell r="AV1031">
            <v>0.58699999999999997</v>
          </cell>
          <cell r="AW1031">
            <v>0</v>
          </cell>
          <cell r="AX1031">
            <v>1</v>
          </cell>
          <cell r="AY1031" t="str">
            <v>2L203X102X19X19LLBB</v>
          </cell>
        </row>
        <row r="1032">
          <cell r="A1032" t="str">
            <v>2L</v>
          </cell>
          <cell r="B1032" t="str">
            <v>2L8X4X5/8LLBB</v>
          </cell>
          <cell r="C1032">
            <v>48.7</v>
          </cell>
          <cell r="D1032">
            <v>14.3</v>
          </cell>
          <cell r="E1032">
            <v>8</v>
          </cell>
          <cell r="F1032">
            <v>0</v>
          </cell>
          <cell r="G1032">
            <v>0</v>
          </cell>
          <cell r="H1032">
            <v>0</v>
          </cell>
          <cell r="I1032">
            <v>4</v>
          </cell>
          <cell r="J1032">
            <v>0</v>
          </cell>
          <cell r="K1032">
            <v>0</v>
          </cell>
          <cell r="L1032">
            <v>0</v>
          </cell>
          <cell r="M1032">
            <v>0.625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2.89</v>
          </cell>
          <cell r="T1032">
            <v>0</v>
          </cell>
          <cell r="U1032">
            <v>0</v>
          </cell>
          <cell r="V1032">
            <v>2.27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94.1</v>
          </cell>
          <cell r="AF1032">
            <v>32.200000000000003</v>
          </cell>
          <cell r="AG1032">
            <v>18.399999999999999</v>
          </cell>
          <cell r="AH1032">
            <v>2.56</v>
          </cell>
          <cell r="AI1032">
            <v>0</v>
          </cell>
          <cell r="AJ1032">
            <v>0</v>
          </cell>
          <cell r="AK1032">
            <v>0</v>
          </cell>
          <cell r="AL1032">
            <v>1.39</v>
          </cell>
          <cell r="AM1032">
            <v>0</v>
          </cell>
          <cell r="AN1032">
            <v>0</v>
          </cell>
          <cell r="AO1032">
            <v>0</v>
          </cell>
          <cell r="AP1032">
            <v>0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3.89</v>
          </cell>
          <cell r="AV1032">
            <v>0.56200000000000006</v>
          </cell>
          <cell r="AW1032">
            <v>0</v>
          </cell>
          <cell r="AX1032">
            <v>1</v>
          </cell>
          <cell r="AY1032" t="str">
            <v>2L203X102X15.9LLBB</v>
          </cell>
        </row>
        <row r="1033">
          <cell r="A1033" t="str">
            <v>2L</v>
          </cell>
          <cell r="B1033" t="str">
            <v>2L8X4X5/8X3/8LLBB</v>
          </cell>
          <cell r="C1033">
            <v>48.7</v>
          </cell>
          <cell r="D1033">
            <v>14.3</v>
          </cell>
          <cell r="E1033">
            <v>8</v>
          </cell>
          <cell r="F1033">
            <v>0</v>
          </cell>
          <cell r="G1033">
            <v>0</v>
          </cell>
          <cell r="H1033">
            <v>0</v>
          </cell>
          <cell r="I1033">
            <v>4</v>
          </cell>
          <cell r="J1033">
            <v>0</v>
          </cell>
          <cell r="K1033">
            <v>0</v>
          </cell>
          <cell r="L1033">
            <v>0</v>
          </cell>
          <cell r="M1033">
            <v>0.625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2.89</v>
          </cell>
          <cell r="T1033">
            <v>0</v>
          </cell>
          <cell r="U1033">
            <v>0</v>
          </cell>
          <cell r="V1033">
            <v>2.27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94.1</v>
          </cell>
          <cell r="AF1033">
            <v>32.200000000000003</v>
          </cell>
          <cell r="AG1033">
            <v>18.399999999999999</v>
          </cell>
          <cell r="AH1033">
            <v>2.56</v>
          </cell>
          <cell r="AI1033">
            <v>0</v>
          </cell>
          <cell r="AJ1033">
            <v>0</v>
          </cell>
          <cell r="AK1033">
            <v>0</v>
          </cell>
          <cell r="AL1033">
            <v>1.52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3.94</v>
          </cell>
          <cell r="AV1033">
            <v>0.57300000000000006</v>
          </cell>
          <cell r="AW1033">
            <v>0</v>
          </cell>
          <cell r="AX1033">
            <v>0.997</v>
          </cell>
          <cell r="AY1033" t="str">
            <v>2L203X102X15.9X9LLBB</v>
          </cell>
        </row>
        <row r="1034">
          <cell r="A1034" t="str">
            <v>2L</v>
          </cell>
          <cell r="B1034" t="str">
            <v>2L8X4X5/8X3/4LLBB</v>
          </cell>
          <cell r="C1034">
            <v>48.7</v>
          </cell>
          <cell r="D1034">
            <v>14.3</v>
          </cell>
          <cell r="E1034">
            <v>8</v>
          </cell>
          <cell r="F1034">
            <v>0</v>
          </cell>
          <cell r="G1034">
            <v>0</v>
          </cell>
          <cell r="H1034">
            <v>0</v>
          </cell>
          <cell r="I1034">
            <v>4</v>
          </cell>
          <cell r="J1034">
            <v>0</v>
          </cell>
          <cell r="K1034">
            <v>0</v>
          </cell>
          <cell r="L1034">
            <v>0</v>
          </cell>
          <cell r="M1034">
            <v>0.625</v>
          </cell>
          <cell r="N1034">
            <v>0</v>
          </cell>
          <cell r="O1034">
            <v>0</v>
          </cell>
          <cell r="P1034">
            <v>0</v>
          </cell>
          <cell r="Q1034">
            <v>0</v>
          </cell>
          <cell r="R1034">
            <v>0</v>
          </cell>
          <cell r="S1034">
            <v>2.89</v>
          </cell>
          <cell r="T1034">
            <v>0</v>
          </cell>
          <cell r="U1034">
            <v>0</v>
          </cell>
          <cell r="V1034">
            <v>2.27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94.1</v>
          </cell>
          <cell r="AF1034">
            <v>32.200000000000003</v>
          </cell>
          <cell r="AG1034">
            <v>18.399999999999999</v>
          </cell>
          <cell r="AH1034">
            <v>2.56</v>
          </cell>
          <cell r="AI1034">
            <v>0</v>
          </cell>
          <cell r="AJ1034">
            <v>0</v>
          </cell>
          <cell r="AK1034">
            <v>0</v>
          </cell>
          <cell r="AL1034">
            <v>1.66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3.99</v>
          </cell>
          <cell r="AV1034">
            <v>0.58499999999999996</v>
          </cell>
          <cell r="AW1034">
            <v>0</v>
          </cell>
          <cell r="AX1034">
            <v>0.997</v>
          </cell>
          <cell r="AY1034" t="str">
            <v>2L203X102X15.9X19LLBB</v>
          </cell>
        </row>
        <row r="1035">
          <cell r="A1035" t="str">
            <v>2L</v>
          </cell>
          <cell r="B1035" t="str">
            <v>2L8X4X9/16LLBB</v>
          </cell>
          <cell r="C1035">
            <v>44.1</v>
          </cell>
          <cell r="D1035">
            <v>13</v>
          </cell>
          <cell r="E1035">
            <v>8</v>
          </cell>
          <cell r="F1035">
            <v>0</v>
          </cell>
          <cell r="G1035">
            <v>0</v>
          </cell>
          <cell r="H1035">
            <v>0</v>
          </cell>
          <cell r="I1035">
            <v>4</v>
          </cell>
          <cell r="J1035">
            <v>0</v>
          </cell>
          <cell r="K1035">
            <v>0</v>
          </cell>
          <cell r="L1035">
            <v>0</v>
          </cell>
          <cell r="M1035">
            <v>0.5625</v>
          </cell>
          <cell r="N1035">
            <v>0</v>
          </cell>
          <cell r="O1035">
            <v>0</v>
          </cell>
          <cell r="P1035">
            <v>0</v>
          </cell>
          <cell r="Q1035">
            <v>0</v>
          </cell>
          <cell r="R1035">
            <v>0</v>
          </cell>
          <cell r="S1035">
            <v>2.86</v>
          </cell>
          <cell r="T1035">
            <v>0</v>
          </cell>
          <cell r="U1035">
            <v>0</v>
          </cell>
          <cell r="V1035">
            <v>2.23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85.7</v>
          </cell>
          <cell r="AF1035">
            <v>29.2</v>
          </cell>
          <cell r="AG1035">
            <v>16.7</v>
          </cell>
          <cell r="AH1035">
            <v>2.57</v>
          </cell>
          <cell r="AI1035">
            <v>0</v>
          </cell>
          <cell r="AJ1035">
            <v>0</v>
          </cell>
          <cell r="AK1035">
            <v>0</v>
          </cell>
          <cell r="AL1035">
            <v>1.38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3.9</v>
          </cell>
          <cell r="AV1035">
            <v>0.56200000000000006</v>
          </cell>
          <cell r="AW1035">
            <v>0</v>
          </cell>
          <cell r="AX1035">
            <v>1</v>
          </cell>
          <cell r="AY1035" t="str">
            <v>2L203X102X14.3LLBB</v>
          </cell>
        </row>
        <row r="1036">
          <cell r="A1036" t="str">
            <v>2L</v>
          </cell>
          <cell r="B1036" t="str">
            <v>2L8X4X9/16X3/8LLBB</v>
          </cell>
          <cell r="C1036">
            <v>44.1</v>
          </cell>
          <cell r="D1036">
            <v>13</v>
          </cell>
          <cell r="E1036">
            <v>8</v>
          </cell>
          <cell r="F1036">
            <v>0</v>
          </cell>
          <cell r="G1036">
            <v>0</v>
          </cell>
          <cell r="H1036">
            <v>0</v>
          </cell>
          <cell r="I1036">
            <v>4</v>
          </cell>
          <cell r="J1036">
            <v>0</v>
          </cell>
          <cell r="K1036">
            <v>0</v>
          </cell>
          <cell r="L1036">
            <v>0</v>
          </cell>
          <cell r="M1036">
            <v>0.5625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2.86</v>
          </cell>
          <cell r="T1036">
            <v>0</v>
          </cell>
          <cell r="U1036">
            <v>0</v>
          </cell>
          <cell r="V1036">
            <v>2.23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85.7</v>
          </cell>
          <cell r="AF1036">
            <v>29.2</v>
          </cell>
          <cell r="AG1036">
            <v>16.7</v>
          </cell>
          <cell r="AH1036">
            <v>2.57</v>
          </cell>
          <cell r="AI1036">
            <v>0</v>
          </cell>
          <cell r="AJ1036">
            <v>0</v>
          </cell>
          <cell r="AK1036">
            <v>0</v>
          </cell>
          <cell r="AL1036">
            <v>1.51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3.94</v>
          </cell>
          <cell r="AV1036">
            <v>0.57200000000000006</v>
          </cell>
          <cell r="AW1036">
            <v>0</v>
          </cell>
          <cell r="AX1036">
            <v>0.95900000000000007</v>
          </cell>
          <cell r="AY1036" t="str">
            <v>2L203X102X14.3X9LLBB</v>
          </cell>
        </row>
        <row r="1037">
          <cell r="A1037" t="str">
            <v>2L</v>
          </cell>
          <cell r="B1037" t="str">
            <v>2L8X4X9/16X3/4LLBB</v>
          </cell>
          <cell r="C1037">
            <v>44.1</v>
          </cell>
          <cell r="D1037">
            <v>13</v>
          </cell>
          <cell r="E1037">
            <v>8</v>
          </cell>
          <cell r="F1037">
            <v>0</v>
          </cell>
          <cell r="G1037">
            <v>0</v>
          </cell>
          <cell r="H1037">
            <v>0</v>
          </cell>
          <cell r="I1037">
            <v>4</v>
          </cell>
          <cell r="J1037">
            <v>0</v>
          </cell>
          <cell r="K1037">
            <v>0</v>
          </cell>
          <cell r="L1037">
            <v>0</v>
          </cell>
          <cell r="M1037">
            <v>0.5625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2.86</v>
          </cell>
          <cell r="T1037">
            <v>0</v>
          </cell>
          <cell r="U1037">
            <v>0</v>
          </cell>
          <cell r="V1037">
            <v>2.23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85.7</v>
          </cell>
          <cell r="AF1037">
            <v>29.2</v>
          </cell>
          <cell r="AG1037">
            <v>16.7</v>
          </cell>
          <cell r="AH1037">
            <v>2.57</v>
          </cell>
          <cell r="AI1037">
            <v>0</v>
          </cell>
          <cell r="AJ1037">
            <v>0</v>
          </cell>
          <cell r="AK1037">
            <v>0</v>
          </cell>
          <cell r="AL1037">
            <v>1.65</v>
          </cell>
          <cell r="AM1037">
            <v>0</v>
          </cell>
          <cell r="AN1037">
            <v>0</v>
          </cell>
          <cell r="AO1037">
            <v>0</v>
          </cell>
          <cell r="AP1037">
            <v>0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4</v>
          </cell>
          <cell r="AV1037">
            <v>0.58399999999999996</v>
          </cell>
          <cell r="AW1037">
            <v>0</v>
          </cell>
          <cell r="AX1037">
            <v>0.95900000000000007</v>
          </cell>
          <cell r="AY1037" t="str">
            <v>2L203X102X14.3X19LLBB</v>
          </cell>
        </row>
        <row r="1038">
          <cell r="A1038" t="str">
            <v>2L</v>
          </cell>
          <cell r="B1038" t="str">
            <v>2L8X4X1/2LLBB</v>
          </cell>
          <cell r="C1038">
            <v>39.5</v>
          </cell>
          <cell r="D1038">
            <v>11.6</v>
          </cell>
          <cell r="E1038">
            <v>8</v>
          </cell>
          <cell r="F1038">
            <v>0</v>
          </cell>
          <cell r="G1038">
            <v>0</v>
          </cell>
          <cell r="H1038">
            <v>0</v>
          </cell>
          <cell r="I1038">
            <v>4</v>
          </cell>
          <cell r="J1038">
            <v>0</v>
          </cell>
          <cell r="K1038">
            <v>0</v>
          </cell>
          <cell r="L1038">
            <v>0</v>
          </cell>
          <cell r="M1038">
            <v>0.5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2.84</v>
          </cell>
          <cell r="T1038">
            <v>0</v>
          </cell>
          <cell r="U1038">
            <v>0</v>
          </cell>
          <cell r="V1038">
            <v>2.2000000000000002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77.2</v>
          </cell>
          <cell r="AF1038">
            <v>26.2</v>
          </cell>
          <cell r="AG1038">
            <v>15</v>
          </cell>
          <cell r="AH1038">
            <v>2.58</v>
          </cell>
          <cell r="AI1038">
            <v>0</v>
          </cell>
          <cell r="AJ1038">
            <v>0</v>
          </cell>
          <cell r="AK1038">
            <v>0</v>
          </cell>
          <cell r="AL1038">
            <v>1.38</v>
          </cell>
          <cell r="AM1038">
            <v>0</v>
          </cell>
          <cell r="AN1038">
            <v>0</v>
          </cell>
          <cell r="AO1038">
            <v>0</v>
          </cell>
          <cell r="AP1038">
            <v>0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3.9</v>
          </cell>
          <cell r="AV1038">
            <v>0.56100000000000005</v>
          </cell>
          <cell r="AW1038">
            <v>0</v>
          </cell>
          <cell r="AX1038">
            <v>1</v>
          </cell>
          <cell r="AY1038" t="str">
            <v>2L203X102X12.7LLBB</v>
          </cell>
        </row>
        <row r="1039">
          <cell r="A1039" t="str">
            <v>2L</v>
          </cell>
          <cell r="B1039" t="str">
            <v>2L8X4X1/2X3/8LLBB</v>
          </cell>
          <cell r="C1039">
            <v>39.5</v>
          </cell>
          <cell r="D1039">
            <v>11.6</v>
          </cell>
          <cell r="E1039">
            <v>8</v>
          </cell>
          <cell r="F1039">
            <v>0</v>
          </cell>
          <cell r="G1039">
            <v>0</v>
          </cell>
          <cell r="H1039">
            <v>0</v>
          </cell>
          <cell r="I1039">
            <v>4</v>
          </cell>
          <cell r="J1039">
            <v>0</v>
          </cell>
          <cell r="K1039">
            <v>0</v>
          </cell>
          <cell r="L1039">
            <v>0</v>
          </cell>
          <cell r="M1039">
            <v>0.5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2.84</v>
          </cell>
          <cell r="T1039">
            <v>0</v>
          </cell>
          <cell r="U1039">
            <v>0</v>
          </cell>
          <cell r="V1039">
            <v>2.2000000000000002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77.2</v>
          </cell>
          <cell r="AF1039">
            <v>26.2</v>
          </cell>
          <cell r="AG1039">
            <v>15</v>
          </cell>
          <cell r="AH1039">
            <v>2.58</v>
          </cell>
          <cell r="AI1039">
            <v>0</v>
          </cell>
          <cell r="AJ1039">
            <v>0</v>
          </cell>
          <cell r="AK1039">
            <v>0</v>
          </cell>
          <cell r="AL1039">
            <v>1.5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3.95</v>
          </cell>
          <cell r="AV1039">
            <v>0.57100000000000006</v>
          </cell>
          <cell r="AW1039">
            <v>0</v>
          </cell>
          <cell r="AX1039">
            <v>0.91200000000000003</v>
          </cell>
          <cell r="AY1039" t="str">
            <v>2L203X102X12.7X9LLBB</v>
          </cell>
        </row>
        <row r="1040">
          <cell r="A1040" t="str">
            <v>2L</v>
          </cell>
          <cell r="B1040" t="str">
            <v>2L8X4X1/2X3/4LLBB</v>
          </cell>
          <cell r="C1040">
            <v>39.5</v>
          </cell>
          <cell r="D1040">
            <v>11.6</v>
          </cell>
          <cell r="E1040">
            <v>8</v>
          </cell>
          <cell r="F1040">
            <v>0</v>
          </cell>
          <cell r="G1040">
            <v>0</v>
          </cell>
          <cell r="H1040">
            <v>0</v>
          </cell>
          <cell r="I1040">
            <v>4</v>
          </cell>
          <cell r="J1040">
            <v>0</v>
          </cell>
          <cell r="K1040">
            <v>0</v>
          </cell>
          <cell r="L1040">
            <v>0</v>
          </cell>
          <cell r="M1040">
            <v>0.5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2.84</v>
          </cell>
          <cell r="T1040">
            <v>0</v>
          </cell>
          <cell r="U1040">
            <v>0</v>
          </cell>
          <cell r="V1040">
            <v>2.2000000000000002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77.2</v>
          </cell>
          <cell r="AF1040">
            <v>26.2</v>
          </cell>
          <cell r="AG1040">
            <v>15</v>
          </cell>
          <cell r="AH1040">
            <v>2.58</v>
          </cell>
          <cell r="AI1040">
            <v>0</v>
          </cell>
          <cell r="AJ1040">
            <v>0</v>
          </cell>
          <cell r="AK1040">
            <v>0</v>
          </cell>
          <cell r="AL1040">
            <v>1.63</v>
          </cell>
          <cell r="AM1040">
            <v>0</v>
          </cell>
          <cell r="AN1040">
            <v>0</v>
          </cell>
          <cell r="AO1040">
            <v>0</v>
          </cell>
          <cell r="AP1040">
            <v>0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4</v>
          </cell>
          <cell r="AV1040">
            <v>0.58299999999999996</v>
          </cell>
          <cell r="AW1040">
            <v>0</v>
          </cell>
          <cell r="AX1040">
            <v>0.91200000000000003</v>
          </cell>
          <cell r="AY1040" t="str">
            <v>2L203X102X12.7X19LLBB</v>
          </cell>
        </row>
        <row r="1041">
          <cell r="A1041" t="str">
            <v>2L</v>
          </cell>
          <cell r="B1041" t="str">
            <v>2L8X4X7/16LLBB</v>
          </cell>
          <cell r="C1041">
            <v>34.799999999999997</v>
          </cell>
          <cell r="D1041">
            <v>10.199999999999999</v>
          </cell>
          <cell r="E1041">
            <v>8</v>
          </cell>
          <cell r="F1041">
            <v>0</v>
          </cell>
          <cell r="G1041">
            <v>0</v>
          </cell>
          <cell r="H1041">
            <v>0</v>
          </cell>
          <cell r="I1041">
            <v>4</v>
          </cell>
          <cell r="J1041">
            <v>0</v>
          </cell>
          <cell r="K1041">
            <v>0</v>
          </cell>
          <cell r="L1041">
            <v>0</v>
          </cell>
          <cell r="M1041">
            <v>0.4375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2.81</v>
          </cell>
          <cell r="T1041">
            <v>0</v>
          </cell>
          <cell r="U1041">
            <v>0</v>
          </cell>
          <cell r="V1041">
            <v>2.16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68.5</v>
          </cell>
          <cell r="AF1041">
            <v>23.2</v>
          </cell>
          <cell r="AG1041">
            <v>13.2</v>
          </cell>
          <cell r="AH1041">
            <v>2.59</v>
          </cell>
          <cell r="AI1041">
            <v>0</v>
          </cell>
          <cell r="AJ1041">
            <v>0</v>
          </cell>
          <cell r="AK1041">
            <v>0</v>
          </cell>
          <cell r="AL1041">
            <v>1.37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3.91</v>
          </cell>
          <cell r="AV1041">
            <v>0.56100000000000005</v>
          </cell>
          <cell r="AW1041">
            <v>0</v>
          </cell>
          <cell r="AX1041">
            <v>1</v>
          </cell>
          <cell r="AY1041" t="str">
            <v>2L203X102X11.1LLBB</v>
          </cell>
        </row>
        <row r="1042">
          <cell r="A1042" t="str">
            <v>2L</v>
          </cell>
          <cell r="B1042" t="str">
            <v>2L8X4X7/16X3/8LLBB</v>
          </cell>
          <cell r="C1042">
            <v>34.799999999999997</v>
          </cell>
          <cell r="D1042">
            <v>10.199999999999999</v>
          </cell>
          <cell r="E1042">
            <v>8</v>
          </cell>
          <cell r="F1042">
            <v>0</v>
          </cell>
          <cell r="G1042">
            <v>0</v>
          </cell>
          <cell r="H1042">
            <v>0</v>
          </cell>
          <cell r="I1042">
            <v>4</v>
          </cell>
          <cell r="J1042">
            <v>0</v>
          </cell>
          <cell r="K1042">
            <v>0</v>
          </cell>
          <cell r="L1042">
            <v>0</v>
          </cell>
          <cell r="M1042">
            <v>0.4375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2.81</v>
          </cell>
          <cell r="T1042">
            <v>0</v>
          </cell>
          <cell r="U1042">
            <v>0</v>
          </cell>
          <cell r="V1042">
            <v>2.16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68.5</v>
          </cell>
          <cell r="AF1042">
            <v>23.2</v>
          </cell>
          <cell r="AG1042">
            <v>13.2</v>
          </cell>
          <cell r="AH1042">
            <v>2.59</v>
          </cell>
          <cell r="AI1042">
            <v>0</v>
          </cell>
          <cell r="AJ1042">
            <v>0</v>
          </cell>
          <cell r="AK1042">
            <v>0</v>
          </cell>
          <cell r="AL1042">
            <v>1.49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3.95</v>
          </cell>
          <cell r="AV1042">
            <v>0.57100000000000006</v>
          </cell>
          <cell r="AW1042">
            <v>0</v>
          </cell>
          <cell r="AX1042">
            <v>0.85</v>
          </cell>
          <cell r="AY1042" t="str">
            <v>2L203X102X11.1X9LLBB</v>
          </cell>
        </row>
        <row r="1043">
          <cell r="A1043" t="str">
            <v>2L</v>
          </cell>
          <cell r="B1043" t="str">
            <v>2L8X4X7/16X3/4LLBB</v>
          </cell>
          <cell r="C1043">
            <v>34.799999999999997</v>
          </cell>
          <cell r="D1043">
            <v>10.199999999999999</v>
          </cell>
          <cell r="E1043">
            <v>8</v>
          </cell>
          <cell r="F1043">
            <v>0</v>
          </cell>
          <cell r="G1043">
            <v>0</v>
          </cell>
          <cell r="H1043">
            <v>0</v>
          </cell>
          <cell r="I1043">
            <v>4</v>
          </cell>
          <cell r="J1043">
            <v>0</v>
          </cell>
          <cell r="K1043">
            <v>0</v>
          </cell>
          <cell r="L1043">
            <v>0</v>
          </cell>
          <cell r="M1043">
            <v>0.4375</v>
          </cell>
          <cell r="N1043">
            <v>0</v>
          </cell>
          <cell r="O1043">
            <v>0</v>
          </cell>
          <cell r="P1043">
            <v>0</v>
          </cell>
          <cell r="Q1043">
            <v>0</v>
          </cell>
          <cell r="R1043">
            <v>0</v>
          </cell>
          <cell r="S1043">
            <v>2.81</v>
          </cell>
          <cell r="T1043">
            <v>0</v>
          </cell>
          <cell r="U1043">
            <v>0</v>
          </cell>
          <cell r="V1043">
            <v>2.16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68.5</v>
          </cell>
          <cell r="AF1043">
            <v>23.2</v>
          </cell>
          <cell r="AG1043">
            <v>13.2</v>
          </cell>
          <cell r="AH1043">
            <v>2.59</v>
          </cell>
          <cell r="AI1043">
            <v>0</v>
          </cell>
          <cell r="AJ1043">
            <v>0</v>
          </cell>
          <cell r="AK1043">
            <v>0</v>
          </cell>
          <cell r="AL1043">
            <v>1.62</v>
          </cell>
          <cell r="AM1043">
            <v>0</v>
          </cell>
          <cell r="AN1043">
            <v>0</v>
          </cell>
          <cell r="AO1043">
            <v>0</v>
          </cell>
          <cell r="AP1043">
            <v>0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4</v>
          </cell>
          <cell r="AV1043">
            <v>0.58199999999999996</v>
          </cell>
          <cell r="AW1043">
            <v>0</v>
          </cell>
          <cell r="AX1043">
            <v>0.85</v>
          </cell>
          <cell r="AY1043" t="str">
            <v>2L203X102X11.1X19LLBB</v>
          </cell>
        </row>
        <row r="1044">
          <cell r="A1044" t="str">
            <v>2L</v>
          </cell>
          <cell r="B1044" t="str">
            <v>2L7X4X3/4LLBB</v>
          </cell>
          <cell r="C1044">
            <v>52.4</v>
          </cell>
          <cell r="D1044">
            <v>15.4</v>
          </cell>
          <cell r="E1044">
            <v>7</v>
          </cell>
          <cell r="F1044">
            <v>0</v>
          </cell>
          <cell r="G1044">
            <v>0</v>
          </cell>
          <cell r="H1044">
            <v>0</v>
          </cell>
          <cell r="I1044">
            <v>4</v>
          </cell>
          <cell r="J1044">
            <v>0</v>
          </cell>
          <cell r="K1044">
            <v>0</v>
          </cell>
          <cell r="L1044">
            <v>0</v>
          </cell>
          <cell r="M1044">
            <v>0.75</v>
          </cell>
          <cell r="N1044">
            <v>0</v>
          </cell>
          <cell r="O1044">
            <v>0</v>
          </cell>
          <cell r="P1044">
            <v>0</v>
          </cell>
          <cell r="Q1044">
            <v>0</v>
          </cell>
          <cell r="R1044">
            <v>0</v>
          </cell>
          <cell r="S1044">
            <v>2.5</v>
          </cell>
          <cell r="T1044">
            <v>0</v>
          </cell>
          <cell r="U1044">
            <v>0</v>
          </cell>
          <cell r="V1044">
            <v>1.87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75.599999999999994</v>
          </cell>
          <cell r="AF1044">
            <v>29.5</v>
          </cell>
          <cell r="AG1044">
            <v>16.8</v>
          </cell>
          <cell r="AH1044">
            <v>2.21</v>
          </cell>
          <cell r="AI1044">
            <v>0</v>
          </cell>
          <cell r="AJ1044">
            <v>0</v>
          </cell>
          <cell r="AK1044">
            <v>0</v>
          </cell>
          <cell r="AL1044">
            <v>1.48</v>
          </cell>
          <cell r="AM1044">
            <v>0</v>
          </cell>
          <cell r="AN1044">
            <v>0</v>
          </cell>
          <cell r="AO1044">
            <v>0</v>
          </cell>
          <cell r="AP1044">
            <v>0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3.41</v>
          </cell>
          <cell r="AV1044">
            <v>0.61099999999999999</v>
          </cell>
          <cell r="AW1044">
            <v>0</v>
          </cell>
          <cell r="AX1044">
            <v>1</v>
          </cell>
          <cell r="AY1044" t="str">
            <v>2L178X102X19LLBB</v>
          </cell>
        </row>
        <row r="1045">
          <cell r="A1045" t="str">
            <v>2L</v>
          </cell>
          <cell r="B1045" t="str">
            <v>2L7X4X3/4X3/8LLBB</v>
          </cell>
          <cell r="C1045">
            <v>52.4</v>
          </cell>
          <cell r="D1045">
            <v>15.4</v>
          </cell>
          <cell r="E1045">
            <v>7</v>
          </cell>
          <cell r="F1045">
            <v>0</v>
          </cell>
          <cell r="G1045">
            <v>0</v>
          </cell>
          <cell r="H1045">
            <v>0</v>
          </cell>
          <cell r="I1045">
            <v>4</v>
          </cell>
          <cell r="J1045">
            <v>0</v>
          </cell>
          <cell r="K1045">
            <v>0</v>
          </cell>
          <cell r="L1045">
            <v>0</v>
          </cell>
          <cell r="M1045">
            <v>0.75</v>
          </cell>
          <cell r="N1045">
            <v>0</v>
          </cell>
          <cell r="O1045">
            <v>0</v>
          </cell>
          <cell r="P1045">
            <v>0</v>
          </cell>
          <cell r="Q1045">
            <v>0</v>
          </cell>
          <cell r="R1045">
            <v>0</v>
          </cell>
          <cell r="S1045">
            <v>2.5</v>
          </cell>
          <cell r="T1045">
            <v>0</v>
          </cell>
          <cell r="U1045">
            <v>0</v>
          </cell>
          <cell r="V1045">
            <v>1.87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75.599999999999994</v>
          </cell>
          <cell r="AF1045">
            <v>29.5</v>
          </cell>
          <cell r="AG1045">
            <v>16.8</v>
          </cell>
          <cell r="AH1045">
            <v>2.21</v>
          </cell>
          <cell r="AI1045">
            <v>0</v>
          </cell>
          <cell r="AJ1045">
            <v>0</v>
          </cell>
          <cell r="AK1045">
            <v>0</v>
          </cell>
          <cell r="AL1045">
            <v>1.61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3.47</v>
          </cell>
          <cell r="AV1045">
            <v>0.624</v>
          </cell>
          <cell r="AW1045">
            <v>0</v>
          </cell>
          <cell r="AX1045">
            <v>1</v>
          </cell>
          <cell r="AY1045" t="str">
            <v>2L178X102X19X9LLBB</v>
          </cell>
        </row>
        <row r="1046">
          <cell r="A1046" t="str">
            <v>2L</v>
          </cell>
          <cell r="B1046" t="str">
            <v>2L7X4X3/4X3/4LLBB</v>
          </cell>
          <cell r="C1046">
            <v>52.4</v>
          </cell>
          <cell r="D1046">
            <v>15.4</v>
          </cell>
          <cell r="E1046">
            <v>7</v>
          </cell>
          <cell r="F1046">
            <v>0</v>
          </cell>
          <cell r="G1046">
            <v>0</v>
          </cell>
          <cell r="H1046">
            <v>0</v>
          </cell>
          <cell r="I1046">
            <v>4</v>
          </cell>
          <cell r="J1046">
            <v>0</v>
          </cell>
          <cell r="K1046">
            <v>0</v>
          </cell>
          <cell r="L1046">
            <v>0</v>
          </cell>
          <cell r="M1046">
            <v>0.75</v>
          </cell>
          <cell r="N1046">
            <v>0</v>
          </cell>
          <cell r="O1046">
            <v>0</v>
          </cell>
          <cell r="P1046">
            <v>0</v>
          </cell>
          <cell r="Q1046">
            <v>0</v>
          </cell>
          <cell r="R1046">
            <v>0</v>
          </cell>
          <cell r="S1046">
            <v>2.5</v>
          </cell>
          <cell r="T1046">
            <v>0</v>
          </cell>
          <cell r="U1046">
            <v>0</v>
          </cell>
          <cell r="V1046">
            <v>1.87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75.599999999999994</v>
          </cell>
          <cell r="AF1046">
            <v>29.5</v>
          </cell>
          <cell r="AG1046">
            <v>16.8</v>
          </cell>
          <cell r="AH1046">
            <v>2.21</v>
          </cell>
          <cell r="AI1046">
            <v>0</v>
          </cell>
          <cell r="AJ1046">
            <v>0</v>
          </cell>
          <cell r="AK1046">
            <v>0</v>
          </cell>
          <cell r="AL1046">
            <v>1.75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3.53</v>
          </cell>
          <cell r="AV1046">
            <v>0.63900000000000001</v>
          </cell>
          <cell r="AW1046">
            <v>0</v>
          </cell>
          <cell r="AX1046">
            <v>1</v>
          </cell>
          <cell r="AY1046" t="str">
            <v>2L178X102X19X19LLBB</v>
          </cell>
        </row>
        <row r="1047">
          <cell r="A1047" t="str">
            <v>2L</v>
          </cell>
          <cell r="B1047" t="str">
            <v>2L7X4X5/8LLBB</v>
          </cell>
          <cell r="C1047">
            <v>44.2</v>
          </cell>
          <cell r="D1047">
            <v>13</v>
          </cell>
          <cell r="E1047">
            <v>7</v>
          </cell>
          <cell r="F1047">
            <v>0</v>
          </cell>
          <cell r="G1047">
            <v>0</v>
          </cell>
          <cell r="H1047">
            <v>0</v>
          </cell>
          <cell r="I1047">
            <v>4</v>
          </cell>
          <cell r="J1047">
            <v>0</v>
          </cell>
          <cell r="K1047">
            <v>0</v>
          </cell>
          <cell r="L1047">
            <v>0</v>
          </cell>
          <cell r="M1047">
            <v>0.625</v>
          </cell>
          <cell r="N1047">
            <v>0</v>
          </cell>
          <cell r="O1047">
            <v>0</v>
          </cell>
          <cell r="P1047">
            <v>0</v>
          </cell>
          <cell r="Q1047">
            <v>0</v>
          </cell>
          <cell r="R1047">
            <v>0</v>
          </cell>
          <cell r="S1047">
            <v>2.4500000000000002</v>
          </cell>
          <cell r="T1047">
            <v>0</v>
          </cell>
          <cell r="U1047">
            <v>0</v>
          </cell>
          <cell r="V1047">
            <v>1.8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64.7</v>
          </cell>
          <cell r="AF1047">
            <v>25.1</v>
          </cell>
          <cell r="AG1047">
            <v>14.2</v>
          </cell>
          <cell r="AH1047">
            <v>2.23</v>
          </cell>
          <cell r="AI1047">
            <v>0</v>
          </cell>
          <cell r="AJ1047">
            <v>0</v>
          </cell>
          <cell r="AK1047">
            <v>0</v>
          </cell>
          <cell r="AL1047">
            <v>1.45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3.42</v>
          </cell>
          <cell r="AV1047">
            <v>0.60799999999999998</v>
          </cell>
          <cell r="AW1047">
            <v>0</v>
          </cell>
          <cell r="AX1047">
            <v>1</v>
          </cell>
          <cell r="AY1047" t="str">
            <v>2L178X102X15.9LLBB</v>
          </cell>
        </row>
        <row r="1048">
          <cell r="A1048" t="str">
            <v>2L</v>
          </cell>
          <cell r="B1048" t="str">
            <v>2L7X4X5/8X3/8LLBB</v>
          </cell>
          <cell r="C1048">
            <v>44.2</v>
          </cell>
          <cell r="D1048">
            <v>13</v>
          </cell>
          <cell r="E1048">
            <v>7</v>
          </cell>
          <cell r="F1048">
            <v>0</v>
          </cell>
          <cell r="G1048">
            <v>0</v>
          </cell>
          <cell r="H1048">
            <v>0</v>
          </cell>
          <cell r="I1048">
            <v>4</v>
          </cell>
          <cell r="J1048">
            <v>0</v>
          </cell>
          <cell r="K1048">
            <v>0</v>
          </cell>
          <cell r="L1048">
            <v>0</v>
          </cell>
          <cell r="M1048">
            <v>0.625</v>
          </cell>
          <cell r="N1048">
            <v>0</v>
          </cell>
          <cell r="O1048">
            <v>0</v>
          </cell>
          <cell r="P1048">
            <v>0</v>
          </cell>
          <cell r="Q1048">
            <v>0</v>
          </cell>
          <cell r="R1048">
            <v>0</v>
          </cell>
          <cell r="S1048">
            <v>2.4500000000000002</v>
          </cell>
          <cell r="T1048">
            <v>0</v>
          </cell>
          <cell r="U1048">
            <v>0</v>
          </cell>
          <cell r="V1048">
            <v>1.8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64.7</v>
          </cell>
          <cell r="AF1048">
            <v>25.1</v>
          </cell>
          <cell r="AG1048">
            <v>14.2</v>
          </cell>
          <cell r="AH1048">
            <v>2.23</v>
          </cell>
          <cell r="AI1048">
            <v>0</v>
          </cell>
          <cell r="AJ1048">
            <v>0</v>
          </cell>
          <cell r="AK1048">
            <v>0</v>
          </cell>
          <cell r="AL1048">
            <v>1.58</v>
          </cell>
          <cell r="AM1048">
            <v>0</v>
          </cell>
          <cell r="AN1048">
            <v>0</v>
          </cell>
          <cell r="AO1048">
            <v>0</v>
          </cell>
          <cell r="AP1048">
            <v>0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3.47</v>
          </cell>
          <cell r="AV1048">
            <v>0.621</v>
          </cell>
          <cell r="AW1048">
            <v>0</v>
          </cell>
          <cell r="AX1048">
            <v>1</v>
          </cell>
          <cell r="AY1048" t="str">
            <v>2L178X102X15.9X9LLBB</v>
          </cell>
        </row>
        <row r="1049">
          <cell r="A1049" t="str">
            <v>2L</v>
          </cell>
          <cell r="B1049" t="str">
            <v>2L7X4X5/8X3/4LLBB</v>
          </cell>
          <cell r="C1049">
            <v>44.2</v>
          </cell>
          <cell r="D1049">
            <v>13</v>
          </cell>
          <cell r="E1049">
            <v>7</v>
          </cell>
          <cell r="F1049">
            <v>0</v>
          </cell>
          <cell r="G1049">
            <v>0</v>
          </cell>
          <cell r="H1049">
            <v>0</v>
          </cell>
          <cell r="I1049">
            <v>4</v>
          </cell>
          <cell r="J1049">
            <v>0</v>
          </cell>
          <cell r="K1049">
            <v>0</v>
          </cell>
          <cell r="L1049">
            <v>0</v>
          </cell>
          <cell r="M1049">
            <v>0.625</v>
          </cell>
          <cell r="N1049">
            <v>0</v>
          </cell>
          <cell r="O1049">
            <v>0</v>
          </cell>
          <cell r="P1049">
            <v>0</v>
          </cell>
          <cell r="Q1049">
            <v>0</v>
          </cell>
          <cell r="R1049">
            <v>0</v>
          </cell>
          <cell r="S1049">
            <v>2.4500000000000002</v>
          </cell>
          <cell r="T1049">
            <v>0</v>
          </cell>
          <cell r="U1049">
            <v>0</v>
          </cell>
          <cell r="V1049">
            <v>1.8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64.7</v>
          </cell>
          <cell r="AF1049">
            <v>25.1</v>
          </cell>
          <cell r="AG1049">
            <v>14.2</v>
          </cell>
          <cell r="AH1049">
            <v>2.23</v>
          </cell>
          <cell r="AI1049">
            <v>0</v>
          </cell>
          <cell r="AJ1049">
            <v>0</v>
          </cell>
          <cell r="AK1049">
            <v>0</v>
          </cell>
          <cell r="AL1049">
            <v>1.73</v>
          </cell>
          <cell r="AM1049">
            <v>0</v>
          </cell>
          <cell r="AN1049">
            <v>0</v>
          </cell>
          <cell r="AO1049">
            <v>0</v>
          </cell>
          <cell r="AP1049">
            <v>0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3.54</v>
          </cell>
          <cell r="AV1049">
            <v>0.63500000000000001</v>
          </cell>
          <cell r="AW1049">
            <v>0</v>
          </cell>
          <cell r="AX1049">
            <v>1</v>
          </cell>
          <cell r="AY1049" t="str">
            <v>2L178X102X15.9X19LLBB</v>
          </cell>
        </row>
        <row r="1050">
          <cell r="A1050" t="str">
            <v>2L</v>
          </cell>
          <cell r="B1050" t="str">
            <v>2L7X4X1/2LLBB</v>
          </cell>
          <cell r="C1050">
            <v>35.799999999999997</v>
          </cell>
          <cell r="D1050">
            <v>10.5</v>
          </cell>
          <cell r="E1050">
            <v>7</v>
          </cell>
          <cell r="F1050">
            <v>0</v>
          </cell>
          <cell r="G1050">
            <v>0</v>
          </cell>
          <cell r="H1050">
            <v>0</v>
          </cell>
          <cell r="I1050">
            <v>4</v>
          </cell>
          <cell r="J1050">
            <v>0</v>
          </cell>
          <cell r="K1050">
            <v>0</v>
          </cell>
          <cell r="L1050">
            <v>0</v>
          </cell>
          <cell r="M1050">
            <v>0.5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2.4</v>
          </cell>
          <cell r="T1050">
            <v>0</v>
          </cell>
          <cell r="U1050">
            <v>0</v>
          </cell>
          <cell r="V1050">
            <v>1.74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53.3</v>
          </cell>
          <cell r="AF1050">
            <v>20.399999999999999</v>
          </cell>
          <cell r="AG1050">
            <v>11.6</v>
          </cell>
          <cell r="AH1050">
            <v>2.25</v>
          </cell>
          <cell r="AI1050">
            <v>0</v>
          </cell>
          <cell r="AJ1050">
            <v>0</v>
          </cell>
          <cell r="AK1050">
            <v>0</v>
          </cell>
          <cell r="AL1050">
            <v>1.44</v>
          </cell>
          <cell r="AM1050">
            <v>0</v>
          </cell>
          <cell r="AN1050">
            <v>0</v>
          </cell>
          <cell r="AO1050">
            <v>0</v>
          </cell>
          <cell r="AP1050">
            <v>0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3.43</v>
          </cell>
          <cell r="AV1050">
            <v>0.60599999999999998</v>
          </cell>
          <cell r="AW1050">
            <v>0</v>
          </cell>
          <cell r="AX1050">
            <v>1</v>
          </cell>
          <cell r="AY1050" t="str">
            <v>2L178X102X12.7LLBB</v>
          </cell>
        </row>
        <row r="1051">
          <cell r="A1051" t="str">
            <v>2L</v>
          </cell>
          <cell r="B1051" t="str">
            <v>2L7X4X1/2X3/8LLBB</v>
          </cell>
          <cell r="C1051">
            <v>35.799999999999997</v>
          </cell>
          <cell r="D1051">
            <v>10.5</v>
          </cell>
          <cell r="E1051">
            <v>7</v>
          </cell>
          <cell r="F1051">
            <v>0</v>
          </cell>
          <cell r="G1051">
            <v>0</v>
          </cell>
          <cell r="H1051">
            <v>0</v>
          </cell>
          <cell r="I1051">
            <v>4</v>
          </cell>
          <cell r="J1051">
            <v>0</v>
          </cell>
          <cell r="K1051">
            <v>0</v>
          </cell>
          <cell r="L1051">
            <v>0</v>
          </cell>
          <cell r="M1051">
            <v>0.5</v>
          </cell>
          <cell r="N1051">
            <v>0</v>
          </cell>
          <cell r="O1051">
            <v>0</v>
          </cell>
          <cell r="P1051">
            <v>0</v>
          </cell>
          <cell r="Q1051">
            <v>0</v>
          </cell>
          <cell r="R1051">
            <v>0</v>
          </cell>
          <cell r="S1051">
            <v>2.4</v>
          </cell>
          <cell r="T1051">
            <v>0</v>
          </cell>
          <cell r="U1051">
            <v>0</v>
          </cell>
          <cell r="V1051">
            <v>1.74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53.3</v>
          </cell>
          <cell r="AF1051">
            <v>20.399999999999999</v>
          </cell>
          <cell r="AG1051">
            <v>11.6</v>
          </cell>
          <cell r="AH1051">
            <v>2.25</v>
          </cell>
          <cell r="AI1051">
            <v>0</v>
          </cell>
          <cell r="AJ1051">
            <v>0</v>
          </cell>
          <cell r="AK1051">
            <v>0</v>
          </cell>
          <cell r="AL1051">
            <v>1.56</v>
          </cell>
          <cell r="AM1051">
            <v>0</v>
          </cell>
          <cell r="AN1051">
            <v>0</v>
          </cell>
          <cell r="AO1051">
            <v>0</v>
          </cell>
          <cell r="AP1051">
            <v>0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3.48</v>
          </cell>
          <cell r="AV1051">
            <v>0.61799999999999999</v>
          </cell>
          <cell r="AW1051">
            <v>0</v>
          </cell>
          <cell r="AX1051">
            <v>0.96499999999999997</v>
          </cell>
          <cell r="AY1051" t="str">
            <v>2L178X102X12.7X9LLBB</v>
          </cell>
        </row>
        <row r="1052">
          <cell r="A1052" t="str">
            <v>2L</v>
          </cell>
          <cell r="B1052" t="str">
            <v>2L7X4X1/2X3/4LLBB</v>
          </cell>
          <cell r="C1052">
            <v>35.799999999999997</v>
          </cell>
          <cell r="D1052">
            <v>10.5</v>
          </cell>
          <cell r="E1052">
            <v>7</v>
          </cell>
          <cell r="F1052">
            <v>0</v>
          </cell>
          <cell r="G1052">
            <v>0</v>
          </cell>
          <cell r="H1052">
            <v>0</v>
          </cell>
          <cell r="I1052">
            <v>4</v>
          </cell>
          <cell r="J1052">
            <v>0</v>
          </cell>
          <cell r="K1052">
            <v>0</v>
          </cell>
          <cell r="L1052">
            <v>0</v>
          </cell>
          <cell r="M1052">
            <v>0.5</v>
          </cell>
          <cell r="N1052">
            <v>0</v>
          </cell>
          <cell r="O1052">
            <v>0</v>
          </cell>
          <cell r="P1052">
            <v>0</v>
          </cell>
          <cell r="Q1052">
            <v>0</v>
          </cell>
          <cell r="R1052">
            <v>0</v>
          </cell>
          <cell r="S1052">
            <v>2.4</v>
          </cell>
          <cell r="T1052">
            <v>0</v>
          </cell>
          <cell r="U1052">
            <v>0</v>
          </cell>
          <cell r="V1052">
            <v>1.74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53.3</v>
          </cell>
          <cell r="AF1052">
            <v>20.399999999999999</v>
          </cell>
          <cell r="AG1052">
            <v>11.6</v>
          </cell>
          <cell r="AH1052">
            <v>2.25</v>
          </cell>
          <cell r="AI1052">
            <v>0</v>
          </cell>
          <cell r="AJ1052">
            <v>0</v>
          </cell>
          <cell r="AK1052">
            <v>0</v>
          </cell>
          <cell r="AL1052">
            <v>1.7</v>
          </cell>
          <cell r="AM1052">
            <v>0</v>
          </cell>
          <cell r="AN1052">
            <v>0</v>
          </cell>
          <cell r="AO1052">
            <v>0</v>
          </cell>
          <cell r="AP1052">
            <v>0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3.55</v>
          </cell>
          <cell r="AV1052">
            <v>0.63200000000000001</v>
          </cell>
          <cell r="AW1052">
            <v>0</v>
          </cell>
          <cell r="AX1052">
            <v>0.96499999999999997</v>
          </cell>
          <cell r="AY1052" t="str">
            <v>2L178X102X12.7X19LLBB</v>
          </cell>
        </row>
        <row r="1053">
          <cell r="A1053" t="str">
            <v>2L</v>
          </cell>
          <cell r="B1053" t="str">
            <v>2L7X4X7/16LLBB</v>
          </cell>
          <cell r="C1053">
            <v>31.5</v>
          </cell>
          <cell r="D1053">
            <v>9.27</v>
          </cell>
          <cell r="E1053">
            <v>7</v>
          </cell>
          <cell r="F1053">
            <v>0</v>
          </cell>
          <cell r="G1053">
            <v>0</v>
          </cell>
          <cell r="H1053">
            <v>0</v>
          </cell>
          <cell r="I1053">
            <v>4</v>
          </cell>
          <cell r="J1053">
            <v>0</v>
          </cell>
          <cell r="K1053">
            <v>0</v>
          </cell>
          <cell r="L1053">
            <v>0</v>
          </cell>
          <cell r="M1053">
            <v>0.4375</v>
          </cell>
          <cell r="N1053">
            <v>0</v>
          </cell>
          <cell r="O1053">
            <v>0</v>
          </cell>
          <cell r="P1053">
            <v>0</v>
          </cell>
          <cell r="Q1053">
            <v>0</v>
          </cell>
          <cell r="R1053">
            <v>0</v>
          </cell>
          <cell r="S1053">
            <v>2.38</v>
          </cell>
          <cell r="T1053">
            <v>0</v>
          </cell>
          <cell r="U1053">
            <v>0</v>
          </cell>
          <cell r="V1053">
            <v>1.7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47.3</v>
          </cell>
          <cell r="AF1053">
            <v>18.100000000000001</v>
          </cell>
          <cell r="AG1053">
            <v>10.199999999999999</v>
          </cell>
          <cell r="AH1053">
            <v>2.2599999999999998</v>
          </cell>
          <cell r="AI1053">
            <v>0</v>
          </cell>
          <cell r="AJ1053">
            <v>0</v>
          </cell>
          <cell r="AK1053">
            <v>0</v>
          </cell>
          <cell r="AL1053">
            <v>1.43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3.43</v>
          </cell>
          <cell r="AV1053">
            <v>0.60499999999999998</v>
          </cell>
          <cell r="AW1053">
            <v>0</v>
          </cell>
          <cell r="AX1053">
            <v>1</v>
          </cell>
          <cell r="AY1053" t="str">
            <v>2L178X102X11.1LLBB</v>
          </cell>
        </row>
        <row r="1054">
          <cell r="A1054" t="str">
            <v>2L</v>
          </cell>
          <cell r="B1054" t="str">
            <v>2L7X4X7/16X3/8LLBB</v>
          </cell>
          <cell r="C1054">
            <v>31.5</v>
          </cell>
          <cell r="D1054">
            <v>9.27</v>
          </cell>
          <cell r="E1054">
            <v>7</v>
          </cell>
          <cell r="F1054">
            <v>0</v>
          </cell>
          <cell r="G1054">
            <v>0</v>
          </cell>
          <cell r="H1054">
            <v>0</v>
          </cell>
          <cell r="I1054">
            <v>4</v>
          </cell>
          <cell r="J1054">
            <v>0</v>
          </cell>
          <cell r="K1054">
            <v>0</v>
          </cell>
          <cell r="L1054">
            <v>0</v>
          </cell>
          <cell r="M1054">
            <v>0.4375</v>
          </cell>
          <cell r="N1054">
            <v>0</v>
          </cell>
          <cell r="O1054">
            <v>0</v>
          </cell>
          <cell r="P1054">
            <v>0</v>
          </cell>
          <cell r="Q1054">
            <v>0</v>
          </cell>
          <cell r="R1054">
            <v>0</v>
          </cell>
          <cell r="S1054">
            <v>2.38</v>
          </cell>
          <cell r="T1054">
            <v>0</v>
          </cell>
          <cell r="U1054">
            <v>0</v>
          </cell>
          <cell r="V1054">
            <v>1.7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47.3</v>
          </cell>
          <cell r="AF1054">
            <v>18.100000000000001</v>
          </cell>
          <cell r="AG1054">
            <v>10.199999999999999</v>
          </cell>
          <cell r="AH1054">
            <v>2.2599999999999998</v>
          </cell>
          <cell r="AI1054">
            <v>0</v>
          </cell>
          <cell r="AJ1054">
            <v>0</v>
          </cell>
          <cell r="AK1054">
            <v>0</v>
          </cell>
          <cell r="AL1054">
            <v>1.55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3.49</v>
          </cell>
          <cell r="AV1054">
            <v>0.61699999999999999</v>
          </cell>
          <cell r="AW1054">
            <v>0</v>
          </cell>
          <cell r="AX1054">
            <v>0.91200000000000003</v>
          </cell>
          <cell r="AY1054" t="str">
            <v>2L178X102X11.1X9LLBB</v>
          </cell>
        </row>
        <row r="1055">
          <cell r="A1055" t="str">
            <v>2L</v>
          </cell>
          <cell r="B1055" t="str">
            <v>2L7X4X7/16X3/4LLBB</v>
          </cell>
          <cell r="C1055">
            <v>31.5</v>
          </cell>
          <cell r="D1055">
            <v>9.27</v>
          </cell>
          <cell r="E1055">
            <v>7</v>
          </cell>
          <cell r="F1055">
            <v>0</v>
          </cell>
          <cell r="G1055">
            <v>0</v>
          </cell>
          <cell r="H1055">
            <v>0</v>
          </cell>
          <cell r="I1055">
            <v>4</v>
          </cell>
          <cell r="J1055">
            <v>0</v>
          </cell>
          <cell r="K1055">
            <v>0</v>
          </cell>
          <cell r="L1055">
            <v>0</v>
          </cell>
          <cell r="M1055">
            <v>0.4375</v>
          </cell>
          <cell r="N1055">
            <v>0</v>
          </cell>
          <cell r="O1055">
            <v>0</v>
          </cell>
          <cell r="P1055">
            <v>0</v>
          </cell>
          <cell r="Q1055">
            <v>0</v>
          </cell>
          <cell r="R1055">
            <v>0</v>
          </cell>
          <cell r="S1055">
            <v>2.38</v>
          </cell>
          <cell r="T1055">
            <v>0</v>
          </cell>
          <cell r="U1055">
            <v>0</v>
          </cell>
          <cell r="V1055">
            <v>1.7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47.3</v>
          </cell>
          <cell r="AF1055">
            <v>18.100000000000001</v>
          </cell>
          <cell r="AG1055">
            <v>10.199999999999999</v>
          </cell>
          <cell r="AH1055">
            <v>2.2599999999999998</v>
          </cell>
          <cell r="AI1055">
            <v>0</v>
          </cell>
          <cell r="AJ1055">
            <v>0</v>
          </cell>
          <cell r="AK1055">
            <v>0</v>
          </cell>
          <cell r="AL1055">
            <v>1.68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3.55</v>
          </cell>
          <cell r="AV1055">
            <v>0.63</v>
          </cell>
          <cell r="AW1055">
            <v>0</v>
          </cell>
          <cell r="AX1055">
            <v>0.91200000000000003</v>
          </cell>
          <cell r="AY1055" t="str">
            <v>2L178X102X11.1X19LLBB</v>
          </cell>
        </row>
        <row r="1056">
          <cell r="A1056" t="str">
            <v>2L</v>
          </cell>
          <cell r="B1056" t="str">
            <v>2L7X4X3/8LLBB</v>
          </cell>
          <cell r="C1056">
            <v>27.2</v>
          </cell>
          <cell r="D1056">
            <v>8</v>
          </cell>
          <cell r="E1056">
            <v>7</v>
          </cell>
          <cell r="F1056">
            <v>0</v>
          </cell>
          <cell r="G1056">
            <v>0</v>
          </cell>
          <cell r="H1056">
            <v>0</v>
          </cell>
          <cell r="I1056">
            <v>4</v>
          </cell>
          <cell r="J1056">
            <v>0</v>
          </cell>
          <cell r="K1056">
            <v>0</v>
          </cell>
          <cell r="L1056">
            <v>0</v>
          </cell>
          <cell r="M1056">
            <v>0.375</v>
          </cell>
          <cell r="N1056">
            <v>0</v>
          </cell>
          <cell r="O1056">
            <v>0</v>
          </cell>
          <cell r="P1056">
            <v>0</v>
          </cell>
          <cell r="Q1056">
            <v>0</v>
          </cell>
          <cell r="R1056">
            <v>0</v>
          </cell>
          <cell r="S1056">
            <v>2.35</v>
          </cell>
          <cell r="T1056">
            <v>0</v>
          </cell>
          <cell r="U1056">
            <v>0</v>
          </cell>
          <cell r="V1056">
            <v>1.67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41.1</v>
          </cell>
          <cell r="AF1056">
            <v>15.6</v>
          </cell>
          <cell r="AG1056">
            <v>8.83</v>
          </cell>
          <cell r="AH1056">
            <v>2.27</v>
          </cell>
          <cell r="AI1056">
            <v>0</v>
          </cell>
          <cell r="AJ1056">
            <v>0</v>
          </cell>
          <cell r="AK1056">
            <v>0</v>
          </cell>
          <cell r="AL1056">
            <v>1.42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0</v>
          </cell>
          <cell r="AR1056">
            <v>0</v>
          </cell>
          <cell r="AS1056">
            <v>0</v>
          </cell>
          <cell r="AT1056">
            <v>0</v>
          </cell>
          <cell r="AU1056">
            <v>3.44</v>
          </cell>
          <cell r="AV1056">
            <v>0.60499999999999998</v>
          </cell>
          <cell r="AW1056">
            <v>0</v>
          </cell>
          <cell r="AX1056">
            <v>1</v>
          </cell>
          <cell r="AY1056" t="str">
            <v>2L178X102X9.5LLBB</v>
          </cell>
        </row>
        <row r="1057">
          <cell r="A1057" t="str">
            <v>2L</v>
          </cell>
          <cell r="B1057" t="str">
            <v>2L7X4X3/8X3/8LLBB</v>
          </cell>
          <cell r="C1057">
            <v>27.2</v>
          </cell>
          <cell r="D1057">
            <v>8</v>
          </cell>
          <cell r="E1057">
            <v>7</v>
          </cell>
          <cell r="F1057">
            <v>0</v>
          </cell>
          <cell r="G1057">
            <v>0</v>
          </cell>
          <cell r="H1057">
            <v>0</v>
          </cell>
          <cell r="I1057">
            <v>4</v>
          </cell>
          <cell r="J1057">
            <v>0</v>
          </cell>
          <cell r="K1057">
            <v>0</v>
          </cell>
          <cell r="L1057">
            <v>0</v>
          </cell>
          <cell r="M1057">
            <v>0.375</v>
          </cell>
          <cell r="N1057">
            <v>0</v>
          </cell>
          <cell r="O1057">
            <v>0</v>
          </cell>
          <cell r="P1057">
            <v>0</v>
          </cell>
          <cell r="Q1057">
            <v>0</v>
          </cell>
          <cell r="R1057">
            <v>0</v>
          </cell>
          <cell r="S1057">
            <v>2.35</v>
          </cell>
          <cell r="T1057">
            <v>0</v>
          </cell>
          <cell r="U1057">
            <v>0</v>
          </cell>
          <cell r="V1057">
            <v>1.67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41.1</v>
          </cell>
          <cell r="AF1057">
            <v>15.6</v>
          </cell>
          <cell r="AG1057">
            <v>8.83</v>
          </cell>
          <cell r="AH1057">
            <v>2.27</v>
          </cell>
          <cell r="AI1057">
            <v>0</v>
          </cell>
          <cell r="AJ1057">
            <v>0</v>
          </cell>
          <cell r="AK1057">
            <v>0</v>
          </cell>
          <cell r="AL1057">
            <v>1.54</v>
          </cell>
          <cell r="AM1057">
            <v>0</v>
          </cell>
          <cell r="AN1057">
            <v>0</v>
          </cell>
          <cell r="AO1057">
            <v>0</v>
          </cell>
          <cell r="AP1057">
            <v>0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3.49</v>
          </cell>
          <cell r="AV1057">
            <v>0.61599999999999999</v>
          </cell>
          <cell r="AW1057">
            <v>0</v>
          </cell>
          <cell r="AX1057">
            <v>0.84</v>
          </cell>
          <cell r="AY1057" t="str">
            <v>2L178X102X9.5X9LLBB</v>
          </cell>
        </row>
        <row r="1058">
          <cell r="A1058" t="str">
            <v>2L</v>
          </cell>
          <cell r="B1058" t="str">
            <v>2L7X4X3/8X3/4LLBB</v>
          </cell>
          <cell r="C1058">
            <v>27.2</v>
          </cell>
          <cell r="D1058">
            <v>8</v>
          </cell>
          <cell r="E1058">
            <v>7</v>
          </cell>
          <cell r="F1058">
            <v>0</v>
          </cell>
          <cell r="G1058">
            <v>0</v>
          </cell>
          <cell r="H1058">
            <v>0</v>
          </cell>
          <cell r="I1058">
            <v>4</v>
          </cell>
          <cell r="J1058">
            <v>0</v>
          </cell>
          <cell r="K1058">
            <v>0</v>
          </cell>
          <cell r="L1058">
            <v>0</v>
          </cell>
          <cell r="M1058">
            <v>0.375</v>
          </cell>
          <cell r="N1058">
            <v>0</v>
          </cell>
          <cell r="O1058">
            <v>0</v>
          </cell>
          <cell r="P1058">
            <v>0</v>
          </cell>
          <cell r="Q1058">
            <v>0</v>
          </cell>
          <cell r="R1058">
            <v>0</v>
          </cell>
          <cell r="S1058">
            <v>2.35</v>
          </cell>
          <cell r="T1058">
            <v>0</v>
          </cell>
          <cell r="U1058">
            <v>0</v>
          </cell>
          <cell r="V1058">
            <v>1.67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41.1</v>
          </cell>
          <cell r="AF1058">
            <v>15.6</v>
          </cell>
          <cell r="AG1058">
            <v>8.83</v>
          </cell>
          <cell r="AH1058">
            <v>2.27</v>
          </cell>
          <cell r="AI1058">
            <v>0</v>
          </cell>
          <cell r="AJ1058">
            <v>0</v>
          </cell>
          <cell r="AK1058">
            <v>0</v>
          </cell>
          <cell r="AL1058">
            <v>1.67</v>
          </cell>
          <cell r="AM1058">
            <v>0</v>
          </cell>
          <cell r="AN1058">
            <v>0</v>
          </cell>
          <cell r="AO1058">
            <v>0</v>
          </cell>
          <cell r="AP1058">
            <v>0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3.55</v>
          </cell>
          <cell r="AV1058">
            <v>0.629</v>
          </cell>
          <cell r="AW1058">
            <v>0</v>
          </cell>
          <cell r="AX1058">
            <v>0.84</v>
          </cell>
          <cell r="AY1058" t="str">
            <v>2L178X102X9.5X19LLBB</v>
          </cell>
        </row>
        <row r="1059">
          <cell r="A1059" t="str">
            <v>2L</v>
          </cell>
          <cell r="B1059" t="str">
            <v>2L6X4X7/8LLBB</v>
          </cell>
          <cell r="C1059">
            <v>54.3</v>
          </cell>
          <cell r="D1059">
            <v>16</v>
          </cell>
          <cell r="E1059">
            <v>6</v>
          </cell>
          <cell r="F1059">
            <v>0</v>
          </cell>
          <cell r="G1059">
            <v>0</v>
          </cell>
          <cell r="H1059">
            <v>0</v>
          </cell>
          <cell r="I1059">
            <v>4</v>
          </cell>
          <cell r="J1059">
            <v>0</v>
          </cell>
          <cell r="K1059">
            <v>0</v>
          </cell>
          <cell r="L1059">
            <v>0</v>
          </cell>
          <cell r="M1059">
            <v>0.875</v>
          </cell>
          <cell r="N1059">
            <v>0</v>
          </cell>
          <cell r="O1059">
            <v>0</v>
          </cell>
          <cell r="P1059">
            <v>0</v>
          </cell>
          <cell r="Q1059">
            <v>0</v>
          </cell>
          <cell r="R1059">
            <v>0</v>
          </cell>
          <cell r="S1059">
            <v>2.12</v>
          </cell>
          <cell r="T1059">
            <v>0</v>
          </cell>
          <cell r="U1059">
            <v>0</v>
          </cell>
          <cell r="V1059">
            <v>1.44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55.4</v>
          </cell>
          <cell r="AF1059">
            <v>25.3</v>
          </cell>
          <cell r="AG1059">
            <v>14.3</v>
          </cell>
          <cell r="AH1059">
            <v>1.86</v>
          </cell>
          <cell r="AI1059">
            <v>0</v>
          </cell>
          <cell r="AJ1059">
            <v>0</v>
          </cell>
          <cell r="AK1059">
            <v>0</v>
          </cell>
          <cell r="AL1059">
            <v>1.57</v>
          </cell>
          <cell r="AM1059">
            <v>0</v>
          </cell>
          <cell r="AN1059">
            <v>0</v>
          </cell>
          <cell r="AO1059">
            <v>0</v>
          </cell>
          <cell r="AP1059">
            <v>0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2.96</v>
          </cell>
          <cell r="AV1059">
            <v>0.67800000000000005</v>
          </cell>
          <cell r="AW1059">
            <v>0</v>
          </cell>
          <cell r="AX1059">
            <v>1</v>
          </cell>
          <cell r="AY1059" t="str">
            <v>2L152X102X22.2LLBB</v>
          </cell>
        </row>
        <row r="1060">
          <cell r="A1060" t="str">
            <v>2L</v>
          </cell>
          <cell r="B1060" t="str">
            <v>2L6X4X7/8X3/8LLBB</v>
          </cell>
          <cell r="C1060">
            <v>54.3</v>
          </cell>
          <cell r="D1060">
            <v>16</v>
          </cell>
          <cell r="E1060">
            <v>6</v>
          </cell>
          <cell r="F1060">
            <v>0</v>
          </cell>
          <cell r="G1060">
            <v>0</v>
          </cell>
          <cell r="H1060">
            <v>0</v>
          </cell>
          <cell r="I1060">
            <v>4</v>
          </cell>
          <cell r="J1060">
            <v>0</v>
          </cell>
          <cell r="K1060">
            <v>0</v>
          </cell>
          <cell r="L1060">
            <v>0</v>
          </cell>
          <cell r="M1060">
            <v>0.875</v>
          </cell>
          <cell r="N1060">
            <v>0</v>
          </cell>
          <cell r="O1060">
            <v>0</v>
          </cell>
          <cell r="P1060">
            <v>0</v>
          </cell>
          <cell r="Q1060">
            <v>0</v>
          </cell>
          <cell r="R1060">
            <v>0</v>
          </cell>
          <cell r="S1060">
            <v>2.12</v>
          </cell>
          <cell r="T1060">
            <v>0</v>
          </cell>
          <cell r="U1060">
            <v>0</v>
          </cell>
          <cell r="V1060">
            <v>1.44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55.4</v>
          </cell>
          <cell r="AF1060">
            <v>25.3</v>
          </cell>
          <cell r="AG1060">
            <v>14.3</v>
          </cell>
          <cell r="AH1060">
            <v>1.86</v>
          </cell>
          <cell r="AI1060">
            <v>0</v>
          </cell>
          <cell r="AJ1060">
            <v>0</v>
          </cell>
          <cell r="AK1060">
            <v>0</v>
          </cell>
          <cell r="AL1060">
            <v>1.71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3.04</v>
          </cell>
          <cell r="AV1060">
            <v>0.69400000000000006</v>
          </cell>
          <cell r="AW1060">
            <v>0</v>
          </cell>
          <cell r="AX1060">
            <v>1</v>
          </cell>
          <cell r="AY1060" t="str">
            <v>2L152X102X22.2X9LLBB</v>
          </cell>
        </row>
        <row r="1061">
          <cell r="A1061" t="str">
            <v>2L</v>
          </cell>
          <cell r="B1061" t="str">
            <v>2L6X4X7/8X3/4LLBB</v>
          </cell>
          <cell r="C1061">
            <v>54.3</v>
          </cell>
          <cell r="D1061">
            <v>16</v>
          </cell>
          <cell r="E1061">
            <v>6</v>
          </cell>
          <cell r="F1061">
            <v>0</v>
          </cell>
          <cell r="G1061">
            <v>0</v>
          </cell>
          <cell r="H1061">
            <v>0</v>
          </cell>
          <cell r="I1061">
            <v>4</v>
          </cell>
          <cell r="J1061">
            <v>0</v>
          </cell>
          <cell r="K1061">
            <v>0</v>
          </cell>
          <cell r="L1061">
            <v>0</v>
          </cell>
          <cell r="M1061">
            <v>0.875</v>
          </cell>
          <cell r="N1061">
            <v>0</v>
          </cell>
          <cell r="O1061">
            <v>0</v>
          </cell>
          <cell r="P1061">
            <v>0</v>
          </cell>
          <cell r="Q1061">
            <v>0</v>
          </cell>
          <cell r="R1061">
            <v>0</v>
          </cell>
          <cell r="S1061">
            <v>2.12</v>
          </cell>
          <cell r="T1061">
            <v>0</v>
          </cell>
          <cell r="U1061">
            <v>0</v>
          </cell>
          <cell r="V1061">
            <v>1.44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55.4</v>
          </cell>
          <cell r="AF1061">
            <v>25.3</v>
          </cell>
          <cell r="AG1061">
            <v>14.3</v>
          </cell>
          <cell r="AH1061">
            <v>1.86</v>
          </cell>
          <cell r="AI1061">
            <v>0</v>
          </cell>
          <cell r="AJ1061">
            <v>0</v>
          </cell>
          <cell r="AK1061">
            <v>0</v>
          </cell>
          <cell r="AL1061">
            <v>1.86</v>
          </cell>
          <cell r="AM1061">
            <v>0</v>
          </cell>
          <cell r="AN1061">
            <v>0</v>
          </cell>
          <cell r="AO1061">
            <v>0</v>
          </cell>
          <cell r="AP1061">
            <v>0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3.12</v>
          </cell>
          <cell r="AV1061">
            <v>0.71</v>
          </cell>
          <cell r="AW1061">
            <v>0</v>
          </cell>
          <cell r="AX1061">
            <v>1</v>
          </cell>
          <cell r="AY1061" t="str">
            <v>2L152X102X22.2X19LLBB</v>
          </cell>
        </row>
        <row r="1062">
          <cell r="A1062" t="str">
            <v>2L</v>
          </cell>
          <cell r="B1062" t="str">
            <v>2L6X4X3/4LLBB</v>
          </cell>
          <cell r="C1062">
            <v>47.2</v>
          </cell>
          <cell r="D1062">
            <v>13.9</v>
          </cell>
          <cell r="E1062">
            <v>6</v>
          </cell>
          <cell r="F1062">
            <v>0</v>
          </cell>
          <cell r="G1062">
            <v>0</v>
          </cell>
          <cell r="H1062">
            <v>0</v>
          </cell>
          <cell r="I1062">
            <v>4</v>
          </cell>
          <cell r="J1062">
            <v>0</v>
          </cell>
          <cell r="K1062">
            <v>0</v>
          </cell>
          <cell r="L1062">
            <v>0</v>
          </cell>
          <cell r="M1062">
            <v>0.75</v>
          </cell>
          <cell r="N1062">
            <v>0</v>
          </cell>
          <cell r="O1062">
            <v>0</v>
          </cell>
          <cell r="P1062">
            <v>0</v>
          </cell>
          <cell r="Q1062">
            <v>0</v>
          </cell>
          <cell r="R1062">
            <v>0</v>
          </cell>
          <cell r="S1062">
            <v>2.0699999999999998</v>
          </cell>
          <cell r="T1062">
            <v>0</v>
          </cell>
          <cell r="U1062">
            <v>0</v>
          </cell>
          <cell r="V1062">
            <v>1.38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48.9</v>
          </cell>
          <cell r="AF1062">
            <v>22.2</v>
          </cell>
          <cell r="AG1062">
            <v>12.5</v>
          </cell>
          <cell r="AH1062">
            <v>1.88</v>
          </cell>
          <cell r="AI1062">
            <v>0</v>
          </cell>
          <cell r="AJ1062">
            <v>0</v>
          </cell>
          <cell r="AK1062">
            <v>0</v>
          </cell>
          <cell r="AL1062">
            <v>1.55</v>
          </cell>
          <cell r="AM1062">
            <v>0</v>
          </cell>
          <cell r="AN1062">
            <v>0</v>
          </cell>
          <cell r="AO1062">
            <v>0</v>
          </cell>
          <cell r="AP1062">
            <v>0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2.97</v>
          </cell>
          <cell r="AV1062">
            <v>0.67300000000000004</v>
          </cell>
          <cell r="AW1062">
            <v>0</v>
          </cell>
          <cell r="AX1062">
            <v>1</v>
          </cell>
          <cell r="AY1062" t="str">
            <v>2L152X102X19LLBB</v>
          </cell>
        </row>
        <row r="1063">
          <cell r="A1063" t="str">
            <v>2L</v>
          </cell>
          <cell r="B1063" t="str">
            <v>2L6X4X3/4X3/8LLBB</v>
          </cell>
          <cell r="C1063">
            <v>47.2</v>
          </cell>
          <cell r="D1063">
            <v>13.9</v>
          </cell>
          <cell r="E1063">
            <v>6</v>
          </cell>
          <cell r="F1063">
            <v>0</v>
          </cell>
          <cell r="G1063">
            <v>0</v>
          </cell>
          <cell r="H1063">
            <v>0</v>
          </cell>
          <cell r="I1063">
            <v>4</v>
          </cell>
          <cell r="J1063">
            <v>0</v>
          </cell>
          <cell r="K1063">
            <v>0</v>
          </cell>
          <cell r="L1063">
            <v>0</v>
          </cell>
          <cell r="M1063">
            <v>0.75</v>
          </cell>
          <cell r="N1063">
            <v>0</v>
          </cell>
          <cell r="O1063">
            <v>0</v>
          </cell>
          <cell r="P1063">
            <v>0</v>
          </cell>
          <cell r="Q1063">
            <v>0</v>
          </cell>
          <cell r="R1063">
            <v>0</v>
          </cell>
          <cell r="S1063">
            <v>2.0699999999999998</v>
          </cell>
          <cell r="T1063">
            <v>0</v>
          </cell>
          <cell r="U1063">
            <v>0</v>
          </cell>
          <cell r="V1063">
            <v>1.38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48.9</v>
          </cell>
          <cell r="AF1063">
            <v>22.2</v>
          </cell>
          <cell r="AG1063">
            <v>12.5</v>
          </cell>
          <cell r="AH1063">
            <v>1.88</v>
          </cell>
          <cell r="AI1063">
            <v>0</v>
          </cell>
          <cell r="AJ1063">
            <v>0</v>
          </cell>
          <cell r="AK1063">
            <v>0</v>
          </cell>
          <cell r="AL1063">
            <v>1.68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3.04</v>
          </cell>
          <cell r="AV1063">
            <v>0.68800000000000006</v>
          </cell>
          <cell r="AW1063">
            <v>0</v>
          </cell>
          <cell r="AX1063">
            <v>1</v>
          </cell>
          <cell r="AY1063" t="str">
            <v>2L152X102X19X9LLBB</v>
          </cell>
        </row>
        <row r="1064">
          <cell r="A1064" t="str">
            <v>2L</v>
          </cell>
          <cell r="B1064" t="str">
            <v>2L6X4X3/4X3/4LLBB</v>
          </cell>
          <cell r="C1064">
            <v>47.2</v>
          </cell>
          <cell r="D1064">
            <v>13.9</v>
          </cell>
          <cell r="E1064">
            <v>6</v>
          </cell>
          <cell r="F1064">
            <v>0</v>
          </cell>
          <cell r="G1064">
            <v>0</v>
          </cell>
          <cell r="H1064">
            <v>0</v>
          </cell>
          <cell r="I1064">
            <v>4</v>
          </cell>
          <cell r="J1064">
            <v>0</v>
          </cell>
          <cell r="K1064">
            <v>0</v>
          </cell>
          <cell r="L1064">
            <v>0</v>
          </cell>
          <cell r="M1064">
            <v>0.75</v>
          </cell>
          <cell r="N1064">
            <v>0</v>
          </cell>
          <cell r="O1064">
            <v>0</v>
          </cell>
          <cell r="P1064">
            <v>0</v>
          </cell>
          <cell r="Q1064">
            <v>0</v>
          </cell>
          <cell r="R1064">
            <v>0</v>
          </cell>
          <cell r="S1064">
            <v>2.0699999999999998</v>
          </cell>
          <cell r="T1064">
            <v>0</v>
          </cell>
          <cell r="U1064">
            <v>0</v>
          </cell>
          <cell r="V1064">
            <v>1.38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48.9</v>
          </cell>
          <cell r="AF1064">
            <v>22.2</v>
          </cell>
          <cell r="AG1064">
            <v>12.5</v>
          </cell>
          <cell r="AH1064">
            <v>1.88</v>
          </cell>
          <cell r="AI1064">
            <v>0</v>
          </cell>
          <cell r="AJ1064">
            <v>0</v>
          </cell>
          <cell r="AK1064">
            <v>0</v>
          </cell>
          <cell r="AL1064">
            <v>1.83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3.12</v>
          </cell>
          <cell r="AV1064">
            <v>0.70499999999999996</v>
          </cell>
          <cell r="AW1064">
            <v>0</v>
          </cell>
          <cell r="AX1064">
            <v>1</v>
          </cell>
          <cell r="AY1064" t="str">
            <v>2L152X102X19X19LLBB</v>
          </cell>
        </row>
        <row r="1065">
          <cell r="A1065" t="str">
            <v>2L</v>
          </cell>
          <cell r="B1065" t="str">
            <v>2L6X4X5/8LLBB</v>
          </cell>
          <cell r="C1065">
            <v>39.9</v>
          </cell>
          <cell r="D1065">
            <v>11.7</v>
          </cell>
          <cell r="E1065">
            <v>6</v>
          </cell>
          <cell r="F1065">
            <v>0</v>
          </cell>
          <cell r="G1065">
            <v>0</v>
          </cell>
          <cell r="H1065">
            <v>0</v>
          </cell>
          <cell r="I1065">
            <v>4</v>
          </cell>
          <cell r="J1065">
            <v>0</v>
          </cell>
          <cell r="K1065">
            <v>0</v>
          </cell>
          <cell r="L1065">
            <v>0</v>
          </cell>
          <cell r="M1065">
            <v>0.625</v>
          </cell>
          <cell r="N1065">
            <v>0</v>
          </cell>
          <cell r="O1065">
            <v>0</v>
          </cell>
          <cell r="P1065">
            <v>0</v>
          </cell>
          <cell r="Q1065">
            <v>0</v>
          </cell>
          <cell r="R1065">
            <v>0</v>
          </cell>
          <cell r="S1065">
            <v>2.0299999999999998</v>
          </cell>
          <cell r="T1065">
            <v>0</v>
          </cell>
          <cell r="U1065">
            <v>0</v>
          </cell>
          <cell r="V1065">
            <v>1.31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42</v>
          </cell>
          <cell r="AF1065">
            <v>18.899999999999999</v>
          </cell>
          <cell r="AG1065">
            <v>10.6</v>
          </cell>
          <cell r="AH1065">
            <v>1.89</v>
          </cell>
          <cell r="AI1065">
            <v>0</v>
          </cell>
          <cell r="AJ1065">
            <v>0</v>
          </cell>
          <cell r="AK1065">
            <v>0</v>
          </cell>
          <cell r="AL1065">
            <v>1.53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2.98</v>
          </cell>
          <cell r="AV1065">
            <v>0.66900000000000004</v>
          </cell>
          <cell r="AW1065">
            <v>0</v>
          </cell>
          <cell r="AX1065">
            <v>1</v>
          </cell>
          <cell r="AY1065" t="str">
            <v>2L152X102X15.9LLBB</v>
          </cell>
        </row>
        <row r="1066">
          <cell r="A1066" t="str">
            <v>2L</v>
          </cell>
          <cell r="B1066" t="str">
            <v>2L6X4X5/8X3/8LLBB</v>
          </cell>
          <cell r="C1066">
            <v>39.9</v>
          </cell>
          <cell r="D1066">
            <v>11.7</v>
          </cell>
          <cell r="E1066">
            <v>6</v>
          </cell>
          <cell r="F1066">
            <v>0</v>
          </cell>
          <cell r="G1066">
            <v>0</v>
          </cell>
          <cell r="H1066">
            <v>0</v>
          </cell>
          <cell r="I1066">
            <v>4</v>
          </cell>
          <cell r="J1066">
            <v>0</v>
          </cell>
          <cell r="K1066">
            <v>0</v>
          </cell>
          <cell r="L1066">
            <v>0</v>
          </cell>
          <cell r="M1066">
            <v>0.625</v>
          </cell>
          <cell r="N1066">
            <v>0</v>
          </cell>
          <cell r="O1066">
            <v>0</v>
          </cell>
          <cell r="P1066">
            <v>0</v>
          </cell>
          <cell r="Q1066">
            <v>0</v>
          </cell>
          <cell r="R1066">
            <v>0</v>
          </cell>
          <cell r="S1066">
            <v>2.0299999999999998</v>
          </cell>
          <cell r="T1066">
            <v>0</v>
          </cell>
          <cell r="U1066">
            <v>0</v>
          </cell>
          <cell r="V1066">
            <v>1.31</v>
          </cell>
          <cell r="W1066">
            <v>0</v>
          </cell>
          <cell r="X1066">
            <v>0</v>
          </cell>
          <cell r="Y1066">
            <v>0</v>
          </cell>
          <cell r="Z1066">
            <v>0</v>
          </cell>
          <cell r="AA1066">
            <v>0</v>
          </cell>
          <cell r="AB1066">
            <v>0</v>
          </cell>
          <cell r="AC1066">
            <v>0</v>
          </cell>
          <cell r="AD1066">
            <v>0</v>
          </cell>
          <cell r="AE1066">
            <v>42</v>
          </cell>
          <cell r="AF1066">
            <v>18.899999999999999</v>
          </cell>
          <cell r="AG1066">
            <v>10.6</v>
          </cell>
          <cell r="AH1066">
            <v>1.89</v>
          </cell>
          <cell r="AI1066">
            <v>0</v>
          </cell>
          <cell r="AJ1066">
            <v>0</v>
          </cell>
          <cell r="AK1066">
            <v>0</v>
          </cell>
          <cell r="AL1066">
            <v>1.66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0</v>
          </cell>
          <cell r="AS1066">
            <v>0</v>
          </cell>
          <cell r="AT1066">
            <v>0</v>
          </cell>
          <cell r="AU1066">
            <v>3.05</v>
          </cell>
          <cell r="AV1066">
            <v>0.68400000000000005</v>
          </cell>
          <cell r="AW1066">
            <v>0</v>
          </cell>
          <cell r="AX1066">
            <v>1</v>
          </cell>
          <cell r="AY1066" t="str">
            <v>2L152X102X15.9X9LLBB</v>
          </cell>
        </row>
        <row r="1067">
          <cell r="A1067" t="str">
            <v>2L</v>
          </cell>
          <cell r="B1067" t="str">
            <v>2L6X4X5/8X3/4LLBB</v>
          </cell>
          <cell r="C1067">
            <v>39.9</v>
          </cell>
          <cell r="D1067">
            <v>11.7</v>
          </cell>
          <cell r="E1067">
            <v>6</v>
          </cell>
          <cell r="F1067">
            <v>0</v>
          </cell>
          <cell r="G1067">
            <v>0</v>
          </cell>
          <cell r="H1067">
            <v>0</v>
          </cell>
          <cell r="I1067">
            <v>4</v>
          </cell>
          <cell r="J1067">
            <v>0</v>
          </cell>
          <cell r="K1067">
            <v>0</v>
          </cell>
          <cell r="L1067">
            <v>0</v>
          </cell>
          <cell r="M1067">
            <v>0.625</v>
          </cell>
          <cell r="N1067">
            <v>0</v>
          </cell>
          <cell r="O1067">
            <v>0</v>
          </cell>
          <cell r="P1067">
            <v>0</v>
          </cell>
          <cell r="Q1067">
            <v>0</v>
          </cell>
          <cell r="R1067">
            <v>0</v>
          </cell>
          <cell r="S1067">
            <v>2.0299999999999998</v>
          </cell>
          <cell r="T1067">
            <v>0</v>
          </cell>
          <cell r="U1067">
            <v>0</v>
          </cell>
          <cell r="V1067">
            <v>1.31</v>
          </cell>
          <cell r="W1067">
            <v>0</v>
          </cell>
          <cell r="X1067">
            <v>0</v>
          </cell>
          <cell r="Y1067">
            <v>0</v>
          </cell>
          <cell r="Z1067">
            <v>0</v>
          </cell>
          <cell r="AA1067">
            <v>0</v>
          </cell>
          <cell r="AB1067">
            <v>0</v>
          </cell>
          <cell r="AC1067">
            <v>0</v>
          </cell>
          <cell r="AD1067">
            <v>0</v>
          </cell>
          <cell r="AE1067">
            <v>42</v>
          </cell>
          <cell r="AF1067">
            <v>18.899999999999999</v>
          </cell>
          <cell r="AG1067">
            <v>10.6</v>
          </cell>
          <cell r="AH1067">
            <v>1.89</v>
          </cell>
          <cell r="AI1067">
            <v>0</v>
          </cell>
          <cell r="AJ1067">
            <v>0</v>
          </cell>
          <cell r="AK1067">
            <v>0</v>
          </cell>
          <cell r="AL1067">
            <v>1.8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0</v>
          </cell>
          <cell r="AS1067">
            <v>0</v>
          </cell>
          <cell r="AT1067">
            <v>0</v>
          </cell>
          <cell r="AU1067">
            <v>3.13</v>
          </cell>
          <cell r="AV1067">
            <v>0.7</v>
          </cell>
          <cell r="AW1067">
            <v>0</v>
          </cell>
          <cell r="AX1067">
            <v>1</v>
          </cell>
          <cell r="AY1067" t="str">
            <v>2L152X102X15.9X19LLBB</v>
          </cell>
        </row>
        <row r="1068">
          <cell r="A1068" t="str">
            <v>2L</v>
          </cell>
          <cell r="B1068" t="str">
            <v>2L6X4X9/16LLBB</v>
          </cell>
          <cell r="C1068">
            <v>36.1</v>
          </cell>
          <cell r="D1068">
            <v>10.6</v>
          </cell>
          <cell r="E1068">
            <v>6</v>
          </cell>
          <cell r="F1068">
            <v>0</v>
          </cell>
          <cell r="G1068">
            <v>0</v>
          </cell>
          <cell r="H1068">
            <v>0</v>
          </cell>
          <cell r="I1068">
            <v>4</v>
          </cell>
          <cell r="J1068">
            <v>0</v>
          </cell>
          <cell r="K1068">
            <v>0</v>
          </cell>
          <cell r="L1068">
            <v>0</v>
          </cell>
          <cell r="M1068">
            <v>0.5625</v>
          </cell>
          <cell r="N1068">
            <v>0</v>
          </cell>
          <cell r="O1068">
            <v>0</v>
          </cell>
          <cell r="P1068">
            <v>0</v>
          </cell>
          <cell r="Q1068">
            <v>0</v>
          </cell>
          <cell r="R1068">
            <v>0</v>
          </cell>
          <cell r="S1068">
            <v>2</v>
          </cell>
          <cell r="T1068">
            <v>0</v>
          </cell>
          <cell r="U1068">
            <v>0</v>
          </cell>
          <cell r="V1068">
            <v>1.28</v>
          </cell>
          <cell r="W1068">
            <v>0</v>
          </cell>
          <cell r="X1068">
            <v>0</v>
          </cell>
          <cell r="Y1068">
            <v>0</v>
          </cell>
          <cell r="Z1068">
            <v>0</v>
          </cell>
          <cell r="AA1068">
            <v>0</v>
          </cell>
          <cell r="AB1068">
            <v>0</v>
          </cell>
          <cell r="AC1068">
            <v>0</v>
          </cell>
          <cell r="AD1068">
            <v>0</v>
          </cell>
          <cell r="AE1068">
            <v>38.4</v>
          </cell>
          <cell r="AF1068">
            <v>17.2</v>
          </cell>
          <cell r="AG1068">
            <v>9.61</v>
          </cell>
          <cell r="AH1068">
            <v>1.9</v>
          </cell>
          <cell r="AI1068">
            <v>0</v>
          </cell>
          <cell r="AJ1068">
            <v>0</v>
          </cell>
          <cell r="AK1068">
            <v>0</v>
          </cell>
          <cell r="AL1068">
            <v>1.52</v>
          </cell>
          <cell r="AM1068">
            <v>0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2.98</v>
          </cell>
          <cell r="AV1068">
            <v>0.66700000000000004</v>
          </cell>
          <cell r="AW1068">
            <v>0</v>
          </cell>
          <cell r="AX1068">
            <v>1</v>
          </cell>
          <cell r="AY1068" t="str">
            <v>2L152X102X14.3LLBB</v>
          </cell>
        </row>
        <row r="1069">
          <cell r="A1069" t="str">
            <v>2L</v>
          </cell>
          <cell r="B1069" t="str">
            <v>2L6X4X9/16X3/8LLBB</v>
          </cell>
          <cell r="C1069">
            <v>36.1</v>
          </cell>
          <cell r="D1069">
            <v>10.6</v>
          </cell>
          <cell r="E1069">
            <v>6</v>
          </cell>
          <cell r="F1069">
            <v>0</v>
          </cell>
          <cell r="G1069">
            <v>0</v>
          </cell>
          <cell r="H1069">
            <v>0</v>
          </cell>
          <cell r="I1069">
            <v>4</v>
          </cell>
          <cell r="J1069">
            <v>0</v>
          </cell>
          <cell r="K1069">
            <v>0</v>
          </cell>
          <cell r="L1069">
            <v>0</v>
          </cell>
          <cell r="M1069">
            <v>0.5625</v>
          </cell>
          <cell r="N1069">
            <v>0</v>
          </cell>
          <cell r="O1069">
            <v>0</v>
          </cell>
          <cell r="P1069">
            <v>0</v>
          </cell>
          <cell r="Q1069">
            <v>0</v>
          </cell>
          <cell r="R1069">
            <v>0</v>
          </cell>
          <cell r="S1069">
            <v>2</v>
          </cell>
          <cell r="T1069">
            <v>0</v>
          </cell>
          <cell r="U1069">
            <v>0</v>
          </cell>
          <cell r="V1069">
            <v>1.28</v>
          </cell>
          <cell r="W1069">
            <v>0</v>
          </cell>
          <cell r="X1069">
            <v>0</v>
          </cell>
          <cell r="Y1069">
            <v>0</v>
          </cell>
          <cell r="Z1069">
            <v>0</v>
          </cell>
          <cell r="AA1069">
            <v>0</v>
          </cell>
          <cell r="AB1069">
            <v>0</v>
          </cell>
          <cell r="AC1069">
            <v>0</v>
          </cell>
          <cell r="AD1069">
            <v>0</v>
          </cell>
          <cell r="AE1069">
            <v>38.4</v>
          </cell>
          <cell r="AF1069">
            <v>17.2</v>
          </cell>
          <cell r="AG1069">
            <v>9.61</v>
          </cell>
          <cell r="AH1069">
            <v>1.9</v>
          </cell>
          <cell r="AI1069">
            <v>0</v>
          </cell>
          <cell r="AJ1069">
            <v>0</v>
          </cell>
          <cell r="AK1069">
            <v>0</v>
          </cell>
          <cell r="AL1069">
            <v>1.65</v>
          </cell>
          <cell r="AM1069">
            <v>0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3.05</v>
          </cell>
          <cell r="AV1069">
            <v>0.68200000000000005</v>
          </cell>
          <cell r="AW1069">
            <v>0</v>
          </cell>
          <cell r="AX1069">
            <v>1</v>
          </cell>
          <cell r="AY1069" t="str">
            <v>2L152X102X14.3X9LLBB</v>
          </cell>
        </row>
        <row r="1070">
          <cell r="A1070" t="str">
            <v>2L</v>
          </cell>
          <cell r="B1070" t="str">
            <v>2L6X4X9/16X3/4LLBB</v>
          </cell>
          <cell r="C1070">
            <v>36.1</v>
          </cell>
          <cell r="D1070">
            <v>10.6</v>
          </cell>
          <cell r="E1070">
            <v>6</v>
          </cell>
          <cell r="F1070">
            <v>0</v>
          </cell>
          <cell r="G1070">
            <v>0</v>
          </cell>
          <cell r="H1070">
            <v>0</v>
          </cell>
          <cell r="I1070">
            <v>4</v>
          </cell>
          <cell r="J1070">
            <v>0</v>
          </cell>
          <cell r="K1070">
            <v>0</v>
          </cell>
          <cell r="L1070">
            <v>0</v>
          </cell>
          <cell r="M1070">
            <v>0.5625</v>
          </cell>
          <cell r="N1070">
            <v>0</v>
          </cell>
          <cell r="O1070">
            <v>0</v>
          </cell>
          <cell r="P1070">
            <v>0</v>
          </cell>
          <cell r="Q1070">
            <v>0</v>
          </cell>
          <cell r="R1070">
            <v>0</v>
          </cell>
          <cell r="S1070">
            <v>2</v>
          </cell>
          <cell r="T1070">
            <v>0</v>
          </cell>
          <cell r="U1070">
            <v>0</v>
          </cell>
          <cell r="V1070">
            <v>1.28</v>
          </cell>
          <cell r="W1070">
            <v>0</v>
          </cell>
          <cell r="X1070">
            <v>0</v>
          </cell>
          <cell r="Y1070">
            <v>0</v>
          </cell>
          <cell r="Z1070">
            <v>0</v>
          </cell>
          <cell r="AA1070">
            <v>0</v>
          </cell>
          <cell r="AB1070">
            <v>0</v>
          </cell>
          <cell r="AC1070">
            <v>0</v>
          </cell>
          <cell r="AD1070">
            <v>0</v>
          </cell>
          <cell r="AE1070">
            <v>38.4</v>
          </cell>
          <cell r="AF1070">
            <v>17.2</v>
          </cell>
          <cell r="AG1070">
            <v>9.61</v>
          </cell>
          <cell r="AH1070">
            <v>1.9</v>
          </cell>
          <cell r="AI1070">
            <v>0</v>
          </cell>
          <cell r="AJ1070">
            <v>0</v>
          </cell>
          <cell r="AK1070">
            <v>0</v>
          </cell>
          <cell r="AL1070">
            <v>1.79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0</v>
          </cell>
          <cell r="AS1070">
            <v>0</v>
          </cell>
          <cell r="AT1070">
            <v>0</v>
          </cell>
          <cell r="AU1070">
            <v>3.13</v>
          </cell>
          <cell r="AV1070">
            <v>0.69700000000000006</v>
          </cell>
          <cell r="AW1070">
            <v>0</v>
          </cell>
          <cell r="AX1070">
            <v>1</v>
          </cell>
          <cell r="AY1070" t="str">
            <v>2L152X102X14.3X19LLBB</v>
          </cell>
        </row>
        <row r="1071">
          <cell r="A1071" t="str">
            <v>2L</v>
          </cell>
          <cell r="B1071" t="str">
            <v>2L6X4X1/2LLBB</v>
          </cell>
          <cell r="C1071">
            <v>32.299999999999997</v>
          </cell>
          <cell r="D1071">
            <v>9.5</v>
          </cell>
          <cell r="E1071">
            <v>6</v>
          </cell>
          <cell r="F1071">
            <v>0</v>
          </cell>
          <cell r="G1071">
            <v>0</v>
          </cell>
          <cell r="H1071">
            <v>0</v>
          </cell>
          <cell r="I1071">
            <v>4</v>
          </cell>
          <cell r="J1071">
            <v>0</v>
          </cell>
          <cell r="K1071">
            <v>0</v>
          </cell>
          <cell r="L1071">
            <v>0</v>
          </cell>
          <cell r="M1071">
            <v>0.5</v>
          </cell>
          <cell r="N1071">
            <v>0</v>
          </cell>
          <cell r="O1071">
            <v>0</v>
          </cell>
          <cell r="P1071">
            <v>0</v>
          </cell>
          <cell r="Q1071">
            <v>0</v>
          </cell>
          <cell r="R1071">
            <v>0</v>
          </cell>
          <cell r="S1071">
            <v>1.98</v>
          </cell>
          <cell r="T1071">
            <v>0</v>
          </cell>
          <cell r="U1071">
            <v>0</v>
          </cell>
          <cell r="V1071">
            <v>1.25</v>
          </cell>
          <cell r="W1071">
            <v>0</v>
          </cell>
          <cell r="X1071">
            <v>0</v>
          </cell>
          <cell r="Y1071">
            <v>0</v>
          </cell>
          <cell r="Z1071">
            <v>0</v>
          </cell>
          <cell r="AA1071">
            <v>0</v>
          </cell>
          <cell r="AB1071">
            <v>0</v>
          </cell>
          <cell r="AC1071">
            <v>0</v>
          </cell>
          <cell r="AD1071">
            <v>0</v>
          </cell>
          <cell r="AE1071">
            <v>34.700000000000003</v>
          </cell>
          <cell r="AF1071">
            <v>15.4</v>
          </cell>
          <cell r="AG1071">
            <v>8.6300000000000008</v>
          </cell>
          <cell r="AH1071">
            <v>1.91</v>
          </cell>
          <cell r="AI1071">
            <v>0</v>
          </cell>
          <cell r="AJ1071">
            <v>0</v>
          </cell>
          <cell r="AK1071">
            <v>0</v>
          </cell>
          <cell r="AL1071">
            <v>1.51</v>
          </cell>
          <cell r="AM1071">
            <v>0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2.99</v>
          </cell>
          <cell r="AV1071">
            <v>0.66500000000000004</v>
          </cell>
          <cell r="AW1071">
            <v>0</v>
          </cell>
          <cell r="AX1071">
            <v>1</v>
          </cell>
          <cell r="AY1071" t="str">
            <v>2L152X102X12.7LLBB</v>
          </cell>
        </row>
        <row r="1072">
          <cell r="A1072" t="str">
            <v>2L</v>
          </cell>
          <cell r="B1072" t="str">
            <v>2L6X4X1/2X3/8LLBB</v>
          </cell>
          <cell r="C1072">
            <v>32.299999999999997</v>
          </cell>
          <cell r="D1072">
            <v>9.5</v>
          </cell>
          <cell r="E1072">
            <v>6</v>
          </cell>
          <cell r="F1072">
            <v>0</v>
          </cell>
          <cell r="G1072">
            <v>0</v>
          </cell>
          <cell r="H1072">
            <v>0</v>
          </cell>
          <cell r="I1072">
            <v>4</v>
          </cell>
          <cell r="J1072">
            <v>0</v>
          </cell>
          <cell r="K1072">
            <v>0</v>
          </cell>
          <cell r="L1072">
            <v>0</v>
          </cell>
          <cell r="M1072">
            <v>0.5</v>
          </cell>
          <cell r="N1072">
            <v>0</v>
          </cell>
          <cell r="O1072">
            <v>0</v>
          </cell>
          <cell r="P1072">
            <v>0</v>
          </cell>
          <cell r="Q1072">
            <v>0</v>
          </cell>
          <cell r="R1072">
            <v>0</v>
          </cell>
          <cell r="S1072">
            <v>1.98</v>
          </cell>
          <cell r="T1072">
            <v>0</v>
          </cell>
          <cell r="U1072">
            <v>0</v>
          </cell>
          <cell r="V1072">
            <v>1.25</v>
          </cell>
          <cell r="W1072">
            <v>0</v>
          </cell>
          <cell r="X1072">
            <v>0</v>
          </cell>
          <cell r="Y1072">
            <v>0</v>
          </cell>
          <cell r="Z1072">
            <v>0</v>
          </cell>
          <cell r="AA1072">
            <v>0</v>
          </cell>
          <cell r="AB1072">
            <v>0</v>
          </cell>
          <cell r="AC1072">
            <v>0</v>
          </cell>
          <cell r="AD1072">
            <v>0</v>
          </cell>
          <cell r="AE1072">
            <v>34.700000000000003</v>
          </cell>
          <cell r="AF1072">
            <v>15.4</v>
          </cell>
          <cell r="AG1072">
            <v>8.6300000000000008</v>
          </cell>
          <cell r="AH1072">
            <v>1.91</v>
          </cell>
          <cell r="AI1072">
            <v>0</v>
          </cell>
          <cell r="AJ1072">
            <v>0</v>
          </cell>
          <cell r="AK1072">
            <v>0</v>
          </cell>
          <cell r="AL1072">
            <v>1.64</v>
          </cell>
          <cell r="AM1072">
            <v>0</v>
          </cell>
          <cell r="AN1072">
            <v>0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3.05</v>
          </cell>
          <cell r="AV1072">
            <v>0.67900000000000005</v>
          </cell>
          <cell r="AW1072">
            <v>0</v>
          </cell>
          <cell r="AX1072">
            <v>1</v>
          </cell>
          <cell r="AY1072" t="str">
            <v>2L152X102X12.7X9LLBB</v>
          </cell>
        </row>
        <row r="1073">
          <cell r="A1073" t="str">
            <v>2L</v>
          </cell>
          <cell r="B1073" t="str">
            <v>2L6X4X1/2X3/4LLBB</v>
          </cell>
          <cell r="C1073">
            <v>32.299999999999997</v>
          </cell>
          <cell r="D1073">
            <v>9.5</v>
          </cell>
          <cell r="E1073">
            <v>6</v>
          </cell>
          <cell r="F1073">
            <v>0</v>
          </cell>
          <cell r="G1073">
            <v>0</v>
          </cell>
          <cell r="H1073">
            <v>0</v>
          </cell>
          <cell r="I1073">
            <v>4</v>
          </cell>
          <cell r="J1073">
            <v>0</v>
          </cell>
          <cell r="K1073">
            <v>0</v>
          </cell>
          <cell r="L1073">
            <v>0</v>
          </cell>
          <cell r="M1073">
            <v>0.5</v>
          </cell>
          <cell r="N1073">
            <v>0</v>
          </cell>
          <cell r="O1073">
            <v>0</v>
          </cell>
          <cell r="P1073">
            <v>0</v>
          </cell>
          <cell r="Q1073">
            <v>0</v>
          </cell>
          <cell r="R1073">
            <v>0</v>
          </cell>
          <cell r="S1073">
            <v>1.98</v>
          </cell>
          <cell r="T1073">
            <v>0</v>
          </cell>
          <cell r="U1073">
            <v>0</v>
          </cell>
          <cell r="V1073">
            <v>1.25</v>
          </cell>
          <cell r="W1073">
            <v>0</v>
          </cell>
          <cell r="X1073">
            <v>0</v>
          </cell>
          <cell r="Y1073">
            <v>0</v>
          </cell>
          <cell r="Z1073">
            <v>0</v>
          </cell>
          <cell r="AA1073">
            <v>0</v>
          </cell>
          <cell r="AB1073">
            <v>0</v>
          </cell>
          <cell r="AC1073">
            <v>0</v>
          </cell>
          <cell r="AD1073">
            <v>0</v>
          </cell>
          <cell r="AE1073">
            <v>34.700000000000003</v>
          </cell>
          <cell r="AF1073">
            <v>15.4</v>
          </cell>
          <cell r="AG1073">
            <v>8.6300000000000008</v>
          </cell>
          <cell r="AH1073">
            <v>1.91</v>
          </cell>
          <cell r="AI1073">
            <v>0</v>
          </cell>
          <cell r="AJ1073">
            <v>0</v>
          </cell>
          <cell r="AK1073">
            <v>0</v>
          </cell>
          <cell r="AL1073">
            <v>1.77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3.13</v>
          </cell>
          <cell r="AV1073">
            <v>0.69499999999999995</v>
          </cell>
          <cell r="AW1073">
            <v>0</v>
          </cell>
          <cell r="AX1073">
            <v>1</v>
          </cell>
          <cell r="AY1073" t="str">
            <v>2L152X102X12.7X19LLBB</v>
          </cell>
        </row>
        <row r="1074">
          <cell r="A1074" t="str">
            <v>2L</v>
          </cell>
          <cell r="B1074" t="str">
            <v>2L6X4X7/16LLBB</v>
          </cell>
          <cell r="C1074">
            <v>28.5</v>
          </cell>
          <cell r="D1074">
            <v>8.36</v>
          </cell>
          <cell r="E1074">
            <v>6</v>
          </cell>
          <cell r="F1074">
            <v>0</v>
          </cell>
          <cell r="G1074">
            <v>0</v>
          </cell>
          <cell r="H1074">
            <v>0</v>
          </cell>
          <cell r="I1074">
            <v>4</v>
          </cell>
          <cell r="J1074">
            <v>0</v>
          </cell>
          <cell r="K1074">
            <v>0</v>
          </cell>
          <cell r="L1074">
            <v>0</v>
          </cell>
          <cell r="M1074">
            <v>0.4375</v>
          </cell>
          <cell r="N1074">
            <v>0</v>
          </cell>
          <cell r="O1074">
            <v>0</v>
          </cell>
          <cell r="P1074">
            <v>0</v>
          </cell>
          <cell r="Q1074">
            <v>0</v>
          </cell>
          <cell r="R1074">
            <v>0</v>
          </cell>
          <cell r="S1074">
            <v>1.95</v>
          </cell>
          <cell r="T1074">
            <v>0</v>
          </cell>
          <cell r="U1074">
            <v>0</v>
          </cell>
          <cell r="V1074">
            <v>1.22</v>
          </cell>
          <cell r="W1074">
            <v>0</v>
          </cell>
          <cell r="X1074">
            <v>0</v>
          </cell>
          <cell r="Y1074">
            <v>0</v>
          </cell>
          <cell r="Z1074">
            <v>0</v>
          </cell>
          <cell r="AA1074">
            <v>0</v>
          </cell>
          <cell r="AB1074">
            <v>0</v>
          </cell>
          <cell r="AC1074">
            <v>0</v>
          </cell>
          <cell r="AD1074">
            <v>0</v>
          </cell>
          <cell r="AE1074">
            <v>30.8</v>
          </cell>
          <cell r="AF1074">
            <v>13.6</v>
          </cell>
          <cell r="AG1074">
            <v>7.62</v>
          </cell>
          <cell r="AH1074">
            <v>1.92</v>
          </cell>
          <cell r="AI1074">
            <v>0</v>
          </cell>
          <cell r="AJ1074">
            <v>0</v>
          </cell>
          <cell r="AK1074">
            <v>0</v>
          </cell>
          <cell r="AL1074">
            <v>1.5</v>
          </cell>
          <cell r="AM1074">
            <v>0</v>
          </cell>
          <cell r="AN1074">
            <v>0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2.99</v>
          </cell>
          <cell r="AV1074">
            <v>0.66300000000000003</v>
          </cell>
          <cell r="AW1074">
            <v>0</v>
          </cell>
          <cell r="AX1074">
            <v>1</v>
          </cell>
          <cell r="AY1074" t="str">
            <v>2L152X102X11.1LLBB</v>
          </cell>
        </row>
        <row r="1075">
          <cell r="A1075" t="str">
            <v>2L</v>
          </cell>
          <cell r="B1075" t="str">
            <v>2L6X4X7/16X3/8LLBB</v>
          </cell>
          <cell r="C1075">
            <v>28.5</v>
          </cell>
          <cell r="D1075">
            <v>8.36</v>
          </cell>
          <cell r="E1075">
            <v>6</v>
          </cell>
          <cell r="F1075">
            <v>0</v>
          </cell>
          <cell r="G1075">
            <v>0</v>
          </cell>
          <cell r="H1075">
            <v>0</v>
          </cell>
          <cell r="I1075">
            <v>4</v>
          </cell>
          <cell r="J1075">
            <v>0</v>
          </cell>
          <cell r="K1075">
            <v>0</v>
          </cell>
          <cell r="L1075">
            <v>0</v>
          </cell>
          <cell r="M1075">
            <v>0.4375</v>
          </cell>
          <cell r="N1075">
            <v>0</v>
          </cell>
          <cell r="O1075">
            <v>0</v>
          </cell>
          <cell r="P1075">
            <v>0</v>
          </cell>
          <cell r="Q1075">
            <v>0</v>
          </cell>
          <cell r="R1075">
            <v>0</v>
          </cell>
          <cell r="S1075">
            <v>1.95</v>
          </cell>
          <cell r="T1075">
            <v>0</v>
          </cell>
          <cell r="U1075">
            <v>0</v>
          </cell>
          <cell r="V1075">
            <v>1.22</v>
          </cell>
          <cell r="W1075">
            <v>0</v>
          </cell>
          <cell r="X1075">
            <v>0</v>
          </cell>
          <cell r="Y1075">
            <v>0</v>
          </cell>
          <cell r="Z1075">
            <v>0</v>
          </cell>
          <cell r="AA1075">
            <v>0</v>
          </cell>
          <cell r="AB1075">
            <v>0</v>
          </cell>
          <cell r="AC1075">
            <v>0</v>
          </cell>
          <cell r="AD1075">
            <v>0</v>
          </cell>
          <cell r="AE1075">
            <v>30.8</v>
          </cell>
          <cell r="AF1075">
            <v>13.6</v>
          </cell>
          <cell r="AG1075">
            <v>7.62</v>
          </cell>
          <cell r="AH1075">
            <v>1.92</v>
          </cell>
          <cell r="AI1075">
            <v>0</v>
          </cell>
          <cell r="AJ1075">
            <v>0</v>
          </cell>
          <cell r="AK1075">
            <v>0</v>
          </cell>
          <cell r="AL1075">
            <v>1.62</v>
          </cell>
          <cell r="AM1075">
            <v>0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3.06</v>
          </cell>
          <cell r="AV1075">
            <v>0.67800000000000005</v>
          </cell>
          <cell r="AW1075">
            <v>0</v>
          </cell>
          <cell r="AX1075">
            <v>0.97299999999999998</v>
          </cell>
          <cell r="AY1075" t="str">
            <v>2L152X102X11.1X9LLBB</v>
          </cell>
        </row>
        <row r="1076">
          <cell r="A1076" t="str">
            <v>2L</v>
          </cell>
          <cell r="B1076" t="str">
            <v>2L6X4X7/16X3/4LLBB</v>
          </cell>
          <cell r="C1076">
            <v>28.5</v>
          </cell>
          <cell r="D1076">
            <v>8.36</v>
          </cell>
          <cell r="E1076">
            <v>6</v>
          </cell>
          <cell r="F1076">
            <v>0</v>
          </cell>
          <cell r="G1076">
            <v>0</v>
          </cell>
          <cell r="H1076">
            <v>0</v>
          </cell>
          <cell r="I1076">
            <v>4</v>
          </cell>
          <cell r="J1076">
            <v>0</v>
          </cell>
          <cell r="K1076">
            <v>0</v>
          </cell>
          <cell r="L1076">
            <v>0</v>
          </cell>
          <cell r="M1076">
            <v>0.4375</v>
          </cell>
          <cell r="N1076">
            <v>0</v>
          </cell>
          <cell r="O1076">
            <v>0</v>
          </cell>
          <cell r="P1076">
            <v>0</v>
          </cell>
          <cell r="Q1076">
            <v>0</v>
          </cell>
          <cell r="R1076">
            <v>0</v>
          </cell>
          <cell r="S1076">
            <v>1.95</v>
          </cell>
          <cell r="T1076">
            <v>0</v>
          </cell>
          <cell r="U1076">
            <v>0</v>
          </cell>
          <cell r="V1076">
            <v>1.22</v>
          </cell>
          <cell r="W1076">
            <v>0</v>
          </cell>
          <cell r="X1076">
            <v>0</v>
          </cell>
          <cell r="Y1076">
            <v>0</v>
          </cell>
          <cell r="Z1076">
            <v>0</v>
          </cell>
          <cell r="AA1076">
            <v>0</v>
          </cell>
          <cell r="AB1076">
            <v>0</v>
          </cell>
          <cell r="AC1076">
            <v>0</v>
          </cell>
          <cell r="AD1076">
            <v>0</v>
          </cell>
          <cell r="AE1076">
            <v>30.8</v>
          </cell>
          <cell r="AF1076">
            <v>13.6</v>
          </cell>
          <cell r="AG1076">
            <v>7.62</v>
          </cell>
          <cell r="AH1076">
            <v>1.92</v>
          </cell>
          <cell r="AI1076">
            <v>0</v>
          </cell>
          <cell r="AJ1076">
            <v>0</v>
          </cell>
          <cell r="AK1076">
            <v>0</v>
          </cell>
          <cell r="AL1076">
            <v>1.76</v>
          </cell>
          <cell r="AM1076">
            <v>0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3.13</v>
          </cell>
          <cell r="AV1076">
            <v>0.69300000000000006</v>
          </cell>
          <cell r="AW1076">
            <v>0</v>
          </cell>
          <cell r="AX1076">
            <v>0.97299999999999998</v>
          </cell>
          <cell r="AY1076" t="str">
            <v>2L152X102X11.1X19LLBB</v>
          </cell>
        </row>
        <row r="1077">
          <cell r="A1077" t="str">
            <v>2L</v>
          </cell>
          <cell r="B1077" t="str">
            <v>2L6X4X3/8LLBB</v>
          </cell>
          <cell r="C1077">
            <v>24.6</v>
          </cell>
          <cell r="D1077">
            <v>7.22</v>
          </cell>
          <cell r="E1077">
            <v>6</v>
          </cell>
          <cell r="F1077">
            <v>0</v>
          </cell>
          <cell r="G1077">
            <v>0</v>
          </cell>
          <cell r="H1077">
            <v>0</v>
          </cell>
          <cell r="I1077">
            <v>4</v>
          </cell>
          <cell r="J1077">
            <v>0</v>
          </cell>
          <cell r="K1077">
            <v>0</v>
          </cell>
          <cell r="L1077">
            <v>0</v>
          </cell>
          <cell r="M1077">
            <v>0.375</v>
          </cell>
          <cell r="N1077">
            <v>0</v>
          </cell>
          <cell r="O1077">
            <v>0</v>
          </cell>
          <cell r="P1077">
            <v>0</v>
          </cell>
          <cell r="Q1077">
            <v>0</v>
          </cell>
          <cell r="R1077">
            <v>0</v>
          </cell>
          <cell r="S1077">
            <v>1.93</v>
          </cell>
          <cell r="T1077">
            <v>0</v>
          </cell>
          <cell r="U1077">
            <v>0</v>
          </cell>
          <cell r="V1077">
            <v>1.19</v>
          </cell>
          <cell r="W1077">
            <v>0</v>
          </cell>
          <cell r="X1077">
            <v>0</v>
          </cell>
          <cell r="Y1077">
            <v>0</v>
          </cell>
          <cell r="Z1077">
            <v>0</v>
          </cell>
          <cell r="AA1077">
            <v>0</v>
          </cell>
          <cell r="AB1077">
            <v>0</v>
          </cell>
          <cell r="AC1077">
            <v>0</v>
          </cell>
          <cell r="AD1077">
            <v>0</v>
          </cell>
          <cell r="AE1077">
            <v>26.8</v>
          </cell>
          <cell r="AF1077">
            <v>11.8</v>
          </cell>
          <cell r="AG1077">
            <v>6.59</v>
          </cell>
          <cell r="AH1077">
            <v>1.93</v>
          </cell>
          <cell r="AI1077">
            <v>0</v>
          </cell>
          <cell r="AJ1077">
            <v>0</v>
          </cell>
          <cell r="AK1077">
            <v>0</v>
          </cell>
          <cell r="AL1077">
            <v>1.49</v>
          </cell>
          <cell r="AM1077">
            <v>0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2.99</v>
          </cell>
          <cell r="AV1077">
            <v>0.66200000000000003</v>
          </cell>
          <cell r="AW1077">
            <v>0</v>
          </cell>
          <cell r="AX1077">
            <v>1</v>
          </cell>
          <cell r="AY1077" t="str">
            <v>2L152X102X9.5LLBB</v>
          </cell>
        </row>
        <row r="1078">
          <cell r="A1078" t="str">
            <v>2L</v>
          </cell>
          <cell r="B1078" t="str">
            <v>2L6X4X3/8X3/8LLBB</v>
          </cell>
          <cell r="C1078">
            <v>24.6</v>
          </cell>
          <cell r="D1078">
            <v>7.22</v>
          </cell>
          <cell r="E1078">
            <v>6</v>
          </cell>
          <cell r="F1078">
            <v>0</v>
          </cell>
          <cell r="G1078">
            <v>0</v>
          </cell>
          <cell r="H1078">
            <v>0</v>
          </cell>
          <cell r="I1078">
            <v>4</v>
          </cell>
          <cell r="J1078">
            <v>0</v>
          </cell>
          <cell r="K1078">
            <v>0</v>
          </cell>
          <cell r="L1078">
            <v>0</v>
          </cell>
          <cell r="M1078">
            <v>0.375</v>
          </cell>
          <cell r="N1078">
            <v>0</v>
          </cell>
          <cell r="O1078">
            <v>0</v>
          </cell>
          <cell r="P1078">
            <v>0</v>
          </cell>
          <cell r="Q1078">
            <v>0</v>
          </cell>
          <cell r="R1078">
            <v>0</v>
          </cell>
          <cell r="S1078">
            <v>1.93</v>
          </cell>
          <cell r="T1078">
            <v>0</v>
          </cell>
          <cell r="U1078">
            <v>0</v>
          </cell>
          <cell r="V1078">
            <v>1.19</v>
          </cell>
          <cell r="W1078">
            <v>0</v>
          </cell>
          <cell r="X1078">
            <v>0</v>
          </cell>
          <cell r="Y1078">
            <v>0</v>
          </cell>
          <cell r="Z1078">
            <v>0</v>
          </cell>
          <cell r="AA1078">
            <v>0</v>
          </cell>
          <cell r="AB1078">
            <v>0</v>
          </cell>
          <cell r="AC1078">
            <v>0</v>
          </cell>
          <cell r="AD1078">
            <v>0</v>
          </cell>
          <cell r="AE1078">
            <v>26.8</v>
          </cell>
          <cell r="AF1078">
            <v>11.8</v>
          </cell>
          <cell r="AG1078">
            <v>6.59</v>
          </cell>
          <cell r="AH1078">
            <v>1.93</v>
          </cell>
          <cell r="AI1078">
            <v>0</v>
          </cell>
          <cell r="AJ1078">
            <v>0</v>
          </cell>
          <cell r="AK1078">
            <v>0</v>
          </cell>
          <cell r="AL1078">
            <v>1.61</v>
          </cell>
          <cell r="AM1078">
            <v>0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3.06</v>
          </cell>
          <cell r="AV1078">
            <v>0.67600000000000005</v>
          </cell>
          <cell r="AW1078">
            <v>0</v>
          </cell>
          <cell r="AX1078">
            <v>0.91200000000000003</v>
          </cell>
          <cell r="AY1078" t="str">
            <v>2L152X102X9.5X9LLBB</v>
          </cell>
        </row>
        <row r="1079">
          <cell r="A1079" t="str">
            <v>2L</v>
          </cell>
          <cell r="B1079" t="str">
            <v>2L6X4X3/8X3/4LLBB</v>
          </cell>
          <cell r="C1079">
            <v>24.6</v>
          </cell>
          <cell r="D1079">
            <v>7.22</v>
          </cell>
          <cell r="E1079">
            <v>6</v>
          </cell>
          <cell r="F1079">
            <v>0</v>
          </cell>
          <cell r="G1079">
            <v>0</v>
          </cell>
          <cell r="H1079">
            <v>0</v>
          </cell>
          <cell r="I1079">
            <v>4</v>
          </cell>
          <cell r="J1079">
            <v>0</v>
          </cell>
          <cell r="K1079">
            <v>0</v>
          </cell>
          <cell r="L1079">
            <v>0</v>
          </cell>
          <cell r="M1079">
            <v>0.375</v>
          </cell>
          <cell r="N1079">
            <v>0</v>
          </cell>
          <cell r="O1079">
            <v>0</v>
          </cell>
          <cell r="P1079">
            <v>0</v>
          </cell>
          <cell r="Q1079">
            <v>0</v>
          </cell>
          <cell r="R1079">
            <v>0</v>
          </cell>
          <cell r="S1079">
            <v>1.93</v>
          </cell>
          <cell r="T1079">
            <v>0</v>
          </cell>
          <cell r="U1079">
            <v>0</v>
          </cell>
          <cell r="V1079">
            <v>1.19</v>
          </cell>
          <cell r="W1079">
            <v>0</v>
          </cell>
          <cell r="X1079">
            <v>0</v>
          </cell>
          <cell r="Y1079">
            <v>0</v>
          </cell>
          <cell r="Z1079">
            <v>0</v>
          </cell>
          <cell r="AA1079">
            <v>0</v>
          </cell>
          <cell r="AB1079">
            <v>0</v>
          </cell>
          <cell r="AC1079">
            <v>0</v>
          </cell>
          <cell r="AD1079">
            <v>0</v>
          </cell>
          <cell r="AE1079">
            <v>26.8</v>
          </cell>
          <cell r="AF1079">
            <v>11.8</v>
          </cell>
          <cell r="AG1079">
            <v>6.59</v>
          </cell>
          <cell r="AH1079">
            <v>1.93</v>
          </cell>
          <cell r="AI1079">
            <v>0</v>
          </cell>
          <cell r="AJ1079">
            <v>0</v>
          </cell>
          <cell r="AK1079">
            <v>0</v>
          </cell>
          <cell r="AL1079">
            <v>1.75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0</v>
          </cell>
          <cell r="AS1079">
            <v>0</v>
          </cell>
          <cell r="AT1079">
            <v>0</v>
          </cell>
          <cell r="AU1079">
            <v>3.13</v>
          </cell>
          <cell r="AV1079">
            <v>0.69100000000000006</v>
          </cell>
          <cell r="AW1079">
            <v>0</v>
          </cell>
          <cell r="AX1079">
            <v>0.91200000000000003</v>
          </cell>
          <cell r="AY1079" t="str">
            <v>2L152X102X9.5X19LLBB</v>
          </cell>
        </row>
        <row r="1080">
          <cell r="A1080" t="str">
            <v>2L</v>
          </cell>
          <cell r="B1080" t="str">
            <v>2L6X4X5/16LLBB</v>
          </cell>
          <cell r="C1080">
            <v>20.6</v>
          </cell>
          <cell r="D1080">
            <v>6.05</v>
          </cell>
          <cell r="E1080">
            <v>6</v>
          </cell>
          <cell r="F1080">
            <v>0</v>
          </cell>
          <cell r="G1080">
            <v>0</v>
          </cell>
          <cell r="H1080">
            <v>0</v>
          </cell>
          <cell r="I1080">
            <v>4</v>
          </cell>
          <cell r="J1080">
            <v>0</v>
          </cell>
          <cell r="K1080">
            <v>0</v>
          </cell>
          <cell r="L1080">
            <v>0</v>
          </cell>
          <cell r="M1080">
            <v>0.3125</v>
          </cell>
          <cell r="N1080">
            <v>0</v>
          </cell>
          <cell r="O1080">
            <v>0</v>
          </cell>
          <cell r="P1080">
            <v>0</v>
          </cell>
          <cell r="Q1080">
            <v>0</v>
          </cell>
          <cell r="R1080">
            <v>0</v>
          </cell>
          <cell r="S1080">
            <v>1.9</v>
          </cell>
          <cell r="T1080">
            <v>0</v>
          </cell>
          <cell r="U1080">
            <v>0</v>
          </cell>
          <cell r="V1080">
            <v>1.1599999999999999</v>
          </cell>
          <cell r="W1080">
            <v>0</v>
          </cell>
          <cell r="X1080">
            <v>0</v>
          </cell>
          <cell r="Y1080">
            <v>0</v>
          </cell>
          <cell r="Z1080">
            <v>0</v>
          </cell>
          <cell r="AA1080">
            <v>0</v>
          </cell>
          <cell r="AB1080">
            <v>0</v>
          </cell>
          <cell r="AC1080">
            <v>0</v>
          </cell>
          <cell r="AD1080">
            <v>0</v>
          </cell>
          <cell r="AE1080">
            <v>22.7</v>
          </cell>
          <cell r="AF1080">
            <v>9.91</v>
          </cell>
          <cell r="AG1080">
            <v>5.55</v>
          </cell>
          <cell r="AH1080">
            <v>1.94</v>
          </cell>
          <cell r="AI1080">
            <v>0</v>
          </cell>
          <cell r="AJ1080">
            <v>0</v>
          </cell>
          <cell r="AK1080">
            <v>0</v>
          </cell>
          <cell r="AL1080">
            <v>1.48</v>
          </cell>
          <cell r="AM1080">
            <v>0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3</v>
          </cell>
          <cell r="AV1080">
            <v>0.66100000000000003</v>
          </cell>
          <cell r="AW1080">
            <v>0</v>
          </cell>
          <cell r="AX1080">
            <v>1</v>
          </cell>
          <cell r="AY1080" t="str">
            <v>2L152X102X7.9LLBB</v>
          </cell>
        </row>
        <row r="1081">
          <cell r="A1081" t="str">
            <v>2L</v>
          </cell>
          <cell r="B1081" t="str">
            <v>2L6X4X5/16X3/8LLBB</v>
          </cell>
          <cell r="C1081">
            <v>20.6</v>
          </cell>
          <cell r="D1081">
            <v>6.05</v>
          </cell>
          <cell r="E1081">
            <v>6</v>
          </cell>
          <cell r="F1081">
            <v>0</v>
          </cell>
          <cell r="G1081">
            <v>0</v>
          </cell>
          <cell r="H1081">
            <v>0</v>
          </cell>
          <cell r="I1081">
            <v>4</v>
          </cell>
          <cell r="J1081">
            <v>0</v>
          </cell>
          <cell r="K1081">
            <v>0</v>
          </cell>
          <cell r="L1081">
            <v>0</v>
          </cell>
          <cell r="M1081">
            <v>0.3125</v>
          </cell>
          <cell r="N1081">
            <v>0</v>
          </cell>
          <cell r="O1081">
            <v>0</v>
          </cell>
          <cell r="P1081">
            <v>0</v>
          </cell>
          <cell r="Q1081">
            <v>0</v>
          </cell>
          <cell r="R1081">
            <v>0</v>
          </cell>
          <cell r="S1081">
            <v>1.9</v>
          </cell>
          <cell r="T1081">
            <v>0</v>
          </cell>
          <cell r="U1081">
            <v>0</v>
          </cell>
          <cell r="V1081">
            <v>1.1599999999999999</v>
          </cell>
          <cell r="W1081">
            <v>0</v>
          </cell>
          <cell r="X1081">
            <v>0</v>
          </cell>
          <cell r="Y1081">
            <v>0</v>
          </cell>
          <cell r="Z1081">
            <v>0</v>
          </cell>
          <cell r="AA1081">
            <v>0</v>
          </cell>
          <cell r="AB1081">
            <v>0</v>
          </cell>
          <cell r="AC1081">
            <v>0</v>
          </cell>
          <cell r="AD1081">
            <v>0</v>
          </cell>
          <cell r="AE1081">
            <v>22.7</v>
          </cell>
          <cell r="AF1081">
            <v>9.91</v>
          </cell>
          <cell r="AG1081">
            <v>5.55</v>
          </cell>
          <cell r="AH1081">
            <v>1.94</v>
          </cell>
          <cell r="AI1081">
            <v>0</v>
          </cell>
          <cell r="AJ1081">
            <v>0</v>
          </cell>
          <cell r="AK1081">
            <v>0</v>
          </cell>
          <cell r="AL1081">
            <v>1.6</v>
          </cell>
          <cell r="AM1081">
            <v>0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3.06</v>
          </cell>
          <cell r="AV1081">
            <v>0.67400000000000004</v>
          </cell>
          <cell r="AW1081">
            <v>0</v>
          </cell>
          <cell r="AX1081">
            <v>0.82600000000000007</v>
          </cell>
          <cell r="AY1081" t="str">
            <v>2L152X102X7.9X9LLBB</v>
          </cell>
        </row>
        <row r="1082">
          <cell r="A1082" t="str">
            <v>2L</v>
          </cell>
          <cell r="B1082" t="str">
            <v>2L6X4X5/16X3/4LLBB</v>
          </cell>
          <cell r="C1082">
            <v>20.6</v>
          </cell>
          <cell r="D1082">
            <v>6.05</v>
          </cell>
          <cell r="E1082">
            <v>6</v>
          </cell>
          <cell r="F1082">
            <v>0</v>
          </cell>
          <cell r="G1082">
            <v>0</v>
          </cell>
          <cell r="H1082">
            <v>0</v>
          </cell>
          <cell r="I1082">
            <v>4</v>
          </cell>
          <cell r="J1082">
            <v>0</v>
          </cell>
          <cell r="K1082">
            <v>0</v>
          </cell>
          <cell r="L1082">
            <v>0</v>
          </cell>
          <cell r="M1082">
            <v>0.3125</v>
          </cell>
          <cell r="N1082">
            <v>0</v>
          </cell>
          <cell r="O1082">
            <v>0</v>
          </cell>
          <cell r="P1082">
            <v>0</v>
          </cell>
          <cell r="Q1082">
            <v>0</v>
          </cell>
          <cell r="R1082">
            <v>0</v>
          </cell>
          <cell r="S1082">
            <v>1.9</v>
          </cell>
          <cell r="T1082">
            <v>0</v>
          </cell>
          <cell r="U1082">
            <v>0</v>
          </cell>
          <cell r="V1082">
            <v>1.1599999999999999</v>
          </cell>
          <cell r="W1082">
            <v>0</v>
          </cell>
          <cell r="X1082">
            <v>0</v>
          </cell>
          <cell r="Y1082">
            <v>0</v>
          </cell>
          <cell r="Z1082">
            <v>0</v>
          </cell>
          <cell r="AA1082">
            <v>0</v>
          </cell>
          <cell r="AB1082">
            <v>0</v>
          </cell>
          <cell r="AC1082">
            <v>0</v>
          </cell>
          <cell r="AD1082">
            <v>0</v>
          </cell>
          <cell r="AE1082">
            <v>22.7</v>
          </cell>
          <cell r="AF1082">
            <v>9.91</v>
          </cell>
          <cell r="AG1082">
            <v>5.55</v>
          </cell>
          <cell r="AH1082">
            <v>1.94</v>
          </cell>
          <cell r="AI1082">
            <v>0</v>
          </cell>
          <cell r="AJ1082">
            <v>0</v>
          </cell>
          <cell r="AK1082">
            <v>0</v>
          </cell>
          <cell r="AL1082">
            <v>1.74</v>
          </cell>
          <cell r="AM1082">
            <v>0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3.13</v>
          </cell>
          <cell r="AV1082">
            <v>0.68900000000000006</v>
          </cell>
          <cell r="AW1082">
            <v>0</v>
          </cell>
          <cell r="AX1082">
            <v>0.82600000000000007</v>
          </cell>
          <cell r="AY1082" t="str">
            <v>2L152X102X7.9X19LLBB</v>
          </cell>
        </row>
        <row r="1083">
          <cell r="A1083" t="str">
            <v>2L</v>
          </cell>
          <cell r="B1083" t="str">
            <v>2L6X3-1/2X1/2LLBB</v>
          </cell>
          <cell r="C1083">
            <v>30.7</v>
          </cell>
          <cell r="D1083">
            <v>9.0399999999999991</v>
          </cell>
          <cell r="E1083">
            <v>6</v>
          </cell>
          <cell r="F1083">
            <v>0</v>
          </cell>
          <cell r="G1083">
            <v>0</v>
          </cell>
          <cell r="H1083">
            <v>0</v>
          </cell>
          <cell r="I1083">
            <v>3.5</v>
          </cell>
          <cell r="J1083">
            <v>0</v>
          </cell>
          <cell r="K1083">
            <v>0</v>
          </cell>
          <cell r="L1083">
            <v>0</v>
          </cell>
          <cell r="M1083">
            <v>0.5</v>
          </cell>
          <cell r="N1083">
            <v>0</v>
          </cell>
          <cell r="O1083">
            <v>0</v>
          </cell>
          <cell r="P1083">
            <v>0</v>
          </cell>
          <cell r="Q1083">
            <v>0</v>
          </cell>
          <cell r="R1083">
            <v>0</v>
          </cell>
          <cell r="S1083">
            <v>2.0699999999999998</v>
          </cell>
          <cell r="T1083">
            <v>0</v>
          </cell>
          <cell r="U1083">
            <v>0</v>
          </cell>
          <cell r="V1083">
            <v>1.48</v>
          </cell>
          <cell r="W1083">
            <v>0</v>
          </cell>
          <cell r="X1083">
            <v>0</v>
          </cell>
          <cell r="Y1083">
            <v>0</v>
          </cell>
          <cell r="Z1083">
            <v>0</v>
          </cell>
          <cell r="AA1083">
            <v>0</v>
          </cell>
          <cell r="AB1083">
            <v>0</v>
          </cell>
          <cell r="AC1083">
            <v>0</v>
          </cell>
          <cell r="AD1083">
            <v>0</v>
          </cell>
          <cell r="AE1083">
            <v>33.200000000000003</v>
          </cell>
          <cell r="AF1083">
            <v>15</v>
          </cell>
          <cell r="AG1083">
            <v>8.4499999999999993</v>
          </cell>
          <cell r="AH1083">
            <v>1.92</v>
          </cell>
          <cell r="AI1083">
            <v>0</v>
          </cell>
          <cell r="AJ1083">
            <v>0</v>
          </cell>
          <cell r="AK1083">
            <v>0</v>
          </cell>
          <cell r="AL1083">
            <v>1.27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0</v>
          </cell>
          <cell r="AS1083">
            <v>0</v>
          </cell>
          <cell r="AT1083">
            <v>0</v>
          </cell>
          <cell r="AU1083">
            <v>2.94</v>
          </cell>
          <cell r="AV1083">
            <v>0.61499999999999999</v>
          </cell>
          <cell r="AW1083">
            <v>0</v>
          </cell>
          <cell r="AX1083">
            <v>1</v>
          </cell>
          <cell r="AY1083" t="str">
            <v>2L152X89X12.7LLBB</v>
          </cell>
        </row>
        <row r="1084">
          <cell r="A1084" t="str">
            <v>2L</v>
          </cell>
          <cell r="B1084" t="str">
            <v>2L6X3-1/2X1/2X3/8LLBB</v>
          </cell>
          <cell r="C1084">
            <v>30.7</v>
          </cell>
          <cell r="D1084">
            <v>9.0399999999999991</v>
          </cell>
          <cell r="E1084">
            <v>6</v>
          </cell>
          <cell r="F1084">
            <v>0</v>
          </cell>
          <cell r="G1084">
            <v>0</v>
          </cell>
          <cell r="H1084">
            <v>0</v>
          </cell>
          <cell r="I1084">
            <v>3.5</v>
          </cell>
          <cell r="J1084">
            <v>0</v>
          </cell>
          <cell r="K1084">
            <v>0</v>
          </cell>
          <cell r="L1084">
            <v>0</v>
          </cell>
          <cell r="M1084">
            <v>0.5</v>
          </cell>
          <cell r="N1084">
            <v>0</v>
          </cell>
          <cell r="O1084">
            <v>0</v>
          </cell>
          <cell r="P1084">
            <v>0</v>
          </cell>
          <cell r="Q1084">
            <v>0</v>
          </cell>
          <cell r="R1084">
            <v>0</v>
          </cell>
          <cell r="S1084">
            <v>2.0699999999999998</v>
          </cell>
          <cell r="T1084">
            <v>0</v>
          </cell>
          <cell r="U1084">
            <v>0</v>
          </cell>
          <cell r="V1084">
            <v>1.48</v>
          </cell>
          <cell r="W1084">
            <v>0</v>
          </cell>
          <cell r="X1084">
            <v>0</v>
          </cell>
          <cell r="Y1084">
            <v>0</v>
          </cell>
          <cell r="Z1084">
            <v>0</v>
          </cell>
          <cell r="AA1084">
            <v>0</v>
          </cell>
          <cell r="AB1084">
            <v>0</v>
          </cell>
          <cell r="AC1084">
            <v>0</v>
          </cell>
          <cell r="AD1084">
            <v>0</v>
          </cell>
          <cell r="AE1084">
            <v>33.200000000000003</v>
          </cell>
          <cell r="AF1084">
            <v>15</v>
          </cell>
          <cell r="AG1084">
            <v>8.4499999999999993</v>
          </cell>
          <cell r="AH1084">
            <v>1.92</v>
          </cell>
          <cell r="AI1084">
            <v>0</v>
          </cell>
          <cell r="AJ1084">
            <v>0</v>
          </cell>
          <cell r="AK1084">
            <v>0</v>
          </cell>
          <cell r="AL1084">
            <v>1.4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2.99</v>
          </cell>
          <cell r="AV1084">
            <v>0.63</v>
          </cell>
          <cell r="AW1084">
            <v>0</v>
          </cell>
          <cell r="AX1084">
            <v>1</v>
          </cell>
          <cell r="AY1084" t="str">
            <v>2L152X89X12.7X9LLBB</v>
          </cell>
        </row>
        <row r="1085">
          <cell r="A1085" t="str">
            <v>2L</v>
          </cell>
          <cell r="B1085" t="str">
            <v>2L6X3-1/2X1/2X3/4LLBB</v>
          </cell>
          <cell r="C1085">
            <v>30.7</v>
          </cell>
          <cell r="D1085">
            <v>9.0399999999999991</v>
          </cell>
          <cell r="E1085">
            <v>6</v>
          </cell>
          <cell r="F1085">
            <v>0</v>
          </cell>
          <cell r="G1085">
            <v>0</v>
          </cell>
          <cell r="H1085">
            <v>0</v>
          </cell>
          <cell r="I1085">
            <v>3.5</v>
          </cell>
          <cell r="J1085">
            <v>0</v>
          </cell>
          <cell r="K1085">
            <v>0</v>
          </cell>
          <cell r="L1085">
            <v>0</v>
          </cell>
          <cell r="M1085">
            <v>0.5</v>
          </cell>
          <cell r="N1085">
            <v>0</v>
          </cell>
          <cell r="O1085">
            <v>0</v>
          </cell>
          <cell r="P1085">
            <v>0</v>
          </cell>
          <cell r="Q1085">
            <v>0</v>
          </cell>
          <cell r="R1085">
            <v>0</v>
          </cell>
          <cell r="S1085">
            <v>2.0699999999999998</v>
          </cell>
          <cell r="T1085">
            <v>0</v>
          </cell>
          <cell r="U1085">
            <v>0</v>
          </cell>
          <cell r="V1085">
            <v>1.48</v>
          </cell>
          <cell r="W1085">
            <v>0</v>
          </cell>
          <cell r="X1085">
            <v>0</v>
          </cell>
          <cell r="Y1085">
            <v>0</v>
          </cell>
          <cell r="Z1085">
            <v>0</v>
          </cell>
          <cell r="AA1085">
            <v>0</v>
          </cell>
          <cell r="AB1085">
            <v>0</v>
          </cell>
          <cell r="AC1085">
            <v>0</v>
          </cell>
          <cell r="AD1085">
            <v>0</v>
          </cell>
          <cell r="AE1085">
            <v>33.200000000000003</v>
          </cell>
          <cell r="AF1085">
            <v>15</v>
          </cell>
          <cell r="AG1085">
            <v>8.4499999999999993</v>
          </cell>
          <cell r="AH1085">
            <v>1.92</v>
          </cell>
          <cell r="AI1085">
            <v>0</v>
          </cell>
          <cell r="AJ1085">
            <v>0</v>
          </cell>
          <cell r="AK1085">
            <v>0</v>
          </cell>
          <cell r="AL1085">
            <v>1.54</v>
          </cell>
          <cell r="AM1085">
            <v>0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3.06</v>
          </cell>
          <cell r="AV1085">
            <v>0.64600000000000002</v>
          </cell>
          <cell r="AW1085">
            <v>0</v>
          </cell>
          <cell r="AX1085">
            <v>1</v>
          </cell>
          <cell r="AY1085" t="str">
            <v>2L152X89X12.7X19LLBB</v>
          </cell>
        </row>
        <row r="1086">
          <cell r="A1086" t="str">
            <v>2L</v>
          </cell>
          <cell r="B1086" t="str">
            <v>2L6X3-1/2X3/8LLBB</v>
          </cell>
          <cell r="C1086">
            <v>23.4</v>
          </cell>
          <cell r="D1086">
            <v>6.88</v>
          </cell>
          <cell r="E1086">
            <v>6</v>
          </cell>
          <cell r="F1086">
            <v>0</v>
          </cell>
          <cell r="G1086">
            <v>0</v>
          </cell>
          <cell r="H1086">
            <v>0</v>
          </cell>
          <cell r="I1086">
            <v>3.5</v>
          </cell>
          <cell r="J1086">
            <v>0</v>
          </cell>
          <cell r="K1086">
            <v>0</v>
          </cell>
          <cell r="L1086">
            <v>0</v>
          </cell>
          <cell r="M1086">
            <v>0.375</v>
          </cell>
          <cell r="N1086">
            <v>0</v>
          </cell>
          <cell r="O1086">
            <v>0</v>
          </cell>
          <cell r="P1086">
            <v>0</v>
          </cell>
          <cell r="Q1086">
            <v>0</v>
          </cell>
          <cell r="R1086">
            <v>0</v>
          </cell>
          <cell r="S1086">
            <v>2.02</v>
          </cell>
          <cell r="T1086">
            <v>0</v>
          </cell>
          <cell r="U1086">
            <v>0</v>
          </cell>
          <cell r="V1086">
            <v>1.41</v>
          </cell>
          <cell r="W1086">
            <v>0</v>
          </cell>
          <cell r="X1086">
            <v>0</v>
          </cell>
          <cell r="Y1086">
            <v>0</v>
          </cell>
          <cell r="Z1086">
            <v>0</v>
          </cell>
          <cell r="AA1086">
            <v>0</v>
          </cell>
          <cell r="AB1086">
            <v>0</v>
          </cell>
          <cell r="AC1086">
            <v>0</v>
          </cell>
          <cell r="AD1086">
            <v>0</v>
          </cell>
          <cell r="AE1086">
            <v>25.7</v>
          </cell>
          <cell r="AF1086">
            <v>11.5</v>
          </cell>
          <cell r="AG1086">
            <v>6.47</v>
          </cell>
          <cell r="AH1086">
            <v>1.93</v>
          </cell>
          <cell r="AI1086">
            <v>0</v>
          </cell>
          <cell r="AJ1086">
            <v>0</v>
          </cell>
          <cell r="AK1086">
            <v>0</v>
          </cell>
          <cell r="AL1086">
            <v>1.26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2.95</v>
          </cell>
          <cell r="AV1086">
            <v>0.61299999999999999</v>
          </cell>
          <cell r="AW1086">
            <v>0</v>
          </cell>
          <cell r="AX1086">
            <v>1</v>
          </cell>
          <cell r="AY1086" t="str">
            <v>2L152X89X9.5LLBB</v>
          </cell>
        </row>
        <row r="1087">
          <cell r="A1087" t="str">
            <v>2L</v>
          </cell>
          <cell r="B1087" t="str">
            <v>2L6X3-1/2X3/8X3/8LLBB</v>
          </cell>
          <cell r="C1087">
            <v>23.4</v>
          </cell>
          <cell r="D1087">
            <v>6.88</v>
          </cell>
          <cell r="E1087">
            <v>6</v>
          </cell>
          <cell r="F1087">
            <v>0</v>
          </cell>
          <cell r="G1087">
            <v>0</v>
          </cell>
          <cell r="H1087">
            <v>0</v>
          </cell>
          <cell r="I1087">
            <v>3.5</v>
          </cell>
          <cell r="J1087">
            <v>0</v>
          </cell>
          <cell r="K1087">
            <v>0</v>
          </cell>
          <cell r="L1087">
            <v>0</v>
          </cell>
          <cell r="M1087">
            <v>0.375</v>
          </cell>
          <cell r="N1087">
            <v>0</v>
          </cell>
          <cell r="O1087">
            <v>0</v>
          </cell>
          <cell r="P1087">
            <v>0</v>
          </cell>
          <cell r="Q1087">
            <v>0</v>
          </cell>
          <cell r="R1087">
            <v>0</v>
          </cell>
          <cell r="S1087">
            <v>2.02</v>
          </cell>
          <cell r="T1087">
            <v>0</v>
          </cell>
          <cell r="U1087">
            <v>0</v>
          </cell>
          <cell r="V1087">
            <v>1.41</v>
          </cell>
          <cell r="W1087">
            <v>0</v>
          </cell>
          <cell r="X1087">
            <v>0</v>
          </cell>
          <cell r="Y1087">
            <v>0</v>
          </cell>
          <cell r="Z1087">
            <v>0</v>
          </cell>
          <cell r="AA1087">
            <v>0</v>
          </cell>
          <cell r="AB1087">
            <v>0</v>
          </cell>
          <cell r="AC1087">
            <v>0</v>
          </cell>
          <cell r="AD1087">
            <v>0</v>
          </cell>
          <cell r="AE1087">
            <v>25.7</v>
          </cell>
          <cell r="AF1087">
            <v>11.5</v>
          </cell>
          <cell r="AG1087">
            <v>6.47</v>
          </cell>
          <cell r="AH1087">
            <v>1.93</v>
          </cell>
          <cell r="AI1087">
            <v>0</v>
          </cell>
          <cell r="AJ1087">
            <v>0</v>
          </cell>
          <cell r="AK1087">
            <v>0</v>
          </cell>
          <cell r="AL1087">
            <v>1.38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3</v>
          </cell>
          <cell r="AV1087">
            <v>0.627</v>
          </cell>
          <cell r="AW1087">
            <v>0</v>
          </cell>
          <cell r="AX1087">
            <v>0.91200000000000003</v>
          </cell>
          <cell r="AY1087" t="str">
            <v>2L152X89X9.5X9LLBB</v>
          </cell>
        </row>
        <row r="1088">
          <cell r="A1088" t="str">
            <v>2L</v>
          </cell>
          <cell r="B1088" t="str">
            <v>2L6X3-1/2X3/8X3/4LLBB</v>
          </cell>
          <cell r="C1088">
            <v>23.4</v>
          </cell>
          <cell r="D1088">
            <v>6.88</v>
          </cell>
          <cell r="E1088">
            <v>6</v>
          </cell>
          <cell r="F1088">
            <v>0</v>
          </cell>
          <cell r="G1088">
            <v>0</v>
          </cell>
          <cell r="H1088">
            <v>0</v>
          </cell>
          <cell r="I1088">
            <v>3.5</v>
          </cell>
          <cell r="J1088">
            <v>0</v>
          </cell>
          <cell r="K1088">
            <v>0</v>
          </cell>
          <cell r="L1088">
            <v>0</v>
          </cell>
          <cell r="M1088">
            <v>0.375</v>
          </cell>
          <cell r="N1088">
            <v>0</v>
          </cell>
          <cell r="O1088">
            <v>0</v>
          </cell>
          <cell r="P1088">
            <v>0</v>
          </cell>
          <cell r="Q1088">
            <v>0</v>
          </cell>
          <cell r="R1088">
            <v>0</v>
          </cell>
          <cell r="S1088">
            <v>2.02</v>
          </cell>
          <cell r="T1088">
            <v>0</v>
          </cell>
          <cell r="U1088">
            <v>0</v>
          </cell>
          <cell r="V1088">
            <v>1.41</v>
          </cell>
          <cell r="W1088">
            <v>0</v>
          </cell>
          <cell r="X1088">
            <v>0</v>
          </cell>
          <cell r="Y1088">
            <v>0</v>
          </cell>
          <cell r="Z1088">
            <v>0</v>
          </cell>
          <cell r="AA1088">
            <v>0</v>
          </cell>
          <cell r="AB1088">
            <v>0</v>
          </cell>
          <cell r="AC1088">
            <v>0</v>
          </cell>
          <cell r="AD1088">
            <v>0</v>
          </cell>
          <cell r="AE1088">
            <v>25.7</v>
          </cell>
          <cell r="AF1088">
            <v>11.5</v>
          </cell>
          <cell r="AG1088">
            <v>6.47</v>
          </cell>
          <cell r="AH1088">
            <v>1.93</v>
          </cell>
          <cell r="AI1088">
            <v>0</v>
          </cell>
          <cell r="AJ1088">
            <v>0</v>
          </cell>
          <cell r="AK1088">
            <v>0</v>
          </cell>
          <cell r="AL1088">
            <v>1.52</v>
          </cell>
          <cell r="AM1088">
            <v>0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3.07</v>
          </cell>
          <cell r="AV1088">
            <v>0.64200000000000002</v>
          </cell>
          <cell r="AW1088">
            <v>0</v>
          </cell>
          <cell r="AX1088">
            <v>0.91200000000000003</v>
          </cell>
          <cell r="AY1088" t="str">
            <v>2L152X89X9.5X19LLBB</v>
          </cell>
        </row>
        <row r="1089">
          <cell r="A1089" t="str">
            <v>2L</v>
          </cell>
          <cell r="B1089" t="str">
            <v>2L6X3-1/2X5/16LLBB</v>
          </cell>
          <cell r="C1089">
            <v>19.7</v>
          </cell>
          <cell r="D1089">
            <v>5.78</v>
          </cell>
          <cell r="E1089">
            <v>6</v>
          </cell>
          <cell r="F1089">
            <v>0</v>
          </cell>
          <cell r="G1089">
            <v>0</v>
          </cell>
          <cell r="H1089">
            <v>0</v>
          </cell>
          <cell r="I1089">
            <v>3.5</v>
          </cell>
          <cell r="J1089">
            <v>0</v>
          </cell>
          <cell r="K1089">
            <v>0</v>
          </cell>
          <cell r="L1089">
            <v>0</v>
          </cell>
          <cell r="M1089">
            <v>0.3125</v>
          </cell>
          <cell r="N1089">
            <v>0</v>
          </cell>
          <cell r="O1089">
            <v>0</v>
          </cell>
          <cell r="P1089">
            <v>0</v>
          </cell>
          <cell r="Q1089">
            <v>0</v>
          </cell>
          <cell r="R1089">
            <v>0</v>
          </cell>
          <cell r="S1089">
            <v>2</v>
          </cell>
          <cell r="T1089">
            <v>0</v>
          </cell>
          <cell r="U1089">
            <v>0</v>
          </cell>
          <cell r="V1089">
            <v>1.38</v>
          </cell>
          <cell r="W1089">
            <v>0</v>
          </cell>
          <cell r="X1089">
            <v>0</v>
          </cell>
          <cell r="Y1089">
            <v>0</v>
          </cell>
          <cell r="Z1089">
            <v>0</v>
          </cell>
          <cell r="AA1089">
            <v>0</v>
          </cell>
          <cell r="AB1089">
            <v>0</v>
          </cell>
          <cell r="AC1089">
            <v>0</v>
          </cell>
          <cell r="AD1089">
            <v>0</v>
          </cell>
          <cell r="AE1089">
            <v>21.8</v>
          </cell>
          <cell r="AF1089">
            <v>9.68</v>
          </cell>
          <cell r="AG1089">
            <v>5.45</v>
          </cell>
          <cell r="AH1089">
            <v>1.94</v>
          </cell>
          <cell r="AI1089">
            <v>0</v>
          </cell>
          <cell r="AJ1089">
            <v>0</v>
          </cell>
          <cell r="AK1089">
            <v>0</v>
          </cell>
          <cell r="AL1089">
            <v>1.25</v>
          </cell>
          <cell r="AM1089">
            <v>0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2.95</v>
          </cell>
          <cell r="AV1089">
            <v>0.61199999999999999</v>
          </cell>
          <cell r="AW1089">
            <v>0</v>
          </cell>
          <cell r="AX1089">
            <v>1</v>
          </cell>
          <cell r="AY1089" t="str">
            <v>2L152X89X7.9LLBB</v>
          </cell>
        </row>
        <row r="1090">
          <cell r="A1090" t="str">
            <v>2L</v>
          </cell>
          <cell r="B1090" t="str">
            <v>2L6X3-1/2X5/16X3/8LLBB</v>
          </cell>
          <cell r="C1090">
            <v>19.7</v>
          </cell>
          <cell r="D1090">
            <v>5.78</v>
          </cell>
          <cell r="E1090">
            <v>6</v>
          </cell>
          <cell r="F1090">
            <v>0</v>
          </cell>
          <cell r="G1090">
            <v>0</v>
          </cell>
          <cell r="H1090">
            <v>0</v>
          </cell>
          <cell r="I1090">
            <v>3.5</v>
          </cell>
          <cell r="J1090">
            <v>0</v>
          </cell>
          <cell r="K1090">
            <v>0</v>
          </cell>
          <cell r="L1090">
            <v>0</v>
          </cell>
          <cell r="M1090">
            <v>0.3125</v>
          </cell>
          <cell r="N1090">
            <v>0</v>
          </cell>
          <cell r="O1090">
            <v>0</v>
          </cell>
          <cell r="P1090">
            <v>0</v>
          </cell>
          <cell r="Q1090">
            <v>0</v>
          </cell>
          <cell r="R1090">
            <v>0</v>
          </cell>
          <cell r="S1090">
            <v>2</v>
          </cell>
          <cell r="T1090">
            <v>0</v>
          </cell>
          <cell r="U1090">
            <v>0</v>
          </cell>
          <cell r="V1090">
            <v>1.38</v>
          </cell>
          <cell r="W1090">
            <v>0</v>
          </cell>
          <cell r="X1090">
            <v>0</v>
          </cell>
          <cell r="Y1090">
            <v>0</v>
          </cell>
          <cell r="Z1090">
            <v>0</v>
          </cell>
          <cell r="AA1090">
            <v>0</v>
          </cell>
          <cell r="AB1090">
            <v>0</v>
          </cell>
          <cell r="AC1090">
            <v>0</v>
          </cell>
          <cell r="AD1090">
            <v>0</v>
          </cell>
          <cell r="AE1090">
            <v>21.8</v>
          </cell>
          <cell r="AF1090">
            <v>9.68</v>
          </cell>
          <cell r="AG1090">
            <v>5.45</v>
          </cell>
          <cell r="AH1090">
            <v>1.94</v>
          </cell>
          <cell r="AI1090">
            <v>0</v>
          </cell>
          <cell r="AJ1090">
            <v>0</v>
          </cell>
          <cell r="AK1090">
            <v>0</v>
          </cell>
          <cell r="AL1090">
            <v>1.37</v>
          </cell>
          <cell r="AM1090">
            <v>0</v>
          </cell>
          <cell r="AN1090">
            <v>0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3</v>
          </cell>
          <cell r="AV1090">
            <v>0.625</v>
          </cell>
          <cell r="AW1090">
            <v>0</v>
          </cell>
          <cell r="AX1090">
            <v>0.82600000000000007</v>
          </cell>
          <cell r="AY1090" t="str">
            <v>2L152X89X7.9X9LLBB</v>
          </cell>
        </row>
        <row r="1091">
          <cell r="A1091" t="str">
            <v>2L</v>
          </cell>
          <cell r="B1091" t="str">
            <v>2L6X3-1/2X5/16X3/4LLBB</v>
          </cell>
          <cell r="C1091">
            <v>19.7</v>
          </cell>
          <cell r="D1091">
            <v>5.78</v>
          </cell>
          <cell r="E1091">
            <v>6</v>
          </cell>
          <cell r="F1091">
            <v>0</v>
          </cell>
          <cell r="G1091">
            <v>0</v>
          </cell>
          <cell r="H1091">
            <v>0</v>
          </cell>
          <cell r="I1091">
            <v>3.5</v>
          </cell>
          <cell r="J1091">
            <v>0</v>
          </cell>
          <cell r="K1091">
            <v>0</v>
          </cell>
          <cell r="L1091">
            <v>0</v>
          </cell>
          <cell r="M1091">
            <v>0.3125</v>
          </cell>
          <cell r="N1091">
            <v>0</v>
          </cell>
          <cell r="O1091">
            <v>0</v>
          </cell>
          <cell r="P1091">
            <v>0</v>
          </cell>
          <cell r="Q1091">
            <v>0</v>
          </cell>
          <cell r="R1091">
            <v>0</v>
          </cell>
          <cell r="S1091">
            <v>2</v>
          </cell>
          <cell r="T1091">
            <v>0</v>
          </cell>
          <cell r="U1091">
            <v>0</v>
          </cell>
          <cell r="V1091">
            <v>1.38</v>
          </cell>
          <cell r="W1091">
            <v>0</v>
          </cell>
          <cell r="X1091">
            <v>0</v>
          </cell>
          <cell r="Y1091">
            <v>0</v>
          </cell>
          <cell r="Z1091">
            <v>0</v>
          </cell>
          <cell r="AA1091">
            <v>0</v>
          </cell>
          <cell r="AB1091">
            <v>0</v>
          </cell>
          <cell r="AC1091">
            <v>0</v>
          </cell>
          <cell r="AD1091">
            <v>0</v>
          </cell>
          <cell r="AE1091">
            <v>21.8</v>
          </cell>
          <cell r="AF1091">
            <v>9.68</v>
          </cell>
          <cell r="AG1091">
            <v>5.45</v>
          </cell>
          <cell r="AH1091">
            <v>1.94</v>
          </cell>
          <cell r="AI1091">
            <v>0</v>
          </cell>
          <cell r="AJ1091">
            <v>0</v>
          </cell>
          <cell r="AK1091">
            <v>0</v>
          </cell>
          <cell r="AL1091">
            <v>1.5</v>
          </cell>
          <cell r="AM1091">
            <v>0</v>
          </cell>
          <cell r="AN1091">
            <v>0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3.07</v>
          </cell>
          <cell r="AV1091">
            <v>0.64100000000000001</v>
          </cell>
          <cell r="AW1091">
            <v>0</v>
          </cell>
          <cell r="AX1091">
            <v>0.82600000000000007</v>
          </cell>
          <cell r="AY1091" t="str">
            <v>2L152X89X7.9X19LLBB</v>
          </cell>
        </row>
        <row r="1092">
          <cell r="A1092" t="str">
            <v>2L</v>
          </cell>
          <cell r="B1092" t="str">
            <v>2L5X3-1/2X3/4LLBB</v>
          </cell>
          <cell r="C1092">
            <v>39.6</v>
          </cell>
          <cell r="D1092">
            <v>11.6</v>
          </cell>
          <cell r="E1092">
            <v>5</v>
          </cell>
          <cell r="F1092">
            <v>0</v>
          </cell>
          <cell r="G1092">
            <v>0</v>
          </cell>
          <cell r="H1092">
            <v>0</v>
          </cell>
          <cell r="I1092">
            <v>3.5</v>
          </cell>
          <cell r="J1092">
            <v>0</v>
          </cell>
          <cell r="K1092">
            <v>0</v>
          </cell>
          <cell r="L1092">
            <v>0</v>
          </cell>
          <cell r="M1092">
            <v>0.75</v>
          </cell>
          <cell r="N1092">
            <v>0</v>
          </cell>
          <cell r="O1092">
            <v>0</v>
          </cell>
          <cell r="P1092">
            <v>0</v>
          </cell>
          <cell r="Q1092">
            <v>0</v>
          </cell>
          <cell r="R1092">
            <v>0</v>
          </cell>
          <cell r="S1092">
            <v>1.74</v>
          </cell>
          <cell r="T1092">
            <v>0</v>
          </cell>
          <cell r="U1092">
            <v>0</v>
          </cell>
          <cell r="V1092">
            <v>1.1200000000000001</v>
          </cell>
          <cell r="W1092">
            <v>0</v>
          </cell>
          <cell r="X1092">
            <v>0</v>
          </cell>
          <cell r="Y1092">
            <v>0</v>
          </cell>
          <cell r="Z1092">
            <v>0</v>
          </cell>
          <cell r="AA1092">
            <v>0</v>
          </cell>
          <cell r="AB1092">
            <v>0</v>
          </cell>
          <cell r="AC1092">
            <v>0</v>
          </cell>
          <cell r="AD1092">
            <v>0</v>
          </cell>
          <cell r="AE1092">
            <v>27.8</v>
          </cell>
          <cell r="AF1092">
            <v>15.2</v>
          </cell>
          <cell r="AG1092">
            <v>8.52</v>
          </cell>
          <cell r="AH1092">
            <v>1.55</v>
          </cell>
          <cell r="AI1092">
            <v>0</v>
          </cell>
          <cell r="AJ1092">
            <v>0</v>
          </cell>
          <cell r="AK1092">
            <v>0</v>
          </cell>
          <cell r="AL1092">
            <v>1.39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2.4900000000000002</v>
          </cell>
          <cell r="AV1092">
            <v>0.69900000000000007</v>
          </cell>
          <cell r="AW1092">
            <v>0</v>
          </cell>
          <cell r="AX1092">
            <v>1</v>
          </cell>
          <cell r="AY1092" t="str">
            <v>2L127X89X19LLBB</v>
          </cell>
        </row>
        <row r="1093">
          <cell r="A1093" t="str">
            <v>2L</v>
          </cell>
          <cell r="B1093" t="str">
            <v>2L5X3-1/2X3/4X3/8LLBB</v>
          </cell>
          <cell r="C1093">
            <v>39.6</v>
          </cell>
          <cell r="D1093">
            <v>11.6</v>
          </cell>
          <cell r="E1093">
            <v>5</v>
          </cell>
          <cell r="F1093">
            <v>0</v>
          </cell>
          <cell r="G1093">
            <v>0</v>
          </cell>
          <cell r="H1093">
            <v>0</v>
          </cell>
          <cell r="I1093">
            <v>3.5</v>
          </cell>
          <cell r="J1093">
            <v>0</v>
          </cell>
          <cell r="K1093">
            <v>0</v>
          </cell>
          <cell r="L1093">
            <v>0</v>
          </cell>
          <cell r="M1093">
            <v>0.75</v>
          </cell>
          <cell r="N1093">
            <v>0</v>
          </cell>
          <cell r="O1093">
            <v>0</v>
          </cell>
          <cell r="P1093">
            <v>0</v>
          </cell>
          <cell r="Q1093">
            <v>0</v>
          </cell>
          <cell r="R1093">
            <v>0</v>
          </cell>
          <cell r="S1093">
            <v>1.74</v>
          </cell>
          <cell r="T1093">
            <v>0</v>
          </cell>
          <cell r="U1093">
            <v>0</v>
          </cell>
          <cell r="V1093">
            <v>1.1200000000000001</v>
          </cell>
          <cell r="W1093">
            <v>0</v>
          </cell>
          <cell r="X1093">
            <v>0</v>
          </cell>
          <cell r="Y1093">
            <v>0</v>
          </cell>
          <cell r="Z1093">
            <v>0</v>
          </cell>
          <cell r="AA1093">
            <v>0</v>
          </cell>
          <cell r="AB1093">
            <v>0</v>
          </cell>
          <cell r="AC1093">
            <v>0</v>
          </cell>
          <cell r="AD1093">
            <v>0</v>
          </cell>
          <cell r="AE1093">
            <v>27.8</v>
          </cell>
          <cell r="AF1093">
            <v>15.2</v>
          </cell>
          <cell r="AG1093">
            <v>8.52</v>
          </cell>
          <cell r="AH1093">
            <v>1.55</v>
          </cell>
          <cell r="AI1093">
            <v>0</v>
          </cell>
          <cell r="AJ1093">
            <v>0</v>
          </cell>
          <cell r="AK1093">
            <v>0</v>
          </cell>
          <cell r="AL1093">
            <v>1.53</v>
          </cell>
          <cell r="AM1093">
            <v>0</v>
          </cell>
          <cell r="AN1093">
            <v>0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2.57</v>
          </cell>
          <cell r="AV1093">
            <v>0.71699999999999997</v>
          </cell>
          <cell r="AW1093">
            <v>0</v>
          </cell>
          <cell r="AX1093">
            <v>1</v>
          </cell>
          <cell r="AY1093" t="str">
            <v>2L127X89X19X9LLBB</v>
          </cell>
        </row>
        <row r="1094">
          <cell r="A1094" t="str">
            <v>2L</v>
          </cell>
          <cell r="B1094" t="str">
            <v>2L5X3-1/2X3/4X3/4LLBB</v>
          </cell>
          <cell r="C1094">
            <v>39.6</v>
          </cell>
          <cell r="D1094">
            <v>11.6</v>
          </cell>
          <cell r="E1094">
            <v>5</v>
          </cell>
          <cell r="F1094">
            <v>0</v>
          </cell>
          <cell r="G1094">
            <v>0</v>
          </cell>
          <cell r="H1094">
            <v>0</v>
          </cell>
          <cell r="I1094">
            <v>3.5</v>
          </cell>
          <cell r="J1094">
            <v>0</v>
          </cell>
          <cell r="K1094">
            <v>0</v>
          </cell>
          <cell r="L1094">
            <v>0</v>
          </cell>
          <cell r="M1094">
            <v>0.75</v>
          </cell>
          <cell r="N1094">
            <v>0</v>
          </cell>
          <cell r="O1094">
            <v>0</v>
          </cell>
          <cell r="P1094">
            <v>0</v>
          </cell>
          <cell r="Q1094">
            <v>0</v>
          </cell>
          <cell r="R1094">
            <v>0</v>
          </cell>
          <cell r="S1094">
            <v>1.74</v>
          </cell>
          <cell r="T1094">
            <v>0</v>
          </cell>
          <cell r="U1094">
            <v>0</v>
          </cell>
          <cell r="V1094">
            <v>1.1200000000000001</v>
          </cell>
          <cell r="W1094">
            <v>0</v>
          </cell>
          <cell r="X1094">
            <v>0</v>
          </cell>
          <cell r="Y1094">
            <v>0</v>
          </cell>
          <cell r="Z1094">
            <v>0</v>
          </cell>
          <cell r="AA1094">
            <v>0</v>
          </cell>
          <cell r="AB1094">
            <v>0</v>
          </cell>
          <cell r="AC1094">
            <v>0</v>
          </cell>
          <cell r="AD1094">
            <v>0</v>
          </cell>
          <cell r="AE1094">
            <v>27.8</v>
          </cell>
          <cell r="AF1094">
            <v>15.2</v>
          </cell>
          <cell r="AG1094">
            <v>8.52</v>
          </cell>
          <cell r="AH1094">
            <v>1.55</v>
          </cell>
          <cell r="AI1094">
            <v>0</v>
          </cell>
          <cell r="AJ1094">
            <v>0</v>
          </cell>
          <cell r="AK1094">
            <v>0</v>
          </cell>
          <cell r="AL1094">
            <v>1.68</v>
          </cell>
          <cell r="AM1094">
            <v>0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2.66</v>
          </cell>
          <cell r="AV1094">
            <v>0.73599999999999999</v>
          </cell>
          <cell r="AW1094">
            <v>0</v>
          </cell>
          <cell r="AX1094">
            <v>1</v>
          </cell>
          <cell r="AY1094" t="str">
            <v>2L127X89X19X19LLBB</v>
          </cell>
        </row>
        <row r="1095">
          <cell r="A1095" t="str">
            <v>2L</v>
          </cell>
          <cell r="B1095" t="str">
            <v>2L5X3-1/2X5/8LLBB</v>
          </cell>
          <cell r="C1095">
            <v>33.5</v>
          </cell>
          <cell r="D1095">
            <v>9.85</v>
          </cell>
          <cell r="E1095">
            <v>5</v>
          </cell>
          <cell r="F1095">
            <v>0</v>
          </cell>
          <cell r="G1095">
            <v>0</v>
          </cell>
          <cell r="H1095">
            <v>0</v>
          </cell>
          <cell r="I1095">
            <v>3.5</v>
          </cell>
          <cell r="J1095">
            <v>0</v>
          </cell>
          <cell r="K1095">
            <v>0</v>
          </cell>
          <cell r="L1095">
            <v>0</v>
          </cell>
          <cell r="M1095">
            <v>0.625</v>
          </cell>
          <cell r="N1095">
            <v>0</v>
          </cell>
          <cell r="O1095">
            <v>0</v>
          </cell>
          <cell r="P1095">
            <v>0</v>
          </cell>
          <cell r="Q1095">
            <v>0</v>
          </cell>
          <cell r="R1095">
            <v>0</v>
          </cell>
          <cell r="S1095">
            <v>1.69</v>
          </cell>
          <cell r="T1095">
            <v>0</v>
          </cell>
          <cell r="U1095">
            <v>0</v>
          </cell>
          <cell r="V1095">
            <v>1.06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0</v>
          </cell>
          <cell r="AC1095">
            <v>0</v>
          </cell>
          <cell r="AD1095">
            <v>0</v>
          </cell>
          <cell r="AE1095">
            <v>24</v>
          </cell>
          <cell r="AF1095">
            <v>13</v>
          </cell>
          <cell r="AG1095">
            <v>7.26</v>
          </cell>
          <cell r="AH1095">
            <v>1.56</v>
          </cell>
          <cell r="AI1095">
            <v>0</v>
          </cell>
          <cell r="AJ1095">
            <v>0</v>
          </cell>
          <cell r="AK1095">
            <v>0</v>
          </cell>
          <cell r="AL1095">
            <v>1.37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0</v>
          </cell>
          <cell r="AS1095">
            <v>0</v>
          </cell>
          <cell r="AT1095">
            <v>0</v>
          </cell>
          <cell r="AU1095">
            <v>2.4900000000000002</v>
          </cell>
          <cell r="AV1095">
            <v>0.69300000000000006</v>
          </cell>
          <cell r="AW1095">
            <v>0</v>
          </cell>
          <cell r="AX1095">
            <v>1</v>
          </cell>
          <cell r="AY1095" t="str">
            <v>2L127X89X15.9LLBB</v>
          </cell>
        </row>
        <row r="1096">
          <cell r="A1096" t="str">
            <v>2L</v>
          </cell>
          <cell r="B1096" t="str">
            <v>2L5X3-1/2X5/8X3/8LLBB</v>
          </cell>
          <cell r="C1096">
            <v>33.5</v>
          </cell>
          <cell r="D1096">
            <v>9.85</v>
          </cell>
          <cell r="E1096">
            <v>5</v>
          </cell>
          <cell r="F1096">
            <v>0</v>
          </cell>
          <cell r="G1096">
            <v>0</v>
          </cell>
          <cell r="H1096">
            <v>0</v>
          </cell>
          <cell r="I1096">
            <v>3.5</v>
          </cell>
          <cell r="J1096">
            <v>0</v>
          </cell>
          <cell r="K1096">
            <v>0</v>
          </cell>
          <cell r="L1096">
            <v>0</v>
          </cell>
          <cell r="M1096">
            <v>0.625</v>
          </cell>
          <cell r="N1096">
            <v>0</v>
          </cell>
          <cell r="O1096">
            <v>0</v>
          </cell>
          <cell r="P1096">
            <v>0</v>
          </cell>
          <cell r="Q1096">
            <v>0</v>
          </cell>
          <cell r="R1096">
            <v>0</v>
          </cell>
          <cell r="S1096">
            <v>1.69</v>
          </cell>
          <cell r="T1096">
            <v>0</v>
          </cell>
          <cell r="U1096">
            <v>0</v>
          </cell>
          <cell r="V1096">
            <v>1.06</v>
          </cell>
          <cell r="W1096">
            <v>0</v>
          </cell>
          <cell r="X1096">
            <v>0</v>
          </cell>
          <cell r="Y1096">
            <v>0</v>
          </cell>
          <cell r="Z1096">
            <v>0</v>
          </cell>
          <cell r="AA1096">
            <v>0</v>
          </cell>
          <cell r="AB1096">
            <v>0</v>
          </cell>
          <cell r="AC1096">
            <v>0</v>
          </cell>
          <cell r="AD1096">
            <v>0</v>
          </cell>
          <cell r="AE1096">
            <v>24</v>
          </cell>
          <cell r="AF1096">
            <v>13</v>
          </cell>
          <cell r="AG1096">
            <v>7.26</v>
          </cell>
          <cell r="AH1096">
            <v>1.56</v>
          </cell>
          <cell r="AI1096">
            <v>0</v>
          </cell>
          <cell r="AJ1096">
            <v>0</v>
          </cell>
          <cell r="AK1096">
            <v>0</v>
          </cell>
          <cell r="AL1096">
            <v>1.5</v>
          </cell>
          <cell r="AM1096">
            <v>0</v>
          </cell>
          <cell r="AN1096">
            <v>0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2.57</v>
          </cell>
          <cell r="AV1096">
            <v>0.71099999999999997</v>
          </cell>
          <cell r="AW1096">
            <v>0</v>
          </cell>
          <cell r="AX1096">
            <v>1</v>
          </cell>
          <cell r="AY1096" t="str">
            <v>2L127X89X15.9X9LLBB</v>
          </cell>
        </row>
        <row r="1097">
          <cell r="A1097" t="str">
            <v>2L</v>
          </cell>
          <cell r="B1097" t="str">
            <v>2L5X3-1/2X5/8X3/4LLBB</v>
          </cell>
          <cell r="C1097">
            <v>33.5</v>
          </cell>
          <cell r="D1097">
            <v>9.85</v>
          </cell>
          <cell r="E1097">
            <v>5</v>
          </cell>
          <cell r="F1097">
            <v>0</v>
          </cell>
          <cell r="G1097">
            <v>0</v>
          </cell>
          <cell r="H1097">
            <v>0</v>
          </cell>
          <cell r="I1097">
            <v>3.5</v>
          </cell>
          <cell r="J1097">
            <v>0</v>
          </cell>
          <cell r="K1097">
            <v>0</v>
          </cell>
          <cell r="L1097">
            <v>0</v>
          </cell>
          <cell r="M1097">
            <v>0.625</v>
          </cell>
          <cell r="N1097">
            <v>0</v>
          </cell>
          <cell r="O1097">
            <v>0</v>
          </cell>
          <cell r="P1097">
            <v>0</v>
          </cell>
          <cell r="Q1097">
            <v>0</v>
          </cell>
          <cell r="R1097">
            <v>0</v>
          </cell>
          <cell r="S1097">
            <v>1.69</v>
          </cell>
          <cell r="T1097">
            <v>0</v>
          </cell>
          <cell r="U1097">
            <v>0</v>
          </cell>
          <cell r="V1097">
            <v>1.06</v>
          </cell>
          <cell r="W1097">
            <v>0</v>
          </cell>
          <cell r="X1097">
            <v>0</v>
          </cell>
          <cell r="Y1097">
            <v>0</v>
          </cell>
          <cell r="Z1097">
            <v>0</v>
          </cell>
          <cell r="AA1097">
            <v>0</v>
          </cell>
          <cell r="AB1097">
            <v>0</v>
          </cell>
          <cell r="AC1097">
            <v>0</v>
          </cell>
          <cell r="AD1097">
            <v>0</v>
          </cell>
          <cell r="AE1097">
            <v>24</v>
          </cell>
          <cell r="AF1097">
            <v>13</v>
          </cell>
          <cell r="AG1097">
            <v>7.26</v>
          </cell>
          <cell r="AH1097">
            <v>1.56</v>
          </cell>
          <cell r="AI1097">
            <v>0</v>
          </cell>
          <cell r="AJ1097">
            <v>0</v>
          </cell>
          <cell r="AK1097">
            <v>0</v>
          </cell>
          <cell r="AL1097">
            <v>1.65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2.66</v>
          </cell>
          <cell r="AV1097">
            <v>0.73</v>
          </cell>
          <cell r="AW1097">
            <v>0</v>
          </cell>
          <cell r="AX1097">
            <v>1</v>
          </cell>
          <cell r="AY1097" t="str">
            <v>2L127X89X15.9X19LLBB</v>
          </cell>
        </row>
        <row r="1098">
          <cell r="A1098" t="str">
            <v>2L</v>
          </cell>
          <cell r="B1098" t="str">
            <v>2L5X3-1/2X1/2LLBB</v>
          </cell>
          <cell r="C1098">
            <v>27.2</v>
          </cell>
          <cell r="D1098">
            <v>8.01</v>
          </cell>
          <cell r="E1098">
            <v>5</v>
          </cell>
          <cell r="F1098">
            <v>0</v>
          </cell>
          <cell r="G1098">
            <v>0</v>
          </cell>
          <cell r="H1098">
            <v>0</v>
          </cell>
          <cell r="I1098">
            <v>3.5</v>
          </cell>
          <cell r="J1098">
            <v>0</v>
          </cell>
          <cell r="K1098">
            <v>0</v>
          </cell>
          <cell r="L1098">
            <v>0</v>
          </cell>
          <cell r="M1098">
            <v>0.5</v>
          </cell>
          <cell r="N1098">
            <v>0</v>
          </cell>
          <cell r="O1098">
            <v>0</v>
          </cell>
          <cell r="P1098">
            <v>0</v>
          </cell>
          <cell r="Q1098">
            <v>0</v>
          </cell>
          <cell r="R1098">
            <v>0</v>
          </cell>
          <cell r="S1098">
            <v>1.65</v>
          </cell>
          <cell r="T1098">
            <v>0</v>
          </cell>
          <cell r="U1098">
            <v>0</v>
          </cell>
          <cell r="V1098">
            <v>0.997</v>
          </cell>
          <cell r="W1098">
            <v>0</v>
          </cell>
          <cell r="X1098">
            <v>0</v>
          </cell>
          <cell r="Y1098">
            <v>0</v>
          </cell>
          <cell r="Z1098">
            <v>0</v>
          </cell>
          <cell r="AA1098">
            <v>0</v>
          </cell>
          <cell r="AB1098">
            <v>0</v>
          </cell>
          <cell r="AC1098">
            <v>0</v>
          </cell>
          <cell r="AD1098">
            <v>0</v>
          </cell>
          <cell r="AE1098">
            <v>19.899999999999999</v>
          </cell>
          <cell r="AF1098">
            <v>10.7</v>
          </cell>
          <cell r="AG1098">
            <v>5.94</v>
          </cell>
          <cell r="AH1098">
            <v>1.58</v>
          </cell>
          <cell r="AI1098">
            <v>0</v>
          </cell>
          <cell r="AJ1098">
            <v>0</v>
          </cell>
          <cell r="AK1098">
            <v>0</v>
          </cell>
          <cell r="AL1098">
            <v>1.35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2.5</v>
          </cell>
          <cell r="AV1098">
            <v>0.68800000000000006</v>
          </cell>
          <cell r="AW1098">
            <v>0</v>
          </cell>
          <cell r="AX1098">
            <v>1</v>
          </cell>
          <cell r="AY1098" t="str">
            <v>2L127X89X12.7LLBB</v>
          </cell>
        </row>
        <row r="1099">
          <cell r="A1099" t="str">
            <v>2L</v>
          </cell>
          <cell r="B1099" t="str">
            <v>2L5X3-1/2X1/2X3/8LLBB</v>
          </cell>
          <cell r="C1099">
            <v>27.2</v>
          </cell>
          <cell r="D1099">
            <v>8.01</v>
          </cell>
          <cell r="E1099">
            <v>5</v>
          </cell>
          <cell r="F1099">
            <v>0</v>
          </cell>
          <cell r="G1099">
            <v>0</v>
          </cell>
          <cell r="H1099">
            <v>0</v>
          </cell>
          <cell r="I1099">
            <v>3.5</v>
          </cell>
          <cell r="J1099">
            <v>0</v>
          </cell>
          <cell r="K1099">
            <v>0</v>
          </cell>
          <cell r="L1099">
            <v>0</v>
          </cell>
          <cell r="M1099">
            <v>0.5</v>
          </cell>
          <cell r="N1099">
            <v>0</v>
          </cell>
          <cell r="O1099">
            <v>0</v>
          </cell>
          <cell r="P1099">
            <v>0</v>
          </cell>
          <cell r="Q1099">
            <v>0</v>
          </cell>
          <cell r="R1099">
            <v>0</v>
          </cell>
          <cell r="S1099">
            <v>1.65</v>
          </cell>
          <cell r="T1099">
            <v>0</v>
          </cell>
          <cell r="U1099">
            <v>0</v>
          </cell>
          <cell r="V1099">
            <v>0.997</v>
          </cell>
          <cell r="W1099">
            <v>0</v>
          </cell>
          <cell r="X1099">
            <v>0</v>
          </cell>
          <cell r="Y1099">
            <v>0</v>
          </cell>
          <cell r="Z1099">
            <v>0</v>
          </cell>
          <cell r="AA1099">
            <v>0</v>
          </cell>
          <cell r="AB1099">
            <v>0</v>
          </cell>
          <cell r="AC1099">
            <v>0</v>
          </cell>
          <cell r="AD1099">
            <v>0</v>
          </cell>
          <cell r="AE1099">
            <v>19.899999999999999</v>
          </cell>
          <cell r="AF1099">
            <v>10.7</v>
          </cell>
          <cell r="AG1099">
            <v>5.94</v>
          </cell>
          <cell r="AH1099">
            <v>1.58</v>
          </cell>
          <cell r="AI1099">
            <v>0</v>
          </cell>
          <cell r="AJ1099">
            <v>0</v>
          </cell>
          <cell r="AK1099">
            <v>0</v>
          </cell>
          <cell r="AL1099">
            <v>1.48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2.58</v>
          </cell>
          <cell r="AV1099">
            <v>0.70499999999999996</v>
          </cell>
          <cell r="AW1099">
            <v>0</v>
          </cell>
          <cell r="AX1099">
            <v>1</v>
          </cell>
          <cell r="AY1099" t="str">
            <v>2L127X89X12.7X9LLBB</v>
          </cell>
        </row>
        <row r="1100">
          <cell r="A1100" t="str">
            <v>2L</v>
          </cell>
          <cell r="B1100" t="str">
            <v>2L5X3-1/2X1/2X3/4LLBB</v>
          </cell>
          <cell r="C1100">
            <v>27.2</v>
          </cell>
          <cell r="D1100">
            <v>8.01</v>
          </cell>
          <cell r="E1100">
            <v>5</v>
          </cell>
          <cell r="F1100">
            <v>0</v>
          </cell>
          <cell r="G1100">
            <v>0</v>
          </cell>
          <cell r="H1100">
            <v>0</v>
          </cell>
          <cell r="I1100">
            <v>3.5</v>
          </cell>
          <cell r="J1100">
            <v>0</v>
          </cell>
          <cell r="K1100">
            <v>0</v>
          </cell>
          <cell r="L1100">
            <v>0</v>
          </cell>
          <cell r="M1100">
            <v>0.5</v>
          </cell>
          <cell r="N1100">
            <v>0</v>
          </cell>
          <cell r="O1100">
            <v>0</v>
          </cell>
          <cell r="P1100">
            <v>0</v>
          </cell>
          <cell r="Q1100">
            <v>0</v>
          </cell>
          <cell r="R1100">
            <v>0</v>
          </cell>
          <cell r="S1100">
            <v>1.65</v>
          </cell>
          <cell r="T1100">
            <v>0</v>
          </cell>
          <cell r="U1100">
            <v>0</v>
          </cell>
          <cell r="V1100">
            <v>0.997</v>
          </cell>
          <cell r="W1100">
            <v>0</v>
          </cell>
          <cell r="X1100">
            <v>0</v>
          </cell>
          <cell r="Y1100">
            <v>0</v>
          </cell>
          <cell r="Z1100">
            <v>0</v>
          </cell>
          <cell r="AA1100">
            <v>0</v>
          </cell>
          <cell r="AB1100">
            <v>0</v>
          </cell>
          <cell r="AC1100">
            <v>0</v>
          </cell>
          <cell r="AD1100">
            <v>0</v>
          </cell>
          <cell r="AE1100">
            <v>19.899999999999999</v>
          </cell>
          <cell r="AF1100">
            <v>10.7</v>
          </cell>
          <cell r="AG1100">
            <v>5.94</v>
          </cell>
          <cell r="AH1100">
            <v>1.58</v>
          </cell>
          <cell r="AI1100">
            <v>0</v>
          </cell>
          <cell r="AJ1100">
            <v>0</v>
          </cell>
          <cell r="AK1100">
            <v>0</v>
          </cell>
          <cell r="AL1100">
            <v>1.62</v>
          </cell>
          <cell r="AM1100">
            <v>0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0</v>
          </cell>
          <cell r="AS1100">
            <v>0</v>
          </cell>
          <cell r="AT1100">
            <v>0</v>
          </cell>
          <cell r="AU1100">
            <v>2.66</v>
          </cell>
          <cell r="AV1100">
            <v>0.72399999999999998</v>
          </cell>
          <cell r="AW1100">
            <v>0</v>
          </cell>
          <cell r="AX1100">
            <v>1</v>
          </cell>
          <cell r="AY1100" t="str">
            <v>2L127X89X12.7X19LLBB</v>
          </cell>
        </row>
        <row r="1101">
          <cell r="A1101" t="str">
            <v>2L</v>
          </cell>
          <cell r="B1101" t="str">
            <v>2L5X3-1/2X3/8LLBB</v>
          </cell>
          <cell r="C1101">
            <v>20.8</v>
          </cell>
          <cell r="D1101">
            <v>6.1</v>
          </cell>
          <cell r="E1101">
            <v>5</v>
          </cell>
          <cell r="F1101">
            <v>0</v>
          </cell>
          <cell r="G1101">
            <v>0</v>
          </cell>
          <cell r="H1101">
            <v>0</v>
          </cell>
          <cell r="I1101">
            <v>3.5</v>
          </cell>
          <cell r="J1101">
            <v>0</v>
          </cell>
          <cell r="K1101">
            <v>0</v>
          </cell>
          <cell r="L1101">
            <v>0</v>
          </cell>
          <cell r="M1101">
            <v>0.375</v>
          </cell>
          <cell r="N1101">
            <v>0</v>
          </cell>
          <cell r="O1101">
            <v>0</v>
          </cell>
          <cell r="P1101">
            <v>0</v>
          </cell>
          <cell r="Q1101">
            <v>0</v>
          </cell>
          <cell r="R1101">
            <v>0</v>
          </cell>
          <cell r="S1101">
            <v>1.6</v>
          </cell>
          <cell r="T1101">
            <v>0</v>
          </cell>
          <cell r="U1101">
            <v>0</v>
          </cell>
          <cell r="V1101">
            <v>0.93300000000000005</v>
          </cell>
          <cell r="W1101">
            <v>0</v>
          </cell>
          <cell r="X1101">
            <v>0</v>
          </cell>
          <cell r="Y1101">
            <v>0</v>
          </cell>
          <cell r="Z1101">
            <v>0</v>
          </cell>
          <cell r="AA1101">
            <v>0</v>
          </cell>
          <cell r="AB1101">
            <v>0</v>
          </cell>
          <cell r="AC1101">
            <v>0</v>
          </cell>
          <cell r="AD1101">
            <v>0</v>
          </cell>
          <cell r="AE1101">
            <v>15.5</v>
          </cell>
          <cell r="AF1101">
            <v>8.18</v>
          </cell>
          <cell r="AG1101">
            <v>4.5599999999999996</v>
          </cell>
          <cell r="AH1101">
            <v>1.59</v>
          </cell>
          <cell r="AI1101">
            <v>0</v>
          </cell>
          <cell r="AJ1101">
            <v>0</v>
          </cell>
          <cell r="AK1101">
            <v>0</v>
          </cell>
          <cell r="AL1101">
            <v>1.33</v>
          </cell>
          <cell r="AM1101">
            <v>0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2.5099999999999998</v>
          </cell>
          <cell r="AV1101">
            <v>0.68300000000000005</v>
          </cell>
          <cell r="AW1101">
            <v>0</v>
          </cell>
          <cell r="AX1101">
            <v>1</v>
          </cell>
          <cell r="AY1101" t="str">
            <v>2L127X89X9.5LLBB</v>
          </cell>
        </row>
        <row r="1102">
          <cell r="A1102" t="str">
            <v>2L</v>
          </cell>
          <cell r="B1102" t="str">
            <v>2L5X3-1/2X3/8X3/8LLBB</v>
          </cell>
          <cell r="C1102">
            <v>20.8</v>
          </cell>
          <cell r="D1102">
            <v>6.1</v>
          </cell>
          <cell r="E1102">
            <v>5</v>
          </cell>
          <cell r="F1102">
            <v>0</v>
          </cell>
          <cell r="G1102">
            <v>0</v>
          </cell>
          <cell r="H1102">
            <v>0</v>
          </cell>
          <cell r="I1102">
            <v>3.5</v>
          </cell>
          <cell r="J1102">
            <v>0</v>
          </cell>
          <cell r="K1102">
            <v>0</v>
          </cell>
          <cell r="L1102">
            <v>0</v>
          </cell>
          <cell r="M1102">
            <v>0.375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1.6</v>
          </cell>
          <cell r="T1102">
            <v>0</v>
          </cell>
          <cell r="U1102">
            <v>0</v>
          </cell>
          <cell r="V1102">
            <v>0.93300000000000005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15.5</v>
          </cell>
          <cell r="AF1102">
            <v>8.18</v>
          </cell>
          <cell r="AG1102">
            <v>4.5599999999999996</v>
          </cell>
          <cell r="AH1102">
            <v>1.59</v>
          </cell>
          <cell r="AI1102">
            <v>0</v>
          </cell>
          <cell r="AJ1102">
            <v>0</v>
          </cell>
          <cell r="AK1102">
            <v>0</v>
          </cell>
          <cell r="AL1102">
            <v>1.46</v>
          </cell>
          <cell r="AM1102">
            <v>0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2.58</v>
          </cell>
          <cell r="AV1102">
            <v>0.7</v>
          </cell>
          <cell r="AW1102">
            <v>0</v>
          </cell>
          <cell r="AX1102">
            <v>0.98299999999999998</v>
          </cell>
          <cell r="AY1102" t="str">
            <v>2L127X89X9.5X9LLBB</v>
          </cell>
        </row>
        <row r="1103">
          <cell r="A1103" t="str">
            <v>2L</v>
          </cell>
          <cell r="B1103" t="str">
            <v>2L5X3-1/2X3/8X3/4LLBB</v>
          </cell>
          <cell r="C1103">
            <v>20.8</v>
          </cell>
          <cell r="D1103">
            <v>6.1</v>
          </cell>
          <cell r="E1103">
            <v>5</v>
          </cell>
          <cell r="F1103">
            <v>0</v>
          </cell>
          <cell r="G1103">
            <v>0</v>
          </cell>
          <cell r="H1103">
            <v>0</v>
          </cell>
          <cell r="I1103">
            <v>3.5</v>
          </cell>
          <cell r="J1103">
            <v>0</v>
          </cell>
          <cell r="K1103">
            <v>0</v>
          </cell>
          <cell r="L1103">
            <v>0</v>
          </cell>
          <cell r="M1103">
            <v>0.375</v>
          </cell>
          <cell r="N1103">
            <v>0</v>
          </cell>
          <cell r="O1103">
            <v>0</v>
          </cell>
          <cell r="P1103">
            <v>0</v>
          </cell>
          <cell r="Q1103">
            <v>0</v>
          </cell>
          <cell r="R1103">
            <v>0</v>
          </cell>
          <cell r="S1103">
            <v>1.6</v>
          </cell>
          <cell r="T1103">
            <v>0</v>
          </cell>
          <cell r="U1103">
            <v>0</v>
          </cell>
          <cell r="V1103">
            <v>0.93300000000000005</v>
          </cell>
          <cell r="W1103">
            <v>0</v>
          </cell>
          <cell r="X1103">
            <v>0</v>
          </cell>
          <cell r="Y1103">
            <v>0</v>
          </cell>
          <cell r="Z1103">
            <v>0</v>
          </cell>
          <cell r="AA1103">
            <v>0</v>
          </cell>
          <cell r="AB1103">
            <v>0</v>
          </cell>
          <cell r="AC1103">
            <v>0</v>
          </cell>
          <cell r="AD1103">
            <v>0</v>
          </cell>
          <cell r="AE1103">
            <v>15.5</v>
          </cell>
          <cell r="AF1103">
            <v>8.18</v>
          </cell>
          <cell r="AG1103">
            <v>4.5599999999999996</v>
          </cell>
          <cell r="AH1103">
            <v>1.59</v>
          </cell>
          <cell r="AI1103">
            <v>0</v>
          </cell>
          <cell r="AJ1103">
            <v>0</v>
          </cell>
          <cell r="AK1103">
            <v>0</v>
          </cell>
          <cell r="AL1103">
            <v>1.59</v>
          </cell>
          <cell r="AM1103">
            <v>0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2.66</v>
          </cell>
          <cell r="AV1103">
            <v>0.71799999999999997</v>
          </cell>
          <cell r="AW1103">
            <v>0</v>
          </cell>
          <cell r="AX1103">
            <v>0.98299999999999998</v>
          </cell>
          <cell r="AY1103" t="str">
            <v>2L127X89X9.5X19LLBB</v>
          </cell>
        </row>
        <row r="1104">
          <cell r="A1104" t="str">
            <v>2L</v>
          </cell>
          <cell r="B1104" t="str">
            <v>2L5X3-1/2X5/16LLBB</v>
          </cell>
          <cell r="C1104">
            <v>17.399999999999999</v>
          </cell>
          <cell r="D1104">
            <v>5.12</v>
          </cell>
          <cell r="E1104">
            <v>5</v>
          </cell>
          <cell r="F1104">
            <v>0</v>
          </cell>
          <cell r="G1104">
            <v>0</v>
          </cell>
          <cell r="H1104">
            <v>0</v>
          </cell>
          <cell r="I1104">
            <v>3.5</v>
          </cell>
          <cell r="J1104">
            <v>0</v>
          </cell>
          <cell r="K1104">
            <v>0</v>
          </cell>
          <cell r="L1104">
            <v>0</v>
          </cell>
          <cell r="M1104">
            <v>0.3125</v>
          </cell>
          <cell r="N1104">
            <v>0</v>
          </cell>
          <cell r="O1104">
            <v>0</v>
          </cell>
          <cell r="P1104">
            <v>0</v>
          </cell>
          <cell r="Q1104">
            <v>0</v>
          </cell>
          <cell r="R1104">
            <v>0</v>
          </cell>
          <cell r="S1104">
            <v>1.57</v>
          </cell>
          <cell r="T1104">
            <v>0</v>
          </cell>
          <cell r="U1104">
            <v>0</v>
          </cell>
          <cell r="V1104">
            <v>0.90100000000000002</v>
          </cell>
          <cell r="W1104">
            <v>0</v>
          </cell>
          <cell r="X1104">
            <v>0</v>
          </cell>
          <cell r="Y1104">
            <v>0</v>
          </cell>
          <cell r="Z1104">
            <v>0</v>
          </cell>
          <cell r="AA1104">
            <v>0</v>
          </cell>
          <cell r="AB1104">
            <v>0</v>
          </cell>
          <cell r="AC1104">
            <v>0</v>
          </cell>
          <cell r="AD1104">
            <v>0</v>
          </cell>
          <cell r="AE1104">
            <v>13.2</v>
          </cell>
          <cell r="AF1104">
            <v>6.89</v>
          </cell>
          <cell r="AG1104">
            <v>3.84</v>
          </cell>
          <cell r="AH1104">
            <v>1.6</v>
          </cell>
          <cell r="AI1104">
            <v>0</v>
          </cell>
          <cell r="AJ1104">
            <v>0</v>
          </cell>
          <cell r="AK1104">
            <v>0</v>
          </cell>
          <cell r="AL1104">
            <v>1.32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0</v>
          </cell>
          <cell r="AS1104">
            <v>0</v>
          </cell>
          <cell r="AT1104">
            <v>0</v>
          </cell>
          <cell r="AU1104">
            <v>2.5099999999999998</v>
          </cell>
          <cell r="AV1104">
            <v>0.68200000000000005</v>
          </cell>
          <cell r="AW1104">
            <v>0</v>
          </cell>
          <cell r="AX1104">
            <v>1</v>
          </cell>
          <cell r="AY1104" t="str">
            <v>2L127X89X7.9LLBB</v>
          </cell>
        </row>
        <row r="1105">
          <cell r="A1105" t="str">
            <v>2L</v>
          </cell>
          <cell r="B1105" t="str">
            <v>2L5X3-1/2X5/16X3/8LLBB</v>
          </cell>
          <cell r="C1105">
            <v>17.399999999999999</v>
          </cell>
          <cell r="D1105">
            <v>5.12</v>
          </cell>
          <cell r="E1105">
            <v>5</v>
          </cell>
          <cell r="F1105">
            <v>0</v>
          </cell>
          <cell r="G1105">
            <v>0</v>
          </cell>
          <cell r="H1105">
            <v>0</v>
          </cell>
          <cell r="I1105">
            <v>3.5</v>
          </cell>
          <cell r="J1105">
            <v>0</v>
          </cell>
          <cell r="K1105">
            <v>0</v>
          </cell>
          <cell r="L1105">
            <v>0</v>
          </cell>
          <cell r="M1105">
            <v>0.3125</v>
          </cell>
          <cell r="N1105">
            <v>0</v>
          </cell>
          <cell r="O1105">
            <v>0</v>
          </cell>
          <cell r="P1105">
            <v>0</v>
          </cell>
          <cell r="Q1105">
            <v>0</v>
          </cell>
          <cell r="R1105">
            <v>0</v>
          </cell>
          <cell r="S1105">
            <v>1.57</v>
          </cell>
          <cell r="T1105">
            <v>0</v>
          </cell>
          <cell r="U1105">
            <v>0</v>
          </cell>
          <cell r="V1105">
            <v>0.90100000000000002</v>
          </cell>
          <cell r="W1105">
            <v>0</v>
          </cell>
          <cell r="X1105">
            <v>0</v>
          </cell>
          <cell r="Y1105">
            <v>0</v>
          </cell>
          <cell r="Z1105">
            <v>0</v>
          </cell>
          <cell r="AA1105">
            <v>0</v>
          </cell>
          <cell r="AB1105">
            <v>0</v>
          </cell>
          <cell r="AC1105">
            <v>0</v>
          </cell>
          <cell r="AD1105">
            <v>0</v>
          </cell>
          <cell r="AE1105">
            <v>13.2</v>
          </cell>
          <cell r="AF1105">
            <v>6.89</v>
          </cell>
          <cell r="AG1105">
            <v>3.84</v>
          </cell>
          <cell r="AH1105">
            <v>1.6</v>
          </cell>
          <cell r="AI1105">
            <v>0</v>
          </cell>
          <cell r="AJ1105">
            <v>0</v>
          </cell>
          <cell r="AK1105">
            <v>0</v>
          </cell>
          <cell r="AL1105">
            <v>1.44</v>
          </cell>
          <cell r="AM1105">
            <v>0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2.58</v>
          </cell>
          <cell r="AV1105">
            <v>0.69800000000000006</v>
          </cell>
          <cell r="AW1105">
            <v>0</v>
          </cell>
          <cell r="AX1105">
            <v>0.91200000000000003</v>
          </cell>
          <cell r="AY1105" t="str">
            <v>2L127X89X7.9X9LLBB</v>
          </cell>
        </row>
        <row r="1106">
          <cell r="A1106" t="str">
            <v>2L</v>
          </cell>
          <cell r="B1106" t="str">
            <v>2L5X3-1/2X5/16X3/4LLBB</v>
          </cell>
          <cell r="C1106">
            <v>17.399999999999999</v>
          </cell>
          <cell r="D1106">
            <v>5.12</v>
          </cell>
          <cell r="E1106">
            <v>5</v>
          </cell>
          <cell r="F1106">
            <v>0</v>
          </cell>
          <cell r="G1106">
            <v>0</v>
          </cell>
          <cell r="H1106">
            <v>0</v>
          </cell>
          <cell r="I1106">
            <v>3.5</v>
          </cell>
          <cell r="J1106">
            <v>0</v>
          </cell>
          <cell r="K1106">
            <v>0</v>
          </cell>
          <cell r="L1106">
            <v>0</v>
          </cell>
          <cell r="M1106">
            <v>0.3125</v>
          </cell>
          <cell r="N1106">
            <v>0</v>
          </cell>
          <cell r="O1106">
            <v>0</v>
          </cell>
          <cell r="P1106">
            <v>0</v>
          </cell>
          <cell r="Q1106">
            <v>0</v>
          </cell>
          <cell r="R1106">
            <v>0</v>
          </cell>
          <cell r="S1106">
            <v>1.57</v>
          </cell>
          <cell r="T1106">
            <v>0</v>
          </cell>
          <cell r="U1106">
            <v>0</v>
          </cell>
          <cell r="V1106">
            <v>0.90100000000000002</v>
          </cell>
          <cell r="W1106">
            <v>0</v>
          </cell>
          <cell r="X1106">
            <v>0</v>
          </cell>
          <cell r="Y1106">
            <v>0</v>
          </cell>
          <cell r="Z1106">
            <v>0</v>
          </cell>
          <cell r="AA1106">
            <v>0</v>
          </cell>
          <cell r="AB1106">
            <v>0</v>
          </cell>
          <cell r="AC1106">
            <v>0</v>
          </cell>
          <cell r="AD1106">
            <v>0</v>
          </cell>
          <cell r="AE1106">
            <v>13.2</v>
          </cell>
          <cell r="AF1106">
            <v>6.89</v>
          </cell>
          <cell r="AG1106">
            <v>3.84</v>
          </cell>
          <cell r="AH1106">
            <v>1.6</v>
          </cell>
          <cell r="AI1106">
            <v>0</v>
          </cell>
          <cell r="AJ1106">
            <v>0</v>
          </cell>
          <cell r="AK1106">
            <v>0</v>
          </cell>
          <cell r="AL1106">
            <v>1.58</v>
          </cell>
          <cell r="AM1106">
            <v>0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2.66</v>
          </cell>
          <cell r="AV1106">
            <v>0.71599999999999997</v>
          </cell>
          <cell r="AW1106">
            <v>0</v>
          </cell>
          <cell r="AX1106">
            <v>0.91200000000000003</v>
          </cell>
          <cell r="AY1106" t="str">
            <v>2L127X89X7.9X19LLBB</v>
          </cell>
        </row>
        <row r="1107">
          <cell r="A1107" t="str">
            <v>2L</v>
          </cell>
          <cell r="B1107" t="str">
            <v>2L5X3-1/2X1/4LLBB</v>
          </cell>
          <cell r="C1107">
            <v>14.1</v>
          </cell>
          <cell r="D1107">
            <v>4.13</v>
          </cell>
          <cell r="E1107">
            <v>5</v>
          </cell>
          <cell r="F1107">
            <v>0</v>
          </cell>
          <cell r="G1107">
            <v>0</v>
          </cell>
          <cell r="H1107">
            <v>0</v>
          </cell>
          <cell r="I1107">
            <v>3.5</v>
          </cell>
          <cell r="J1107">
            <v>0</v>
          </cell>
          <cell r="K1107">
            <v>0</v>
          </cell>
          <cell r="L1107">
            <v>0</v>
          </cell>
          <cell r="M1107">
            <v>0.25</v>
          </cell>
          <cell r="N1107">
            <v>0</v>
          </cell>
          <cell r="O1107">
            <v>0</v>
          </cell>
          <cell r="P1107">
            <v>0</v>
          </cell>
          <cell r="Q1107">
            <v>0</v>
          </cell>
          <cell r="R1107">
            <v>0</v>
          </cell>
          <cell r="S1107">
            <v>1.55</v>
          </cell>
          <cell r="T1107">
            <v>0</v>
          </cell>
          <cell r="U1107">
            <v>0</v>
          </cell>
          <cell r="V1107">
            <v>0.86799999999999999</v>
          </cell>
          <cell r="W1107">
            <v>0</v>
          </cell>
          <cell r="X1107">
            <v>0</v>
          </cell>
          <cell r="Y1107">
            <v>0</v>
          </cell>
          <cell r="Z1107">
            <v>0</v>
          </cell>
          <cell r="AA1107">
            <v>0</v>
          </cell>
          <cell r="AB1107">
            <v>0</v>
          </cell>
          <cell r="AC1107">
            <v>0</v>
          </cell>
          <cell r="AD1107">
            <v>0</v>
          </cell>
          <cell r="AE1107">
            <v>10.7</v>
          </cell>
          <cell r="AF1107">
            <v>5.57</v>
          </cell>
          <cell r="AG1107">
            <v>3.1</v>
          </cell>
          <cell r="AH1107">
            <v>1.61</v>
          </cell>
          <cell r="AI1107">
            <v>0</v>
          </cell>
          <cell r="AJ1107">
            <v>0</v>
          </cell>
          <cell r="AK1107">
            <v>0</v>
          </cell>
          <cell r="AL1107">
            <v>1.31</v>
          </cell>
          <cell r="AM1107">
            <v>0</v>
          </cell>
          <cell r="AN1107">
            <v>0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2.52</v>
          </cell>
          <cell r="AV1107">
            <v>0.68</v>
          </cell>
          <cell r="AW1107">
            <v>0</v>
          </cell>
          <cell r="AX1107">
            <v>1</v>
          </cell>
          <cell r="AY1107" t="str">
            <v>2L127X89X6.4LLBB</v>
          </cell>
        </row>
        <row r="1108">
          <cell r="A1108" t="str">
            <v>2L</v>
          </cell>
          <cell r="B1108" t="str">
            <v>2L5X3-1/2X1/4X3/8LLBB</v>
          </cell>
          <cell r="C1108">
            <v>14.1</v>
          </cell>
          <cell r="D1108">
            <v>4.13</v>
          </cell>
          <cell r="E1108">
            <v>5</v>
          </cell>
          <cell r="F1108">
            <v>0</v>
          </cell>
          <cell r="G1108">
            <v>0</v>
          </cell>
          <cell r="H1108">
            <v>0</v>
          </cell>
          <cell r="I1108">
            <v>3.5</v>
          </cell>
          <cell r="J1108">
            <v>0</v>
          </cell>
          <cell r="K1108">
            <v>0</v>
          </cell>
          <cell r="L1108">
            <v>0</v>
          </cell>
          <cell r="M1108">
            <v>0.25</v>
          </cell>
          <cell r="N1108">
            <v>0</v>
          </cell>
          <cell r="O1108">
            <v>0</v>
          </cell>
          <cell r="P1108">
            <v>0</v>
          </cell>
          <cell r="Q1108">
            <v>0</v>
          </cell>
          <cell r="R1108">
            <v>0</v>
          </cell>
          <cell r="S1108">
            <v>1.55</v>
          </cell>
          <cell r="T1108">
            <v>0</v>
          </cell>
          <cell r="U1108">
            <v>0</v>
          </cell>
          <cell r="V1108">
            <v>0.86799999999999999</v>
          </cell>
          <cell r="W1108">
            <v>0</v>
          </cell>
          <cell r="X1108">
            <v>0</v>
          </cell>
          <cell r="Y1108">
            <v>0</v>
          </cell>
          <cell r="Z1108">
            <v>0</v>
          </cell>
          <cell r="AA1108">
            <v>0</v>
          </cell>
          <cell r="AB1108">
            <v>0</v>
          </cell>
          <cell r="AC1108">
            <v>0</v>
          </cell>
          <cell r="AD1108">
            <v>0</v>
          </cell>
          <cell r="AE1108">
            <v>10.7</v>
          </cell>
          <cell r="AF1108">
            <v>5.57</v>
          </cell>
          <cell r="AG1108">
            <v>3.1</v>
          </cell>
          <cell r="AH1108">
            <v>1.61</v>
          </cell>
          <cell r="AI1108">
            <v>0</v>
          </cell>
          <cell r="AJ1108">
            <v>0</v>
          </cell>
          <cell r="AK1108">
            <v>0</v>
          </cell>
          <cell r="AL1108">
            <v>1.43</v>
          </cell>
          <cell r="AM1108">
            <v>0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2.58</v>
          </cell>
          <cell r="AV1108">
            <v>0.69600000000000006</v>
          </cell>
          <cell r="AW1108">
            <v>0</v>
          </cell>
          <cell r="AX1108">
            <v>0.80400000000000005</v>
          </cell>
          <cell r="AY1108" t="str">
            <v>2L127X89X6.4X9LLBB</v>
          </cell>
        </row>
        <row r="1109">
          <cell r="A1109" t="str">
            <v>2L</v>
          </cell>
          <cell r="B1109" t="str">
            <v>2L5X3-1/2X1/4X3/4LLBB</v>
          </cell>
          <cell r="C1109">
            <v>14.1</v>
          </cell>
          <cell r="D1109">
            <v>4.13</v>
          </cell>
          <cell r="E1109">
            <v>5</v>
          </cell>
          <cell r="F1109">
            <v>0</v>
          </cell>
          <cell r="G1109">
            <v>0</v>
          </cell>
          <cell r="H1109">
            <v>0</v>
          </cell>
          <cell r="I1109">
            <v>3.5</v>
          </cell>
          <cell r="J1109">
            <v>0</v>
          </cell>
          <cell r="K1109">
            <v>0</v>
          </cell>
          <cell r="L1109">
            <v>0</v>
          </cell>
          <cell r="M1109">
            <v>0.25</v>
          </cell>
          <cell r="N1109">
            <v>0</v>
          </cell>
          <cell r="O1109">
            <v>0</v>
          </cell>
          <cell r="P1109">
            <v>0</v>
          </cell>
          <cell r="Q1109">
            <v>0</v>
          </cell>
          <cell r="R1109">
            <v>0</v>
          </cell>
          <cell r="S1109">
            <v>1.55</v>
          </cell>
          <cell r="T1109">
            <v>0</v>
          </cell>
          <cell r="U1109">
            <v>0</v>
          </cell>
          <cell r="V1109">
            <v>0.86799999999999999</v>
          </cell>
          <cell r="W1109">
            <v>0</v>
          </cell>
          <cell r="X1109">
            <v>0</v>
          </cell>
          <cell r="Y1109">
            <v>0</v>
          </cell>
          <cell r="Z1109">
            <v>0</v>
          </cell>
          <cell r="AA1109">
            <v>0</v>
          </cell>
          <cell r="AB1109">
            <v>0</v>
          </cell>
          <cell r="AC1109">
            <v>0</v>
          </cell>
          <cell r="AD1109">
            <v>0</v>
          </cell>
          <cell r="AE1109">
            <v>10.7</v>
          </cell>
          <cell r="AF1109">
            <v>5.57</v>
          </cell>
          <cell r="AG1109">
            <v>3.1</v>
          </cell>
          <cell r="AH1109">
            <v>1.61</v>
          </cell>
          <cell r="AI1109">
            <v>0</v>
          </cell>
          <cell r="AJ1109">
            <v>0</v>
          </cell>
          <cell r="AK1109">
            <v>0</v>
          </cell>
          <cell r="AL1109">
            <v>1.57</v>
          </cell>
          <cell r="AM1109">
            <v>0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2.66</v>
          </cell>
          <cell r="AV1109">
            <v>0.71399999999999997</v>
          </cell>
          <cell r="AW1109">
            <v>0</v>
          </cell>
          <cell r="AX1109">
            <v>0.80400000000000005</v>
          </cell>
          <cell r="AY1109" t="str">
            <v>2L127X89X6.4X19LLBB</v>
          </cell>
        </row>
        <row r="1110">
          <cell r="A1110" t="str">
            <v>2L</v>
          </cell>
          <cell r="B1110" t="str">
            <v>2L5X3X1/2LLBB</v>
          </cell>
          <cell r="C1110">
            <v>25.5</v>
          </cell>
          <cell r="D1110">
            <v>7.51</v>
          </cell>
          <cell r="E1110">
            <v>5</v>
          </cell>
          <cell r="F1110">
            <v>0</v>
          </cell>
          <cell r="G1110">
            <v>0</v>
          </cell>
          <cell r="H1110">
            <v>0</v>
          </cell>
          <cell r="I1110">
            <v>3</v>
          </cell>
          <cell r="J1110">
            <v>0</v>
          </cell>
          <cell r="K1110">
            <v>0</v>
          </cell>
          <cell r="L1110">
            <v>0</v>
          </cell>
          <cell r="M1110">
            <v>0.5</v>
          </cell>
          <cell r="N1110">
            <v>0</v>
          </cell>
          <cell r="O1110">
            <v>0</v>
          </cell>
          <cell r="P1110">
            <v>0</v>
          </cell>
          <cell r="Q1110">
            <v>0</v>
          </cell>
          <cell r="R1110">
            <v>0</v>
          </cell>
          <cell r="S1110">
            <v>1.74</v>
          </cell>
          <cell r="T1110">
            <v>0</v>
          </cell>
          <cell r="U1110">
            <v>0</v>
          </cell>
          <cell r="V1110">
            <v>1.25</v>
          </cell>
          <cell r="W1110">
            <v>0</v>
          </cell>
          <cell r="X1110">
            <v>0</v>
          </cell>
          <cell r="Y1110">
            <v>0</v>
          </cell>
          <cell r="Z1110">
            <v>0</v>
          </cell>
          <cell r="AA1110">
            <v>0</v>
          </cell>
          <cell r="AB1110">
            <v>0</v>
          </cell>
          <cell r="AC1110">
            <v>0</v>
          </cell>
          <cell r="AD1110">
            <v>0</v>
          </cell>
          <cell r="AE1110">
            <v>18.899999999999999</v>
          </cell>
          <cell r="AF1110">
            <v>10.199999999999999</v>
          </cell>
          <cell r="AG1110">
            <v>5.79</v>
          </cell>
          <cell r="AH1110">
            <v>1.58</v>
          </cell>
          <cell r="AI1110">
            <v>0</v>
          </cell>
          <cell r="AJ1110">
            <v>0</v>
          </cell>
          <cell r="AK1110">
            <v>0</v>
          </cell>
          <cell r="AL1110">
            <v>1.1100000000000001</v>
          </cell>
          <cell r="AM1110">
            <v>0</v>
          </cell>
          <cell r="AN1110">
            <v>0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2.44</v>
          </cell>
          <cell r="AV1110">
            <v>0.628</v>
          </cell>
          <cell r="AW1110">
            <v>0</v>
          </cell>
          <cell r="AX1110">
            <v>1</v>
          </cell>
          <cell r="AY1110" t="str">
            <v>2L127X76X12.7LLBB</v>
          </cell>
        </row>
        <row r="1111">
          <cell r="A1111" t="str">
            <v>2L</v>
          </cell>
          <cell r="B1111" t="str">
            <v>2L5X3X1/2X3/8LLBB</v>
          </cell>
          <cell r="C1111">
            <v>25.5</v>
          </cell>
          <cell r="D1111">
            <v>7.51</v>
          </cell>
          <cell r="E1111">
            <v>5</v>
          </cell>
          <cell r="F1111">
            <v>0</v>
          </cell>
          <cell r="G1111">
            <v>0</v>
          </cell>
          <cell r="H1111">
            <v>0</v>
          </cell>
          <cell r="I1111">
            <v>3</v>
          </cell>
          <cell r="J1111">
            <v>0</v>
          </cell>
          <cell r="K1111">
            <v>0</v>
          </cell>
          <cell r="L1111">
            <v>0</v>
          </cell>
          <cell r="M1111">
            <v>0.5</v>
          </cell>
          <cell r="N1111">
            <v>0</v>
          </cell>
          <cell r="O1111">
            <v>0</v>
          </cell>
          <cell r="P1111">
            <v>0</v>
          </cell>
          <cell r="Q1111">
            <v>0</v>
          </cell>
          <cell r="R1111">
            <v>0</v>
          </cell>
          <cell r="S1111">
            <v>1.74</v>
          </cell>
          <cell r="T1111">
            <v>0</v>
          </cell>
          <cell r="U1111">
            <v>0</v>
          </cell>
          <cell r="V1111">
            <v>1.25</v>
          </cell>
          <cell r="W1111">
            <v>0</v>
          </cell>
          <cell r="X1111">
            <v>0</v>
          </cell>
          <cell r="Y1111">
            <v>0</v>
          </cell>
          <cell r="Z1111">
            <v>0</v>
          </cell>
          <cell r="AA1111">
            <v>0</v>
          </cell>
          <cell r="AB1111">
            <v>0</v>
          </cell>
          <cell r="AC1111">
            <v>0</v>
          </cell>
          <cell r="AD1111">
            <v>0</v>
          </cell>
          <cell r="AE1111">
            <v>18.899999999999999</v>
          </cell>
          <cell r="AF1111">
            <v>10.199999999999999</v>
          </cell>
          <cell r="AG1111">
            <v>5.79</v>
          </cell>
          <cell r="AH1111">
            <v>1.58</v>
          </cell>
          <cell r="AI1111">
            <v>0</v>
          </cell>
          <cell r="AJ1111">
            <v>0</v>
          </cell>
          <cell r="AK1111">
            <v>0</v>
          </cell>
          <cell r="AL1111">
            <v>1.24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0</v>
          </cell>
          <cell r="AS1111">
            <v>0</v>
          </cell>
          <cell r="AT1111">
            <v>0</v>
          </cell>
          <cell r="AU1111">
            <v>2.5099999999999998</v>
          </cell>
          <cell r="AV1111">
            <v>0.64600000000000002</v>
          </cell>
          <cell r="AW1111">
            <v>0</v>
          </cell>
          <cell r="AX1111">
            <v>1</v>
          </cell>
          <cell r="AY1111" t="str">
            <v>2L127X76X12.7X9LLBB</v>
          </cell>
        </row>
        <row r="1112">
          <cell r="A1112" t="str">
            <v>2L</v>
          </cell>
          <cell r="B1112" t="str">
            <v>2L5X3X1/2X3/4LLBB</v>
          </cell>
          <cell r="C1112">
            <v>25.5</v>
          </cell>
          <cell r="D1112">
            <v>7.51</v>
          </cell>
          <cell r="E1112">
            <v>5</v>
          </cell>
          <cell r="F1112">
            <v>0</v>
          </cell>
          <cell r="G1112">
            <v>0</v>
          </cell>
          <cell r="H1112">
            <v>0</v>
          </cell>
          <cell r="I1112">
            <v>3</v>
          </cell>
          <cell r="J1112">
            <v>0</v>
          </cell>
          <cell r="K1112">
            <v>0</v>
          </cell>
          <cell r="L1112">
            <v>0</v>
          </cell>
          <cell r="M1112">
            <v>0.5</v>
          </cell>
          <cell r="N1112">
            <v>0</v>
          </cell>
          <cell r="O1112">
            <v>0</v>
          </cell>
          <cell r="P1112">
            <v>0</v>
          </cell>
          <cell r="Q1112">
            <v>0</v>
          </cell>
          <cell r="R1112">
            <v>0</v>
          </cell>
          <cell r="S1112">
            <v>1.74</v>
          </cell>
          <cell r="T1112">
            <v>0</v>
          </cell>
          <cell r="U1112">
            <v>0</v>
          </cell>
          <cell r="V1112">
            <v>1.25</v>
          </cell>
          <cell r="W1112">
            <v>0</v>
          </cell>
          <cell r="X1112">
            <v>0</v>
          </cell>
          <cell r="Y1112">
            <v>0</v>
          </cell>
          <cell r="Z1112">
            <v>0</v>
          </cell>
          <cell r="AA1112">
            <v>0</v>
          </cell>
          <cell r="AB1112">
            <v>0</v>
          </cell>
          <cell r="AC1112">
            <v>0</v>
          </cell>
          <cell r="AD1112">
            <v>0</v>
          </cell>
          <cell r="AE1112">
            <v>18.899999999999999</v>
          </cell>
          <cell r="AF1112">
            <v>10.199999999999999</v>
          </cell>
          <cell r="AG1112">
            <v>5.79</v>
          </cell>
          <cell r="AH1112">
            <v>1.58</v>
          </cell>
          <cell r="AI1112">
            <v>0</v>
          </cell>
          <cell r="AJ1112">
            <v>0</v>
          </cell>
          <cell r="AK1112">
            <v>0</v>
          </cell>
          <cell r="AL1112">
            <v>1.39</v>
          </cell>
          <cell r="AM1112">
            <v>0</v>
          </cell>
          <cell r="AN1112">
            <v>0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2.58</v>
          </cell>
          <cell r="AV1112">
            <v>0.66700000000000004</v>
          </cell>
          <cell r="AW1112">
            <v>0</v>
          </cell>
          <cell r="AX1112">
            <v>1</v>
          </cell>
          <cell r="AY1112" t="str">
            <v>2L127X76X12.7X19LLBB</v>
          </cell>
        </row>
        <row r="1113">
          <cell r="A1113" t="str">
            <v>2L</v>
          </cell>
          <cell r="B1113" t="str">
            <v>2L5X3X7/16LLBB</v>
          </cell>
          <cell r="C1113">
            <v>22.5</v>
          </cell>
          <cell r="D1113">
            <v>6.62</v>
          </cell>
          <cell r="E1113">
            <v>5</v>
          </cell>
          <cell r="F1113">
            <v>0</v>
          </cell>
          <cell r="G1113">
            <v>0</v>
          </cell>
          <cell r="H1113">
            <v>0</v>
          </cell>
          <cell r="I1113">
            <v>3</v>
          </cell>
          <cell r="J1113">
            <v>0</v>
          </cell>
          <cell r="K1113">
            <v>0</v>
          </cell>
          <cell r="L1113">
            <v>0</v>
          </cell>
          <cell r="M1113">
            <v>0.4375</v>
          </cell>
          <cell r="N1113">
            <v>0</v>
          </cell>
          <cell r="O1113">
            <v>0</v>
          </cell>
          <cell r="P1113">
            <v>0</v>
          </cell>
          <cell r="Q1113">
            <v>0</v>
          </cell>
          <cell r="R1113">
            <v>0</v>
          </cell>
          <cell r="S1113">
            <v>1.72</v>
          </cell>
          <cell r="T1113">
            <v>0</v>
          </cell>
          <cell r="U1113">
            <v>0</v>
          </cell>
          <cell r="V1113">
            <v>1.21</v>
          </cell>
          <cell r="W1113">
            <v>0</v>
          </cell>
          <cell r="X1113">
            <v>0</v>
          </cell>
          <cell r="Y1113">
            <v>0</v>
          </cell>
          <cell r="Z1113">
            <v>0</v>
          </cell>
          <cell r="AA1113">
            <v>0</v>
          </cell>
          <cell r="AB1113">
            <v>0</v>
          </cell>
          <cell r="AC1113">
            <v>0</v>
          </cell>
          <cell r="AD1113">
            <v>0</v>
          </cell>
          <cell r="AE1113">
            <v>16.8</v>
          </cell>
          <cell r="AF1113">
            <v>9.07</v>
          </cell>
          <cell r="AG1113">
            <v>5.12</v>
          </cell>
          <cell r="AH1113">
            <v>1.59</v>
          </cell>
          <cell r="AI1113">
            <v>0</v>
          </cell>
          <cell r="AJ1113">
            <v>0</v>
          </cell>
          <cell r="AK1113">
            <v>0</v>
          </cell>
          <cell r="AL1113">
            <v>1.1000000000000001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0</v>
          </cell>
          <cell r="AS1113">
            <v>0</v>
          </cell>
          <cell r="AT1113">
            <v>0</v>
          </cell>
          <cell r="AU1113">
            <v>2.4500000000000002</v>
          </cell>
          <cell r="AV1113">
            <v>0.626</v>
          </cell>
          <cell r="AW1113">
            <v>0</v>
          </cell>
          <cell r="AX1113">
            <v>1</v>
          </cell>
          <cell r="AY1113" t="str">
            <v>2L127X76X11.1LLBB</v>
          </cell>
        </row>
        <row r="1114">
          <cell r="A1114" t="str">
            <v>2L</v>
          </cell>
          <cell r="B1114" t="str">
            <v>2L5X3X7/16X3/8LLBB</v>
          </cell>
          <cell r="C1114">
            <v>22.5</v>
          </cell>
          <cell r="D1114">
            <v>6.62</v>
          </cell>
          <cell r="E1114">
            <v>5</v>
          </cell>
          <cell r="F1114">
            <v>0</v>
          </cell>
          <cell r="G1114">
            <v>0</v>
          </cell>
          <cell r="H1114">
            <v>0</v>
          </cell>
          <cell r="I1114">
            <v>3</v>
          </cell>
          <cell r="J1114">
            <v>0</v>
          </cell>
          <cell r="K1114">
            <v>0</v>
          </cell>
          <cell r="L1114">
            <v>0</v>
          </cell>
          <cell r="M1114">
            <v>0.4375</v>
          </cell>
          <cell r="N1114">
            <v>0</v>
          </cell>
          <cell r="O1114">
            <v>0</v>
          </cell>
          <cell r="P1114">
            <v>0</v>
          </cell>
          <cell r="Q1114">
            <v>0</v>
          </cell>
          <cell r="R1114">
            <v>0</v>
          </cell>
          <cell r="S1114">
            <v>1.72</v>
          </cell>
          <cell r="T1114">
            <v>0</v>
          </cell>
          <cell r="U1114">
            <v>0</v>
          </cell>
          <cell r="V1114">
            <v>1.21</v>
          </cell>
          <cell r="W1114">
            <v>0</v>
          </cell>
          <cell r="X1114">
            <v>0</v>
          </cell>
          <cell r="Y1114">
            <v>0</v>
          </cell>
          <cell r="Z1114">
            <v>0</v>
          </cell>
          <cell r="AA1114">
            <v>0</v>
          </cell>
          <cell r="AB1114">
            <v>0</v>
          </cell>
          <cell r="AC1114">
            <v>0</v>
          </cell>
          <cell r="AD1114">
            <v>0</v>
          </cell>
          <cell r="AE1114">
            <v>16.8</v>
          </cell>
          <cell r="AF1114">
            <v>9.07</v>
          </cell>
          <cell r="AG1114">
            <v>5.12</v>
          </cell>
          <cell r="AH1114">
            <v>1.59</v>
          </cell>
          <cell r="AI1114">
            <v>0</v>
          </cell>
          <cell r="AJ1114">
            <v>0</v>
          </cell>
          <cell r="AK1114">
            <v>0</v>
          </cell>
          <cell r="AL1114">
            <v>1.23</v>
          </cell>
          <cell r="AM1114">
            <v>0</v>
          </cell>
          <cell r="AN1114">
            <v>0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2.5099999999999998</v>
          </cell>
          <cell r="AV1114">
            <v>0.64400000000000002</v>
          </cell>
          <cell r="AW1114">
            <v>0</v>
          </cell>
          <cell r="AX1114">
            <v>1</v>
          </cell>
          <cell r="AY1114" t="str">
            <v>2L127X76X11.1X9LLBB</v>
          </cell>
        </row>
        <row r="1115">
          <cell r="A1115" t="str">
            <v>2L</v>
          </cell>
          <cell r="B1115" t="str">
            <v>2L5X3X7/16X3/4LLBB</v>
          </cell>
          <cell r="C1115">
            <v>22.5</v>
          </cell>
          <cell r="D1115">
            <v>6.62</v>
          </cell>
          <cell r="E1115">
            <v>5</v>
          </cell>
          <cell r="F1115">
            <v>0</v>
          </cell>
          <cell r="G1115">
            <v>0</v>
          </cell>
          <cell r="H1115">
            <v>0</v>
          </cell>
          <cell r="I1115">
            <v>3</v>
          </cell>
          <cell r="J1115">
            <v>0</v>
          </cell>
          <cell r="K1115">
            <v>0</v>
          </cell>
          <cell r="L1115">
            <v>0</v>
          </cell>
          <cell r="M1115">
            <v>0.4375</v>
          </cell>
          <cell r="N1115">
            <v>0</v>
          </cell>
          <cell r="O1115">
            <v>0</v>
          </cell>
          <cell r="P1115">
            <v>0</v>
          </cell>
          <cell r="Q1115">
            <v>0</v>
          </cell>
          <cell r="R1115">
            <v>0</v>
          </cell>
          <cell r="S1115">
            <v>1.72</v>
          </cell>
          <cell r="T1115">
            <v>0</v>
          </cell>
          <cell r="U1115">
            <v>0</v>
          </cell>
          <cell r="V1115">
            <v>1.21</v>
          </cell>
          <cell r="W1115">
            <v>0</v>
          </cell>
          <cell r="X1115">
            <v>0</v>
          </cell>
          <cell r="Y1115">
            <v>0</v>
          </cell>
          <cell r="Z1115">
            <v>0</v>
          </cell>
          <cell r="AA1115">
            <v>0</v>
          </cell>
          <cell r="AB1115">
            <v>0</v>
          </cell>
          <cell r="AC1115">
            <v>0</v>
          </cell>
          <cell r="AD1115">
            <v>0</v>
          </cell>
          <cell r="AE1115">
            <v>16.8</v>
          </cell>
          <cell r="AF1115">
            <v>9.07</v>
          </cell>
          <cell r="AG1115">
            <v>5.12</v>
          </cell>
          <cell r="AH1115">
            <v>1.59</v>
          </cell>
          <cell r="AI1115">
            <v>0</v>
          </cell>
          <cell r="AJ1115">
            <v>0</v>
          </cell>
          <cell r="AK1115">
            <v>0</v>
          </cell>
          <cell r="AL1115">
            <v>1.38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0</v>
          </cell>
          <cell r="AS1115">
            <v>0</v>
          </cell>
          <cell r="AT1115">
            <v>0</v>
          </cell>
          <cell r="AU1115">
            <v>2.58</v>
          </cell>
          <cell r="AV1115">
            <v>0.66400000000000003</v>
          </cell>
          <cell r="AW1115">
            <v>0</v>
          </cell>
          <cell r="AX1115">
            <v>1</v>
          </cell>
          <cell r="AY1115" t="str">
            <v>2L127X76X11.1X19LLBB</v>
          </cell>
        </row>
        <row r="1116">
          <cell r="A1116" t="str">
            <v>2L</v>
          </cell>
          <cell r="B1116" t="str">
            <v>2L5X3X3/8LLBB</v>
          </cell>
          <cell r="C1116">
            <v>19.5</v>
          </cell>
          <cell r="D1116">
            <v>5.73</v>
          </cell>
          <cell r="E1116">
            <v>5</v>
          </cell>
          <cell r="F1116">
            <v>0</v>
          </cell>
          <cell r="G1116">
            <v>0</v>
          </cell>
          <cell r="H1116">
            <v>0</v>
          </cell>
          <cell r="I1116">
            <v>3</v>
          </cell>
          <cell r="J1116">
            <v>0</v>
          </cell>
          <cell r="K1116">
            <v>0</v>
          </cell>
          <cell r="L1116">
            <v>0</v>
          </cell>
          <cell r="M1116">
            <v>0.375</v>
          </cell>
          <cell r="N1116">
            <v>0</v>
          </cell>
          <cell r="O1116">
            <v>0</v>
          </cell>
          <cell r="P1116">
            <v>0</v>
          </cell>
          <cell r="Q1116">
            <v>0</v>
          </cell>
          <cell r="R1116">
            <v>0</v>
          </cell>
          <cell r="S1116">
            <v>1.69</v>
          </cell>
          <cell r="T1116">
            <v>0</v>
          </cell>
          <cell r="U1116">
            <v>0</v>
          </cell>
          <cell r="V1116">
            <v>1.18</v>
          </cell>
          <cell r="W1116">
            <v>0</v>
          </cell>
          <cell r="X1116">
            <v>0</v>
          </cell>
          <cell r="Y1116">
            <v>0</v>
          </cell>
          <cell r="Z1116">
            <v>0</v>
          </cell>
          <cell r="AA1116">
            <v>0</v>
          </cell>
          <cell r="AB1116">
            <v>0</v>
          </cell>
          <cell r="AC1116">
            <v>0</v>
          </cell>
          <cell r="AD1116">
            <v>0</v>
          </cell>
          <cell r="AE1116">
            <v>14.7</v>
          </cell>
          <cell r="AF1116">
            <v>7.87</v>
          </cell>
          <cell r="AG1116">
            <v>4.4400000000000004</v>
          </cell>
          <cell r="AH1116">
            <v>1.6</v>
          </cell>
          <cell r="AI1116">
            <v>0</v>
          </cell>
          <cell r="AJ1116">
            <v>0</v>
          </cell>
          <cell r="AK1116">
            <v>0</v>
          </cell>
          <cell r="AL1116">
            <v>1.0900000000000001</v>
          </cell>
          <cell r="AM1116">
            <v>0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2.4500000000000002</v>
          </cell>
          <cell r="AV1116">
            <v>0.624</v>
          </cell>
          <cell r="AW1116">
            <v>0</v>
          </cell>
          <cell r="AX1116">
            <v>1</v>
          </cell>
          <cell r="AY1116" t="str">
            <v>2L127X76X9.5LLBB</v>
          </cell>
        </row>
        <row r="1117">
          <cell r="A1117" t="str">
            <v>2L</v>
          </cell>
          <cell r="B1117" t="str">
            <v>2L5X3X3/8X3/8LLBB</v>
          </cell>
          <cell r="C1117">
            <v>19.5</v>
          </cell>
          <cell r="D1117">
            <v>5.73</v>
          </cell>
          <cell r="E1117">
            <v>5</v>
          </cell>
          <cell r="F1117">
            <v>0</v>
          </cell>
          <cell r="G1117">
            <v>0</v>
          </cell>
          <cell r="H1117">
            <v>0</v>
          </cell>
          <cell r="I1117">
            <v>3</v>
          </cell>
          <cell r="J1117">
            <v>0</v>
          </cell>
          <cell r="K1117">
            <v>0</v>
          </cell>
          <cell r="L1117">
            <v>0</v>
          </cell>
          <cell r="M1117">
            <v>0.375</v>
          </cell>
          <cell r="N1117">
            <v>0</v>
          </cell>
          <cell r="O1117">
            <v>0</v>
          </cell>
          <cell r="P1117">
            <v>0</v>
          </cell>
          <cell r="Q1117">
            <v>0</v>
          </cell>
          <cell r="R1117">
            <v>0</v>
          </cell>
          <cell r="S1117">
            <v>1.69</v>
          </cell>
          <cell r="T1117">
            <v>0</v>
          </cell>
          <cell r="U1117">
            <v>0</v>
          </cell>
          <cell r="V1117">
            <v>1.18</v>
          </cell>
          <cell r="W1117">
            <v>0</v>
          </cell>
          <cell r="X1117">
            <v>0</v>
          </cell>
          <cell r="Y1117">
            <v>0</v>
          </cell>
          <cell r="Z1117">
            <v>0</v>
          </cell>
          <cell r="AA1117">
            <v>0</v>
          </cell>
          <cell r="AB1117">
            <v>0</v>
          </cell>
          <cell r="AC1117">
            <v>0</v>
          </cell>
          <cell r="AD1117">
            <v>0</v>
          </cell>
          <cell r="AE1117">
            <v>14.7</v>
          </cell>
          <cell r="AF1117">
            <v>7.87</v>
          </cell>
          <cell r="AG1117">
            <v>4.4400000000000004</v>
          </cell>
          <cell r="AH1117">
            <v>1.6</v>
          </cell>
          <cell r="AI1117">
            <v>0</v>
          </cell>
          <cell r="AJ1117">
            <v>0</v>
          </cell>
          <cell r="AK1117">
            <v>0</v>
          </cell>
          <cell r="AL1117">
            <v>1.22</v>
          </cell>
          <cell r="AM1117">
            <v>0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2.5099999999999998</v>
          </cell>
          <cell r="AV1117">
            <v>0.64200000000000002</v>
          </cell>
          <cell r="AW1117">
            <v>0</v>
          </cell>
          <cell r="AX1117">
            <v>0.98299999999999998</v>
          </cell>
          <cell r="AY1117" t="str">
            <v>2L127X76X9.5X9LLBB</v>
          </cell>
        </row>
        <row r="1118">
          <cell r="A1118" t="str">
            <v>2L</v>
          </cell>
          <cell r="B1118" t="str">
            <v>2L5X3X3/8X3/4LLBB</v>
          </cell>
          <cell r="C1118">
            <v>19.5</v>
          </cell>
          <cell r="D1118">
            <v>5.73</v>
          </cell>
          <cell r="E1118">
            <v>5</v>
          </cell>
          <cell r="F1118">
            <v>0</v>
          </cell>
          <cell r="G1118">
            <v>0</v>
          </cell>
          <cell r="H1118">
            <v>0</v>
          </cell>
          <cell r="I1118">
            <v>3</v>
          </cell>
          <cell r="J1118">
            <v>0</v>
          </cell>
          <cell r="K1118">
            <v>0</v>
          </cell>
          <cell r="L1118">
            <v>0</v>
          </cell>
          <cell r="M1118">
            <v>0.375</v>
          </cell>
          <cell r="N1118">
            <v>0</v>
          </cell>
          <cell r="O1118">
            <v>0</v>
          </cell>
          <cell r="P1118">
            <v>0</v>
          </cell>
          <cell r="Q1118">
            <v>0</v>
          </cell>
          <cell r="R1118">
            <v>0</v>
          </cell>
          <cell r="S1118">
            <v>1.69</v>
          </cell>
          <cell r="T1118">
            <v>0</v>
          </cell>
          <cell r="U1118">
            <v>0</v>
          </cell>
          <cell r="V1118">
            <v>1.18</v>
          </cell>
          <cell r="W1118">
            <v>0</v>
          </cell>
          <cell r="X1118">
            <v>0</v>
          </cell>
          <cell r="Y1118">
            <v>0</v>
          </cell>
          <cell r="Z1118">
            <v>0</v>
          </cell>
          <cell r="AA1118">
            <v>0</v>
          </cell>
          <cell r="AB1118">
            <v>0</v>
          </cell>
          <cell r="AC1118">
            <v>0</v>
          </cell>
          <cell r="AD1118">
            <v>0</v>
          </cell>
          <cell r="AE1118">
            <v>14.7</v>
          </cell>
          <cell r="AF1118">
            <v>7.87</v>
          </cell>
          <cell r="AG1118">
            <v>4.4400000000000004</v>
          </cell>
          <cell r="AH1118">
            <v>1.6</v>
          </cell>
          <cell r="AI1118">
            <v>0</v>
          </cell>
          <cell r="AJ1118">
            <v>0</v>
          </cell>
          <cell r="AK1118">
            <v>0</v>
          </cell>
          <cell r="AL1118">
            <v>1.36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2.59</v>
          </cell>
          <cell r="AV1118">
            <v>0.66100000000000003</v>
          </cell>
          <cell r="AW1118">
            <v>0</v>
          </cell>
          <cell r="AX1118">
            <v>0.98299999999999998</v>
          </cell>
          <cell r="AY1118" t="str">
            <v>2L127X76X9.5X19LLBB</v>
          </cell>
        </row>
        <row r="1119">
          <cell r="A1119" t="str">
            <v>2L</v>
          </cell>
          <cell r="B1119" t="str">
            <v>2L5X3X5/16LLBB</v>
          </cell>
          <cell r="C1119">
            <v>16.399999999999999</v>
          </cell>
          <cell r="D1119">
            <v>4.8099999999999996</v>
          </cell>
          <cell r="E1119">
            <v>5</v>
          </cell>
          <cell r="F1119">
            <v>0</v>
          </cell>
          <cell r="G1119">
            <v>0</v>
          </cell>
          <cell r="H1119">
            <v>0</v>
          </cell>
          <cell r="I1119">
            <v>3</v>
          </cell>
          <cell r="J1119">
            <v>0</v>
          </cell>
          <cell r="K1119">
            <v>0</v>
          </cell>
          <cell r="L1119">
            <v>0</v>
          </cell>
          <cell r="M1119">
            <v>0.3125</v>
          </cell>
          <cell r="N1119">
            <v>0</v>
          </cell>
          <cell r="O1119">
            <v>0</v>
          </cell>
          <cell r="P1119">
            <v>0</v>
          </cell>
          <cell r="Q1119">
            <v>0</v>
          </cell>
          <cell r="R1119">
            <v>0</v>
          </cell>
          <cell r="S1119">
            <v>1.67</v>
          </cell>
          <cell r="T1119">
            <v>0</v>
          </cell>
          <cell r="U1119">
            <v>0</v>
          </cell>
          <cell r="V1119">
            <v>1.1499999999999999</v>
          </cell>
          <cell r="W1119">
            <v>0</v>
          </cell>
          <cell r="X1119">
            <v>0</v>
          </cell>
          <cell r="Y1119">
            <v>0</v>
          </cell>
          <cell r="Z1119">
            <v>0</v>
          </cell>
          <cell r="AA1119">
            <v>0</v>
          </cell>
          <cell r="AB1119">
            <v>0</v>
          </cell>
          <cell r="AC1119">
            <v>0</v>
          </cell>
          <cell r="AD1119">
            <v>0</v>
          </cell>
          <cell r="AE1119">
            <v>12.5</v>
          </cell>
          <cell r="AF1119">
            <v>6.63</v>
          </cell>
          <cell r="AG1119">
            <v>3.74</v>
          </cell>
          <cell r="AH1119">
            <v>1.61</v>
          </cell>
          <cell r="AI1119">
            <v>0</v>
          </cell>
          <cell r="AJ1119">
            <v>0</v>
          </cell>
          <cell r="AK1119">
            <v>0</v>
          </cell>
          <cell r="AL1119">
            <v>1.08</v>
          </cell>
          <cell r="AM1119">
            <v>0</v>
          </cell>
          <cell r="AN1119">
            <v>0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2.46</v>
          </cell>
          <cell r="AV1119">
            <v>0.623</v>
          </cell>
          <cell r="AW1119">
            <v>0</v>
          </cell>
          <cell r="AX1119">
            <v>1</v>
          </cell>
          <cell r="AY1119" t="str">
            <v>2L127X76X7.9LLBB</v>
          </cell>
        </row>
        <row r="1120">
          <cell r="A1120" t="str">
            <v>2L</v>
          </cell>
          <cell r="B1120" t="str">
            <v>2L5X3X5/16X3/8LLBB</v>
          </cell>
          <cell r="C1120">
            <v>16.399999999999999</v>
          </cell>
          <cell r="D1120">
            <v>4.8099999999999996</v>
          </cell>
          <cell r="E1120">
            <v>5</v>
          </cell>
          <cell r="F1120">
            <v>0</v>
          </cell>
          <cell r="G1120">
            <v>0</v>
          </cell>
          <cell r="H1120">
            <v>0</v>
          </cell>
          <cell r="I1120">
            <v>3</v>
          </cell>
          <cell r="J1120">
            <v>0</v>
          </cell>
          <cell r="K1120">
            <v>0</v>
          </cell>
          <cell r="L1120">
            <v>0</v>
          </cell>
          <cell r="M1120">
            <v>0.3125</v>
          </cell>
          <cell r="N1120">
            <v>0</v>
          </cell>
          <cell r="O1120">
            <v>0</v>
          </cell>
          <cell r="P1120">
            <v>0</v>
          </cell>
          <cell r="Q1120">
            <v>0</v>
          </cell>
          <cell r="R1120">
            <v>0</v>
          </cell>
          <cell r="S1120">
            <v>1.67</v>
          </cell>
          <cell r="T1120">
            <v>0</v>
          </cell>
          <cell r="U1120">
            <v>0</v>
          </cell>
          <cell r="V1120">
            <v>1.1499999999999999</v>
          </cell>
          <cell r="W1120">
            <v>0</v>
          </cell>
          <cell r="X1120">
            <v>0</v>
          </cell>
          <cell r="Y1120">
            <v>0</v>
          </cell>
          <cell r="Z1120">
            <v>0</v>
          </cell>
          <cell r="AA1120">
            <v>0</v>
          </cell>
          <cell r="AB1120">
            <v>0</v>
          </cell>
          <cell r="AC1120">
            <v>0</v>
          </cell>
          <cell r="AD1120">
            <v>0</v>
          </cell>
          <cell r="AE1120">
            <v>12.5</v>
          </cell>
          <cell r="AF1120">
            <v>6.63</v>
          </cell>
          <cell r="AG1120">
            <v>3.74</v>
          </cell>
          <cell r="AH1120">
            <v>1.61</v>
          </cell>
          <cell r="AI1120">
            <v>0</v>
          </cell>
          <cell r="AJ1120">
            <v>0</v>
          </cell>
          <cell r="AK1120">
            <v>0</v>
          </cell>
          <cell r="AL1120">
            <v>1.21</v>
          </cell>
          <cell r="AM1120">
            <v>0</v>
          </cell>
          <cell r="AN1120">
            <v>0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2.52</v>
          </cell>
          <cell r="AV1120">
            <v>0.64</v>
          </cell>
          <cell r="AW1120">
            <v>0</v>
          </cell>
          <cell r="AX1120">
            <v>0.91200000000000003</v>
          </cell>
          <cell r="AY1120" t="str">
            <v>2L127X76X7.9X9LLBB</v>
          </cell>
        </row>
        <row r="1121">
          <cell r="A1121" t="str">
            <v>2L</v>
          </cell>
          <cell r="B1121" t="str">
            <v>2L5X3X5/16X3/4LLBB</v>
          </cell>
          <cell r="C1121">
            <v>16.399999999999999</v>
          </cell>
          <cell r="D1121">
            <v>4.8099999999999996</v>
          </cell>
          <cell r="E1121">
            <v>5</v>
          </cell>
          <cell r="F1121">
            <v>0</v>
          </cell>
          <cell r="G1121">
            <v>0</v>
          </cell>
          <cell r="H1121">
            <v>0</v>
          </cell>
          <cell r="I1121">
            <v>3</v>
          </cell>
          <cell r="J1121">
            <v>0</v>
          </cell>
          <cell r="K1121">
            <v>0</v>
          </cell>
          <cell r="L1121">
            <v>0</v>
          </cell>
          <cell r="M1121">
            <v>0.3125</v>
          </cell>
          <cell r="N1121">
            <v>0</v>
          </cell>
          <cell r="O1121">
            <v>0</v>
          </cell>
          <cell r="P1121">
            <v>0</v>
          </cell>
          <cell r="Q1121">
            <v>0</v>
          </cell>
          <cell r="R1121">
            <v>0</v>
          </cell>
          <cell r="S1121">
            <v>1.67</v>
          </cell>
          <cell r="T1121">
            <v>0</v>
          </cell>
          <cell r="U1121">
            <v>0</v>
          </cell>
          <cell r="V1121">
            <v>1.1499999999999999</v>
          </cell>
          <cell r="W1121">
            <v>0</v>
          </cell>
          <cell r="X1121">
            <v>0</v>
          </cell>
          <cell r="Y1121">
            <v>0</v>
          </cell>
          <cell r="Z1121">
            <v>0</v>
          </cell>
          <cell r="AA1121">
            <v>0</v>
          </cell>
          <cell r="AB1121">
            <v>0</v>
          </cell>
          <cell r="AC1121">
            <v>0</v>
          </cell>
          <cell r="AD1121">
            <v>0</v>
          </cell>
          <cell r="AE1121">
            <v>12.5</v>
          </cell>
          <cell r="AF1121">
            <v>6.63</v>
          </cell>
          <cell r="AG1121">
            <v>3.74</v>
          </cell>
          <cell r="AH1121">
            <v>1.61</v>
          </cell>
          <cell r="AI1121">
            <v>0</v>
          </cell>
          <cell r="AJ1121">
            <v>0</v>
          </cell>
          <cell r="AK1121">
            <v>0</v>
          </cell>
          <cell r="AL1121">
            <v>1.35</v>
          </cell>
          <cell r="AM1121">
            <v>0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2.59</v>
          </cell>
          <cell r="AV1121">
            <v>0.65900000000000003</v>
          </cell>
          <cell r="AW1121">
            <v>0</v>
          </cell>
          <cell r="AX1121">
            <v>0.91200000000000003</v>
          </cell>
          <cell r="AY1121" t="str">
            <v>2L127X76X7.9X19LLBB</v>
          </cell>
        </row>
        <row r="1122">
          <cell r="A1122" t="str">
            <v>2L</v>
          </cell>
          <cell r="B1122" t="str">
            <v>2L5X3X1/4LLBB</v>
          </cell>
          <cell r="C1122">
            <v>13.2</v>
          </cell>
          <cell r="D1122">
            <v>3.88</v>
          </cell>
          <cell r="E1122">
            <v>5</v>
          </cell>
          <cell r="F1122">
            <v>0</v>
          </cell>
          <cell r="G1122">
            <v>0</v>
          </cell>
          <cell r="H1122">
            <v>0</v>
          </cell>
          <cell r="I1122">
            <v>3</v>
          </cell>
          <cell r="J1122">
            <v>0</v>
          </cell>
          <cell r="K1122">
            <v>0</v>
          </cell>
          <cell r="L1122">
            <v>0</v>
          </cell>
          <cell r="M1122">
            <v>0.25</v>
          </cell>
          <cell r="N1122">
            <v>0</v>
          </cell>
          <cell r="O1122">
            <v>0</v>
          </cell>
          <cell r="P1122">
            <v>0</v>
          </cell>
          <cell r="Q1122">
            <v>0</v>
          </cell>
          <cell r="R1122">
            <v>0</v>
          </cell>
          <cell r="S1122">
            <v>1.64</v>
          </cell>
          <cell r="T1122">
            <v>0</v>
          </cell>
          <cell r="U1122">
            <v>0</v>
          </cell>
          <cell r="V1122">
            <v>1.1200000000000001</v>
          </cell>
          <cell r="W1122">
            <v>0</v>
          </cell>
          <cell r="X1122">
            <v>0</v>
          </cell>
          <cell r="Y1122">
            <v>0</v>
          </cell>
          <cell r="Z1122">
            <v>0</v>
          </cell>
          <cell r="AA1122">
            <v>0</v>
          </cell>
          <cell r="AB1122">
            <v>0</v>
          </cell>
          <cell r="AC1122">
            <v>0</v>
          </cell>
          <cell r="AD1122">
            <v>0</v>
          </cell>
          <cell r="AE1122">
            <v>10.199999999999999</v>
          </cell>
          <cell r="AF1122">
            <v>5.37</v>
          </cell>
          <cell r="AG1122">
            <v>3.03</v>
          </cell>
          <cell r="AH1122">
            <v>1.62</v>
          </cell>
          <cell r="AI1122">
            <v>0</v>
          </cell>
          <cell r="AJ1122">
            <v>0</v>
          </cell>
          <cell r="AK1122">
            <v>0</v>
          </cell>
          <cell r="AL1122">
            <v>1.07</v>
          </cell>
          <cell r="AM1122">
            <v>0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2.46</v>
          </cell>
          <cell r="AV1122">
            <v>0.622</v>
          </cell>
          <cell r="AW1122">
            <v>0</v>
          </cell>
          <cell r="AX1122">
            <v>1</v>
          </cell>
          <cell r="AY1122" t="str">
            <v>2L127X76X6.4LLBB</v>
          </cell>
        </row>
        <row r="1123">
          <cell r="A1123" t="str">
            <v>2L</v>
          </cell>
          <cell r="B1123" t="str">
            <v>2L5X3X1/4X3/8LLBB</v>
          </cell>
          <cell r="C1123">
            <v>13.2</v>
          </cell>
          <cell r="D1123">
            <v>3.88</v>
          </cell>
          <cell r="E1123">
            <v>5</v>
          </cell>
          <cell r="F1123">
            <v>0</v>
          </cell>
          <cell r="G1123">
            <v>0</v>
          </cell>
          <cell r="H1123">
            <v>0</v>
          </cell>
          <cell r="I1123">
            <v>3</v>
          </cell>
          <cell r="J1123">
            <v>0</v>
          </cell>
          <cell r="K1123">
            <v>0</v>
          </cell>
          <cell r="L1123">
            <v>0</v>
          </cell>
          <cell r="M1123">
            <v>0.25</v>
          </cell>
          <cell r="N1123">
            <v>0</v>
          </cell>
          <cell r="O1123">
            <v>0</v>
          </cell>
          <cell r="P1123">
            <v>0</v>
          </cell>
          <cell r="Q1123">
            <v>0</v>
          </cell>
          <cell r="R1123">
            <v>0</v>
          </cell>
          <cell r="S1123">
            <v>1.64</v>
          </cell>
          <cell r="T1123">
            <v>0</v>
          </cell>
          <cell r="U1123">
            <v>0</v>
          </cell>
          <cell r="V1123">
            <v>1.1200000000000001</v>
          </cell>
          <cell r="W1123">
            <v>0</v>
          </cell>
          <cell r="X1123">
            <v>0</v>
          </cell>
          <cell r="Y1123">
            <v>0</v>
          </cell>
          <cell r="Z1123">
            <v>0</v>
          </cell>
          <cell r="AA1123">
            <v>0</v>
          </cell>
          <cell r="AB1123">
            <v>0</v>
          </cell>
          <cell r="AC1123">
            <v>0</v>
          </cell>
          <cell r="AD1123">
            <v>0</v>
          </cell>
          <cell r="AE1123">
            <v>10.199999999999999</v>
          </cell>
          <cell r="AF1123">
            <v>5.37</v>
          </cell>
          <cell r="AG1123">
            <v>3.03</v>
          </cell>
          <cell r="AH1123">
            <v>1.62</v>
          </cell>
          <cell r="AI1123">
            <v>0</v>
          </cell>
          <cell r="AJ1123">
            <v>0</v>
          </cell>
          <cell r="AK1123">
            <v>0</v>
          </cell>
          <cell r="AL1123">
            <v>1.19</v>
          </cell>
          <cell r="AM1123">
            <v>0</v>
          </cell>
          <cell r="AN1123">
            <v>0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2.52</v>
          </cell>
          <cell r="AV1123">
            <v>0.63800000000000001</v>
          </cell>
          <cell r="AW1123">
            <v>0</v>
          </cell>
          <cell r="AX1123">
            <v>0.80400000000000005</v>
          </cell>
          <cell r="AY1123" t="str">
            <v>2L127X76X6.4X9LLBB</v>
          </cell>
        </row>
        <row r="1124">
          <cell r="A1124" t="str">
            <v>2L</v>
          </cell>
          <cell r="B1124" t="str">
            <v>2L5X3X1/4X3/4LLBB</v>
          </cell>
          <cell r="C1124">
            <v>13.2</v>
          </cell>
          <cell r="D1124">
            <v>3.88</v>
          </cell>
          <cell r="E1124">
            <v>5</v>
          </cell>
          <cell r="F1124">
            <v>0</v>
          </cell>
          <cell r="G1124">
            <v>0</v>
          </cell>
          <cell r="H1124">
            <v>0</v>
          </cell>
          <cell r="I1124">
            <v>3</v>
          </cell>
          <cell r="J1124">
            <v>0</v>
          </cell>
          <cell r="K1124">
            <v>0</v>
          </cell>
          <cell r="L1124">
            <v>0</v>
          </cell>
          <cell r="M1124">
            <v>0.25</v>
          </cell>
          <cell r="N1124">
            <v>0</v>
          </cell>
          <cell r="O1124">
            <v>0</v>
          </cell>
          <cell r="P1124">
            <v>0</v>
          </cell>
          <cell r="Q1124">
            <v>0</v>
          </cell>
          <cell r="R1124">
            <v>0</v>
          </cell>
          <cell r="S1124">
            <v>1.64</v>
          </cell>
          <cell r="T1124">
            <v>0</v>
          </cell>
          <cell r="U1124">
            <v>0</v>
          </cell>
          <cell r="V1124">
            <v>1.1200000000000001</v>
          </cell>
          <cell r="W1124">
            <v>0</v>
          </cell>
          <cell r="X1124">
            <v>0</v>
          </cell>
          <cell r="Y1124">
            <v>0</v>
          </cell>
          <cell r="Z1124">
            <v>0</v>
          </cell>
          <cell r="AA1124">
            <v>0</v>
          </cell>
          <cell r="AB1124">
            <v>0</v>
          </cell>
          <cell r="AC1124">
            <v>0</v>
          </cell>
          <cell r="AD1124">
            <v>0</v>
          </cell>
          <cell r="AE1124">
            <v>10.199999999999999</v>
          </cell>
          <cell r="AF1124">
            <v>5.37</v>
          </cell>
          <cell r="AG1124">
            <v>3.03</v>
          </cell>
          <cell r="AH1124">
            <v>1.62</v>
          </cell>
          <cell r="AI1124">
            <v>0</v>
          </cell>
          <cell r="AJ1124">
            <v>0</v>
          </cell>
          <cell r="AK1124">
            <v>0</v>
          </cell>
          <cell r="AL1124">
            <v>1.33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0</v>
          </cell>
          <cell r="AS1124">
            <v>0</v>
          </cell>
          <cell r="AT1124">
            <v>0</v>
          </cell>
          <cell r="AU1124">
            <v>2.59</v>
          </cell>
          <cell r="AV1124">
            <v>0.65700000000000003</v>
          </cell>
          <cell r="AW1124">
            <v>0</v>
          </cell>
          <cell r="AX1124">
            <v>0.80400000000000005</v>
          </cell>
          <cell r="AY1124" t="str">
            <v>2L127X76X6.4X19LLBB</v>
          </cell>
        </row>
        <row r="1125">
          <cell r="A1125" t="str">
            <v>2L</v>
          </cell>
          <cell r="B1125" t="str">
            <v>2L4X3-1/2X1/2LLBB</v>
          </cell>
          <cell r="C1125">
            <v>23.8</v>
          </cell>
          <cell r="D1125">
            <v>7.01</v>
          </cell>
          <cell r="E1125">
            <v>4</v>
          </cell>
          <cell r="F1125">
            <v>0</v>
          </cell>
          <cell r="G1125">
            <v>0</v>
          </cell>
          <cell r="H1125">
            <v>0</v>
          </cell>
          <cell r="I1125">
            <v>3.5</v>
          </cell>
          <cell r="J1125">
            <v>0</v>
          </cell>
          <cell r="K1125">
            <v>0</v>
          </cell>
          <cell r="L1125">
            <v>0</v>
          </cell>
          <cell r="M1125">
            <v>0.5</v>
          </cell>
          <cell r="N1125">
            <v>0</v>
          </cell>
          <cell r="O1125">
            <v>0</v>
          </cell>
          <cell r="P1125">
            <v>0</v>
          </cell>
          <cell r="Q1125">
            <v>0</v>
          </cell>
          <cell r="R1125">
            <v>0</v>
          </cell>
          <cell r="S1125">
            <v>1.24</v>
          </cell>
          <cell r="T1125">
            <v>0</v>
          </cell>
          <cell r="U1125">
            <v>0</v>
          </cell>
          <cell r="V1125">
            <v>0.497</v>
          </cell>
          <cell r="W1125">
            <v>0</v>
          </cell>
          <cell r="X1125">
            <v>0</v>
          </cell>
          <cell r="Y1125">
            <v>0</v>
          </cell>
          <cell r="Z1125">
            <v>0</v>
          </cell>
          <cell r="AA1125">
            <v>0</v>
          </cell>
          <cell r="AB1125">
            <v>0</v>
          </cell>
          <cell r="AC1125">
            <v>0</v>
          </cell>
          <cell r="AD1125">
            <v>0</v>
          </cell>
          <cell r="AE1125">
            <v>10.6</v>
          </cell>
          <cell r="AF1125">
            <v>6.91</v>
          </cell>
          <cell r="AG1125">
            <v>3.84</v>
          </cell>
          <cell r="AH1125">
            <v>1.23</v>
          </cell>
          <cell r="AI1125">
            <v>0</v>
          </cell>
          <cell r="AJ1125">
            <v>0</v>
          </cell>
          <cell r="AK1125">
            <v>0</v>
          </cell>
          <cell r="AL1125">
            <v>1.44</v>
          </cell>
          <cell r="AM1125">
            <v>0</v>
          </cell>
          <cell r="AN1125">
            <v>0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2.14</v>
          </cell>
          <cell r="AV1125">
            <v>0.78400000000000003</v>
          </cell>
          <cell r="AW1125">
            <v>0</v>
          </cell>
          <cell r="AX1125">
            <v>1</v>
          </cell>
          <cell r="AY1125" t="str">
            <v>2L102X89X12.7LLBB</v>
          </cell>
        </row>
        <row r="1126">
          <cell r="A1126" t="str">
            <v>2L</v>
          </cell>
          <cell r="B1126" t="str">
            <v>2L4X3-1/2X1/2X3/8LLBB</v>
          </cell>
          <cell r="C1126">
            <v>23.8</v>
          </cell>
          <cell r="D1126">
            <v>7.01</v>
          </cell>
          <cell r="E1126">
            <v>4</v>
          </cell>
          <cell r="F1126">
            <v>0</v>
          </cell>
          <cell r="G1126">
            <v>0</v>
          </cell>
          <cell r="H1126">
            <v>0</v>
          </cell>
          <cell r="I1126">
            <v>3.5</v>
          </cell>
          <cell r="J1126">
            <v>0</v>
          </cell>
          <cell r="K1126">
            <v>0</v>
          </cell>
          <cell r="L1126">
            <v>0</v>
          </cell>
          <cell r="M1126">
            <v>0.5</v>
          </cell>
          <cell r="N1126">
            <v>0</v>
          </cell>
          <cell r="O1126">
            <v>0</v>
          </cell>
          <cell r="P1126">
            <v>0</v>
          </cell>
          <cell r="Q1126">
            <v>0</v>
          </cell>
          <cell r="R1126">
            <v>0</v>
          </cell>
          <cell r="S1126">
            <v>1.24</v>
          </cell>
          <cell r="T1126">
            <v>0</v>
          </cell>
          <cell r="U1126">
            <v>0</v>
          </cell>
          <cell r="V1126">
            <v>0.497</v>
          </cell>
          <cell r="W1126">
            <v>0</v>
          </cell>
          <cell r="X1126">
            <v>0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10.6</v>
          </cell>
          <cell r="AF1126">
            <v>6.91</v>
          </cell>
          <cell r="AG1126">
            <v>3.84</v>
          </cell>
          <cell r="AH1126">
            <v>1.23</v>
          </cell>
          <cell r="AI1126">
            <v>0</v>
          </cell>
          <cell r="AJ1126">
            <v>0</v>
          </cell>
          <cell r="AK1126">
            <v>0</v>
          </cell>
          <cell r="AL1126">
            <v>1.57</v>
          </cell>
          <cell r="AM1126">
            <v>0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2.23</v>
          </cell>
          <cell r="AV1126">
            <v>0.80200000000000005</v>
          </cell>
          <cell r="AW1126">
            <v>0</v>
          </cell>
          <cell r="AX1126">
            <v>1</v>
          </cell>
          <cell r="AY1126" t="str">
            <v>2L102X89X12.7X9LLBB</v>
          </cell>
        </row>
        <row r="1127">
          <cell r="A1127" t="str">
            <v>2L</v>
          </cell>
          <cell r="B1127" t="str">
            <v>2L4X3-1/2X1/2X3/4LLBB</v>
          </cell>
          <cell r="C1127">
            <v>23.8</v>
          </cell>
          <cell r="D1127">
            <v>7.01</v>
          </cell>
          <cell r="E1127">
            <v>4</v>
          </cell>
          <cell r="F1127">
            <v>0</v>
          </cell>
          <cell r="G1127">
            <v>0</v>
          </cell>
          <cell r="H1127">
            <v>0</v>
          </cell>
          <cell r="I1127">
            <v>3.5</v>
          </cell>
          <cell r="J1127">
            <v>0</v>
          </cell>
          <cell r="K1127">
            <v>0</v>
          </cell>
          <cell r="L1127">
            <v>0</v>
          </cell>
          <cell r="M1127">
            <v>0.5</v>
          </cell>
          <cell r="N1127">
            <v>0</v>
          </cell>
          <cell r="O1127">
            <v>0</v>
          </cell>
          <cell r="P1127">
            <v>0</v>
          </cell>
          <cell r="Q1127">
            <v>0</v>
          </cell>
          <cell r="R1127">
            <v>0</v>
          </cell>
          <cell r="S1127">
            <v>1.24</v>
          </cell>
          <cell r="T1127">
            <v>0</v>
          </cell>
          <cell r="U1127">
            <v>0</v>
          </cell>
          <cell r="V1127">
            <v>0.497</v>
          </cell>
          <cell r="W1127">
            <v>0</v>
          </cell>
          <cell r="X1127">
            <v>0</v>
          </cell>
          <cell r="Y1127">
            <v>0</v>
          </cell>
          <cell r="Z1127">
            <v>0</v>
          </cell>
          <cell r="AA1127">
            <v>0</v>
          </cell>
          <cell r="AB1127">
            <v>0</v>
          </cell>
          <cell r="AC1127">
            <v>0</v>
          </cell>
          <cell r="AD1127">
            <v>0</v>
          </cell>
          <cell r="AE1127">
            <v>10.6</v>
          </cell>
          <cell r="AF1127">
            <v>6.91</v>
          </cell>
          <cell r="AG1127">
            <v>3.84</v>
          </cell>
          <cell r="AH1127">
            <v>1.23</v>
          </cell>
          <cell r="AI1127">
            <v>0</v>
          </cell>
          <cell r="AJ1127">
            <v>0</v>
          </cell>
          <cell r="AK1127">
            <v>0</v>
          </cell>
          <cell r="AL1127">
            <v>1.72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0</v>
          </cell>
          <cell r="AS1127">
            <v>0</v>
          </cell>
          <cell r="AT1127">
            <v>0</v>
          </cell>
          <cell r="AU1127">
            <v>2.33</v>
          </cell>
          <cell r="AV1127">
            <v>0.81900000000000006</v>
          </cell>
          <cell r="AW1127">
            <v>0</v>
          </cell>
          <cell r="AX1127">
            <v>1</v>
          </cell>
          <cell r="AY1127" t="str">
            <v>2L102X89X12.7X19LLBB</v>
          </cell>
        </row>
        <row r="1128">
          <cell r="A1128" t="str">
            <v>2L</v>
          </cell>
          <cell r="B1128" t="str">
            <v>2L4X3-1/2X3/8LLBB</v>
          </cell>
          <cell r="C1128">
            <v>18.2</v>
          </cell>
          <cell r="D1128">
            <v>5.35</v>
          </cell>
          <cell r="E1128">
            <v>4</v>
          </cell>
          <cell r="F1128">
            <v>0</v>
          </cell>
          <cell r="G1128">
            <v>0</v>
          </cell>
          <cell r="H1128">
            <v>0</v>
          </cell>
          <cell r="I1128">
            <v>3.5</v>
          </cell>
          <cell r="J1128">
            <v>0</v>
          </cell>
          <cell r="K1128">
            <v>0</v>
          </cell>
          <cell r="L1128">
            <v>0</v>
          </cell>
          <cell r="M1128">
            <v>0.375</v>
          </cell>
          <cell r="N1128">
            <v>0</v>
          </cell>
          <cell r="O1128">
            <v>0</v>
          </cell>
          <cell r="P1128">
            <v>0</v>
          </cell>
          <cell r="Q1128">
            <v>0</v>
          </cell>
          <cell r="R1128">
            <v>0</v>
          </cell>
          <cell r="S1128">
            <v>1.2</v>
          </cell>
          <cell r="T1128">
            <v>0</v>
          </cell>
          <cell r="U1128">
            <v>0</v>
          </cell>
          <cell r="V1128">
            <v>0.433</v>
          </cell>
          <cell r="W1128">
            <v>0</v>
          </cell>
          <cell r="X1128">
            <v>0</v>
          </cell>
          <cell r="Y1128">
            <v>0</v>
          </cell>
          <cell r="Z1128">
            <v>0</v>
          </cell>
          <cell r="AA1128">
            <v>0</v>
          </cell>
          <cell r="AB1128">
            <v>0</v>
          </cell>
          <cell r="AC1128">
            <v>0</v>
          </cell>
          <cell r="AD1128">
            <v>0</v>
          </cell>
          <cell r="AE1128">
            <v>8.3000000000000007</v>
          </cell>
          <cell r="AF1128">
            <v>5.32</v>
          </cell>
          <cell r="AG1128">
            <v>2.96</v>
          </cell>
          <cell r="AH1128">
            <v>1.25</v>
          </cell>
          <cell r="AI1128">
            <v>0</v>
          </cell>
          <cell r="AJ1128">
            <v>0</v>
          </cell>
          <cell r="AK1128">
            <v>0</v>
          </cell>
          <cell r="AL1128">
            <v>1.42</v>
          </cell>
          <cell r="AM1128">
            <v>0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2.14</v>
          </cell>
          <cell r="AV1128">
            <v>0.77800000000000002</v>
          </cell>
          <cell r="AW1128">
            <v>0</v>
          </cell>
          <cell r="AX1128">
            <v>1</v>
          </cell>
          <cell r="AY1128" t="str">
            <v>2L102X89X9.5LLBB</v>
          </cell>
        </row>
        <row r="1129">
          <cell r="A1129" t="str">
            <v>2L</v>
          </cell>
          <cell r="B1129" t="str">
            <v>2L4X3-1/2X3/8X3/8LLBB</v>
          </cell>
          <cell r="C1129">
            <v>18.2</v>
          </cell>
          <cell r="D1129">
            <v>5.35</v>
          </cell>
          <cell r="E1129">
            <v>4</v>
          </cell>
          <cell r="F1129">
            <v>0</v>
          </cell>
          <cell r="G1129">
            <v>0</v>
          </cell>
          <cell r="H1129">
            <v>0</v>
          </cell>
          <cell r="I1129">
            <v>3.5</v>
          </cell>
          <cell r="J1129">
            <v>0</v>
          </cell>
          <cell r="K1129">
            <v>0</v>
          </cell>
          <cell r="L1129">
            <v>0</v>
          </cell>
          <cell r="M1129">
            <v>0.375</v>
          </cell>
          <cell r="N1129">
            <v>0</v>
          </cell>
          <cell r="O1129">
            <v>0</v>
          </cell>
          <cell r="P1129">
            <v>0</v>
          </cell>
          <cell r="Q1129">
            <v>0</v>
          </cell>
          <cell r="R1129">
            <v>0</v>
          </cell>
          <cell r="S1129">
            <v>1.2</v>
          </cell>
          <cell r="T1129">
            <v>0</v>
          </cell>
          <cell r="U1129">
            <v>0</v>
          </cell>
          <cell r="V1129">
            <v>0.433</v>
          </cell>
          <cell r="W1129">
            <v>0</v>
          </cell>
          <cell r="X1129">
            <v>0</v>
          </cell>
          <cell r="Y1129">
            <v>0</v>
          </cell>
          <cell r="Z1129">
            <v>0</v>
          </cell>
          <cell r="AA1129">
            <v>0</v>
          </cell>
          <cell r="AB1129">
            <v>0</v>
          </cell>
          <cell r="AC1129">
            <v>0</v>
          </cell>
          <cell r="AD1129">
            <v>0</v>
          </cell>
          <cell r="AE1129">
            <v>8.3000000000000007</v>
          </cell>
          <cell r="AF1129">
            <v>5.32</v>
          </cell>
          <cell r="AG1129">
            <v>2.96</v>
          </cell>
          <cell r="AH1129">
            <v>1.25</v>
          </cell>
          <cell r="AI1129">
            <v>0</v>
          </cell>
          <cell r="AJ1129">
            <v>0</v>
          </cell>
          <cell r="AK1129">
            <v>0</v>
          </cell>
          <cell r="AL1129">
            <v>1.55</v>
          </cell>
          <cell r="AM1129">
            <v>0</v>
          </cell>
          <cell r="AN1129">
            <v>0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2.23</v>
          </cell>
          <cell r="AV1129">
            <v>0.79500000000000004</v>
          </cell>
          <cell r="AW1129">
            <v>0</v>
          </cell>
          <cell r="AX1129">
            <v>1</v>
          </cell>
          <cell r="AY1129" t="str">
            <v>2L102X89X9.5X9LLBB</v>
          </cell>
        </row>
        <row r="1130">
          <cell r="A1130" t="str">
            <v>2L</v>
          </cell>
          <cell r="B1130" t="str">
            <v>2L4X3-1/2X3/8X3/4LLBB</v>
          </cell>
          <cell r="C1130">
            <v>18.2</v>
          </cell>
          <cell r="D1130">
            <v>5.35</v>
          </cell>
          <cell r="E1130">
            <v>4</v>
          </cell>
          <cell r="F1130">
            <v>0</v>
          </cell>
          <cell r="G1130">
            <v>0</v>
          </cell>
          <cell r="H1130">
            <v>0</v>
          </cell>
          <cell r="I1130">
            <v>3.5</v>
          </cell>
          <cell r="J1130">
            <v>0</v>
          </cell>
          <cell r="K1130">
            <v>0</v>
          </cell>
          <cell r="L1130">
            <v>0</v>
          </cell>
          <cell r="M1130">
            <v>0.375</v>
          </cell>
          <cell r="N1130">
            <v>0</v>
          </cell>
          <cell r="O1130">
            <v>0</v>
          </cell>
          <cell r="P1130">
            <v>0</v>
          </cell>
          <cell r="Q1130">
            <v>0</v>
          </cell>
          <cell r="R1130">
            <v>0</v>
          </cell>
          <cell r="S1130">
            <v>1.2</v>
          </cell>
          <cell r="T1130">
            <v>0</v>
          </cell>
          <cell r="U1130">
            <v>0</v>
          </cell>
          <cell r="V1130">
            <v>0.433</v>
          </cell>
          <cell r="W1130">
            <v>0</v>
          </cell>
          <cell r="X1130">
            <v>0</v>
          </cell>
          <cell r="Y1130">
            <v>0</v>
          </cell>
          <cell r="Z1130">
            <v>0</v>
          </cell>
          <cell r="AA1130">
            <v>0</v>
          </cell>
          <cell r="AB1130">
            <v>0</v>
          </cell>
          <cell r="AC1130">
            <v>0</v>
          </cell>
          <cell r="AD1130">
            <v>0</v>
          </cell>
          <cell r="AE1130">
            <v>8.3000000000000007</v>
          </cell>
          <cell r="AF1130">
            <v>5.32</v>
          </cell>
          <cell r="AG1130">
            <v>2.96</v>
          </cell>
          <cell r="AH1130">
            <v>1.25</v>
          </cell>
          <cell r="AI1130">
            <v>0</v>
          </cell>
          <cell r="AJ1130">
            <v>0</v>
          </cell>
          <cell r="AK1130">
            <v>0</v>
          </cell>
          <cell r="AL1130">
            <v>1.69</v>
          </cell>
          <cell r="AM1130">
            <v>0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2.33</v>
          </cell>
          <cell r="AV1130">
            <v>0.81300000000000006</v>
          </cell>
          <cell r="AW1130">
            <v>0</v>
          </cell>
          <cell r="AX1130">
            <v>1</v>
          </cell>
          <cell r="AY1130" t="str">
            <v>2L102X89X9.5X19LLBB</v>
          </cell>
        </row>
        <row r="1131">
          <cell r="A1131" t="str">
            <v>2L</v>
          </cell>
          <cell r="B1131" t="str">
            <v>2L4X3-1/2X5/16LLBB</v>
          </cell>
          <cell r="C1131">
            <v>15.3</v>
          </cell>
          <cell r="D1131">
            <v>4.5</v>
          </cell>
          <cell r="E1131">
            <v>4</v>
          </cell>
          <cell r="F1131">
            <v>0</v>
          </cell>
          <cell r="G1131">
            <v>0</v>
          </cell>
          <cell r="H1131">
            <v>0</v>
          </cell>
          <cell r="I1131">
            <v>3.5</v>
          </cell>
          <cell r="J1131">
            <v>0</v>
          </cell>
          <cell r="K1131">
            <v>0</v>
          </cell>
          <cell r="L1131">
            <v>0</v>
          </cell>
          <cell r="M1131">
            <v>0.3125</v>
          </cell>
          <cell r="N1131">
            <v>0</v>
          </cell>
          <cell r="O1131">
            <v>0</v>
          </cell>
          <cell r="P1131">
            <v>0</v>
          </cell>
          <cell r="Q1131">
            <v>0</v>
          </cell>
          <cell r="R1131">
            <v>0</v>
          </cell>
          <cell r="S1131">
            <v>1.17</v>
          </cell>
          <cell r="T1131">
            <v>0</v>
          </cell>
          <cell r="U1131">
            <v>0</v>
          </cell>
          <cell r="V1131">
            <v>0.40100000000000002</v>
          </cell>
          <cell r="W1131">
            <v>0</v>
          </cell>
          <cell r="X1131">
            <v>0</v>
          </cell>
          <cell r="Y1131">
            <v>0</v>
          </cell>
          <cell r="Z1131">
            <v>0</v>
          </cell>
          <cell r="AA1131">
            <v>0</v>
          </cell>
          <cell r="AB1131">
            <v>0</v>
          </cell>
          <cell r="AC1131">
            <v>0</v>
          </cell>
          <cell r="AD1131">
            <v>0</v>
          </cell>
          <cell r="AE1131">
            <v>7.07</v>
          </cell>
          <cell r="AF1131">
            <v>4.49</v>
          </cell>
          <cell r="AG1131">
            <v>2.5</v>
          </cell>
          <cell r="AH1131">
            <v>1.25</v>
          </cell>
          <cell r="AI1131">
            <v>0</v>
          </cell>
          <cell r="AJ1131">
            <v>0</v>
          </cell>
          <cell r="AK1131">
            <v>0</v>
          </cell>
          <cell r="AL1131">
            <v>1.4</v>
          </cell>
          <cell r="AM1131">
            <v>0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2.14</v>
          </cell>
          <cell r="AV1131">
            <v>0.77500000000000002</v>
          </cell>
          <cell r="AW1131">
            <v>0</v>
          </cell>
          <cell r="AX1131">
            <v>1</v>
          </cell>
          <cell r="AY1131" t="str">
            <v>2L102X89X7.9LLBB</v>
          </cell>
        </row>
        <row r="1132">
          <cell r="A1132" t="str">
            <v>2L</v>
          </cell>
          <cell r="B1132" t="str">
            <v>2L4X3-1/2X5/16X3/8LLBB</v>
          </cell>
          <cell r="C1132">
            <v>15.3</v>
          </cell>
          <cell r="D1132">
            <v>4.5</v>
          </cell>
          <cell r="E1132">
            <v>4</v>
          </cell>
          <cell r="F1132">
            <v>0</v>
          </cell>
          <cell r="G1132">
            <v>0</v>
          </cell>
          <cell r="H1132">
            <v>0</v>
          </cell>
          <cell r="I1132">
            <v>3.5</v>
          </cell>
          <cell r="J1132">
            <v>0</v>
          </cell>
          <cell r="K1132">
            <v>0</v>
          </cell>
          <cell r="L1132">
            <v>0</v>
          </cell>
          <cell r="M1132">
            <v>0.3125</v>
          </cell>
          <cell r="N1132">
            <v>0</v>
          </cell>
          <cell r="O1132">
            <v>0</v>
          </cell>
          <cell r="P1132">
            <v>0</v>
          </cell>
          <cell r="Q1132">
            <v>0</v>
          </cell>
          <cell r="R1132">
            <v>0</v>
          </cell>
          <cell r="S1132">
            <v>1.17</v>
          </cell>
          <cell r="T1132">
            <v>0</v>
          </cell>
          <cell r="U1132">
            <v>0</v>
          </cell>
          <cell r="V1132">
            <v>0.40100000000000002</v>
          </cell>
          <cell r="W1132">
            <v>0</v>
          </cell>
          <cell r="X1132">
            <v>0</v>
          </cell>
          <cell r="Y1132">
            <v>0</v>
          </cell>
          <cell r="Z1132">
            <v>0</v>
          </cell>
          <cell r="AA1132">
            <v>0</v>
          </cell>
          <cell r="AB1132">
            <v>0</v>
          </cell>
          <cell r="AC1132">
            <v>0</v>
          </cell>
          <cell r="AD1132">
            <v>0</v>
          </cell>
          <cell r="AE1132">
            <v>7.07</v>
          </cell>
          <cell r="AF1132">
            <v>4.49</v>
          </cell>
          <cell r="AG1132">
            <v>2.5</v>
          </cell>
          <cell r="AH1132">
            <v>1.25</v>
          </cell>
          <cell r="AI1132">
            <v>0</v>
          </cell>
          <cell r="AJ1132">
            <v>0</v>
          </cell>
          <cell r="AK1132">
            <v>0</v>
          </cell>
          <cell r="AL1132">
            <v>1.53</v>
          </cell>
          <cell r="AM1132">
            <v>0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2.23</v>
          </cell>
          <cell r="AV1132">
            <v>0.79200000000000004</v>
          </cell>
          <cell r="AW1132">
            <v>0</v>
          </cell>
          <cell r="AX1132">
            <v>0.997</v>
          </cell>
          <cell r="AY1132" t="str">
            <v>2L102X89X7.9X9LLBB</v>
          </cell>
        </row>
        <row r="1133">
          <cell r="A1133" t="str">
            <v>2L</v>
          </cell>
          <cell r="B1133" t="str">
            <v>2L4X3-1/2X5/16X3/4LLBB</v>
          </cell>
          <cell r="C1133">
            <v>15.3</v>
          </cell>
          <cell r="D1133">
            <v>4.5</v>
          </cell>
          <cell r="E1133">
            <v>4</v>
          </cell>
          <cell r="F1133">
            <v>0</v>
          </cell>
          <cell r="G1133">
            <v>0</v>
          </cell>
          <cell r="H1133">
            <v>0</v>
          </cell>
          <cell r="I1133">
            <v>3.5</v>
          </cell>
          <cell r="J1133">
            <v>0</v>
          </cell>
          <cell r="K1133">
            <v>0</v>
          </cell>
          <cell r="L1133">
            <v>0</v>
          </cell>
          <cell r="M1133">
            <v>0.3125</v>
          </cell>
          <cell r="N1133">
            <v>0</v>
          </cell>
          <cell r="O1133">
            <v>0</v>
          </cell>
          <cell r="P1133">
            <v>0</v>
          </cell>
          <cell r="Q1133">
            <v>0</v>
          </cell>
          <cell r="R1133">
            <v>0</v>
          </cell>
          <cell r="S1133">
            <v>1.17</v>
          </cell>
          <cell r="T1133">
            <v>0</v>
          </cell>
          <cell r="U1133">
            <v>0</v>
          </cell>
          <cell r="V1133">
            <v>0.40100000000000002</v>
          </cell>
          <cell r="W1133">
            <v>0</v>
          </cell>
          <cell r="X1133">
            <v>0</v>
          </cell>
          <cell r="Y1133">
            <v>0</v>
          </cell>
          <cell r="Z1133">
            <v>0</v>
          </cell>
          <cell r="AA1133">
            <v>0</v>
          </cell>
          <cell r="AB1133">
            <v>0</v>
          </cell>
          <cell r="AC1133">
            <v>0</v>
          </cell>
          <cell r="AD1133">
            <v>0</v>
          </cell>
          <cell r="AE1133">
            <v>7.07</v>
          </cell>
          <cell r="AF1133">
            <v>4.49</v>
          </cell>
          <cell r="AG1133">
            <v>2.5</v>
          </cell>
          <cell r="AH1133">
            <v>1.25</v>
          </cell>
          <cell r="AI1133">
            <v>0</v>
          </cell>
          <cell r="AJ1133">
            <v>0</v>
          </cell>
          <cell r="AK1133">
            <v>0</v>
          </cell>
          <cell r="AL1133">
            <v>1.68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0</v>
          </cell>
          <cell r="AS1133">
            <v>0</v>
          </cell>
          <cell r="AT1133">
            <v>0</v>
          </cell>
          <cell r="AU1133">
            <v>2.33</v>
          </cell>
          <cell r="AV1133">
            <v>0.81</v>
          </cell>
          <cell r="AW1133">
            <v>0</v>
          </cell>
          <cell r="AX1133">
            <v>0.997</v>
          </cell>
          <cell r="AY1133" t="str">
            <v>2L102X89X7.9X19LLBB</v>
          </cell>
        </row>
        <row r="1134">
          <cell r="A1134" t="str">
            <v>2L</v>
          </cell>
          <cell r="B1134" t="str">
            <v>2L4X3-1/2X1/4LLBB</v>
          </cell>
          <cell r="C1134">
            <v>12.4</v>
          </cell>
          <cell r="D1134">
            <v>3.63</v>
          </cell>
          <cell r="E1134">
            <v>4</v>
          </cell>
          <cell r="F1134">
            <v>0</v>
          </cell>
          <cell r="G1134">
            <v>0</v>
          </cell>
          <cell r="H1134">
            <v>0</v>
          </cell>
          <cell r="I1134">
            <v>3.5</v>
          </cell>
          <cell r="J1134">
            <v>0</v>
          </cell>
          <cell r="K1134">
            <v>0</v>
          </cell>
          <cell r="L1134">
            <v>0</v>
          </cell>
          <cell r="M1134">
            <v>0.25</v>
          </cell>
          <cell r="N1134">
            <v>0</v>
          </cell>
          <cell r="O1134">
            <v>0</v>
          </cell>
          <cell r="P1134">
            <v>0</v>
          </cell>
          <cell r="Q1134">
            <v>0</v>
          </cell>
          <cell r="R1134">
            <v>0</v>
          </cell>
          <cell r="S1134">
            <v>1.1399999999999999</v>
          </cell>
          <cell r="T1134">
            <v>0</v>
          </cell>
          <cell r="U1134">
            <v>0</v>
          </cell>
          <cell r="V1134">
            <v>0.36799999999999999</v>
          </cell>
          <cell r="W1134">
            <v>0</v>
          </cell>
          <cell r="X1134">
            <v>0</v>
          </cell>
          <cell r="Y1134">
            <v>0</v>
          </cell>
          <cell r="Z1134">
            <v>0</v>
          </cell>
          <cell r="AA1134">
            <v>0</v>
          </cell>
          <cell r="AB1134">
            <v>0</v>
          </cell>
          <cell r="AC1134">
            <v>0</v>
          </cell>
          <cell r="AD1134">
            <v>0</v>
          </cell>
          <cell r="AE1134">
            <v>5.78</v>
          </cell>
          <cell r="AF1134">
            <v>3.63</v>
          </cell>
          <cell r="AG1134">
            <v>2.02</v>
          </cell>
          <cell r="AH1134">
            <v>1.26</v>
          </cell>
          <cell r="AI1134">
            <v>0</v>
          </cell>
          <cell r="AJ1134">
            <v>0</v>
          </cell>
          <cell r="AK1134">
            <v>0</v>
          </cell>
          <cell r="AL1134">
            <v>1.39</v>
          </cell>
          <cell r="AM1134">
            <v>0</v>
          </cell>
          <cell r="AN1134">
            <v>0</v>
          </cell>
          <cell r="AO1134">
            <v>0</v>
          </cell>
          <cell r="AP1134">
            <v>0</v>
          </cell>
          <cell r="AQ1134">
            <v>0</v>
          </cell>
          <cell r="AR1134">
            <v>0</v>
          </cell>
          <cell r="AS1134">
            <v>0</v>
          </cell>
          <cell r="AT1134">
            <v>0</v>
          </cell>
          <cell r="AU1134">
            <v>2.14</v>
          </cell>
          <cell r="AV1134">
            <v>0.77300000000000002</v>
          </cell>
          <cell r="AW1134">
            <v>0</v>
          </cell>
          <cell r="AX1134">
            <v>1</v>
          </cell>
          <cell r="AY1134" t="str">
            <v>2L102X89X6.4LLBB</v>
          </cell>
        </row>
        <row r="1135">
          <cell r="A1135" t="str">
            <v>2L</v>
          </cell>
          <cell r="B1135" t="str">
            <v>2L4X3-1/2X1/4X3/8LLBB</v>
          </cell>
          <cell r="C1135">
            <v>12.4</v>
          </cell>
          <cell r="D1135">
            <v>3.63</v>
          </cell>
          <cell r="E1135">
            <v>4</v>
          </cell>
          <cell r="F1135">
            <v>0</v>
          </cell>
          <cell r="G1135">
            <v>0</v>
          </cell>
          <cell r="H1135">
            <v>0</v>
          </cell>
          <cell r="I1135">
            <v>3.5</v>
          </cell>
          <cell r="J1135">
            <v>0</v>
          </cell>
          <cell r="K1135">
            <v>0</v>
          </cell>
          <cell r="L1135">
            <v>0</v>
          </cell>
          <cell r="M1135">
            <v>0.25</v>
          </cell>
          <cell r="N1135">
            <v>0</v>
          </cell>
          <cell r="O1135">
            <v>0</v>
          </cell>
          <cell r="P1135">
            <v>0</v>
          </cell>
          <cell r="Q1135">
            <v>0</v>
          </cell>
          <cell r="R1135">
            <v>0</v>
          </cell>
          <cell r="S1135">
            <v>1.1399999999999999</v>
          </cell>
          <cell r="T1135">
            <v>0</v>
          </cell>
          <cell r="U1135">
            <v>0</v>
          </cell>
          <cell r="V1135">
            <v>0.36799999999999999</v>
          </cell>
          <cell r="W1135">
            <v>0</v>
          </cell>
          <cell r="X1135">
            <v>0</v>
          </cell>
          <cell r="Y1135">
            <v>0</v>
          </cell>
          <cell r="Z1135">
            <v>0</v>
          </cell>
          <cell r="AA1135">
            <v>0</v>
          </cell>
          <cell r="AB1135">
            <v>0</v>
          </cell>
          <cell r="AC1135">
            <v>0</v>
          </cell>
          <cell r="AD1135">
            <v>0</v>
          </cell>
          <cell r="AE1135">
            <v>5.78</v>
          </cell>
          <cell r="AF1135">
            <v>3.63</v>
          </cell>
          <cell r="AG1135">
            <v>2.02</v>
          </cell>
          <cell r="AH1135">
            <v>1.26</v>
          </cell>
          <cell r="AI1135">
            <v>0</v>
          </cell>
          <cell r="AJ1135">
            <v>0</v>
          </cell>
          <cell r="AK1135">
            <v>0</v>
          </cell>
          <cell r="AL1135">
            <v>1.52</v>
          </cell>
          <cell r="AM1135">
            <v>0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2.2200000000000002</v>
          </cell>
          <cell r="AV1135">
            <v>0.79</v>
          </cell>
          <cell r="AW1135">
            <v>0</v>
          </cell>
          <cell r="AX1135">
            <v>0.91200000000000003</v>
          </cell>
          <cell r="AY1135" t="str">
            <v>2L102X89X6.4X9LLBB</v>
          </cell>
        </row>
        <row r="1136">
          <cell r="A1136" t="str">
            <v>2L</v>
          </cell>
          <cell r="B1136" t="str">
            <v>2L4X3-1/2X1/4X3/4LLBB</v>
          </cell>
          <cell r="C1136">
            <v>12.4</v>
          </cell>
          <cell r="D1136">
            <v>3.63</v>
          </cell>
          <cell r="E1136">
            <v>4</v>
          </cell>
          <cell r="F1136">
            <v>0</v>
          </cell>
          <cell r="G1136">
            <v>0</v>
          </cell>
          <cell r="H1136">
            <v>0</v>
          </cell>
          <cell r="I1136">
            <v>3.5</v>
          </cell>
          <cell r="J1136">
            <v>0</v>
          </cell>
          <cell r="K1136">
            <v>0</v>
          </cell>
          <cell r="L1136">
            <v>0</v>
          </cell>
          <cell r="M1136">
            <v>0.25</v>
          </cell>
          <cell r="N1136">
            <v>0</v>
          </cell>
          <cell r="O1136">
            <v>0</v>
          </cell>
          <cell r="P1136">
            <v>0</v>
          </cell>
          <cell r="Q1136">
            <v>0</v>
          </cell>
          <cell r="R1136">
            <v>0</v>
          </cell>
          <cell r="S1136">
            <v>1.1399999999999999</v>
          </cell>
          <cell r="T1136">
            <v>0</v>
          </cell>
          <cell r="U1136">
            <v>0</v>
          </cell>
          <cell r="V1136">
            <v>0.36799999999999999</v>
          </cell>
          <cell r="W1136">
            <v>0</v>
          </cell>
          <cell r="X1136">
            <v>0</v>
          </cell>
          <cell r="Y1136">
            <v>0</v>
          </cell>
          <cell r="Z1136">
            <v>0</v>
          </cell>
          <cell r="AA1136">
            <v>0</v>
          </cell>
          <cell r="AB1136">
            <v>0</v>
          </cell>
          <cell r="AC1136">
            <v>0</v>
          </cell>
          <cell r="AD1136">
            <v>0</v>
          </cell>
          <cell r="AE1136">
            <v>5.78</v>
          </cell>
          <cell r="AF1136">
            <v>3.63</v>
          </cell>
          <cell r="AG1136">
            <v>2.02</v>
          </cell>
          <cell r="AH1136">
            <v>1.26</v>
          </cell>
          <cell r="AI1136">
            <v>0</v>
          </cell>
          <cell r="AJ1136">
            <v>0</v>
          </cell>
          <cell r="AK1136">
            <v>0</v>
          </cell>
          <cell r="AL1136">
            <v>1.66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2.3199999999999998</v>
          </cell>
          <cell r="AV1136">
            <v>0.80700000000000005</v>
          </cell>
          <cell r="AW1136">
            <v>0</v>
          </cell>
          <cell r="AX1136">
            <v>0.91200000000000003</v>
          </cell>
          <cell r="AY1136" t="str">
            <v>2L102X89X6.4X19LLBB</v>
          </cell>
        </row>
        <row r="1137">
          <cell r="A1137" t="str">
            <v>2L</v>
          </cell>
          <cell r="B1137" t="str">
            <v>2L4X3X5/8LLBB</v>
          </cell>
          <cell r="C1137">
            <v>27.1</v>
          </cell>
          <cell r="D1137">
            <v>7.98</v>
          </cell>
          <cell r="E1137">
            <v>4</v>
          </cell>
          <cell r="F1137">
            <v>0</v>
          </cell>
          <cell r="G1137">
            <v>0</v>
          </cell>
          <cell r="H1137">
            <v>0</v>
          </cell>
          <cell r="I1137">
            <v>3</v>
          </cell>
          <cell r="J1137">
            <v>0</v>
          </cell>
          <cell r="K1137">
            <v>0</v>
          </cell>
          <cell r="L1137">
            <v>0</v>
          </cell>
          <cell r="M1137">
            <v>0.625</v>
          </cell>
          <cell r="N1137">
            <v>0</v>
          </cell>
          <cell r="O1137">
            <v>0</v>
          </cell>
          <cell r="P1137">
            <v>0</v>
          </cell>
          <cell r="Q1137">
            <v>0</v>
          </cell>
          <cell r="R1137">
            <v>0</v>
          </cell>
          <cell r="S1137">
            <v>1.37</v>
          </cell>
          <cell r="T1137">
            <v>0</v>
          </cell>
          <cell r="U1137">
            <v>0</v>
          </cell>
          <cell r="V1137">
            <v>0.81</v>
          </cell>
          <cell r="W1137">
            <v>0</v>
          </cell>
          <cell r="X1137">
            <v>0</v>
          </cell>
          <cell r="Y1137">
            <v>0</v>
          </cell>
          <cell r="Z1137">
            <v>0</v>
          </cell>
          <cell r="AA1137">
            <v>0</v>
          </cell>
          <cell r="AB1137">
            <v>0</v>
          </cell>
          <cell r="AC1137">
            <v>0</v>
          </cell>
          <cell r="AD1137">
            <v>0</v>
          </cell>
          <cell r="AE1137">
            <v>12</v>
          </cell>
          <cell r="AF1137">
            <v>8.16</v>
          </cell>
          <cell r="AG1137">
            <v>4.5599999999999996</v>
          </cell>
          <cell r="AH1137">
            <v>1.23</v>
          </cell>
          <cell r="AI1137">
            <v>0</v>
          </cell>
          <cell r="AJ1137">
            <v>0</v>
          </cell>
          <cell r="AK1137">
            <v>0</v>
          </cell>
          <cell r="AL1137">
            <v>1.21</v>
          </cell>
          <cell r="AM1137">
            <v>0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2.02</v>
          </cell>
          <cell r="AV1137">
            <v>0.72799999999999998</v>
          </cell>
          <cell r="AW1137">
            <v>0</v>
          </cell>
          <cell r="AX1137">
            <v>1</v>
          </cell>
          <cell r="AY1137" t="str">
            <v>2L102X76X15.9LLBB</v>
          </cell>
        </row>
        <row r="1138">
          <cell r="A1138" t="str">
            <v>2L</v>
          </cell>
          <cell r="B1138" t="str">
            <v>2L4X3X5/8X3/8LLBB</v>
          </cell>
          <cell r="C1138">
            <v>27.1</v>
          </cell>
          <cell r="D1138">
            <v>7.98</v>
          </cell>
          <cell r="E1138">
            <v>4</v>
          </cell>
          <cell r="F1138">
            <v>0</v>
          </cell>
          <cell r="G1138">
            <v>0</v>
          </cell>
          <cell r="H1138">
            <v>0</v>
          </cell>
          <cell r="I1138">
            <v>3</v>
          </cell>
          <cell r="J1138">
            <v>0</v>
          </cell>
          <cell r="K1138">
            <v>0</v>
          </cell>
          <cell r="L1138">
            <v>0</v>
          </cell>
          <cell r="M1138">
            <v>0.625</v>
          </cell>
          <cell r="N1138">
            <v>0</v>
          </cell>
          <cell r="O1138">
            <v>0</v>
          </cell>
          <cell r="P1138">
            <v>0</v>
          </cell>
          <cell r="Q1138">
            <v>0</v>
          </cell>
          <cell r="R1138">
            <v>0</v>
          </cell>
          <cell r="S1138">
            <v>1.37</v>
          </cell>
          <cell r="T1138">
            <v>0</v>
          </cell>
          <cell r="U1138">
            <v>0</v>
          </cell>
          <cell r="V1138">
            <v>0.81</v>
          </cell>
          <cell r="W1138">
            <v>0</v>
          </cell>
          <cell r="X1138">
            <v>0</v>
          </cell>
          <cell r="Y1138">
            <v>0</v>
          </cell>
          <cell r="Z1138">
            <v>0</v>
          </cell>
          <cell r="AA1138">
            <v>0</v>
          </cell>
          <cell r="AB1138">
            <v>0</v>
          </cell>
          <cell r="AC1138">
            <v>0</v>
          </cell>
          <cell r="AD1138">
            <v>0</v>
          </cell>
          <cell r="AE1138">
            <v>12</v>
          </cell>
          <cell r="AF1138">
            <v>8.16</v>
          </cell>
          <cell r="AG1138">
            <v>4.5599999999999996</v>
          </cell>
          <cell r="AH1138">
            <v>1.23</v>
          </cell>
          <cell r="AI1138">
            <v>0</v>
          </cell>
          <cell r="AJ1138">
            <v>0</v>
          </cell>
          <cell r="AK1138">
            <v>0</v>
          </cell>
          <cell r="AL1138">
            <v>1.35</v>
          </cell>
          <cell r="AM1138">
            <v>0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2.11</v>
          </cell>
          <cell r="AV1138">
            <v>0.75</v>
          </cell>
          <cell r="AW1138">
            <v>0</v>
          </cell>
          <cell r="AX1138">
            <v>1</v>
          </cell>
          <cell r="AY1138" t="str">
            <v>2L102X76X15.9X9LLBB</v>
          </cell>
        </row>
        <row r="1139">
          <cell r="A1139" t="str">
            <v>2L</v>
          </cell>
          <cell r="B1139" t="str">
            <v>2L4X3X5/8X3/4LLBB</v>
          </cell>
          <cell r="C1139">
            <v>27.1</v>
          </cell>
          <cell r="D1139">
            <v>7.98</v>
          </cell>
          <cell r="E1139">
            <v>4</v>
          </cell>
          <cell r="F1139">
            <v>0</v>
          </cell>
          <cell r="G1139">
            <v>0</v>
          </cell>
          <cell r="H1139">
            <v>0</v>
          </cell>
          <cell r="I1139">
            <v>3</v>
          </cell>
          <cell r="J1139">
            <v>0</v>
          </cell>
          <cell r="K1139">
            <v>0</v>
          </cell>
          <cell r="L1139">
            <v>0</v>
          </cell>
          <cell r="M1139">
            <v>0.625</v>
          </cell>
          <cell r="N1139">
            <v>0</v>
          </cell>
          <cell r="O1139">
            <v>0</v>
          </cell>
          <cell r="P1139">
            <v>0</v>
          </cell>
          <cell r="Q1139">
            <v>0</v>
          </cell>
          <cell r="R1139">
            <v>0</v>
          </cell>
          <cell r="S1139">
            <v>1.37</v>
          </cell>
          <cell r="T1139">
            <v>0</v>
          </cell>
          <cell r="U1139">
            <v>0</v>
          </cell>
          <cell r="V1139">
            <v>0.81</v>
          </cell>
          <cell r="W1139">
            <v>0</v>
          </cell>
          <cell r="X1139">
            <v>0</v>
          </cell>
          <cell r="Y1139">
            <v>0</v>
          </cell>
          <cell r="Z1139">
            <v>0</v>
          </cell>
          <cell r="AA1139">
            <v>0</v>
          </cell>
          <cell r="AB1139">
            <v>0</v>
          </cell>
          <cell r="AC1139">
            <v>0</v>
          </cell>
          <cell r="AD1139">
            <v>0</v>
          </cell>
          <cell r="AE1139">
            <v>12</v>
          </cell>
          <cell r="AF1139">
            <v>8.16</v>
          </cell>
          <cell r="AG1139">
            <v>4.5599999999999996</v>
          </cell>
          <cell r="AH1139">
            <v>1.23</v>
          </cell>
          <cell r="AI1139">
            <v>0</v>
          </cell>
          <cell r="AJ1139">
            <v>0</v>
          </cell>
          <cell r="AK1139">
            <v>0</v>
          </cell>
          <cell r="AL1139">
            <v>1.5</v>
          </cell>
          <cell r="AM1139">
            <v>0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2.21</v>
          </cell>
          <cell r="AV1139">
            <v>0.77300000000000002</v>
          </cell>
          <cell r="AW1139">
            <v>0</v>
          </cell>
          <cell r="AX1139">
            <v>1</v>
          </cell>
          <cell r="AY1139" t="str">
            <v>2L102X76X15.9X19LLBB</v>
          </cell>
        </row>
        <row r="1140">
          <cell r="A1140" t="str">
            <v>2L</v>
          </cell>
          <cell r="B1140" t="str">
            <v>2L4X3X1/2LLBB</v>
          </cell>
          <cell r="C1140">
            <v>22.1</v>
          </cell>
          <cell r="D1140">
            <v>6.51</v>
          </cell>
          <cell r="E1140">
            <v>4</v>
          </cell>
          <cell r="F1140">
            <v>0</v>
          </cell>
          <cell r="G1140">
            <v>0</v>
          </cell>
          <cell r="H1140">
            <v>0</v>
          </cell>
          <cell r="I1140">
            <v>3</v>
          </cell>
          <cell r="J1140">
            <v>0</v>
          </cell>
          <cell r="K1140">
            <v>0</v>
          </cell>
          <cell r="L1140">
            <v>0</v>
          </cell>
          <cell r="M1140">
            <v>0.5</v>
          </cell>
          <cell r="N1140">
            <v>0</v>
          </cell>
          <cell r="O1140">
            <v>0</v>
          </cell>
          <cell r="P1140">
            <v>0</v>
          </cell>
          <cell r="Q1140">
            <v>0</v>
          </cell>
          <cell r="R1140">
            <v>0</v>
          </cell>
          <cell r="S1140">
            <v>1.32</v>
          </cell>
          <cell r="T1140">
            <v>0</v>
          </cell>
          <cell r="U1140">
            <v>0</v>
          </cell>
          <cell r="V1140">
            <v>0.747</v>
          </cell>
          <cell r="W1140">
            <v>0</v>
          </cell>
          <cell r="X1140">
            <v>0</v>
          </cell>
          <cell r="Y1140">
            <v>0</v>
          </cell>
          <cell r="Z1140">
            <v>0</v>
          </cell>
          <cell r="AA1140">
            <v>0</v>
          </cell>
          <cell r="AB1140">
            <v>0</v>
          </cell>
          <cell r="AC1140">
            <v>0</v>
          </cell>
          <cell r="AD1140">
            <v>0</v>
          </cell>
          <cell r="AE1140">
            <v>10</v>
          </cell>
          <cell r="AF1140">
            <v>6.73</v>
          </cell>
          <cell r="AG1140">
            <v>3.75</v>
          </cell>
          <cell r="AH1140">
            <v>1.24</v>
          </cell>
          <cell r="AI1140">
            <v>0</v>
          </cell>
          <cell r="AJ1140">
            <v>0</v>
          </cell>
          <cell r="AK1140">
            <v>0</v>
          </cell>
          <cell r="AL1140">
            <v>1.19</v>
          </cell>
          <cell r="AM1140">
            <v>0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2.02</v>
          </cell>
          <cell r="AV1140">
            <v>0.72099999999999997</v>
          </cell>
          <cell r="AW1140">
            <v>0</v>
          </cell>
          <cell r="AX1140">
            <v>1</v>
          </cell>
          <cell r="AY1140" t="str">
            <v>2L102X76X12.7LLBB</v>
          </cell>
        </row>
        <row r="1141">
          <cell r="A1141" t="str">
            <v>2L</v>
          </cell>
          <cell r="B1141" t="str">
            <v>2L4X3X1/2X3/8LLBB</v>
          </cell>
          <cell r="C1141">
            <v>22.1</v>
          </cell>
          <cell r="D1141">
            <v>6.51</v>
          </cell>
          <cell r="E1141">
            <v>4</v>
          </cell>
          <cell r="F1141">
            <v>0</v>
          </cell>
          <cell r="G1141">
            <v>0</v>
          </cell>
          <cell r="H1141">
            <v>0</v>
          </cell>
          <cell r="I1141">
            <v>3</v>
          </cell>
          <cell r="J1141">
            <v>0</v>
          </cell>
          <cell r="K1141">
            <v>0</v>
          </cell>
          <cell r="L1141">
            <v>0</v>
          </cell>
          <cell r="M1141">
            <v>0.5</v>
          </cell>
          <cell r="N1141">
            <v>0</v>
          </cell>
          <cell r="O1141">
            <v>0</v>
          </cell>
          <cell r="P1141">
            <v>0</v>
          </cell>
          <cell r="Q1141">
            <v>0</v>
          </cell>
          <cell r="R1141">
            <v>0</v>
          </cell>
          <cell r="S1141">
            <v>1.32</v>
          </cell>
          <cell r="T1141">
            <v>0</v>
          </cell>
          <cell r="U1141">
            <v>0</v>
          </cell>
          <cell r="V1141">
            <v>0.747</v>
          </cell>
          <cell r="W1141">
            <v>0</v>
          </cell>
          <cell r="X1141">
            <v>0</v>
          </cell>
          <cell r="Y1141">
            <v>0</v>
          </cell>
          <cell r="Z1141">
            <v>0</v>
          </cell>
          <cell r="AA1141">
            <v>0</v>
          </cell>
          <cell r="AB1141">
            <v>0</v>
          </cell>
          <cell r="AC1141">
            <v>0</v>
          </cell>
          <cell r="AD1141">
            <v>0</v>
          </cell>
          <cell r="AE1141">
            <v>10</v>
          </cell>
          <cell r="AF1141">
            <v>6.73</v>
          </cell>
          <cell r="AG1141">
            <v>3.75</v>
          </cell>
          <cell r="AH1141">
            <v>1.24</v>
          </cell>
          <cell r="AI1141">
            <v>0</v>
          </cell>
          <cell r="AJ1141">
            <v>0</v>
          </cell>
          <cell r="AK1141">
            <v>0</v>
          </cell>
          <cell r="AL1141">
            <v>1.32</v>
          </cell>
          <cell r="AM1141">
            <v>0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2.11</v>
          </cell>
          <cell r="AV1141">
            <v>0.74299999999999999</v>
          </cell>
          <cell r="AW1141">
            <v>0</v>
          </cell>
          <cell r="AX1141">
            <v>1</v>
          </cell>
          <cell r="AY1141" t="str">
            <v>2L102X76X12.7X9LLBB</v>
          </cell>
        </row>
        <row r="1142">
          <cell r="A1142" t="str">
            <v>2L</v>
          </cell>
          <cell r="B1142" t="str">
            <v>2L4X3X1/2X3/4LLBB</v>
          </cell>
          <cell r="C1142">
            <v>22.1</v>
          </cell>
          <cell r="D1142">
            <v>6.51</v>
          </cell>
          <cell r="E1142">
            <v>4</v>
          </cell>
          <cell r="F1142">
            <v>0</v>
          </cell>
          <cell r="G1142">
            <v>0</v>
          </cell>
          <cell r="H1142">
            <v>0</v>
          </cell>
          <cell r="I1142">
            <v>3</v>
          </cell>
          <cell r="J1142">
            <v>0</v>
          </cell>
          <cell r="K1142">
            <v>0</v>
          </cell>
          <cell r="L1142">
            <v>0</v>
          </cell>
          <cell r="M1142">
            <v>0.5</v>
          </cell>
          <cell r="N1142">
            <v>0</v>
          </cell>
          <cell r="O1142">
            <v>0</v>
          </cell>
          <cell r="P1142">
            <v>0</v>
          </cell>
          <cell r="Q1142">
            <v>0</v>
          </cell>
          <cell r="R1142">
            <v>0</v>
          </cell>
          <cell r="S1142">
            <v>1.32</v>
          </cell>
          <cell r="T1142">
            <v>0</v>
          </cell>
          <cell r="U1142">
            <v>0</v>
          </cell>
          <cell r="V1142">
            <v>0.747</v>
          </cell>
          <cell r="W1142">
            <v>0</v>
          </cell>
          <cell r="X1142">
            <v>0</v>
          </cell>
          <cell r="Y1142">
            <v>0</v>
          </cell>
          <cell r="Z1142">
            <v>0</v>
          </cell>
          <cell r="AA1142">
            <v>0</v>
          </cell>
          <cell r="AB1142">
            <v>0</v>
          </cell>
          <cell r="AC1142">
            <v>0</v>
          </cell>
          <cell r="AD1142">
            <v>0</v>
          </cell>
          <cell r="AE1142">
            <v>10</v>
          </cell>
          <cell r="AF1142">
            <v>6.73</v>
          </cell>
          <cell r="AG1142">
            <v>3.75</v>
          </cell>
          <cell r="AH1142">
            <v>1.24</v>
          </cell>
          <cell r="AI1142">
            <v>0</v>
          </cell>
          <cell r="AJ1142">
            <v>0</v>
          </cell>
          <cell r="AK1142">
            <v>0</v>
          </cell>
          <cell r="AL1142">
            <v>1.47</v>
          </cell>
          <cell r="AM1142">
            <v>0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2.2000000000000002</v>
          </cell>
          <cell r="AV1142">
            <v>0.76500000000000001</v>
          </cell>
          <cell r="AW1142">
            <v>0</v>
          </cell>
          <cell r="AX1142">
            <v>1</v>
          </cell>
          <cell r="AY1142" t="str">
            <v>2L102X76X12.7X19LLBB</v>
          </cell>
        </row>
        <row r="1143">
          <cell r="A1143" t="str">
            <v>2L</v>
          </cell>
          <cell r="B1143" t="str">
            <v>2L4X3X3/8LLBB</v>
          </cell>
          <cell r="C1143">
            <v>16.899999999999999</v>
          </cell>
          <cell r="D1143">
            <v>4.9800000000000004</v>
          </cell>
          <cell r="E1143">
            <v>4</v>
          </cell>
          <cell r="F1143">
            <v>0</v>
          </cell>
          <cell r="G1143">
            <v>0</v>
          </cell>
          <cell r="H1143">
            <v>0</v>
          </cell>
          <cell r="I1143">
            <v>3</v>
          </cell>
          <cell r="J1143">
            <v>0</v>
          </cell>
          <cell r="K1143">
            <v>0</v>
          </cell>
          <cell r="L1143">
            <v>0</v>
          </cell>
          <cell r="M1143">
            <v>0.375</v>
          </cell>
          <cell r="N1143">
            <v>0</v>
          </cell>
          <cell r="O1143">
            <v>0</v>
          </cell>
          <cell r="P1143">
            <v>0</v>
          </cell>
          <cell r="Q1143">
            <v>0</v>
          </cell>
          <cell r="R1143">
            <v>0</v>
          </cell>
          <cell r="S1143">
            <v>1.27</v>
          </cell>
          <cell r="T1143">
            <v>0</v>
          </cell>
          <cell r="U1143">
            <v>0</v>
          </cell>
          <cell r="V1143">
            <v>0.68300000000000005</v>
          </cell>
          <cell r="W1143">
            <v>0</v>
          </cell>
          <cell r="X1143">
            <v>0</v>
          </cell>
          <cell r="Y1143">
            <v>0</v>
          </cell>
          <cell r="Z1143">
            <v>0</v>
          </cell>
          <cell r="AA1143">
            <v>0</v>
          </cell>
          <cell r="AB1143">
            <v>0</v>
          </cell>
          <cell r="AC1143">
            <v>0</v>
          </cell>
          <cell r="AD1143">
            <v>0</v>
          </cell>
          <cell r="AE1143">
            <v>7.88</v>
          </cell>
          <cell r="AF1143">
            <v>5.19</v>
          </cell>
          <cell r="AG1143">
            <v>2.89</v>
          </cell>
          <cell r="AH1143">
            <v>1.26</v>
          </cell>
          <cell r="AI1143">
            <v>0</v>
          </cell>
          <cell r="AJ1143">
            <v>0</v>
          </cell>
          <cell r="AK1143">
            <v>0</v>
          </cell>
          <cell r="AL1143">
            <v>1.17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0</v>
          </cell>
          <cell r="AS1143">
            <v>0</v>
          </cell>
          <cell r="AT1143">
            <v>0</v>
          </cell>
          <cell r="AU1143">
            <v>2.0299999999999998</v>
          </cell>
          <cell r="AV1143">
            <v>0.71499999999999997</v>
          </cell>
          <cell r="AW1143">
            <v>0</v>
          </cell>
          <cell r="AX1143">
            <v>1</v>
          </cell>
          <cell r="AY1143" t="str">
            <v>2L102X76X9.5LLBB</v>
          </cell>
        </row>
        <row r="1144">
          <cell r="A1144" t="str">
            <v>2L</v>
          </cell>
          <cell r="B1144" t="str">
            <v>2L4X3X3/8X3/8LLBB</v>
          </cell>
          <cell r="C1144">
            <v>16.899999999999999</v>
          </cell>
          <cell r="D1144">
            <v>4.9800000000000004</v>
          </cell>
          <cell r="E1144">
            <v>4</v>
          </cell>
          <cell r="F1144">
            <v>0</v>
          </cell>
          <cell r="G1144">
            <v>0</v>
          </cell>
          <cell r="H1144">
            <v>0</v>
          </cell>
          <cell r="I1144">
            <v>3</v>
          </cell>
          <cell r="J1144">
            <v>0</v>
          </cell>
          <cell r="K1144">
            <v>0</v>
          </cell>
          <cell r="L1144">
            <v>0</v>
          </cell>
          <cell r="M1144">
            <v>0.375</v>
          </cell>
          <cell r="N1144">
            <v>0</v>
          </cell>
          <cell r="O1144">
            <v>0</v>
          </cell>
          <cell r="P1144">
            <v>0</v>
          </cell>
          <cell r="Q1144">
            <v>0</v>
          </cell>
          <cell r="R1144">
            <v>0</v>
          </cell>
          <cell r="S1144">
            <v>1.27</v>
          </cell>
          <cell r="T1144">
            <v>0</v>
          </cell>
          <cell r="U1144">
            <v>0</v>
          </cell>
          <cell r="V1144">
            <v>0.68300000000000005</v>
          </cell>
          <cell r="W1144">
            <v>0</v>
          </cell>
          <cell r="X1144">
            <v>0</v>
          </cell>
          <cell r="Y1144">
            <v>0</v>
          </cell>
          <cell r="Z1144">
            <v>0</v>
          </cell>
          <cell r="AA1144">
            <v>0</v>
          </cell>
          <cell r="AB1144">
            <v>0</v>
          </cell>
          <cell r="AC1144">
            <v>0</v>
          </cell>
          <cell r="AD1144">
            <v>0</v>
          </cell>
          <cell r="AE1144">
            <v>7.88</v>
          </cell>
          <cell r="AF1144">
            <v>5.19</v>
          </cell>
          <cell r="AG1144">
            <v>2.89</v>
          </cell>
          <cell r="AH1144">
            <v>1.26</v>
          </cell>
          <cell r="AI1144">
            <v>0</v>
          </cell>
          <cell r="AJ1144">
            <v>0</v>
          </cell>
          <cell r="AK1144">
            <v>0</v>
          </cell>
          <cell r="AL1144">
            <v>1.3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2.11</v>
          </cell>
          <cell r="AV1144">
            <v>0.73599999999999999</v>
          </cell>
          <cell r="AW1144">
            <v>0</v>
          </cell>
          <cell r="AX1144">
            <v>1</v>
          </cell>
          <cell r="AY1144" t="str">
            <v>2L102X76X9.5X9LLBB</v>
          </cell>
        </row>
        <row r="1145">
          <cell r="A1145" t="str">
            <v>2L</v>
          </cell>
          <cell r="B1145" t="str">
            <v>2L4X3X3/8X3/4LLBB</v>
          </cell>
          <cell r="C1145">
            <v>16.899999999999999</v>
          </cell>
          <cell r="D1145">
            <v>4.9800000000000004</v>
          </cell>
          <cell r="E1145">
            <v>4</v>
          </cell>
          <cell r="F1145">
            <v>0</v>
          </cell>
          <cell r="G1145">
            <v>0</v>
          </cell>
          <cell r="H1145">
            <v>0</v>
          </cell>
          <cell r="I1145">
            <v>3</v>
          </cell>
          <cell r="J1145">
            <v>0</v>
          </cell>
          <cell r="K1145">
            <v>0</v>
          </cell>
          <cell r="L1145">
            <v>0</v>
          </cell>
          <cell r="M1145">
            <v>0.375</v>
          </cell>
          <cell r="N1145">
            <v>0</v>
          </cell>
          <cell r="O1145">
            <v>0</v>
          </cell>
          <cell r="P1145">
            <v>0</v>
          </cell>
          <cell r="Q1145">
            <v>0</v>
          </cell>
          <cell r="R1145">
            <v>0</v>
          </cell>
          <cell r="S1145">
            <v>1.27</v>
          </cell>
          <cell r="T1145">
            <v>0</v>
          </cell>
          <cell r="U1145">
            <v>0</v>
          </cell>
          <cell r="V1145">
            <v>0.68300000000000005</v>
          </cell>
          <cell r="W1145">
            <v>0</v>
          </cell>
          <cell r="X1145">
            <v>0</v>
          </cell>
          <cell r="Y1145">
            <v>0</v>
          </cell>
          <cell r="Z1145">
            <v>0</v>
          </cell>
          <cell r="AA1145">
            <v>0</v>
          </cell>
          <cell r="AB1145">
            <v>0</v>
          </cell>
          <cell r="AC1145">
            <v>0</v>
          </cell>
          <cell r="AD1145">
            <v>0</v>
          </cell>
          <cell r="AE1145">
            <v>7.88</v>
          </cell>
          <cell r="AF1145">
            <v>5.19</v>
          </cell>
          <cell r="AG1145">
            <v>2.89</v>
          </cell>
          <cell r="AH1145">
            <v>1.26</v>
          </cell>
          <cell r="AI1145">
            <v>0</v>
          </cell>
          <cell r="AJ1145">
            <v>0</v>
          </cell>
          <cell r="AK1145">
            <v>0</v>
          </cell>
          <cell r="AL1145">
            <v>1.44</v>
          </cell>
          <cell r="AM1145">
            <v>0</v>
          </cell>
          <cell r="AN1145">
            <v>0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2.2000000000000002</v>
          </cell>
          <cell r="AV1145">
            <v>0.75700000000000001</v>
          </cell>
          <cell r="AW1145">
            <v>0</v>
          </cell>
          <cell r="AX1145">
            <v>1</v>
          </cell>
          <cell r="AY1145" t="str">
            <v>2L102X76X9.5X19LLBB</v>
          </cell>
        </row>
        <row r="1146">
          <cell r="A1146" t="str">
            <v>2L</v>
          </cell>
          <cell r="B1146" t="str">
            <v>2L4X3X5/16LLBB</v>
          </cell>
          <cell r="C1146">
            <v>14.2</v>
          </cell>
          <cell r="D1146">
            <v>4.1900000000000004</v>
          </cell>
          <cell r="E1146">
            <v>4</v>
          </cell>
          <cell r="F1146">
            <v>0</v>
          </cell>
          <cell r="G1146">
            <v>0</v>
          </cell>
          <cell r="H1146">
            <v>0</v>
          </cell>
          <cell r="I1146">
            <v>3</v>
          </cell>
          <cell r="J1146">
            <v>0</v>
          </cell>
          <cell r="K1146">
            <v>0</v>
          </cell>
          <cell r="L1146">
            <v>0</v>
          </cell>
          <cell r="M1146">
            <v>0.3125</v>
          </cell>
          <cell r="N1146">
            <v>0</v>
          </cell>
          <cell r="O1146">
            <v>0</v>
          </cell>
          <cell r="P1146">
            <v>0</v>
          </cell>
          <cell r="Q1146">
            <v>0</v>
          </cell>
          <cell r="R1146">
            <v>0</v>
          </cell>
          <cell r="S1146">
            <v>1.25</v>
          </cell>
          <cell r="T1146">
            <v>0</v>
          </cell>
          <cell r="U1146">
            <v>0</v>
          </cell>
          <cell r="V1146">
            <v>0.65100000000000002</v>
          </cell>
          <cell r="W1146">
            <v>0</v>
          </cell>
          <cell r="X1146">
            <v>0</v>
          </cell>
          <cell r="Y1146">
            <v>0</v>
          </cell>
          <cell r="Z1146">
            <v>0</v>
          </cell>
          <cell r="AA1146">
            <v>0</v>
          </cell>
          <cell r="AB1146">
            <v>0</v>
          </cell>
          <cell r="AC1146">
            <v>0</v>
          </cell>
          <cell r="AD1146">
            <v>0</v>
          </cell>
          <cell r="AE1146">
            <v>6.72</v>
          </cell>
          <cell r="AF1146">
            <v>4.38</v>
          </cell>
          <cell r="AG1146">
            <v>2.44</v>
          </cell>
          <cell r="AH1146">
            <v>1.27</v>
          </cell>
          <cell r="AI1146">
            <v>0</v>
          </cell>
          <cell r="AJ1146">
            <v>0</v>
          </cell>
          <cell r="AK1146">
            <v>0</v>
          </cell>
          <cell r="AL1146">
            <v>1.1599999999999999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0</v>
          </cell>
          <cell r="AS1146">
            <v>0</v>
          </cell>
          <cell r="AT1146">
            <v>0</v>
          </cell>
          <cell r="AU1146">
            <v>2.0299999999999998</v>
          </cell>
          <cell r="AV1146">
            <v>0.71199999999999997</v>
          </cell>
          <cell r="AW1146">
            <v>0</v>
          </cell>
          <cell r="AX1146">
            <v>1</v>
          </cell>
          <cell r="AY1146" t="str">
            <v>2L102X76X7.9LLBB</v>
          </cell>
        </row>
        <row r="1147">
          <cell r="A1147" t="str">
            <v>2L</v>
          </cell>
          <cell r="B1147" t="str">
            <v>2L4X3X5/16X3/8LLBB</v>
          </cell>
          <cell r="C1147">
            <v>14.2</v>
          </cell>
          <cell r="D1147">
            <v>4.1900000000000004</v>
          </cell>
          <cell r="E1147">
            <v>4</v>
          </cell>
          <cell r="F1147">
            <v>0</v>
          </cell>
          <cell r="G1147">
            <v>0</v>
          </cell>
          <cell r="H1147">
            <v>0</v>
          </cell>
          <cell r="I1147">
            <v>3</v>
          </cell>
          <cell r="J1147">
            <v>0</v>
          </cell>
          <cell r="K1147">
            <v>0</v>
          </cell>
          <cell r="L1147">
            <v>0</v>
          </cell>
          <cell r="M1147">
            <v>0.3125</v>
          </cell>
          <cell r="N1147">
            <v>0</v>
          </cell>
          <cell r="O1147">
            <v>0</v>
          </cell>
          <cell r="P1147">
            <v>0</v>
          </cell>
          <cell r="Q1147">
            <v>0</v>
          </cell>
          <cell r="R1147">
            <v>0</v>
          </cell>
          <cell r="S1147">
            <v>1.25</v>
          </cell>
          <cell r="T1147">
            <v>0</v>
          </cell>
          <cell r="U1147">
            <v>0</v>
          </cell>
          <cell r="V1147">
            <v>0.65100000000000002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6.72</v>
          </cell>
          <cell r="AF1147">
            <v>4.38</v>
          </cell>
          <cell r="AG1147">
            <v>2.44</v>
          </cell>
          <cell r="AH1147">
            <v>1.27</v>
          </cell>
          <cell r="AI1147">
            <v>0</v>
          </cell>
          <cell r="AJ1147">
            <v>0</v>
          </cell>
          <cell r="AK1147">
            <v>0</v>
          </cell>
          <cell r="AL1147">
            <v>1.29</v>
          </cell>
          <cell r="AM1147">
            <v>0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2.11</v>
          </cell>
          <cell r="AV1147">
            <v>0.73299999999999998</v>
          </cell>
          <cell r="AW1147">
            <v>0</v>
          </cell>
          <cell r="AX1147">
            <v>0.997</v>
          </cell>
          <cell r="AY1147" t="str">
            <v>2L102X76X7.9X9LLBB</v>
          </cell>
        </row>
        <row r="1148">
          <cell r="A1148" t="str">
            <v>2L</v>
          </cell>
          <cell r="B1148" t="str">
            <v>2L4X3X5/16X3/4LLBB</v>
          </cell>
          <cell r="C1148">
            <v>14.2</v>
          </cell>
          <cell r="D1148">
            <v>4.1900000000000004</v>
          </cell>
          <cell r="E1148">
            <v>4</v>
          </cell>
          <cell r="F1148">
            <v>0</v>
          </cell>
          <cell r="G1148">
            <v>0</v>
          </cell>
          <cell r="H1148">
            <v>0</v>
          </cell>
          <cell r="I1148">
            <v>3</v>
          </cell>
          <cell r="J1148">
            <v>0</v>
          </cell>
          <cell r="K1148">
            <v>0</v>
          </cell>
          <cell r="L1148">
            <v>0</v>
          </cell>
          <cell r="M1148">
            <v>0.3125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1.25</v>
          </cell>
          <cell r="T1148">
            <v>0</v>
          </cell>
          <cell r="U1148">
            <v>0</v>
          </cell>
          <cell r="V1148">
            <v>0.65100000000000002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6.72</v>
          </cell>
          <cell r="AF1148">
            <v>4.38</v>
          </cell>
          <cell r="AG1148">
            <v>2.44</v>
          </cell>
          <cell r="AH1148">
            <v>1.27</v>
          </cell>
          <cell r="AI1148">
            <v>0</v>
          </cell>
          <cell r="AJ1148">
            <v>0</v>
          </cell>
          <cell r="AK1148">
            <v>0</v>
          </cell>
          <cell r="AL1148">
            <v>1.43</v>
          </cell>
          <cell r="AM1148">
            <v>0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2.2000000000000002</v>
          </cell>
          <cell r="AV1148">
            <v>0.754</v>
          </cell>
          <cell r="AW1148">
            <v>0</v>
          </cell>
          <cell r="AX1148">
            <v>0.997</v>
          </cell>
          <cell r="AY1148" t="str">
            <v>2L102X76X7.9X19LLBB</v>
          </cell>
        </row>
        <row r="1149">
          <cell r="A1149" t="str">
            <v>2L</v>
          </cell>
          <cell r="B1149" t="str">
            <v>2L4X3X1/4LLBB</v>
          </cell>
          <cell r="C1149">
            <v>11.5</v>
          </cell>
          <cell r="D1149">
            <v>3.38</v>
          </cell>
          <cell r="E1149">
            <v>4</v>
          </cell>
          <cell r="F1149">
            <v>0</v>
          </cell>
          <cell r="G1149">
            <v>0</v>
          </cell>
          <cell r="H1149">
            <v>0</v>
          </cell>
          <cell r="I1149">
            <v>3</v>
          </cell>
          <cell r="J1149">
            <v>0</v>
          </cell>
          <cell r="K1149">
            <v>0</v>
          </cell>
          <cell r="L1149">
            <v>0</v>
          </cell>
          <cell r="M1149">
            <v>0.25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1.22</v>
          </cell>
          <cell r="T1149">
            <v>0</v>
          </cell>
          <cell r="U1149">
            <v>0</v>
          </cell>
          <cell r="V1149">
            <v>0.61799999999999999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5.49</v>
          </cell>
          <cell r="AF1149">
            <v>3.55</v>
          </cell>
          <cell r="AG1149">
            <v>1.98</v>
          </cell>
          <cell r="AH1149">
            <v>1.27</v>
          </cell>
          <cell r="AI1149">
            <v>0</v>
          </cell>
          <cell r="AJ1149">
            <v>0</v>
          </cell>
          <cell r="AK1149">
            <v>0</v>
          </cell>
          <cell r="AL1149">
            <v>1.1499999999999999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2.0299999999999998</v>
          </cell>
          <cell r="AV1149">
            <v>0.71</v>
          </cell>
          <cell r="AW1149">
            <v>0</v>
          </cell>
          <cell r="AX1149">
            <v>1</v>
          </cell>
          <cell r="AY1149" t="str">
            <v>2L102X76X6.4LLBB</v>
          </cell>
        </row>
        <row r="1150">
          <cell r="A1150" t="str">
            <v>2L</v>
          </cell>
          <cell r="B1150" t="str">
            <v>2L4X3X1/4X3/8LLBB</v>
          </cell>
          <cell r="C1150">
            <v>11.5</v>
          </cell>
          <cell r="D1150">
            <v>3.38</v>
          </cell>
          <cell r="E1150">
            <v>4</v>
          </cell>
          <cell r="F1150">
            <v>0</v>
          </cell>
          <cell r="G1150">
            <v>0</v>
          </cell>
          <cell r="H1150">
            <v>0</v>
          </cell>
          <cell r="I1150">
            <v>3</v>
          </cell>
          <cell r="J1150">
            <v>0</v>
          </cell>
          <cell r="K1150">
            <v>0</v>
          </cell>
          <cell r="L1150">
            <v>0</v>
          </cell>
          <cell r="M1150">
            <v>0.25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1.22</v>
          </cell>
          <cell r="T1150">
            <v>0</v>
          </cell>
          <cell r="U1150">
            <v>0</v>
          </cell>
          <cell r="V1150">
            <v>0.61799999999999999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5.49</v>
          </cell>
          <cell r="AF1150">
            <v>3.55</v>
          </cell>
          <cell r="AG1150">
            <v>1.98</v>
          </cell>
          <cell r="AH1150">
            <v>1.27</v>
          </cell>
          <cell r="AI1150">
            <v>0</v>
          </cell>
          <cell r="AJ1150">
            <v>0</v>
          </cell>
          <cell r="AK1150">
            <v>0</v>
          </cell>
          <cell r="AL1150">
            <v>1.27</v>
          </cell>
          <cell r="AM1150">
            <v>0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2.11</v>
          </cell>
          <cell r="AV1150">
            <v>0.73</v>
          </cell>
          <cell r="AW1150">
            <v>0</v>
          </cell>
          <cell r="AX1150">
            <v>0.91200000000000003</v>
          </cell>
          <cell r="AY1150" t="str">
            <v>2L102X76X6.4X9LLBB</v>
          </cell>
        </row>
        <row r="1151">
          <cell r="A1151" t="str">
            <v>2L</v>
          </cell>
          <cell r="B1151" t="str">
            <v>2L4X3X1/4X3/4LLBB</v>
          </cell>
          <cell r="C1151">
            <v>11.5</v>
          </cell>
          <cell r="D1151">
            <v>3.38</v>
          </cell>
          <cell r="E1151">
            <v>4</v>
          </cell>
          <cell r="F1151">
            <v>0</v>
          </cell>
          <cell r="G1151">
            <v>0</v>
          </cell>
          <cell r="H1151">
            <v>0</v>
          </cell>
          <cell r="I1151">
            <v>3</v>
          </cell>
          <cell r="J1151">
            <v>0</v>
          </cell>
          <cell r="K1151">
            <v>0</v>
          </cell>
          <cell r="L1151">
            <v>0</v>
          </cell>
          <cell r="M1151">
            <v>0.25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1.22</v>
          </cell>
          <cell r="T1151">
            <v>0</v>
          </cell>
          <cell r="U1151">
            <v>0</v>
          </cell>
          <cell r="V1151">
            <v>0.61799999999999999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5.49</v>
          </cell>
          <cell r="AF1151">
            <v>3.55</v>
          </cell>
          <cell r="AG1151">
            <v>1.98</v>
          </cell>
          <cell r="AH1151">
            <v>1.27</v>
          </cell>
          <cell r="AI1151">
            <v>0</v>
          </cell>
          <cell r="AJ1151">
            <v>0</v>
          </cell>
          <cell r="AK1151">
            <v>0</v>
          </cell>
          <cell r="AL1151">
            <v>1.41</v>
          </cell>
          <cell r="AM1151">
            <v>0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2.2000000000000002</v>
          </cell>
          <cell r="AV1151">
            <v>0.751</v>
          </cell>
          <cell r="AW1151">
            <v>0</v>
          </cell>
          <cell r="AX1151">
            <v>0.91200000000000003</v>
          </cell>
          <cell r="AY1151" t="str">
            <v>2L102X76X6.4X19LLBB</v>
          </cell>
        </row>
        <row r="1152">
          <cell r="A1152" t="str">
            <v>2L</v>
          </cell>
          <cell r="B1152" t="str">
            <v>2L3-1/2X3X1/2LLBB</v>
          </cell>
          <cell r="C1152">
            <v>20.6</v>
          </cell>
          <cell r="D1152">
            <v>6.04</v>
          </cell>
          <cell r="E1152">
            <v>3.5</v>
          </cell>
          <cell r="F1152">
            <v>0</v>
          </cell>
          <cell r="G1152">
            <v>0</v>
          </cell>
          <cell r="H1152">
            <v>0</v>
          </cell>
          <cell r="I1152">
            <v>3</v>
          </cell>
          <cell r="J1152">
            <v>0</v>
          </cell>
          <cell r="K1152">
            <v>0</v>
          </cell>
          <cell r="L1152">
            <v>0</v>
          </cell>
          <cell r="M1152">
            <v>0.5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1.1200000000000001</v>
          </cell>
          <cell r="T1152">
            <v>0</v>
          </cell>
          <cell r="U1152">
            <v>0</v>
          </cell>
          <cell r="V1152">
            <v>0.48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6.91</v>
          </cell>
          <cell r="AF1152">
            <v>5.23</v>
          </cell>
          <cell r="AG1152">
            <v>2.9</v>
          </cell>
          <cell r="AH1152">
            <v>1.07</v>
          </cell>
          <cell r="AI1152">
            <v>0</v>
          </cell>
          <cell r="AJ1152">
            <v>0</v>
          </cell>
          <cell r="AK1152">
            <v>0</v>
          </cell>
          <cell r="AL1152">
            <v>1.23</v>
          </cell>
          <cell r="AM1152">
            <v>0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1.85</v>
          </cell>
          <cell r="AV1152">
            <v>0.78</v>
          </cell>
          <cell r="AW1152">
            <v>0</v>
          </cell>
          <cell r="AX1152">
            <v>1</v>
          </cell>
          <cell r="AY1152" t="str">
            <v>2L89X76X12.7LLBB</v>
          </cell>
        </row>
        <row r="1153">
          <cell r="A1153" t="str">
            <v>2L</v>
          </cell>
          <cell r="B1153" t="str">
            <v>2L3-1/2X3X1/2X3/8LLBB</v>
          </cell>
          <cell r="C1153">
            <v>20.6</v>
          </cell>
          <cell r="D1153">
            <v>6.04</v>
          </cell>
          <cell r="E1153">
            <v>3.5</v>
          </cell>
          <cell r="F1153">
            <v>0</v>
          </cell>
          <cell r="G1153">
            <v>0</v>
          </cell>
          <cell r="H1153">
            <v>0</v>
          </cell>
          <cell r="I1153">
            <v>3</v>
          </cell>
          <cell r="J1153">
            <v>0</v>
          </cell>
          <cell r="K1153">
            <v>0</v>
          </cell>
          <cell r="L1153">
            <v>0</v>
          </cell>
          <cell r="M1153">
            <v>0.5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1.1200000000000001</v>
          </cell>
          <cell r="T1153">
            <v>0</v>
          </cell>
          <cell r="U1153">
            <v>0</v>
          </cell>
          <cell r="V1153">
            <v>0.48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6.91</v>
          </cell>
          <cell r="AF1153">
            <v>5.23</v>
          </cell>
          <cell r="AG1153">
            <v>2.9</v>
          </cell>
          <cell r="AH1153">
            <v>1.07</v>
          </cell>
          <cell r="AI1153">
            <v>0</v>
          </cell>
          <cell r="AJ1153">
            <v>0</v>
          </cell>
          <cell r="AK1153">
            <v>0</v>
          </cell>
          <cell r="AL1153">
            <v>1.37</v>
          </cell>
          <cell r="AM1153">
            <v>0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1.94</v>
          </cell>
          <cell r="AV1153">
            <v>0.80100000000000005</v>
          </cell>
          <cell r="AW1153">
            <v>0</v>
          </cell>
          <cell r="AX1153">
            <v>1</v>
          </cell>
          <cell r="AY1153" t="str">
            <v>2L89X76X12.7X9LLBB</v>
          </cell>
        </row>
        <row r="1154">
          <cell r="A1154" t="str">
            <v>2L</v>
          </cell>
          <cell r="B1154" t="str">
            <v>2L3-1/2X3X1/2X3/4LLBB</v>
          </cell>
          <cell r="C1154">
            <v>20.6</v>
          </cell>
          <cell r="D1154">
            <v>6.04</v>
          </cell>
          <cell r="E1154">
            <v>3.5</v>
          </cell>
          <cell r="F1154">
            <v>0</v>
          </cell>
          <cell r="G1154">
            <v>0</v>
          </cell>
          <cell r="H1154">
            <v>0</v>
          </cell>
          <cell r="I1154">
            <v>3</v>
          </cell>
          <cell r="J1154">
            <v>0</v>
          </cell>
          <cell r="K1154">
            <v>0</v>
          </cell>
          <cell r="L1154">
            <v>0</v>
          </cell>
          <cell r="M1154">
            <v>0.5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1.1200000000000001</v>
          </cell>
          <cell r="T1154">
            <v>0</v>
          </cell>
          <cell r="U1154">
            <v>0</v>
          </cell>
          <cell r="V1154">
            <v>0.48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6.91</v>
          </cell>
          <cell r="AF1154">
            <v>5.23</v>
          </cell>
          <cell r="AG1154">
            <v>2.9</v>
          </cell>
          <cell r="AH1154">
            <v>1.07</v>
          </cell>
          <cell r="AI1154">
            <v>0</v>
          </cell>
          <cell r="AJ1154">
            <v>0</v>
          </cell>
          <cell r="AK1154">
            <v>0</v>
          </cell>
          <cell r="AL1154">
            <v>1.52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2.0499999999999998</v>
          </cell>
          <cell r="AV1154">
            <v>0.82200000000000006</v>
          </cell>
          <cell r="AW1154">
            <v>0</v>
          </cell>
          <cell r="AX1154">
            <v>1</v>
          </cell>
          <cell r="AY1154" t="str">
            <v>2L89X76X12.7X19LLBB</v>
          </cell>
        </row>
        <row r="1155">
          <cell r="A1155" t="str">
            <v>2L</v>
          </cell>
          <cell r="B1155" t="str">
            <v>2L3-1/2X3X7/16LLBB</v>
          </cell>
          <cell r="C1155">
            <v>18.2</v>
          </cell>
          <cell r="D1155">
            <v>5.34</v>
          </cell>
          <cell r="E1155">
            <v>3.5</v>
          </cell>
          <cell r="F1155">
            <v>0</v>
          </cell>
          <cell r="G1155">
            <v>0</v>
          </cell>
          <cell r="H1155">
            <v>0</v>
          </cell>
          <cell r="I1155">
            <v>3</v>
          </cell>
          <cell r="J1155">
            <v>0</v>
          </cell>
          <cell r="K1155">
            <v>0</v>
          </cell>
          <cell r="L1155">
            <v>0</v>
          </cell>
          <cell r="M1155">
            <v>0.4375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1.0900000000000001</v>
          </cell>
          <cell r="T1155">
            <v>0</v>
          </cell>
          <cell r="U1155">
            <v>0</v>
          </cell>
          <cell r="V1155">
            <v>0.44600000000000001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6.2</v>
          </cell>
          <cell r="AF1155">
            <v>4.6500000000000004</v>
          </cell>
          <cell r="AG1155">
            <v>2.58</v>
          </cell>
          <cell r="AH1155">
            <v>1.08</v>
          </cell>
          <cell r="AI1155">
            <v>0</v>
          </cell>
          <cell r="AJ1155">
            <v>0</v>
          </cell>
          <cell r="AK1155">
            <v>0</v>
          </cell>
          <cell r="AL1155">
            <v>1.22</v>
          </cell>
          <cell r="AM1155">
            <v>0</v>
          </cell>
          <cell r="AN1155">
            <v>0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1.85</v>
          </cell>
          <cell r="AV1155">
            <v>0.77600000000000002</v>
          </cell>
          <cell r="AW1155">
            <v>0</v>
          </cell>
          <cell r="AX1155">
            <v>1</v>
          </cell>
          <cell r="AY1155" t="str">
            <v>2L89X76X11.1LLBB</v>
          </cell>
        </row>
        <row r="1156">
          <cell r="A1156" t="str">
            <v>2L</v>
          </cell>
          <cell r="B1156" t="str">
            <v>2L3-1/2X3X7/16X3/8LLBB</v>
          </cell>
          <cell r="C1156">
            <v>18.2</v>
          </cell>
          <cell r="D1156">
            <v>5.34</v>
          </cell>
          <cell r="E1156">
            <v>3.5</v>
          </cell>
          <cell r="F1156">
            <v>0</v>
          </cell>
          <cell r="G1156">
            <v>0</v>
          </cell>
          <cell r="H1156">
            <v>0</v>
          </cell>
          <cell r="I1156">
            <v>3</v>
          </cell>
          <cell r="J1156">
            <v>0</v>
          </cell>
          <cell r="K1156">
            <v>0</v>
          </cell>
          <cell r="L1156">
            <v>0</v>
          </cell>
          <cell r="M1156">
            <v>0.4375</v>
          </cell>
          <cell r="N1156">
            <v>0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1.0900000000000001</v>
          </cell>
          <cell r="T1156">
            <v>0</v>
          </cell>
          <cell r="U1156">
            <v>0</v>
          </cell>
          <cell r="V1156">
            <v>0.44600000000000001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6.2</v>
          </cell>
          <cell r="AF1156">
            <v>4.6500000000000004</v>
          </cell>
          <cell r="AG1156">
            <v>2.58</v>
          </cell>
          <cell r="AH1156">
            <v>1.08</v>
          </cell>
          <cell r="AI1156">
            <v>0</v>
          </cell>
          <cell r="AJ1156">
            <v>0</v>
          </cell>
          <cell r="AK1156">
            <v>0</v>
          </cell>
          <cell r="AL1156">
            <v>1.36</v>
          </cell>
          <cell r="AM1156">
            <v>0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1.94</v>
          </cell>
          <cell r="AV1156">
            <v>0.79700000000000004</v>
          </cell>
          <cell r="AW1156">
            <v>0</v>
          </cell>
          <cell r="AX1156">
            <v>1</v>
          </cell>
          <cell r="AY1156" t="str">
            <v>2L89X76X11.1X9LLBB</v>
          </cell>
        </row>
        <row r="1157">
          <cell r="A1157" t="str">
            <v>2L</v>
          </cell>
          <cell r="B1157" t="str">
            <v>2L3-1/2X3X7/16X3/4LLBB</v>
          </cell>
          <cell r="C1157">
            <v>18.2</v>
          </cell>
          <cell r="D1157">
            <v>5.34</v>
          </cell>
          <cell r="E1157">
            <v>3.5</v>
          </cell>
          <cell r="F1157">
            <v>0</v>
          </cell>
          <cell r="G1157">
            <v>0</v>
          </cell>
          <cell r="H1157">
            <v>0</v>
          </cell>
          <cell r="I1157">
            <v>3</v>
          </cell>
          <cell r="J1157">
            <v>0</v>
          </cell>
          <cell r="K1157">
            <v>0</v>
          </cell>
          <cell r="L1157">
            <v>0</v>
          </cell>
          <cell r="M1157">
            <v>0.4375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1.0900000000000001</v>
          </cell>
          <cell r="T1157">
            <v>0</v>
          </cell>
          <cell r="U1157">
            <v>0</v>
          </cell>
          <cell r="V1157">
            <v>0.44600000000000001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6.2</v>
          </cell>
          <cell r="AF1157">
            <v>4.6500000000000004</v>
          </cell>
          <cell r="AG1157">
            <v>2.58</v>
          </cell>
          <cell r="AH1157">
            <v>1.08</v>
          </cell>
          <cell r="AI1157">
            <v>0</v>
          </cell>
          <cell r="AJ1157">
            <v>0</v>
          </cell>
          <cell r="AK1157">
            <v>0</v>
          </cell>
          <cell r="AL1157">
            <v>1.51</v>
          </cell>
          <cell r="AM1157">
            <v>0</v>
          </cell>
          <cell r="AN1157">
            <v>0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2.0499999999999998</v>
          </cell>
          <cell r="AV1157">
            <v>0.81800000000000006</v>
          </cell>
          <cell r="AW1157">
            <v>0</v>
          </cell>
          <cell r="AX1157">
            <v>1</v>
          </cell>
          <cell r="AY1157" t="str">
            <v>2L89X76X11.1X19LLBB</v>
          </cell>
        </row>
        <row r="1158">
          <cell r="A1158" t="str">
            <v>2L</v>
          </cell>
          <cell r="B1158" t="str">
            <v>2L3-1/2X3X3/8LLBB</v>
          </cell>
          <cell r="C1158">
            <v>15.8</v>
          </cell>
          <cell r="D1158">
            <v>4.63</v>
          </cell>
          <cell r="E1158">
            <v>3.5</v>
          </cell>
          <cell r="F1158">
            <v>0</v>
          </cell>
          <cell r="G1158">
            <v>0</v>
          </cell>
          <cell r="H1158">
            <v>0</v>
          </cell>
          <cell r="I1158">
            <v>3</v>
          </cell>
          <cell r="J1158">
            <v>0</v>
          </cell>
          <cell r="K1158">
            <v>0</v>
          </cell>
          <cell r="L1158">
            <v>0</v>
          </cell>
          <cell r="M1158">
            <v>0.375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1.07</v>
          </cell>
          <cell r="T1158">
            <v>0</v>
          </cell>
          <cell r="U1158">
            <v>0</v>
          </cell>
          <cell r="V1158">
            <v>0.41100000000000003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5.45</v>
          </cell>
          <cell r="AF1158">
            <v>4.05</v>
          </cell>
          <cell r="AG1158">
            <v>2.2400000000000002</v>
          </cell>
          <cell r="AH1158">
            <v>1.0900000000000001</v>
          </cell>
          <cell r="AI1158">
            <v>0</v>
          </cell>
          <cell r="AJ1158">
            <v>0</v>
          </cell>
          <cell r="AK1158">
            <v>0</v>
          </cell>
          <cell r="AL1158">
            <v>1.21</v>
          </cell>
          <cell r="AM1158">
            <v>0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1.85</v>
          </cell>
          <cell r="AV1158">
            <v>0.77300000000000002</v>
          </cell>
          <cell r="AW1158">
            <v>0</v>
          </cell>
          <cell r="AX1158">
            <v>1</v>
          </cell>
          <cell r="AY1158" t="str">
            <v>2L89X76X9.5LLBB</v>
          </cell>
        </row>
        <row r="1159">
          <cell r="A1159" t="str">
            <v>2L</v>
          </cell>
          <cell r="B1159" t="str">
            <v>2L3-1/2X3X3/8X3/8LLBB</v>
          </cell>
          <cell r="C1159">
            <v>15.8</v>
          </cell>
          <cell r="D1159">
            <v>4.63</v>
          </cell>
          <cell r="E1159">
            <v>3.5</v>
          </cell>
          <cell r="F1159">
            <v>0</v>
          </cell>
          <cell r="G1159">
            <v>0</v>
          </cell>
          <cell r="H1159">
            <v>0</v>
          </cell>
          <cell r="I1159">
            <v>3</v>
          </cell>
          <cell r="J1159">
            <v>0</v>
          </cell>
          <cell r="K1159">
            <v>0</v>
          </cell>
          <cell r="L1159">
            <v>0</v>
          </cell>
          <cell r="M1159">
            <v>0.375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1.07</v>
          </cell>
          <cell r="T1159">
            <v>0</v>
          </cell>
          <cell r="U1159">
            <v>0</v>
          </cell>
          <cell r="V1159">
            <v>0.41100000000000003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5.45</v>
          </cell>
          <cell r="AF1159">
            <v>4.05</v>
          </cell>
          <cell r="AG1159">
            <v>2.2400000000000002</v>
          </cell>
          <cell r="AH1159">
            <v>1.0900000000000001</v>
          </cell>
          <cell r="AI1159">
            <v>0</v>
          </cell>
          <cell r="AJ1159">
            <v>0</v>
          </cell>
          <cell r="AK1159">
            <v>0</v>
          </cell>
          <cell r="AL1159">
            <v>1.35</v>
          </cell>
          <cell r="AM1159">
            <v>0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0</v>
          </cell>
          <cell r="AS1159">
            <v>0</v>
          </cell>
          <cell r="AT1159">
            <v>0</v>
          </cell>
          <cell r="AU1159">
            <v>1.94</v>
          </cell>
          <cell r="AV1159">
            <v>0.79400000000000004</v>
          </cell>
          <cell r="AW1159">
            <v>0</v>
          </cell>
          <cell r="AX1159">
            <v>1</v>
          </cell>
          <cell r="AY1159" t="str">
            <v>2L89X76X9.5X9LLBB</v>
          </cell>
        </row>
        <row r="1160">
          <cell r="A1160" t="str">
            <v>2L</v>
          </cell>
          <cell r="B1160" t="str">
            <v>2L3-1/2X3X3/8X3/4LLBB</v>
          </cell>
          <cell r="C1160">
            <v>15.8</v>
          </cell>
          <cell r="D1160">
            <v>4.63</v>
          </cell>
          <cell r="E1160">
            <v>3.5</v>
          </cell>
          <cell r="F1160">
            <v>0</v>
          </cell>
          <cell r="G1160">
            <v>0</v>
          </cell>
          <cell r="H1160">
            <v>0</v>
          </cell>
          <cell r="I1160">
            <v>3</v>
          </cell>
          <cell r="J1160">
            <v>0</v>
          </cell>
          <cell r="K1160">
            <v>0</v>
          </cell>
          <cell r="L1160">
            <v>0</v>
          </cell>
          <cell r="M1160">
            <v>0.375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1.07</v>
          </cell>
          <cell r="T1160">
            <v>0</v>
          </cell>
          <cell r="U1160">
            <v>0</v>
          </cell>
          <cell r="V1160">
            <v>0.41100000000000003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5.45</v>
          </cell>
          <cell r="AF1160">
            <v>4.05</v>
          </cell>
          <cell r="AG1160">
            <v>2.2400000000000002</v>
          </cell>
          <cell r="AH1160">
            <v>1.0900000000000001</v>
          </cell>
          <cell r="AI1160">
            <v>0</v>
          </cell>
          <cell r="AJ1160">
            <v>0</v>
          </cell>
          <cell r="AK1160">
            <v>0</v>
          </cell>
          <cell r="AL1160">
            <v>1.49</v>
          </cell>
          <cell r="AM1160">
            <v>0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2.0499999999999998</v>
          </cell>
          <cell r="AV1160">
            <v>0.81400000000000006</v>
          </cell>
          <cell r="AW1160">
            <v>0</v>
          </cell>
          <cell r="AX1160">
            <v>1</v>
          </cell>
          <cell r="AY1160" t="str">
            <v>2L89X76X9.5X19LLBB</v>
          </cell>
        </row>
        <row r="1161">
          <cell r="A1161" t="str">
            <v>2L</v>
          </cell>
          <cell r="B1161" t="str">
            <v>2L3-1/2X3X5/16LLBB</v>
          </cell>
          <cell r="C1161">
            <v>13.3</v>
          </cell>
          <cell r="D1161">
            <v>3.91</v>
          </cell>
          <cell r="E1161">
            <v>3.5</v>
          </cell>
          <cell r="F1161">
            <v>0</v>
          </cell>
          <cell r="G1161">
            <v>0</v>
          </cell>
          <cell r="H1161">
            <v>0</v>
          </cell>
          <cell r="I1161">
            <v>3</v>
          </cell>
          <cell r="J1161">
            <v>0</v>
          </cell>
          <cell r="K1161">
            <v>0</v>
          </cell>
          <cell r="L1161">
            <v>0</v>
          </cell>
          <cell r="M1161">
            <v>0.3125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1.05</v>
          </cell>
          <cell r="T1161">
            <v>0</v>
          </cell>
          <cell r="U1161">
            <v>0</v>
          </cell>
          <cell r="V1161">
            <v>0.375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4.67</v>
          </cell>
          <cell r="AF1161">
            <v>3.43</v>
          </cell>
          <cell r="AG1161">
            <v>1.9</v>
          </cell>
          <cell r="AH1161">
            <v>1.0900000000000001</v>
          </cell>
          <cell r="AI1161">
            <v>0</v>
          </cell>
          <cell r="AJ1161">
            <v>0</v>
          </cell>
          <cell r="AK1161">
            <v>0</v>
          </cell>
          <cell r="AL1161">
            <v>1.2</v>
          </cell>
          <cell r="AM1161">
            <v>0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1.85</v>
          </cell>
          <cell r="AV1161">
            <v>0.77</v>
          </cell>
          <cell r="AW1161">
            <v>0</v>
          </cell>
          <cell r="AX1161">
            <v>1</v>
          </cell>
          <cell r="AY1161" t="str">
            <v>2L89X76X7.9LLBB</v>
          </cell>
        </row>
        <row r="1162">
          <cell r="A1162" t="str">
            <v>2L</v>
          </cell>
          <cell r="B1162" t="str">
            <v>2L3-1/2X3X5/16X3/8LLBB</v>
          </cell>
          <cell r="C1162">
            <v>13.3</v>
          </cell>
          <cell r="D1162">
            <v>3.91</v>
          </cell>
          <cell r="E1162">
            <v>3.5</v>
          </cell>
          <cell r="F1162">
            <v>0</v>
          </cell>
          <cell r="G1162">
            <v>0</v>
          </cell>
          <cell r="H1162">
            <v>0</v>
          </cell>
          <cell r="I1162">
            <v>3</v>
          </cell>
          <cell r="J1162">
            <v>0</v>
          </cell>
          <cell r="K1162">
            <v>0</v>
          </cell>
          <cell r="L1162">
            <v>0</v>
          </cell>
          <cell r="M1162">
            <v>0.3125</v>
          </cell>
          <cell r="N1162">
            <v>0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1.05</v>
          </cell>
          <cell r="T1162">
            <v>0</v>
          </cell>
          <cell r="U1162">
            <v>0</v>
          </cell>
          <cell r="V1162">
            <v>0.375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4.67</v>
          </cell>
          <cell r="AF1162">
            <v>3.43</v>
          </cell>
          <cell r="AG1162">
            <v>1.9</v>
          </cell>
          <cell r="AH1162">
            <v>1.0900000000000001</v>
          </cell>
          <cell r="AI1162">
            <v>0</v>
          </cell>
          <cell r="AJ1162">
            <v>0</v>
          </cell>
          <cell r="AK1162">
            <v>0</v>
          </cell>
          <cell r="AL1162">
            <v>1.33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0</v>
          </cell>
          <cell r="AS1162">
            <v>0</v>
          </cell>
          <cell r="AT1162">
            <v>0</v>
          </cell>
          <cell r="AU1162">
            <v>1.94</v>
          </cell>
          <cell r="AV1162">
            <v>0.79</v>
          </cell>
          <cell r="AW1162">
            <v>0</v>
          </cell>
          <cell r="AX1162">
            <v>1</v>
          </cell>
          <cell r="AY1162" t="str">
            <v>2L89X76X7.9X9LLBB</v>
          </cell>
        </row>
        <row r="1163">
          <cell r="A1163" t="str">
            <v>2L</v>
          </cell>
          <cell r="B1163" t="str">
            <v>2L3-1/2X3X5/16X3/4LLBB</v>
          </cell>
          <cell r="C1163">
            <v>13.3</v>
          </cell>
          <cell r="D1163">
            <v>3.91</v>
          </cell>
          <cell r="E1163">
            <v>3.5</v>
          </cell>
          <cell r="F1163">
            <v>0</v>
          </cell>
          <cell r="G1163">
            <v>0</v>
          </cell>
          <cell r="H1163">
            <v>0</v>
          </cell>
          <cell r="I1163">
            <v>3</v>
          </cell>
          <cell r="J1163">
            <v>0</v>
          </cell>
          <cell r="K1163">
            <v>0</v>
          </cell>
          <cell r="L1163">
            <v>0</v>
          </cell>
          <cell r="M1163">
            <v>0.3125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1.05</v>
          </cell>
          <cell r="T1163">
            <v>0</v>
          </cell>
          <cell r="U1163">
            <v>0</v>
          </cell>
          <cell r="V1163">
            <v>0.375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4.67</v>
          </cell>
          <cell r="AF1163">
            <v>3.43</v>
          </cell>
          <cell r="AG1163">
            <v>1.9</v>
          </cell>
          <cell r="AH1163">
            <v>1.0900000000000001</v>
          </cell>
          <cell r="AI1163">
            <v>0</v>
          </cell>
          <cell r="AJ1163">
            <v>0</v>
          </cell>
          <cell r="AK1163">
            <v>0</v>
          </cell>
          <cell r="AL1163">
            <v>1.48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2.04</v>
          </cell>
          <cell r="AV1163">
            <v>0.81100000000000005</v>
          </cell>
          <cell r="AW1163">
            <v>0</v>
          </cell>
          <cell r="AX1163">
            <v>1</v>
          </cell>
          <cell r="AY1163" t="str">
            <v>2L89X76X7.9X19LLBB</v>
          </cell>
        </row>
        <row r="1164">
          <cell r="A1164" t="str">
            <v>2L</v>
          </cell>
          <cell r="B1164" t="str">
            <v>2L3-1/2X3X1/4LLBB</v>
          </cell>
          <cell r="C1164">
            <v>10.8</v>
          </cell>
          <cell r="D1164">
            <v>3.16</v>
          </cell>
          <cell r="E1164">
            <v>3.5</v>
          </cell>
          <cell r="F1164">
            <v>0</v>
          </cell>
          <cell r="G1164">
            <v>0</v>
          </cell>
          <cell r="H1164">
            <v>0</v>
          </cell>
          <cell r="I1164">
            <v>3</v>
          </cell>
          <cell r="J1164">
            <v>0</v>
          </cell>
          <cell r="K1164">
            <v>0</v>
          </cell>
          <cell r="L1164">
            <v>0</v>
          </cell>
          <cell r="M1164">
            <v>0.25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1.02</v>
          </cell>
          <cell r="T1164">
            <v>0</v>
          </cell>
          <cell r="U1164">
            <v>0</v>
          </cell>
          <cell r="V1164">
            <v>0.33600000000000002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3.84</v>
          </cell>
          <cell r="AF1164">
            <v>2.79</v>
          </cell>
          <cell r="AG1164">
            <v>1.55</v>
          </cell>
          <cell r="AH1164">
            <v>1.1000000000000001</v>
          </cell>
          <cell r="AI1164">
            <v>0</v>
          </cell>
          <cell r="AJ1164">
            <v>0</v>
          </cell>
          <cell r="AK1164">
            <v>0</v>
          </cell>
          <cell r="AL1164">
            <v>1.19</v>
          </cell>
          <cell r="AM1164">
            <v>0</v>
          </cell>
          <cell r="AN1164">
            <v>0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1.85</v>
          </cell>
          <cell r="AV1164">
            <v>0.76700000000000002</v>
          </cell>
          <cell r="AW1164">
            <v>0</v>
          </cell>
          <cell r="AX1164">
            <v>1</v>
          </cell>
          <cell r="AY1164" t="str">
            <v>2L89X76X6.4LLBB</v>
          </cell>
        </row>
        <row r="1165">
          <cell r="A1165" t="str">
            <v>2L</v>
          </cell>
          <cell r="B1165" t="str">
            <v>2L3-1/2X3X1/4X3/8LLBB</v>
          </cell>
          <cell r="C1165">
            <v>10.8</v>
          </cell>
          <cell r="D1165">
            <v>3.16</v>
          </cell>
          <cell r="E1165">
            <v>3.5</v>
          </cell>
          <cell r="F1165">
            <v>0</v>
          </cell>
          <cell r="G1165">
            <v>0</v>
          </cell>
          <cell r="H1165">
            <v>0</v>
          </cell>
          <cell r="I1165">
            <v>3</v>
          </cell>
          <cell r="J1165">
            <v>0</v>
          </cell>
          <cell r="K1165">
            <v>0</v>
          </cell>
          <cell r="L1165">
            <v>0</v>
          </cell>
          <cell r="M1165">
            <v>0.25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1.02</v>
          </cell>
          <cell r="T1165">
            <v>0</v>
          </cell>
          <cell r="U1165">
            <v>0</v>
          </cell>
          <cell r="V1165">
            <v>0.33600000000000002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3.84</v>
          </cell>
          <cell r="AF1165">
            <v>2.79</v>
          </cell>
          <cell r="AG1165">
            <v>1.55</v>
          </cell>
          <cell r="AH1165">
            <v>1.1000000000000001</v>
          </cell>
          <cell r="AI1165">
            <v>0</v>
          </cell>
          <cell r="AJ1165">
            <v>0</v>
          </cell>
          <cell r="AK1165">
            <v>0</v>
          </cell>
          <cell r="AL1165">
            <v>1.32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0</v>
          </cell>
          <cell r="AS1165">
            <v>0</v>
          </cell>
          <cell r="AT1165">
            <v>0</v>
          </cell>
          <cell r="AU1165">
            <v>1.94</v>
          </cell>
          <cell r="AV1165">
            <v>0.78700000000000003</v>
          </cell>
          <cell r="AW1165">
            <v>0</v>
          </cell>
          <cell r="AX1165">
            <v>0.96499999999999997</v>
          </cell>
          <cell r="AY1165" t="str">
            <v>2L89X76X6.4X9LLBB</v>
          </cell>
        </row>
        <row r="1166">
          <cell r="A1166" t="str">
            <v>2L</v>
          </cell>
          <cell r="B1166" t="str">
            <v>2L3-1/2X3X1/4X3/4LLBB</v>
          </cell>
          <cell r="C1166">
            <v>10.8</v>
          </cell>
          <cell r="D1166">
            <v>3.16</v>
          </cell>
          <cell r="E1166">
            <v>3.5</v>
          </cell>
          <cell r="F1166">
            <v>0</v>
          </cell>
          <cell r="G1166">
            <v>0</v>
          </cell>
          <cell r="H1166">
            <v>0</v>
          </cell>
          <cell r="I1166">
            <v>3</v>
          </cell>
          <cell r="J1166">
            <v>0</v>
          </cell>
          <cell r="K1166">
            <v>0</v>
          </cell>
          <cell r="L1166">
            <v>0</v>
          </cell>
          <cell r="M1166">
            <v>0.25</v>
          </cell>
          <cell r="N1166">
            <v>0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1.02</v>
          </cell>
          <cell r="T1166">
            <v>0</v>
          </cell>
          <cell r="U1166">
            <v>0</v>
          </cell>
          <cell r="V1166">
            <v>0.33600000000000002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3.84</v>
          </cell>
          <cell r="AF1166">
            <v>2.79</v>
          </cell>
          <cell r="AG1166">
            <v>1.55</v>
          </cell>
          <cell r="AH1166">
            <v>1.1000000000000001</v>
          </cell>
          <cell r="AI1166">
            <v>0</v>
          </cell>
          <cell r="AJ1166">
            <v>0</v>
          </cell>
          <cell r="AK1166">
            <v>0</v>
          </cell>
          <cell r="AL1166">
            <v>1.46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2.04</v>
          </cell>
          <cell r="AV1166">
            <v>0.80700000000000005</v>
          </cell>
          <cell r="AW1166">
            <v>0</v>
          </cell>
          <cell r="AX1166">
            <v>0.96499999999999997</v>
          </cell>
          <cell r="AY1166" t="str">
            <v>2L89X76X6.4X19LLBB</v>
          </cell>
        </row>
        <row r="1167">
          <cell r="A1167" t="str">
            <v>2L</v>
          </cell>
          <cell r="B1167" t="str">
            <v>2L3-1/2X2-1/2X1/2LLBB</v>
          </cell>
          <cell r="C1167">
            <v>18.8</v>
          </cell>
          <cell r="D1167">
            <v>5.53</v>
          </cell>
          <cell r="E1167">
            <v>3.5</v>
          </cell>
          <cell r="F1167">
            <v>0</v>
          </cell>
          <cell r="G1167">
            <v>0</v>
          </cell>
          <cell r="H1167">
            <v>0</v>
          </cell>
          <cell r="I1167">
            <v>2.5</v>
          </cell>
          <cell r="J1167">
            <v>0</v>
          </cell>
          <cell r="K1167">
            <v>0</v>
          </cell>
          <cell r="L1167">
            <v>0</v>
          </cell>
          <cell r="M1167">
            <v>0.5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1.2</v>
          </cell>
          <cell r="T1167">
            <v>0</v>
          </cell>
          <cell r="U1167">
            <v>0</v>
          </cell>
          <cell r="V1167">
            <v>0.73599999999999999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6.48</v>
          </cell>
          <cell r="AF1167">
            <v>5.05</v>
          </cell>
          <cell r="AG1167">
            <v>2.82</v>
          </cell>
          <cell r="AH1167">
            <v>1.08</v>
          </cell>
          <cell r="AI1167">
            <v>0</v>
          </cell>
          <cell r="AJ1167">
            <v>0</v>
          </cell>
          <cell r="AK1167">
            <v>0</v>
          </cell>
          <cell r="AL1167">
            <v>0.99199999999999999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0</v>
          </cell>
          <cell r="AR1167">
            <v>0</v>
          </cell>
          <cell r="AS1167">
            <v>0</v>
          </cell>
          <cell r="AT1167">
            <v>0</v>
          </cell>
          <cell r="AU1167">
            <v>1.75</v>
          </cell>
          <cell r="AV1167">
            <v>0.70599999999999996</v>
          </cell>
          <cell r="AW1167">
            <v>0</v>
          </cell>
          <cell r="AX1167">
            <v>1</v>
          </cell>
          <cell r="AY1167" t="str">
            <v>2L89X64X12.7LLBB</v>
          </cell>
        </row>
        <row r="1168">
          <cell r="A1168" t="str">
            <v>2L</v>
          </cell>
          <cell r="B1168" t="str">
            <v>2L3-1/2X2-1/2X1/2X3/8LLBB</v>
          </cell>
          <cell r="C1168">
            <v>18.8</v>
          </cell>
          <cell r="D1168">
            <v>5.53</v>
          </cell>
          <cell r="E1168">
            <v>3.5</v>
          </cell>
          <cell r="F1168">
            <v>0</v>
          </cell>
          <cell r="G1168">
            <v>0</v>
          </cell>
          <cell r="H1168">
            <v>0</v>
          </cell>
          <cell r="I1168">
            <v>2.5</v>
          </cell>
          <cell r="J1168">
            <v>0</v>
          </cell>
          <cell r="K1168">
            <v>0</v>
          </cell>
          <cell r="L1168">
            <v>0</v>
          </cell>
          <cell r="M1168">
            <v>0.5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1.2</v>
          </cell>
          <cell r="T1168">
            <v>0</v>
          </cell>
          <cell r="U1168">
            <v>0</v>
          </cell>
          <cell r="V1168">
            <v>0.73599999999999999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6.48</v>
          </cell>
          <cell r="AF1168">
            <v>5.05</v>
          </cell>
          <cell r="AG1168">
            <v>2.82</v>
          </cell>
          <cell r="AH1168">
            <v>1.08</v>
          </cell>
          <cell r="AI1168">
            <v>0</v>
          </cell>
          <cell r="AJ1168">
            <v>0</v>
          </cell>
          <cell r="AK1168">
            <v>0</v>
          </cell>
          <cell r="AL1168">
            <v>1.1299999999999999</v>
          </cell>
          <cell r="AM1168">
            <v>0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1.83</v>
          </cell>
          <cell r="AV1168">
            <v>0.73199999999999998</v>
          </cell>
          <cell r="AW1168">
            <v>0</v>
          </cell>
          <cell r="AX1168">
            <v>1</v>
          </cell>
          <cell r="AY1168" t="str">
            <v>2L89X64X12.7X9LLBB</v>
          </cell>
        </row>
        <row r="1169">
          <cell r="A1169" t="str">
            <v>2L</v>
          </cell>
          <cell r="B1169" t="str">
            <v>2L3-1/2X2-1/2X1/2X3/4LLBB</v>
          </cell>
          <cell r="C1169">
            <v>18.8</v>
          </cell>
          <cell r="D1169">
            <v>5.53</v>
          </cell>
          <cell r="E1169">
            <v>3.5</v>
          </cell>
          <cell r="F1169">
            <v>0</v>
          </cell>
          <cell r="G1169">
            <v>0</v>
          </cell>
          <cell r="H1169">
            <v>0</v>
          </cell>
          <cell r="I1169">
            <v>2.5</v>
          </cell>
          <cell r="J1169">
            <v>0</v>
          </cell>
          <cell r="K1169">
            <v>0</v>
          </cell>
          <cell r="L1169">
            <v>0</v>
          </cell>
          <cell r="M1169">
            <v>0.5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1.2</v>
          </cell>
          <cell r="T1169">
            <v>0</v>
          </cell>
          <cell r="U1169">
            <v>0</v>
          </cell>
          <cell r="V1169">
            <v>0.73599999999999999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6.48</v>
          </cell>
          <cell r="AF1169">
            <v>5.05</v>
          </cell>
          <cell r="AG1169">
            <v>2.82</v>
          </cell>
          <cell r="AH1169">
            <v>1.08</v>
          </cell>
          <cell r="AI1169">
            <v>0</v>
          </cell>
          <cell r="AJ1169">
            <v>0</v>
          </cell>
          <cell r="AK1169">
            <v>0</v>
          </cell>
          <cell r="AL1169">
            <v>1.28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1.93</v>
          </cell>
          <cell r="AV1169">
            <v>0.75900000000000001</v>
          </cell>
          <cell r="AW1169">
            <v>0</v>
          </cell>
          <cell r="AX1169">
            <v>1</v>
          </cell>
          <cell r="AY1169" t="str">
            <v>2L89X64X12.7X19LLBB</v>
          </cell>
        </row>
        <row r="1170">
          <cell r="A1170" t="str">
            <v>2L</v>
          </cell>
          <cell r="B1170" t="str">
            <v>2L3-1/2X2-1/2X3/8LLBB</v>
          </cell>
          <cell r="C1170">
            <v>14.5</v>
          </cell>
          <cell r="D1170">
            <v>4.25</v>
          </cell>
          <cell r="E1170">
            <v>3.5</v>
          </cell>
          <cell r="F1170">
            <v>0</v>
          </cell>
          <cell r="G1170">
            <v>0</v>
          </cell>
          <cell r="H1170">
            <v>0</v>
          </cell>
          <cell r="I1170">
            <v>2.5</v>
          </cell>
          <cell r="J1170">
            <v>0</v>
          </cell>
          <cell r="K1170">
            <v>0</v>
          </cell>
          <cell r="L1170">
            <v>0</v>
          </cell>
          <cell r="M1170">
            <v>0.375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1.1499999999999999</v>
          </cell>
          <cell r="T1170">
            <v>0</v>
          </cell>
          <cell r="U1170">
            <v>0</v>
          </cell>
          <cell r="V1170">
            <v>0.66800000000000004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5.13</v>
          </cell>
          <cell r="AF1170">
            <v>3.93</v>
          </cell>
          <cell r="AG1170">
            <v>2.1800000000000002</v>
          </cell>
          <cell r="AH1170">
            <v>1.1000000000000001</v>
          </cell>
          <cell r="AI1170">
            <v>0</v>
          </cell>
          <cell r="AJ1170">
            <v>0</v>
          </cell>
          <cell r="AK1170">
            <v>0</v>
          </cell>
          <cell r="AL1170">
            <v>0.97</v>
          </cell>
          <cell r="AM1170">
            <v>0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1.75</v>
          </cell>
          <cell r="AV1170">
            <v>0.69800000000000006</v>
          </cell>
          <cell r="AW1170">
            <v>0</v>
          </cell>
          <cell r="AX1170">
            <v>1</v>
          </cell>
          <cell r="AY1170" t="str">
            <v>2L89X64X9.5LLBB</v>
          </cell>
        </row>
        <row r="1171">
          <cell r="A1171" t="str">
            <v>2L</v>
          </cell>
          <cell r="B1171" t="str">
            <v>2L3-1/2X2-1/2X3/8X3/8LLBB</v>
          </cell>
          <cell r="C1171">
            <v>14.5</v>
          </cell>
          <cell r="D1171">
            <v>4.25</v>
          </cell>
          <cell r="E1171">
            <v>3.5</v>
          </cell>
          <cell r="F1171">
            <v>0</v>
          </cell>
          <cell r="G1171">
            <v>0</v>
          </cell>
          <cell r="H1171">
            <v>0</v>
          </cell>
          <cell r="I1171">
            <v>2.5</v>
          </cell>
          <cell r="J1171">
            <v>0</v>
          </cell>
          <cell r="K1171">
            <v>0</v>
          </cell>
          <cell r="L1171">
            <v>0</v>
          </cell>
          <cell r="M1171">
            <v>0.375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1.1499999999999999</v>
          </cell>
          <cell r="T1171">
            <v>0</v>
          </cell>
          <cell r="U1171">
            <v>0</v>
          </cell>
          <cell r="V1171">
            <v>0.66800000000000004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5.13</v>
          </cell>
          <cell r="AF1171">
            <v>3.93</v>
          </cell>
          <cell r="AG1171">
            <v>2.1800000000000002</v>
          </cell>
          <cell r="AH1171">
            <v>1.1000000000000001</v>
          </cell>
          <cell r="AI1171">
            <v>0</v>
          </cell>
          <cell r="AJ1171">
            <v>0</v>
          </cell>
          <cell r="AK1171">
            <v>0</v>
          </cell>
          <cell r="AL1171">
            <v>1.1100000000000001</v>
          </cell>
          <cell r="AM1171">
            <v>0</v>
          </cell>
          <cell r="AN1171">
            <v>0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1.83</v>
          </cell>
          <cell r="AV1171">
            <v>0.72399999999999998</v>
          </cell>
          <cell r="AW1171">
            <v>0</v>
          </cell>
          <cell r="AX1171">
            <v>1</v>
          </cell>
          <cell r="AY1171" t="str">
            <v>2L89X64X9.5X9LLBB</v>
          </cell>
        </row>
        <row r="1172">
          <cell r="A1172" t="str">
            <v>2L</v>
          </cell>
          <cell r="B1172" t="str">
            <v>2L3-1/2X2-1/2X3/8X3/4LLBB</v>
          </cell>
          <cell r="C1172">
            <v>14.5</v>
          </cell>
          <cell r="D1172">
            <v>4.25</v>
          </cell>
          <cell r="E1172">
            <v>3.5</v>
          </cell>
          <cell r="F1172">
            <v>0</v>
          </cell>
          <cell r="G1172">
            <v>0</v>
          </cell>
          <cell r="H1172">
            <v>0</v>
          </cell>
          <cell r="I1172">
            <v>2.5</v>
          </cell>
          <cell r="J1172">
            <v>0</v>
          </cell>
          <cell r="K1172">
            <v>0</v>
          </cell>
          <cell r="L1172">
            <v>0</v>
          </cell>
          <cell r="M1172">
            <v>0.375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1.1499999999999999</v>
          </cell>
          <cell r="T1172">
            <v>0</v>
          </cell>
          <cell r="U1172">
            <v>0</v>
          </cell>
          <cell r="V1172">
            <v>0.66800000000000004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5.13</v>
          </cell>
          <cell r="AF1172">
            <v>3.93</v>
          </cell>
          <cell r="AG1172">
            <v>2.1800000000000002</v>
          </cell>
          <cell r="AH1172">
            <v>1.1000000000000001</v>
          </cell>
          <cell r="AI1172">
            <v>0</v>
          </cell>
          <cell r="AJ1172">
            <v>0</v>
          </cell>
          <cell r="AK1172">
            <v>0</v>
          </cell>
          <cell r="AL1172">
            <v>1.25</v>
          </cell>
          <cell r="AM1172">
            <v>0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1.93</v>
          </cell>
          <cell r="AV1172">
            <v>0.75</v>
          </cell>
          <cell r="AW1172">
            <v>0</v>
          </cell>
          <cell r="AX1172">
            <v>1</v>
          </cell>
          <cell r="AY1172" t="str">
            <v>2L89X64X9.5X19LLBB</v>
          </cell>
        </row>
        <row r="1173">
          <cell r="A1173" t="str">
            <v>2L</v>
          </cell>
          <cell r="B1173" t="str">
            <v>2L3-1/2X2-1/2X5/16LLBB</v>
          </cell>
          <cell r="C1173">
            <v>12.2</v>
          </cell>
          <cell r="D1173">
            <v>3.58</v>
          </cell>
          <cell r="E1173">
            <v>3.5</v>
          </cell>
          <cell r="F1173">
            <v>0</v>
          </cell>
          <cell r="G1173">
            <v>0</v>
          </cell>
          <cell r="H1173">
            <v>0</v>
          </cell>
          <cell r="I1173">
            <v>2.5</v>
          </cell>
          <cell r="J1173">
            <v>0</v>
          </cell>
          <cell r="K1173">
            <v>0</v>
          </cell>
          <cell r="L1173">
            <v>0</v>
          </cell>
          <cell r="M1173">
            <v>0.3125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1.1299999999999999</v>
          </cell>
          <cell r="T1173">
            <v>0</v>
          </cell>
          <cell r="U1173">
            <v>0</v>
          </cell>
          <cell r="V1173">
            <v>0.63300000000000001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4.3899999999999997</v>
          </cell>
          <cell r="AF1173">
            <v>3.33</v>
          </cell>
          <cell r="AG1173">
            <v>1.85</v>
          </cell>
          <cell r="AH1173">
            <v>1.1100000000000001</v>
          </cell>
          <cell r="AI1173">
            <v>0</v>
          </cell>
          <cell r="AJ1173">
            <v>0</v>
          </cell>
          <cell r="AK1173">
            <v>0</v>
          </cell>
          <cell r="AL1173">
            <v>0.96</v>
          </cell>
          <cell r="AM1173">
            <v>0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1.76</v>
          </cell>
          <cell r="AV1173">
            <v>0.69499999999999995</v>
          </cell>
          <cell r="AW1173">
            <v>0</v>
          </cell>
          <cell r="AX1173">
            <v>1</v>
          </cell>
          <cell r="AY1173" t="str">
            <v>2L89X64X7.9LLBB</v>
          </cell>
        </row>
        <row r="1174">
          <cell r="A1174" t="str">
            <v>2L</v>
          </cell>
          <cell r="B1174" t="str">
            <v>2L3-1/2X2-1/2X5/16X3/8LLBB</v>
          </cell>
          <cell r="C1174">
            <v>12.2</v>
          </cell>
          <cell r="D1174">
            <v>3.58</v>
          </cell>
          <cell r="E1174">
            <v>3.5</v>
          </cell>
          <cell r="F1174">
            <v>0</v>
          </cell>
          <cell r="G1174">
            <v>0</v>
          </cell>
          <cell r="H1174">
            <v>0</v>
          </cell>
          <cell r="I1174">
            <v>2.5</v>
          </cell>
          <cell r="J1174">
            <v>0</v>
          </cell>
          <cell r="K1174">
            <v>0</v>
          </cell>
          <cell r="L1174">
            <v>0</v>
          </cell>
          <cell r="M1174">
            <v>0.3125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1.1299999999999999</v>
          </cell>
          <cell r="T1174">
            <v>0</v>
          </cell>
          <cell r="U1174">
            <v>0</v>
          </cell>
          <cell r="V1174">
            <v>0.63300000000000001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4.3899999999999997</v>
          </cell>
          <cell r="AF1174">
            <v>3.33</v>
          </cell>
          <cell r="AG1174">
            <v>1.85</v>
          </cell>
          <cell r="AH1174">
            <v>1.1100000000000001</v>
          </cell>
          <cell r="AI1174">
            <v>0</v>
          </cell>
          <cell r="AJ1174">
            <v>0</v>
          </cell>
          <cell r="AK1174">
            <v>0</v>
          </cell>
          <cell r="AL1174">
            <v>1.0900000000000001</v>
          </cell>
          <cell r="AM1174">
            <v>0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1.83</v>
          </cell>
          <cell r="AV1174">
            <v>0.72</v>
          </cell>
          <cell r="AW1174">
            <v>0</v>
          </cell>
          <cell r="AX1174">
            <v>1</v>
          </cell>
          <cell r="AY1174" t="str">
            <v>2L89X64X7.9X9LLBB</v>
          </cell>
        </row>
        <row r="1175">
          <cell r="A1175" t="str">
            <v>2L</v>
          </cell>
          <cell r="B1175" t="str">
            <v>2L3-1/2X2-1/2X5/16X3/4LLBB</v>
          </cell>
          <cell r="C1175">
            <v>12.2</v>
          </cell>
          <cell r="D1175">
            <v>3.58</v>
          </cell>
          <cell r="E1175">
            <v>3.5</v>
          </cell>
          <cell r="F1175">
            <v>0</v>
          </cell>
          <cell r="G1175">
            <v>0</v>
          </cell>
          <cell r="H1175">
            <v>0</v>
          </cell>
          <cell r="I1175">
            <v>2.5</v>
          </cell>
          <cell r="J1175">
            <v>0</v>
          </cell>
          <cell r="K1175">
            <v>0</v>
          </cell>
          <cell r="L1175">
            <v>0</v>
          </cell>
          <cell r="M1175">
            <v>0.3125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1.1299999999999999</v>
          </cell>
          <cell r="T1175">
            <v>0</v>
          </cell>
          <cell r="U1175">
            <v>0</v>
          </cell>
          <cell r="V1175">
            <v>0.63300000000000001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4.3899999999999997</v>
          </cell>
          <cell r="AF1175">
            <v>3.33</v>
          </cell>
          <cell r="AG1175">
            <v>1.85</v>
          </cell>
          <cell r="AH1175">
            <v>1.1100000000000001</v>
          </cell>
          <cell r="AI1175">
            <v>0</v>
          </cell>
          <cell r="AJ1175">
            <v>0</v>
          </cell>
          <cell r="AK1175">
            <v>0</v>
          </cell>
          <cell r="AL1175">
            <v>1.24</v>
          </cell>
          <cell r="AM1175">
            <v>0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1.92</v>
          </cell>
          <cell r="AV1175">
            <v>0.746</v>
          </cell>
          <cell r="AW1175">
            <v>0</v>
          </cell>
          <cell r="AX1175">
            <v>1</v>
          </cell>
          <cell r="AY1175" t="str">
            <v>2L89X64X7.9X19LLBB</v>
          </cell>
        </row>
        <row r="1176">
          <cell r="A1176" t="str">
            <v>2L</v>
          </cell>
          <cell r="B1176" t="str">
            <v>2L3-1/2X2-1/2X1/4LLBB</v>
          </cell>
          <cell r="C1176">
            <v>9.8800000000000008</v>
          </cell>
          <cell r="D1176">
            <v>2.9</v>
          </cell>
          <cell r="E1176">
            <v>3.5</v>
          </cell>
          <cell r="F1176">
            <v>0</v>
          </cell>
          <cell r="G1176">
            <v>0</v>
          </cell>
          <cell r="H1176">
            <v>0</v>
          </cell>
          <cell r="I1176">
            <v>2.5</v>
          </cell>
          <cell r="J1176">
            <v>0</v>
          </cell>
          <cell r="K1176">
            <v>0</v>
          </cell>
          <cell r="L1176">
            <v>0</v>
          </cell>
          <cell r="M1176">
            <v>0.25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1.1000000000000001</v>
          </cell>
          <cell r="T1176">
            <v>0</v>
          </cell>
          <cell r="U1176">
            <v>0</v>
          </cell>
          <cell r="V1176">
            <v>0.59599999999999997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3.61</v>
          </cell>
          <cell r="AF1176">
            <v>2.72</v>
          </cell>
          <cell r="AG1176">
            <v>1.51</v>
          </cell>
          <cell r="AH1176">
            <v>1.1200000000000001</v>
          </cell>
          <cell r="AI1176">
            <v>0</v>
          </cell>
          <cell r="AJ1176">
            <v>0</v>
          </cell>
          <cell r="AK1176">
            <v>0</v>
          </cell>
          <cell r="AL1176">
            <v>0.95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0</v>
          </cell>
          <cell r="AS1176">
            <v>0</v>
          </cell>
          <cell r="AT1176">
            <v>0</v>
          </cell>
          <cell r="AU1176">
            <v>1.76</v>
          </cell>
          <cell r="AV1176">
            <v>0.69300000000000006</v>
          </cell>
          <cell r="AW1176">
            <v>0</v>
          </cell>
          <cell r="AX1176">
            <v>1</v>
          </cell>
          <cell r="AY1176" t="str">
            <v>2L89X64X6.4LLBB</v>
          </cell>
        </row>
        <row r="1177">
          <cell r="A1177" t="str">
            <v>2L</v>
          </cell>
          <cell r="B1177" t="str">
            <v>2L3-1/2X2-1/2X1/4X3/8LLBB</v>
          </cell>
          <cell r="C1177">
            <v>9.8800000000000008</v>
          </cell>
          <cell r="D1177">
            <v>2.9</v>
          </cell>
          <cell r="E1177">
            <v>3.5</v>
          </cell>
          <cell r="F1177">
            <v>0</v>
          </cell>
          <cell r="G1177">
            <v>0</v>
          </cell>
          <cell r="H1177">
            <v>0</v>
          </cell>
          <cell r="I1177">
            <v>2.5</v>
          </cell>
          <cell r="J1177">
            <v>0</v>
          </cell>
          <cell r="K1177">
            <v>0</v>
          </cell>
          <cell r="L1177">
            <v>0</v>
          </cell>
          <cell r="M1177">
            <v>0.25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1.1000000000000001</v>
          </cell>
          <cell r="T1177">
            <v>0</v>
          </cell>
          <cell r="U1177">
            <v>0</v>
          </cell>
          <cell r="V1177">
            <v>0.59599999999999997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3.61</v>
          </cell>
          <cell r="AF1177">
            <v>2.72</v>
          </cell>
          <cell r="AG1177">
            <v>1.51</v>
          </cell>
          <cell r="AH1177">
            <v>1.1200000000000001</v>
          </cell>
          <cell r="AI1177">
            <v>0</v>
          </cell>
          <cell r="AJ1177">
            <v>0</v>
          </cell>
          <cell r="AK1177">
            <v>0</v>
          </cell>
          <cell r="AL1177">
            <v>1.08</v>
          </cell>
          <cell r="AM1177">
            <v>0</v>
          </cell>
          <cell r="AN1177">
            <v>0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1.83</v>
          </cell>
          <cell r="AV1177">
            <v>0.71699999999999997</v>
          </cell>
          <cell r="AW1177">
            <v>0</v>
          </cell>
          <cell r="AX1177">
            <v>0.96499999999999997</v>
          </cell>
          <cell r="AY1177" t="str">
            <v>2L89X64X6.4X9LLBB</v>
          </cell>
        </row>
        <row r="1178">
          <cell r="A1178" t="str">
            <v>2L</v>
          </cell>
          <cell r="B1178" t="str">
            <v>2L3-1/2X2-1/2X1/4X3/4LLBB</v>
          </cell>
          <cell r="C1178">
            <v>9.8800000000000008</v>
          </cell>
          <cell r="D1178">
            <v>2.9</v>
          </cell>
          <cell r="E1178">
            <v>3.5</v>
          </cell>
          <cell r="F1178">
            <v>0</v>
          </cell>
          <cell r="G1178">
            <v>0</v>
          </cell>
          <cell r="H1178">
            <v>0</v>
          </cell>
          <cell r="I1178">
            <v>2.5</v>
          </cell>
          <cell r="J1178">
            <v>0</v>
          </cell>
          <cell r="K1178">
            <v>0</v>
          </cell>
          <cell r="L1178">
            <v>0</v>
          </cell>
          <cell r="M1178">
            <v>0.25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1.1000000000000001</v>
          </cell>
          <cell r="T1178">
            <v>0</v>
          </cell>
          <cell r="U1178">
            <v>0</v>
          </cell>
          <cell r="V1178">
            <v>0.59599999999999997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3.61</v>
          </cell>
          <cell r="AF1178">
            <v>2.72</v>
          </cell>
          <cell r="AG1178">
            <v>1.51</v>
          </cell>
          <cell r="AH1178">
            <v>1.1200000000000001</v>
          </cell>
          <cell r="AI1178">
            <v>0</v>
          </cell>
          <cell r="AJ1178">
            <v>0</v>
          </cell>
          <cell r="AK1178">
            <v>0</v>
          </cell>
          <cell r="AL1178">
            <v>1.22</v>
          </cell>
          <cell r="AM1178">
            <v>0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1.92</v>
          </cell>
          <cell r="AV1178">
            <v>0.74199999999999999</v>
          </cell>
          <cell r="AW1178">
            <v>0</v>
          </cell>
          <cell r="AX1178">
            <v>0.96499999999999997</v>
          </cell>
          <cell r="AY1178" t="str">
            <v>2L89X64X6.4X19LLBB</v>
          </cell>
        </row>
        <row r="1179">
          <cell r="A1179" t="str">
            <v>2L</v>
          </cell>
          <cell r="B1179" t="str">
            <v>2L3X2-1/2X1/2LLBB</v>
          </cell>
          <cell r="C1179">
            <v>17.100000000000001</v>
          </cell>
          <cell r="D1179">
            <v>5.01</v>
          </cell>
          <cell r="E1179">
            <v>3</v>
          </cell>
          <cell r="F1179">
            <v>0</v>
          </cell>
          <cell r="G1179">
            <v>0</v>
          </cell>
          <cell r="H1179">
            <v>0</v>
          </cell>
          <cell r="I1179">
            <v>2.5</v>
          </cell>
          <cell r="J1179">
            <v>0</v>
          </cell>
          <cell r="K1179">
            <v>0</v>
          </cell>
          <cell r="L1179">
            <v>0</v>
          </cell>
          <cell r="M1179">
            <v>0.5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0.995</v>
          </cell>
          <cell r="T1179">
            <v>0</v>
          </cell>
          <cell r="U1179">
            <v>0</v>
          </cell>
          <cell r="V1179">
            <v>0.49399999999999999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4.1500000000000004</v>
          </cell>
          <cell r="AF1179">
            <v>3.72</v>
          </cell>
          <cell r="AG1179">
            <v>2.0699999999999998</v>
          </cell>
          <cell r="AH1179">
            <v>0.91</v>
          </cell>
          <cell r="AI1179">
            <v>0</v>
          </cell>
          <cell r="AJ1179">
            <v>0</v>
          </cell>
          <cell r="AK1179">
            <v>0</v>
          </cell>
          <cell r="AL1179">
            <v>1.04</v>
          </cell>
          <cell r="AM1179">
            <v>0</v>
          </cell>
          <cell r="AN1179">
            <v>0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1.57</v>
          </cell>
          <cell r="AV1179">
            <v>0.77400000000000002</v>
          </cell>
          <cell r="AW1179">
            <v>0</v>
          </cell>
          <cell r="AX1179">
            <v>1</v>
          </cell>
          <cell r="AY1179" t="str">
            <v>2L76X64X12.7LLBB</v>
          </cell>
        </row>
        <row r="1180">
          <cell r="A1180" t="str">
            <v>2L</v>
          </cell>
          <cell r="B1180" t="str">
            <v>2L3X2-1/2X1/2X3/8LLBB</v>
          </cell>
          <cell r="C1180">
            <v>17.100000000000001</v>
          </cell>
          <cell r="D1180">
            <v>5.01</v>
          </cell>
          <cell r="E1180">
            <v>3</v>
          </cell>
          <cell r="F1180">
            <v>0</v>
          </cell>
          <cell r="G1180">
            <v>0</v>
          </cell>
          <cell r="H1180">
            <v>0</v>
          </cell>
          <cell r="I1180">
            <v>2.5</v>
          </cell>
          <cell r="J1180">
            <v>0</v>
          </cell>
          <cell r="K1180">
            <v>0</v>
          </cell>
          <cell r="L1180">
            <v>0</v>
          </cell>
          <cell r="M1180">
            <v>0.5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0.995</v>
          </cell>
          <cell r="T1180">
            <v>0</v>
          </cell>
          <cell r="U1180">
            <v>0</v>
          </cell>
          <cell r="V1180">
            <v>0.49399999999999999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4.1500000000000004</v>
          </cell>
          <cell r="AF1180">
            <v>3.72</v>
          </cell>
          <cell r="AG1180">
            <v>2.0699999999999998</v>
          </cell>
          <cell r="AH1180">
            <v>0.91</v>
          </cell>
          <cell r="AI1180">
            <v>0</v>
          </cell>
          <cell r="AJ1180">
            <v>0</v>
          </cell>
          <cell r="AK1180">
            <v>0</v>
          </cell>
          <cell r="AL1180">
            <v>1.18</v>
          </cell>
          <cell r="AM1180">
            <v>0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1.66</v>
          </cell>
          <cell r="AV1180">
            <v>0.8</v>
          </cell>
          <cell r="AW1180">
            <v>0</v>
          </cell>
          <cell r="AX1180">
            <v>1</v>
          </cell>
          <cell r="AY1180" t="str">
            <v>2L76X64X12.7X9LLBB</v>
          </cell>
        </row>
        <row r="1181">
          <cell r="A1181" t="str">
            <v>2L</v>
          </cell>
          <cell r="B1181" t="str">
            <v>2L3X2-1/21/2X3/4LLBB</v>
          </cell>
          <cell r="C1181">
            <v>17.100000000000001</v>
          </cell>
          <cell r="D1181">
            <v>5.01</v>
          </cell>
          <cell r="E1181">
            <v>3</v>
          </cell>
          <cell r="F1181">
            <v>0</v>
          </cell>
          <cell r="G1181">
            <v>0</v>
          </cell>
          <cell r="H1181">
            <v>0</v>
          </cell>
          <cell r="I1181">
            <v>2.5</v>
          </cell>
          <cell r="J1181">
            <v>0</v>
          </cell>
          <cell r="K1181">
            <v>0</v>
          </cell>
          <cell r="L1181">
            <v>0</v>
          </cell>
          <cell r="M1181">
            <v>0.5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0.995</v>
          </cell>
          <cell r="T1181">
            <v>0</v>
          </cell>
          <cell r="U1181">
            <v>0</v>
          </cell>
          <cell r="V1181">
            <v>0.49399999999999999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4.1500000000000004</v>
          </cell>
          <cell r="AF1181">
            <v>3.72</v>
          </cell>
          <cell r="AG1181">
            <v>2.0699999999999998</v>
          </cell>
          <cell r="AH1181">
            <v>0.91</v>
          </cell>
          <cell r="AI1181">
            <v>0</v>
          </cell>
          <cell r="AJ1181">
            <v>0</v>
          </cell>
          <cell r="AK1181">
            <v>0</v>
          </cell>
          <cell r="AL1181">
            <v>1.33</v>
          </cell>
          <cell r="AM1181">
            <v>0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1.78</v>
          </cell>
          <cell r="AV1181">
            <v>0.82400000000000007</v>
          </cell>
          <cell r="AW1181">
            <v>0</v>
          </cell>
          <cell r="AX1181">
            <v>1</v>
          </cell>
          <cell r="AY1181" t="str">
            <v>2L76X64X12.7X19LLBB</v>
          </cell>
        </row>
        <row r="1182">
          <cell r="A1182" t="str">
            <v>2L</v>
          </cell>
          <cell r="B1182" t="str">
            <v>2L3X2-1/2X7/16LLBB</v>
          </cell>
          <cell r="C1182">
            <v>15.1</v>
          </cell>
          <cell r="D1182">
            <v>4.4400000000000004</v>
          </cell>
          <cell r="E1182">
            <v>3</v>
          </cell>
          <cell r="F1182">
            <v>0</v>
          </cell>
          <cell r="G1182">
            <v>0</v>
          </cell>
          <cell r="H1182">
            <v>0</v>
          </cell>
          <cell r="I1182">
            <v>2.5</v>
          </cell>
          <cell r="J1182">
            <v>0</v>
          </cell>
          <cell r="K1182">
            <v>0</v>
          </cell>
          <cell r="L1182">
            <v>0</v>
          </cell>
          <cell r="M1182">
            <v>0.4375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0.97199999999999998</v>
          </cell>
          <cell r="T1182">
            <v>0</v>
          </cell>
          <cell r="U1182">
            <v>0</v>
          </cell>
          <cell r="V1182">
            <v>0.46200000000000002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3.73</v>
          </cell>
          <cell r="AF1182">
            <v>3.31</v>
          </cell>
          <cell r="AG1182">
            <v>1.84</v>
          </cell>
          <cell r="AH1182">
            <v>0.91700000000000004</v>
          </cell>
          <cell r="AI1182">
            <v>0</v>
          </cell>
          <cell r="AJ1182">
            <v>0</v>
          </cell>
          <cell r="AK1182">
            <v>0</v>
          </cell>
          <cell r="AL1182">
            <v>1.02</v>
          </cell>
          <cell r="AM1182">
            <v>0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1.57</v>
          </cell>
          <cell r="AV1182">
            <v>0.76900000000000002</v>
          </cell>
          <cell r="AW1182">
            <v>0</v>
          </cell>
          <cell r="AX1182">
            <v>1</v>
          </cell>
          <cell r="AY1182" t="str">
            <v>2L76X64X11.1LLBB</v>
          </cell>
        </row>
        <row r="1183">
          <cell r="A1183" t="str">
            <v>2L</v>
          </cell>
          <cell r="B1183" t="str">
            <v>2L3X2-1/2X7/16X3/8LLBB</v>
          </cell>
          <cell r="C1183">
            <v>15.1</v>
          </cell>
          <cell r="D1183">
            <v>4.4400000000000004</v>
          </cell>
          <cell r="E1183">
            <v>3</v>
          </cell>
          <cell r="F1183">
            <v>0</v>
          </cell>
          <cell r="G1183">
            <v>0</v>
          </cell>
          <cell r="H1183">
            <v>0</v>
          </cell>
          <cell r="I1183">
            <v>2.5</v>
          </cell>
          <cell r="J1183">
            <v>0</v>
          </cell>
          <cell r="K1183">
            <v>0</v>
          </cell>
          <cell r="L1183">
            <v>0</v>
          </cell>
          <cell r="M1183">
            <v>0.4375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0.97199999999999998</v>
          </cell>
          <cell r="T1183">
            <v>0</v>
          </cell>
          <cell r="U1183">
            <v>0</v>
          </cell>
          <cell r="V1183">
            <v>0.46200000000000002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3.73</v>
          </cell>
          <cell r="AF1183">
            <v>3.31</v>
          </cell>
          <cell r="AG1183">
            <v>1.84</v>
          </cell>
          <cell r="AH1183">
            <v>0.91700000000000004</v>
          </cell>
          <cell r="AI1183">
            <v>0</v>
          </cell>
          <cell r="AJ1183">
            <v>0</v>
          </cell>
          <cell r="AK1183">
            <v>0</v>
          </cell>
          <cell r="AL1183">
            <v>1.1599999999999999</v>
          </cell>
          <cell r="AM1183">
            <v>0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1.66</v>
          </cell>
          <cell r="AV1183">
            <v>0.79500000000000004</v>
          </cell>
          <cell r="AW1183">
            <v>0</v>
          </cell>
          <cell r="AX1183">
            <v>1</v>
          </cell>
          <cell r="AY1183" t="str">
            <v>2L76X64X11.1X9LLBB</v>
          </cell>
        </row>
        <row r="1184">
          <cell r="A1184" t="str">
            <v>2L</v>
          </cell>
          <cell r="B1184" t="str">
            <v>2L3X2-1/2X7/16X3/4LLBB</v>
          </cell>
          <cell r="C1184">
            <v>15.1</v>
          </cell>
          <cell r="D1184">
            <v>4.4400000000000004</v>
          </cell>
          <cell r="E1184">
            <v>3</v>
          </cell>
          <cell r="F1184">
            <v>0</v>
          </cell>
          <cell r="G1184">
            <v>0</v>
          </cell>
          <cell r="H1184">
            <v>0</v>
          </cell>
          <cell r="I1184">
            <v>2.5</v>
          </cell>
          <cell r="J1184">
            <v>0</v>
          </cell>
          <cell r="K1184">
            <v>0</v>
          </cell>
          <cell r="L1184">
            <v>0</v>
          </cell>
          <cell r="M1184">
            <v>0.4375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0.97199999999999998</v>
          </cell>
          <cell r="T1184">
            <v>0</v>
          </cell>
          <cell r="U1184">
            <v>0</v>
          </cell>
          <cell r="V1184">
            <v>0.46200000000000002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3.73</v>
          </cell>
          <cell r="AF1184">
            <v>3.31</v>
          </cell>
          <cell r="AG1184">
            <v>1.84</v>
          </cell>
          <cell r="AH1184">
            <v>0.91700000000000004</v>
          </cell>
          <cell r="AI1184">
            <v>0</v>
          </cell>
          <cell r="AJ1184">
            <v>0</v>
          </cell>
          <cell r="AK1184">
            <v>0</v>
          </cell>
          <cell r="AL1184">
            <v>1.32</v>
          </cell>
          <cell r="AM1184">
            <v>0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1.77</v>
          </cell>
          <cell r="AV1184">
            <v>0.81900000000000006</v>
          </cell>
          <cell r="AW1184">
            <v>0</v>
          </cell>
          <cell r="AX1184">
            <v>1</v>
          </cell>
          <cell r="AY1184" t="str">
            <v>2L76X64X11.1X19LLBB</v>
          </cell>
        </row>
        <row r="1185">
          <cell r="A1185" t="str">
            <v>2L</v>
          </cell>
          <cell r="B1185" t="str">
            <v>2L3X2-1/2X3/8LLBB</v>
          </cell>
          <cell r="C1185">
            <v>13.1</v>
          </cell>
          <cell r="D1185">
            <v>3.86</v>
          </cell>
          <cell r="E1185">
            <v>3</v>
          </cell>
          <cell r="F1185">
            <v>0</v>
          </cell>
          <cell r="G1185">
            <v>0</v>
          </cell>
          <cell r="H1185">
            <v>0</v>
          </cell>
          <cell r="I1185">
            <v>2.5</v>
          </cell>
          <cell r="J1185">
            <v>0</v>
          </cell>
          <cell r="K1185">
            <v>0</v>
          </cell>
          <cell r="L1185">
            <v>0</v>
          </cell>
          <cell r="M1185">
            <v>0.375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0.94900000000000007</v>
          </cell>
          <cell r="T1185">
            <v>0</v>
          </cell>
          <cell r="U1185">
            <v>0</v>
          </cell>
          <cell r="V1185">
            <v>0.43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3.3</v>
          </cell>
          <cell r="AF1185">
            <v>2.89</v>
          </cell>
          <cell r="AG1185">
            <v>1.61</v>
          </cell>
          <cell r="AH1185">
            <v>0.92400000000000004</v>
          </cell>
          <cell r="AI1185">
            <v>0</v>
          </cell>
          <cell r="AJ1185">
            <v>0</v>
          </cell>
          <cell r="AK1185">
            <v>0</v>
          </cell>
          <cell r="AL1185">
            <v>1.01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0</v>
          </cell>
          <cell r="AS1185">
            <v>0</v>
          </cell>
          <cell r="AT1185">
            <v>0</v>
          </cell>
          <cell r="AU1185">
            <v>1.57</v>
          </cell>
          <cell r="AV1185">
            <v>0.76400000000000001</v>
          </cell>
          <cell r="AW1185">
            <v>0</v>
          </cell>
          <cell r="AX1185">
            <v>1</v>
          </cell>
          <cell r="AY1185" t="str">
            <v>2L76X64X9.5LLBB</v>
          </cell>
        </row>
        <row r="1186">
          <cell r="A1186" t="str">
            <v>2L</v>
          </cell>
          <cell r="B1186" t="str">
            <v>2L3X2-1/2X3/8X3/8LLBB</v>
          </cell>
          <cell r="C1186">
            <v>13.1</v>
          </cell>
          <cell r="D1186">
            <v>3.86</v>
          </cell>
          <cell r="E1186">
            <v>3</v>
          </cell>
          <cell r="F1186">
            <v>0</v>
          </cell>
          <cell r="G1186">
            <v>0</v>
          </cell>
          <cell r="H1186">
            <v>0</v>
          </cell>
          <cell r="I1186">
            <v>2.5</v>
          </cell>
          <cell r="J1186">
            <v>0</v>
          </cell>
          <cell r="K1186">
            <v>0</v>
          </cell>
          <cell r="L1186">
            <v>0</v>
          </cell>
          <cell r="M1186">
            <v>0.375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0.94900000000000007</v>
          </cell>
          <cell r="T1186">
            <v>0</v>
          </cell>
          <cell r="U1186">
            <v>0</v>
          </cell>
          <cell r="V1186">
            <v>0.43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3.3</v>
          </cell>
          <cell r="AF1186">
            <v>2.89</v>
          </cell>
          <cell r="AG1186">
            <v>1.61</v>
          </cell>
          <cell r="AH1186">
            <v>0.92400000000000004</v>
          </cell>
          <cell r="AI1186">
            <v>0</v>
          </cell>
          <cell r="AJ1186">
            <v>0</v>
          </cell>
          <cell r="AK1186">
            <v>0</v>
          </cell>
          <cell r="AL1186">
            <v>1.1499999999999999</v>
          </cell>
          <cell r="AM1186">
            <v>0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1.66</v>
          </cell>
          <cell r="AV1186">
            <v>0.79</v>
          </cell>
          <cell r="AW1186">
            <v>0</v>
          </cell>
          <cell r="AX1186">
            <v>1</v>
          </cell>
          <cell r="AY1186" t="str">
            <v>2L76X64X9.5X9LLBB</v>
          </cell>
        </row>
        <row r="1187">
          <cell r="A1187" t="str">
            <v>2L</v>
          </cell>
          <cell r="B1187" t="str">
            <v>2L3X2-1/2X3/8X3/4LLBB</v>
          </cell>
          <cell r="C1187">
            <v>13.1</v>
          </cell>
          <cell r="D1187">
            <v>3.86</v>
          </cell>
          <cell r="E1187">
            <v>3</v>
          </cell>
          <cell r="F1187">
            <v>0</v>
          </cell>
          <cell r="G1187">
            <v>0</v>
          </cell>
          <cell r="H1187">
            <v>0</v>
          </cell>
          <cell r="I1187">
            <v>2.5</v>
          </cell>
          <cell r="J1187">
            <v>0</v>
          </cell>
          <cell r="K1187">
            <v>0</v>
          </cell>
          <cell r="L1187">
            <v>0</v>
          </cell>
          <cell r="M1187">
            <v>0.375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0.94900000000000007</v>
          </cell>
          <cell r="T1187">
            <v>0</v>
          </cell>
          <cell r="U1187">
            <v>0</v>
          </cell>
          <cell r="V1187">
            <v>0.43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3.3</v>
          </cell>
          <cell r="AF1187">
            <v>2.89</v>
          </cell>
          <cell r="AG1187">
            <v>1.61</v>
          </cell>
          <cell r="AH1187">
            <v>0.92400000000000004</v>
          </cell>
          <cell r="AI1187">
            <v>0</v>
          </cell>
          <cell r="AJ1187">
            <v>0</v>
          </cell>
          <cell r="AK1187">
            <v>0</v>
          </cell>
          <cell r="AL1187">
            <v>1.3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1.77</v>
          </cell>
          <cell r="AV1187">
            <v>0.81499999999999995</v>
          </cell>
          <cell r="AW1187">
            <v>0</v>
          </cell>
          <cell r="AX1187">
            <v>1</v>
          </cell>
          <cell r="AY1187" t="str">
            <v>2L76X64X9.5X19LLBB</v>
          </cell>
        </row>
        <row r="1188">
          <cell r="A1188" t="str">
            <v>2L</v>
          </cell>
          <cell r="B1188" t="str">
            <v>2L3X2-1/2X5/16LLBB</v>
          </cell>
          <cell r="C1188">
            <v>11.1</v>
          </cell>
          <cell r="D1188">
            <v>3.25</v>
          </cell>
          <cell r="E1188">
            <v>3</v>
          </cell>
          <cell r="F1188">
            <v>0</v>
          </cell>
          <cell r="G1188">
            <v>0</v>
          </cell>
          <cell r="H1188">
            <v>0</v>
          </cell>
          <cell r="I1188">
            <v>2.5</v>
          </cell>
          <cell r="J1188">
            <v>0</v>
          </cell>
          <cell r="K1188">
            <v>0</v>
          </cell>
          <cell r="L1188">
            <v>0</v>
          </cell>
          <cell r="M1188">
            <v>0.3125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0.92500000000000004</v>
          </cell>
          <cell r="T1188">
            <v>0</v>
          </cell>
          <cell r="U1188">
            <v>0</v>
          </cell>
          <cell r="V1188">
            <v>0.39700000000000002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2.83</v>
          </cell>
          <cell r="AF1188">
            <v>2.46</v>
          </cell>
          <cell r="AG1188">
            <v>1.36</v>
          </cell>
          <cell r="AH1188">
            <v>0.93200000000000005</v>
          </cell>
          <cell r="AI1188">
            <v>0</v>
          </cell>
          <cell r="AJ1188">
            <v>0</v>
          </cell>
          <cell r="AK1188">
            <v>0</v>
          </cell>
          <cell r="AL1188">
            <v>1</v>
          </cell>
          <cell r="AM1188">
            <v>0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1.57</v>
          </cell>
          <cell r="AV1188">
            <v>0.76</v>
          </cell>
          <cell r="AW1188">
            <v>0</v>
          </cell>
          <cell r="AX1188">
            <v>1</v>
          </cell>
          <cell r="AY1188" t="str">
            <v>2L76X64X7.9LLBB</v>
          </cell>
        </row>
        <row r="1189">
          <cell r="A1189" t="str">
            <v>2L</v>
          </cell>
          <cell r="B1189" t="str">
            <v>2L3X2-1/2X5/16X3/8LLBB</v>
          </cell>
          <cell r="C1189">
            <v>11.1</v>
          </cell>
          <cell r="D1189">
            <v>3.25</v>
          </cell>
          <cell r="E1189">
            <v>3</v>
          </cell>
          <cell r="F1189">
            <v>0</v>
          </cell>
          <cell r="G1189">
            <v>0</v>
          </cell>
          <cell r="H1189">
            <v>0</v>
          </cell>
          <cell r="I1189">
            <v>2.5</v>
          </cell>
          <cell r="J1189">
            <v>0</v>
          </cell>
          <cell r="K1189">
            <v>0</v>
          </cell>
          <cell r="L1189">
            <v>0</v>
          </cell>
          <cell r="M1189">
            <v>0.3125</v>
          </cell>
          <cell r="N1189">
            <v>0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0.92500000000000004</v>
          </cell>
          <cell r="T1189">
            <v>0</v>
          </cell>
          <cell r="U1189">
            <v>0</v>
          </cell>
          <cell r="V1189">
            <v>0.39700000000000002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2.83</v>
          </cell>
          <cell r="AF1189">
            <v>2.46</v>
          </cell>
          <cell r="AG1189">
            <v>1.36</v>
          </cell>
          <cell r="AH1189">
            <v>0.93200000000000005</v>
          </cell>
          <cell r="AI1189">
            <v>0</v>
          </cell>
          <cell r="AJ1189">
            <v>0</v>
          </cell>
          <cell r="AK1189">
            <v>0</v>
          </cell>
          <cell r="AL1189">
            <v>1.1399999999999999</v>
          </cell>
          <cell r="AM1189">
            <v>0</v>
          </cell>
          <cell r="AN1189">
            <v>0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1.66</v>
          </cell>
          <cell r="AV1189">
            <v>0.78500000000000003</v>
          </cell>
          <cell r="AW1189">
            <v>0</v>
          </cell>
          <cell r="AX1189">
            <v>1</v>
          </cell>
          <cell r="AY1189" t="str">
            <v>2L76X64X7.9X9LLBB</v>
          </cell>
        </row>
        <row r="1190">
          <cell r="A1190" t="str">
            <v>2L</v>
          </cell>
          <cell r="B1190" t="str">
            <v>2L3X2-1/2X5/16X3/4LLBB</v>
          </cell>
          <cell r="C1190">
            <v>11.1</v>
          </cell>
          <cell r="D1190">
            <v>3.25</v>
          </cell>
          <cell r="E1190">
            <v>3</v>
          </cell>
          <cell r="F1190">
            <v>0</v>
          </cell>
          <cell r="G1190">
            <v>0</v>
          </cell>
          <cell r="H1190">
            <v>0</v>
          </cell>
          <cell r="I1190">
            <v>2.5</v>
          </cell>
          <cell r="J1190">
            <v>0</v>
          </cell>
          <cell r="K1190">
            <v>0</v>
          </cell>
          <cell r="L1190">
            <v>0</v>
          </cell>
          <cell r="M1190">
            <v>0.3125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0.92500000000000004</v>
          </cell>
          <cell r="T1190">
            <v>0</v>
          </cell>
          <cell r="U1190">
            <v>0</v>
          </cell>
          <cell r="V1190">
            <v>0.39700000000000002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2.83</v>
          </cell>
          <cell r="AF1190">
            <v>2.46</v>
          </cell>
          <cell r="AG1190">
            <v>1.36</v>
          </cell>
          <cell r="AH1190">
            <v>0.93200000000000005</v>
          </cell>
          <cell r="AI1190">
            <v>0</v>
          </cell>
          <cell r="AJ1190">
            <v>0</v>
          </cell>
          <cell r="AK1190">
            <v>0</v>
          </cell>
          <cell r="AL1190">
            <v>1.29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0</v>
          </cell>
          <cell r="AS1190">
            <v>0</v>
          </cell>
          <cell r="AT1190">
            <v>0</v>
          </cell>
          <cell r="AU1190">
            <v>1.76</v>
          </cell>
          <cell r="AV1190">
            <v>0.81</v>
          </cell>
          <cell r="AW1190">
            <v>0</v>
          </cell>
          <cell r="AX1190">
            <v>1</v>
          </cell>
          <cell r="AY1190" t="str">
            <v>2L76X64X7.9X19LLBB</v>
          </cell>
        </row>
        <row r="1191">
          <cell r="A1191" t="str">
            <v>2L</v>
          </cell>
          <cell r="B1191" t="str">
            <v>2L3X2-1/2X1/4LLBB</v>
          </cell>
          <cell r="C1191">
            <v>8.9700000000000006</v>
          </cell>
          <cell r="D1191">
            <v>2.64</v>
          </cell>
          <cell r="E1191">
            <v>3</v>
          </cell>
          <cell r="F1191">
            <v>0</v>
          </cell>
          <cell r="G1191">
            <v>0</v>
          </cell>
          <cell r="H1191">
            <v>0</v>
          </cell>
          <cell r="I1191">
            <v>2.5</v>
          </cell>
          <cell r="J1191">
            <v>0</v>
          </cell>
          <cell r="K1191">
            <v>0</v>
          </cell>
          <cell r="L1191">
            <v>0</v>
          </cell>
          <cell r="M1191">
            <v>0.25</v>
          </cell>
          <cell r="N1191">
            <v>0</v>
          </cell>
          <cell r="O1191">
            <v>0</v>
          </cell>
          <cell r="P1191">
            <v>0</v>
          </cell>
          <cell r="Q1191">
            <v>0</v>
          </cell>
          <cell r="R1191">
            <v>0</v>
          </cell>
          <cell r="S1191">
            <v>0.9</v>
          </cell>
          <cell r="T1191">
            <v>0</v>
          </cell>
          <cell r="U1191">
            <v>0</v>
          </cell>
          <cell r="V1191">
            <v>0.36299999999999999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2.33</v>
          </cell>
          <cell r="AF1191">
            <v>2</v>
          </cell>
          <cell r="AG1191">
            <v>1.1100000000000001</v>
          </cell>
          <cell r="AH1191">
            <v>0.94</v>
          </cell>
          <cell r="AI1191">
            <v>0</v>
          </cell>
          <cell r="AJ1191">
            <v>0</v>
          </cell>
          <cell r="AK1191">
            <v>0</v>
          </cell>
          <cell r="AL1191">
            <v>0.99099999999999999</v>
          </cell>
          <cell r="AM1191">
            <v>0</v>
          </cell>
          <cell r="AN1191">
            <v>0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1.57</v>
          </cell>
          <cell r="AV1191">
            <v>0.75600000000000001</v>
          </cell>
          <cell r="AW1191">
            <v>0</v>
          </cell>
          <cell r="AX1191">
            <v>1</v>
          </cell>
          <cell r="AY1191" t="str">
            <v>2L76X64X6.4LLBB</v>
          </cell>
        </row>
        <row r="1192">
          <cell r="A1192" t="str">
            <v>2L</v>
          </cell>
          <cell r="B1192" t="str">
            <v>2L3X2-1/2X1/4X3/8LLBB</v>
          </cell>
          <cell r="C1192">
            <v>8.9700000000000006</v>
          </cell>
          <cell r="D1192">
            <v>2.64</v>
          </cell>
          <cell r="E1192">
            <v>3</v>
          </cell>
          <cell r="F1192">
            <v>0</v>
          </cell>
          <cell r="G1192">
            <v>0</v>
          </cell>
          <cell r="H1192">
            <v>0</v>
          </cell>
          <cell r="I1192">
            <v>2.5</v>
          </cell>
          <cell r="J1192">
            <v>0</v>
          </cell>
          <cell r="K1192">
            <v>0</v>
          </cell>
          <cell r="L1192">
            <v>0</v>
          </cell>
          <cell r="M1192">
            <v>0.25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0.9</v>
          </cell>
          <cell r="T1192">
            <v>0</v>
          </cell>
          <cell r="U1192">
            <v>0</v>
          </cell>
          <cell r="V1192">
            <v>0.36299999999999999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2.33</v>
          </cell>
          <cell r="AF1192">
            <v>2</v>
          </cell>
          <cell r="AG1192">
            <v>1.1100000000000001</v>
          </cell>
          <cell r="AH1192">
            <v>0.94</v>
          </cell>
          <cell r="AI1192">
            <v>0</v>
          </cell>
          <cell r="AJ1192">
            <v>0</v>
          </cell>
          <cell r="AK1192">
            <v>0</v>
          </cell>
          <cell r="AL1192">
            <v>1.1200000000000001</v>
          </cell>
          <cell r="AM1192">
            <v>0</v>
          </cell>
          <cell r="AN1192">
            <v>0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1.66</v>
          </cell>
          <cell r="AV1192">
            <v>0.78100000000000003</v>
          </cell>
          <cell r="AW1192">
            <v>0</v>
          </cell>
          <cell r="AX1192">
            <v>1</v>
          </cell>
          <cell r="AY1192" t="str">
            <v>2L76X64X6.4X9LLBB</v>
          </cell>
        </row>
        <row r="1193">
          <cell r="A1193" t="str">
            <v>2L</v>
          </cell>
          <cell r="B1193" t="str">
            <v>2L3X2-1/2X1/4X3/4LLBB</v>
          </cell>
          <cell r="C1193">
            <v>8.9700000000000006</v>
          </cell>
          <cell r="D1193">
            <v>2.64</v>
          </cell>
          <cell r="E1193">
            <v>3</v>
          </cell>
          <cell r="F1193">
            <v>0</v>
          </cell>
          <cell r="G1193">
            <v>0</v>
          </cell>
          <cell r="H1193">
            <v>0</v>
          </cell>
          <cell r="I1193">
            <v>2.5</v>
          </cell>
          <cell r="J1193">
            <v>0</v>
          </cell>
          <cell r="K1193">
            <v>0</v>
          </cell>
          <cell r="L1193">
            <v>0</v>
          </cell>
          <cell r="M1193">
            <v>0.25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0.9</v>
          </cell>
          <cell r="T1193">
            <v>0</v>
          </cell>
          <cell r="U1193">
            <v>0</v>
          </cell>
          <cell r="V1193">
            <v>0.36299999999999999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2.33</v>
          </cell>
          <cell r="AF1193">
            <v>2</v>
          </cell>
          <cell r="AG1193">
            <v>1.1100000000000001</v>
          </cell>
          <cell r="AH1193">
            <v>0.94</v>
          </cell>
          <cell r="AI1193">
            <v>0</v>
          </cell>
          <cell r="AJ1193">
            <v>0</v>
          </cell>
          <cell r="AK1193">
            <v>0</v>
          </cell>
          <cell r="AL1193">
            <v>1.27</v>
          </cell>
          <cell r="AM1193">
            <v>0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1.76</v>
          </cell>
          <cell r="AV1193">
            <v>0.80600000000000005</v>
          </cell>
          <cell r="AW1193">
            <v>0</v>
          </cell>
          <cell r="AX1193">
            <v>1</v>
          </cell>
          <cell r="AY1193" t="str">
            <v>2L76X64X6.4X19LLBB</v>
          </cell>
        </row>
        <row r="1194">
          <cell r="A1194" t="str">
            <v>2L</v>
          </cell>
          <cell r="B1194" t="str">
            <v>2L3X2-1/2X3/16LLBB</v>
          </cell>
          <cell r="C1194">
            <v>6.82</v>
          </cell>
          <cell r="D1194">
            <v>2</v>
          </cell>
          <cell r="E1194">
            <v>3</v>
          </cell>
          <cell r="F1194">
            <v>0</v>
          </cell>
          <cell r="G1194">
            <v>0</v>
          </cell>
          <cell r="H1194">
            <v>0</v>
          </cell>
          <cell r="I1194">
            <v>2.5</v>
          </cell>
          <cell r="J1194">
            <v>0</v>
          </cell>
          <cell r="K1194">
            <v>0</v>
          </cell>
          <cell r="L1194">
            <v>0</v>
          </cell>
          <cell r="M1194">
            <v>0.1875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0.874</v>
          </cell>
          <cell r="T1194">
            <v>0</v>
          </cell>
          <cell r="U1194">
            <v>0</v>
          </cell>
          <cell r="V1194">
            <v>0.32800000000000001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1.8</v>
          </cell>
          <cell r="AF1194">
            <v>1.52</v>
          </cell>
          <cell r="AG1194">
            <v>0.84599999999999997</v>
          </cell>
          <cell r="AH1194">
            <v>0.94700000000000006</v>
          </cell>
          <cell r="AI1194">
            <v>0</v>
          </cell>
          <cell r="AJ1194">
            <v>0</v>
          </cell>
          <cell r="AK1194">
            <v>0</v>
          </cell>
          <cell r="AL1194">
            <v>0.98</v>
          </cell>
          <cell r="AM1194">
            <v>0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1.57</v>
          </cell>
          <cell r="AV1194">
            <v>0.753</v>
          </cell>
          <cell r="AW1194">
            <v>0</v>
          </cell>
          <cell r="AX1194">
            <v>1</v>
          </cell>
          <cell r="AY1194" t="str">
            <v>2L76X64X4.8LLBB</v>
          </cell>
        </row>
        <row r="1195">
          <cell r="A1195" t="str">
            <v>2L</v>
          </cell>
          <cell r="B1195" t="str">
            <v>2L3X2-1/2X3/16X3/8LLBB</v>
          </cell>
          <cell r="C1195">
            <v>6.82</v>
          </cell>
          <cell r="D1195">
            <v>2</v>
          </cell>
          <cell r="E1195">
            <v>3</v>
          </cell>
          <cell r="F1195">
            <v>0</v>
          </cell>
          <cell r="G1195">
            <v>0</v>
          </cell>
          <cell r="H1195">
            <v>0</v>
          </cell>
          <cell r="I1195">
            <v>2.5</v>
          </cell>
          <cell r="J1195">
            <v>0</v>
          </cell>
          <cell r="K1195">
            <v>0</v>
          </cell>
          <cell r="L1195">
            <v>0</v>
          </cell>
          <cell r="M1195">
            <v>0.1875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0.874</v>
          </cell>
          <cell r="T1195">
            <v>0</v>
          </cell>
          <cell r="U1195">
            <v>0</v>
          </cell>
          <cell r="V1195">
            <v>0.32800000000000001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1.8</v>
          </cell>
          <cell r="AF1195">
            <v>1.52</v>
          </cell>
          <cell r="AG1195">
            <v>0.84599999999999997</v>
          </cell>
          <cell r="AH1195">
            <v>0.94700000000000006</v>
          </cell>
          <cell r="AI1195">
            <v>0</v>
          </cell>
          <cell r="AJ1195">
            <v>0</v>
          </cell>
          <cell r="AK1195">
            <v>0</v>
          </cell>
          <cell r="AL1195">
            <v>1.1100000000000001</v>
          </cell>
          <cell r="AM1195">
            <v>0</v>
          </cell>
          <cell r="AN1195">
            <v>0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1.65</v>
          </cell>
          <cell r="AV1195">
            <v>0.77800000000000002</v>
          </cell>
          <cell r="AW1195">
            <v>0</v>
          </cell>
          <cell r="AX1195">
            <v>0.91200000000000003</v>
          </cell>
          <cell r="AY1195" t="str">
            <v>2L76X64X4.8X9LLBB</v>
          </cell>
        </row>
        <row r="1196">
          <cell r="A1196" t="str">
            <v>2L</v>
          </cell>
          <cell r="B1196" t="str">
            <v>2L3X2-1/2X3/16X3/4LLBB</v>
          </cell>
          <cell r="C1196">
            <v>6.82</v>
          </cell>
          <cell r="D1196">
            <v>2</v>
          </cell>
          <cell r="E1196">
            <v>3</v>
          </cell>
          <cell r="F1196">
            <v>0</v>
          </cell>
          <cell r="G1196">
            <v>0</v>
          </cell>
          <cell r="H1196">
            <v>0</v>
          </cell>
          <cell r="I1196">
            <v>2.5</v>
          </cell>
          <cell r="J1196">
            <v>0</v>
          </cell>
          <cell r="K1196">
            <v>0</v>
          </cell>
          <cell r="L1196">
            <v>0</v>
          </cell>
          <cell r="M1196">
            <v>0.1875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0.874</v>
          </cell>
          <cell r="T1196">
            <v>0</v>
          </cell>
          <cell r="U1196">
            <v>0</v>
          </cell>
          <cell r="V1196">
            <v>0.32800000000000001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1.8</v>
          </cell>
          <cell r="AF1196">
            <v>1.52</v>
          </cell>
          <cell r="AG1196">
            <v>0.84599999999999997</v>
          </cell>
          <cell r="AH1196">
            <v>0.94700000000000006</v>
          </cell>
          <cell r="AI1196">
            <v>0</v>
          </cell>
          <cell r="AJ1196">
            <v>0</v>
          </cell>
          <cell r="AK1196">
            <v>0</v>
          </cell>
          <cell r="AL1196">
            <v>1.25</v>
          </cell>
          <cell r="AM1196">
            <v>0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1.75</v>
          </cell>
          <cell r="AV1196">
            <v>0.80200000000000005</v>
          </cell>
          <cell r="AW1196">
            <v>0</v>
          </cell>
          <cell r="AX1196">
            <v>0.91200000000000003</v>
          </cell>
          <cell r="AY1196" t="str">
            <v>2L76X64X4.8X19LLBB</v>
          </cell>
        </row>
        <row r="1197">
          <cell r="A1197" t="str">
            <v>2L</v>
          </cell>
          <cell r="B1197" t="str">
            <v>2L3X2X1/2LLBB</v>
          </cell>
          <cell r="C1197">
            <v>15.4</v>
          </cell>
          <cell r="D1197">
            <v>4.53</v>
          </cell>
          <cell r="E1197">
            <v>3</v>
          </cell>
          <cell r="F1197">
            <v>0</v>
          </cell>
          <cell r="G1197">
            <v>0</v>
          </cell>
          <cell r="H1197">
            <v>0</v>
          </cell>
          <cell r="I1197">
            <v>2</v>
          </cell>
          <cell r="J1197">
            <v>0</v>
          </cell>
          <cell r="K1197">
            <v>0</v>
          </cell>
          <cell r="L1197">
            <v>0</v>
          </cell>
          <cell r="M1197">
            <v>0.5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1.08</v>
          </cell>
          <cell r="T1197">
            <v>0</v>
          </cell>
          <cell r="U1197">
            <v>0</v>
          </cell>
          <cell r="V1197">
            <v>0.73599999999999999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3.85</v>
          </cell>
          <cell r="AF1197">
            <v>3.55</v>
          </cell>
          <cell r="AG1197">
            <v>2</v>
          </cell>
          <cell r="AH1197">
            <v>0.92200000000000004</v>
          </cell>
          <cell r="AI1197">
            <v>0</v>
          </cell>
          <cell r="AJ1197">
            <v>0</v>
          </cell>
          <cell r="AK1197">
            <v>0</v>
          </cell>
          <cell r="AL1197">
            <v>0.79500000000000004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1.47</v>
          </cell>
          <cell r="AV1197">
            <v>0.68400000000000005</v>
          </cell>
          <cell r="AW1197">
            <v>0</v>
          </cell>
          <cell r="AX1197">
            <v>1</v>
          </cell>
          <cell r="AY1197" t="str">
            <v>2L76X51X12.7LLBB</v>
          </cell>
        </row>
        <row r="1198">
          <cell r="A1198" t="str">
            <v>2L</v>
          </cell>
          <cell r="B1198" t="str">
            <v>2L3X2X1/2X3/8LLBB</v>
          </cell>
          <cell r="C1198">
            <v>15.4</v>
          </cell>
          <cell r="D1198">
            <v>4.53</v>
          </cell>
          <cell r="E1198">
            <v>3</v>
          </cell>
          <cell r="F1198">
            <v>0</v>
          </cell>
          <cell r="G1198">
            <v>0</v>
          </cell>
          <cell r="H1198">
            <v>0</v>
          </cell>
          <cell r="I1198">
            <v>2</v>
          </cell>
          <cell r="J1198">
            <v>0</v>
          </cell>
          <cell r="K1198">
            <v>0</v>
          </cell>
          <cell r="L1198">
            <v>0</v>
          </cell>
          <cell r="M1198">
            <v>0.5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1.08</v>
          </cell>
          <cell r="T1198">
            <v>0</v>
          </cell>
          <cell r="U1198">
            <v>0</v>
          </cell>
          <cell r="V1198">
            <v>0.73599999999999999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3.85</v>
          </cell>
          <cell r="AF1198">
            <v>3.55</v>
          </cell>
          <cell r="AG1198">
            <v>2</v>
          </cell>
          <cell r="AH1198">
            <v>0.92200000000000004</v>
          </cell>
          <cell r="AI1198">
            <v>0</v>
          </cell>
          <cell r="AJ1198">
            <v>0</v>
          </cell>
          <cell r="AK1198">
            <v>0</v>
          </cell>
          <cell r="AL1198">
            <v>0.94</v>
          </cell>
          <cell r="AM1198">
            <v>0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1.55</v>
          </cell>
          <cell r="AV1198">
            <v>0.71699999999999997</v>
          </cell>
          <cell r="AW1198">
            <v>0</v>
          </cell>
          <cell r="AX1198">
            <v>1</v>
          </cell>
          <cell r="AY1198" t="str">
            <v>2L76X51X12.7X9LLBB</v>
          </cell>
        </row>
        <row r="1199">
          <cell r="A1199" t="str">
            <v>2L</v>
          </cell>
          <cell r="B1199" t="str">
            <v>2L3X2X1/2X3/4LLBB</v>
          </cell>
          <cell r="C1199">
            <v>15.4</v>
          </cell>
          <cell r="D1199">
            <v>4.53</v>
          </cell>
          <cell r="E1199">
            <v>3</v>
          </cell>
          <cell r="F1199">
            <v>0</v>
          </cell>
          <cell r="G1199">
            <v>0</v>
          </cell>
          <cell r="H1199">
            <v>0</v>
          </cell>
          <cell r="I1199">
            <v>2</v>
          </cell>
          <cell r="J1199">
            <v>0</v>
          </cell>
          <cell r="K1199">
            <v>0</v>
          </cell>
          <cell r="L1199">
            <v>0</v>
          </cell>
          <cell r="M1199">
            <v>0.5</v>
          </cell>
          <cell r="N1199">
            <v>0</v>
          </cell>
          <cell r="O1199">
            <v>0</v>
          </cell>
          <cell r="P1199">
            <v>0</v>
          </cell>
          <cell r="Q1199">
            <v>0</v>
          </cell>
          <cell r="R1199">
            <v>0</v>
          </cell>
          <cell r="S1199">
            <v>1.08</v>
          </cell>
          <cell r="T1199">
            <v>0</v>
          </cell>
          <cell r="U1199">
            <v>0</v>
          </cell>
          <cell r="V1199">
            <v>0.73599999999999999</v>
          </cell>
          <cell r="W1199">
            <v>0</v>
          </cell>
          <cell r="X1199">
            <v>0</v>
          </cell>
          <cell r="Y1199">
            <v>0</v>
          </cell>
          <cell r="Z1199">
            <v>0</v>
          </cell>
          <cell r="AA1199">
            <v>0</v>
          </cell>
          <cell r="AB1199">
            <v>0</v>
          </cell>
          <cell r="AC1199">
            <v>0</v>
          </cell>
          <cell r="AD1199">
            <v>0</v>
          </cell>
          <cell r="AE1199">
            <v>3.85</v>
          </cell>
          <cell r="AF1199">
            <v>3.55</v>
          </cell>
          <cell r="AG1199">
            <v>2</v>
          </cell>
          <cell r="AH1199">
            <v>0.92200000000000004</v>
          </cell>
          <cell r="AI1199">
            <v>0</v>
          </cell>
          <cell r="AJ1199">
            <v>0</v>
          </cell>
          <cell r="AK1199">
            <v>0</v>
          </cell>
          <cell r="AL1199">
            <v>1.1000000000000001</v>
          </cell>
          <cell r="AM1199">
            <v>0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1.66</v>
          </cell>
          <cell r="AV1199">
            <v>0.751</v>
          </cell>
          <cell r="AW1199">
            <v>0</v>
          </cell>
          <cell r="AX1199">
            <v>1</v>
          </cell>
          <cell r="AY1199" t="str">
            <v>2L76X51X12.7X19LLBB</v>
          </cell>
        </row>
        <row r="1200">
          <cell r="A1200" t="str">
            <v>2L</v>
          </cell>
          <cell r="B1200" t="str">
            <v>2L3X2X3/8LLBB</v>
          </cell>
          <cell r="C1200">
            <v>11.9</v>
          </cell>
          <cell r="D1200">
            <v>3.5</v>
          </cell>
          <cell r="E1200">
            <v>3</v>
          </cell>
          <cell r="F1200">
            <v>0</v>
          </cell>
          <cell r="G1200">
            <v>0</v>
          </cell>
          <cell r="H1200">
            <v>0</v>
          </cell>
          <cell r="I1200">
            <v>2</v>
          </cell>
          <cell r="J1200">
            <v>0</v>
          </cell>
          <cell r="K1200">
            <v>0</v>
          </cell>
          <cell r="L1200">
            <v>0</v>
          </cell>
          <cell r="M1200">
            <v>0.375</v>
          </cell>
          <cell r="N1200">
            <v>0</v>
          </cell>
          <cell r="O1200">
            <v>0</v>
          </cell>
          <cell r="P1200">
            <v>0</v>
          </cell>
          <cell r="Q1200">
            <v>0</v>
          </cell>
          <cell r="R1200">
            <v>0</v>
          </cell>
          <cell r="S1200">
            <v>1.03</v>
          </cell>
          <cell r="T1200">
            <v>0</v>
          </cell>
          <cell r="U1200">
            <v>0</v>
          </cell>
          <cell r="V1200">
            <v>0.66800000000000004</v>
          </cell>
          <cell r="W1200">
            <v>0</v>
          </cell>
          <cell r="X1200">
            <v>0</v>
          </cell>
          <cell r="Y1200">
            <v>0</v>
          </cell>
          <cell r="Z1200">
            <v>0</v>
          </cell>
          <cell r="AA1200">
            <v>0</v>
          </cell>
          <cell r="AB1200">
            <v>0</v>
          </cell>
          <cell r="AC1200">
            <v>0</v>
          </cell>
          <cell r="AD1200">
            <v>0</v>
          </cell>
          <cell r="AE1200">
            <v>3.07</v>
          </cell>
          <cell r="AF1200">
            <v>2.78</v>
          </cell>
          <cell r="AG1200">
            <v>1.56</v>
          </cell>
          <cell r="AH1200">
            <v>0.93700000000000006</v>
          </cell>
          <cell r="AI1200">
            <v>0</v>
          </cell>
          <cell r="AJ1200">
            <v>0</v>
          </cell>
          <cell r="AK1200">
            <v>0</v>
          </cell>
          <cell r="AL1200">
            <v>0.77100000000000002</v>
          </cell>
          <cell r="AM1200">
            <v>0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1.48</v>
          </cell>
          <cell r="AV1200">
            <v>0.67500000000000004</v>
          </cell>
          <cell r="AW1200">
            <v>0</v>
          </cell>
          <cell r="AX1200">
            <v>1</v>
          </cell>
          <cell r="AY1200" t="str">
            <v>2L76X51X9.5LLBB</v>
          </cell>
        </row>
        <row r="1201">
          <cell r="A1201" t="str">
            <v>2L</v>
          </cell>
          <cell r="B1201" t="str">
            <v>2L3X2X3/8X3/8LLBB</v>
          </cell>
          <cell r="C1201">
            <v>11.9</v>
          </cell>
          <cell r="D1201">
            <v>3.5</v>
          </cell>
          <cell r="E1201">
            <v>3</v>
          </cell>
          <cell r="F1201">
            <v>0</v>
          </cell>
          <cell r="G1201">
            <v>0</v>
          </cell>
          <cell r="H1201">
            <v>0</v>
          </cell>
          <cell r="I1201">
            <v>2</v>
          </cell>
          <cell r="J1201">
            <v>0</v>
          </cell>
          <cell r="K1201">
            <v>0</v>
          </cell>
          <cell r="L1201">
            <v>0</v>
          </cell>
          <cell r="M1201">
            <v>0.375</v>
          </cell>
          <cell r="N1201">
            <v>0</v>
          </cell>
          <cell r="O1201">
            <v>0</v>
          </cell>
          <cell r="P1201">
            <v>0</v>
          </cell>
          <cell r="Q1201">
            <v>0</v>
          </cell>
          <cell r="R1201">
            <v>0</v>
          </cell>
          <cell r="S1201">
            <v>1.03</v>
          </cell>
          <cell r="T1201">
            <v>0</v>
          </cell>
          <cell r="U1201">
            <v>0</v>
          </cell>
          <cell r="V1201">
            <v>0.66800000000000004</v>
          </cell>
          <cell r="W1201">
            <v>0</v>
          </cell>
          <cell r="X1201">
            <v>0</v>
          </cell>
          <cell r="Y1201">
            <v>0</v>
          </cell>
          <cell r="Z1201">
            <v>0</v>
          </cell>
          <cell r="AA1201">
            <v>0</v>
          </cell>
          <cell r="AB1201">
            <v>0</v>
          </cell>
          <cell r="AC1201">
            <v>0</v>
          </cell>
          <cell r="AD1201">
            <v>0</v>
          </cell>
          <cell r="AE1201">
            <v>3.07</v>
          </cell>
          <cell r="AF1201">
            <v>2.78</v>
          </cell>
          <cell r="AG1201">
            <v>1.56</v>
          </cell>
          <cell r="AH1201">
            <v>0.93700000000000006</v>
          </cell>
          <cell r="AI1201">
            <v>0</v>
          </cell>
          <cell r="AJ1201">
            <v>0</v>
          </cell>
          <cell r="AK1201">
            <v>0</v>
          </cell>
          <cell r="AL1201">
            <v>0.91100000000000003</v>
          </cell>
          <cell r="AM1201">
            <v>0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1.55</v>
          </cell>
          <cell r="AV1201">
            <v>0.70699999999999996</v>
          </cell>
          <cell r="AW1201">
            <v>0</v>
          </cell>
          <cell r="AX1201">
            <v>1</v>
          </cell>
          <cell r="AY1201" t="str">
            <v>2L76X51X9.5X9LLBB</v>
          </cell>
        </row>
        <row r="1202">
          <cell r="A1202" t="str">
            <v>2L</v>
          </cell>
          <cell r="B1202" t="str">
            <v>2L3X2X3/8X3/4LLBB</v>
          </cell>
          <cell r="C1202">
            <v>11.9</v>
          </cell>
          <cell r="D1202">
            <v>3.5</v>
          </cell>
          <cell r="E1202">
            <v>3</v>
          </cell>
          <cell r="F1202">
            <v>0</v>
          </cell>
          <cell r="G1202">
            <v>0</v>
          </cell>
          <cell r="H1202">
            <v>0</v>
          </cell>
          <cell r="I1202">
            <v>2</v>
          </cell>
          <cell r="J1202">
            <v>0</v>
          </cell>
          <cell r="K1202">
            <v>0</v>
          </cell>
          <cell r="L1202">
            <v>0</v>
          </cell>
          <cell r="M1202">
            <v>0.375</v>
          </cell>
          <cell r="N1202">
            <v>0</v>
          </cell>
          <cell r="O1202">
            <v>0</v>
          </cell>
          <cell r="P1202">
            <v>0</v>
          </cell>
          <cell r="Q1202">
            <v>0</v>
          </cell>
          <cell r="R1202">
            <v>0</v>
          </cell>
          <cell r="S1202">
            <v>1.03</v>
          </cell>
          <cell r="T1202">
            <v>0</v>
          </cell>
          <cell r="U1202">
            <v>0</v>
          </cell>
          <cell r="V1202">
            <v>0.66800000000000004</v>
          </cell>
          <cell r="W1202">
            <v>0</v>
          </cell>
          <cell r="X1202">
            <v>0</v>
          </cell>
          <cell r="Y1202">
            <v>0</v>
          </cell>
          <cell r="Z1202">
            <v>0</v>
          </cell>
          <cell r="AA1202">
            <v>0</v>
          </cell>
          <cell r="AB1202">
            <v>0</v>
          </cell>
          <cell r="AC1202">
            <v>0</v>
          </cell>
          <cell r="AD1202">
            <v>0</v>
          </cell>
          <cell r="AE1202">
            <v>3.07</v>
          </cell>
          <cell r="AF1202">
            <v>2.78</v>
          </cell>
          <cell r="AG1202">
            <v>1.56</v>
          </cell>
          <cell r="AH1202">
            <v>0.93700000000000006</v>
          </cell>
          <cell r="AI1202">
            <v>0</v>
          </cell>
          <cell r="AJ1202">
            <v>0</v>
          </cell>
          <cell r="AK1202">
            <v>0</v>
          </cell>
          <cell r="AL1202">
            <v>1.07</v>
          </cell>
          <cell r="AM1202">
            <v>0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0</v>
          </cell>
          <cell r="AS1202">
            <v>0</v>
          </cell>
          <cell r="AT1202">
            <v>0</v>
          </cell>
          <cell r="AU1202">
            <v>1.65</v>
          </cell>
          <cell r="AV1202">
            <v>0.73899999999999999</v>
          </cell>
          <cell r="AW1202">
            <v>0</v>
          </cell>
          <cell r="AX1202">
            <v>1</v>
          </cell>
          <cell r="AY1202" t="str">
            <v>2L76X51X9.5X19LLBB</v>
          </cell>
        </row>
        <row r="1203">
          <cell r="A1203" t="str">
            <v>2L</v>
          </cell>
          <cell r="B1203" t="str">
            <v>2L3X2X5/16LLBB</v>
          </cell>
          <cell r="C1203">
            <v>10.1</v>
          </cell>
          <cell r="D1203">
            <v>2.96</v>
          </cell>
          <cell r="E1203">
            <v>3</v>
          </cell>
          <cell r="F1203">
            <v>0</v>
          </cell>
          <cell r="G1203">
            <v>0</v>
          </cell>
          <cell r="H1203">
            <v>0</v>
          </cell>
          <cell r="I1203">
            <v>2</v>
          </cell>
          <cell r="J1203">
            <v>0</v>
          </cell>
          <cell r="K1203">
            <v>0</v>
          </cell>
          <cell r="L1203">
            <v>0</v>
          </cell>
          <cell r="M1203">
            <v>0.3125</v>
          </cell>
          <cell r="N1203">
            <v>0</v>
          </cell>
          <cell r="O1203">
            <v>0</v>
          </cell>
          <cell r="P1203">
            <v>0</v>
          </cell>
          <cell r="Q1203">
            <v>0</v>
          </cell>
          <cell r="R1203">
            <v>0</v>
          </cell>
          <cell r="S1203">
            <v>1.01</v>
          </cell>
          <cell r="T1203">
            <v>0</v>
          </cell>
          <cell r="U1203">
            <v>0</v>
          </cell>
          <cell r="V1203">
            <v>0.63300000000000001</v>
          </cell>
          <cell r="W1203">
            <v>0</v>
          </cell>
          <cell r="X1203">
            <v>0</v>
          </cell>
          <cell r="Y1203">
            <v>0</v>
          </cell>
          <cell r="Z1203">
            <v>0</v>
          </cell>
          <cell r="AA1203">
            <v>0</v>
          </cell>
          <cell r="AB1203">
            <v>0</v>
          </cell>
          <cell r="AC1203">
            <v>0</v>
          </cell>
          <cell r="AD1203">
            <v>0</v>
          </cell>
          <cell r="AE1203">
            <v>2.64</v>
          </cell>
          <cell r="AF1203">
            <v>2.37</v>
          </cell>
          <cell r="AG1203">
            <v>1.32</v>
          </cell>
          <cell r="AH1203">
            <v>0.94499999999999995</v>
          </cell>
          <cell r="AI1203">
            <v>0</v>
          </cell>
          <cell r="AJ1203">
            <v>0</v>
          </cell>
          <cell r="AK1203">
            <v>0</v>
          </cell>
          <cell r="AL1203">
            <v>0.76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0</v>
          </cell>
          <cell r="AS1203">
            <v>0</v>
          </cell>
          <cell r="AT1203">
            <v>0</v>
          </cell>
          <cell r="AU1203">
            <v>1.48</v>
          </cell>
          <cell r="AV1203">
            <v>0.67100000000000004</v>
          </cell>
          <cell r="AW1203">
            <v>0</v>
          </cell>
          <cell r="AX1203">
            <v>1</v>
          </cell>
          <cell r="AY1203" t="str">
            <v>2L76X51X7.9LLBB</v>
          </cell>
        </row>
        <row r="1204">
          <cell r="A1204" t="str">
            <v>2L</v>
          </cell>
          <cell r="B1204" t="str">
            <v>2L3X2X5/16X3/8LLBB</v>
          </cell>
          <cell r="C1204">
            <v>10.1</v>
          </cell>
          <cell r="D1204">
            <v>2.96</v>
          </cell>
          <cell r="E1204">
            <v>3</v>
          </cell>
          <cell r="F1204">
            <v>0</v>
          </cell>
          <cell r="G1204">
            <v>0</v>
          </cell>
          <cell r="H1204">
            <v>0</v>
          </cell>
          <cell r="I1204">
            <v>2</v>
          </cell>
          <cell r="J1204">
            <v>0</v>
          </cell>
          <cell r="K1204">
            <v>0</v>
          </cell>
          <cell r="L1204">
            <v>0</v>
          </cell>
          <cell r="M1204">
            <v>0.3125</v>
          </cell>
          <cell r="N1204">
            <v>0</v>
          </cell>
          <cell r="O1204">
            <v>0</v>
          </cell>
          <cell r="P1204">
            <v>0</v>
          </cell>
          <cell r="Q1204">
            <v>0</v>
          </cell>
          <cell r="R1204">
            <v>0</v>
          </cell>
          <cell r="S1204">
            <v>1.01</v>
          </cell>
          <cell r="T1204">
            <v>0</v>
          </cell>
          <cell r="U1204">
            <v>0</v>
          </cell>
          <cell r="V1204">
            <v>0.63300000000000001</v>
          </cell>
          <cell r="W1204">
            <v>0</v>
          </cell>
          <cell r="X1204">
            <v>0</v>
          </cell>
          <cell r="Y1204">
            <v>0</v>
          </cell>
          <cell r="Z1204">
            <v>0</v>
          </cell>
          <cell r="AA1204">
            <v>0</v>
          </cell>
          <cell r="AB1204">
            <v>0</v>
          </cell>
          <cell r="AC1204">
            <v>0</v>
          </cell>
          <cell r="AD1204">
            <v>0</v>
          </cell>
          <cell r="AE1204">
            <v>2.64</v>
          </cell>
          <cell r="AF1204">
            <v>2.37</v>
          </cell>
          <cell r="AG1204">
            <v>1.32</v>
          </cell>
          <cell r="AH1204">
            <v>0.94499999999999995</v>
          </cell>
          <cell r="AI1204">
            <v>0</v>
          </cell>
          <cell r="AJ1204">
            <v>0</v>
          </cell>
          <cell r="AK1204">
            <v>0</v>
          </cell>
          <cell r="AL1204">
            <v>0.89700000000000002</v>
          </cell>
          <cell r="AM1204">
            <v>0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1.56</v>
          </cell>
          <cell r="AV1204">
            <v>0.70200000000000007</v>
          </cell>
          <cell r="AW1204">
            <v>0</v>
          </cell>
          <cell r="AX1204">
            <v>1</v>
          </cell>
          <cell r="AY1204" t="str">
            <v>2L76X51X7.9X9LLBB</v>
          </cell>
        </row>
        <row r="1205">
          <cell r="A1205" t="str">
            <v>2L</v>
          </cell>
          <cell r="B1205" t="str">
            <v>2L3X2X5/16X3/4LLBB</v>
          </cell>
          <cell r="C1205">
            <v>10.1</v>
          </cell>
          <cell r="D1205">
            <v>2.96</v>
          </cell>
          <cell r="E1205">
            <v>3</v>
          </cell>
          <cell r="F1205">
            <v>0</v>
          </cell>
          <cell r="G1205">
            <v>0</v>
          </cell>
          <cell r="H1205">
            <v>0</v>
          </cell>
          <cell r="I1205">
            <v>2</v>
          </cell>
          <cell r="J1205">
            <v>0</v>
          </cell>
          <cell r="K1205">
            <v>0</v>
          </cell>
          <cell r="L1205">
            <v>0</v>
          </cell>
          <cell r="M1205">
            <v>0.3125</v>
          </cell>
          <cell r="N1205">
            <v>0</v>
          </cell>
          <cell r="O1205">
            <v>0</v>
          </cell>
          <cell r="P1205">
            <v>0</v>
          </cell>
          <cell r="Q1205">
            <v>0</v>
          </cell>
          <cell r="R1205">
            <v>0</v>
          </cell>
          <cell r="S1205">
            <v>1.01</v>
          </cell>
          <cell r="T1205">
            <v>0</v>
          </cell>
          <cell r="U1205">
            <v>0</v>
          </cell>
          <cell r="V1205">
            <v>0.63300000000000001</v>
          </cell>
          <cell r="W1205">
            <v>0</v>
          </cell>
          <cell r="X1205">
            <v>0</v>
          </cell>
          <cell r="Y1205">
            <v>0</v>
          </cell>
          <cell r="Z1205">
            <v>0</v>
          </cell>
          <cell r="AA1205">
            <v>0</v>
          </cell>
          <cell r="AB1205">
            <v>0</v>
          </cell>
          <cell r="AC1205">
            <v>0</v>
          </cell>
          <cell r="AD1205">
            <v>0</v>
          </cell>
          <cell r="AE1205">
            <v>2.64</v>
          </cell>
          <cell r="AF1205">
            <v>2.37</v>
          </cell>
          <cell r="AG1205">
            <v>1.32</v>
          </cell>
          <cell r="AH1205">
            <v>0.94499999999999995</v>
          </cell>
          <cell r="AI1205">
            <v>0</v>
          </cell>
          <cell r="AJ1205">
            <v>0</v>
          </cell>
          <cell r="AK1205">
            <v>0</v>
          </cell>
          <cell r="AL1205">
            <v>1.05</v>
          </cell>
          <cell r="AM1205">
            <v>0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1.65</v>
          </cell>
          <cell r="AV1205">
            <v>0.73399999999999999</v>
          </cell>
          <cell r="AW1205">
            <v>0</v>
          </cell>
          <cell r="AX1205">
            <v>1</v>
          </cell>
          <cell r="AY1205" t="str">
            <v>2L76X51X7.9X19LLBB</v>
          </cell>
        </row>
        <row r="1206">
          <cell r="A1206" t="str">
            <v>2L</v>
          </cell>
          <cell r="B1206" t="str">
            <v>2L3X2X1/4LLBB</v>
          </cell>
          <cell r="C1206">
            <v>8.18</v>
          </cell>
          <cell r="D1206">
            <v>2.4</v>
          </cell>
          <cell r="E1206">
            <v>3</v>
          </cell>
          <cell r="F1206">
            <v>0</v>
          </cell>
          <cell r="G1206">
            <v>0</v>
          </cell>
          <cell r="H1206">
            <v>0</v>
          </cell>
          <cell r="I1206">
            <v>2</v>
          </cell>
          <cell r="J1206">
            <v>0</v>
          </cell>
          <cell r="K1206">
            <v>0</v>
          </cell>
          <cell r="L1206">
            <v>0</v>
          </cell>
          <cell r="M1206">
            <v>0.25</v>
          </cell>
          <cell r="N1206">
            <v>0</v>
          </cell>
          <cell r="O1206">
            <v>0</v>
          </cell>
          <cell r="P1206">
            <v>0</v>
          </cell>
          <cell r="Q1206">
            <v>0</v>
          </cell>
          <cell r="R1206">
            <v>0</v>
          </cell>
          <cell r="S1206">
            <v>0.98</v>
          </cell>
          <cell r="T1206">
            <v>0</v>
          </cell>
          <cell r="U1206">
            <v>0</v>
          </cell>
          <cell r="V1206">
            <v>0.59599999999999997</v>
          </cell>
          <cell r="W1206">
            <v>0</v>
          </cell>
          <cell r="X1206">
            <v>0</v>
          </cell>
          <cell r="Y1206">
            <v>0</v>
          </cell>
          <cell r="Z1206">
            <v>0</v>
          </cell>
          <cell r="AA1206">
            <v>0</v>
          </cell>
          <cell r="AB1206">
            <v>0</v>
          </cell>
          <cell r="AC1206">
            <v>0</v>
          </cell>
          <cell r="AD1206">
            <v>0</v>
          </cell>
          <cell r="AE1206">
            <v>2.1800000000000002</v>
          </cell>
          <cell r="AF1206">
            <v>1.94</v>
          </cell>
          <cell r="AG1206">
            <v>1.08</v>
          </cell>
          <cell r="AH1206">
            <v>0.95300000000000007</v>
          </cell>
          <cell r="AI1206">
            <v>0</v>
          </cell>
          <cell r="AJ1206">
            <v>0</v>
          </cell>
          <cell r="AK1206">
            <v>0</v>
          </cell>
          <cell r="AL1206">
            <v>0.749</v>
          </cell>
          <cell r="AM1206">
            <v>0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1.48</v>
          </cell>
          <cell r="AV1206">
            <v>0.66800000000000004</v>
          </cell>
          <cell r="AW1206">
            <v>0</v>
          </cell>
          <cell r="AX1206">
            <v>1</v>
          </cell>
          <cell r="AY1206" t="str">
            <v>2L76X51X6.4LLBB</v>
          </cell>
        </row>
        <row r="1207">
          <cell r="A1207" t="str">
            <v>2L</v>
          </cell>
          <cell r="B1207" t="str">
            <v>2L3X2X1/4X3/8LLBB</v>
          </cell>
          <cell r="C1207">
            <v>8.18</v>
          </cell>
          <cell r="D1207">
            <v>2.4</v>
          </cell>
          <cell r="E1207">
            <v>3</v>
          </cell>
          <cell r="F1207">
            <v>0</v>
          </cell>
          <cell r="G1207">
            <v>0</v>
          </cell>
          <cell r="H1207">
            <v>0</v>
          </cell>
          <cell r="I1207">
            <v>2</v>
          </cell>
          <cell r="J1207">
            <v>0</v>
          </cell>
          <cell r="K1207">
            <v>0</v>
          </cell>
          <cell r="L1207">
            <v>0</v>
          </cell>
          <cell r="M1207">
            <v>0.25</v>
          </cell>
          <cell r="N1207">
            <v>0</v>
          </cell>
          <cell r="O1207">
            <v>0</v>
          </cell>
          <cell r="P1207">
            <v>0</v>
          </cell>
          <cell r="Q1207">
            <v>0</v>
          </cell>
          <cell r="R1207">
            <v>0</v>
          </cell>
          <cell r="S1207">
            <v>0.98</v>
          </cell>
          <cell r="T1207">
            <v>0</v>
          </cell>
          <cell r="U1207">
            <v>0</v>
          </cell>
          <cell r="V1207">
            <v>0.59599999999999997</v>
          </cell>
          <cell r="W1207">
            <v>0</v>
          </cell>
          <cell r="X1207">
            <v>0</v>
          </cell>
          <cell r="Y1207">
            <v>0</v>
          </cell>
          <cell r="Z1207">
            <v>0</v>
          </cell>
          <cell r="AA1207">
            <v>0</v>
          </cell>
          <cell r="AB1207">
            <v>0</v>
          </cell>
          <cell r="AC1207">
            <v>0</v>
          </cell>
          <cell r="AD1207">
            <v>0</v>
          </cell>
          <cell r="AE1207">
            <v>2.1800000000000002</v>
          </cell>
          <cell r="AF1207">
            <v>1.94</v>
          </cell>
          <cell r="AG1207">
            <v>1.08</v>
          </cell>
          <cell r="AH1207">
            <v>0.95300000000000007</v>
          </cell>
          <cell r="AI1207">
            <v>0</v>
          </cell>
          <cell r="AJ1207">
            <v>0</v>
          </cell>
          <cell r="AK1207">
            <v>0</v>
          </cell>
          <cell r="AL1207">
            <v>0.88300000000000001</v>
          </cell>
          <cell r="AM1207">
            <v>0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1.56</v>
          </cell>
          <cell r="AV1207">
            <v>0.69800000000000006</v>
          </cell>
          <cell r="AW1207">
            <v>0</v>
          </cell>
          <cell r="AX1207">
            <v>1</v>
          </cell>
          <cell r="AY1207" t="str">
            <v>2L76X51X6.4X9LLBB</v>
          </cell>
        </row>
        <row r="1208">
          <cell r="A1208" t="str">
            <v>2L</v>
          </cell>
          <cell r="B1208" t="str">
            <v>2L3X2X1/4X3/4LLBB</v>
          </cell>
          <cell r="C1208">
            <v>8.18</v>
          </cell>
          <cell r="D1208">
            <v>2.4</v>
          </cell>
          <cell r="E1208">
            <v>3</v>
          </cell>
          <cell r="F1208">
            <v>0</v>
          </cell>
          <cell r="G1208">
            <v>0</v>
          </cell>
          <cell r="H1208">
            <v>0</v>
          </cell>
          <cell r="I1208">
            <v>2</v>
          </cell>
          <cell r="J1208">
            <v>0</v>
          </cell>
          <cell r="K1208">
            <v>0</v>
          </cell>
          <cell r="L1208">
            <v>0</v>
          </cell>
          <cell r="M1208">
            <v>0.25</v>
          </cell>
          <cell r="N1208">
            <v>0</v>
          </cell>
          <cell r="O1208">
            <v>0</v>
          </cell>
          <cell r="P1208">
            <v>0</v>
          </cell>
          <cell r="Q1208">
            <v>0</v>
          </cell>
          <cell r="R1208">
            <v>0</v>
          </cell>
          <cell r="S1208">
            <v>0.98</v>
          </cell>
          <cell r="T1208">
            <v>0</v>
          </cell>
          <cell r="U1208">
            <v>0</v>
          </cell>
          <cell r="V1208">
            <v>0.59599999999999997</v>
          </cell>
          <cell r="W1208">
            <v>0</v>
          </cell>
          <cell r="X1208">
            <v>0</v>
          </cell>
          <cell r="Y1208">
            <v>0</v>
          </cell>
          <cell r="Z1208">
            <v>0</v>
          </cell>
          <cell r="AA1208">
            <v>0</v>
          </cell>
          <cell r="AB1208">
            <v>0</v>
          </cell>
          <cell r="AC1208">
            <v>0</v>
          </cell>
          <cell r="AD1208">
            <v>0</v>
          </cell>
          <cell r="AE1208">
            <v>2.1800000000000002</v>
          </cell>
          <cell r="AF1208">
            <v>1.94</v>
          </cell>
          <cell r="AG1208">
            <v>1.08</v>
          </cell>
          <cell r="AH1208">
            <v>0.95300000000000007</v>
          </cell>
          <cell r="AI1208">
            <v>0</v>
          </cell>
          <cell r="AJ1208">
            <v>0</v>
          </cell>
          <cell r="AK1208">
            <v>0</v>
          </cell>
          <cell r="AL1208">
            <v>1.03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0</v>
          </cell>
          <cell r="AS1208">
            <v>0</v>
          </cell>
          <cell r="AT1208">
            <v>0</v>
          </cell>
          <cell r="AU1208">
            <v>1.65</v>
          </cell>
          <cell r="AV1208">
            <v>0.73</v>
          </cell>
          <cell r="AW1208">
            <v>0</v>
          </cell>
          <cell r="AX1208">
            <v>1</v>
          </cell>
          <cell r="AY1208" t="str">
            <v>2L76X51X6.4X19LLBB</v>
          </cell>
        </row>
        <row r="1209">
          <cell r="A1209" t="str">
            <v>2L</v>
          </cell>
          <cell r="B1209" t="str">
            <v>2L3X2X3/16LLBB</v>
          </cell>
          <cell r="C1209">
            <v>6.24</v>
          </cell>
          <cell r="D1209">
            <v>1.83</v>
          </cell>
          <cell r="E1209">
            <v>3</v>
          </cell>
          <cell r="F1209">
            <v>0</v>
          </cell>
          <cell r="G1209">
            <v>0</v>
          </cell>
          <cell r="H1209">
            <v>0</v>
          </cell>
          <cell r="I1209">
            <v>2</v>
          </cell>
          <cell r="J1209">
            <v>0</v>
          </cell>
          <cell r="K1209">
            <v>0</v>
          </cell>
          <cell r="L1209">
            <v>0</v>
          </cell>
          <cell r="M1209">
            <v>0.1875</v>
          </cell>
          <cell r="N1209">
            <v>0</v>
          </cell>
          <cell r="O1209">
            <v>0</v>
          </cell>
          <cell r="P1209">
            <v>0</v>
          </cell>
          <cell r="Q1209">
            <v>0</v>
          </cell>
          <cell r="R1209">
            <v>0</v>
          </cell>
          <cell r="S1209">
            <v>0.95200000000000007</v>
          </cell>
          <cell r="T1209">
            <v>0</v>
          </cell>
          <cell r="U1209">
            <v>0</v>
          </cell>
          <cell r="V1209">
            <v>0.55600000000000005</v>
          </cell>
          <cell r="W1209">
            <v>0</v>
          </cell>
          <cell r="X1209">
            <v>0</v>
          </cell>
          <cell r="Y1209">
            <v>0</v>
          </cell>
          <cell r="Z1209">
            <v>0</v>
          </cell>
          <cell r="AA1209">
            <v>0</v>
          </cell>
          <cell r="AB1209">
            <v>0</v>
          </cell>
          <cell r="AC1209">
            <v>0</v>
          </cell>
          <cell r="AD1209">
            <v>0</v>
          </cell>
          <cell r="AE1209">
            <v>1.69</v>
          </cell>
          <cell r="AF1209">
            <v>1.49</v>
          </cell>
          <cell r="AG1209">
            <v>0.82800000000000007</v>
          </cell>
          <cell r="AH1209">
            <v>0.96099999999999997</v>
          </cell>
          <cell r="AI1209">
            <v>0</v>
          </cell>
          <cell r="AJ1209">
            <v>0</v>
          </cell>
          <cell r="AK1209">
            <v>0</v>
          </cell>
          <cell r="AL1209">
            <v>0.73899999999999999</v>
          </cell>
          <cell r="AM1209">
            <v>0</v>
          </cell>
          <cell r="AN1209">
            <v>0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1.49</v>
          </cell>
          <cell r="AV1209">
            <v>0.66600000000000004</v>
          </cell>
          <cell r="AW1209">
            <v>0</v>
          </cell>
          <cell r="AX1209">
            <v>1</v>
          </cell>
          <cell r="AY1209" t="str">
            <v>2L76X51X4.8LLBB</v>
          </cell>
        </row>
        <row r="1210">
          <cell r="A1210" t="str">
            <v>2L</v>
          </cell>
          <cell r="B1210" t="str">
            <v>2L3X2X3/16X3/8LLBB</v>
          </cell>
          <cell r="C1210">
            <v>6.24</v>
          </cell>
          <cell r="D1210">
            <v>1.83</v>
          </cell>
          <cell r="E1210">
            <v>3</v>
          </cell>
          <cell r="F1210">
            <v>0</v>
          </cell>
          <cell r="G1210">
            <v>0</v>
          </cell>
          <cell r="H1210">
            <v>0</v>
          </cell>
          <cell r="I1210">
            <v>2</v>
          </cell>
          <cell r="J1210">
            <v>0</v>
          </cell>
          <cell r="K1210">
            <v>0</v>
          </cell>
          <cell r="L1210">
            <v>0</v>
          </cell>
          <cell r="M1210">
            <v>0.1875</v>
          </cell>
          <cell r="N1210">
            <v>0</v>
          </cell>
          <cell r="O1210">
            <v>0</v>
          </cell>
          <cell r="P1210">
            <v>0</v>
          </cell>
          <cell r="Q1210">
            <v>0</v>
          </cell>
          <cell r="R1210">
            <v>0</v>
          </cell>
          <cell r="S1210">
            <v>0.95200000000000007</v>
          </cell>
          <cell r="T1210">
            <v>0</v>
          </cell>
          <cell r="U1210">
            <v>0</v>
          </cell>
          <cell r="V1210">
            <v>0.55600000000000005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1.69</v>
          </cell>
          <cell r="AF1210">
            <v>1.49</v>
          </cell>
          <cell r="AG1210">
            <v>0.82800000000000007</v>
          </cell>
          <cell r="AH1210">
            <v>0.96099999999999997</v>
          </cell>
          <cell r="AI1210">
            <v>0</v>
          </cell>
          <cell r="AJ1210">
            <v>0</v>
          </cell>
          <cell r="AK1210">
            <v>0</v>
          </cell>
          <cell r="AL1210">
            <v>0.86899999999999999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1.55</v>
          </cell>
          <cell r="AV1210">
            <v>0.69499999999999995</v>
          </cell>
          <cell r="AW1210">
            <v>0</v>
          </cell>
          <cell r="AX1210">
            <v>0.91200000000000003</v>
          </cell>
          <cell r="AY1210" t="str">
            <v>2L76X51X4.8X9LLBB</v>
          </cell>
        </row>
        <row r="1211">
          <cell r="A1211" t="str">
            <v>2L</v>
          </cell>
          <cell r="B1211" t="str">
            <v>2L3X2X3/16X3/4LLBB</v>
          </cell>
          <cell r="C1211">
            <v>6.24</v>
          </cell>
          <cell r="D1211">
            <v>1.83</v>
          </cell>
          <cell r="E1211">
            <v>3</v>
          </cell>
          <cell r="F1211">
            <v>0</v>
          </cell>
          <cell r="G1211">
            <v>0</v>
          </cell>
          <cell r="H1211">
            <v>0</v>
          </cell>
          <cell r="I1211">
            <v>2</v>
          </cell>
          <cell r="J1211">
            <v>0</v>
          </cell>
          <cell r="K1211">
            <v>0</v>
          </cell>
          <cell r="L1211">
            <v>0</v>
          </cell>
          <cell r="M1211">
            <v>0.1875</v>
          </cell>
          <cell r="N1211">
            <v>0</v>
          </cell>
          <cell r="O1211">
            <v>0</v>
          </cell>
          <cell r="P1211">
            <v>0</v>
          </cell>
          <cell r="Q1211">
            <v>0</v>
          </cell>
          <cell r="R1211">
            <v>0</v>
          </cell>
          <cell r="S1211">
            <v>0.95200000000000007</v>
          </cell>
          <cell r="T1211">
            <v>0</v>
          </cell>
          <cell r="U1211">
            <v>0</v>
          </cell>
          <cell r="V1211">
            <v>0.55600000000000005</v>
          </cell>
          <cell r="W1211">
            <v>0</v>
          </cell>
          <cell r="X1211">
            <v>0</v>
          </cell>
          <cell r="Y1211">
            <v>0</v>
          </cell>
          <cell r="Z1211">
            <v>0</v>
          </cell>
          <cell r="AA1211">
            <v>0</v>
          </cell>
          <cell r="AB1211">
            <v>0</v>
          </cell>
          <cell r="AC1211">
            <v>0</v>
          </cell>
          <cell r="AD1211">
            <v>0</v>
          </cell>
          <cell r="AE1211">
            <v>1.69</v>
          </cell>
          <cell r="AF1211">
            <v>1.49</v>
          </cell>
          <cell r="AG1211">
            <v>0.82800000000000007</v>
          </cell>
          <cell r="AH1211">
            <v>0.96099999999999997</v>
          </cell>
          <cell r="AI1211">
            <v>0</v>
          </cell>
          <cell r="AJ1211">
            <v>0</v>
          </cell>
          <cell r="AK1211">
            <v>0</v>
          </cell>
          <cell r="AL1211">
            <v>1.02</v>
          </cell>
          <cell r="AM1211">
            <v>0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1.64</v>
          </cell>
          <cell r="AV1211">
            <v>0.72599999999999998</v>
          </cell>
          <cell r="AW1211">
            <v>0</v>
          </cell>
          <cell r="AX1211">
            <v>0.91200000000000003</v>
          </cell>
          <cell r="AY1211" t="str">
            <v>2L76X51X4.8X19LLBB</v>
          </cell>
        </row>
        <row r="1212">
          <cell r="A1212" t="str">
            <v>2L</v>
          </cell>
          <cell r="B1212" t="str">
            <v>2L2-1/2X2X3/8LLBB</v>
          </cell>
          <cell r="C1212">
            <v>10.6</v>
          </cell>
          <cell r="D1212">
            <v>3.11</v>
          </cell>
          <cell r="E1212">
            <v>2.5</v>
          </cell>
          <cell r="F1212">
            <v>0</v>
          </cell>
          <cell r="G1212">
            <v>0</v>
          </cell>
          <cell r="H1212">
            <v>0</v>
          </cell>
          <cell r="I1212">
            <v>2</v>
          </cell>
          <cell r="J1212">
            <v>0</v>
          </cell>
          <cell r="K1212">
            <v>0</v>
          </cell>
          <cell r="L1212">
            <v>0</v>
          </cell>
          <cell r="M1212">
            <v>0.375</v>
          </cell>
          <cell r="N1212">
            <v>0</v>
          </cell>
          <cell r="O1212">
            <v>0</v>
          </cell>
          <cell r="P1212">
            <v>0</v>
          </cell>
          <cell r="Q1212">
            <v>0</v>
          </cell>
          <cell r="R1212">
            <v>0</v>
          </cell>
          <cell r="S1212">
            <v>0.82600000000000007</v>
          </cell>
          <cell r="T1212">
            <v>0</v>
          </cell>
          <cell r="U1212">
            <v>0</v>
          </cell>
          <cell r="V1212">
            <v>0.42499999999999999</v>
          </cell>
          <cell r="W1212">
            <v>0</v>
          </cell>
          <cell r="X1212">
            <v>0</v>
          </cell>
          <cell r="Y1212">
            <v>0</v>
          </cell>
          <cell r="Z1212">
            <v>0</v>
          </cell>
          <cell r="AA1212">
            <v>0</v>
          </cell>
          <cell r="AB1212">
            <v>0</v>
          </cell>
          <cell r="AC1212">
            <v>0</v>
          </cell>
          <cell r="AD1212">
            <v>0</v>
          </cell>
          <cell r="AE1212">
            <v>1.83</v>
          </cell>
          <cell r="AF1212">
            <v>1.96</v>
          </cell>
          <cell r="AG1212">
            <v>1.0900000000000001</v>
          </cell>
          <cell r="AH1212">
            <v>0.76600000000000001</v>
          </cell>
          <cell r="AI1212">
            <v>0</v>
          </cell>
          <cell r="AJ1212">
            <v>0</v>
          </cell>
          <cell r="AK1212">
            <v>0</v>
          </cell>
          <cell r="AL1212">
            <v>0.81499999999999995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0</v>
          </cell>
          <cell r="AS1212">
            <v>0</v>
          </cell>
          <cell r="AT1212">
            <v>0</v>
          </cell>
          <cell r="AU1212">
            <v>1.29</v>
          </cell>
          <cell r="AV1212">
            <v>0.754</v>
          </cell>
          <cell r="AW1212">
            <v>0</v>
          </cell>
          <cell r="AX1212">
            <v>1</v>
          </cell>
          <cell r="AY1212" t="str">
            <v>2L64X51X9.5LLBB</v>
          </cell>
        </row>
        <row r="1213">
          <cell r="A1213" t="str">
            <v>2L</v>
          </cell>
          <cell r="B1213" t="str">
            <v>2L2-1/2X2X3/8X3/8LLBB</v>
          </cell>
          <cell r="C1213">
            <v>10.6</v>
          </cell>
          <cell r="D1213">
            <v>3.11</v>
          </cell>
          <cell r="E1213">
            <v>2.5</v>
          </cell>
          <cell r="F1213">
            <v>0</v>
          </cell>
          <cell r="G1213">
            <v>0</v>
          </cell>
          <cell r="H1213">
            <v>0</v>
          </cell>
          <cell r="I1213">
            <v>2</v>
          </cell>
          <cell r="J1213">
            <v>0</v>
          </cell>
          <cell r="K1213">
            <v>0</v>
          </cell>
          <cell r="L1213">
            <v>0</v>
          </cell>
          <cell r="M1213">
            <v>0.375</v>
          </cell>
          <cell r="N1213">
            <v>0</v>
          </cell>
          <cell r="O1213">
            <v>0</v>
          </cell>
          <cell r="P1213">
            <v>0</v>
          </cell>
          <cell r="Q1213">
            <v>0</v>
          </cell>
          <cell r="R1213">
            <v>0</v>
          </cell>
          <cell r="S1213">
            <v>0.82600000000000007</v>
          </cell>
          <cell r="T1213">
            <v>0</v>
          </cell>
          <cell r="U1213">
            <v>0</v>
          </cell>
          <cell r="V1213">
            <v>0.42499999999999999</v>
          </cell>
          <cell r="W1213">
            <v>0</v>
          </cell>
          <cell r="X1213">
            <v>0</v>
          </cell>
          <cell r="Y1213">
            <v>0</v>
          </cell>
          <cell r="Z1213">
            <v>0</v>
          </cell>
          <cell r="AA1213">
            <v>0</v>
          </cell>
          <cell r="AB1213">
            <v>0</v>
          </cell>
          <cell r="AC1213">
            <v>0</v>
          </cell>
          <cell r="AD1213">
            <v>0</v>
          </cell>
          <cell r="AE1213">
            <v>1.83</v>
          </cell>
          <cell r="AF1213">
            <v>1.96</v>
          </cell>
          <cell r="AG1213">
            <v>1.0900000000000001</v>
          </cell>
          <cell r="AH1213">
            <v>0.76600000000000001</v>
          </cell>
          <cell r="AI1213">
            <v>0</v>
          </cell>
          <cell r="AJ1213">
            <v>0</v>
          </cell>
          <cell r="AK1213">
            <v>0</v>
          </cell>
          <cell r="AL1213">
            <v>0.95700000000000007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0</v>
          </cell>
          <cell r="AS1213">
            <v>0</v>
          </cell>
          <cell r="AT1213">
            <v>0</v>
          </cell>
          <cell r="AU1213">
            <v>1.38</v>
          </cell>
          <cell r="AV1213">
            <v>0.78600000000000003</v>
          </cell>
          <cell r="AW1213">
            <v>0</v>
          </cell>
          <cell r="AX1213">
            <v>1</v>
          </cell>
          <cell r="AY1213" t="str">
            <v>2L64X51X9.5X9LLBB</v>
          </cell>
        </row>
        <row r="1214">
          <cell r="A1214" t="str">
            <v>2L</v>
          </cell>
          <cell r="B1214" t="str">
            <v>2L2-1/2X2X3/8X3/4LLBB</v>
          </cell>
          <cell r="C1214">
            <v>10.6</v>
          </cell>
          <cell r="D1214">
            <v>3.11</v>
          </cell>
          <cell r="E1214">
            <v>2.5</v>
          </cell>
          <cell r="F1214">
            <v>0</v>
          </cell>
          <cell r="G1214">
            <v>0</v>
          </cell>
          <cell r="H1214">
            <v>0</v>
          </cell>
          <cell r="I1214">
            <v>2</v>
          </cell>
          <cell r="J1214">
            <v>0</v>
          </cell>
          <cell r="K1214">
            <v>0</v>
          </cell>
          <cell r="L1214">
            <v>0</v>
          </cell>
          <cell r="M1214">
            <v>0.375</v>
          </cell>
          <cell r="N1214">
            <v>0</v>
          </cell>
          <cell r="O1214">
            <v>0</v>
          </cell>
          <cell r="P1214">
            <v>0</v>
          </cell>
          <cell r="Q1214">
            <v>0</v>
          </cell>
          <cell r="R1214">
            <v>0</v>
          </cell>
          <cell r="S1214">
            <v>0.82600000000000007</v>
          </cell>
          <cell r="T1214">
            <v>0</v>
          </cell>
          <cell r="U1214">
            <v>0</v>
          </cell>
          <cell r="V1214">
            <v>0.42499999999999999</v>
          </cell>
          <cell r="W1214">
            <v>0</v>
          </cell>
          <cell r="X1214">
            <v>0</v>
          </cell>
          <cell r="Y1214">
            <v>0</v>
          </cell>
          <cell r="Z1214">
            <v>0</v>
          </cell>
          <cell r="AA1214">
            <v>0</v>
          </cell>
          <cell r="AB1214">
            <v>0</v>
          </cell>
          <cell r="AC1214">
            <v>0</v>
          </cell>
          <cell r="AD1214">
            <v>0</v>
          </cell>
          <cell r="AE1214">
            <v>1.83</v>
          </cell>
          <cell r="AF1214">
            <v>1.96</v>
          </cell>
          <cell r="AG1214">
            <v>1.0900000000000001</v>
          </cell>
          <cell r="AH1214">
            <v>0.76600000000000001</v>
          </cell>
          <cell r="AI1214">
            <v>0</v>
          </cell>
          <cell r="AJ1214">
            <v>0</v>
          </cell>
          <cell r="AK1214">
            <v>0</v>
          </cell>
          <cell r="AL1214">
            <v>1.1100000000000001</v>
          </cell>
          <cell r="AM1214">
            <v>0</v>
          </cell>
          <cell r="AN1214">
            <v>0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1.49</v>
          </cell>
          <cell r="AV1214">
            <v>0.81700000000000006</v>
          </cell>
          <cell r="AW1214">
            <v>0</v>
          </cell>
          <cell r="AX1214">
            <v>1</v>
          </cell>
          <cell r="AY1214" t="str">
            <v>2L64X51X9.5X19LLBB</v>
          </cell>
        </row>
        <row r="1215">
          <cell r="A1215" t="str">
            <v>2L</v>
          </cell>
          <cell r="B1215" t="str">
            <v>2L2-1/2X2X5/16LLBB</v>
          </cell>
          <cell r="C1215">
            <v>8.9700000000000006</v>
          </cell>
          <cell r="D1215">
            <v>2.64</v>
          </cell>
          <cell r="E1215">
            <v>2.5</v>
          </cell>
          <cell r="F1215">
            <v>0</v>
          </cell>
          <cell r="G1215">
            <v>0</v>
          </cell>
          <cell r="H1215">
            <v>0</v>
          </cell>
          <cell r="I1215">
            <v>2</v>
          </cell>
          <cell r="J1215">
            <v>0</v>
          </cell>
          <cell r="K1215">
            <v>0</v>
          </cell>
          <cell r="L1215">
            <v>0</v>
          </cell>
          <cell r="M1215">
            <v>0.3125</v>
          </cell>
          <cell r="N1215">
            <v>0</v>
          </cell>
          <cell r="O1215">
            <v>0</v>
          </cell>
          <cell r="P1215">
            <v>0</v>
          </cell>
          <cell r="Q1215">
            <v>0</v>
          </cell>
          <cell r="R1215">
            <v>0</v>
          </cell>
          <cell r="S1215">
            <v>0.80300000000000005</v>
          </cell>
          <cell r="T1215">
            <v>0</v>
          </cell>
          <cell r="U1215">
            <v>0</v>
          </cell>
          <cell r="V1215">
            <v>0.39100000000000001</v>
          </cell>
          <cell r="W1215">
            <v>0</v>
          </cell>
          <cell r="X1215">
            <v>0</v>
          </cell>
          <cell r="Y1215">
            <v>0</v>
          </cell>
          <cell r="Z1215">
            <v>0</v>
          </cell>
          <cell r="AA1215">
            <v>0</v>
          </cell>
          <cell r="AB1215">
            <v>0</v>
          </cell>
          <cell r="AC1215">
            <v>0</v>
          </cell>
          <cell r="AD1215">
            <v>0</v>
          </cell>
          <cell r="AE1215">
            <v>1.58</v>
          </cell>
          <cell r="AF1215">
            <v>1.68</v>
          </cell>
          <cell r="AG1215">
            <v>0.93100000000000005</v>
          </cell>
          <cell r="AH1215">
            <v>0.77400000000000002</v>
          </cell>
          <cell r="AI1215">
            <v>0</v>
          </cell>
          <cell r="AJ1215">
            <v>0</v>
          </cell>
          <cell r="AK1215">
            <v>0</v>
          </cell>
          <cell r="AL1215">
            <v>0.80400000000000005</v>
          </cell>
          <cell r="AM1215">
            <v>0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1.29</v>
          </cell>
          <cell r="AV1215">
            <v>0.748</v>
          </cell>
          <cell r="AW1215">
            <v>0</v>
          </cell>
          <cell r="AX1215">
            <v>1</v>
          </cell>
          <cell r="AY1215" t="str">
            <v>2L64X51X7.9LLBB</v>
          </cell>
        </row>
        <row r="1216">
          <cell r="A1216" t="str">
            <v>2L</v>
          </cell>
          <cell r="B1216" t="str">
            <v>2L2-1/2X2X5/16X3/8LLBB</v>
          </cell>
          <cell r="C1216">
            <v>8.9700000000000006</v>
          </cell>
          <cell r="D1216">
            <v>2.64</v>
          </cell>
          <cell r="E1216">
            <v>2.5</v>
          </cell>
          <cell r="F1216">
            <v>0</v>
          </cell>
          <cell r="G1216">
            <v>0</v>
          </cell>
          <cell r="H1216">
            <v>0</v>
          </cell>
          <cell r="I1216">
            <v>2</v>
          </cell>
          <cell r="J1216">
            <v>0</v>
          </cell>
          <cell r="K1216">
            <v>0</v>
          </cell>
          <cell r="L1216">
            <v>0</v>
          </cell>
          <cell r="M1216">
            <v>0.3125</v>
          </cell>
          <cell r="N1216">
            <v>0</v>
          </cell>
          <cell r="O1216">
            <v>0</v>
          </cell>
          <cell r="P1216">
            <v>0</v>
          </cell>
          <cell r="Q1216">
            <v>0</v>
          </cell>
          <cell r="R1216">
            <v>0</v>
          </cell>
          <cell r="S1216">
            <v>0.80300000000000005</v>
          </cell>
          <cell r="T1216">
            <v>0</v>
          </cell>
          <cell r="U1216">
            <v>0</v>
          </cell>
          <cell r="V1216">
            <v>0.39100000000000001</v>
          </cell>
          <cell r="W1216">
            <v>0</v>
          </cell>
          <cell r="X1216">
            <v>0</v>
          </cell>
          <cell r="Y1216">
            <v>0</v>
          </cell>
          <cell r="Z1216">
            <v>0</v>
          </cell>
          <cell r="AA1216">
            <v>0</v>
          </cell>
          <cell r="AB1216">
            <v>0</v>
          </cell>
          <cell r="AC1216">
            <v>0</v>
          </cell>
          <cell r="AD1216">
            <v>0</v>
          </cell>
          <cell r="AE1216">
            <v>1.58</v>
          </cell>
          <cell r="AF1216">
            <v>1.68</v>
          </cell>
          <cell r="AG1216">
            <v>0.93100000000000005</v>
          </cell>
          <cell r="AH1216">
            <v>0.77400000000000002</v>
          </cell>
          <cell r="AI1216">
            <v>0</v>
          </cell>
          <cell r="AJ1216">
            <v>0</v>
          </cell>
          <cell r="AK1216">
            <v>0</v>
          </cell>
          <cell r="AL1216">
            <v>0.94300000000000006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0</v>
          </cell>
          <cell r="AS1216">
            <v>0</v>
          </cell>
          <cell r="AT1216">
            <v>0</v>
          </cell>
          <cell r="AU1216">
            <v>1.38</v>
          </cell>
          <cell r="AV1216">
            <v>0.78100000000000003</v>
          </cell>
          <cell r="AW1216">
            <v>0</v>
          </cell>
          <cell r="AX1216">
            <v>1</v>
          </cell>
          <cell r="AY1216" t="str">
            <v>2L64X51X7.9X9LLBB</v>
          </cell>
        </row>
        <row r="1217">
          <cell r="A1217" t="str">
            <v>2L</v>
          </cell>
          <cell r="B1217" t="str">
            <v>2L2-1/2X2X5/16X3/4LLBB</v>
          </cell>
          <cell r="C1217">
            <v>8.9700000000000006</v>
          </cell>
          <cell r="D1217">
            <v>2.64</v>
          </cell>
          <cell r="E1217">
            <v>2.5</v>
          </cell>
          <cell r="F1217">
            <v>0</v>
          </cell>
          <cell r="G1217">
            <v>0</v>
          </cell>
          <cell r="H1217">
            <v>0</v>
          </cell>
          <cell r="I1217">
            <v>2</v>
          </cell>
          <cell r="J1217">
            <v>0</v>
          </cell>
          <cell r="K1217">
            <v>0</v>
          </cell>
          <cell r="L1217">
            <v>0</v>
          </cell>
          <cell r="M1217">
            <v>0.3125</v>
          </cell>
          <cell r="N1217">
            <v>0</v>
          </cell>
          <cell r="O1217">
            <v>0</v>
          </cell>
          <cell r="P1217">
            <v>0</v>
          </cell>
          <cell r="Q1217">
            <v>0</v>
          </cell>
          <cell r="R1217">
            <v>0</v>
          </cell>
          <cell r="S1217">
            <v>0.80300000000000005</v>
          </cell>
          <cell r="T1217">
            <v>0</v>
          </cell>
          <cell r="U1217">
            <v>0</v>
          </cell>
          <cell r="V1217">
            <v>0.39100000000000001</v>
          </cell>
          <cell r="W1217">
            <v>0</v>
          </cell>
          <cell r="X1217">
            <v>0</v>
          </cell>
          <cell r="Y1217">
            <v>0</v>
          </cell>
          <cell r="Z1217">
            <v>0</v>
          </cell>
          <cell r="AA1217">
            <v>0</v>
          </cell>
          <cell r="AB1217">
            <v>0</v>
          </cell>
          <cell r="AC1217">
            <v>0</v>
          </cell>
          <cell r="AD1217">
            <v>0</v>
          </cell>
          <cell r="AE1217">
            <v>1.58</v>
          </cell>
          <cell r="AF1217">
            <v>1.68</v>
          </cell>
          <cell r="AG1217">
            <v>0.93100000000000005</v>
          </cell>
          <cell r="AH1217">
            <v>0.77400000000000002</v>
          </cell>
          <cell r="AI1217">
            <v>0</v>
          </cell>
          <cell r="AJ1217">
            <v>0</v>
          </cell>
          <cell r="AK1217">
            <v>0</v>
          </cell>
          <cell r="AL1217">
            <v>1.1000000000000001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1.49</v>
          </cell>
          <cell r="AV1217">
            <v>0.81200000000000006</v>
          </cell>
          <cell r="AW1217">
            <v>0</v>
          </cell>
          <cell r="AX1217">
            <v>1</v>
          </cell>
          <cell r="AY1217" t="str">
            <v>2L64X51X7.9X19LLBB</v>
          </cell>
        </row>
        <row r="1218">
          <cell r="A1218" t="str">
            <v>2L</v>
          </cell>
          <cell r="B1218" t="str">
            <v>2L2-1/2X2X1/4LLBB</v>
          </cell>
          <cell r="C1218">
            <v>7.3</v>
          </cell>
          <cell r="D1218">
            <v>2.14</v>
          </cell>
          <cell r="E1218">
            <v>2.5</v>
          </cell>
          <cell r="F1218">
            <v>0</v>
          </cell>
          <cell r="G1218">
            <v>0</v>
          </cell>
          <cell r="H1218">
            <v>0</v>
          </cell>
          <cell r="I1218">
            <v>2</v>
          </cell>
          <cell r="J1218">
            <v>0</v>
          </cell>
          <cell r="K1218">
            <v>0</v>
          </cell>
          <cell r="L1218">
            <v>0</v>
          </cell>
          <cell r="M1218">
            <v>0.25</v>
          </cell>
          <cell r="N1218">
            <v>0</v>
          </cell>
          <cell r="O1218">
            <v>0</v>
          </cell>
          <cell r="P1218">
            <v>0</v>
          </cell>
          <cell r="Q1218">
            <v>0</v>
          </cell>
          <cell r="R1218">
            <v>0</v>
          </cell>
          <cell r="S1218">
            <v>0.77900000000000003</v>
          </cell>
          <cell r="T1218">
            <v>0</v>
          </cell>
          <cell r="U1218">
            <v>0</v>
          </cell>
          <cell r="V1218">
            <v>0.35599999999999998</v>
          </cell>
          <cell r="W1218">
            <v>0</v>
          </cell>
          <cell r="X1218">
            <v>0</v>
          </cell>
          <cell r="Y1218">
            <v>0</v>
          </cell>
          <cell r="Z1218">
            <v>0</v>
          </cell>
          <cell r="AA1218">
            <v>0</v>
          </cell>
          <cell r="AB1218">
            <v>0</v>
          </cell>
          <cell r="AC1218">
            <v>0</v>
          </cell>
          <cell r="AD1218">
            <v>0</v>
          </cell>
          <cell r="AE1218">
            <v>1.31</v>
          </cell>
          <cell r="AF1218">
            <v>1.38</v>
          </cell>
          <cell r="AG1218">
            <v>0.76200000000000001</v>
          </cell>
          <cell r="AH1218">
            <v>0.78200000000000003</v>
          </cell>
          <cell r="AI1218">
            <v>0</v>
          </cell>
          <cell r="AJ1218">
            <v>0</v>
          </cell>
          <cell r="AK1218">
            <v>0</v>
          </cell>
          <cell r="AL1218">
            <v>0.79400000000000004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1.29</v>
          </cell>
          <cell r="AV1218">
            <v>0.74399999999999999</v>
          </cell>
          <cell r="AW1218">
            <v>0</v>
          </cell>
          <cell r="AX1218">
            <v>1</v>
          </cell>
          <cell r="AY1218" t="str">
            <v>2L64X51X6.4LLBB</v>
          </cell>
        </row>
        <row r="1219">
          <cell r="A1219" t="str">
            <v>2L</v>
          </cell>
          <cell r="B1219" t="str">
            <v>2L2-1/2X2X1/4X3/8LLBB</v>
          </cell>
          <cell r="C1219">
            <v>7.3</v>
          </cell>
          <cell r="D1219">
            <v>2.14</v>
          </cell>
          <cell r="E1219">
            <v>2.5</v>
          </cell>
          <cell r="F1219">
            <v>0</v>
          </cell>
          <cell r="G1219">
            <v>0</v>
          </cell>
          <cell r="H1219">
            <v>0</v>
          </cell>
          <cell r="I1219">
            <v>2</v>
          </cell>
          <cell r="J1219">
            <v>0</v>
          </cell>
          <cell r="K1219">
            <v>0</v>
          </cell>
          <cell r="L1219">
            <v>0</v>
          </cell>
          <cell r="M1219">
            <v>0.25</v>
          </cell>
          <cell r="N1219">
            <v>0</v>
          </cell>
          <cell r="O1219">
            <v>0</v>
          </cell>
          <cell r="P1219">
            <v>0</v>
          </cell>
          <cell r="Q1219">
            <v>0</v>
          </cell>
          <cell r="R1219">
            <v>0</v>
          </cell>
          <cell r="S1219">
            <v>0.77900000000000003</v>
          </cell>
          <cell r="T1219">
            <v>0</v>
          </cell>
          <cell r="U1219">
            <v>0</v>
          </cell>
          <cell r="V1219">
            <v>0.35599999999999998</v>
          </cell>
          <cell r="W1219">
            <v>0</v>
          </cell>
          <cell r="X1219">
            <v>0</v>
          </cell>
          <cell r="Y1219">
            <v>0</v>
          </cell>
          <cell r="Z1219">
            <v>0</v>
          </cell>
          <cell r="AA1219">
            <v>0</v>
          </cell>
          <cell r="AB1219">
            <v>0</v>
          </cell>
          <cell r="AC1219">
            <v>0</v>
          </cell>
          <cell r="AD1219">
            <v>0</v>
          </cell>
          <cell r="AE1219">
            <v>1.31</v>
          </cell>
          <cell r="AF1219">
            <v>1.38</v>
          </cell>
          <cell r="AG1219">
            <v>0.76200000000000001</v>
          </cell>
          <cell r="AH1219">
            <v>0.78200000000000003</v>
          </cell>
          <cell r="AI1219">
            <v>0</v>
          </cell>
          <cell r="AJ1219">
            <v>0</v>
          </cell>
          <cell r="AK1219">
            <v>0</v>
          </cell>
          <cell r="AL1219">
            <v>0.93</v>
          </cell>
          <cell r="AM1219">
            <v>0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1.38</v>
          </cell>
          <cell r="AV1219">
            <v>0.77500000000000002</v>
          </cell>
          <cell r="AW1219">
            <v>0</v>
          </cell>
          <cell r="AX1219">
            <v>1</v>
          </cell>
          <cell r="AY1219" t="str">
            <v>2L64X51X6.4X9LLBB</v>
          </cell>
        </row>
        <row r="1220">
          <cell r="A1220" t="str">
            <v>2L</v>
          </cell>
          <cell r="B1220" t="str">
            <v>2L2-1/2X2X1/4X3/4LLBB</v>
          </cell>
          <cell r="C1220">
            <v>7.3</v>
          </cell>
          <cell r="D1220">
            <v>2.14</v>
          </cell>
          <cell r="E1220">
            <v>2.5</v>
          </cell>
          <cell r="F1220">
            <v>0</v>
          </cell>
          <cell r="G1220">
            <v>0</v>
          </cell>
          <cell r="H1220">
            <v>0</v>
          </cell>
          <cell r="I1220">
            <v>2</v>
          </cell>
          <cell r="J1220">
            <v>0</v>
          </cell>
          <cell r="K1220">
            <v>0</v>
          </cell>
          <cell r="L1220">
            <v>0</v>
          </cell>
          <cell r="M1220">
            <v>0.25</v>
          </cell>
          <cell r="N1220">
            <v>0</v>
          </cell>
          <cell r="O1220">
            <v>0</v>
          </cell>
          <cell r="P1220">
            <v>0</v>
          </cell>
          <cell r="Q1220">
            <v>0</v>
          </cell>
          <cell r="R1220">
            <v>0</v>
          </cell>
          <cell r="S1220">
            <v>0.77900000000000003</v>
          </cell>
          <cell r="T1220">
            <v>0</v>
          </cell>
          <cell r="U1220">
            <v>0</v>
          </cell>
          <cell r="V1220">
            <v>0.35599999999999998</v>
          </cell>
          <cell r="W1220">
            <v>0</v>
          </cell>
          <cell r="X1220">
            <v>0</v>
          </cell>
          <cell r="Y1220">
            <v>0</v>
          </cell>
          <cell r="Z1220">
            <v>0</v>
          </cell>
          <cell r="AA1220">
            <v>0</v>
          </cell>
          <cell r="AB1220">
            <v>0</v>
          </cell>
          <cell r="AC1220">
            <v>0</v>
          </cell>
          <cell r="AD1220">
            <v>0</v>
          </cell>
          <cell r="AE1220">
            <v>1.31</v>
          </cell>
          <cell r="AF1220">
            <v>1.38</v>
          </cell>
          <cell r="AG1220">
            <v>0.76200000000000001</v>
          </cell>
          <cell r="AH1220">
            <v>0.78200000000000003</v>
          </cell>
          <cell r="AI1220">
            <v>0</v>
          </cell>
          <cell r="AJ1220">
            <v>0</v>
          </cell>
          <cell r="AK1220">
            <v>0</v>
          </cell>
          <cell r="AL1220">
            <v>1.08</v>
          </cell>
          <cell r="AM1220">
            <v>0</v>
          </cell>
          <cell r="AN1220">
            <v>0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1.49</v>
          </cell>
          <cell r="AV1220">
            <v>0.80600000000000005</v>
          </cell>
          <cell r="AW1220">
            <v>0</v>
          </cell>
          <cell r="AX1220">
            <v>1</v>
          </cell>
          <cell r="AY1220" t="str">
            <v>2L64X51X6.4X19LLBB</v>
          </cell>
        </row>
        <row r="1221">
          <cell r="A1221" t="str">
            <v>2L</v>
          </cell>
          <cell r="B1221" t="str">
            <v>2L2-1/2X2X3/16LLBB</v>
          </cell>
          <cell r="C1221">
            <v>5.57</v>
          </cell>
          <cell r="D1221">
            <v>1.64</v>
          </cell>
          <cell r="E1221">
            <v>2.5</v>
          </cell>
          <cell r="F1221">
            <v>0</v>
          </cell>
          <cell r="G1221">
            <v>0</v>
          </cell>
          <cell r="H1221">
            <v>0</v>
          </cell>
          <cell r="I1221">
            <v>2</v>
          </cell>
          <cell r="J1221">
            <v>0</v>
          </cell>
          <cell r="K1221">
            <v>0</v>
          </cell>
          <cell r="L1221">
            <v>0</v>
          </cell>
          <cell r="M1221">
            <v>0.1875</v>
          </cell>
          <cell r="N1221">
            <v>0</v>
          </cell>
          <cell r="O1221">
            <v>0</v>
          </cell>
          <cell r="P1221">
            <v>0</v>
          </cell>
          <cell r="Q1221">
            <v>0</v>
          </cell>
          <cell r="R1221">
            <v>0</v>
          </cell>
          <cell r="S1221">
            <v>0.754</v>
          </cell>
          <cell r="T1221">
            <v>0</v>
          </cell>
          <cell r="U1221">
            <v>0</v>
          </cell>
          <cell r="V1221">
            <v>0.318</v>
          </cell>
          <cell r="W1221">
            <v>0</v>
          </cell>
          <cell r="X1221">
            <v>0</v>
          </cell>
          <cell r="Y1221">
            <v>0</v>
          </cell>
          <cell r="Z1221">
            <v>0</v>
          </cell>
          <cell r="AA1221">
            <v>0</v>
          </cell>
          <cell r="AB1221">
            <v>0</v>
          </cell>
          <cell r="AC1221">
            <v>0</v>
          </cell>
          <cell r="AD1221">
            <v>0</v>
          </cell>
          <cell r="AE1221">
            <v>1.02</v>
          </cell>
          <cell r="AF1221">
            <v>1.06</v>
          </cell>
          <cell r="AG1221">
            <v>0.58499999999999996</v>
          </cell>
          <cell r="AH1221">
            <v>0.79</v>
          </cell>
          <cell r="AI1221">
            <v>0</v>
          </cell>
          <cell r="AJ1221">
            <v>0</v>
          </cell>
          <cell r="AK1221">
            <v>0</v>
          </cell>
          <cell r="AL1221">
            <v>0.78400000000000003</v>
          </cell>
          <cell r="AM1221">
            <v>0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1.29</v>
          </cell>
          <cell r="AV1221">
            <v>0.74</v>
          </cell>
          <cell r="AW1221">
            <v>0</v>
          </cell>
          <cell r="AX1221">
            <v>1</v>
          </cell>
          <cell r="AY1221" t="str">
            <v>2L64X51X4.8LLBB</v>
          </cell>
        </row>
        <row r="1222">
          <cell r="A1222" t="str">
            <v>2L</v>
          </cell>
          <cell r="B1222" t="str">
            <v>2L2-1/2X2X3/16X3/8LLBB</v>
          </cell>
          <cell r="C1222">
            <v>5.57</v>
          </cell>
          <cell r="D1222">
            <v>1.64</v>
          </cell>
          <cell r="E1222">
            <v>2.5</v>
          </cell>
          <cell r="F1222">
            <v>0</v>
          </cell>
          <cell r="G1222">
            <v>0</v>
          </cell>
          <cell r="H1222">
            <v>0</v>
          </cell>
          <cell r="I1222">
            <v>2</v>
          </cell>
          <cell r="J1222">
            <v>0</v>
          </cell>
          <cell r="K1222">
            <v>0</v>
          </cell>
          <cell r="L1222">
            <v>0</v>
          </cell>
          <cell r="M1222">
            <v>0.1875</v>
          </cell>
          <cell r="N1222">
            <v>0</v>
          </cell>
          <cell r="O1222">
            <v>0</v>
          </cell>
          <cell r="P1222">
            <v>0</v>
          </cell>
          <cell r="Q1222">
            <v>0</v>
          </cell>
          <cell r="R1222">
            <v>0</v>
          </cell>
          <cell r="S1222">
            <v>0.754</v>
          </cell>
          <cell r="T1222">
            <v>0</v>
          </cell>
          <cell r="U1222">
            <v>0</v>
          </cell>
          <cell r="V1222">
            <v>0.318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1.02</v>
          </cell>
          <cell r="AF1222">
            <v>1.06</v>
          </cell>
          <cell r="AG1222">
            <v>0.58499999999999996</v>
          </cell>
          <cell r="AH1222">
            <v>0.79</v>
          </cell>
          <cell r="AI1222">
            <v>0</v>
          </cell>
          <cell r="AJ1222">
            <v>0</v>
          </cell>
          <cell r="AK1222">
            <v>0</v>
          </cell>
          <cell r="AL1222">
            <v>0.91600000000000004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1.38</v>
          </cell>
          <cell r="AV1222">
            <v>0.77100000000000002</v>
          </cell>
          <cell r="AW1222">
            <v>0</v>
          </cell>
          <cell r="AX1222">
            <v>0.98299999999999998</v>
          </cell>
          <cell r="AY1222" t="str">
            <v>2L64X51X4.8X9LLBB</v>
          </cell>
        </row>
        <row r="1223">
          <cell r="A1223" t="str">
            <v>2L</v>
          </cell>
          <cell r="B1223" t="str">
            <v>2L2-1/2X2X3/16X3/4LLBB</v>
          </cell>
          <cell r="C1223">
            <v>5.57</v>
          </cell>
          <cell r="D1223">
            <v>1.64</v>
          </cell>
          <cell r="E1223">
            <v>2.5</v>
          </cell>
          <cell r="F1223">
            <v>0</v>
          </cell>
          <cell r="G1223">
            <v>0</v>
          </cell>
          <cell r="H1223">
            <v>0</v>
          </cell>
          <cell r="I1223">
            <v>2</v>
          </cell>
          <cell r="J1223">
            <v>0</v>
          </cell>
          <cell r="K1223">
            <v>0</v>
          </cell>
          <cell r="L1223">
            <v>0</v>
          </cell>
          <cell r="M1223">
            <v>0.1875</v>
          </cell>
          <cell r="N1223">
            <v>0</v>
          </cell>
          <cell r="O1223">
            <v>0</v>
          </cell>
          <cell r="P1223">
            <v>0</v>
          </cell>
          <cell r="Q1223">
            <v>0</v>
          </cell>
          <cell r="R1223">
            <v>0</v>
          </cell>
          <cell r="S1223">
            <v>0.754</v>
          </cell>
          <cell r="T1223">
            <v>0</v>
          </cell>
          <cell r="U1223">
            <v>0</v>
          </cell>
          <cell r="V1223">
            <v>0.318</v>
          </cell>
          <cell r="W1223">
            <v>0</v>
          </cell>
          <cell r="X1223">
            <v>0</v>
          </cell>
          <cell r="Y1223">
            <v>0</v>
          </cell>
          <cell r="Z1223">
            <v>0</v>
          </cell>
          <cell r="AA1223">
            <v>0</v>
          </cell>
          <cell r="AB1223">
            <v>0</v>
          </cell>
          <cell r="AC1223">
            <v>0</v>
          </cell>
          <cell r="AD1223">
            <v>0</v>
          </cell>
          <cell r="AE1223">
            <v>1.02</v>
          </cell>
          <cell r="AF1223">
            <v>1.06</v>
          </cell>
          <cell r="AG1223">
            <v>0.58499999999999996</v>
          </cell>
          <cell r="AH1223">
            <v>0.79</v>
          </cell>
          <cell r="AI1223">
            <v>0</v>
          </cell>
          <cell r="AJ1223">
            <v>0</v>
          </cell>
          <cell r="AK1223">
            <v>0</v>
          </cell>
          <cell r="AL1223">
            <v>1.07</v>
          </cell>
          <cell r="AM1223">
            <v>0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1.48</v>
          </cell>
          <cell r="AV1223">
            <v>0.80100000000000005</v>
          </cell>
          <cell r="AW1223">
            <v>0</v>
          </cell>
          <cell r="AX1223">
            <v>0.98299999999999998</v>
          </cell>
          <cell r="AY1223" t="str">
            <v>2L64X51X4.8X19LLBB</v>
          </cell>
        </row>
        <row r="1224">
          <cell r="A1224" t="str">
            <v>2L</v>
          </cell>
          <cell r="B1224" t="str">
            <v>2L8X6X1SLBB</v>
          </cell>
          <cell r="C1224">
            <v>88.8</v>
          </cell>
          <cell r="D1224">
            <v>26.1</v>
          </cell>
          <cell r="E1224">
            <v>6</v>
          </cell>
          <cell r="F1224">
            <v>0</v>
          </cell>
          <cell r="G1224">
            <v>0</v>
          </cell>
          <cell r="H1224">
            <v>0</v>
          </cell>
          <cell r="I1224">
            <v>8</v>
          </cell>
          <cell r="J1224">
            <v>0</v>
          </cell>
          <cell r="K1224">
            <v>0</v>
          </cell>
          <cell r="L1224">
            <v>0</v>
          </cell>
          <cell r="M1224">
            <v>1</v>
          </cell>
          <cell r="N1224">
            <v>0</v>
          </cell>
          <cell r="O1224">
            <v>0</v>
          </cell>
          <cell r="P1224">
            <v>0</v>
          </cell>
          <cell r="Q1224">
            <v>0</v>
          </cell>
          <cell r="R1224">
            <v>0</v>
          </cell>
          <cell r="S1224">
            <v>1.65</v>
          </cell>
          <cell r="T1224">
            <v>0</v>
          </cell>
          <cell r="U1224">
            <v>0</v>
          </cell>
          <cell r="V1224">
            <v>0.81600000000000006</v>
          </cell>
          <cell r="W1224">
            <v>0</v>
          </cell>
          <cell r="X1224">
            <v>0</v>
          </cell>
          <cell r="Y1224">
            <v>0</v>
          </cell>
          <cell r="Z1224">
            <v>0</v>
          </cell>
          <cell r="AA1224">
            <v>0</v>
          </cell>
          <cell r="AB1224">
            <v>0</v>
          </cell>
          <cell r="AC1224">
            <v>0</v>
          </cell>
          <cell r="AD1224">
            <v>0</v>
          </cell>
          <cell r="AE1224">
            <v>77.599999999999994</v>
          </cell>
          <cell r="AF1224">
            <v>32.4</v>
          </cell>
          <cell r="AG1224">
            <v>17.8</v>
          </cell>
          <cell r="AH1224">
            <v>1.72</v>
          </cell>
          <cell r="AI1224">
            <v>0</v>
          </cell>
          <cell r="AJ1224">
            <v>0</v>
          </cell>
          <cell r="AK1224">
            <v>0</v>
          </cell>
          <cell r="AL1224">
            <v>3.63</v>
          </cell>
          <cell r="AM1224">
            <v>0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4.18</v>
          </cell>
          <cell r="AV1224">
            <v>0.92400000000000004</v>
          </cell>
          <cell r="AW1224">
            <v>0</v>
          </cell>
          <cell r="AX1224">
            <v>1</v>
          </cell>
          <cell r="AY1224" t="str">
            <v>2L203X152X25.4SLBB</v>
          </cell>
        </row>
        <row r="1225">
          <cell r="A1225" t="str">
            <v>2L</v>
          </cell>
          <cell r="B1225" t="str">
            <v>2L8X6X1X3/8SLBB</v>
          </cell>
          <cell r="C1225">
            <v>88.8</v>
          </cell>
          <cell r="D1225">
            <v>26.1</v>
          </cell>
          <cell r="E1225">
            <v>6</v>
          </cell>
          <cell r="F1225">
            <v>0</v>
          </cell>
          <cell r="G1225">
            <v>0</v>
          </cell>
          <cell r="H1225">
            <v>0</v>
          </cell>
          <cell r="I1225">
            <v>8</v>
          </cell>
          <cell r="J1225">
            <v>0</v>
          </cell>
          <cell r="K1225">
            <v>0</v>
          </cell>
          <cell r="L1225">
            <v>0</v>
          </cell>
          <cell r="M1225">
            <v>1</v>
          </cell>
          <cell r="N1225">
            <v>0</v>
          </cell>
          <cell r="O1225">
            <v>0</v>
          </cell>
          <cell r="P1225">
            <v>0</v>
          </cell>
          <cell r="Q1225">
            <v>0</v>
          </cell>
          <cell r="R1225">
            <v>0</v>
          </cell>
          <cell r="S1225">
            <v>1.65</v>
          </cell>
          <cell r="T1225">
            <v>0</v>
          </cell>
          <cell r="U1225">
            <v>0</v>
          </cell>
          <cell r="V1225">
            <v>0.81600000000000006</v>
          </cell>
          <cell r="W1225">
            <v>0</v>
          </cell>
          <cell r="X1225">
            <v>0</v>
          </cell>
          <cell r="Y1225">
            <v>0</v>
          </cell>
          <cell r="Z1225">
            <v>0</v>
          </cell>
          <cell r="AA1225">
            <v>0</v>
          </cell>
          <cell r="AB1225">
            <v>0</v>
          </cell>
          <cell r="AC1225">
            <v>0</v>
          </cell>
          <cell r="AD1225">
            <v>0</v>
          </cell>
          <cell r="AE1225">
            <v>77.599999999999994</v>
          </cell>
          <cell r="AF1225">
            <v>32.4</v>
          </cell>
          <cell r="AG1225">
            <v>17.8</v>
          </cell>
          <cell r="AH1225">
            <v>1.72</v>
          </cell>
          <cell r="AI1225">
            <v>0</v>
          </cell>
          <cell r="AJ1225">
            <v>0</v>
          </cell>
          <cell r="AK1225">
            <v>0</v>
          </cell>
          <cell r="AL1225">
            <v>3.77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4.3</v>
          </cell>
          <cell r="AV1225">
            <v>0.92900000000000005</v>
          </cell>
          <cell r="AW1225">
            <v>0</v>
          </cell>
          <cell r="AX1225">
            <v>1</v>
          </cell>
          <cell r="AY1225" t="str">
            <v>2L203X152X25.4X9SLBB</v>
          </cell>
        </row>
        <row r="1226">
          <cell r="A1226" t="str">
            <v>2L</v>
          </cell>
          <cell r="B1226" t="str">
            <v>2L8X6X1X3/4SLBB</v>
          </cell>
          <cell r="C1226">
            <v>88.8</v>
          </cell>
          <cell r="D1226">
            <v>26.1</v>
          </cell>
          <cell r="E1226">
            <v>6</v>
          </cell>
          <cell r="F1226">
            <v>0</v>
          </cell>
          <cell r="G1226">
            <v>0</v>
          </cell>
          <cell r="H1226">
            <v>0</v>
          </cell>
          <cell r="I1226">
            <v>8</v>
          </cell>
          <cell r="J1226">
            <v>0</v>
          </cell>
          <cell r="K1226">
            <v>0</v>
          </cell>
          <cell r="L1226">
            <v>0</v>
          </cell>
          <cell r="M1226">
            <v>1</v>
          </cell>
          <cell r="N1226">
            <v>0</v>
          </cell>
          <cell r="O1226">
            <v>0</v>
          </cell>
          <cell r="P1226">
            <v>0</v>
          </cell>
          <cell r="Q1226">
            <v>0</v>
          </cell>
          <cell r="R1226">
            <v>0</v>
          </cell>
          <cell r="S1226">
            <v>1.65</v>
          </cell>
          <cell r="T1226">
            <v>0</v>
          </cell>
          <cell r="U1226">
            <v>0</v>
          </cell>
          <cell r="V1226">
            <v>0.81600000000000006</v>
          </cell>
          <cell r="W1226">
            <v>0</v>
          </cell>
          <cell r="X1226">
            <v>0</v>
          </cell>
          <cell r="Y1226">
            <v>0</v>
          </cell>
          <cell r="Z1226">
            <v>0</v>
          </cell>
          <cell r="AA1226">
            <v>0</v>
          </cell>
          <cell r="AB1226">
            <v>0</v>
          </cell>
          <cell r="AC1226">
            <v>0</v>
          </cell>
          <cell r="AD1226">
            <v>0</v>
          </cell>
          <cell r="AE1226">
            <v>77.599999999999994</v>
          </cell>
          <cell r="AF1226">
            <v>32.4</v>
          </cell>
          <cell r="AG1226">
            <v>17.8</v>
          </cell>
          <cell r="AH1226">
            <v>1.72</v>
          </cell>
          <cell r="AI1226">
            <v>0</v>
          </cell>
          <cell r="AJ1226">
            <v>0</v>
          </cell>
          <cell r="AK1226">
            <v>0</v>
          </cell>
          <cell r="AL1226">
            <v>3.91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4.43</v>
          </cell>
          <cell r="AV1226">
            <v>0.93300000000000005</v>
          </cell>
          <cell r="AW1226">
            <v>0</v>
          </cell>
          <cell r="AX1226">
            <v>1</v>
          </cell>
          <cell r="AY1226" t="str">
            <v>2L203X152X25.4X19SLBB</v>
          </cell>
        </row>
        <row r="1227">
          <cell r="A1227" t="str">
            <v>2L</v>
          </cell>
          <cell r="B1227" t="str">
            <v>2L8X6X7/8SLBB</v>
          </cell>
          <cell r="C1227">
            <v>78.5</v>
          </cell>
          <cell r="D1227">
            <v>23.1</v>
          </cell>
          <cell r="E1227">
            <v>6</v>
          </cell>
          <cell r="F1227">
            <v>0</v>
          </cell>
          <cell r="G1227">
            <v>0</v>
          </cell>
          <cell r="H1227">
            <v>0</v>
          </cell>
          <cell r="I1227">
            <v>8</v>
          </cell>
          <cell r="J1227">
            <v>0</v>
          </cell>
          <cell r="K1227">
            <v>0</v>
          </cell>
          <cell r="L1227">
            <v>0</v>
          </cell>
          <cell r="M1227">
            <v>0.875</v>
          </cell>
          <cell r="N1227">
            <v>0</v>
          </cell>
          <cell r="O1227">
            <v>0</v>
          </cell>
          <cell r="P1227">
            <v>0</v>
          </cell>
          <cell r="Q1227">
            <v>0</v>
          </cell>
          <cell r="R1227">
            <v>0</v>
          </cell>
          <cell r="S1227">
            <v>1.6</v>
          </cell>
          <cell r="T1227">
            <v>0</v>
          </cell>
          <cell r="U1227">
            <v>0</v>
          </cell>
          <cell r="V1227">
            <v>0.72099999999999997</v>
          </cell>
          <cell r="W1227">
            <v>0</v>
          </cell>
          <cell r="X1227">
            <v>0</v>
          </cell>
          <cell r="Y1227">
            <v>0</v>
          </cell>
          <cell r="Z1227">
            <v>0</v>
          </cell>
          <cell r="AA1227">
            <v>0</v>
          </cell>
          <cell r="AB1227">
            <v>0</v>
          </cell>
          <cell r="AC1227">
            <v>0</v>
          </cell>
          <cell r="AD1227">
            <v>0</v>
          </cell>
          <cell r="AE1227">
            <v>69.8</v>
          </cell>
          <cell r="AF1227">
            <v>28.7</v>
          </cell>
          <cell r="AG1227">
            <v>15.9</v>
          </cell>
          <cell r="AH1227">
            <v>1.74</v>
          </cell>
          <cell r="AI1227">
            <v>0</v>
          </cell>
          <cell r="AJ1227">
            <v>0</v>
          </cell>
          <cell r="AK1227">
            <v>0</v>
          </cell>
          <cell r="AL1227">
            <v>3.61</v>
          </cell>
          <cell r="AM1227">
            <v>0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4.17</v>
          </cell>
          <cell r="AV1227">
            <v>0.92200000000000004</v>
          </cell>
          <cell r="AW1227">
            <v>0</v>
          </cell>
          <cell r="AX1227">
            <v>1</v>
          </cell>
          <cell r="AY1227" t="str">
            <v>2L203X152X22.2SLBB</v>
          </cell>
        </row>
        <row r="1228">
          <cell r="A1228" t="str">
            <v>2L</v>
          </cell>
          <cell r="B1228" t="str">
            <v>2L8X6X7/8X3/8SLBB</v>
          </cell>
          <cell r="C1228">
            <v>78.5</v>
          </cell>
          <cell r="D1228">
            <v>23.1</v>
          </cell>
          <cell r="E1228">
            <v>6</v>
          </cell>
          <cell r="F1228">
            <v>0</v>
          </cell>
          <cell r="G1228">
            <v>0</v>
          </cell>
          <cell r="H1228">
            <v>0</v>
          </cell>
          <cell r="I1228">
            <v>8</v>
          </cell>
          <cell r="J1228">
            <v>0</v>
          </cell>
          <cell r="K1228">
            <v>0</v>
          </cell>
          <cell r="L1228">
            <v>0</v>
          </cell>
          <cell r="M1228">
            <v>0.875</v>
          </cell>
          <cell r="N1228">
            <v>0</v>
          </cell>
          <cell r="O1228">
            <v>0</v>
          </cell>
          <cell r="P1228">
            <v>0</v>
          </cell>
          <cell r="Q1228">
            <v>0</v>
          </cell>
          <cell r="R1228">
            <v>0</v>
          </cell>
          <cell r="S1228">
            <v>1.6</v>
          </cell>
          <cell r="T1228">
            <v>0</v>
          </cell>
          <cell r="U1228">
            <v>0</v>
          </cell>
          <cell r="V1228">
            <v>0.72099999999999997</v>
          </cell>
          <cell r="W1228">
            <v>0</v>
          </cell>
          <cell r="X1228">
            <v>0</v>
          </cell>
          <cell r="Y1228">
            <v>0</v>
          </cell>
          <cell r="Z1228">
            <v>0</v>
          </cell>
          <cell r="AA1228">
            <v>0</v>
          </cell>
          <cell r="AB1228">
            <v>0</v>
          </cell>
          <cell r="AC1228">
            <v>0</v>
          </cell>
          <cell r="AD1228">
            <v>0</v>
          </cell>
          <cell r="AE1228">
            <v>69.8</v>
          </cell>
          <cell r="AF1228">
            <v>28.7</v>
          </cell>
          <cell r="AG1228">
            <v>15.9</v>
          </cell>
          <cell r="AH1228">
            <v>1.74</v>
          </cell>
          <cell r="AI1228">
            <v>0</v>
          </cell>
          <cell r="AJ1228">
            <v>0</v>
          </cell>
          <cell r="AK1228">
            <v>0</v>
          </cell>
          <cell r="AL1228">
            <v>3.75</v>
          </cell>
          <cell r="AM1228">
            <v>0</v>
          </cell>
          <cell r="AN1228">
            <v>0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4.29</v>
          </cell>
          <cell r="AV1228">
            <v>0.92600000000000005</v>
          </cell>
          <cell r="AW1228">
            <v>0</v>
          </cell>
          <cell r="AX1228">
            <v>1</v>
          </cell>
          <cell r="AY1228" t="str">
            <v>2L203X152X22.2X9SLBB</v>
          </cell>
        </row>
        <row r="1229">
          <cell r="A1229" t="str">
            <v>2L</v>
          </cell>
          <cell r="B1229" t="str">
            <v>2L8X6X7/8X3/4SLBB</v>
          </cell>
          <cell r="C1229">
            <v>78.5</v>
          </cell>
          <cell r="D1229">
            <v>23.1</v>
          </cell>
          <cell r="E1229">
            <v>6</v>
          </cell>
          <cell r="F1229">
            <v>0</v>
          </cell>
          <cell r="G1229">
            <v>0</v>
          </cell>
          <cell r="H1229">
            <v>0</v>
          </cell>
          <cell r="I1229">
            <v>8</v>
          </cell>
          <cell r="J1229">
            <v>0</v>
          </cell>
          <cell r="K1229">
            <v>0</v>
          </cell>
          <cell r="L1229">
            <v>0</v>
          </cell>
          <cell r="M1229">
            <v>0.875</v>
          </cell>
          <cell r="N1229">
            <v>0</v>
          </cell>
          <cell r="O1229">
            <v>0</v>
          </cell>
          <cell r="P1229">
            <v>0</v>
          </cell>
          <cell r="Q1229">
            <v>0</v>
          </cell>
          <cell r="R1229">
            <v>0</v>
          </cell>
          <cell r="S1229">
            <v>1.6</v>
          </cell>
          <cell r="T1229">
            <v>0</v>
          </cell>
          <cell r="U1229">
            <v>0</v>
          </cell>
          <cell r="V1229">
            <v>0.72099999999999997</v>
          </cell>
          <cell r="W1229">
            <v>0</v>
          </cell>
          <cell r="X1229">
            <v>0</v>
          </cell>
          <cell r="Y1229">
            <v>0</v>
          </cell>
          <cell r="Z1229">
            <v>0</v>
          </cell>
          <cell r="AA1229">
            <v>0</v>
          </cell>
          <cell r="AB1229">
            <v>0</v>
          </cell>
          <cell r="AC1229">
            <v>0</v>
          </cell>
          <cell r="AD1229">
            <v>0</v>
          </cell>
          <cell r="AE1229">
            <v>69.8</v>
          </cell>
          <cell r="AF1229">
            <v>28.7</v>
          </cell>
          <cell r="AG1229">
            <v>15.9</v>
          </cell>
          <cell r="AH1229">
            <v>1.74</v>
          </cell>
          <cell r="AI1229">
            <v>0</v>
          </cell>
          <cell r="AJ1229">
            <v>0</v>
          </cell>
          <cell r="AK1229">
            <v>0</v>
          </cell>
          <cell r="AL1229">
            <v>3.89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0</v>
          </cell>
          <cell r="AS1229">
            <v>0</v>
          </cell>
          <cell r="AT1229">
            <v>0</v>
          </cell>
          <cell r="AU1229">
            <v>4.42</v>
          </cell>
          <cell r="AV1229">
            <v>0.93</v>
          </cell>
          <cell r="AW1229">
            <v>0</v>
          </cell>
          <cell r="AX1229">
            <v>1</v>
          </cell>
          <cell r="AY1229" t="str">
            <v>2L203X152X22.2X19SLBB</v>
          </cell>
        </row>
        <row r="1230">
          <cell r="A1230" t="str">
            <v>2L</v>
          </cell>
          <cell r="B1230" t="str">
            <v>2L8X6X3/4SLBB</v>
          </cell>
          <cell r="C1230">
            <v>68</v>
          </cell>
          <cell r="D1230">
            <v>20</v>
          </cell>
          <cell r="E1230">
            <v>6</v>
          </cell>
          <cell r="F1230">
            <v>0</v>
          </cell>
          <cell r="G1230">
            <v>0</v>
          </cell>
          <cell r="H1230">
            <v>0</v>
          </cell>
          <cell r="I1230">
            <v>8</v>
          </cell>
          <cell r="J1230">
            <v>0</v>
          </cell>
          <cell r="K1230">
            <v>0</v>
          </cell>
          <cell r="L1230">
            <v>0</v>
          </cell>
          <cell r="M1230">
            <v>0.75</v>
          </cell>
          <cell r="N1230">
            <v>0</v>
          </cell>
          <cell r="O1230">
            <v>0</v>
          </cell>
          <cell r="P1230">
            <v>0</v>
          </cell>
          <cell r="Q1230">
            <v>0</v>
          </cell>
          <cell r="R1230">
            <v>0</v>
          </cell>
          <cell r="S1230">
            <v>1.56</v>
          </cell>
          <cell r="T1230">
            <v>0</v>
          </cell>
          <cell r="U1230">
            <v>0</v>
          </cell>
          <cell r="V1230">
            <v>0.624</v>
          </cell>
          <cell r="W1230">
            <v>0</v>
          </cell>
          <cell r="X1230">
            <v>0</v>
          </cell>
          <cell r="Y1230">
            <v>0</v>
          </cell>
          <cell r="Z1230">
            <v>0</v>
          </cell>
          <cell r="AA1230">
            <v>0</v>
          </cell>
          <cell r="AB1230">
            <v>0</v>
          </cell>
          <cell r="AC1230">
            <v>0</v>
          </cell>
          <cell r="AD1230">
            <v>0</v>
          </cell>
          <cell r="AE1230">
            <v>61.5</v>
          </cell>
          <cell r="AF1230">
            <v>24.9</v>
          </cell>
          <cell r="AG1230">
            <v>13.8</v>
          </cell>
          <cell r="AH1230">
            <v>1.75</v>
          </cell>
          <cell r="AI1230">
            <v>0</v>
          </cell>
          <cell r="AJ1230">
            <v>0</v>
          </cell>
          <cell r="AK1230">
            <v>0</v>
          </cell>
          <cell r="AL1230">
            <v>3.59</v>
          </cell>
          <cell r="AM1230">
            <v>0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4.17</v>
          </cell>
          <cell r="AV1230">
            <v>0.91900000000000004</v>
          </cell>
          <cell r="AW1230">
            <v>0</v>
          </cell>
          <cell r="AX1230">
            <v>1</v>
          </cell>
          <cell r="AY1230" t="str">
            <v>2L203X152X19SLBB</v>
          </cell>
        </row>
        <row r="1231">
          <cell r="A1231" t="str">
            <v>2L</v>
          </cell>
          <cell r="B1231" t="str">
            <v>2L8X6X3/4X3/8SLBB</v>
          </cell>
          <cell r="C1231">
            <v>68</v>
          </cell>
          <cell r="D1231">
            <v>20</v>
          </cell>
          <cell r="E1231">
            <v>6</v>
          </cell>
          <cell r="F1231">
            <v>0</v>
          </cell>
          <cell r="G1231">
            <v>0</v>
          </cell>
          <cell r="H1231">
            <v>0</v>
          </cell>
          <cell r="I1231">
            <v>8</v>
          </cell>
          <cell r="J1231">
            <v>0</v>
          </cell>
          <cell r="K1231">
            <v>0</v>
          </cell>
          <cell r="L1231">
            <v>0</v>
          </cell>
          <cell r="M1231">
            <v>0.75</v>
          </cell>
          <cell r="N1231">
            <v>0</v>
          </cell>
          <cell r="O1231">
            <v>0</v>
          </cell>
          <cell r="P1231">
            <v>0</v>
          </cell>
          <cell r="Q1231">
            <v>0</v>
          </cell>
          <cell r="R1231">
            <v>0</v>
          </cell>
          <cell r="S1231">
            <v>1.56</v>
          </cell>
          <cell r="T1231">
            <v>0</v>
          </cell>
          <cell r="U1231">
            <v>0</v>
          </cell>
          <cell r="V1231">
            <v>0.624</v>
          </cell>
          <cell r="W1231">
            <v>0</v>
          </cell>
          <cell r="X1231">
            <v>0</v>
          </cell>
          <cell r="Y1231">
            <v>0</v>
          </cell>
          <cell r="Z1231">
            <v>0</v>
          </cell>
          <cell r="AA1231">
            <v>0</v>
          </cell>
          <cell r="AB1231">
            <v>0</v>
          </cell>
          <cell r="AC1231">
            <v>0</v>
          </cell>
          <cell r="AD1231">
            <v>0</v>
          </cell>
          <cell r="AE1231">
            <v>61.5</v>
          </cell>
          <cell r="AF1231">
            <v>24.9</v>
          </cell>
          <cell r="AG1231">
            <v>13.8</v>
          </cell>
          <cell r="AH1231">
            <v>1.75</v>
          </cell>
          <cell r="AI1231">
            <v>0</v>
          </cell>
          <cell r="AJ1231">
            <v>0</v>
          </cell>
          <cell r="AK1231">
            <v>0</v>
          </cell>
          <cell r="AL1231">
            <v>3.72</v>
          </cell>
          <cell r="AM1231">
            <v>0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4.28</v>
          </cell>
          <cell r="AV1231">
            <v>0.92400000000000004</v>
          </cell>
          <cell r="AW1231">
            <v>0</v>
          </cell>
          <cell r="AX1231">
            <v>1</v>
          </cell>
          <cell r="AY1231" t="str">
            <v>2L203X152X19X9SLBB</v>
          </cell>
        </row>
        <row r="1232">
          <cell r="A1232" t="str">
            <v>2L</v>
          </cell>
          <cell r="B1232" t="str">
            <v>2L8X6X3/4X3/4SLBB</v>
          </cell>
          <cell r="C1232">
            <v>68</v>
          </cell>
          <cell r="D1232">
            <v>20</v>
          </cell>
          <cell r="E1232">
            <v>6</v>
          </cell>
          <cell r="F1232">
            <v>0</v>
          </cell>
          <cell r="G1232">
            <v>0</v>
          </cell>
          <cell r="H1232">
            <v>0</v>
          </cell>
          <cell r="I1232">
            <v>8</v>
          </cell>
          <cell r="J1232">
            <v>0</v>
          </cell>
          <cell r="K1232">
            <v>0</v>
          </cell>
          <cell r="L1232">
            <v>0</v>
          </cell>
          <cell r="M1232">
            <v>0.75</v>
          </cell>
          <cell r="N1232">
            <v>0</v>
          </cell>
          <cell r="O1232">
            <v>0</v>
          </cell>
          <cell r="P1232">
            <v>0</v>
          </cell>
          <cell r="Q1232">
            <v>0</v>
          </cell>
          <cell r="R1232">
            <v>0</v>
          </cell>
          <cell r="S1232">
            <v>1.56</v>
          </cell>
          <cell r="T1232">
            <v>0</v>
          </cell>
          <cell r="U1232">
            <v>0</v>
          </cell>
          <cell r="V1232">
            <v>0.624</v>
          </cell>
          <cell r="W1232">
            <v>0</v>
          </cell>
          <cell r="X1232">
            <v>0</v>
          </cell>
          <cell r="Y1232">
            <v>0</v>
          </cell>
          <cell r="Z1232">
            <v>0</v>
          </cell>
          <cell r="AA1232">
            <v>0</v>
          </cell>
          <cell r="AB1232">
            <v>0</v>
          </cell>
          <cell r="AC1232">
            <v>0</v>
          </cell>
          <cell r="AD1232">
            <v>0</v>
          </cell>
          <cell r="AE1232">
            <v>61.5</v>
          </cell>
          <cell r="AF1232">
            <v>24.9</v>
          </cell>
          <cell r="AG1232">
            <v>13.8</v>
          </cell>
          <cell r="AH1232">
            <v>1.75</v>
          </cell>
          <cell r="AI1232">
            <v>0</v>
          </cell>
          <cell r="AJ1232">
            <v>0</v>
          </cell>
          <cell r="AK1232">
            <v>0</v>
          </cell>
          <cell r="AL1232">
            <v>3.86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0</v>
          </cell>
          <cell r="AS1232">
            <v>0</v>
          </cell>
          <cell r="AT1232">
            <v>0</v>
          </cell>
          <cell r="AU1232">
            <v>4.4000000000000004</v>
          </cell>
          <cell r="AV1232">
            <v>0.92800000000000005</v>
          </cell>
          <cell r="AW1232">
            <v>0</v>
          </cell>
          <cell r="AX1232">
            <v>1</v>
          </cell>
          <cell r="AY1232" t="str">
            <v>2L203X152X19X19SLBB</v>
          </cell>
        </row>
        <row r="1233">
          <cell r="A1233" t="str">
            <v>2L</v>
          </cell>
          <cell r="B1233" t="str">
            <v>2L8X6X5/8SLBB</v>
          </cell>
          <cell r="C1233">
            <v>57.3</v>
          </cell>
          <cell r="D1233">
            <v>16.8</v>
          </cell>
          <cell r="E1233">
            <v>6</v>
          </cell>
          <cell r="F1233">
            <v>0</v>
          </cell>
          <cell r="G1233">
            <v>0</v>
          </cell>
          <cell r="H1233">
            <v>0</v>
          </cell>
          <cell r="I1233">
            <v>8</v>
          </cell>
          <cell r="J1233">
            <v>0</v>
          </cell>
          <cell r="K1233">
            <v>0</v>
          </cell>
          <cell r="L1233">
            <v>0</v>
          </cell>
          <cell r="M1233">
            <v>0.625</v>
          </cell>
          <cell r="N1233">
            <v>0</v>
          </cell>
          <cell r="O1233">
            <v>0</v>
          </cell>
          <cell r="P1233">
            <v>0</v>
          </cell>
          <cell r="Q1233">
            <v>0</v>
          </cell>
          <cell r="R1233">
            <v>0</v>
          </cell>
          <cell r="S1233">
            <v>1.51</v>
          </cell>
          <cell r="T1233">
            <v>0</v>
          </cell>
          <cell r="U1233">
            <v>0</v>
          </cell>
          <cell r="V1233">
            <v>0.52600000000000002</v>
          </cell>
          <cell r="W1233">
            <v>0</v>
          </cell>
          <cell r="X1233">
            <v>0</v>
          </cell>
          <cell r="Y1233">
            <v>0</v>
          </cell>
          <cell r="Z1233">
            <v>0</v>
          </cell>
          <cell r="AA1233">
            <v>0</v>
          </cell>
          <cell r="AB1233">
            <v>0</v>
          </cell>
          <cell r="AC1233">
            <v>0</v>
          </cell>
          <cell r="AD1233">
            <v>0</v>
          </cell>
          <cell r="AE1233">
            <v>52.8</v>
          </cell>
          <cell r="AF1233">
            <v>21</v>
          </cell>
          <cell r="AG1233">
            <v>11.8</v>
          </cell>
          <cell r="AH1233">
            <v>1.77</v>
          </cell>
          <cell r="AI1233">
            <v>0</v>
          </cell>
          <cell r="AJ1233">
            <v>0</v>
          </cell>
          <cell r="AK1233">
            <v>0</v>
          </cell>
          <cell r="AL1233">
            <v>3.57</v>
          </cell>
          <cell r="AM1233">
            <v>0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4.16</v>
          </cell>
          <cell r="AV1233">
            <v>0.91700000000000004</v>
          </cell>
          <cell r="AW1233">
            <v>0</v>
          </cell>
          <cell r="AX1233">
            <v>1</v>
          </cell>
          <cell r="AY1233" t="str">
            <v>2L203X152X15.9SLBB</v>
          </cell>
        </row>
        <row r="1234">
          <cell r="A1234" t="str">
            <v>2L</v>
          </cell>
          <cell r="B1234" t="str">
            <v>2L8X6X5/8X3/8SLBB</v>
          </cell>
          <cell r="C1234">
            <v>57.3</v>
          </cell>
          <cell r="D1234">
            <v>16.8</v>
          </cell>
          <cell r="E1234">
            <v>6</v>
          </cell>
          <cell r="F1234">
            <v>0</v>
          </cell>
          <cell r="G1234">
            <v>0</v>
          </cell>
          <cell r="H1234">
            <v>0</v>
          </cell>
          <cell r="I1234">
            <v>8</v>
          </cell>
          <cell r="J1234">
            <v>0</v>
          </cell>
          <cell r="K1234">
            <v>0</v>
          </cell>
          <cell r="L1234">
            <v>0</v>
          </cell>
          <cell r="M1234">
            <v>0.625</v>
          </cell>
          <cell r="N1234">
            <v>0</v>
          </cell>
          <cell r="O1234">
            <v>0</v>
          </cell>
          <cell r="P1234">
            <v>0</v>
          </cell>
          <cell r="Q1234">
            <v>0</v>
          </cell>
          <cell r="R1234">
            <v>0</v>
          </cell>
          <cell r="S1234">
            <v>1.51</v>
          </cell>
          <cell r="T1234">
            <v>0</v>
          </cell>
          <cell r="U1234">
            <v>0</v>
          </cell>
          <cell r="V1234">
            <v>0.52600000000000002</v>
          </cell>
          <cell r="W1234">
            <v>0</v>
          </cell>
          <cell r="X1234">
            <v>0</v>
          </cell>
          <cell r="Y1234">
            <v>0</v>
          </cell>
          <cell r="Z1234">
            <v>0</v>
          </cell>
          <cell r="AA1234">
            <v>0</v>
          </cell>
          <cell r="AB1234">
            <v>0</v>
          </cell>
          <cell r="AC1234">
            <v>0</v>
          </cell>
          <cell r="AD1234">
            <v>0</v>
          </cell>
          <cell r="AE1234">
            <v>52.8</v>
          </cell>
          <cell r="AF1234">
            <v>21</v>
          </cell>
          <cell r="AG1234">
            <v>11.8</v>
          </cell>
          <cell r="AH1234">
            <v>1.77</v>
          </cell>
          <cell r="AI1234">
            <v>0</v>
          </cell>
          <cell r="AJ1234">
            <v>0</v>
          </cell>
          <cell r="AK1234">
            <v>0</v>
          </cell>
          <cell r="AL1234">
            <v>3.7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0</v>
          </cell>
          <cell r="AS1234">
            <v>0</v>
          </cell>
          <cell r="AT1234">
            <v>0</v>
          </cell>
          <cell r="AU1234">
            <v>4.2699999999999996</v>
          </cell>
          <cell r="AV1234">
            <v>0.92100000000000004</v>
          </cell>
          <cell r="AW1234">
            <v>0</v>
          </cell>
          <cell r="AX1234">
            <v>0.997</v>
          </cell>
          <cell r="AY1234" t="str">
            <v>2L203X152X15.9X9SLBB</v>
          </cell>
        </row>
        <row r="1235">
          <cell r="A1235" t="str">
            <v>2L</v>
          </cell>
          <cell r="B1235" t="str">
            <v>2L8X6X5/8X3/4SLBB</v>
          </cell>
          <cell r="C1235">
            <v>57.3</v>
          </cell>
          <cell r="D1235">
            <v>16.8</v>
          </cell>
          <cell r="E1235">
            <v>6</v>
          </cell>
          <cell r="F1235">
            <v>0</v>
          </cell>
          <cell r="G1235">
            <v>0</v>
          </cell>
          <cell r="H1235">
            <v>0</v>
          </cell>
          <cell r="I1235">
            <v>8</v>
          </cell>
          <cell r="J1235">
            <v>0</v>
          </cell>
          <cell r="K1235">
            <v>0</v>
          </cell>
          <cell r="L1235">
            <v>0</v>
          </cell>
          <cell r="M1235">
            <v>0.625</v>
          </cell>
          <cell r="N1235">
            <v>0</v>
          </cell>
          <cell r="O1235">
            <v>0</v>
          </cell>
          <cell r="P1235">
            <v>0</v>
          </cell>
          <cell r="Q1235">
            <v>0</v>
          </cell>
          <cell r="R1235">
            <v>0</v>
          </cell>
          <cell r="S1235">
            <v>1.51</v>
          </cell>
          <cell r="T1235">
            <v>0</v>
          </cell>
          <cell r="U1235">
            <v>0</v>
          </cell>
          <cell r="V1235">
            <v>0.52600000000000002</v>
          </cell>
          <cell r="W1235">
            <v>0</v>
          </cell>
          <cell r="X1235">
            <v>0</v>
          </cell>
          <cell r="Y1235">
            <v>0</v>
          </cell>
          <cell r="Z1235">
            <v>0</v>
          </cell>
          <cell r="AA1235">
            <v>0</v>
          </cell>
          <cell r="AB1235">
            <v>0</v>
          </cell>
          <cell r="AC1235">
            <v>0</v>
          </cell>
          <cell r="AD1235">
            <v>0</v>
          </cell>
          <cell r="AE1235">
            <v>52.8</v>
          </cell>
          <cell r="AF1235">
            <v>21</v>
          </cell>
          <cell r="AG1235">
            <v>11.8</v>
          </cell>
          <cell r="AH1235">
            <v>1.77</v>
          </cell>
          <cell r="AI1235">
            <v>0</v>
          </cell>
          <cell r="AJ1235">
            <v>0</v>
          </cell>
          <cell r="AK1235">
            <v>0</v>
          </cell>
          <cell r="AL1235">
            <v>3.84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4.3899999999999997</v>
          </cell>
          <cell r="AV1235">
            <v>0.92600000000000005</v>
          </cell>
          <cell r="AW1235">
            <v>0</v>
          </cell>
          <cell r="AX1235">
            <v>0.997</v>
          </cell>
          <cell r="AY1235" t="str">
            <v>2L203X152X15.9X19SLBB</v>
          </cell>
        </row>
        <row r="1236">
          <cell r="A1236" t="str">
            <v>2L</v>
          </cell>
          <cell r="B1236" t="str">
            <v>2L8X6X9/16SLBB</v>
          </cell>
          <cell r="C1236">
            <v>51.8</v>
          </cell>
          <cell r="D1236">
            <v>15.2</v>
          </cell>
          <cell r="E1236">
            <v>6</v>
          </cell>
          <cell r="F1236">
            <v>0</v>
          </cell>
          <cell r="G1236">
            <v>0</v>
          </cell>
          <cell r="H1236">
            <v>0</v>
          </cell>
          <cell r="I1236">
            <v>8</v>
          </cell>
          <cell r="J1236">
            <v>0</v>
          </cell>
          <cell r="K1236">
            <v>0</v>
          </cell>
          <cell r="L1236">
            <v>0</v>
          </cell>
          <cell r="M1236">
            <v>0.5625</v>
          </cell>
          <cell r="N1236">
            <v>0</v>
          </cell>
          <cell r="O1236">
            <v>0</v>
          </cell>
          <cell r="P1236">
            <v>0</v>
          </cell>
          <cell r="Q1236">
            <v>0</v>
          </cell>
          <cell r="R1236">
            <v>0</v>
          </cell>
          <cell r="S1236">
            <v>1.49</v>
          </cell>
          <cell r="T1236">
            <v>0</v>
          </cell>
          <cell r="U1236">
            <v>0</v>
          </cell>
          <cell r="V1236">
            <v>0.47600000000000003</v>
          </cell>
          <cell r="W1236">
            <v>0</v>
          </cell>
          <cell r="X1236">
            <v>0</v>
          </cell>
          <cell r="Y1236">
            <v>0</v>
          </cell>
          <cell r="Z1236">
            <v>0</v>
          </cell>
          <cell r="AA1236">
            <v>0</v>
          </cell>
          <cell r="AB1236">
            <v>0</v>
          </cell>
          <cell r="AC1236">
            <v>0</v>
          </cell>
          <cell r="AD1236">
            <v>0</v>
          </cell>
          <cell r="AE1236">
            <v>48.2</v>
          </cell>
          <cell r="AF1236">
            <v>19</v>
          </cell>
          <cell r="AG1236">
            <v>10.7</v>
          </cell>
          <cell r="AH1236">
            <v>1.78</v>
          </cell>
          <cell r="AI1236">
            <v>0</v>
          </cell>
          <cell r="AJ1236">
            <v>0</v>
          </cell>
          <cell r="AK1236">
            <v>0</v>
          </cell>
          <cell r="AL1236">
            <v>3.55</v>
          </cell>
          <cell r="AM1236">
            <v>0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4.1500000000000004</v>
          </cell>
          <cell r="AV1236">
            <v>0.91600000000000004</v>
          </cell>
          <cell r="AW1236">
            <v>0</v>
          </cell>
          <cell r="AX1236">
            <v>1</v>
          </cell>
          <cell r="AY1236" t="str">
            <v>2L203X152X14.3SLBB</v>
          </cell>
        </row>
        <row r="1237">
          <cell r="A1237" t="str">
            <v>2L</v>
          </cell>
          <cell r="B1237" t="str">
            <v>2L8X6X9/16X3/8SLBB</v>
          </cell>
          <cell r="C1237">
            <v>51.8</v>
          </cell>
          <cell r="D1237">
            <v>15.2</v>
          </cell>
          <cell r="E1237">
            <v>6</v>
          </cell>
          <cell r="F1237">
            <v>0</v>
          </cell>
          <cell r="G1237">
            <v>0</v>
          </cell>
          <cell r="H1237">
            <v>0</v>
          </cell>
          <cell r="I1237">
            <v>8</v>
          </cell>
          <cell r="J1237">
            <v>0</v>
          </cell>
          <cell r="K1237">
            <v>0</v>
          </cell>
          <cell r="L1237">
            <v>0</v>
          </cell>
          <cell r="M1237">
            <v>0.5625</v>
          </cell>
          <cell r="N1237">
            <v>0</v>
          </cell>
          <cell r="O1237">
            <v>0</v>
          </cell>
          <cell r="P1237">
            <v>0</v>
          </cell>
          <cell r="Q1237">
            <v>0</v>
          </cell>
          <cell r="R1237">
            <v>0</v>
          </cell>
          <cell r="S1237">
            <v>1.49</v>
          </cell>
          <cell r="T1237">
            <v>0</v>
          </cell>
          <cell r="U1237">
            <v>0</v>
          </cell>
          <cell r="V1237">
            <v>0.47600000000000003</v>
          </cell>
          <cell r="W1237">
            <v>0</v>
          </cell>
          <cell r="X1237">
            <v>0</v>
          </cell>
          <cell r="Y1237">
            <v>0</v>
          </cell>
          <cell r="Z1237">
            <v>0</v>
          </cell>
          <cell r="AA1237">
            <v>0</v>
          </cell>
          <cell r="AB1237">
            <v>0</v>
          </cell>
          <cell r="AC1237">
            <v>0</v>
          </cell>
          <cell r="AD1237">
            <v>0</v>
          </cell>
          <cell r="AE1237">
            <v>48.2</v>
          </cell>
          <cell r="AF1237">
            <v>19</v>
          </cell>
          <cell r="AG1237">
            <v>10.7</v>
          </cell>
          <cell r="AH1237">
            <v>1.78</v>
          </cell>
          <cell r="AI1237">
            <v>0</v>
          </cell>
          <cell r="AJ1237">
            <v>0</v>
          </cell>
          <cell r="AK1237">
            <v>0</v>
          </cell>
          <cell r="AL1237">
            <v>3.69</v>
          </cell>
          <cell r="AM1237">
            <v>0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4.2699999999999996</v>
          </cell>
          <cell r="AV1237">
            <v>0.92</v>
          </cell>
          <cell r="AW1237">
            <v>0</v>
          </cell>
          <cell r="AX1237">
            <v>0.95900000000000007</v>
          </cell>
          <cell r="AY1237" t="str">
            <v>2L203X152X14.3X9SLBB</v>
          </cell>
        </row>
        <row r="1238">
          <cell r="A1238" t="str">
            <v>2L</v>
          </cell>
          <cell r="B1238" t="str">
            <v>2L8X6X9/16X3/4SLBB</v>
          </cell>
          <cell r="C1238">
            <v>51.8</v>
          </cell>
          <cell r="D1238">
            <v>15.2</v>
          </cell>
          <cell r="E1238">
            <v>6</v>
          </cell>
          <cell r="F1238">
            <v>0</v>
          </cell>
          <cell r="G1238">
            <v>0</v>
          </cell>
          <cell r="H1238">
            <v>0</v>
          </cell>
          <cell r="I1238">
            <v>8</v>
          </cell>
          <cell r="J1238">
            <v>0</v>
          </cell>
          <cell r="K1238">
            <v>0</v>
          </cell>
          <cell r="L1238">
            <v>0</v>
          </cell>
          <cell r="M1238">
            <v>0.5625</v>
          </cell>
          <cell r="N1238">
            <v>0</v>
          </cell>
          <cell r="O1238">
            <v>0</v>
          </cell>
          <cell r="P1238">
            <v>0</v>
          </cell>
          <cell r="Q1238">
            <v>0</v>
          </cell>
          <cell r="R1238">
            <v>0</v>
          </cell>
          <cell r="S1238">
            <v>1.49</v>
          </cell>
          <cell r="T1238">
            <v>0</v>
          </cell>
          <cell r="U1238">
            <v>0</v>
          </cell>
          <cell r="V1238">
            <v>0.47600000000000003</v>
          </cell>
          <cell r="W1238">
            <v>0</v>
          </cell>
          <cell r="X1238">
            <v>0</v>
          </cell>
          <cell r="Y1238">
            <v>0</v>
          </cell>
          <cell r="Z1238">
            <v>0</v>
          </cell>
          <cell r="AA1238">
            <v>0</v>
          </cell>
          <cell r="AB1238">
            <v>0</v>
          </cell>
          <cell r="AC1238">
            <v>0</v>
          </cell>
          <cell r="AD1238">
            <v>0</v>
          </cell>
          <cell r="AE1238">
            <v>48.2</v>
          </cell>
          <cell r="AF1238">
            <v>19</v>
          </cell>
          <cell r="AG1238">
            <v>10.7</v>
          </cell>
          <cell r="AH1238">
            <v>1.78</v>
          </cell>
          <cell r="AI1238">
            <v>0</v>
          </cell>
          <cell r="AJ1238">
            <v>0</v>
          </cell>
          <cell r="AK1238">
            <v>0</v>
          </cell>
          <cell r="AL1238">
            <v>3.83</v>
          </cell>
          <cell r="AM1238">
            <v>0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4.3899999999999997</v>
          </cell>
          <cell r="AV1238">
            <v>0.92400000000000004</v>
          </cell>
          <cell r="AW1238">
            <v>0</v>
          </cell>
          <cell r="AX1238">
            <v>0.95900000000000007</v>
          </cell>
          <cell r="AY1238" t="str">
            <v>2L203X152X14.3X19SLBB</v>
          </cell>
        </row>
        <row r="1239">
          <cell r="A1239" t="str">
            <v>2L</v>
          </cell>
          <cell r="B1239" t="str">
            <v>2L8X6X1/2SLBB</v>
          </cell>
          <cell r="C1239">
            <v>46.3</v>
          </cell>
          <cell r="D1239">
            <v>13.6</v>
          </cell>
          <cell r="E1239">
            <v>6</v>
          </cell>
          <cell r="F1239">
            <v>0</v>
          </cell>
          <cell r="G1239">
            <v>0</v>
          </cell>
          <cell r="H1239">
            <v>0</v>
          </cell>
          <cell r="I1239">
            <v>8</v>
          </cell>
          <cell r="J1239">
            <v>0</v>
          </cell>
          <cell r="K1239">
            <v>0</v>
          </cell>
          <cell r="L1239">
            <v>0</v>
          </cell>
          <cell r="M1239">
            <v>0.5</v>
          </cell>
          <cell r="N1239">
            <v>0</v>
          </cell>
          <cell r="O1239">
            <v>0</v>
          </cell>
          <cell r="P1239">
            <v>0</v>
          </cell>
          <cell r="Q1239">
            <v>0</v>
          </cell>
          <cell r="R1239">
            <v>0</v>
          </cell>
          <cell r="S1239">
            <v>1.46</v>
          </cell>
          <cell r="T1239">
            <v>0</v>
          </cell>
          <cell r="U1239">
            <v>0</v>
          </cell>
          <cell r="V1239">
            <v>0.42499999999999999</v>
          </cell>
          <cell r="W1239">
            <v>0</v>
          </cell>
          <cell r="X1239">
            <v>0</v>
          </cell>
          <cell r="Y1239">
            <v>0</v>
          </cell>
          <cell r="Z1239">
            <v>0</v>
          </cell>
          <cell r="AA1239">
            <v>0</v>
          </cell>
          <cell r="AB1239">
            <v>0</v>
          </cell>
          <cell r="AC1239">
            <v>0</v>
          </cell>
          <cell r="AD1239">
            <v>0</v>
          </cell>
          <cell r="AE1239">
            <v>43.5</v>
          </cell>
          <cell r="AF1239">
            <v>17</v>
          </cell>
          <cell r="AG1239">
            <v>9.58</v>
          </cell>
          <cell r="AH1239">
            <v>1.79</v>
          </cell>
          <cell r="AI1239">
            <v>0</v>
          </cell>
          <cell r="AJ1239">
            <v>0</v>
          </cell>
          <cell r="AK1239">
            <v>0</v>
          </cell>
          <cell r="AL1239">
            <v>3.54</v>
          </cell>
          <cell r="AM1239">
            <v>0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4.1500000000000004</v>
          </cell>
          <cell r="AV1239">
            <v>0.91500000000000004</v>
          </cell>
          <cell r="AW1239">
            <v>0</v>
          </cell>
          <cell r="AX1239">
            <v>0.998</v>
          </cell>
          <cell r="AY1239" t="str">
            <v>2L203X152X12.7SLBB</v>
          </cell>
        </row>
        <row r="1240">
          <cell r="A1240" t="str">
            <v>2L</v>
          </cell>
          <cell r="B1240" t="str">
            <v>2L8X6X1/2X3/8SLBB</v>
          </cell>
          <cell r="C1240">
            <v>46.3</v>
          </cell>
          <cell r="D1240">
            <v>13.6</v>
          </cell>
          <cell r="E1240">
            <v>6</v>
          </cell>
          <cell r="F1240">
            <v>0</v>
          </cell>
          <cell r="G1240">
            <v>0</v>
          </cell>
          <cell r="H1240">
            <v>0</v>
          </cell>
          <cell r="I1240">
            <v>8</v>
          </cell>
          <cell r="J1240">
            <v>0</v>
          </cell>
          <cell r="K1240">
            <v>0</v>
          </cell>
          <cell r="L1240">
            <v>0</v>
          </cell>
          <cell r="M1240">
            <v>0.5</v>
          </cell>
          <cell r="N1240">
            <v>0</v>
          </cell>
          <cell r="O1240">
            <v>0</v>
          </cell>
          <cell r="P1240">
            <v>0</v>
          </cell>
          <cell r="Q1240">
            <v>0</v>
          </cell>
          <cell r="R1240">
            <v>0</v>
          </cell>
          <cell r="S1240">
            <v>1.46</v>
          </cell>
          <cell r="T1240">
            <v>0</v>
          </cell>
          <cell r="U1240">
            <v>0</v>
          </cell>
          <cell r="V1240">
            <v>0.42499999999999999</v>
          </cell>
          <cell r="W1240">
            <v>0</v>
          </cell>
          <cell r="X1240">
            <v>0</v>
          </cell>
          <cell r="Y1240">
            <v>0</v>
          </cell>
          <cell r="Z1240">
            <v>0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43.5</v>
          </cell>
          <cell r="AF1240">
            <v>17</v>
          </cell>
          <cell r="AG1240">
            <v>9.58</v>
          </cell>
          <cell r="AH1240">
            <v>1.79</v>
          </cell>
          <cell r="AI1240">
            <v>0</v>
          </cell>
          <cell r="AJ1240">
            <v>0</v>
          </cell>
          <cell r="AK1240">
            <v>0</v>
          </cell>
          <cell r="AL1240">
            <v>3.68</v>
          </cell>
          <cell r="AM1240">
            <v>0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4.26</v>
          </cell>
          <cell r="AV1240">
            <v>0.91900000000000004</v>
          </cell>
          <cell r="AW1240">
            <v>0</v>
          </cell>
          <cell r="AX1240">
            <v>0.91200000000000003</v>
          </cell>
          <cell r="AY1240" t="str">
            <v>2L203X152X12.7X9SLBB</v>
          </cell>
        </row>
        <row r="1241">
          <cell r="A1241" t="str">
            <v>2L</v>
          </cell>
          <cell r="B1241" t="str">
            <v>2L8X6X1/2X3/4SLBB</v>
          </cell>
          <cell r="C1241">
            <v>46.3</v>
          </cell>
          <cell r="D1241">
            <v>13.6</v>
          </cell>
          <cell r="E1241">
            <v>6</v>
          </cell>
          <cell r="F1241">
            <v>0</v>
          </cell>
          <cell r="G1241">
            <v>0</v>
          </cell>
          <cell r="H1241">
            <v>0</v>
          </cell>
          <cell r="I1241">
            <v>8</v>
          </cell>
          <cell r="J1241">
            <v>0</v>
          </cell>
          <cell r="K1241">
            <v>0</v>
          </cell>
          <cell r="L1241">
            <v>0</v>
          </cell>
          <cell r="M1241">
            <v>0.5</v>
          </cell>
          <cell r="N1241">
            <v>0</v>
          </cell>
          <cell r="O1241">
            <v>0</v>
          </cell>
          <cell r="P1241">
            <v>0</v>
          </cell>
          <cell r="Q1241">
            <v>0</v>
          </cell>
          <cell r="R1241">
            <v>0</v>
          </cell>
          <cell r="S1241">
            <v>1.46</v>
          </cell>
          <cell r="T1241">
            <v>0</v>
          </cell>
          <cell r="U1241">
            <v>0</v>
          </cell>
          <cell r="V1241">
            <v>0.42499999999999999</v>
          </cell>
          <cell r="W1241">
            <v>0</v>
          </cell>
          <cell r="X1241">
            <v>0</v>
          </cell>
          <cell r="Y1241">
            <v>0</v>
          </cell>
          <cell r="Z1241">
            <v>0</v>
          </cell>
          <cell r="AA1241">
            <v>0</v>
          </cell>
          <cell r="AB1241">
            <v>0</v>
          </cell>
          <cell r="AC1241">
            <v>0</v>
          </cell>
          <cell r="AD1241">
            <v>0</v>
          </cell>
          <cell r="AE1241">
            <v>43.5</v>
          </cell>
          <cell r="AF1241">
            <v>17</v>
          </cell>
          <cell r="AG1241">
            <v>9.58</v>
          </cell>
          <cell r="AH1241">
            <v>1.79</v>
          </cell>
          <cell r="AI1241">
            <v>0</v>
          </cell>
          <cell r="AJ1241">
            <v>0</v>
          </cell>
          <cell r="AK1241">
            <v>0</v>
          </cell>
          <cell r="AL1241">
            <v>3.81</v>
          </cell>
          <cell r="AM1241">
            <v>0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4.38</v>
          </cell>
          <cell r="AV1241">
            <v>0.92300000000000004</v>
          </cell>
          <cell r="AW1241">
            <v>0</v>
          </cell>
          <cell r="AX1241">
            <v>0.91200000000000003</v>
          </cell>
          <cell r="AY1241" t="str">
            <v>2L203X152X12.7X19SLBB</v>
          </cell>
        </row>
        <row r="1242">
          <cell r="A1242" t="str">
            <v>2L</v>
          </cell>
          <cell r="B1242" t="str">
            <v>2L8X6X7/16SLBB</v>
          </cell>
          <cell r="C1242">
            <v>40.700000000000003</v>
          </cell>
          <cell r="D1242">
            <v>12</v>
          </cell>
          <cell r="E1242">
            <v>6</v>
          </cell>
          <cell r="F1242">
            <v>0</v>
          </cell>
          <cell r="G1242">
            <v>0</v>
          </cell>
          <cell r="H1242">
            <v>0</v>
          </cell>
          <cell r="I1242">
            <v>8</v>
          </cell>
          <cell r="J1242">
            <v>0</v>
          </cell>
          <cell r="K1242">
            <v>0</v>
          </cell>
          <cell r="L1242">
            <v>0</v>
          </cell>
          <cell r="M1242">
            <v>0.4375</v>
          </cell>
          <cell r="N1242">
            <v>0</v>
          </cell>
          <cell r="O1242">
            <v>0</v>
          </cell>
          <cell r="P1242">
            <v>0</v>
          </cell>
          <cell r="Q1242">
            <v>0</v>
          </cell>
          <cell r="R1242">
            <v>0</v>
          </cell>
          <cell r="S1242">
            <v>1.44</v>
          </cell>
          <cell r="T1242">
            <v>0</v>
          </cell>
          <cell r="U1242">
            <v>0</v>
          </cell>
          <cell r="V1242">
            <v>0.374</v>
          </cell>
          <cell r="W1242">
            <v>0</v>
          </cell>
          <cell r="X1242">
            <v>0</v>
          </cell>
          <cell r="Y1242">
            <v>0</v>
          </cell>
          <cell r="Z1242">
            <v>0</v>
          </cell>
          <cell r="AA1242">
            <v>0</v>
          </cell>
          <cell r="AB1242">
            <v>0</v>
          </cell>
          <cell r="AC1242">
            <v>0</v>
          </cell>
          <cell r="AD1242">
            <v>0</v>
          </cell>
          <cell r="AE1242">
            <v>38.6</v>
          </cell>
          <cell r="AF1242">
            <v>15</v>
          </cell>
          <cell r="AG1242">
            <v>8.4600000000000009</v>
          </cell>
          <cell r="AH1242">
            <v>1.8</v>
          </cell>
          <cell r="AI1242">
            <v>0</v>
          </cell>
          <cell r="AJ1242">
            <v>0</v>
          </cell>
          <cell r="AK1242">
            <v>0</v>
          </cell>
          <cell r="AL1242">
            <v>3.53</v>
          </cell>
          <cell r="AM1242">
            <v>0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4.1500000000000004</v>
          </cell>
          <cell r="AV1242">
            <v>0.91300000000000003</v>
          </cell>
          <cell r="AW1242">
            <v>0</v>
          </cell>
          <cell r="AX1242">
            <v>0.93800000000000006</v>
          </cell>
          <cell r="AY1242" t="str">
            <v>2L203X152X11.1SLBB</v>
          </cell>
        </row>
        <row r="1243">
          <cell r="A1243" t="str">
            <v>2L</v>
          </cell>
          <cell r="B1243" t="str">
            <v>2L8X6X7/16X3/8SLBB</v>
          </cell>
          <cell r="C1243">
            <v>40.700000000000003</v>
          </cell>
          <cell r="D1243">
            <v>12</v>
          </cell>
          <cell r="E1243">
            <v>6</v>
          </cell>
          <cell r="F1243">
            <v>0</v>
          </cell>
          <cell r="G1243">
            <v>0</v>
          </cell>
          <cell r="H1243">
            <v>0</v>
          </cell>
          <cell r="I1243">
            <v>8</v>
          </cell>
          <cell r="J1243">
            <v>0</v>
          </cell>
          <cell r="K1243">
            <v>0</v>
          </cell>
          <cell r="L1243">
            <v>0</v>
          </cell>
          <cell r="M1243">
            <v>0.4375</v>
          </cell>
          <cell r="N1243">
            <v>0</v>
          </cell>
          <cell r="O1243">
            <v>0</v>
          </cell>
          <cell r="P1243">
            <v>0</v>
          </cell>
          <cell r="Q1243">
            <v>0</v>
          </cell>
          <cell r="R1243">
            <v>0</v>
          </cell>
          <cell r="S1243">
            <v>1.44</v>
          </cell>
          <cell r="T1243">
            <v>0</v>
          </cell>
          <cell r="U1243">
            <v>0</v>
          </cell>
          <cell r="V1243">
            <v>0.374</v>
          </cell>
          <cell r="W1243">
            <v>0</v>
          </cell>
          <cell r="X1243">
            <v>0</v>
          </cell>
          <cell r="Y1243">
            <v>0</v>
          </cell>
          <cell r="Z1243">
            <v>0</v>
          </cell>
          <cell r="AA1243">
            <v>0</v>
          </cell>
          <cell r="AB1243">
            <v>0</v>
          </cell>
          <cell r="AC1243">
            <v>0</v>
          </cell>
          <cell r="AD1243">
            <v>0</v>
          </cell>
          <cell r="AE1243">
            <v>38.6</v>
          </cell>
          <cell r="AF1243">
            <v>15</v>
          </cell>
          <cell r="AG1243">
            <v>8.4600000000000009</v>
          </cell>
          <cell r="AH1243">
            <v>1.8</v>
          </cell>
          <cell r="AI1243">
            <v>0</v>
          </cell>
          <cell r="AJ1243">
            <v>0</v>
          </cell>
          <cell r="AK1243">
            <v>0</v>
          </cell>
          <cell r="AL1243">
            <v>3.66</v>
          </cell>
          <cell r="AM1243">
            <v>0</v>
          </cell>
          <cell r="AN1243">
            <v>0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4.26</v>
          </cell>
          <cell r="AV1243">
            <v>0.91800000000000004</v>
          </cell>
          <cell r="AW1243">
            <v>0</v>
          </cell>
          <cell r="AX1243">
            <v>0.85</v>
          </cell>
          <cell r="AY1243" t="str">
            <v>2L203X152X11.1X9SLBB</v>
          </cell>
        </row>
        <row r="1244">
          <cell r="A1244" t="str">
            <v>2L</v>
          </cell>
          <cell r="B1244" t="str">
            <v>2L8X6X7/16X3/4SLBB</v>
          </cell>
          <cell r="C1244">
            <v>40.700000000000003</v>
          </cell>
          <cell r="D1244">
            <v>12</v>
          </cell>
          <cell r="E1244">
            <v>6</v>
          </cell>
          <cell r="F1244">
            <v>0</v>
          </cell>
          <cell r="G1244">
            <v>0</v>
          </cell>
          <cell r="H1244">
            <v>0</v>
          </cell>
          <cell r="I1244">
            <v>8</v>
          </cell>
          <cell r="J1244">
            <v>0</v>
          </cell>
          <cell r="K1244">
            <v>0</v>
          </cell>
          <cell r="L1244">
            <v>0</v>
          </cell>
          <cell r="M1244">
            <v>0.4375</v>
          </cell>
          <cell r="N1244">
            <v>0</v>
          </cell>
          <cell r="O1244">
            <v>0</v>
          </cell>
          <cell r="P1244">
            <v>0</v>
          </cell>
          <cell r="Q1244">
            <v>0</v>
          </cell>
          <cell r="R1244">
            <v>0</v>
          </cell>
          <cell r="S1244">
            <v>1.44</v>
          </cell>
          <cell r="T1244">
            <v>0</v>
          </cell>
          <cell r="U1244">
            <v>0</v>
          </cell>
          <cell r="V1244">
            <v>0.374</v>
          </cell>
          <cell r="W1244">
            <v>0</v>
          </cell>
          <cell r="X1244">
            <v>0</v>
          </cell>
          <cell r="Y1244">
            <v>0</v>
          </cell>
          <cell r="Z1244">
            <v>0</v>
          </cell>
          <cell r="AA1244">
            <v>0</v>
          </cell>
          <cell r="AB1244">
            <v>0</v>
          </cell>
          <cell r="AC1244">
            <v>0</v>
          </cell>
          <cell r="AD1244">
            <v>0</v>
          </cell>
          <cell r="AE1244">
            <v>38.6</v>
          </cell>
          <cell r="AF1244">
            <v>15</v>
          </cell>
          <cell r="AG1244">
            <v>8.4600000000000009</v>
          </cell>
          <cell r="AH1244">
            <v>1.8</v>
          </cell>
          <cell r="AI1244">
            <v>0</v>
          </cell>
          <cell r="AJ1244">
            <v>0</v>
          </cell>
          <cell r="AK1244">
            <v>0</v>
          </cell>
          <cell r="AL1244">
            <v>3.8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4.38</v>
          </cell>
          <cell r="AV1244">
            <v>0.92200000000000004</v>
          </cell>
          <cell r="AW1244">
            <v>0</v>
          </cell>
          <cell r="AX1244">
            <v>0.85</v>
          </cell>
          <cell r="AY1244" t="str">
            <v>2L203X152X11.1X19SLBB</v>
          </cell>
        </row>
        <row r="1245">
          <cell r="A1245" t="str">
            <v>2L</v>
          </cell>
          <cell r="B1245" t="str">
            <v>2L8X4X1SLBB</v>
          </cell>
          <cell r="C1245">
            <v>75.2</v>
          </cell>
          <cell r="D1245">
            <v>22.1</v>
          </cell>
          <cell r="E1245">
            <v>4</v>
          </cell>
          <cell r="F1245">
            <v>0</v>
          </cell>
          <cell r="G1245">
            <v>0</v>
          </cell>
          <cell r="H1245">
            <v>0</v>
          </cell>
          <cell r="I1245">
            <v>8</v>
          </cell>
          <cell r="J1245">
            <v>0</v>
          </cell>
          <cell r="K1245">
            <v>0</v>
          </cell>
          <cell r="L1245">
            <v>0</v>
          </cell>
          <cell r="M1245">
            <v>1</v>
          </cell>
          <cell r="N1245">
            <v>0</v>
          </cell>
          <cell r="O1245">
            <v>0</v>
          </cell>
          <cell r="P1245">
            <v>0</v>
          </cell>
          <cell r="Q1245">
            <v>0</v>
          </cell>
          <cell r="R1245">
            <v>0</v>
          </cell>
          <cell r="S1245">
            <v>1.04</v>
          </cell>
          <cell r="T1245">
            <v>0</v>
          </cell>
          <cell r="U1245">
            <v>0</v>
          </cell>
          <cell r="V1245">
            <v>0.69100000000000006</v>
          </cell>
          <cell r="W1245">
            <v>0</v>
          </cell>
          <cell r="X1245">
            <v>0</v>
          </cell>
          <cell r="Y1245">
            <v>0</v>
          </cell>
          <cell r="Z1245">
            <v>0</v>
          </cell>
          <cell r="AA1245">
            <v>0</v>
          </cell>
          <cell r="AB1245">
            <v>0</v>
          </cell>
          <cell r="AC1245">
            <v>0</v>
          </cell>
          <cell r="AD1245">
            <v>0</v>
          </cell>
          <cell r="AE1245">
            <v>23.3</v>
          </cell>
          <cell r="AF1245">
            <v>15.5</v>
          </cell>
          <cell r="AG1245">
            <v>7.87</v>
          </cell>
          <cell r="AH1245">
            <v>1.03</v>
          </cell>
          <cell r="AI1245">
            <v>0</v>
          </cell>
          <cell r="AJ1245">
            <v>0</v>
          </cell>
          <cell r="AK1245">
            <v>0</v>
          </cell>
          <cell r="AL1245">
            <v>3.94</v>
          </cell>
          <cell r="AM1245">
            <v>0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4.1100000000000003</v>
          </cell>
          <cell r="AV1245">
            <v>0.98299999999999998</v>
          </cell>
          <cell r="AW1245">
            <v>0</v>
          </cell>
          <cell r="AX1245">
            <v>1</v>
          </cell>
          <cell r="AY1245" t="str">
            <v>2L203X102X25.4SLBB</v>
          </cell>
        </row>
        <row r="1246">
          <cell r="A1246" t="str">
            <v>2L</v>
          </cell>
          <cell r="B1246" t="str">
            <v>2L8X4X1X3/8SLBB</v>
          </cell>
          <cell r="C1246">
            <v>75.2</v>
          </cell>
          <cell r="D1246">
            <v>22.1</v>
          </cell>
          <cell r="E1246">
            <v>4</v>
          </cell>
          <cell r="F1246">
            <v>0</v>
          </cell>
          <cell r="G1246">
            <v>0</v>
          </cell>
          <cell r="H1246">
            <v>0</v>
          </cell>
          <cell r="I1246">
            <v>8</v>
          </cell>
          <cell r="J1246">
            <v>0</v>
          </cell>
          <cell r="K1246">
            <v>0</v>
          </cell>
          <cell r="L1246">
            <v>0</v>
          </cell>
          <cell r="M1246">
            <v>1</v>
          </cell>
          <cell r="N1246">
            <v>0</v>
          </cell>
          <cell r="O1246">
            <v>0</v>
          </cell>
          <cell r="P1246">
            <v>0</v>
          </cell>
          <cell r="Q1246">
            <v>0</v>
          </cell>
          <cell r="R1246">
            <v>0</v>
          </cell>
          <cell r="S1246">
            <v>1.04</v>
          </cell>
          <cell r="T1246">
            <v>0</v>
          </cell>
          <cell r="U1246">
            <v>0</v>
          </cell>
          <cell r="V1246">
            <v>0.69100000000000006</v>
          </cell>
          <cell r="W1246">
            <v>0</v>
          </cell>
          <cell r="X1246">
            <v>0</v>
          </cell>
          <cell r="Y1246">
            <v>0</v>
          </cell>
          <cell r="Z1246">
            <v>0</v>
          </cell>
          <cell r="AA1246">
            <v>0</v>
          </cell>
          <cell r="AB1246">
            <v>0</v>
          </cell>
          <cell r="AC1246">
            <v>0</v>
          </cell>
          <cell r="AD1246">
            <v>0</v>
          </cell>
          <cell r="AE1246">
            <v>23.3</v>
          </cell>
          <cell r="AF1246">
            <v>15.5</v>
          </cell>
          <cell r="AG1246">
            <v>7.87</v>
          </cell>
          <cell r="AH1246">
            <v>1.03</v>
          </cell>
          <cell r="AI1246">
            <v>0</v>
          </cell>
          <cell r="AJ1246">
            <v>0</v>
          </cell>
          <cell r="AK1246">
            <v>0</v>
          </cell>
          <cell r="AL1246">
            <v>4.08</v>
          </cell>
          <cell r="AM1246">
            <v>0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4.25</v>
          </cell>
          <cell r="AV1246">
            <v>0.98399999999999999</v>
          </cell>
          <cell r="AW1246">
            <v>0</v>
          </cell>
          <cell r="AX1246">
            <v>1</v>
          </cell>
          <cell r="AY1246" t="str">
            <v>2L203X102X25.4X9SLBB</v>
          </cell>
        </row>
        <row r="1247">
          <cell r="A1247" t="str">
            <v>2L</v>
          </cell>
          <cell r="B1247" t="str">
            <v>2L8X4X1X3/4SLBB</v>
          </cell>
          <cell r="C1247">
            <v>75.2</v>
          </cell>
          <cell r="D1247">
            <v>22.1</v>
          </cell>
          <cell r="E1247">
            <v>4</v>
          </cell>
          <cell r="F1247">
            <v>0</v>
          </cell>
          <cell r="G1247">
            <v>0</v>
          </cell>
          <cell r="H1247">
            <v>0</v>
          </cell>
          <cell r="I1247">
            <v>8</v>
          </cell>
          <cell r="J1247">
            <v>0</v>
          </cell>
          <cell r="K1247">
            <v>0</v>
          </cell>
          <cell r="L1247">
            <v>0</v>
          </cell>
          <cell r="M1247">
            <v>1</v>
          </cell>
          <cell r="N1247">
            <v>0</v>
          </cell>
          <cell r="O1247">
            <v>0</v>
          </cell>
          <cell r="P1247">
            <v>0</v>
          </cell>
          <cell r="Q1247">
            <v>0</v>
          </cell>
          <cell r="R1247">
            <v>0</v>
          </cell>
          <cell r="S1247">
            <v>1.04</v>
          </cell>
          <cell r="T1247">
            <v>0</v>
          </cell>
          <cell r="U1247">
            <v>0</v>
          </cell>
          <cell r="V1247">
            <v>0.69100000000000006</v>
          </cell>
          <cell r="W1247">
            <v>0</v>
          </cell>
          <cell r="X1247">
            <v>0</v>
          </cell>
          <cell r="Y1247">
            <v>0</v>
          </cell>
          <cell r="Z1247">
            <v>0</v>
          </cell>
          <cell r="AA1247">
            <v>0</v>
          </cell>
          <cell r="AB1247">
            <v>0</v>
          </cell>
          <cell r="AC1247">
            <v>0</v>
          </cell>
          <cell r="AD1247">
            <v>0</v>
          </cell>
          <cell r="AE1247">
            <v>23.3</v>
          </cell>
          <cell r="AF1247">
            <v>15.5</v>
          </cell>
          <cell r="AG1247">
            <v>7.87</v>
          </cell>
          <cell r="AH1247">
            <v>1.03</v>
          </cell>
          <cell r="AI1247">
            <v>0</v>
          </cell>
          <cell r="AJ1247">
            <v>0</v>
          </cell>
          <cell r="AK1247">
            <v>0</v>
          </cell>
          <cell r="AL1247">
            <v>4.2300000000000004</v>
          </cell>
          <cell r="AM1247">
            <v>0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4.3899999999999997</v>
          </cell>
          <cell r="AV1247">
            <v>0.98499999999999999</v>
          </cell>
          <cell r="AW1247">
            <v>0</v>
          </cell>
          <cell r="AX1247">
            <v>1</v>
          </cell>
          <cell r="AY1247" t="str">
            <v>2L203X102X25.4X19SLBB</v>
          </cell>
        </row>
        <row r="1248">
          <cell r="A1248" t="str">
            <v>2L</v>
          </cell>
          <cell r="B1248" t="str">
            <v>2L8X4X7/8SLBB</v>
          </cell>
          <cell r="C1248">
            <v>66.599999999999994</v>
          </cell>
          <cell r="D1248">
            <v>19.600000000000001</v>
          </cell>
          <cell r="E1248">
            <v>4</v>
          </cell>
          <cell r="F1248">
            <v>0</v>
          </cell>
          <cell r="G1248">
            <v>0</v>
          </cell>
          <cell r="H1248">
            <v>0</v>
          </cell>
          <cell r="I1248">
            <v>8</v>
          </cell>
          <cell r="J1248">
            <v>0</v>
          </cell>
          <cell r="K1248">
            <v>0</v>
          </cell>
          <cell r="L1248">
            <v>0</v>
          </cell>
          <cell r="M1248">
            <v>0.875</v>
          </cell>
          <cell r="N1248">
            <v>0</v>
          </cell>
          <cell r="O1248">
            <v>0</v>
          </cell>
          <cell r="P1248">
            <v>0</v>
          </cell>
          <cell r="Q1248">
            <v>0</v>
          </cell>
          <cell r="R1248">
            <v>0</v>
          </cell>
          <cell r="S1248">
            <v>0.997</v>
          </cell>
          <cell r="T1248">
            <v>0</v>
          </cell>
          <cell r="U1248">
            <v>0</v>
          </cell>
          <cell r="V1248">
            <v>0.61199999999999999</v>
          </cell>
          <cell r="W1248">
            <v>0</v>
          </cell>
          <cell r="X1248">
            <v>0</v>
          </cell>
          <cell r="Y1248">
            <v>0</v>
          </cell>
          <cell r="Z1248">
            <v>0</v>
          </cell>
          <cell r="AA1248">
            <v>0</v>
          </cell>
          <cell r="AB1248">
            <v>0</v>
          </cell>
          <cell r="AC1248">
            <v>0</v>
          </cell>
          <cell r="AD1248">
            <v>0</v>
          </cell>
          <cell r="AE1248">
            <v>21.1</v>
          </cell>
          <cell r="AF1248">
            <v>13.5</v>
          </cell>
          <cell r="AG1248">
            <v>7.02</v>
          </cell>
          <cell r="AH1248">
            <v>1.04</v>
          </cell>
          <cell r="AI1248">
            <v>0</v>
          </cell>
          <cell r="AJ1248">
            <v>0</v>
          </cell>
          <cell r="AK1248">
            <v>0</v>
          </cell>
          <cell r="AL1248">
            <v>3.91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0</v>
          </cell>
          <cell r="AS1248">
            <v>0</v>
          </cell>
          <cell r="AT1248">
            <v>0</v>
          </cell>
          <cell r="AU1248">
            <v>4.09</v>
          </cell>
          <cell r="AV1248">
            <v>0.98099999999999998</v>
          </cell>
          <cell r="AW1248">
            <v>0</v>
          </cell>
          <cell r="AX1248">
            <v>1</v>
          </cell>
          <cell r="AY1248" t="str">
            <v>2L203X102X22.2SLBB</v>
          </cell>
        </row>
        <row r="1249">
          <cell r="A1249" t="str">
            <v>2L</v>
          </cell>
          <cell r="B1249" t="str">
            <v>2L8X4X7/8X3/8SLBB</v>
          </cell>
          <cell r="C1249">
            <v>66.599999999999994</v>
          </cell>
          <cell r="D1249">
            <v>19.600000000000001</v>
          </cell>
          <cell r="E1249">
            <v>4</v>
          </cell>
          <cell r="F1249">
            <v>0</v>
          </cell>
          <cell r="G1249">
            <v>0</v>
          </cell>
          <cell r="H1249">
            <v>0</v>
          </cell>
          <cell r="I1249">
            <v>8</v>
          </cell>
          <cell r="J1249">
            <v>0</v>
          </cell>
          <cell r="K1249">
            <v>0</v>
          </cell>
          <cell r="L1249">
            <v>0</v>
          </cell>
          <cell r="M1249">
            <v>0.875</v>
          </cell>
          <cell r="N1249">
            <v>0</v>
          </cell>
          <cell r="O1249">
            <v>0</v>
          </cell>
          <cell r="P1249">
            <v>0</v>
          </cell>
          <cell r="Q1249">
            <v>0</v>
          </cell>
          <cell r="R1249">
            <v>0</v>
          </cell>
          <cell r="S1249">
            <v>0.997</v>
          </cell>
          <cell r="T1249">
            <v>0</v>
          </cell>
          <cell r="U1249">
            <v>0</v>
          </cell>
          <cell r="V1249">
            <v>0.61199999999999999</v>
          </cell>
          <cell r="W1249">
            <v>0</v>
          </cell>
          <cell r="X1249">
            <v>0</v>
          </cell>
          <cell r="Y1249">
            <v>0</v>
          </cell>
          <cell r="Z1249">
            <v>0</v>
          </cell>
          <cell r="AA1249">
            <v>0</v>
          </cell>
          <cell r="AB1249">
            <v>0</v>
          </cell>
          <cell r="AC1249">
            <v>0</v>
          </cell>
          <cell r="AD1249">
            <v>0</v>
          </cell>
          <cell r="AE1249">
            <v>21.1</v>
          </cell>
          <cell r="AF1249">
            <v>13.5</v>
          </cell>
          <cell r="AG1249">
            <v>7.02</v>
          </cell>
          <cell r="AH1249">
            <v>1.04</v>
          </cell>
          <cell r="AI1249">
            <v>0</v>
          </cell>
          <cell r="AJ1249">
            <v>0</v>
          </cell>
          <cell r="AK1249">
            <v>0</v>
          </cell>
          <cell r="AL1249">
            <v>4.0599999999999996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0</v>
          </cell>
          <cell r="AR1249">
            <v>0</v>
          </cell>
          <cell r="AS1249">
            <v>0</v>
          </cell>
          <cell r="AT1249">
            <v>0</v>
          </cell>
          <cell r="AU1249">
            <v>4.22</v>
          </cell>
          <cell r="AV1249">
            <v>0.98199999999999998</v>
          </cell>
          <cell r="AW1249">
            <v>0</v>
          </cell>
          <cell r="AX1249">
            <v>1</v>
          </cell>
          <cell r="AY1249" t="str">
            <v>2L203X102X22.2X9SLBB</v>
          </cell>
        </row>
        <row r="1250">
          <cell r="A1250" t="str">
            <v>2L</v>
          </cell>
          <cell r="B1250" t="str">
            <v>2L8X4X7/8X3/4SLBB</v>
          </cell>
          <cell r="C1250">
            <v>66.599999999999994</v>
          </cell>
          <cell r="D1250">
            <v>19.600000000000001</v>
          </cell>
          <cell r="E1250">
            <v>4</v>
          </cell>
          <cell r="F1250">
            <v>0</v>
          </cell>
          <cell r="G1250">
            <v>0</v>
          </cell>
          <cell r="H1250">
            <v>0</v>
          </cell>
          <cell r="I1250">
            <v>8</v>
          </cell>
          <cell r="J1250">
            <v>0</v>
          </cell>
          <cell r="K1250">
            <v>0</v>
          </cell>
          <cell r="L1250">
            <v>0</v>
          </cell>
          <cell r="M1250">
            <v>0.875</v>
          </cell>
          <cell r="N1250">
            <v>0</v>
          </cell>
          <cell r="O1250">
            <v>0</v>
          </cell>
          <cell r="P1250">
            <v>0</v>
          </cell>
          <cell r="Q1250">
            <v>0</v>
          </cell>
          <cell r="R1250">
            <v>0</v>
          </cell>
          <cell r="S1250">
            <v>0.997</v>
          </cell>
          <cell r="T1250">
            <v>0</v>
          </cell>
          <cell r="U1250">
            <v>0</v>
          </cell>
          <cell r="V1250">
            <v>0.61199999999999999</v>
          </cell>
          <cell r="W1250">
            <v>0</v>
          </cell>
          <cell r="X1250">
            <v>0</v>
          </cell>
          <cell r="Y1250">
            <v>0</v>
          </cell>
          <cell r="Z1250">
            <v>0</v>
          </cell>
          <cell r="AA1250">
            <v>0</v>
          </cell>
          <cell r="AB1250">
            <v>0</v>
          </cell>
          <cell r="AC1250">
            <v>0</v>
          </cell>
          <cell r="AD1250">
            <v>0</v>
          </cell>
          <cell r="AE1250">
            <v>21.1</v>
          </cell>
          <cell r="AF1250">
            <v>13.5</v>
          </cell>
          <cell r="AG1250">
            <v>7.02</v>
          </cell>
          <cell r="AH1250">
            <v>1.04</v>
          </cell>
          <cell r="AI1250">
            <v>0</v>
          </cell>
          <cell r="AJ1250">
            <v>0</v>
          </cell>
          <cell r="AK1250">
            <v>0</v>
          </cell>
          <cell r="AL1250">
            <v>4.21</v>
          </cell>
          <cell r="AM1250">
            <v>0</v>
          </cell>
          <cell r="AN1250">
            <v>0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4.37</v>
          </cell>
          <cell r="AV1250">
            <v>0.98399999999999999</v>
          </cell>
          <cell r="AW1250">
            <v>0</v>
          </cell>
          <cell r="AX1250">
            <v>1</v>
          </cell>
          <cell r="AY1250" t="str">
            <v>2L203X102X22.2X19SLBB</v>
          </cell>
        </row>
        <row r="1251">
          <cell r="A1251" t="str">
            <v>2L</v>
          </cell>
          <cell r="B1251" t="str">
            <v>2L8X4X3/4SLBB</v>
          </cell>
          <cell r="C1251">
            <v>57.8</v>
          </cell>
          <cell r="D1251">
            <v>17</v>
          </cell>
          <cell r="E1251">
            <v>4</v>
          </cell>
          <cell r="F1251">
            <v>0</v>
          </cell>
          <cell r="G1251">
            <v>0</v>
          </cell>
          <cell r="H1251">
            <v>0</v>
          </cell>
          <cell r="I1251">
            <v>8</v>
          </cell>
          <cell r="J1251">
            <v>0</v>
          </cell>
          <cell r="K1251">
            <v>0</v>
          </cell>
          <cell r="L1251">
            <v>0</v>
          </cell>
          <cell r="M1251">
            <v>0.75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0.94900000000000007</v>
          </cell>
          <cell r="T1251">
            <v>0</v>
          </cell>
          <cell r="U1251">
            <v>0</v>
          </cell>
          <cell r="V1251">
            <v>0.53100000000000003</v>
          </cell>
          <cell r="W1251">
            <v>0</v>
          </cell>
          <cell r="X1251">
            <v>0</v>
          </cell>
          <cell r="Y1251">
            <v>0</v>
          </cell>
          <cell r="Z1251">
            <v>0</v>
          </cell>
          <cell r="AA1251">
            <v>0</v>
          </cell>
          <cell r="AB1251">
            <v>0</v>
          </cell>
          <cell r="AC1251">
            <v>0</v>
          </cell>
          <cell r="AD1251">
            <v>0</v>
          </cell>
          <cell r="AE1251">
            <v>18.7</v>
          </cell>
          <cell r="AF1251">
            <v>11.6</v>
          </cell>
          <cell r="AG1251">
            <v>6.14</v>
          </cell>
          <cell r="AH1251">
            <v>1.05</v>
          </cell>
          <cell r="AI1251">
            <v>0</v>
          </cell>
          <cell r="AJ1251">
            <v>0</v>
          </cell>
          <cell r="AK1251">
            <v>0</v>
          </cell>
          <cell r="AL1251">
            <v>3.89</v>
          </cell>
          <cell r="AM1251">
            <v>0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4.07</v>
          </cell>
          <cell r="AV1251">
            <v>0.98</v>
          </cell>
          <cell r="AW1251">
            <v>0</v>
          </cell>
          <cell r="AX1251">
            <v>1</v>
          </cell>
          <cell r="AY1251" t="str">
            <v>2L203X102X19SLBB</v>
          </cell>
        </row>
        <row r="1252">
          <cell r="A1252" t="str">
            <v>2L</v>
          </cell>
          <cell r="B1252" t="str">
            <v>2L8X4X3/4X3/8SLBB</v>
          </cell>
          <cell r="C1252">
            <v>57.8</v>
          </cell>
          <cell r="D1252">
            <v>17</v>
          </cell>
          <cell r="E1252">
            <v>4</v>
          </cell>
          <cell r="F1252">
            <v>0</v>
          </cell>
          <cell r="G1252">
            <v>0</v>
          </cell>
          <cell r="H1252">
            <v>0</v>
          </cell>
          <cell r="I1252">
            <v>8</v>
          </cell>
          <cell r="J1252">
            <v>0</v>
          </cell>
          <cell r="K1252">
            <v>0</v>
          </cell>
          <cell r="L1252">
            <v>0</v>
          </cell>
          <cell r="M1252">
            <v>0.75</v>
          </cell>
          <cell r="N1252">
            <v>0</v>
          </cell>
          <cell r="O1252">
            <v>0</v>
          </cell>
          <cell r="P1252">
            <v>0</v>
          </cell>
          <cell r="Q1252">
            <v>0</v>
          </cell>
          <cell r="R1252">
            <v>0</v>
          </cell>
          <cell r="S1252">
            <v>0.94900000000000007</v>
          </cell>
          <cell r="T1252">
            <v>0</v>
          </cell>
          <cell r="U1252">
            <v>0</v>
          </cell>
          <cell r="V1252">
            <v>0.53100000000000003</v>
          </cell>
          <cell r="W1252">
            <v>0</v>
          </cell>
          <cell r="X1252">
            <v>0</v>
          </cell>
          <cell r="Y1252">
            <v>0</v>
          </cell>
          <cell r="Z1252">
            <v>0</v>
          </cell>
          <cell r="AA1252">
            <v>0</v>
          </cell>
          <cell r="AB1252">
            <v>0</v>
          </cell>
          <cell r="AC1252">
            <v>0</v>
          </cell>
          <cell r="AD1252">
            <v>0</v>
          </cell>
          <cell r="AE1252">
            <v>18.7</v>
          </cell>
          <cell r="AF1252">
            <v>11.6</v>
          </cell>
          <cell r="AG1252">
            <v>6.14</v>
          </cell>
          <cell r="AH1252">
            <v>1.05</v>
          </cell>
          <cell r="AI1252">
            <v>0</v>
          </cell>
          <cell r="AJ1252">
            <v>0</v>
          </cell>
          <cell r="AK1252">
            <v>0</v>
          </cell>
          <cell r="AL1252">
            <v>4.03</v>
          </cell>
          <cell r="AM1252">
            <v>0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4.2</v>
          </cell>
          <cell r="AV1252">
            <v>0.98099999999999998</v>
          </cell>
          <cell r="AW1252">
            <v>0</v>
          </cell>
          <cell r="AX1252">
            <v>1</v>
          </cell>
          <cell r="AY1252" t="str">
            <v>2L203X102X19X9SLBB</v>
          </cell>
        </row>
        <row r="1253">
          <cell r="A1253" t="str">
            <v>2L</v>
          </cell>
          <cell r="B1253" t="str">
            <v>2L8X4X3/4X3/4SLBB</v>
          </cell>
          <cell r="C1253">
            <v>57.8</v>
          </cell>
          <cell r="D1253">
            <v>17</v>
          </cell>
          <cell r="E1253">
            <v>4</v>
          </cell>
          <cell r="F1253">
            <v>0</v>
          </cell>
          <cell r="G1253">
            <v>0</v>
          </cell>
          <cell r="H1253">
            <v>0</v>
          </cell>
          <cell r="I1253">
            <v>8</v>
          </cell>
          <cell r="J1253">
            <v>0</v>
          </cell>
          <cell r="K1253">
            <v>0</v>
          </cell>
          <cell r="L1253">
            <v>0</v>
          </cell>
          <cell r="M1253">
            <v>0.75</v>
          </cell>
          <cell r="N1253">
            <v>0</v>
          </cell>
          <cell r="O1253">
            <v>0</v>
          </cell>
          <cell r="P1253">
            <v>0</v>
          </cell>
          <cell r="Q1253">
            <v>0</v>
          </cell>
          <cell r="R1253">
            <v>0</v>
          </cell>
          <cell r="S1253">
            <v>0.94900000000000007</v>
          </cell>
          <cell r="T1253">
            <v>0</v>
          </cell>
          <cell r="U1253">
            <v>0</v>
          </cell>
          <cell r="V1253">
            <v>0.53100000000000003</v>
          </cell>
          <cell r="W1253">
            <v>0</v>
          </cell>
          <cell r="X1253">
            <v>0</v>
          </cell>
          <cell r="Y1253">
            <v>0</v>
          </cell>
          <cell r="Z1253">
            <v>0</v>
          </cell>
          <cell r="AA1253">
            <v>0</v>
          </cell>
          <cell r="AB1253">
            <v>0</v>
          </cell>
          <cell r="AC1253">
            <v>0</v>
          </cell>
          <cell r="AD1253">
            <v>0</v>
          </cell>
          <cell r="AE1253">
            <v>18.7</v>
          </cell>
          <cell r="AF1253">
            <v>11.6</v>
          </cell>
          <cell r="AG1253">
            <v>6.14</v>
          </cell>
          <cell r="AH1253">
            <v>1.05</v>
          </cell>
          <cell r="AI1253">
            <v>0</v>
          </cell>
          <cell r="AJ1253">
            <v>0</v>
          </cell>
          <cell r="AK1253">
            <v>0</v>
          </cell>
          <cell r="AL1253">
            <v>4.18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0</v>
          </cell>
          <cell r="AS1253">
            <v>0</v>
          </cell>
          <cell r="AT1253">
            <v>0</v>
          </cell>
          <cell r="AU1253">
            <v>4.3499999999999996</v>
          </cell>
          <cell r="AV1253">
            <v>0.98299999999999998</v>
          </cell>
          <cell r="AW1253">
            <v>0</v>
          </cell>
          <cell r="AX1253">
            <v>1</v>
          </cell>
          <cell r="AY1253" t="str">
            <v>2L203X102X19X19SLBB</v>
          </cell>
        </row>
        <row r="1254">
          <cell r="A1254" t="str">
            <v>2L</v>
          </cell>
          <cell r="B1254" t="str">
            <v>2L8X4X5/8SLBB</v>
          </cell>
          <cell r="C1254">
            <v>48.7</v>
          </cell>
          <cell r="D1254">
            <v>14.3</v>
          </cell>
          <cell r="E1254">
            <v>4</v>
          </cell>
          <cell r="F1254">
            <v>0</v>
          </cell>
          <cell r="G1254">
            <v>0</v>
          </cell>
          <cell r="H1254">
            <v>0</v>
          </cell>
          <cell r="I1254">
            <v>8</v>
          </cell>
          <cell r="J1254">
            <v>0</v>
          </cell>
          <cell r="K1254">
            <v>0</v>
          </cell>
          <cell r="L1254">
            <v>0</v>
          </cell>
          <cell r="M1254">
            <v>0.625</v>
          </cell>
          <cell r="N1254">
            <v>0</v>
          </cell>
          <cell r="O1254">
            <v>0</v>
          </cell>
          <cell r="P1254">
            <v>0</v>
          </cell>
          <cell r="Q1254">
            <v>0</v>
          </cell>
          <cell r="R1254">
            <v>0</v>
          </cell>
          <cell r="S1254">
            <v>0.90200000000000002</v>
          </cell>
          <cell r="T1254">
            <v>0</v>
          </cell>
          <cell r="U1254">
            <v>0</v>
          </cell>
          <cell r="V1254">
            <v>0.44800000000000001</v>
          </cell>
          <cell r="W1254">
            <v>0</v>
          </cell>
          <cell r="X1254">
            <v>0</v>
          </cell>
          <cell r="Y1254">
            <v>0</v>
          </cell>
          <cell r="Z1254">
            <v>0</v>
          </cell>
          <cell r="AA1254">
            <v>0</v>
          </cell>
          <cell r="AB1254">
            <v>0</v>
          </cell>
          <cell r="AC1254">
            <v>0</v>
          </cell>
          <cell r="AD1254">
            <v>0</v>
          </cell>
          <cell r="AE1254">
            <v>16.2</v>
          </cell>
          <cell r="AF1254">
            <v>9.73</v>
          </cell>
          <cell r="AG1254">
            <v>5.23</v>
          </cell>
          <cell r="AH1254">
            <v>1.06</v>
          </cell>
          <cell r="AI1254">
            <v>0</v>
          </cell>
          <cell r="AJ1254">
            <v>0</v>
          </cell>
          <cell r="AK1254">
            <v>0</v>
          </cell>
          <cell r="AL1254">
            <v>3.86</v>
          </cell>
          <cell r="AM1254">
            <v>0</v>
          </cell>
          <cell r="AN1254">
            <v>0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4.05</v>
          </cell>
          <cell r="AV1254">
            <v>0.97899999999999998</v>
          </cell>
          <cell r="AW1254">
            <v>0</v>
          </cell>
          <cell r="AX1254">
            <v>1</v>
          </cell>
          <cell r="AY1254" t="str">
            <v>2L203X102X15.9SLBB</v>
          </cell>
        </row>
        <row r="1255">
          <cell r="A1255" t="str">
            <v>2L</v>
          </cell>
          <cell r="B1255" t="str">
            <v>2L8X4X5/8X3/8SLBB</v>
          </cell>
          <cell r="C1255">
            <v>48.7</v>
          </cell>
          <cell r="D1255">
            <v>14.3</v>
          </cell>
          <cell r="E1255">
            <v>4</v>
          </cell>
          <cell r="F1255">
            <v>0</v>
          </cell>
          <cell r="G1255">
            <v>0</v>
          </cell>
          <cell r="H1255">
            <v>0</v>
          </cell>
          <cell r="I1255">
            <v>8</v>
          </cell>
          <cell r="J1255">
            <v>0</v>
          </cell>
          <cell r="K1255">
            <v>0</v>
          </cell>
          <cell r="L1255">
            <v>0</v>
          </cell>
          <cell r="M1255">
            <v>0.625</v>
          </cell>
          <cell r="N1255">
            <v>0</v>
          </cell>
          <cell r="O1255">
            <v>0</v>
          </cell>
          <cell r="P1255">
            <v>0</v>
          </cell>
          <cell r="Q1255">
            <v>0</v>
          </cell>
          <cell r="R1255">
            <v>0</v>
          </cell>
          <cell r="S1255">
            <v>0.90200000000000002</v>
          </cell>
          <cell r="T1255">
            <v>0</v>
          </cell>
          <cell r="U1255">
            <v>0</v>
          </cell>
          <cell r="V1255">
            <v>0.44800000000000001</v>
          </cell>
          <cell r="W1255">
            <v>0</v>
          </cell>
          <cell r="X1255">
            <v>0</v>
          </cell>
          <cell r="Y1255">
            <v>0</v>
          </cell>
          <cell r="Z1255">
            <v>0</v>
          </cell>
          <cell r="AA1255">
            <v>0</v>
          </cell>
          <cell r="AB1255">
            <v>0</v>
          </cell>
          <cell r="AC1255">
            <v>0</v>
          </cell>
          <cell r="AD1255">
            <v>0</v>
          </cell>
          <cell r="AE1255">
            <v>16.2</v>
          </cell>
          <cell r="AF1255">
            <v>9.73</v>
          </cell>
          <cell r="AG1255">
            <v>5.23</v>
          </cell>
          <cell r="AH1255">
            <v>1.06</v>
          </cell>
          <cell r="AI1255">
            <v>0</v>
          </cell>
          <cell r="AJ1255">
            <v>0</v>
          </cell>
          <cell r="AK1255">
            <v>0</v>
          </cell>
          <cell r="AL1255">
            <v>4</v>
          </cell>
          <cell r="AM1255">
            <v>0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4.18</v>
          </cell>
          <cell r="AV1255">
            <v>0.98</v>
          </cell>
          <cell r="AW1255">
            <v>0</v>
          </cell>
          <cell r="AX1255">
            <v>0.997</v>
          </cell>
          <cell r="AY1255" t="str">
            <v>2L203X102X15.9X9SLBB</v>
          </cell>
        </row>
        <row r="1256">
          <cell r="A1256" t="str">
            <v>2L</v>
          </cell>
          <cell r="B1256" t="str">
            <v>2L8X4X5/8X3/4SLBB</v>
          </cell>
          <cell r="C1256">
            <v>48.7</v>
          </cell>
          <cell r="D1256">
            <v>14.3</v>
          </cell>
          <cell r="E1256">
            <v>4</v>
          </cell>
          <cell r="F1256">
            <v>0</v>
          </cell>
          <cell r="G1256">
            <v>0</v>
          </cell>
          <cell r="H1256">
            <v>0</v>
          </cell>
          <cell r="I1256">
            <v>8</v>
          </cell>
          <cell r="J1256">
            <v>0</v>
          </cell>
          <cell r="K1256">
            <v>0</v>
          </cell>
          <cell r="L1256">
            <v>0</v>
          </cell>
          <cell r="M1256">
            <v>0.625</v>
          </cell>
          <cell r="N1256">
            <v>0</v>
          </cell>
          <cell r="O1256">
            <v>0</v>
          </cell>
          <cell r="P1256">
            <v>0</v>
          </cell>
          <cell r="Q1256">
            <v>0</v>
          </cell>
          <cell r="R1256">
            <v>0</v>
          </cell>
          <cell r="S1256">
            <v>0.90200000000000002</v>
          </cell>
          <cell r="T1256">
            <v>0</v>
          </cell>
          <cell r="U1256">
            <v>0</v>
          </cell>
          <cell r="V1256">
            <v>0.44800000000000001</v>
          </cell>
          <cell r="W1256">
            <v>0</v>
          </cell>
          <cell r="X1256">
            <v>0</v>
          </cell>
          <cell r="Y1256">
            <v>0</v>
          </cell>
          <cell r="Z1256">
            <v>0</v>
          </cell>
          <cell r="AA1256">
            <v>0</v>
          </cell>
          <cell r="AB1256">
            <v>0</v>
          </cell>
          <cell r="AC1256">
            <v>0</v>
          </cell>
          <cell r="AD1256">
            <v>0</v>
          </cell>
          <cell r="AE1256">
            <v>16.2</v>
          </cell>
          <cell r="AF1256">
            <v>9.73</v>
          </cell>
          <cell r="AG1256">
            <v>5.23</v>
          </cell>
          <cell r="AH1256">
            <v>1.06</v>
          </cell>
          <cell r="AI1256">
            <v>0</v>
          </cell>
          <cell r="AJ1256">
            <v>0</v>
          </cell>
          <cell r="AK1256">
            <v>0</v>
          </cell>
          <cell r="AL1256">
            <v>4.1500000000000004</v>
          </cell>
          <cell r="AM1256">
            <v>0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4.32</v>
          </cell>
          <cell r="AV1256">
            <v>0.98099999999999998</v>
          </cell>
          <cell r="AW1256">
            <v>0</v>
          </cell>
          <cell r="AX1256">
            <v>0.997</v>
          </cell>
          <cell r="AY1256" t="str">
            <v>2L203X102X15.9X19SLBB</v>
          </cell>
        </row>
        <row r="1257">
          <cell r="A1257" t="str">
            <v>2L</v>
          </cell>
          <cell r="B1257" t="str">
            <v>2L8X4X9/16SLBB</v>
          </cell>
          <cell r="C1257">
            <v>44.1</v>
          </cell>
          <cell r="D1257">
            <v>13</v>
          </cell>
          <cell r="E1257">
            <v>4</v>
          </cell>
          <cell r="F1257">
            <v>0</v>
          </cell>
          <cell r="G1257">
            <v>0</v>
          </cell>
          <cell r="H1257">
            <v>0</v>
          </cell>
          <cell r="I1257">
            <v>8</v>
          </cell>
          <cell r="J1257">
            <v>0</v>
          </cell>
          <cell r="K1257">
            <v>0</v>
          </cell>
          <cell r="L1257">
            <v>0</v>
          </cell>
          <cell r="M1257">
            <v>0.5625</v>
          </cell>
          <cell r="N1257">
            <v>0</v>
          </cell>
          <cell r="O1257">
            <v>0</v>
          </cell>
          <cell r="P1257">
            <v>0</v>
          </cell>
          <cell r="Q1257">
            <v>0</v>
          </cell>
          <cell r="R1257">
            <v>0</v>
          </cell>
          <cell r="S1257">
            <v>0.878</v>
          </cell>
          <cell r="T1257">
            <v>0</v>
          </cell>
          <cell r="U1257">
            <v>0</v>
          </cell>
          <cell r="V1257">
            <v>0.40500000000000003</v>
          </cell>
          <cell r="W1257">
            <v>0</v>
          </cell>
          <cell r="X1257">
            <v>0</v>
          </cell>
          <cell r="Y1257">
            <v>0</v>
          </cell>
          <cell r="Z1257">
            <v>0</v>
          </cell>
          <cell r="AA1257">
            <v>0</v>
          </cell>
          <cell r="AB1257">
            <v>0</v>
          </cell>
          <cell r="AC1257">
            <v>0</v>
          </cell>
          <cell r="AD1257">
            <v>0</v>
          </cell>
          <cell r="AE1257">
            <v>14.9</v>
          </cell>
          <cell r="AF1257">
            <v>8.77</v>
          </cell>
          <cell r="AG1257">
            <v>4.7699999999999996</v>
          </cell>
          <cell r="AH1257">
            <v>1.07</v>
          </cell>
          <cell r="AI1257">
            <v>0</v>
          </cell>
          <cell r="AJ1257">
            <v>0</v>
          </cell>
          <cell r="AK1257">
            <v>0</v>
          </cell>
          <cell r="AL1257">
            <v>3.85</v>
          </cell>
          <cell r="AM1257">
            <v>0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4.04</v>
          </cell>
          <cell r="AV1257">
            <v>0.97799999999999998</v>
          </cell>
          <cell r="AW1257">
            <v>0</v>
          </cell>
          <cell r="AX1257">
            <v>1</v>
          </cell>
          <cell r="AY1257" t="str">
            <v>2L203X102X14.3SLBB</v>
          </cell>
        </row>
        <row r="1258">
          <cell r="A1258" t="str">
            <v>2L</v>
          </cell>
          <cell r="B1258" t="str">
            <v>2L8X4X9/16X3/8SLBB</v>
          </cell>
          <cell r="C1258">
            <v>44.1</v>
          </cell>
          <cell r="D1258">
            <v>13</v>
          </cell>
          <cell r="E1258">
            <v>4</v>
          </cell>
          <cell r="F1258">
            <v>0</v>
          </cell>
          <cell r="G1258">
            <v>0</v>
          </cell>
          <cell r="H1258">
            <v>0</v>
          </cell>
          <cell r="I1258">
            <v>8</v>
          </cell>
          <cell r="J1258">
            <v>0</v>
          </cell>
          <cell r="K1258">
            <v>0</v>
          </cell>
          <cell r="L1258">
            <v>0</v>
          </cell>
          <cell r="M1258">
            <v>0.5625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0.878</v>
          </cell>
          <cell r="T1258">
            <v>0</v>
          </cell>
          <cell r="U1258">
            <v>0</v>
          </cell>
          <cell r="V1258">
            <v>0.40500000000000003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14.9</v>
          </cell>
          <cell r="AF1258">
            <v>8.77</v>
          </cell>
          <cell r="AG1258">
            <v>4.7699999999999996</v>
          </cell>
          <cell r="AH1258">
            <v>1.07</v>
          </cell>
          <cell r="AI1258">
            <v>0</v>
          </cell>
          <cell r="AJ1258">
            <v>0</v>
          </cell>
          <cell r="AK1258">
            <v>0</v>
          </cell>
          <cell r="AL1258">
            <v>3.99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0</v>
          </cell>
          <cell r="AS1258">
            <v>0</v>
          </cell>
          <cell r="AT1258">
            <v>0</v>
          </cell>
          <cell r="AU1258">
            <v>4.17</v>
          </cell>
          <cell r="AV1258">
            <v>0.98</v>
          </cell>
          <cell r="AW1258">
            <v>0</v>
          </cell>
          <cell r="AX1258">
            <v>0.95900000000000007</v>
          </cell>
          <cell r="AY1258" t="str">
            <v>2L203X102X14.3X9SLBB</v>
          </cell>
        </row>
        <row r="1259">
          <cell r="A1259" t="str">
            <v>2L</v>
          </cell>
          <cell r="B1259" t="str">
            <v>2L8X4X9/16X3/4SLBB</v>
          </cell>
          <cell r="C1259">
            <v>44.1</v>
          </cell>
          <cell r="D1259">
            <v>13</v>
          </cell>
          <cell r="E1259">
            <v>4</v>
          </cell>
          <cell r="F1259">
            <v>0</v>
          </cell>
          <cell r="G1259">
            <v>0</v>
          </cell>
          <cell r="H1259">
            <v>0</v>
          </cell>
          <cell r="I1259">
            <v>8</v>
          </cell>
          <cell r="J1259">
            <v>0</v>
          </cell>
          <cell r="K1259">
            <v>0</v>
          </cell>
          <cell r="L1259">
            <v>0</v>
          </cell>
          <cell r="M1259">
            <v>0.5625</v>
          </cell>
          <cell r="N1259">
            <v>0</v>
          </cell>
          <cell r="O1259">
            <v>0</v>
          </cell>
          <cell r="P1259">
            <v>0</v>
          </cell>
          <cell r="Q1259">
            <v>0</v>
          </cell>
          <cell r="R1259">
            <v>0</v>
          </cell>
          <cell r="S1259">
            <v>0.878</v>
          </cell>
          <cell r="T1259">
            <v>0</v>
          </cell>
          <cell r="U1259">
            <v>0</v>
          </cell>
          <cell r="V1259">
            <v>0.40500000000000003</v>
          </cell>
          <cell r="W1259">
            <v>0</v>
          </cell>
          <cell r="X1259">
            <v>0</v>
          </cell>
          <cell r="Y1259">
            <v>0</v>
          </cell>
          <cell r="Z1259">
            <v>0</v>
          </cell>
          <cell r="AA1259">
            <v>0</v>
          </cell>
          <cell r="AB1259">
            <v>0</v>
          </cell>
          <cell r="AC1259">
            <v>0</v>
          </cell>
          <cell r="AD1259">
            <v>0</v>
          </cell>
          <cell r="AE1259">
            <v>14.9</v>
          </cell>
          <cell r="AF1259">
            <v>8.77</v>
          </cell>
          <cell r="AG1259">
            <v>4.7699999999999996</v>
          </cell>
          <cell r="AH1259">
            <v>1.07</v>
          </cell>
          <cell r="AI1259">
            <v>0</v>
          </cell>
          <cell r="AJ1259">
            <v>0</v>
          </cell>
          <cell r="AK1259">
            <v>0</v>
          </cell>
          <cell r="AL1259">
            <v>4.13</v>
          </cell>
          <cell r="AM1259">
            <v>0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4.3099999999999996</v>
          </cell>
          <cell r="AV1259">
            <v>0.98099999999999998</v>
          </cell>
          <cell r="AW1259">
            <v>0</v>
          </cell>
          <cell r="AX1259">
            <v>0.95900000000000007</v>
          </cell>
          <cell r="AY1259" t="str">
            <v>2L203X102X14.3X19SLBB</v>
          </cell>
        </row>
        <row r="1260">
          <cell r="A1260" t="str">
            <v>2L</v>
          </cell>
          <cell r="B1260" t="str">
            <v>2L8X4X1/2SLBB</v>
          </cell>
          <cell r="C1260">
            <v>39.5</v>
          </cell>
          <cell r="D1260">
            <v>11.6</v>
          </cell>
          <cell r="E1260">
            <v>4</v>
          </cell>
          <cell r="F1260">
            <v>0</v>
          </cell>
          <cell r="G1260">
            <v>0</v>
          </cell>
          <cell r="H1260">
            <v>0</v>
          </cell>
          <cell r="I1260">
            <v>8</v>
          </cell>
          <cell r="J1260">
            <v>0</v>
          </cell>
          <cell r="K1260">
            <v>0</v>
          </cell>
          <cell r="L1260">
            <v>0</v>
          </cell>
          <cell r="M1260">
            <v>0.5</v>
          </cell>
          <cell r="N1260">
            <v>0</v>
          </cell>
          <cell r="O1260">
            <v>0</v>
          </cell>
          <cell r="P1260">
            <v>0</v>
          </cell>
          <cell r="Q1260">
            <v>0</v>
          </cell>
          <cell r="R1260">
            <v>0</v>
          </cell>
          <cell r="S1260">
            <v>0.85399999999999998</v>
          </cell>
          <cell r="T1260">
            <v>0</v>
          </cell>
          <cell r="U1260">
            <v>0</v>
          </cell>
          <cell r="V1260">
            <v>0.36299999999999999</v>
          </cell>
          <cell r="W1260">
            <v>0</v>
          </cell>
          <cell r="X1260">
            <v>0</v>
          </cell>
          <cell r="Y1260">
            <v>0</v>
          </cell>
          <cell r="Z1260">
            <v>0</v>
          </cell>
          <cell r="AA1260">
            <v>0</v>
          </cell>
          <cell r="AB1260">
            <v>0</v>
          </cell>
          <cell r="AC1260">
            <v>0</v>
          </cell>
          <cell r="AD1260">
            <v>0</v>
          </cell>
          <cell r="AE1260">
            <v>13.5</v>
          </cell>
          <cell r="AF1260">
            <v>7.81</v>
          </cell>
          <cell r="AG1260">
            <v>4.29</v>
          </cell>
          <cell r="AH1260">
            <v>1.08</v>
          </cell>
          <cell r="AI1260">
            <v>0</v>
          </cell>
          <cell r="AJ1260">
            <v>0</v>
          </cell>
          <cell r="AK1260">
            <v>0</v>
          </cell>
          <cell r="AL1260">
            <v>3.83</v>
          </cell>
          <cell r="AM1260">
            <v>0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4.03</v>
          </cell>
          <cell r="AV1260">
            <v>0.97799999999999998</v>
          </cell>
          <cell r="AW1260">
            <v>0</v>
          </cell>
          <cell r="AX1260">
            <v>0.998</v>
          </cell>
          <cell r="AY1260" t="str">
            <v>2L203X102X12.7SLBB</v>
          </cell>
        </row>
        <row r="1261">
          <cell r="A1261" t="str">
            <v>2L</v>
          </cell>
          <cell r="B1261" t="str">
            <v>2L8X4X1/2X3/8SLBB</v>
          </cell>
          <cell r="C1261">
            <v>39.5</v>
          </cell>
          <cell r="D1261">
            <v>11.6</v>
          </cell>
          <cell r="E1261">
            <v>4</v>
          </cell>
          <cell r="F1261">
            <v>0</v>
          </cell>
          <cell r="G1261">
            <v>0</v>
          </cell>
          <cell r="H1261">
            <v>0</v>
          </cell>
          <cell r="I1261">
            <v>8</v>
          </cell>
          <cell r="J1261">
            <v>0</v>
          </cell>
          <cell r="K1261">
            <v>0</v>
          </cell>
          <cell r="L1261">
            <v>0</v>
          </cell>
          <cell r="M1261">
            <v>0.5</v>
          </cell>
          <cell r="N1261">
            <v>0</v>
          </cell>
          <cell r="O1261">
            <v>0</v>
          </cell>
          <cell r="P1261">
            <v>0</v>
          </cell>
          <cell r="Q1261">
            <v>0</v>
          </cell>
          <cell r="R1261">
            <v>0</v>
          </cell>
          <cell r="S1261">
            <v>0.85399999999999998</v>
          </cell>
          <cell r="T1261">
            <v>0</v>
          </cell>
          <cell r="U1261">
            <v>0</v>
          </cell>
          <cell r="V1261">
            <v>0.36299999999999999</v>
          </cell>
          <cell r="W1261">
            <v>0</v>
          </cell>
          <cell r="X1261">
            <v>0</v>
          </cell>
          <cell r="Y1261">
            <v>0</v>
          </cell>
          <cell r="Z1261">
            <v>0</v>
          </cell>
          <cell r="AA1261">
            <v>0</v>
          </cell>
          <cell r="AB1261">
            <v>0</v>
          </cell>
          <cell r="AC1261">
            <v>0</v>
          </cell>
          <cell r="AD1261">
            <v>0</v>
          </cell>
          <cell r="AE1261">
            <v>13.5</v>
          </cell>
          <cell r="AF1261">
            <v>7.81</v>
          </cell>
          <cell r="AG1261">
            <v>4.29</v>
          </cell>
          <cell r="AH1261">
            <v>1.08</v>
          </cell>
          <cell r="AI1261">
            <v>0</v>
          </cell>
          <cell r="AJ1261">
            <v>0</v>
          </cell>
          <cell r="AK1261">
            <v>0</v>
          </cell>
          <cell r="AL1261">
            <v>3.97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0</v>
          </cell>
          <cell r="AS1261">
            <v>0</v>
          </cell>
          <cell r="AT1261">
            <v>0</v>
          </cell>
          <cell r="AU1261">
            <v>4.16</v>
          </cell>
          <cell r="AV1261">
            <v>0.97899999999999998</v>
          </cell>
          <cell r="AW1261">
            <v>0</v>
          </cell>
          <cell r="AX1261">
            <v>0.91200000000000003</v>
          </cell>
          <cell r="AY1261" t="str">
            <v>2L203X102X12.7X9SLBB</v>
          </cell>
        </row>
        <row r="1262">
          <cell r="A1262" t="str">
            <v>2L</v>
          </cell>
          <cell r="B1262" t="str">
            <v>2L8X4X1/2X3/4SLBB</v>
          </cell>
          <cell r="C1262">
            <v>39.5</v>
          </cell>
          <cell r="D1262">
            <v>11.6</v>
          </cell>
          <cell r="E1262">
            <v>4</v>
          </cell>
          <cell r="F1262">
            <v>0</v>
          </cell>
          <cell r="G1262">
            <v>0</v>
          </cell>
          <cell r="H1262">
            <v>0</v>
          </cell>
          <cell r="I1262">
            <v>8</v>
          </cell>
          <cell r="J1262">
            <v>0</v>
          </cell>
          <cell r="K1262">
            <v>0</v>
          </cell>
          <cell r="L1262">
            <v>0</v>
          </cell>
          <cell r="M1262">
            <v>0.5</v>
          </cell>
          <cell r="N1262">
            <v>0</v>
          </cell>
          <cell r="O1262">
            <v>0</v>
          </cell>
          <cell r="P1262">
            <v>0</v>
          </cell>
          <cell r="Q1262">
            <v>0</v>
          </cell>
          <cell r="R1262">
            <v>0</v>
          </cell>
          <cell r="S1262">
            <v>0.85399999999999998</v>
          </cell>
          <cell r="T1262">
            <v>0</v>
          </cell>
          <cell r="U1262">
            <v>0</v>
          </cell>
          <cell r="V1262">
            <v>0.36299999999999999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13.5</v>
          </cell>
          <cell r="AF1262">
            <v>7.81</v>
          </cell>
          <cell r="AG1262">
            <v>4.29</v>
          </cell>
          <cell r="AH1262">
            <v>1.08</v>
          </cell>
          <cell r="AI1262">
            <v>0</v>
          </cell>
          <cell r="AJ1262">
            <v>0</v>
          </cell>
          <cell r="AK1262">
            <v>0</v>
          </cell>
          <cell r="AL1262">
            <v>4.12</v>
          </cell>
          <cell r="AM1262">
            <v>0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4.3</v>
          </cell>
          <cell r="AV1262">
            <v>0.98</v>
          </cell>
          <cell r="AW1262">
            <v>0</v>
          </cell>
          <cell r="AX1262">
            <v>0.91200000000000003</v>
          </cell>
          <cell r="AY1262" t="str">
            <v>2L203X102X12.7X19SLBB</v>
          </cell>
        </row>
        <row r="1263">
          <cell r="A1263" t="str">
            <v>2L</v>
          </cell>
          <cell r="B1263" t="str">
            <v>2L8X4X7/16SLBB</v>
          </cell>
          <cell r="C1263">
            <v>34.799999999999997</v>
          </cell>
          <cell r="D1263">
            <v>10.199999999999999</v>
          </cell>
          <cell r="E1263">
            <v>4</v>
          </cell>
          <cell r="F1263">
            <v>0</v>
          </cell>
          <cell r="G1263">
            <v>0</v>
          </cell>
          <cell r="H1263">
            <v>0</v>
          </cell>
          <cell r="I1263">
            <v>8</v>
          </cell>
          <cell r="J1263">
            <v>0</v>
          </cell>
          <cell r="K1263">
            <v>0</v>
          </cell>
          <cell r="L1263">
            <v>0</v>
          </cell>
          <cell r="M1263">
            <v>0.4375</v>
          </cell>
          <cell r="N1263">
            <v>0</v>
          </cell>
          <cell r="O1263">
            <v>0</v>
          </cell>
          <cell r="P1263">
            <v>0</v>
          </cell>
          <cell r="Q1263">
            <v>0</v>
          </cell>
          <cell r="R1263">
            <v>0</v>
          </cell>
          <cell r="S1263">
            <v>0.82900000000000007</v>
          </cell>
          <cell r="T1263">
            <v>0</v>
          </cell>
          <cell r="U1263">
            <v>0</v>
          </cell>
          <cell r="V1263">
            <v>0.32</v>
          </cell>
          <cell r="W1263">
            <v>0</v>
          </cell>
          <cell r="X1263">
            <v>0</v>
          </cell>
          <cell r="Y1263">
            <v>0</v>
          </cell>
          <cell r="Z1263">
            <v>0</v>
          </cell>
          <cell r="AA1263">
            <v>0</v>
          </cell>
          <cell r="AB1263">
            <v>0</v>
          </cell>
          <cell r="AC1263">
            <v>0</v>
          </cell>
          <cell r="AD1263">
            <v>0</v>
          </cell>
          <cell r="AE1263">
            <v>12.1</v>
          </cell>
          <cell r="AF1263">
            <v>6.85</v>
          </cell>
          <cell r="AG1263">
            <v>3.81</v>
          </cell>
          <cell r="AH1263">
            <v>1.0900000000000001</v>
          </cell>
          <cell r="AI1263">
            <v>0</v>
          </cell>
          <cell r="AJ1263">
            <v>0</v>
          </cell>
          <cell r="AK1263">
            <v>0</v>
          </cell>
          <cell r="AL1263">
            <v>3.82</v>
          </cell>
          <cell r="AM1263">
            <v>0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4.0199999999999996</v>
          </cell>
          <cell r="AV1263">
            <v>0.97699999999999998</v>
          </cell>
          <cell r="AW1263">
            <v>0</v>
          </cell>
          <cell r="AX1263">
            <v>0.93800000000000006</v>
          </cell>
          <cell r="AY1263" t="str">
            <v>2L203X102X11.1SLBB</v>
          </cell>
        </row>
        <row r="1264">
          <cell r="A1264" t="str">
            <v>2L</v>
          </cell>
          <cell r="B1264" t="str">
            <v>2L8X4X7/16X3/8SLBB</v>
          </cell>
          <cell r="C1264">
            <v>34.799999999999997</v>
          </cell>
          <cell r="D1264">
            <v>10.199999999999999</v>
          </cell>
          <cell r="E1264">
            <v>4</v>
          </cell>
          <cell r="F1264">
            <v>0</v>
          </cell>
          <cell r="G1264">
            <v>0</v>
          </cell>
          <cell r="H1264">
            <v>0</v>
          </cell>
          <cell r="I1264">
            <v>8</v>
          </cell>
          <cell r="J1264">
            <v>0</v>
          </cell>
          <cell r="K1264">
            <v>0</v>
          </cell>
          <cell r="L1264">
            <v>0</v>
          </cell>
          <cell r="M1264">
            <v>0.4375</v>
          </cell>
          <cell r="N1264">
            <v>0</v>
          </cell>
          <cell r="O1264">
            <v>0</v>
          </cell>
          <cell r="P1264">
            <v>0</v>
          </cell>
          <cell r="Q1264">
            <v>0</v>
          </cell>
          <cell r="R1264">
            <v>0</v>
          </cell>
          <cell r="S1264">
            <v>0.82900000000000007</v>
          </cell>
          <cell r="T1264">
            <v>0</v>
          </cell>
          <cell r="U1264">
            <v>0</v>
          </cell>
          <cell r="V1264">
            <v>0.32</v>
          </cell>
          <cell r="W1264">
            <v>0</v>
          </cell>
          <cell r="X1264">
            <v>0</v>
          </cell>
          <cell r="Y1264">
            <v>0</v>
          </cell>
          <cell r="Z1264">
            <v>0</v>
          </cell>
          <cell r="AA1264">
            <v>0</v>
          </cell>
          <cell r="AB1264">
            <v>0</v>
          </cell>
          <cell r="AC1264">
            <v>0</v>
          </cell>
          <cell r="AD1264">
            <v>0</v>
          </cell>
          <cell r="AE1264">
            <v>12.1</v>
          </cell>
          <cell r="AF1264">
            <v>6.85</v>
          </cell>
          <cell r="AG1264">
            <v>3.81</v>
          </cell>
          <cell r="AH1264">
            <v>1.0900000000000001</v>
          </cell>
          <cell r="AI1264">
            <v>0</v>
          </cell>
          <cell r="AJ1264">
            <v>0</v>
          </cell>
          <cell r="AK1264">
            <v>0</v>
          </cell>
          <cell r="AL1264">
            <v>3.96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0</v>
          </cell>
          <cell r="AS1264">
            <v>0</v>
          </cell>
          <cell r="AT1264">
            <v>0</v>
          </cell>
          <cell r="AU1264">
            <v>4.1500000000000004</v>
          </cell>
          <cell r="AV1264">
            <v>0.97799999999999998</v>
          </cell>
          <cell r="AW1264">
            <v>0</v>
          </cell>
          <cell r="AX1264">
            <v>0.85</v>
          </cell>
          <cell r="AY1264" t="str">
            <v>2L203X102X11.1X9SLBB</v>
          </cell>
        </row>
        <row r="1265">
          <cell r="A1265" t="str">
            <v>2L</v>
          </cell>
          <cell r="B1265" t="str">
            <v>2L8X4X7/16X3/4SLBB</v>
          </cell>
          <cell r="C1265">
            <v>34.799999999999997</v>
          </cell>
          <cell r="D1265">
            <v>10.199999999999999</v>
          </cell>
          <cell r="E1265">
            <v>4</v>
          </cell>
          <cell r="F1265">
            <v>0</v>
          </cell>
          <cell r="G1265">
            <v>0</v>
          </cell>
          <cell r="H1265">
            <v>0</v>
          </cell>
          <cell r="I1265">
            <v>8</v>
          </cell>
          <cell r="J1265">
            <v>0</v>
          </cell>
          <cell r="K1265">
            <v>0</v>
          </cell>
          <cell r="L1265">
            <v>0</v>
          </cell>
          <cell r="M1265">
            <v>0.4375</v>
          </cell>
          <cell r="N1265">
            <v>0</v>
          </cell>
          <cell r="O1265">
            <v>0</v>
          </cell>
          <cell r="P1265">
            <v>0</v>
          </cell>
          <cell r="Q1265">
            <v>0</v>
          </cell>
          <cell r="R1265">
            <v>0</v>
          </cell>
          <cell r="S1265">
            <v>0.82900000000000007</v>
          </cell>
          <cell r="T1265">
            <v>0</v>
          </cell>
          <cell r="U1265">
            <v>0</v>
          </cell>
          <cell r="V1265">
            <v>0.32</v>
          </cell>
          <cell r="W1265">
            <v>0</v>
          </cell>
          <cell r="X1265">
            <v>0</v>
          </cell>
          <cell r="Y1265">
            <v>0</v>
          </cell>
          <cell r="Z1265">
            <v>0</v>
          </cell>
          <cell r="AA1265">
            <v>0</v>
          </cell>
          <cell r="AB1265">
            <v>0</v>
          </cell>
          <cell r="AC1265">
            <v>0</v>
          </cell>
          <cell r="AD1265">
            <v>0</v>
          </cell>
          <cell r="AE1265">
            <v>12.1</v>
          </cell>
          <cell r="AF1265">
            <v>6.85</v>
          </cell>
          <cell r="AG1265">
            <v>3.81</v>
          </cell>
          <cell r="AH1265">
            <v>1.0900000000000001</v>
          </cell>
          <cell r="AI1265">
            <v>0</v>
          </cell>
          <cell r="AJ1265">
            <v>0</v>
          </cell>
          <cell r="AK1265">
            <v>0</v>
          </cell>
          <cell r="AL1265">
            <v>4.0999999999999996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0</v>
          </cell>
          <cell r="AS1265">
            <v>0</v>
          </cell>
          <cell r="AT1265">
            <v>0</v>
          </cell>
          <cell r="AU1265">
            <v>4.29</v>
          </cell>
          <cell r="AV1265">
            <v>0.98</v>
          </cell>
          <cell r="AW1265">
            <v>0</v>
          </cell>
          <cell r="AX1265">
            <v>0.85</v>
          </cell>
          <cell r="AY1265" t="str">
            <v>2L203X102X11.1X19SLBB</v>
          </cell>
        </row>
        <row r="1266">
          <cell r="A1266" t="str">
            <v>2L</v>
          </cell>
          <cell r="B1266" t="str">
            <v>2L7X4X3/4SLBB</v>
          </cell>
          <cell r="C1266">
            <v>52.4</v>
          </cell>
          <cell r="D1266">
            <v>15.4</v>
          </cell>
          <cell r="E1266">
            <v>4</v>
          </cell>
          <cell r="F1266">
            <v>0</v>
          </cell>
          <cell r="G1266">
            <v>0</v>
          </cell>
          <cell r="H1266">
            <v>0</v>
          </cell>
          <cell r="I1266">
            <v>7</v>
          </cell>
          <cell r="J1266">
            <v>0</v>
          </cell>
          <cell r="K1266">
            <v>0</v>
          </cell>
          <cell r="L1266">
            <v>0</v>
          </cell>
          <cell r="M1266">
            <v>0.75</v>
          </cell>
          <cell r="N1266">
            <v>0</v>
          </cell>
          <cell r="O1266">
            <v>0</v>
          </cell>
          <cell r="P1266">
            <v>0</v>
          </cell>
          <cell r="Q1266">
            <v>0</v>
          </cell>
          <cell r="R1266">
            <v>0</v>
          </cell>
          <cell r="S1266">
            <v>1</v>
          </cell>
          <cell r="T1266">
            <v>0</v>
          </cell>
          <cell r="U1266">
            <v>0</v>
          </cell>
          <cell r="V1266">
            <v>0.55000000000000004</v>
          </cell>
          <cell r="W1266">
            <v>0</v>
          </cell>
          <cell r="X1266">
            <v>0</v>
          </cell>
          <cell r="Y1266">
            <v>0</v>
          </cell>
          <cell r="Z1266">
            <v>0</v>
          </cell>
          <cell r="AA1266">
            <v>0</v>
          </cell>
          <cell r="AB1266">
            <v>0</v>
          </cell>
          <cell r="AC1266">
            <v>0</v>
          </cell>
          <cell r="AD1266">
            <v>0</v>
          </cell>
          <cell r="AE1266">
            <v>18</v>
          </cell>
          <cell r="AF1266">
            <v>11.2</v>
          </cell>
          <cell r="AG1266">
            <v>6.01</v>
          </cell>
          <cell r="AH1266">
            <v>1.08</v>
          </cell>
          <cell r="AI1266">
            <v>0</v>
          </cell>
          <cell r="AJ1266">
            <v>0</v>
          </cell>
          <cell r="AK1266">
            <v>0</v>
          </cell>
          <cell r="AL1266">
            <v>3.34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0</v>
          </cell>
          <cell r="AS1266">
            <v>0</v>
          </cell>
          <cell r="AT1266">
            <v>0</v>
          </cell>
          <cell r="AU1266">
            <v>3.57</v>
          </cell>
          <cell r="AV1266">
            <v>0.96899999999999997</v>
          </cell>
          <cell r="AW1266">
            <v>0</v>
          </cell>
          <cell r="AX1266">
            <v>1</v>
          </cell>
          <cell r="AY1266" t="str">
            <v>2L178X102X19SLBB</v>
          </cell>
        </row>
        <row r="1267">
          <cell r="A1267" t="str">
            <v>2L</v>
          </cell>
          <cell r="B1267" t="str">
            <v>2L7X4X3/4X3/8SLBB</v>
          </cell>
          <cell r="C1267">
            <v>52.4</v>
          </cell>
          <cell r="D1267">
            <v>15.4</v>
          </cell>
          <cell r="E1267">
            <v>4</v>
          </cell>
          <cell r="F1267">
            <v>0</v>
          </cell>
          <cell r="G1267">
            <v>0</v>
          </cell>
          <cell r="H1267">
            <v>0</v>
          </cell>
          <cell r="I1267">
            <v>7</v>
          </cell>
          <cell r="J1267">
            <v>0</v>
          </cell>
          <cell r="K1267">
            <v>0</v>
          </cell>
          <cell r="L1267">
            <v>0</v>
          </cell>
          <cell r="M1267">
            <v>0.75</v>
          </cell>
          <cell r="N1267">
            <v>0</v>
          </cell>
          <cell r="O1267">
            <v>0</v>
          </cell>
          <cell r="P1267">
            <v>0</v>
          </cell>
          <cell r="Q1267">
            <v>0</v>
          </cell>
          <cell r="R1267">
            <v>0</v>
          </cell>
          <cell r="S1267">
            <v>1</v>
          </cell>
          <cell r="T1267">
            <v>0</v>
          </cell>
          <cell r="U1267">
            <v>0</v>
          </cell>
          <cell r="V1267">
            <v>0.55000000000000004</v>
          </cell>
          <cell r="W1267">
            <v>0</v>
          </cell>
          <cell r="X1267">
            <v>0</v>
          </cell>
          <cell r="Y1267">
            <v>0</v>
          </cell>
          <cell r="Z1267">
            <v>0</v>
          </cell>
          <cell r="AA1267">
            <v>0</v>
          </cell>
          <cell r="AB1267">
            <v>0</v>
          </cell>
          <cell r="AC1267">
            <v>0</v>
          </cell>
          <cell r="AD1267">
            <v>0</v>
          </cell>
          <cell r="AE1267">
            <v>18</v>
          </cell>
          <cell r="AF1267">
            <v>11.2</v>
          </cell>
          <cell r="AG1267">
            <v>6.01</v>
          </cell>
          <cell r="AH1267">
            <v>1.08</v>
          </cell>
          <cell r="AI1267">
            <v>0</v>
          </cell>
          <cell r="AJ1267">
            <v>0</v>
          </cell>
          <cell r="AK1267">
            <v>0</v>
          </cell>
          <cell r="AL1267">
            <v>3.48</v>
          </cell>
          <cell r="AM1267">
            <v>0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3.7</v>
          </cell>
          <cell r="AV1267">
            <v>0.97099999999999997</v>
          </cell>
          <cell r="AW1267">
            <v>0</v>
          </cell>
          <cell r="AX1267">
            <v>1</v>
          </cell>
          <cell r="AY1267" t="str">
            <v>2L178X102X19X9SLBB</v>
          </cell>
        </row>
        <row r="1268">
          <cell r="A1268" t="str">
            <v>2L</v>
          </cell>
          <cell r="B1268" t="str">
            <v>2L7X4X3/4X3/4SLBB</v>
          </cell>
          <cell r="C1268">
            <v>52.4</v>
          </cell>
          <cell r="D1268">
            <v>15.4</v>
          </cell>
          <cell r="E1268">
            <v>4</v>
          </cell>
          <cell r="F1268">
            <v>0</v>
          </cell>
          <cell r="G1268">
            <v>0</v>
          </cell>
          <cell r="H1268">
            <v>0</v>
          </cell>
          <cell r="I1268">
            <v>7</v>
          </cell>
          <cell r="J1268">
            <v>0</v>
          </cell>
          <cell r="K1268">
            <v>0</v>
          </cell>
          <cell r="L1268">
            <v>0</v>
          </cell>
          <cell r="M1268">
            <v>0.75</v>
          </cell>
          <cell r="N1268">
            <v>0</v>
          </cell>
          <cell r="O1268">
            <v>0</v>
          </cell>
          <cell r="P1268">
            <v>0</v>
          </cell>
          <cell r="Q1268">
            <v>0</v>
          </cell>
          <cell r="R1268">
            <v>0</v>
          </cell>
          <cell r="S1268">
            <v>1</v>
          </cell>
          <cell r="T1268">
            <v>0</v>
          </cell>
          <cell r="U1268">
            <v>0</v>
          </cell>
          <cell r="V1268">
            <v>0.55000000000000004</v>
          </cell>
          <cell r="W1268">
            <v>0</v>
          </cell>
          <cell r="X1268">
            <v>0</v>
          </cell>
          <cell r="Y1268">
            <v>0</v>
          </cell>
          <cell r="Z1268">
            <v>0</v>
          </cell>
          <cell r="AA1268">
            <v>0</v>
          </cell>
          <cell r="AB1268">
            <v>0</v>
          </cell>
          <cell r="AC1268">
            <v>0</v>
          </cell>
          <cell r="AD1268">
            <v>0</v>
          </cell>
          <cell r="AE1268">
            <v>18</v>
          </cell>
          <cell r="AF1268">
            <v>11.2</v>
          </cell>
          <cell r="AG1268">
            <v>6.01</v>
          </cell>
          <cell r="AH1268">
            <v>1.08</v>
          </cell>
          <cell r="AI1268">
            <v>0</v>
          </cell>
          <cell r="AJ1268">
            <v>0</v>
          </cell>
          <cell r="AK1268">
            <v>0</v>
          </cell>
          <cell r="AL1268">
            <v>3.63</v>
          </cell>
          <cell r="AM1268">
            <v>0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3.84</v>
          </cell>
          <cell r="AV1268">
            <v>0.97299999999999998</v>
          </cell>
          <cell r="AW1268">
            <v>0</v>
          </cell>
          <cell r="AX1268">
            <v>1</v>
          </cell>
          <cell r="AY1268" t="str">
            <v>2L178X102X19X19SLBB</v>
          </cell>
        </row>
        <row r="1269">
          <cell r="A1269" t="str">
            <v>2L</v>
          </cell>
          <cell r="B1269" t="str">
            <v>2L7X4X5/8SLBB</v>
          </cell>
          <cell r="C1269">
            <v>44.2</v>
          </cell>
          <cell r="D1269">
            <v>13</v>
          </cell>
          <cell r="E1269">
            <v>4</v>
          </cell>
          <cell r="F1269">
            <v>0</v>
          </cell>
          <cell r="G1269">
            <v>0</v>
          </cell>
          <cell r="H1269">
            <v>0</v>
          </cell>
          <cell r="I1269">
            <v>7</v>
          </cell>
          <cell r="J1269">
            <v>0</v>
          </cell>
          <cell r="K1269">
            <v>0</v>
          </cell>
          <cell r="L1269">
            <v>0</v>
          </cell>
          <cell r="M1269">
            <v>0.625</v>
          </cell>
          <cell r="N1269">
            <v>0</v>
          </cell>
          <cell r="O1269">
            <v>0</v>
          </cell>
          <cell r="P1269">
            <v>0</v>
          </cell>
          <cell r="Q1269">
            <v>0</v>
          </cell>
          <cell r="R1269">
            <v>0</v>
          </cell>
          <cell r="S1269">
            <v>0.95800000000000007</v>
          </cell>
          <cell r="T1269">
            <v>0</v>
          </cell>
          <cell r="U1269">
            <v>0</v>
          </cell>
          <cell r="V1269">
            <v>0.46400000000000002</v>
          </cell>
          <cell r="W1269">
            <v>0</v>
          </cell>
          <cell r="X1269">
            <v>0</v>
          </cell>
          <cell r="Y1269">
            <v>0</v>
          </cell>
          <cell r="Z1269">
            <v>0</v>
          </cell>
          <cell r="AA1269">
            <v>0</v>
          </cell>
          <cell r="AB1269">
            <v>0</v>
          </cell>
          <cell r="AC1269">
            <v>0</v>
          </cell>
          <cell r="AD1269">
            <v>0</v>
          </cell>
          <cell r="AE1269">
            <v>15.6</v>
          </cell>
          <cell r="AF1269">
            <v>9.3800000000000008</v>
          </cell>
          <cell r="AG1269">
            <v>5.12</v>
          </cell>
          <cell r="AH1269">
            <v>1.1000000000000001</v>
          </cell>
          <cell r="AI1269">
            <v>0</v>
          </cell>
          <cell r="AJ1269">
            <v>0</v>
          </cell>
          <cell r="AK1269">
            <v>0</v>
          </cell>
          <cell r="AL1269">
            <v>3.31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0</v>
          </cell>
          <cell r="AS1269">
            <v>0</v>
          </cell>
          <cell r="AT1269">
            <v>0</v>
          </cell>
          <cell r="AU1269">
            <v>3.55</v>
          </cell>
          <cell r="AV1269">
            <v>0.96699999999999997</v>
          </cell>
          <cell r="AW1269">
            <v>0</v>
          </cell>
          <cell r="AX1269">
            <v>1</v>
          </cell>
          <cell r="AY1269" t="str">
            <v>2L178X102X15.9SLBB</v>
          </cell>
        </row>
        <row r="1270">
          <cell r="A1270" t="str">
            <v>2L</v>
          </cell>
          <cell r="B1270" t="str">
            <v>2L7X4X5/8X3/8SLBB</v>
          </cell>
          <cell r="C1270">
            <v>44.2</v>
          </cell>
          <cell r="D1270">
            <v>13</v>
          </cell>
          <cell r="E1270">
            <v>4</v>
          </cell>
          <cell r="F1270">
            <v>0</v>
          </cell>
          <cell r="G1270">
            <v>0</v>
          </cell>
          <cell r="H1270">
            <v>0</v>
          </cell>
          <cell r="I1270">
            <v>7</v>
          </cell>
          <cell r="J1270">
            <v>0</v>
          </cell>
          <cell r="K1270">
            <v>0</v>
          </cell>
          <cell r="L1270">
            <v>0</v>
          </cell>
          <cell r="M1270">
            <v>0.625</v>
          </cell>
          <cell r="N1270">
            <v>0</v>
          </cell>
          <cell r="O1270">
            <v>0</v>
          </cell>
          <cell r="P1270">
            <v>0</v>
          </cell>
          <cell r="Q1270">
            <v>0</v>
          </cell>
          <cell r="R1270">
            <v>0</v>
          </cell>
          <cell r="S1270">
            <v>0.95800000000000007</v>
          </cell>
          <cell r="T1270">
            <v>0</v>
          </cell>
          <cell r="U1270">
            <v>0</v>
          </cell>
          <cell r="V1270">
            <v>0.46400000000000002</v>
          </cell>
          <cell r="W1270">
            <v>0</v>
          </cell>
          <cell r="X1270">
            <v>0</v>
          </cell>
          <cell r="Y1270">
            <v>0</v>
          </cell>
          <cell r="Z1270">
            <v>0</v>
          </cell>
          <cell r="AA1270">
            <v>0</v>
          </cell>
          <cell r="AB1270">
            <v>0</v>
          </cell>
          <cell r="AC1270">
            <v>0</v>
          </cell>
          <cell r="AD1270">
            <v>0</v>
          </cell>
          <cell r="AE1270">
            <v>15.6</v>
          </cell>
          <cell r="AF1270">
            <v>9.3800000000000008</v>
          </cell>
          <cell r="AG1270">
            <v>5.12</v>
          </cell>
          <cell r="AH1270">
            <v>1.1000000000000001</v>
          </cell>
          <cell r="AI1270">
            <v>0</v>
          </cell>
          <cell r="AJ1270">
            <v>0</v>
          </cell>
          <cell r="AK1270">
            <v>0</v>
          </cell>
          <cell r="AL1270">
            <v>3.46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0</v>
          </cell>
          <cell r="AS1270">
            <v>0</v>
          </cell>
          <cell r="AT1270">
            <v>0</v>
          </cell>
          <cell r="AU1270">
            <v>3.68</v>
          </cell>
          <cell r="AV1270">
            <v>0.96899999999999997</v>
          </cell>
          <cell r="AW1270">
            <v>0</v>
          </cell>
          <cell r="AX1270">
            <v>1</v>
          </cell>
          <cell r="AY1270" t="str">
            <v>2L178X102X15.9X9SLBB</v>
          </cell>
        </row>
        <row r="1271">
          <cell r="A1271" t="str">
            <v>2L</v>
          </cell>
          <cell r="B1271" t="str">
            <v>2L7X4X5/8X3/4SLBB</v>
          </cell>
          <cell r="C1271">
            <v>44.2</v>
          </cell>
          <cell r="D1271">
            <v>13</v>
          </cell>
          <cell r="E1271">
            <v>4</v>
          </cell>
          <cell r="F1271">
            <v>0</v>
          </cell>
          <cell r="G1271">
            <v>0</v>
          </cell>
          <cell r="H1271">
            <v>0</v>
          </cell>
          <cell r="I1271">
            <v>7</v>
          </cell>
          <cell r="J1271">
            <v>0</v>
          </cell>
          <cell r="K1271">
            <v>0</v>
          </cell>
          <cell r="L1271">
            <v>0</v>
          </cell>
          <cell r="M1271">
            <v>0.625</v>
          </cell>
          <cell r="N1271">
            <v>0</v>
          </cell>
          <cell r="O1271">
            <v>0</v>
          </cell>
          <cell r="P1271">
            <v>0</v>
          </cell>
          <cell r="Q1271">
            <v>0</v>
          </cell>
          <cell r="R1271">
            <v>0</v>
          </cell>
          <cell r="S1271">
            <v>0.95800000000000007</v>
          </cell>
          <cell r="T1271">
            <v>0</v>
          </cell>
          <cell r="U1271">
            <v>0</v>
          </cell>
          <cell r="V1271">
            <v>0.46400000000000002</v>
          </cell>
          <cell r="W1271">
            <v>0</v>
          </cell>
          <cell r="X1271">
            <v>0</v>
          </cell>
          <cell r="Y1271">
            <v>0</v>
          </cell>
          <cell r="Z1271">
            <v>0</v>
          </cell>
          <cell r="AA1271">
            <v>0</v>
          </cell>
          <cell r="AB1271">
            <v>0</v>
          </cell>
          <cell r="AC1271">
            <v>0</v>
          </cell>
          <cell r="AD1271">
            <v>0</v>
          </cell>
          <cell r="AE1271">
            <v>15.6</v>
          </cell>
          <cell r="AF1271">
            <v>9.3800000000000008</v>
          </cell>
          <cell r="AG1271">
            <v>5.12</v>
          </cell>
          <cell r="AH1271">
            <v>1.1000000000000001</v>
          </cell>
          <cell r="AI1271">
            <v>0</v>
          </cell>
          <cell r="AJ1271">
            <v>0</v>
          </cell>
          <cell r="AK1271">
            <v>0</v>
          </cell>
          <cell r="AL1271">
            <v>3.6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0</v>
          </cell>
          <cell r="AR1271">
            <v>0</v>
          </cell>
          <cell r="AS1271">
            <v>0</v>
          </cell>
          <cell r="AT1271">
            <v>0</v>
          </cell>
          <cell r="AU1271">
            <v>3.82</v>
          </cell>
          <cell r="AV1271">
            <v>0.97099999999999997</v>
          </cell>
          <cell r="AW1271">
            <v>0</v>
          </cell>
          <cell r="AX1271">
            <v>1</v>
          </cell>
          <cell r="AY1271" t="str">
            <v>2L178X102X15.9X19SLBB</v>
          </cell>
        </row>
        <row r="1272">
          <cell r="A1272" t="str">
            <v>2L</v>
          </cell>
          <cell r="B1272" t="str">
            <v>2L7X4X1/2SLBB</v>
          </cell>
          <cell r="C1272">
            <v>35.799999999999997</v>
          </cell>
          <cell r="D1272">
            <v>10.5</v>
          </cell>
          <cell r="E1272">
            <v>4</v>
          </cell>
          <cell r="F1272">
            <v>0</v>
          </cell>
          <cell r="G1272">
            <v>0</v>
          </cell>
          <cell r="H1272">
            <v>0</v>
          </cell>
          <cell r="I1272">
            <v>7</v>
          </cell>
          <cell r="J1272">
            <v>0</v>
          </cell>
          <cell r="K1272">
            <v>0</v>
          </cell>
          <cell r="L1272">
            <v>0</v>
          </cell>
          <cell r="M1272">
            <v>0.5</v>
          </cell>
          <cell r="N1272">
            <v>0</v>
          </cell>
          <cell r="O1272">
            <v>0</v>
          </cell>
          <cell r="P1272">
            <v>0</v>
          </cell>
          <cell r="Q1272">
            <v>0</v>
          </cell>
          <cell r="R1272">
            <v>0</v>
          </cell>
          <cell r="S1272">
            <v>0.91</v>
          </cell>
          <cell r="T1272">
            <v>0</v>
          </cell>
          <cell r="U1272">
            <v>0</v>
          </cell>
          <cell r="V1272">
            <v>0.376</v>
          </cell>
          <cell r="W1272">
            <v>0</v>
          </cell>
          <cell r="X1272">
            <v>0</v>
          </cell>
          <cell r="Y1272">
            <v>0</v>
          </cell>
          <cell r="Z1272">
            <v>0</v>
          </cell>
          <cell r="AA1272">
            <v>0</v>
          </cell>
          <cell r="AB1272">
            <v>0</v>
          </cell>
          <cell r="AC1272">
            <v>0</v>
          </cell>
          <cell r="AD1272">
            <v>0</v>
          </cell>
          <cell r="AE1272">
            <v>13</v>
          </cell>
          <cell r="AF1272">
            <v>7.54</v>
          </cell>
          <cell r="AG1272">
            <v>4.2</v>
          </cell>
          <cell r="AH1272">
            <v>1.1100000000000001</v>
          </cell>
          <cell r="AI1272">
            <v>0</v>
          </cell>
          <cell r="AJ1272">
            <v>0</v>
          </cell>
          <cell r="AK1272">
            <v>0</v>
          </cell>
          <cell r="AL1272">
            <v>3.29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3.53</v>
          </cell>
          <cell r="AV1272">
            <v>0.96499999999999997</v>
          </cell>
          <cell r="AW1272">
            <v>0</v>
          </cell>
          <cell r="AX1272">
            <v>1</v>
          </cell>
          <cell r="AY1272" t="str">
            <v>2L178X102X12.7SLBB</v>
          </cell>
        </row>
        <row r="1273">
          <cell r="A1273" t="str">
            <v>2L</v>
          </cell>
          <cell r="B1273" t="str">
            <v>2L7X4X1/2X3/8SLBB</v>
          </cell>
          <cell r="C1273">
            <v>35.799999999999997</v>
          </cell>
          <cell r="D1273">
            <v>10.5</v>
          </cell>
          <cell r="E1273">
            <v>4</v>
          </cell>
          <cell r="F1273">
            <v>0</v>
          </cell>
          <cell r="G1273">
            <v>0</v>
          </cell>
          <cell r="H1273">
            <v>0</v>
          </cell>
          <cell r="I1273">
            <v>7</v>
          </cell>
          <cell r="J1273">
            <v>0</v>
          </cell>
          <cell r="K1273">
            <v>0</v>
          </cell>
          <cell r="L1273">
            <v>0</v>
          </cell>
          <cell r="M1273">
            <v>0.5</v>
          </cell>
          <cell r="N1273">
            <v>0</v>
          </cell>
          <cell r="O1273">
            <v>0</v>
          </cell>
          <cell r="P1273">
            <v>0</v>
          </cell>
          <cell r="Q1273">
            <v>0</v>
          </cell>
          <cell r="R1273">
            <v>0</v>
          </cell>
          <cell r="S1273">
            <v>0.91</v>
          </cell>
          <cell r="T1273">
            <v>0</v>
          </cell>
          <cell r="U1273">
            <v>0</v>
          </cell>
          <cell r="V1273">
            <v>0.376</v>
          </cell>
          <cell r="W1273">
            <v>0</v>
          </cell>
          <cell r="X1273">
            <v>0</v>
          </cell>
          <cell r="Y1273">
            <v>0</v>
          </cell>
          <cell r="Z1273">
            <v>0</v>
          </cell>
          <cell r="AA1273">
            <v>0</v>
          </cell>
          <cell r="AB1273">
            <v>0</v>
          </cell>
          <cell r="AC1273">
            <v>0</v>
          </cell>
          <cell r="AD1273">
            <v>0</v>
          </cell>
          <cell r="AE1273">
            <v>13</v>
          </cell>
          <cell r="AF1273">
            <v>7.54</v>
          </cell>
          <cell r="AG1273">
            <v>4.2</v>
          </cell>
          <cell r="AH1273">
            <v>1.1100000000000001</v>
          </cell>
          <cell r="AI1273">
            <v>0</v>
          </cell>
          <cell r="AJ1273">
            <v>0</v>
          </cell>
          <cell r="AK1273">
            <v>0</v>
          </cell>
          <cell r="AL1273">
            <v>3.43</v>
          </cell>
          <cell r="AM1273">
            <v>0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3.66</v>
          </cell>
          <cell r="AV1273">
            <v>0.96799999999999997</v>
          </cell>
          <cell r="AW1273">
            <v>0</v>
          </cell>
          <cell r="AX1273">
            <v>0.96499999999999997</v>
          </cell>
          <cell r="AY1273" t="str">
            <v>2L178X102X12.7X9SLBB</v>
          </cell>
        </row>
        <row r="1274">
          <cell r="A1274" t="str">
            <v>2L</v>
          </cell>
          <cell r="B1274" t="str">
            <v>2L7X4X1/2X3/4SLBB</v>
          </cell>
          <cell r="C1274">
            <v>35.799999999999997</v>
          </cell>
          <cell r="D1274">
            <v>10.5</v>
          </cell>
          <cell r="E1274">
            <v>4</v>
          </cell>
          <cell r="F1274">
            <v>0</v>
          </cell>
          <cell r="G1274">
            <v>0</v>
          </cell>
          <cell r="H1274">
            <v>0</v>
          </cell>
          <cell r="I1274">
            <v>7</v>
          </cell>
          <cell r="J1274">
            <v>0</v>
          </cell>
          <cell r="K1274">
            <v>0</v>
          </cell>
          <cell r="L1274">
            <v>0</v>
          </cell>
          <cell r="M1274">
            <v>0.5</v>
          </cell>
          <cell r="N1274">
            <v>0</v>
          </cell>
          <cell r="O1274">
            <v>0</v>
          </cell>
          <cell r="P1274">
            <v>0</v>
          </cell>
          <cell r="Q1274">
            <v>0</v>
          </cell>
          <cell r="R1274">
            <v>0</v>
          </cell>
          <cell r="S1274">
            <v>0.91</v>
          </cell>
          <cell r="T1274">
            <v>0</v>
          </cell>
          <cell r="U1274">
            <v>0</v>
          </cell>
          <cell r="V1274">
            <v>0.376</v>
          </cell>
          <cell r="W1274">
            <v>0</v>
          </cell>
          <cell r="X1274">
            <v>0</v>
          </cell>
          <cell r="Y1274">
            <v>0</v>
          </cell>
          <cell r="Z1274">
            <v>0</v>
          </cell>
          <cell r="AA1274">
            <v>0</v>
          </cell>
          <cell r="AB1274">
            <v>0</v>
          </cell>
          <cell r="AC1274">
            <v>0</v>
          </cell>
          <cell r="AD1274">
            <v>0</v>
          </cell>
          <cell r="AE1274">
            <v>13</v>
          </cell>
          <cell r="AF1274">
            <v>7.54</v>
          </cell>
          <cell r="AG1274">
            <v>4.2</v>
          </cell>
          <cell r="AH1274">
            <v>1.1100000000000001</v>
          </cell>
          <cell r="AI1274">
            <v>0</v>
          </cell>
          <cell r="AJ1274">
            <v>0</v>
          </cell>
          <cell r="AK1274">
            <v>0</v>
          </cell>
          <cell r="AL1274">
            <v>3.57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3.8</v>
          </cell>
          <cell r="AV1274">
            <v>0.97</v>
          </cell>
          <cell r="AW1274">
            <v>0</v>
          </cell>
          <cell r="AX1274">
            <v>0.96499999999999997</v>
          </cell>
          <cell r="AY1274" t="str">
            <v>2L178X102X12.7X19SLBB</v>
          </cell>
        </row>
        <row r="1275">
          <cell r="A1275" t="str">
            <v>2L</v>
          </cell>
          <cell r="B1275" t="str">
            <v>2L7X4X7/16SLBB</v>
          </cell>
          <cell r="C1275">
            <v>31.5</v>
          </cell>
          <cell r="D1275">
            <v>9.27</v>
          </cell>
          <cell r="E1275">
            <v>4</v>
          </cell>
          <cell r="F1275">
            <v>0</v>
          </cell>
          <cell r="G1275">
            <v>0</v>
          </cell>
          <cell r="H1275">
            <v>0</v>
          </cell>
          <cell r="I1275">
            <v>7</v>
          </cell>
          <cell r="J1275">
            <v>0</v>
          </cell>
          <cell r="K1275">
            <v>0</v>
          </cell>
          <cell r="L1275">
            <v>0</v>
          </cell>
          <cell r="M1275">
            <v>0.4375</v>
          </cell>
          <cell r="N1275">
            <v>0</v>
          </cell>
          <cell r="O1275">
            <v>0</v>
          </cell>
          <cell r="P1275">
            <v>0</v>
          </cell>
          <cell r="Q1275">
            <v>0</v>
          </cell>
          <cell r="R1275">
            <v>0</v>
          </cell>
          <cell r="S1275">
            <v>0.88600000000000001</v>
          </cell>
          <cell r="T1275">
            <v>0</v>
          </cell>
          <cell r="U1275">
            <v>0</v>
          </cell>
          <cell r="V1275">
            <v>0.33100000000000002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11.6</v>
          </cell>
          <cell r="AF1275">
            <v>6.61</v>
          </cell>
          <cell r="AG1275">
            <v>3.72</v>
          </cell>
          <cell r="AH1275">
            <v>1.1200000000000001</v>
          </cell>
          <cell r="AI1275">
            <v>0</v>
          </cell>
          <cell r="AJ1275">
            <v>0</v>
          </cell>
          <cell r="AK1275">
            <v>0</v>
          </cell>
          <cell r="AL1275">
            <v>3.28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3.53</v>
          </cell>
          <cell r="AV1275">
            <v>0.96399999999999997</v>
          </cell>
          <cell r="AW1275">
            <v>0</v>
          </cell>
          <cell r="AX1275">
            <v>0.998</v>
          </cell>
          <cell r="AY1275" t="str">
            <v>2L178X102X11.1SLBB</v>
          </cell>
        </row>
        <row r="1276">
          <cell r="A1276" t="str">
            <v>2L</v>
          </cell>
          <cell r="B1276" t="str">
            <v>2L7X4X7/16X3/8SLBB</v>
          </cell>
          <cell r="C1276">
            <v>31.5</v>
          </cell>
          <cell r="D1276">
            <v>9.27</v>
          </cell>
          <cell r="E1276">
            <v>4</v>
          </cell>
          <cell r="F1276">
            <v>0</v>
          </cell>
          <cell r="G1276">
            <v>0</v>
          </cell>
          <cell r="H1276">
            <v>0</v>
          </cell>
          <cell r="I1276">
            <v>7</v>
          </cell>
          <cell r="J1276">
            <v>0</v>
          </cell>
          <cell r="K1276">
            <v>0</v>
          </cell>
          <cell r="L1276">
            <v>0</v>
          </cell>
          <cell r="M1276">
            <v>0.4375</v>
          </cell>
          <cell r="N1276">
            <v>0</v>
          </cell>
          <cell r="O1276">
            <v>0</v>
          </cell>
          <cell r="P1276">
            <v>0</v>
          </cell>
          <cell r="Q1276">
            <v>0</v>
          </cell>
          <cell r="R1276">
            <v>0</v>
          </cell>
          <cell r="S1276">
            <v>0.88600000000000001</v>
          </cell>
          <cell r="T1276">
            <v>0</v>
          </cell>
          <cell r="U1276">
            <v>0</v>
          </cell>
          <cell r="V1276">
            <v>0.33100000000000002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11.6</v>
          </cell>
          <cell r="AF1276">
            <v>6.61</v>
          </cell>
          <cell r="AG1276">
            <v>3.72</v>
          </cell>
          <cell r="AH1276">
            <v>1.1200000000000001</v>
          </cell>
          <cell r="AI1276">
            <v>0</v>
          </cell>
          <cell r="AJ1276">
            <v>0</v>
          </cell>
          <cell r="AK1276">
            <v>0</v>
          </cell>
          <cell r="AL1276">
            <v>3.42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3.66</v>
          </cell>
          <cell r="AV1276">
            <v>0.96699999999999997</v>
          </cell>
          <cell r="AW1276">
            <v>0</v>
          </cell>
          <cell r="AX1276">
            <v>0.91200000000000003</v>
          </cell>
          <cell r="AY1276" t="str">
            <v>2L178X102X11.1X9SLBB</v>
          </cell>
        </row>
        <row r="1277">
          <cell r="A1277" t="str">
            <v>2L</v>
          </cell>
          <cell r="B1277" t="str">
            <v>2L7X4X7/16X3/4SLBB</v>
          </cell>
          <cell r="C1277">
            <v>31.5</v>
          </cell>
          <cell r="D1277">
            <v>9.27</v>
          </cell>
          <cell r="E1277">
            <v>4</v>
          </cell>
          <cell r="F1277">
            <v>0</v>
          </cell>
          <cell r="G1277">
            <v>0</v>
          </cell>
          <cell r="H1277">
            <v>0</v>
          </cell>
          <cell r="I1277">
            <v>7</v>
          </cell>
          <cell r="J1277">
            <v>0</v>
          </cell>
          <cell r="K1277">
            <v>0</v>
          </cell>
          <cell r="L1277">
            <v>0</v>
          </cell>
          <cell r="M1277">
            <v>0.4375</v>
          </cell>
          <cell r="N1277">
            <v>0</v>
          </cell>
          <cell r="O1277">
            <v>0</v>
          </cell>
          <cell r="P1277">
            <v>0</v>
          </cell>
          <cell r="Q1277">
            <v>0</v>
          </cell>
          <cell r="R1277">
            <v>0</v>
          </cell>
          <cell r="S1277">
            <v>0.88600000000000001</v>
          </cell>
          <cell r="T1277">
            <v>0</v>
          </cell>
          <cell r="U1277">
            <v>0</v>
          </cell>
          <cell r="V1277">
            <v>0.33100000000000002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11.6</v>
          </cell>
          <cell r="AF1277">
            <v>6.61</v>
          </cell>
          <cell r="AG1277">
            <v>3.72</v>
          </cell>
          <cell r="AH1277">
            <v>1.1200000000000001</v>
          </cell>
          <cell r="AI1277">
            <v>0</v>
          </cell>
          <cell r="AJ1277">
            <v>0</v>
          </cell>
          <cell r="AK1277">
            <v>0</v>
          </cell>
          <cell r="AL1277">
            <v>3.56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3.79</v>
          </cell>
          <cell r="AV1277">
            <v>0.96899999999999997</v>
          </cell>
          <cell r="AW1277">
            <v>0</v>
          </cell>
          <cell r="AX1277">
            <v>0.91200000000000003</v>
          </cell>
          <cell r="AY1277" t="str">
            <v>2L178X102X11.1X19SLBB</v>
          </cell>
        </row>
        <row r="1278">
          <cell r="A1278" t="str">
            <v>2L</v>
          </cell>
          <cell r="B1278" t="str">
            <v>2L7X4X3/8SLBB</v>
          </cell>
          <cell r="C1278">
            <v>27.2</v>
          </cell>
          <cell r="D1278">
            <v>8</v>
          </cell>
          <cell r="E1278">
            <v>4</v>
          </cell>
          <cell r="F1278">
            <v>0</v>
          </cell>
          <cell r="G1278">
            <v>0</v>
          </cell>
          <cell r="H1278">
            <v>0</v>
          </cell>
          <cell r="I1278">
            <v>7</v>
          </cell>
          <cell r="J1278">
            <v>0</v>
          </cell>
          <cell r="K1278">
            <v>0</v>
          </cell>
          <cell r="L1278">
            <v>0</v>
          </cell>
          <cell r="M1278">
            <v>0.375</v>
          </cell>
          <cell r="N1278">
            <v>0</v>
          </cell>
          <cell r="O1278">
            <v>0</v>
          </cell>
          <cell r="P1278">
            <v>0</v>
          </cell>
          <cell r="Q1278">
            <v>0</v>
          </cell>
          <cell r="R1278">
            <v>0</v>
          </cell>
          <cell r="S1278">
            <v>0.86099999999999999</v>
          </cell>
          <cell r="T1278">
            <v>0</v>
          </cell>
          <cell r="U1278">
            <v>0</v>
          </cell>
          <cell r="V1278">
            <v>0.28600000000000003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10.1</v>
          </cell>
          <cell r="AF1278">
            <v>5.68</v>
          </cell>
          <cell r="AG1278">
            <v>3.22</v>
          </cell>
          <cell r="AH1278">
            <v>1.1200000000000001</v>
          </cell>
          <cell r="AI1278">
            <v>0</v>
          </cell>
          <cell r="AJ1278">
            <v>0</v>
          </cell>
          <cell r="AK1278">
            <v>0</v>
          </cell>
          <cell r="AL1278">
            <v>3.26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3.52</v>
          </cell>
          <cell r="AV1278">
            <v>0.96299999999999997</v>
          </cell>
          <cell r="AW1278">
            <v>0</v>
          </cell>
          <cell r="AX1278">
            <v>0.92800000000000005</v>
          </cell>
          <cell r="AY1278" t="str">
            <v>2L178X102X9.5SLBB</v>
          </cell>
        </row>
        <row r="1279">
          <cell r="A1279" t="str">
            <v>2L</v>
          </cell>
          <cell r="B1279" t="str">
            <v>2L7X4X3/8X3/8SLBB</v>
          </cell>
          <cell r="C1279">
            <v>27.2</v>
          </cell>
          <cell r="D1279">
            <v>8</v>
          </cell>
          <cell r="E1279">
            <v>4</v>
          </cell>
          <cell r="F1279">
            <v>0</v>
          </cell>
          <cell r="G1279">
            <v>0</v>
          </cell>
          <cell r="H1279">
            <v>0</v>
          </cell>
          <cell r="I1279">
            <v>7</v>
          </cell>
          <cell r="J1279">
            <v>0</v>
          </cell>
          <cell r="K1279">
            <v>0</v>
          </cell>
          <cell r="L1279">
            <v>0</v>
          </cell>
          <cell r="M1279">
            <v>0.375</v>
          </cell>
          <cell r="N1279">
            <v>0</v>
          </cell>
          <cell r="O1279">
            <v>0</v>
          </cell>
          <cell r="P1279">
            <v>0</v>
          </cell>
          <cell r="Q1279">
            <v>0</v>
          </cell>
          <cell r="R1279">
            <v>0</v>
          </cell>
          <cell r="S1279">
            <v>0.86099999999999999</v>
          </cell>
          <cell r="T1279">
            <v>0</v>
          </cell>
          <cell r="U1279">
            <v>0</v>
          </cell>
          <cell r="V1279">
            <v>0.28600000000000003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10.1</v>
          </cell>
          <cell r="AF1279">
            <v>5.68</v>
          </cell>
          <cell r="AG1279">
            <v>3.22</v>
          </cell>
          <cell r="AH1279">
            <v>1.1200000000000001</v>
          </cell>
          <cell r="AI1279">
            <v>0</v>
          </cell>
          <cell r="AJ1279">
            <v>0</v>
          </cell>
          <cell r="AK1279">
            <v>0</v>
          </cell>
          <cell r="AL1279">
            <v>3.4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3.65</v>
          </cell>
          <cell r="AV1279">
            <v>0.96599999999999997</v>
          </cell>
          <cell r="AW1279">
            <v>0</v>
          </cell>
          <cell r="AX1279">
            <v>0.84</v>
          </cell>
          <cell r="AY1279" t="str">
            <v>2L178X102X9.5X9SLBB</v>
          </cell>
        </row>
        <row r="1280">
          <cell r="A1280" t="str">
            <v>2L</v>
          </cell>
          <cell r="B1280" t="str">
            <v>2L7X4X3/8X3/4SLBB</v>
          </cell>
          <cell r="C1280">
            <v>27.2</v>
          </cell>
          <cell r="D1280">
            <v>8</v>
          </cell>
          <cell r="E1280">
            <v>4</v>
          </cell>
          <cell r="F1280">
            <v>0</v>
          </cell>
          <cell r="G1280">
            <v>0</v>
          </cell>
          <cell r="H1280">
            <v>0</v>
          </cell>
          <cell r="I1280">
            <v>7</v>
          </cell>
          <cell r="J1280">
            <v>0</v>
          </cell>
          <cell r="K1280">
            <v>0</v>
          </cell>
          <cell r="L1280">
            <v>0</v>
          </cell>
          <cell r="M1280">
            <v>0.375</v>
          </cell>
          <cell r="N1280">
            <v>0</v>
          </cell>
          <cell r="O1280">
            <v>0</v>
          </cell>
          <cell r="P1280">
            <v>0</v>
          </cell>
          <cell r="Q1280">
            <v>0</v>
          </cell>
          <cell r="R1280">
            <v>0</v>
          </cell>
          <cell r="S1280">
            <v>0.86099999999999999</v>
          </cell>
          <cell r="T1280">
            <v>0</v>
          </cell>
          <cell r="U1280">
            <v>0</v>
          </cell>
          <cell r="V1280">
            <v>0.28600000000000003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10.1</v>
          </cell>
          <cell r="AF1280">
            <v>5.68</v>
          </cell>
          <cell r="AG1280">
            <v>3.22</v>
          </cell>
          <cell r="AH1280">
            <v>1.1200000000000001</v>
          </cell>
          <cell r="AI1280">
            <v>0</v>
          </cell>
          <cell r="AJ1280">
            <v>0</v>
          </cell>
          <cell r="AK1280">
            <v>0</v>
          </cell>
          <cell r="AL1280">
            <v>3.54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3.78</v>
          </cell>
          <cell r="AV1280">
            <v>0.96799999999999997</v>
          </cell>
          <cell r="AW1280">
            <v>0</v>
          </cell>
          <cell r="AX1280">
            <v>0.84</v>
          </cell>
          <cell r="AY1280" t="str">
            <v>2L178X102X9.5X19SLBB</v>
          </cell>
        </row>
        <row r="1281">
          <cell r="A1281" t="str">
            <v>2L</v>
          </cell>
          <cell r="B1281" t="str">
            <v>2L6X4X7/8SLBB</v>
          </cell>
          <cell r="C1281">
            <v>54.3</v>
          </cell>
          <cell r="D1281">
            <v>16</v>
          </cell>
          <cell r="E1281">
            <v>4</v>
          </cell>
          <cell r="F1281">
            <v>0</v>
          </cell>
          <cell r="G1281">
            <v>0</v>
          </cell>
          <cell r="H1281">
            <v>0</v>
          </cell>
          <cell r="I1281">
            <v>6</v>
          </cell>
          <cell r="J1281">
            <v>0</v>
          </cell>
          <cell r="K1281">
            <v>0</v>
          </cell>
          <cell r="L1281">
            <v>0</v>
          </cell>
          <cell r="M1281">
            <v>0.875</v>
          </cell>
          <cell r="N1281">
            <v>0</v>
          </cell>
          <cell r="O1281">
            <v>0</v>
          </cell>
          <cell r="P1281">
            <v>0</v>
          </cell>
          <cell r="Q1281">
            <v>0</v>
          </cell>
          <cell r="R1281">
            <v>0</v>
          </cell>
          <cell r="S1281">
            <v>1.1200000000000001</v>
          </cell>
          <cell r="T1281">
            <v>0</v>
          </cell>
          <cell r="U1281">
            <v>0</v>
          </cell>
          <cell r="V1281">
            <v>0.66500000000000004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19.399999999999999</v>
          </cell>
          <cell r="AF1281">
            <v>12.5</v>
          </cell>
          <cell r="AG1281">
            <v>6.74</v>
          </cell>
          <cell r="AH1281">
            <v>1.1000000000000001</v>
          </cell>
          <cell r="AI1281">
            <v>0</v>
          </cell>
          <cell r="AJ1281">
            <v>0</v>
          </cell>
          <cell r="AK1281">
            <v>0</v>
          </cell>
          <cell r="AL1281">
            <v>2.82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3.1</v>
          </cell>
          <cell r="AV1281">
            <v>0.95200000000000007</v>
          </cell>
          <cell r="AW1281">
            <v>0</v>
          </cell>
          <cell r="AX1281">
            <v>1</v>
          </cell>
          <cell r="AY1281" t="str">
            <v>2L152X102X22.2SLBB</v>
          </cell>
        </row>
        <row r="1282">
          <cell r="A1282" t="str">
            <v>2L</v>
          </cell>
          <cell r="B1282" t="str">
            <v>2L6X4X7/8X3/8SLBB</v>
          </cell>
          <cell r="C1282">
            <v>54.3</v>
          </cell>
          <cell r="D1282">
            <v>16</v>
          </cell>
          <cell r="E1282">
            <v>4</v>
          </cell>
          <cell r="F1282">
            <v>0</v>
          </cell>
          <cell r="G1282">
            <v>0</v>
          </cell>
          <cell r="H1282">
            <v>0</v>
          </cell>
          <cell r="I1282">
            <v>6</v>
          </cell>
          <cell r="J1282">
            <v>0</v>
          </cell>
          <cell r="K1282">
            <v>0</v>
          </cell>
          <cell r="L1282">
            <v>0</v>
          </cell>
          <cell r="M1282">
            <v>0.875</v>
          </cell>
          <cell r="N1282">
            <v>0</v>
          </cell>
          <cell r="O1282">
            <v>0</v>
          </cell>
          <cell r="P1282">
            <v>0</v>
          </cell>
          <cell r="Q1282">
            <v>0</v>
          </cell>
          <cell r="R1282">
            <v>0</v>
          </cell>
          <cell r="S1282">
            <v>1.1200000000000001</v>
          </cell>
          <cell r="T1282">
            <v>0</v>
          </cell>
          <cell r="U1282">
            <v>0</v>
          </cell>
          <cell r="V1282">
            <v>0.66500000000000004</v>
          </cell>
          <cell r="W1282">
            <v>0</v>
          </cell>
          <cell r="X1282">
            <v>0</v>
          </cell>
          <cell r="Y1282">
            <v>0</v>
          </cell>
          <cell r="Z1282">
            <v>0</v>
          </cell>
          <cell r="AA1282">
            <v>0</v>
          </cell>
          <cell r="AB1282">
            <v>0</v>
          </cell>
          <cell r="AC1282">
            <v>0</v>
          </cell>
          <cell r="AD1282">
            <v>0</v>
          </cell>
          <cell r="AE1282">
            <v>19.399999999999999</v>
          </cell>
          <cell r="AF1282">
            <v>12.5</v>
          </cell>
          <cell r="AG1282">
            <v>6.74</v>
          </cell>
          <cell r="AH1282">
            <v>1.1000000000000001</v>
          </cell>
          <cell r="AI1282">
            <v>0</v>
          </cell>
          <cell r="AJ1282">
            <v>0</v>
          </cell>
          <cell r="AK1282">
            <v>0</v>
          </cell>
          <cell r="AL1282">
            <v>2.96</v>
          </cell>
          <cell r="AM1282">
            <v>0</v>
          </cell>
          <cell r="AN1282">
            <v>0</v>
          </cell>
          <cell r="AO1282">
            <v>0</v>
          </cell>
          <cell r="AP1282">
            <v>0</v>
          </cell>
          <cell r="AQ1282">
            <v>0</v>
          </cell>
          <cell r="AR1282">
            <v>0</v>
          </cell>
          <cell r="AS1282">
            <v>0</v>
          </cell>
          <cell r="AT1282">
            <v>0</v>
          </cell>
          <cell r="AU1282">
            <v>3.23</v>
          </cell>
          <cell r="AV1282">
            <v>0.95600000000000007</v>
          </cell>
          <cell r="AW1282">
            <v>0</v>
          </cell>
          <cell r="AX1282">
            <v>1</v>
          </cell>
          <cell r="AY1282" t="str">
            <v>2L152X102X22.2X9SLBB</v>
          </cell>
        </row>
        <row r="1283">
          <cell r="A1283" t="str">
            <v>2L</v>
          </cell>
          <cell r="B1283" t="str">
            <v>2L6X4X7/8X3/4SLBB</v>
          </cell>
          <cell r="C1283">
            <v>54.3</v>
          </cell>
          <cell r="D1283">
            <v>16</v>
          </cell>
          <cell r="E1283">
            <v>4</v>
          </cell>
          <cell r="F1283">
            <v>0</v>
          </cell>
          <cell r="G1283">
            <v>0</v>
          </cell>
          <cell r="H1283">
            <v>0</v>
          </cell>
          <cell r="I1283">
            <v>6</v>
          </cell>
          <cell r="J1283">
            <v>0</v>
          </cell>
          <cell r="K1283">
            <v>0</v>
          </cell>
          <cell r="L1283">
            <v>0</v>
          </cell>
          <cell r="M1283">
            <v>0.875</v>
          </cell>
          <cell r="N1283">
            <v>0</v>
          </cell>
          <cell r="O1283">
            <v>0</v>
          </cell>
          <cell r="P1283">
            <v>0</v>
          </cell>
          <cell r="Q1283">
            <v>0</v>
          </cell>
          <cell r="R1283">
            <v>0</v>
          </cell>
          <cell r="S1283">
            <v>1.1200000000000001</v>
          </cell>
          <cell r="T1283">
            <v>0</v>
          </cell>
          <cell r="U1283">
            <v>0</v>
          </cell>
          <cell r="V1283">
            <v>0.66500000000000004</v>
          </cell>
          <cell r="W1283">
            <v>0</v>
          </cell>
          <cell r="X1283">
            <v>0</v>
          </cell>
          <cell r="Y1283">
            <v>0</v>
          </cell>
          <cell r="Z1283">
            <v>0</v>
          </cell>
          <cell r="AA1283">
            <v>0</v>
          </cell>
          <cell r="AB1283">
            <v>0</v>
          </cell>
          <cell r="AC1283">
            <v>0</v>
          </cell>
          <cell r="AD1283">
            <v>0</v>
          </cell>
          <cell r="AE1283">
            <v>19.399999999999999</v>
          </cell>
          <cell r="AF1283">
            <v>12.5</v>
          </cell>
          <cell r="AG1283">
            <v>6.74</v>
          </cell>
          <cell r="AH1283">
            <v>1.1000000000000001</v>
          </cell>
          <cell r="AI1283">
            <v>0</v>
          </cell>
          <cell r="AJ1283">
            <v>0</v>
          </cell>
          <cell r="AK1283">
            <v>0</v>
          </cell>
          <cell r="AL1283">
            <v>3.11</v>
          </cell>
          <cell r="AM1283">
            <v>0</v>
          </cell>
          <cell r="AN1283">
            <v>0</v>
          </cell>
          <cell r="AO1283">
            <v>0</v>
          </cell>
          <cell r="AP1283">
            <v>0</v>
          </cell>
          <cell r="AQ1283">
            <v>0</v>
          </cell>
          <cell r="AR1283">
            <v>0</v>
          </cell>
          <cell r="AS1283">
            <v>0</v>
          </cell>
          <cell r="AT1283">
            <v>0</v>
          </cell>
          <cell r="AU1283">
            <v>3.37</v>
          </cell>
          <cell r="AV1283">
            <v>0.95900000000000007</v>
          </cell>
          <cell r="AW1283">
            <v>0</v>
          </cell>
          <cell r="AX1283">
            <v>1</v>
          </cell>
          <cell r="AY1283" t="str">
            <v>2L152X102X22.2X19SLBB</v>
          </cell>
        </row>
        <row r="1284">
          <cell r="A1284" t="str">
            <v>2L</v>
          </cell>
          <cell r="B1284" t="str">
            <v>2L6X4X3/4SLBB</v>
          </cell>
          <cell r="C1284">
            <v>47.2</v>
          </cell>
          <cell r="D1284">
            <v>13.9</v>
          </cell>
          <cell r="E1284">
            <v>4</v>
          </cell>
          <cell r="F1284">
            <v>0</v>
          </cell>
          <cell r="G1284">
            <v>0</v>
          </cell>
          <cell r="H1284">
            <v>0</v>
          </cell>
          <cell r="I1284">
            <v>6</v>
          </cell>
          <cell r="J1284">
            <v>0</v>
          </cell>
          <cell r="K1284">
            <v>0</v>
          </cell>
          <cell r="L1284">
            <v>0</v>
          </cell>
          <cell r="M1284">
            <v>0.75</v>
          </cell>
          <cell r="N1284">
            <v>0</v>
          </cell>
          <cell r="O1284">
            <v>0</v>
          </cell>
          <cell r="P1284">
            <v>0</v>
          </cell>
          <cell r="Q1284">
            <v>0</v>
          </cell>
          <cell r="R1284">
            <v>0</v>
          </cell>
          <cell r="S1284">
            <v>1.07</v>
          </cell>
          <cell r="T1284">
            <v>0</v>
          </cell>
          <cell r="U1284">
            <v>0</v>
          </cell>
          <cell r="V1284">
            <v>0.57799999999999996</v>
          </cell>
          <cell r="W1284">
            <v>0</v>
          </cell>
          <cell r="X1284">
            <v>0</v>
          </cell>
          <cell r="Y1284">
            <v>0</v>
          </cell>
          <cell r="Z1284">
            <v>0</v>
          </cell>
          <cell r="AA1284">
            <v>0</v>
          </cell>
          <cell r="AB1284">
            <v>0</v>
          </cell>
          <cell r="AC1284">
            <v>0</v>
          </cell>
          <cell r="AD1284">
            <v>0</v>
          </cell>
          <cell r="AE1284">
            <v>17.3</v>
          </cell>
          <cell r="AF1284">
            <v>10.8</v>
          </cell>
          <cell r="AG1284">
            <v>5.9</v>
          </cell>
          <cell r="AH1284">
            <v>1.1200000000000001</v>
          </cell>
          <cell r="AI1284">
            <v>0</v>
          </cell>
          <cell r="AJ1284">
            <v>0</v>
          </cell>
          <cell r="AK1284">
            <v>0</v>
          </cell>
          <cell r="AL1284">
            <v>2.8</v>
          </cell>
          <cell r="AM1284">
            <v>0</v>
          </cell>
          <cell r="AN1284">
            <v>0</v>
          </cell>
          <cell r="AO1284">
            <v>0</v>
          </cell>
          <cell r="AP1284">
            <v>0</v>
          </cell>
          <cell r="AQ1284">
            <v>0</v>
          </cell>
          <cell r="AR1284">
            <v>0</v>
          </cell>
          <cell r="AS1284">
            <v>0</v>
          </cell>
          <cell r="AT1284">
            <v>0</v>
          </cell>
          <cell r="AU1284">
            <v>3.09</v>
          </cell>
          <cell r="AV1284">
            <v>0.94900000000000007</v>
          </cell>
          <cell r="AW1284">
            <v>0</v>
          </cell>
          <cell r="AX1284">
            <v>1</v>
          </cell>
          <cell r="AY1284" t="str">
            <v>2L152X102X19SLBB</v>
          </cell>
        </row>
        <row r="1285">
          <cell r="A1285" t="str">
            <v>2L</v>
          </cell>
          <cell r="B1285" t="str">
            <v>2L6X4X3/4X3/8SLBB</v>
          </cell>
          <cell r="C1285">
            <v>47.2</v>
          </cell>
          <cell r="D1285">
            <v>13.9</v>
          </cell>
          <cell r="E1285">
            <v>4</v>
          </cell>
          <cell r="F1285">
            <v>0</v>
          </cell>
          <cell r="G1285">
            <v>0</v>
          </cell>
          <cell r="H1285">
            <v>0</v>
          </cell>
          <cell r="I1285">
            <v>6</v>
          </cell>
          <cell r="J1285">
            <v>0</v>
          </cell>
          <cell r="K1285">
            <v>0</v>
          </cell>
          <cell r="L1285">
            <v>0</v>
          </cell>
          <cell r="M1285">
            <v>0.75</v>
          </cell>
          <cell r="N1285">
            <v>0</v>
          </cell>
          <cell r="O1285">
            <v>0</v>
          </cell>
          <cell r="P1285">
            <v>0</v>
          </cell>
          <cell r="Q1285">
            <v>0</v>
          </cell>
          <cell r="R1285">
            <v>0</v>
          </cell>
          <cell r="S1285">
            <v>1.07</v>
          </cell>
          <cell r="T1285">
            <v>0</v>
          </cell>
          <cell r="U1285">
            <v>0</v>
          </cell>
          <cell r="V1285">
            <v>0.57799999999999996</v>
          </cell>
          <cell r="W1285">
            <v>0</v>
          </cell>
          <cell r="X1285">
            <v>0</v>
          </cell>
          <cell r="Y1285">
            <v>0</v>
          </cell>
          <cell r="Z1285">
            <v>0</v>
          </cell>
          <cell r="AA1285">
            <v>0</v>
          </cell>
          <cell r="AB1285">
            <v>0</v>
          </cell>
          <cell r="AC1285">
            <v>0</v>
          </cell>
          <cell r="AD1285">
            <v>0</v>
          </cell>
          <cell r="AE1285">
            <v>17.3</v>
          </cell>
          <cell r="AF1285">
            <v>10.8</v>
          </cell>
          <cell r="AG1285">
            <v>5.9</v>
          </cell>
          <cell r="AH1285">
            <v>1.1200000000000001</v>
          </cell>
          <cell r="AI1285">
            <v>0</v>
          </cell>
          <cell r="AJ1285">
            <v>0</v>
          </cell>
          <cell r="AK1285">
            <v>0</v>
          </cell>
          <cell r="AL1285">
            <v>2.94</v>
          </cell>
          <cell r="AM1285">
            <v>0</v>
          </cell>
          <cell r="AN1285">
            <v>0</v>
          </cell>
          <cell r="AO1285">
            <v>0</v>
          </cell>
          <cell r="AP1285">
            <v>0</v>
          </cell>
          <cell r="AQ1285">
            <v>0</v>
          </cell>
          <cell r="AR1285">
            <v>0</v>
          </cell>
          <cell r="AS1285">
            <v>0</v>
          </cell>
          <cell r="AT1285">
            <v>0</v>
          </cell>
          <cell r="AU1285">
            <v>3.22</v>
          </cell>
          <cell r="AV1285">
            <v>0.95300000000000007</v>
          </cell>
          <cell r="AW1285">
            <v>0</v>
          </cell>
          <cell r="AX1285">
            <v>1</v>
          </cell>
          <cell r="AY1285" t="str">
            <v>2L152X102X19X9SLBB</v>
          </cell>
        </row>
        <row r="1286">
          <cell r="A1286" t="str">
            <v>2L</v>
          </cell>
          <cell r="B1286" t="str">
            <v>2L6X4X3/4X3/4SLBB</v>
          </cell>
          <cell r="C1286">
            <v>47.2</v>
          </cell>
          <cell r="D1286">
            <v>13.9</v>
          </cell>
          <cell r="E1286">
            <v>4</v>
          </cell>
          <cell r="F1286">
            <v>0</v>
          </cell>
          <cell r="G1286">
            <v>0</v>
          </cell>
          <cell r="H1286">
            <v>0</v>
          </cell>
          <cell r="I1286">
            <v>6</v>
          </cell>
          <cell r="J1286">
            <v>0</v>
          </cell>
          <cell r="K1286">
            <v>0</v>
          </cell>
          <cell r="L1286">
            <v>0</v>
          </cell>
          <cell r="M1286">
            <v>0.75</v>
          </cell>
          <cell r="N1286">
            <v>0</v>
          </cell>
          <cell r="O1286">
            <v>0</v>
          </cell>
          <cell r="P1286">
            <v>0</v>
          </cell>
          <cell r="Q1286">
            <v>0</v>
          </cell>
          <cell r="R1286">
            <v>0</v>
          </cell>
          <cell r="S1286">
            <v>1.07</v>
          </cell>
          <cell r="T1286">
            <v>0</v>
          </cell>
          <cell r="U1286">
            <v>0</v>
          </cell>
          <cell r="V1286">
            <v>0.57799999999999996</v>
          </cell>
          <cell r="W1286">
            <v>0</v>
          </cell>
          <cell r="X1286">
            <v>0</v>
          </cell>
          <cell r="Y1286">
            <v>0</v>
          </cell>
          <cell r="Z1286">
            <v>0</v>
          </cell>
          <cell r="AA1286">
            <v>0</v>
          </cell>
          <cell r="AB1286">
            <v>0</v>
          </cell>
          <cell r="AC1286">
            <v>0</v>
          </cell>
          <cell r="AD1286">
            <v>0</v>
          </cell>
          <cell r="AE1286">
            <v>17.3</v>
          </cell>
          <cell r="AF1286">
            <v>10.8</v>
          </cell>
          <cell r="AG1286">
            <v>5.9</v>
          </cell>
          <cell r="AH1286">
            <v>1.1200000000000001</v>
          </cell>
          <cell r="AI1286">
            <v>0</v>
          </cell>
          <cell r="AJ1286">
            <v>0</v>
          </cell>
          <cell r="AK1286">
            <v>0</v>
          </cell>
          <cell r="AL1286">
            <v>3.08</v>
          </cell>
          <cell r="AM1286">
            <v>0</v>
          </cell>
          <cell r="AN1286">
            <v>0</v>
          </cell>
          <cell r="AO1286">
            <v>0</v>
          </cell>
          <cell r="AP1286">
            <v>0</v>
          </cell>
          <cell r="AQ1286">
            <v>0</v>
          </cell>
          <cell r="AR1286">
            <v>0</v>
          </cell>
          <cell r="AS1286">
            <v>0</v>
          </cell>
          <cell r="AT1286">
            <v>0</v>
          </cell>
          <cell r="AU1286">
            <v>3.35</v>
          </cell>
          <cell r="AV1286">
            <v>0.95700000000000007</v>
          </cell>
          <cell r="AW1286">
            <v>0</v>
          </cell>
          <cell r="AX1286">
            <v>1</v>
          </cell>
          <cell r="AY1286" t="str">
            <v>2L152X102X19X19SLBB</v>
          </cell>
        </row>
        <row r="1287">
          <cell r="A1287" t="str">
            <v>2L</v>
          </cell>
          <cell r="B1287" t="str">
            <v>2L6X4X5/8SLBB</v>
          </cell>
          <cell r="C1287">
            <v>39.9</v>
          </cell>
          <cell r="D1287">
            <v>11.7</v>
          </cell>
          <cell r="E1287">
            <v>4</v>
          </cell>
          <cell r="F1287">
            <v>0</v>
          </cell>
          <cell r="G1287">
            <v>0</v>
          </cell>
          <cell r="H1287">
            <v>0</v>
          </cell>
          <cell r="I1287">
            <v>6</v>
          </cell>
          <cell r="J1287">
            <v>0</v>
          </cell>
          <cell r="K1287">
            <v>0</v>
          </cell>
          <cell r="L1287">
            <v>0</v>
          </cell>
          <cell r="M1287">
            <v>0.625</v>
          </cell>
          <cell r="N1287">
            <v>0</v>
          </cell>
          <cell r="O1287">
            <v>0</v>
          </cell>
          <cell r="P1287">
            <v>0</v>
          </cell>
          <cell r="Q1287">
            <v>0</v>
          </cell>
          <cell r="R1287">
            <v>0</v>
          </cell>
          <cell r="S1287">
            <v>1.03</v>
          </cell>
          <cell r="T1287">
            <v>0</v>
          </cell>
          <cell r="U1287">
            <v>0</v>
          </cell>
          <cell r="V1287">
            <v>0.48799999999999999</v>
          </cell>
          <cell r="W1287">
            <v>0</v>
          </cell>
          <cell r="X1287">
            <v>0</v>
          </cell>
          <cell r="Y1287">
            <v>0</v>
          </cell>
          <cell r="Z1287">
            <v>0</v>
          </cell>
          <cell r="AA1287">
            <v>0</v>
          </cell>
          <cell r="AB1287">
            <v>0</v>
          </cell>
          <cell r="AC1287">
            <v>0</v>
          </cell>
          <cell r="AD1287">
            <v>0</v>
          </cell>
          <cell r="AE1287">
            <v>15</v>
          </cell>
          <cell r="AF1287">
            <v>9.1300000000000008</v>
          </cell>
          <cell r="AG1287">
            <v>5.03</v>
          </cell>
          <cell r="AH1287">
            <v>1.1299999999999999</v>
          </cell>
          <cell r="AI1287">
            <v>0</v>
          </cell>
          <cell r="AJ1287">
            <v>0</v>
          </cell>
          <cell r="AK1287">
            <v>0</v>
          </cell>
          <cell r="AL1287">
            <v>2.77</v>
          </cell>
          <cell r="AM1287">
            <v>0</v>
          </cell>
          <cell r="AN1287">
            <v>0</v>
          </cell>
          <cell r="AO1287">
            <v>0</v>
          </cell>
          <cell r="AP1287">
            <v>0</v>
          </cell>
          <cell r="AQ1287">
            <v>0</v>
          </cell>
          <cell r="AR1287">
            <v>0</v>
          </cell>
          <cell r="AS1287">
            <v>0</v>
          </cell>
          <cell r="AT1287">
            <v>0</v>
          </cell>
          <cell r="AU1287">
            <v>3.08</v>
          </cell>
          <cell r="AV1287">
            <v>0.94600000000000006</v>
          </cell>
          <cell r="AW1287">
            <v>0</v>
          </cell>
          <cell r="AX1287">
            <v>1</v>
          </cell>
          <cell r="AY1287" t="str">
            <v>2L152X102X15.9SLBB</v>
          </cell>
        </row>
        <row r="1288">
          <cell r="A1288" t="str">
            <v>2L</v>
          </cell>
          <cell r="B1288" t="str">
            <v>2L6X4X5/8X3/8SLBB</v>
          </cell>
          <cell r="C1288">
            <v>39.9</v>
          </cell>
          <cell r="D1288">
            <v>11.7</v>
          </cell>
          <cell r="E1288">
            <v>4</v>
          </cell>
          <cell r="F1288">
            <v>0</v>
          </cell>
          <cell r="G1288">
            <v>0</v>
          </cell>
          <cell r="H1288">
            <v>0</v>
          </cell>
          <cell r="I1288">
            <v>6</v>
          </cell>
          <cell r="J1288">
            <v>0</v>
          </cell>
          <cell r="K1288">
            <v>0</v>
          </cell>
          <cell r="L1288">
            <v>0</v>
          </cell>
          <cell r="M1288">
            <v>0.625</v>
          </cell>
          <cell r="N1288">
            <v>0</v>
          </cell>
          <cell r="O1288">
            <v>0</v>
          </cell>
          <cell r="P1288">
            <v>0</v>
          </cell>
          <cell r="Q1288">
            <v>0</v>
          </cell>
          <cell r="R1288">
            <v>0</v>
          </cell>
          <cell r="S1288">
            <v>1.03</v>
          </cell>
          <cell r="T1288">
            <v>0</v>
          </cell>
          <cell r="U1288">
            <v>0</v>
          </cell>
          <cell r="V1288">
            <v>0.48799999999999999</v>
          </cell>
          <cell r="W1288">
            <v>0</v>
          </cell>
          <cell r="X1288">
            <v>0</v>
          </cell>
          <cell r="Y1288">
            <v>0</v>
          </cell>
          <cell r="Z1288">
            <v>0</v>
          </cell>
          <cell r="AA1288">
            <v>0</v>
          </cell>
          <cell r="AB1288">
            <v>0</v>
          </cell>
          <cell r="AC1288">
            <v>0</v>
          </cell>
          <cell r="AD1288">
            <v>0</v>
          </cell>
          <cell r="AE1288">
            <v>15</v>
          </cell>
          <cell r="AF1288">
            <v>9.1300000000000008</v>
          </cell>
          <cell r="AG1288">
            <v>5.03</v>
          </cell>
          <cell r="AH1288">
            <v>1.1299999999999999</v>
          </cell>
          <cell r="AI1288">
            <v>0</v>
          </cell>
          <cell r="AJ1288">
            <v>0</v>
          </cell>
          <cell r="AK1288">
            <v>0</v>
          </cell>
          <cell r="AL1288">
            <v>2.91</v>
          </cell>
          <cell r="AM1288">
            <v>0</v>
          </cell>
          <cell r="AN1288">
            <v>0</v>
          </cell>
          <cell r="AO1288">
            <v>0</v>
          </cell>
          <cell r="AP1288">
            <v>0</v>
          </cell>
          <cell r="AQ1288">
            <v>0</v>
          </cell>
          <cell r="AR1288">
            <v>0</v>
          </cell>
          <cell r="AS1288">
            <v>0</v>
          </cell>
          <cell r="AT1288">
            <v>0</v>
          </cell>
          <cell r="AU1288">
            <v>3.21</v>
          </cell>
          <cell r="AV1288">
            <v>0.95</v>
          </cell>
          <cell r="AW1288">
            <v>0</v>
          </cell>
          <cell r="AX1288">
            <v>1</v>
          </cell>
          <cell r="AY1288" t="str">
            <v>2L152X102X15.9X9SLBB</v>
          </cell>
        </row>
        <row r="1289">
          <cell r="A1289" t="str">
            <v>2L</v>
          </cell>
          <cell r="B1289" t="str">
            <v>2L6X4X5/8X3/4SLBB</v>
          </cell>
          <cell r="C1289">
            <v>39.9</v>
          </cell>
          <cell r="D1289">
            <v>11.7</v>
          </cell>
          <cell r="E1289">
            <v>4</v>
          </cell>
          <cell r="F1289">
            <v>0</v>
          </cell>
          <cell r="G1289">
            <v>0</v>
          </cell>
          <cell r="H1289">
            <v>0</v>
          </cell>
          <cell r="I1289">
            <v>6</v>
          </cell>
          <cell r="J1289">
            <v>0</v>
          </cell>
          <cell r="K1289">
            <v>0</v>
          </cell>
          <cell r="L1289">
            <v>0</v>
          </cell>
          <cell r="M1289">
            <v>0.625</v>
          </cell>
          <cell r="N1289">
            <v>0</v>
          </cell>
          <cell r="O1289">
            <v>0</v>
          </cell>
          <cell r="P1289">
            <v>0</v>
          </cell>
          <cell r="Q1289">
            <v>0</v>
          </cell>
          <cell r="R1289">
            <v>0</v>
          </cell>
          <cell r="S1289">
            <v>1.03</v>
          </cell>
          <cell r="T1289">
            <v>0</v>
          </cell>
          <cell r="U1289">
            <v>0</v>
          </cell>
          <cell r="V1289">
            <v>0.48799999999999999</v>
          </cell>
          <cell r="W1289">
            <v>0</v>
          </cell>
          <cell r="X1289">
            <v>0</v>
          </cell>
          <cell r="Y1289">
            <v>0</v>
          </cell>
          <cell r="Z1289">
            <v>0</v>
          </cell>
          <cell r="AA1289">
            <v>0</v>
          </cell>
          <cell r="AB1289">
            <v>0</v>
          </cell>
          <cell r="AC1289">
            <v>0</v>
          </cell>
          <cell r="AD1289">
            <v>0</v>
          </cell>
          <cell r="AE1289">
            <v>15</v>
          </cell>
          <cell r="AF1289">
            <v>9.1300000000000008</v>
          </cell>
          <cell r="AG1289">
            <v>5.03</v>
          </cell>
          <cell r="AH1289">
            <v>1.1299999999999999</v>
          </cell>
          <cell r="AI1289">
            <v>0</v>
          </cell>
          <cell r="AJ1289">
            <v>0</v>
          </cell>
          <cell r="AK1289">
            <v>0</v>
          </cell>
          <cell r="AL1289">
            <v>3.06</v>
          </cell>
          <cell r="AM1289">
            <v>0</v>
          </cell>
          <cell r="AN1289">
            <v>0</v>
          </cell>
          <cell r="AO1289">
            <v>0</v>
          </cell>
          <cell r="AP1289">
            <v>0</v>
          </cell>
          <cell r="AQ1289">
            <v>0</v>
          </cell>
          <cell r="AR1289">
            <v>0</v>
          </cell>
          <cell r="AS1289">
            <v>0</v>
          </cell>
          <cell r="AT1289">
            <v>0</v>
          </cell>
          <cell r="AU1289">
            <v>3.34</v>
          </cell>
          <cell r="AV1289">
            <v>0.95400000000000007</v>
          </cell>
          <cell r="AW1289">
            <v>0</v>
          </cell>
          <cell r="AX1289">
            <v>1</v>
          </cell>
          <cell r="AY1289" t="str">
            <v>2L152X102X15.9X19SLBB</v>
          </cell>
        </row>
        <row r="1290">
          <cell r="A1290" t="str">
            <v>2L</v>
          </cell>
          <cell r="B1290" t="str">
            <v>2L6X4X9/16SLBB</v>
          </cell>
          <cell r="C1290">
            <v>36.1</v>
          </cell>
          <cell r="D1290">
            <v>10.6</v>
          </cell>
          <cell r="E1290">
            <v>4</v>
          </cell>
          <cell r="F1290">
            <v>0</v>
          </cell>
          <cell r="G1290">
            <v>0</v>
          </cell>
          <cell r="H1290">
            <v>0</v>
          </cell>
          <cell r="I1290">
            <v>6</v>
          </cell>
          <cell r="J1290">
            <v>0</v>
          </cell>
          <cell r="K1290">
            <v>0</v>
          </cell>
          <cell r="L1290">
            <v>0</v>
          </cell>
          <cell r="M1290">
            <v>0.5625</v>
          </cell>
          <cell r="N1290">
            <v>0</v>
          </cell>
          <cell r="O1290">
            <v>0</v>
          </cell>
          <cell r="P1290">
            <v>0</v>
          </cell>
          <cell r="Q1290">
            <v>0</v>
          </cell>
          <cell r="R1290">
            <v>0</v>
          </cell>
          <cell r="S1290">
            <v>1</v>
          </cell>
          <cell r="T1290">
            <v>0</v>
          </cell>
          <cell r="U1290">
            <v>0</v>
          </cell>
          <cell r="V1290">
            <v>0.442</v>
          </cell>
          <cell r="W1290">
            <v>0</v>
          </cell>
          <cell r="X1290">
            <v>0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0</v>
          </cell>
          <cell r="AD1290">
            <v>0</v>
          </cell>
          <cell r="AE1290">
            <v>13.7</v>
          </cell>
          <cell r="AF1290">
            <v>8.26</v>
          </cell>
          <cell r="AG1290">
            <v>4.58</v>
          </cell>
          <cell r="AH1290">
            <v>1.1399999999999999</v>
          </cell>
          <cell r="AI1290">
            <v>0</v>
          </cell>
          <cell r="AJ1290">
            <v>0</v>
          </cell>
          <cell r="AK1290">
            <v>0</v>
          </cell>
          <cell r="AL1290">
            <v>2.76</v>
          </cell>
          <cell r="AM1290">
            <v>0</v>
          </cell>
          <cell r="AN1290">
            <v>0</v>
          </cell>
          <cell r="AO1290">
            <v>0</v>
          </cell>
          <cell r="AP1290">
            <v>0</v>
          </cell>
          <cell r="AQ1290">
            <v>0</v>
          </cell>
          <cell r="AR1290">
            <v>0</v>
          </cell>
          <cell r="AS1290">
            <v>0</v>
          </cell>
          <cell r="AT1290">
            <v>0</v>
          </cell>
          <cell r="AU1290">
            <v>3.07</v>
          </cell>
          <cell r="AV1290">
            <v>0.94499999999999995</v>
          </cell>
          <cell r="AW1290">
            <v>0</v>
          </cell>
          <cell r="AX1290">
            <v>1</v>
          </cell>
          <cell r="AY1290" t="str">
            <v>2L152X102X14.3SLBB</v>
          </cell>
        </row>
        <row r="1291">
          <cell r="A1291" t="str">
            <v>2L</v>
          </cell>
          <cell r="B1291" t="str">
            <v>2L6X4X9/16X3/8SLBB</v>
          </cell>
          <cell r="C1291">
            <v>36.1</v>
          </cell>
          <cell r="D1291">
            <v>10.6</v>
          </cell>
          <cell r="E1291">
            <v>4</v>
          </cell>
          <cell r="F1291">
            <v>0</v>
          </cell>
          <cell r="G1291">
            <v>0</v>
          </cell>
          <cell r="H1291">
            <v>0</v>
          </cell>
          <cell r="I1291">
            <v>6</v>
          </cell>
          <cell r="J1291">
            <v>0</v>
          </cell>
          <cell r="K1291">
            <v>0</v>
          </cell>
          <cell r="L1291">
            <v>0</v>
          </cell>
          <cell r="M1291">
            <v>0.5625</v>
          </cell>
          <cell r="N1291">
            <v>0</v>
          </cell>
          <cell r="O1291">
            <v>0</v>
          </cell>
          <cell r="P1291">
            <v>0</v>
          </cell>
          <cell r="Q1291">
            <v>0</v>
          </cell>
          <cell r="R1291">
            <v>0</v>
          </cell>
          <cell r="S1291">
            <v>1</v>
          </cell>
          <cell r="T1291">
            <v>0</v>
          </cell>
          <cell r="U1291">
            <v>0</v>
          </cell>
          <cell r="V1291">
            <v>0.442</v>
          </cell>
          <cell r="W1291">
            <v>0</v>
          </cell>
          <cell r="X1291">
            <v>0</v>
          </cell>
          <cell r="Y1291">
            <v>0</v>
          </cell>
          <cell r="Z1291">
            <v>0</v>
          </cell>
          <cell r="AA1291">
            <v>0</v>
          </cell>
          <cell r="AB1291">
            <v>0</v>
          </cell>
          <cell r="AC1291">
            <v>0</v>
          </cell>
          <cell r="AD1291">
            <v>0</v>
          </cell>
          <cell r="AE1291">
            <v>13.7</v>
          </cell>
          <cell r="AF1291">
            <v>8.26</v>
          </cell>
          <cell r="AG1291">
            <v>4.58</v>
          </cell>
          <cell r="AH1291">
            <v>1.1399999999999999</v>
          </cell>
          <cell r="AI1291">
            <v>0</v>
          </cell>
          <cell r="AJ1291">
            <v>0</v>
          </cell>
          <cell r="AK1291">
            <v>0</v>
          </cell>
          <cell r="AL1291">
            <v>2.9</v>
          </cell>
          <cell r="AM1291">
            <v>0</v>
          </cell>
          <cell r="AN1291">
            <v>0</v>
          </cell>
          <cell r="AO1291">
            <v>0</v>
          </cell>
          <cell r="AP1291">
            <v>0</v>
          </cell>
          <cell r="AQ1291">
            <v>0</v>
          </cell>
          <cell r="AR1291">
            <v>0</v>
          </cell>
          <cell r="AS1291">
            <v>0</v>
          </cell>
          <cell r="AT1291">
            <v>0</v>
          </cell>
          <cell r="AU1291">
            <v>3.2</v>
          </cell>
          <cell r="AV1291">
            <v>0.94900000000000007</v>
          </cell>
          <cell r="AW1291">
            <v>0</v>
          </cell>
          <cell r="AX1291">
            <v>1</v>
          </cell>
          <cell r="AY1291" t="str">
            <v>2L152X102X14.3X9SLBB</v>
          </cell>
        </row>
        <row r="1292">
          <cell r="A1292" t="str">
            <v>2L</v>
          </cell>
          <cell r="B1292" t="str">
            <v>2L6X4X9/16X3/4SLBB</v>
          </cell>
          <cell r="C1292">
            <v>36.1</v>
          </cell>
          <cell r="D1292">
            <v>10.6</v>
          </cell>
          <cell r="E1292">
            <v>4</v>
          </cell>
          <cell r="F1292">
            <v>0</v>
          </cell>
          <cell r="G1292">
            <v>0</v>
          </cell>
          <cell r="H1292">
            <v>0</v>
          </cell>
          <cell r="I1292">
            <v>6</v>
          </cell>
          <cell r="J1292">
            <v>0</v>
          </cell>
          <cell r="K1292">
            <v>0</v>
          </cell>
          <cell r="L1292">
            <v>0</v>
          </cell>
          <cell r="M1292">
            <v>0.5625</v>
          </cell>
          <cell r="N1292">
            <v>0</v>
          </cell>
          <cell r="O1292">
            <v>0</v>
          </cell>
          <cell r="P1292">
            <v>0</v>
          </cell>
          <cell r="Q1292">
            <v>0</v>
          </cell>
          <cell r="R1292">
            <v>0</v>
          </cell>
          <cell r="S1292">
            <v>1</v>
          </cell>
          <cell r="T1292">
            <v>0</v>
          </cell>
          <cell r="U1292">
            <v>0</v>
          </cell>
          <cell r="V1292">
            <v>0.442</v>
          </cell>
          <cell r="W1292">
            <v>0</v>
          </cell>
          <cell r="X1292">
            <v>0</v>
          </cell>
          <cell r="Y1292">
            <v>0</v>
          </cell>
          <cell r="Z1292">
            <v>0</v>
          </cell>
          <cell r="AA1292">
            <v>0</v>
          </cell>
          <cell r="AB1292">
            <v>0</v>
          </cell>
          <cell r="AC1292">
            <v>0</v>
          </cell>
          <cell r="AD1292">
            <v>0</v>
          </cell>
          <cell r="AE1292">
            <v>13.7</v>
          </cell>
          <cell r="AF1292">
            <v>8.26</v>
          </cell>
          <cell r="AG1292">
            <v>4.58</v>
          </cell>
          <cell r="AH1292">
            <v>1.1399999999999999</v>
          </cell>
          <cell r="AI1292">
            <v>0</v>
          </cell>
          <cell r="AJ1292">
            <v>0</v>
          </cell>
          <cell r="AK1292">
            <v>0</v>
          </cell>
          <cell r="AL1292">
            <v>3.04</v>
          </cell>
          <cell r="AM1292">
            <v>0</v>
          </cell>
          <cell r="AN1292">
            <v>0</v>
          </cell>
          <cell r="AO1292">
            <v>0</v>
          </cell>
          <cell r="AP1292">
            <v>0</v>
          </cell>
          <cell r="AQ1292">
            <v>0</v>
          </cell>
          <cell r="AR1292">
            <v>0</v>
          </cell>
          <cell r="AS1292">
            <v>0</v>
          </cell>
          <cell r="AT1292">
            <v>0</v>
          </cell>
          <cell r="AU1292">
            <v>3.33</v>
          </cell>
          <cell r="AV1292">
            <v>0.95300000000000007</v>
          </cell>
          <cell r="AW1292">
            <v>0</v>
          </cell>
          <cell r="AX1292">
            <v>1</v>
          </cell>
          <cell r="AY1292" t="str">
            <v>2L152X102X14.3X19SLBB</v>
          </cell>
        </row>
        <row r="1293">
          <cell r="A1293" t="str">
            <v>2L</v>
          </cell>
          <cell r="B1293" t="str">
            <v>2L6X4X1/2SLBB</v>
          </cell>
          <cell r="C1293">
            <v>32.299999999999997</v>
          </cell>
          <cell r="D1293">
            <v>9.5</v>
          </cell>
          <cell r="E1293">
            <v>4</v>
          </cell>
          <cell r="F1293">
            <v>0</v>
          </cell>
          <cell r="G1293">
            <v>0</v>
          </cell>
          <cell r="H1293">
            <v>0</v>
          </cell>
          <cell r="I1293">
            <v>6</v>
          </cell>
          <cell r="J1293">
            <v>0</v>
          </cell>
          <cell r="K1293">
            <v>0</v>
          </cell>
          <cell r="L1293">
            <v>0</v>
          </cell>
          <cell r="M1293">
            <v>0.5</v>
          </cell>
          <cell r="N1293">
            <v>0</v>
          </cell>
          <cell r="O1293">
            <v>0</v>
          </cell>
          <cell r="P1293">
            <v>0</v>
          </cell>
          <cell r="Q1293">
            <v>0</v>
          </cell>
          <cell r="R1293">
            <v>0</v>
          </cell>
          <cell r="S1293">
            <v>0.98099999999999998</v>
          </cell>
          <cell r="T1293">
            <v>0</v>
          </cell>
          <cell r="U1293">
            <v>0</v>
          </cell>
          <cell r="V1293">
            <v>0.39600000000000002</v>
          </cell>
          <cell r="W1293">
            <v>0</v>
          </cell>
          <cell r="X1293">
            <v>0</v>
          </cell>
          <cell r="Y1293">
            <v>0</v>
          </cell>
          <cell r="Z1293">
            <v>0</v>
          </cell>
          <cell r="AA1293">
            <v>0</v>
          </cell>
          <cell r="AB1293">
            <v>0</v>
          </cell>
          <cell r="AC1293">
            <v>0</v>
          </cell>
          <cell r="AD1293">
            <v>0</v>
          </cell>
          <cell r="AE1293">
            <v>12.4</v>
          </cell>
          <cell r="AF1293">
            <v>7.38</v>
          </cell>
          <cell r="AG1293">
            <v>4.12</v>
          </cell>
          <cell r="AH1293">
            <v>1.1399999999999999</v>
          </cell>
          <cell r="AI1293">
            <v>0</v>
          </cell>
          <cell r="AJ1293">
            <v>0</v>
          </cell>
          <cell r="AK1293">
            <v>0</v>
          </cell>
          <cell r="AL1293">
            <v>2.75</v>
          </cell>
          <cell r="AM1293">
            <v>0</v>
          </cell>
          <cell r="AN1293">
            <v>0</v>
          </cell>
          <cell r="AO1293">
            <v>0</v>
          </cell>
          <cell r="AP1293">
            <v>0</v>
          </cell>
          <cell r="AQ1293">
            <v>0</v>
          </cell>
          <cell r="AR1293">
            <v>0</v>
          </cell>
          <cell r="AS1293">
            <v>0</v>
          </cell>
          <cell r="AT1293">
            <v>0</v>
          </cell>
          <cell r="AU1293">
            <v>3.07</v>
          </cell>
          <cell r="AV1293">
            <v>0.94300000000000006</v>
          </cell>
          <cell r="AW1293">
            <v>0</v>
          </cell>
          <cell r="AX1293">
            <v>1</v>
          </cell>
          <cell r="AY1293" t="str">
            <v>2L152X102X12.7SLBB</v>
          </cell>
        </row>
        <row r="1294">
          <cell r="A1294" t="str">
            <v>2L</v>
          </cell>
          <cell r="B1294" t="str">
            <v>2L6X4X1/2X3/8SLBB</v>
          </cell>
          <cell r="C1294">
            <v>32.299999999999997</v>
          </cell>
          <cell r="D1294">
            <v>9.5</v>
          </cell>
          <cell r="E1294">
            <v>4</v>
          </cell>
          <cell r="F1294">
            <v>0</v>
          </cell>
          <cell r="G1294">
            <v>0</v>
          </cell>
          <cell r="H1294">
            <v>0</v>
          </cell>
          <cell r="I1294">
            <v>6</v>
          </cell>
          <cell r="J1294">
            <v>0</v>
          </cell>
          <cell r="K1294">
            <v>0</v>
          </cell>
          <cell r="L1294">
            <v>0</v>
          </cell>
          <cell r="M1294">
            <v>0.5</v>
          </cell>
          <cell r="N1294">
            <v>0</v>
          </cell>
          <cell r="O1294">
            <v>0</v>
          </cell>
          <cell r="P1294">
            <v>0</v>
          </cell>
          <cell r="Q1294">
            <v>0</v>
          </cell>
          <cell r="R1294">
            <v>0</v>
          </cell>
          <cell r="S1294">
            <v>0.98099999999999998</v>
          </cell>
          <cell r="T1294">
            <v>0</v>
          </cell>
          <cell r="U1294">
            <v>0</v>
          </cell>
          <cell r="V1294">
            <v>0.39600000000000002</v>
          </cell>
          <cell r="W1294">
            <v>0</v>
          </cell>
          <cell r="X1294">
            <v>0</v>
          </cell>
          <cell r="Y1294">
            <v>0</v>
          </cell>
          <cell r="Z1294">
            <v>0</v>
          </cell>
          <cell r="AA1294">
            <v>0</v>
          </cell>
          <cell r="AB1294">
            <v>0</v>
          </cell>
          <cell r="AC1294">
            <v>0</v>
          </cell>
          <cell r="AD1294">
            <v>0</v>
          </cell>
          <cell r="AE1294">
            <v>12.4</v>
          </cell>
          <cell r="AF1294">
            <v>7.38</v>
          </cell>
          <cell r="AG1294">
            <v>4.12</v>
          </cell>
          <cell r="AH1294">
            <v>1.1399999999999999</v>
          </cell>
          <cell r="AI1294">
            <v>0</v>
          </cell>
          <cell r="AJ1294">
            <v>0</v>
          </cell>
          <cell r="AK1294">
            <v>0</v>
          </cell>
          <cell r="AL1294">
            <v>2.89</v>
          </cell>
          <cell r="AM1294">
            <v>0</v>
          </cell>
          <cell r="AN1294">
            <v>0</v>
          </cell>
          <cell r="AO1294">
            <v>0</v>
          </cell>
          <cell r="AP1294">
            <v>0</v>
          </cell>
          <cell r="AQ1294">
            <v>0</v>
          </cell>
          <cell r="AR1294">
            <v>0</v>
          </cell>
          <cell r="AS1294">
            <v>0</v>
          </cell>
          <cell r="AT1294">
            <v>0</v>
          </cell>
          <cell r="AU1294">
            <v>3.19</v>
          </cell>
          <cell r="AV1294">
            <v>0.94800000000000006</v>
          </cell>
          <cell r="AW1294">
            <v>0</v>
          </cell>
          <cell r="AX1294">
            <v>1</v>
          </cell>
          <cell r="AY1294" t="str">
            <v>2L152X102X12.7X9SLBB</v>
          </cell>
        </row>
        <row r="1295">
          <cell r="A1295" t="str">
            <v>2L</v>
          </cell>
          <cell r="B1295" t="str">
            <v>2L6X4X1/2X3/4SLBB</v>
          </cell>
          <cell r="C1295">
            <v>32.299999999999997</v>
          </cell>
          <cell r="D1295">
            <v>9.5</v>
          </cell>
          <cell r="E1295">
            <v>4</v>
          </cell>
          <cell r="F1295">
            <v>0</v>
          </cell>
          <cell r="G1295">
            <v>0</v>
          </cell>
          <cell r="H1295">
            <v>0</v>
          </cell>
          <cell r="I1295">
            <v>6</v>
          </cell>
          <cell r="J1295">
            <v>0</v>
          </cell>
          <cell r="K1295">
            <v>0</v>
          </cell>
          <cell r="L1295">
            <v>0</v>
          </cell>
          <cell r="M1295">
            <v>0.5</v>
          </cell>
          <cell r="N1295">
            <v>0</v>
          </cell>
          <cell r="O1295">
            <v>0</v>
          </cell>
          <cell r="P1295">
            <v>0</v>
          </cell>
          <cell r="Q1295">
            <v>0</v>
          </cell>
          <cell r="R1295">
            <v>0</v>
          </cell>
          <cell r="S1295">
            <v>0.98099999999999998</v>
          </cell>
          <cell r="T1295">
            <v>0</v>
          </cell>
          <cell r="U1295">
            <v>0</v>
          </cell>
          <cell r="V1295">
            <v>0.39600000000000002</v>
          </cell>
          <cell r="W1295">
            <v>0</v>
          </cell>
          <cell r="X1295">
            <v>0</v>
          </cell>
          <cell r="Y1295">
            <v>0</v>
          </cell>
          <cell r="Z1295">
            <v>0</v>
          </cell>
          <cell r="AA1295">
            <v>0</v>
          </cell>
          <cell r="AB1295">
            <v>0</v>
          </cell>
          <cell r="AC1295">
            <v>0</v>
          </cell>
          <cell r="AD1295">
            <v>0</v>
          </cell>
          <cell r="AE1295">
            <v>12.4</v>
          </cell>
          <cell r="AF1295">
            <v>7.38</v>
          </cell>
          <cell r="AG1295">
            <v>4.12</v>
          </cell>
          <cell r="AH1295">
            <v>1.1399999999999999</v>
          </cell>
          <cell r="AI1295">
            <v>0</v>
          </cell>
          <cell r="AJ1295">
            <v>0</v>
          </cell>
          <cell r="AK1295">
            <v>0</v>
          </cell>
          <cell r="AL1295">
            <v>3.03</v>
          </cell>
          <cell r="AM1295">
            <v>0</v>
          </cell>
          <cell r="AN1295">
            <v>0</v>
          </cell>
          <cell r="AO1295">
            <v>0</v>
          </cell>
          <cell r="AP1295">
            <v>0</v>
          </cell>
          <cell r="AQ1295">
            <v>0</v>
          </cell>
          <cell r="AR1295">
            <v>0</v>
          </cell>
          <cell r="AS1295">
            <v>0</v>
          </cell>
          <cell r="AT1295">
            <v>0</v>
          </cell>
          <cell r="AU1295">
            <v>3.32</v>
          </cell>
          <cell r="AV1295">
            <v>0.95200000000000007</v>
          </cell>
          <cell r="AW1295">
            <v>0</v>
          </cell>
          <cell r="AX1295">
            <v>1</v>
          </cell>
          <cell r="AY1295" t="str">
            <v>2L152X102X12.7X19SLBB</v>
          </cell>
        </row>
        <row r="1296">
          <cell r="A1296" t="str">
            <v>2L</v>
          </cell>
          <cell r="B1296" t="str">
            <v>2L6X4X7/16SLBB</v>
          </cell>
          <cell r="C1296">
            <v>28.5</v>
          </cell>
          <cell r="D1296">
            <v>8.36</v>
          </cell>
          <cell r="E1296">
            <v>4</v>
          </cell>
          <cell r="F1296">
            <v>0</v>
          </cell>
          <cell r="G1296">
            <v>0</v>
          </cell>
          <cell r="H1296">
            <v>0</v>
          </cell>
          <cell r="I1296">
            <v>6</v>
          </cell>
          <cell r="J1296">
            <v>0</v>
          </cell>
          <cell r="K1296">
            <v>0</v>
          </cell>
          <cell r="L1296">
            <v>0</v>
          </cell>
          <cell r="M1296">
            <v>0.4375</v>
          </cell>
          <cell r="N1296">
            <v>0</v>
          </cell>
          <cell r="O1296">
            <v>0</v>
          </cell>
          <cell r="P1296">
            <v>0</v>
          </cell>
          <cell r="Q1296">
            <v>0</v>
          </cell>
          <cell r="R1296">
            <v>0</v>
          </cell>
          <cell r="S1296">
            <v>0.95700000000000007</v>
          </cell>
          <cell r="T1296">
            <v>0</v>
          </cell>
          <cell r="U1296">
            <v>0</v>
          </cell>
          <cell r="V1296">
            <v>0.34900000000000003</v>
          </cell>
          <cell r="W1296">
            <v>0</v>
          </cell>
          <cell r="X1296">
            <v>0</v>
          </cell>
          <cell r="Y1296">
            <v>0</v>
          </cell>
          <cell r="Z1296">
            <v>0</v>
          </cell>
          <cell r="AA1296">
            <v>0</v>
          </cell>
          <cell r="AB1296">
            <v>0</v>
          </cell>
          <cell r="AC1296">
            <v>0</v>
          </cell>
          <cell r="AD1296">
            <v>0</v>
          </cell>
          <cell r="AE1296">
            <v>11.1</v>
          </cell>
          <cell r="AF1296">
            <v>6.49</v>
          </cell>
          <cell r="AG1296">
            <v>3.65</v>
          </cell>
          <cell r="AH1296">
            <v>1.1499999999999999</v>
          </cell>
          <cell r="AI1296">
            <v>0</v>
          </cell>
          <cell r="AJ1296">
            <v>0</v>
          </cell>
          <cell r="AK1296">
            <v>0</v>
          </cell>
          <cell r="AL1296">
            <v>2.74</v>
          </cell>
          <cell r="AM1296">
            <v>0</v>
          </cell>
          <cell r="AN1296">
            <v>0</v>
          </cell>
          <cell r="AO1296">
            <v>0</v>
          </cell>
          <cell r="AP1296">
            <v>0</v>
          </cell>
          <cell r="AQ1296">
            <v>0</v>
          </cell>
          <cell r="AR1296">
            <v>0</v>
          </cell>
          <cell r="AS1296">
            <v>0</v>
          </cell>
          <cell r="AT1296">
            <v>0</v>
          </cell>
          <cell r="AU1296">
            <v>3.06</v>
          </cell>
          <cell r="AV1296">
            <v>0.94200000000000006</v>
          </cell>
          <cell r="AW1296">
            <v>0</v>
          </cell>
          <cell r="AX1296">
            <v>1</v>
          </cell>
          <cell r="AY1296" t="str">
            <v>2L152X102X11.1SLBB</v>
          </cell>
        </row>
        <row r="1297">
          <cell r="A1297" t="str">
            <v>2L</v>
          </cell>
          <cell r="B1297" t="str">
            <v>2L6X4X7/16X3/8SLBB</v>
          </cell>
          <cell r="C1297">
            <v>28.5</v>
          </cell>
          <cell r="D1297">
            <v>8.36</v>
          </cell>
          <cell r="E1297">
            <v>4</v>
          </cell>
          <cell r="F1297">
            <v>0</v>
          </cell>
          <cell r="G1297">
            <v>0</v>
          </cell>
          <cell r="H1297">
            <v>0</v>
          </cell>
          <cell r="I1297">
            <v>6</v>
          </cell>
          <cell r="J1297">
            <v>0</v>
          </cell>
          <cell r="K1297">
            <v>0</v>
          </cell>
          <cell r="L1297">
            <v>0</v>
          </cell>
          <cell r="M1297">
            <v>0.4375</v>
          </cell>
          <cell r="N1297">
            <v>0</v>
          </cell>
          <cell r="O1297">
            <v>0</v>
          </cell>
          <cell r="P1297">
            <v>0</v>
          </cell>
          <cell r="Q1297">
            <v>0</v>
          </cell>
          <cell r="R1297">
            <v>0</v>
          </cell>
          <cell r="S1297">
            <v>0.95700000000000007</v>
          </cell>
          <cell r="T1297">
            <v>0</v>
          </cell>
          <cell r="U1297">
            <v>0</v>
          </cell>
          <cell r="V1297">
            <v>0.34900000000000003</v>
          </cell>
          <cell r="W1297">
            <v>0</v>
          </cell>
          <cell r="X1297">
            <v>0</v>
          </cell>
          <cell r="Y1297">
            <v>0</v>
          </cell>
          <cell r="Z1297">
            <v>0</v>
          </cell>
          <cell r="AA1297">
            <v>0</v>
          </cell>
          <cell r="AB1297">
            <v>0</v>
          </cell>
          <cell r="AC1297">
            <v>0</v>
          </cell>
          <cell r="AD1297">
            <v>0</v>
          </cell>
          <cell r="AE1297">
            <v>11.1</v>
          </cell>
          <cell r="AF1297">
            <v>6.49</v>
          </cell>
          <cell r="AG1297">
            <v>3.65</v>
          </cell>
          <cell r="AH1297">
            <v>1.1499999999999999</v>
          </cell>
          <cell r="AI1297">
            <v>0</v>
          </cell>
          <cell r="AJ1297">
            <v>0</v>
          </cell>
          <cell r="AK1297">
            <v>0</v>
          </cell>
          <cell r="AL1297">
            <v>2.88</v>
          </cell>
          <cell r="AM1297">
            <v>0</v>
          </cell>
          <cell r="AN1297">
            <v>0</v>
          </cell>
          <cell r="AO1297">
            <v>0</v>
          </cell>
          <cell r="AP1297">
            <v>0</v>
          </cell>
          <cell r="AQ1297">
            <v>0</v>
          </cell>
          <cell r="AR1297">
            <v>0</v>
          </cell>
          <cell r="AS1297">
            <v>0</v>
          </cell>
          <cell r="AT1297">
            <v>0</v>
          </cell>
          <cell r="AU1297">
            <v>3.19</v>
          </cell>
          <cell r="AV1297">
            <v>0.94600000000000006</v>
          </cell>
          <cell r="AW1297">
            <v>0</v>
          </cell>
          <cell r="AX1297">
            <v>0.97299999999999998</v>
          </cell>
          <cell r="AY1297" t="str">
            <v>2L152X102X11.1X9SLBB</v>
          </cell>
        </row>
        <row r="1298">
          <cell r="A1298" t="str">
            <v>2L</v>
          </cell>
          <cell r="B1298" t="str">
            <v>2L6X4X7/16X3/4SLBB</v>
          </cell>
          <cell r="C1298">
            <v>28.5</v>
          </cell>
          <cell r="D1298">
            <v>8.36</v>
          </cell>
          <cell r="E1298">
            <v>4</v>
          </cell>
          <cell r="F1298">
            <v>0</v>
          </cell>
          <cell r="G1298">
            <v>0</v>
          </cell>
          <cell r="H1298">
            <v>0</v>
          </cell>
          <cell r="I1298">
            <v>6</v>
          </cell>
          <cell r="J1298">
            <v>0</v>
          </cell>
          <cell r="K1298">
            <v>0</v>
          </cell>
          <cell r="L1298">
            <v>0</v>
          </cell>
          <cell r="M1298">
            <v>0.4375</v>
          </cell>
          <cell r="N1298">
            <v>0</v>
          </cell>
          <cell r="O1298">
            <v>0</v>
          </cell>
          <cell r="P1298">
            <v>0</v>
          </cell>
          <cell r="Q1298">
            <v>0</v>
          </cell>
          <cell r="R1298">
            <v>0</v>
          </cell>
          <cell r="S1298">
            <v>0.95700000000000007</v>
          </cell>
          <cell r="T1298">
            <v>0</v>
          </cell>
          <cell r="U1298">
            <v>0</v>
          </cell>
          <cell r="V1298">
            <v>0.34900000000000003</v>
          </cell>
          <cell r="W1298">
            <v>0</v>
          </cell>
          <cell r="X1298">
            <v>0</v>
          </cell>
          <cell r="Y1298">
            <v>0</v>
          </cell>
          <cell r="Z1298">
            <v>0</v>
          </cell>
          <cell r="AA1298">
            <v>0</v>
          </cell>
          <cell r="AB1298">
            <v>0</v>
          </cell>
          <cell r="AC1298">
            <v>0</v>
          </cell>
          <cell r="AD1298">
            <v>0</v>
          </cell>
          <cell r="AE1298">
            <v>11.1</v>
          </cell>
          <cell r="AF1298">
            <v>6.49</v>
          </cell>
          <cell r="AG1298">
            <v>3.65</v>
          </cell>
          <cell r="AH1298">
            <v>1.1499999999999999</v>
          </cell>
          <cell r="AI1298">
            <v>0</v>
          </cell>
          <cell r="AJ1298">
            <v>0</v>
          </cell>
          <cell r="AK1298">
            <v>0</v>
          </cell>
          <cell r="AL1298">
            <v>3.02</v>
          </cell>
          <cell r="AM1298">
            <v>0</v>
          </cell>
          <cell r="AN1298">
            <v>0</v>
          </cell>
          <cell r="AO1298">
            <v>0</v>
          </cell>
          <cell r="AP1298">
            <v>0</v>
          </cell>
          <cell r="AQ1298">
            <v>0</v>
          </cell>
          <cell r="AR1298">
            <v>0</v>
          </cell>
          <cell r="AS1298">
            <v>0</v>
          </cell>
          <cell r="AT1298">
            <v>0</v>
          </cell>
          <cell r="AU1298">
            <v>3.31</v>
          </cell>
          <cell r="AV1298">
            <v>0.95</v>
          </cell>
          <cell r="AW1298">
            <v>0</v>
          </cell>
          <cell r="AX1298">
            <v>0.97299999999999998</v>
          </cell>
          <cell r="AY1298" t="str">
            <v>2L152X102X11.1X19SLBB</v>
          </cell>
        </row>
        <row r="1299">
          <cell r="A1299" t="str">
            <v>2L</v>
          </cell>
          <cell r="B1299" t="str">
            <v>2L6X4X3/8SLBB</v>
          </cell>
          <cell r="C1299">
            <v>24.6</v>
          </cell>
          <cell r="D1299">
            <v>7.22</v>
          </cell>
          <cell r="E1299">
            <v>4</v>
          </cell>
          <cell r="F1299">
            <v>0</v>
          </cell>
          <cell r="G1299">
            <v>0</v>
          </cell>
          <cell r="H1299">
            <v>0</v>
          </cell>
          <cell r="I1299">
            <v>6</v>
          </cell>
          <cell r="J1299">
            <v>0</v>
          </cell>
          <cell r="K1299">
            <v>0</v>
          </cell>
          <cell r="L1299">
            <v>0</v>
          </cell>
          <cell r="M1299">
            <v>0.375</v>
          </cell>
          <cell r="N1299">
            <v>0</v>
          </cell>
          <cell r="O1299">
            <v>0</v>
          </cell>
          <cell r="P1299">
            <v>0</v>
          </cell>
          <cell r="Q1299">
            <v>0</v>
          </cell>
          <cell r="R1299">
            <v>0</v>
          </cell>
          <cell r="S1299">
            <v>0.93300000000000005</v>
          </cell>
          <cell r="T1299">
            <v>0</v>
          </cell>
          <cell r="U1299">
            <v>0</v>
          </cell>
          <cell r="V1299">
            <v>0.30099999999999999</v>
          </cell>
          <cell r="W1299">
            <v>0</v>
          </cell>
          <cell r="X1299">
            <v>0</v>
          </cell>
          <cell r="Y1299">
            <v>0</v>
          </cell>
          <cell r="Z1299">
            <v>0</v>
          </cell>
          <cell r="AA1299">
            <v>0</v>
          </cell>
          <cell r="AB1299">
            <v>0</v>
          </cell>
          <cell r="AC1299">
            <v>0</v>
          </cell>
          <cell r="AD1299">
            <v>0</v>
          </cell>
          <cell r="AE1299">
            <v>9.7200000000000006</v>
          </cell>
          <cell r="AF1299">
            <v>5.58</v>
          </cell>
          <cell r="AG1299">
            <v>3.17</v>
          </cell>
          <cell r="AH1299">
            <v>1.1599999999999999</v>
          </cell>
          <cell r="AI1299">
            <v>0</v>
          </cell>
          <cell r="AJ1299">
            <v>0</v>
          </cell>
          <cell r="AK1299">
            <v>0</v>
          </cell>
          <cell r="AL1299">
            <v>2.73</v>
          </cell>
          <cell r="AM1299">
            <v>0</v>
          </cell>
          <cell r="AN1299">
            <v>0</v>
          </cell>
          <cell r="AO1299">
            <v>0</v>
          </cell>
          <cell r="AP1299">
            <v>0</v>
          </cell>
          <cell r="AQ1299">
            <v>0</v>
          </cell>
          <cell r="AR1299">
            <v>0</v>
          </cell>
          <cell r="AS1299">
            <v>0</v>
          </cell>
          <cell r="AT1299">
            <v>0</v>
          </cell>
          <cell r="AU1299">
            <v>3.06</v>
          </cell>
          <cell r="AV1299">
            <v>0.94</v>
          </cell>
          <cell r="AW1299">
            <v>0</v>
          </cell>
          <cell r="AX1299">
            <v>0.998</v>
          </cell>
          <cell r="AY1299" t="str">
            <v>2L152X102X9.5SLBB</v>
          </cell>
        </row>
        <row r="1300">
          <cell r="A1300" t="str">
            <v>2L</v>
          </cell>
          <cell r="B1300" t="str">
            <v>2L6X4X3/8X3/8SLBB</v>
          </cell>
          <cell r="C1300">
            <v>24.6</v>
          </cell>
          <cell r="D1300">
            <v>7.22</v>
          </cell>
          <cell r="E1300">
            <v>4</v>
          </cell>
          <cell r="F1300">
            <v>0</v>
          </cell>
          <cell r="G1300">
            <v>0</v>
          </cell>
          <cell r="H1300">
            <v>0</v>
          </cell>
          <cell r="I1300">
            <v>6</v>
          </cell>
          <cell r="J1300">
            <v>0</v>
          </cell>
          <cell r="K1300">
            <v>0</v>
          </cell>
          <cell r="L1300">
            <v>0</v>
          </cell>
          <cell r="M1300">
            <v>0.375</v>
          </cell>
          <cell r="N1300">
            <v>0</v>
          </cell>
          <cell r="O1300">
            <v>0</v>
          </cell>
          <cell r="P1300">
            <v>0</v>
          </cell>
          <cell r="Q1300">
            <v>0</v>
          </cell>
          <cell r="R1300">
            <v>0</v>
          </cell>
          <cell r="S1300">
            <v>0.93300000000000005</v>
          </cell>
          <cell r="T1300">
            <v>0</v>
          </cell>
          <cell r="U1300">
            <v>0</v>
          </cell>
          <cell r="V1300">
            <v>0.30099999999999999</v>
          </cell>
          <cell r="W1300">
            <v>0</v>
          </cell>
          <cell r="X1300">
            <v>0</v>
          </cell>
          <cell r="Y1300">
            <v>0</v>
          </cell>
          <cell r="Z1300">
            <v>0</v>
          </cell>
          <cell r="AA1300">
            <v>0</v>
          </cell>
          <cell r="AB1300">
            <v>0</v>
          </cell>
          <cell r="AC1300">
            <v>0</v>
          </cell>
          <cell r="AD1300">
            <v>0</v>
          </cell>
          <cell r="AE1300">
            <v>9.7200000000000006</v>
          </cell>
          <cell r="AF1300">
            <v>5.58</v>
          </cell>
          <cell r="AG1300">
            <v>3.17</v>
          </cell>
          <cell r="AH1300">
            <v>1.1599999999999999</v>
          </cell>
          <cell r="AI1300">
            <v>0</v>
          </cell>
          <cell r="AJ1300">
            <v>0</v>
          </cell>
          <cell r="AK1300">
            <v>0</v>
          </cell>
          <cell r="AL1300">
            <v>2.86</v>
          </cell>
          <cell r="AM1300">
            <v>0</v>
          </cell>
          <cell r="AN1300">
            <v>0</v>
          </cell>
          <cell r="AO1300">
            <v>0</v>
          </cell>
          <cell r="AP1300">
            <v>0</v>
          </cell>
          <cell r="AQ1300">
            <v>0</v>
          </cell>
          <cell r="AR1300">
            <v>0</v>
          </cell>
          <cell r="AS1300">
            <v>0</v>
          </cell>
          <cell r="AT1300">
            <v>0</v>
          </cell>
          <cell r="AU1300">
            <v>3.18</v>
          </cell>
          <cell r="AV1300">
            <v>0.94499999999999995</v>
          </cell>
          <cell r="AW1300">
            <v>0</v>
          </cell>
          <cell r="AX1300">
            <v>0.91200000000000003</v>
          </cell>
          <cell r="AY1300" t="str">
            <v>2L152X102X9.5X9SLBB</v>
          </cell>
        </row>
        <row r="1301">
          <cell r="A1301" t="str">
            <v>2L</v>
          </cell>
          <cell r="B1301" t="str">
            <v>2L6X4X3/8X3/4SLBB</v>
          </cell>
          <cell r="C1301">
            <v>24.6</v>
          </cell>
          <cell r="D1301">
            <v>7.22</v>
          </cell>
          <cell r="E1301">
            <v>4</v>
          </cell>
          <cell r="F1301">
            <v>0</v>
          </cell>
          <cell r="G1301">
            <v>0</v>
          </cell>
          <cell r="H1301">
            <v>0</v>
          </cell>
          <cell r="I1301">
            <v>6</v>
          </cell>
          <cell r="J1301">
            <v>0</v>
          </cell>
          <cell r="K1301">
            <v>0</v>
          </cell>
          <cell r="L1301">
            <v>0</v>
          </cell>
          <cell r="M1301">
            <v>0.375</v>
          </cell>
          <cell r="N1301">
            <v>0</v>
          </cell>
          <cell r="O1301">
            <v>0</v>
          </cell>
          <cell r="P1301">
            <v>0</v>
          </cell>
          <cell r="Q1301">
            <v>0</v>
          </cell>
          <cell r="R1301">
            <v>0</v>
          </cell>
          <cell r="S1301">
            <v>0.93300000000000005</v>
          </cell>
          <cell r="T1301">
            <v>0</v>
          </cell>
          <cell r="U1301">
            <v>0</v>
          </cell>
          <cell r="V1301">
            <v>0.30099999999999999</v>
          </cell>
          <cell r="W1301">
            <v>0</v>
          </cell>
          <cell r="X1301">
            <v>0</v>
          </cell>
          <cell r="Y1301">
            <v>0</v>
          </cell>
          <cell r="Z1301">
            <v>0</v>
          </cell>
          <cell r="AA1301">
            <v>0</v>
          </cell>
          <cell r="AB1301">
            <v>0</v>
          </cell>
          <cell r="AC1301">
            <v>0</v>
          </cell>
          <cell r="AD1301">
            <v>0</v>
          </cell>
          <cell r="AE1301">
            <v>9.7200000000000006</v>
          </cell>
          <cell r="AF1301">
            <v>5.58</v>
          </cell>
          <cell r="AG1301">
            <v>3.17</v>
          </cell>
          <cell r="AH1301">
            <v>1.1599999999999999</v>
          </cell>
          <cell r="AI1301">
            <v>0</v>
          </cell>
          <cell r="AJ1301">
            <v>0</v>
          </cell>
          <cell r="AK1301">
            <v>0</v>
          </cell>
          <cell r="AL1301">
            <v>3</v>
          </cell>
          <cell r="AM1301">
            <v>0</v>
          </cell>
          <cell r="AN1301">
            <v>0</v>
          </cell>
          <cell r="AO1301">
            <v>0</v>
          </cell>
          <cell r="AP1301">
            <v>0</v>
          </cell>
          <cell r="AQ1301">
            <v>0</v>
          </cell>
          <cell r="AR1301">
            <v>0</v>
          </cell>
          <cell r="AS1301">
            <v>0</v>
          </cell>
          <cell r="AT1301">
            <v>0</v>
          </cell>
          <cell r="AU1301">
            <v>3.31</v>
          </cell>
          <cell r="AV1301">
            <v>0.94900000000000007</v>
          </cell>
          <cell r="AW1301">
            <v>0</v>
          </cell>
          <cell r="AX1301">
            <v>0.91200000000000003</v>
          </cell>
          <cell r="AY1301" t="str">
            <v>2L152X102X9.5X19SLBB</v>
          </cell>
        </row>
        <row r="1302">
          <cell r="A1302" t="str">
            <v>2L</v>
          </cell>
          <cell r="B1302" t="str">
            <v>2L6X4X5/16SLBB</v>
          </cell>
          <cell r="C1302">
            <v>20.6</v>
          </cell>
          <cell r="D1302">
            <v>6.05</v>
          </cell>
          <cell r="E1302">
            <v>4</v>
          </cell>
          <cell r="F1302">
            <v>0</v>
          </cell>
          <cell r="G1302">
            <v>0</v>
          </cell>
          <cell r="H1302">
            <v>0</v>
          </cell>
          <cell r="I1302">
            <v>6</v>
          </cell>
          <cell r="J1302">
            <v>0</v>
          </cell>
          <cell r="K1302">
            <v>0</v>
          </cell>
          <cell r="L1302">
            <v>0</v>
          </cell>
          <cell r="M1302">
            <v>0.3125</v>
          </cell>
          <cell r="N1302">
            <v>0</v>
          </cell>
          <cell r="O1302">
            <v>0</v>
          </cell>
          <cell r="P1302">
            <v>0</v>
          </cell>
          <cell r="Q1302">
            <v>0</v>
          </cell>
          <cell r="R1302">
            <v>0</v>
          </cell>
          <cell r="S1302">
            <v>0.90800000000000003</v>
          </cell>
          <cell r="T1302">
            <v>0</v>
          </cell>
          <cell r="U1302">
            <v>0</v>
          </cell>
          <cell r="V1302">
            <v>0.252</v>
          </cell>
          <cell r="W1302">
            <v>0</v>
          </cell>
          <cell r="X1302">
            <v>0</v>
          </cell>
          <cell r="Y1302">
            <v>0</v>
          </cell>
          <cell r="Z1302">
            <v>0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8.26</v>
          </cell>
          <cell r="AF1302">
            <v>4.67</v>
          </cell>
          <cell r="AG1302">
            <v>2.67</v>
          </cell>
          <cell r="AH1302">
            <v>1.17</v>
          </cell>
          <cell r="AI1302">
            <v>0</v>
          </cell>
          <cell r="AJ1302">
            <v>0</v>
          </cell>
          <cell r="AK1302">
            <v>0</v>
          </cell>
          <cell r="AL1302">
            <v>2.72</v>
          </cell>
          <cell r="AM1302">
            <v>0</v>
          </cell>
          <cell r="AN1302">
            <v>0</v>
          </cell>
          <cell r="AO1302">
            <v>0</v>
          </cell>
          <cell r="AP1302">
            <v>0</v>
          </cell>
          <cell r="AQ1302">
            <v>0</v>
          </cell>
          <cell r="AR1302">
            <v>0</v>
          </cell>
          <cell r="AS1302">
            <v>0</v>
          </cell>
          <cell r="AT1302">
            <v>0</v>
          </cell>
          <cell r="AU1302">
            <v>3.05</v>
          </cell>
          <cell r="AV1302">
            <v>0.93900000000000006</v>
          </cell>
          <cell r="AW1302">
            <v>0</v>
          </cell>
          <cell r="AX1302">
            <v>0.91400000000000003</v>
          </cell>
          <cell r="AY1302" t="str">
            <v>2L152X102X7.9SLBB</v>
          </cell>
        </row>
        <row r="1303">
          <cell r="A1303" t="str">
            <v>2L</v>
          </cell>
          <cell r="B1303" t="str">
            <v>2L6X4X5/16X3/8SLBB</v>
          </cell>
          <cell r="C1303">
            <v>20.6</v>
          </cell>
          <cell r="D1303">
            <v>6.05</v>
          </cell>
          <cell r="E1303">
            <v>4</v>
          </cell>
          <cell r="F1303">
            <v>0</v>
          </cell>
          <cell r="G1303">
            <v>0</v>
          </cell>
          <cell r="H1303">
            <v>0</v>
          </cell>
          <cell r="I1303">
            <v>6</v>
          </cell>
          <cell r="J1303">
            <v>0</v>
          </cell>
          <cell r="K1303">
            <v>0</v>
          </cell>
          <cell r="L1303">
            <v>0</v>
          </cell>
          <cell r="M1303">
            <v>0.3125</v>
          </cell>
          <cell r="N1303">
            <v>0</v>
          </cell>
          <cell r="O1303">
            <v>0</v>
          </cell>
          <cell r="P1303">
            <v>0</v>
          </cell>
          <cell r="Q1303">
            <v>0</v>
          </cell>
          <cell r="R1303">
            <v>0</v>
          </cell>
          <cell r="S1303">
            <v>0.90800000000000003</v>
          </cell>
          <cell r="T1303">
            <v>0</v>
          </cell>
          <cell r="U1303">
            <v>0</v>
          </cell>
          <cell r="V1303">
            <v>0.252</v>
          </cell>
          <cell r="W1303">
            <v>0</v>
          </cell>
          <cell r="X1303">
            <v>0</v>
          </cell>
          <cell r="Y1303">
            <v>0</v>
          </cell>
          <cell r="Z1303">
            <v>0</v>
          </cell>
          <cell r="AA1303">
            <v>0</v>
          </cell>
          <cell r="AB1303">
            <v>0</v>
          </cell>
          <cell r="AC1303">
            <v>0</v>
          </cell>
          <cell r="AD1303">
            <v>0</v>
          </cell>
          <cell r="AE1303">
            <v>8.26</v>
          </cell>
          <cell r="AF1303">
            <v>4.67</v>
          </cell>
          <cell r="AG1303">
            <v>2.67</v>
          </cell>
          <cell r="AH1303">
            <v>1.17</v>
          </cell>
          <cell r="AI1303">
            <v>0</v>
          </cell>
          <cell r="AJ1303">
            <v>0</v>
          </cell>
          <cell r="AK1303">
            <v>0</v>
          </cell>
          <cell r="AL1303">
            <v>2.85</v>
          </cell>
          <cell r="AM1303">
            <v>0</v>
          </cell>
          <cell r="AN1303">
            <v>0</v>
          </cell>
          <cell r="AO1303">
            <v>0</v>
          </cell>
          <cell r="AP1303">
            <v>0</v>
          </cell>
          <cell r="AQ1303">
            <v>0</v>
          </cell>
          <cell r="AR1303">
            <v>0</v>
          </cell>
          <cell r="AS1303">
            <v>0</v>
          </cell>
          <cell r="AT1303">
            <v>0</v>
          </cell>
          <cell r="AU1303">
            <v>3.17</v>
          </cell>
          <cell r="AV1303">
            <v>0.94400000000000006</v>
          </cell>
          <cell r="AW1303">
            <v>0</v>
          </cell>
          <cell r="AX1303">
            <v>0.82600000000000007</v>
          </cell>
          <cell r="AY1303" t="str">
            <v>2L152X102X7.9X9SLBB</v>
          </cell>
        </row>
        <row r="1304">
          <cell r="A1304" t="str">
            <v>2L</v>
          </cell>
          <cell r="B1304" t="str">
            <v>2L6X4X5/16X3/4SLBB</v>
          </cell>
          <cell r="C1304">
            <v>20.6</v>
          </cell>
          <cell r="D1304">
            <v>6.05</v>
          </cell>
          <cell r="E1304">
            <v>4</v>
          </cell>
          <cell r="F1304">
            <v>0</v>
          </cell>
          <cell r="G1304">
            <v>0</v>
          </cell>
          <cell r="H1304">
            <v>0</v>
          </cell>
          <cell r="I1304">
            <v>6</v>
          </cell>
          <cell r="J1304">
            <v>0</v>
          </cell>
          <cell r="K1304">
            <v>0</v>
          </cell>
          <cell r="L1304">
            <v>0</v>
          </cell>
          <cell r="M1304">
            <v>0.3125</v>
          </cell>
          <cell r="N1304">
            <v>0</v>
          </cell>
          <cell r="O1304">
            <v>0</v>
          </cell>
          <cell r="P1304">
            <v>0</v>
          </cell>
          <cell r="Q1304">
            <v>0</v>
          </cell>
          <cell r="R1304">
            <v>0</v>
          </cell>
          <cell r="S1304">
            <v>0.90800000000000003</v>
          </cell>
          <cell r="T1304">
            <v>0</v>
          </cell>
          <cell r="U1304">
            <v>0</v>
          </cell>
          <cell r="V1304">
            <v>0.252</v>
          </cell>
          <cell r="W1304">
            <v>0</v>
          </cell>
          <cell r="X1304">
            <v>0</v>
          </cell>
          <cell r="Y1304">
            <v>0</v>
          </cell>
          <cell r="Z1304">
            <v>0</v>
          </cell>
          <cell r="AA1304">
            <v>0</v>
          </cell>
          <cell r="AB1304">
            <v>0</v>
          </cell>
          <cell r="AC1304">
            <v>0</v>
          </cell>
          <cell r="AD1304">
            <v>0</v>
          </cell>
          <cell r="AE1304">
            <v>8.26</v>
          </cell>
          <cell r="AF1304">
            <v>4.67</v>
          </cell>
          <cell r="AG1304">
            <v>2.67</v>
          </cell>
          <cell r="AH1304">
            <v>1.17</v>
          </cell>
          <cell r="AI1304">
            <v>0</v>
          </cell>
          <cell r="AJ1304">
            <v>0</v>
          </cell>
          <cell r="AK1304">
            <v>0</v>
          </cell>
          <cell r="AL1304">
            <v>2.99</v>
          </cell>
          <cell r="AM1304">
            <v>0</v>
          </cell>
          <cell r="AN1304">
            <v>0</v>
          </cell>
          <cell r="AO1304">
            <v>0</v>
          </cell>
          <cell r="AP1304">
            <v>0</v>
          </cell>
          <cell r="AQ1304">
            <v>0</v>
          </cell>
          <cell r="AR1304">
            <v>0</v>
          </cell>
          <cell r="AS1304">
            <v>0</v>
          </cell>
          <cell r="AT1304">
            <v>0</v>
          </cell>
          <cell r="AU1304">
            <v>3.3</v>
          </cell>
          <cell r="AV1304">
            <v>0.94800000000000006</v>
          </cell>
          <cell r="AW1304">
            <v>0</v>
          </cell>
          <cell r="AX1304">
            <v>0.82600000000000007</v>
          </cell>
          <cell r="AY1304" t="str">
            <v>2L152X102X7.9X19SLBB</v>
          </cell>
        </row>
        <row r="1305">
          <cell r="A1305" t="str">
            <v>2L</v>
          </cell>
          <cell r="B1305" t="str">
            <v>2L6X3-1/2X1/2SLBB</v>
          </cell>
          <cell r="C1305">
            <v>30.7</v>
          </cell>
          <cell r="D1305">
            <v>9.0399999999999991</v>
          </cell>
          <cell r="E1305">
            <v>3.5</v>
          </cell>
          <cell r="F1305">
            <v>0</v>
          </cell>
          <cell r="G1305">
            <v>0</v>
          </cell>
          <cell r="H1305">
            <v>0</v>
          </cell>
          <cell r="I1305">
            <v>6</v>
          </cell>
          <cell r="J1305">
            <v>0</v>
          </cell>
          <cell r="K1305">
            <v>0</v>
          </cell>
          <cell r="L1305">
            <v>0</v>
          </cell>
          <cell r="M1305">
            <v>0.5</v>
          </cell>
          <cell r="N1305">
            <v>0</v>
          </cell>
          <cell r="O1305">
            <v>0</v>
          </cell>
          <cell r="P1305">
            <v>0</v>
          </cell>
          <cell r="Q1305">
            <v>0</v>
          </cell>
          <cell r="R1305">
            <v>0</v>
          </cell>
          <cell r="S1305">
            <v>0.82900000000000007</v>
          </cell>
          <cell r="T1305">
            <v>0</v>
          </cell>
          <cell r="U1305">
            <v>0</v>
          </cell>
          <cell r="V1305">
            <v>0.376</v>
          </cell>
          <cell r="W1305">
            <v>0</v>
          </cell>
          <cell r="X1305">
            <v>0</v>
          </cell>
          <cell r="Y1305">
            <v>0</v>
          </cell>
          <cell r="Z1305">
            <v>0</v>
          </cell>
          <cell r="AA1305">
            <v>0</v>
          </cell>
          <cell r="AB1305">
            <v>0</v>
          </cell>
          <cell r="AC1305">
            <v>0</v>
          </cell>
          <cell r="AD1305">
            <v>0</v>
          </cell>
          <cell r="AE1305">
            <v>8.4700000000000006</v>
          </cell>
          <cell r="AF1305">
            <v>5.77</v>
          </cell>
          <cell r="AG1305">
            <v>3.17</v>
          </cell>
          <cell r="AH1305">
            <v>0.96799999999999997</v>
          </cell>
          <cell r="AI1305">
            <v>0</v>
          </cell>
          <cell r="AJ1305">
            <v>0</v>
          </cell>
          <cell r="AK1305">
            <v>0</v>
          </cell>
          <cell r="AL1305">
            <v>2.82</v>
          </cell>
          <cell r="AM1305">
            <v>0</v>
          </cell>
          <cell r="AN1305">
            <v>0</v>
          </cell>
          <cell r="AO1305">
            <v>0</v>
          </cell>
          <cell r="AP1305">
            <v>0</v>
          </cell>
          <cell r="AQ1305">
            <v>0</v>
          </cell>
          <cell r="AR1305">
            <v>0</v>
          </cell>
          <cell r="AS1305">
            <v>0</v>
          </cell>
          <cell r="AT1305">
            <v>0</v>
          </cell>
          <cell r="AU1305">
            <v>3.04</v>
          </cell>
          <cell r="AV1305">
            <v>0.96399999999999997</v>
          </cell>
          <cell r="AW1305">
            <v>0</v>
          </cell>
          <cell r="AX1305">
            <v>1</v>
          </cell>
          <cell r="AY1305" t="str">
            <v>2L152X89X12.7SLBB</v>
          </cell>
        </row>
        <row r="1306">
          <cell r="A1306" t="str">
            <v>2L</v>
          </cell>
          <cell r="B1306" t="str">
            <v>2L6X3-1/2X1/2X3/8SLBB</v>
          </cell>
          <cell r="C1306">
            <v>30.7</v>
          </cell>
          <cell r="D1306">
            <v>9.0399999999999991</v>
          </cell>
          <cell r="E1306">
            <v>3.5</v>
          </cell>
          <cell r="F1306">
            <v>0</v>
          </cell>
          <cell r="G1306">
            <v>0</v>
          </cell>
          <cell r="H1306">
            <v>0</v>
          </cell>
          <cell r="I1306">
            <v>6</v>
          </cell>
          <cell r="J1306">
            <v>0</v>
          </cell>
          <cell r="K1306">
            <v>0</v>
          </cell>
          <cell r="L1306">
            <v>0</v>
          </cell>
          <cell r="M1306">
            <v>0.5</v>
          </cell>
          <cell r="N1306">
            <v>0</v>
          </cell>
          <cell r="O1306">
            <v>0</v>
          </cell>
          <cell r="P1306">
            <v>0</v>
          </cell>
          <cell r="Q1306">
            <v>0</v>
          </cell>
          <cell r="R1306">
            <v>0</v>
          </cell>
          <cell r="S1306">
            <v>0.82900000000000007</v>
          </cell>
          <cell r="T1306">
            <v>0</v>
          </cell>
          <cell r="U1306">
            <v>0</v>
          </cell>
          <cell r="V1306">
            <v>0.376</v>
          </cell>
          <cell r="W1306">
            <v>0</v>
          </cell>
          <cell r="X1306">
            <v>0</v>
          </cell>
          <cell r="Y1306">
            <v>0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8.4700000000000006</v>
          </cell>
          <cell r="AF1306">
            <v>5.77</v>
          </cell>
          <cell r="AG1306">
            <v>3.17</v>
          </cell>
          <cell r="AH1306">
            <v>0.96799999999999997</v>
          </cell>
          <cell r="AI1306">
            <v>0</v>
          </cell>
          <cell r="AJ1306">
            <v>0</v>
          </cell>
          <cell r="AK1306">
            <v>0</v>
          </cell>
          <cell r="AL1306">
            <v>2.96</v>
          </cell>
          <cell r="AM1306">
            <v>0</v>
          </cell>
          <cell r="AN1306">
            <v>0</v>
          </cell>
          <cell r="AO1306">
            <v>0</v>
          </cell>
          <cell r="AP1306">
            <v>0</v>
          </cell>
          <cell r="AQ1306">
            <v>0</v>
          </cell>
          <cell r="AR1306">
            <v>0</v>
          </cell>
          <cell r="AS1306">
            <v>0</v>
          </cell>
          <cell r="AT1306">
            <v>0</v>
          </cell>
          <cell r="AU1306">
            <v>3.17</v>
          </cell>
          <cell r="AV1306">
            <v>0.96699999999999997</v>
          </cell>
          <cell r="AW1306">
            <v>0</v>
          </cell>
          <cell r="AX1306">
            <v>1</v>
          </cell>
          <cell r="AY1306" t="str">
            <v>2L152X89X12.7X9SLBB</v>
          </cell>
        </row>
        <row r="1307">
          <cell r="A1307" t="str">
            <v>2L</v>
          </cell>
          <cell r="B1307" t="str">
            <v>2L6X3-1/2X1/2X3/4SLBB</v>
          </cell>
          <cell r="C1307">
            <v>30.7</v>
          </cell>
          <cell r="D1307">
            <v>9.0399999999999991</v>
          </cell>
          <cell r="E1307">
            <v>3.5</v>
          </cell>
          <cell r="F1307">
            <v>0</v>
          </cell>
          <cell r="G1307">
            <v>0</v>
          </cell>
          <cell r="H1307">
            <v>0</v>
          </cell>
          <cell r="I1307">
            <v>6</v>
          </cell>
          <cell r="J1307">
            <v>0</v>
          </cell>
          <cell r="K1307">
            <v>0</v>
          </cell>
          <cell r="L1307">
            <v>0</v>
          </cell>
          <cell r="M1307">
            <v>0.5</v>
          </cell>
          <cell r="N1307">
            <v>0</v>
          </cell>
          <cell r="O1307">
            <v>0</v>
          </cell>
          <cell r="P1307">
            <v>0</v>
          </cell>
          <cell r="Q1307">
            <v>0</v>
          </cell>
          <cell r="R1307">
            <v>0</v>
          </cell>
          <cell r="S1307">
            <v>0.82900000000000007</v>
          </cell>
          <cell r="T1307">
            <v>0</v>
          </cell>
          <cell r="U1307">
            <v>0</v>
          </cell>
          <cell r="V1307">
            <v>0.376</v>
          </cell>
          <cell r="W1307">
            <v>0</v>
          </cell>
          <cell r="X1307">
            <v>0</v>
          </cell>
          <cell r="Y1307">
            <v>0</v>
          </cell>
          <cell r="Z1307">
            <v>0</v>
          </cell>
          <cell r="AA1307">
            <v>0</v>
          </cell>
          <cell r="AB1307">
            <v>0</v>
          </cell>
          <cell r="AC1307">
            <v>0</v>
          </cell>
          <cell r="AD1307">
            <v>0</v>
          </cell>
          <cell r="AE1307">
            <v>8.4700000000000006</v>
          </cell>
          <cell r="AF1307">
            <v>5.77</v>
          </cell>
          <cell r="AG1307">
            <v>3.17</v>
          </cell>
          <cell r="AH1307">
            <v>0.96799999999999997</v>
          </cell>
          <cell r="AI1307">
            <v>0</v>
          </cell>
          <cell r="AJ1307">
            <v>0</v>
          </cell>
          <cell r="AK1307">
            <v>0</v>
          </cell>
          <cell r="AL1307">
            <v>3.11</v>
          </cell>
          <cell r="AM1307">
            <v>0</v>
          </cell>
          <cell r="AN1307">
            <v>0</v>
          </cell>
          <cell r="AO1307">
            <v>0</v>
          </cell>
          <cell r="AP1307">
            <v>0</v>
          </cell>
          <cell r="AQ1307">
            <v>0</v>
          </cell>
          <cell r="AR1307">
            <v>0</v>
          </cell>
          <cell r="AS1307">
            <v>0</v>
          </cell>
          <cell r="AT1307">
            <v>0</v>
          </cell>
          <cell r="AU1307">
            <v>3.31</v>
          </cell>
          <cell r="AV1307">
            <v>0.96899999999999997</v>
          </cell>
          <cell r="AW1307">
            <v>0</v>
          </cell>
          <cell r="AX1307">
            <v>1</v>
          </cell>
          <cell r="AY1307" t="str">
            <v>2L152X89X12.7X19SLBB</v>
          </cell>
        </row>
        <row r="1308">
          <cell r="A1308" t="str">
            <v>2L</v>
          </cell>
          <cell r="B1308" t="str">
            <v>2L6X3-1/2X3/8SLBB</v>
          </cell>
          <cell r="C1308">
            <v>23.4</v>
          </cell>
          <cell r="D1308">
            <v>6.88</v>
          </cell>
          <cell r="E1308">
            <v>3.5</v>
          </cell>
          <cell r="F1308">
            <v>0</v>
          </cell>
          <cell r="G1308">
            <v>0</v>
          </cell>
          <cell r="H1308">
            <v>0</v>
          </cell>
          <cell r="I1308">
            <v>6</v>
          </cell>
          <cell r="J1308">
            <v>0</v>
          </cell>
          <cell r="K1308">
            <v>0</v>
          </cell>
          <cell r="L1308">
            <v>0</v>
          </cell>
          <cell r="M1308">
            <v>0.375</v>
          </cell>
          <cell r="N1308">
            <v>0</v>
          </cell>
          <cell r="O1308">
            <v>0</v>
          </cell>
          <cell r="P1308">
            <v>0</v>
          </cell>
          <cell r="Q1308">
            <v>0</v>
          </cell>
          <cell r="R1308">
            <v>0</v>
          </cell>
          <cell r="S1308">
            <v>0.78100000000000003</v>
          </cell>
          <cell r="T1308">
            <v>0</v>
          </cell>
          <cell r="U1308">
            <v>0</v>
          </cell>
          <cell r="V1308">
            <v>0.28700000000000003</v>
          </cell>
          <cell r="W1308">
            <v>0</v>
          </cell>
          <cell r="X1308">
            <v>0</v>
          </cell>
          <cell r="Y1308">
            <v>0</v>
          </cell>
          <cell r="Z1308">
            <v>0</v>
          </cell>
          <cell r="AA1308">
            <v>0</v>
          </cell>
          <cell r="AB1308">
            <v>0</v>
          </cell>
          <cell r="AC1308">
            <v>0</v>
          </cell>
          <cell r="AD1308">
            <v>0</v>
          </cell>
          <cell r="AE1308">
            <v>6.65</v>
          </cell>
          <cell r="AF1308">
            <v>4.3600000000000003</v>
          </cell>
          <cell r="AG1308">
            <v>2.4500000000000002</v>
          </cell>
          <cell r="AH1308">
            <v>0.98399999999999999</v>
          </cell>
          <cell r="AI1308">
            <v>0</v>
          </cell>
          <cell r="AJ1308">
            <v>0</v>
          </cell>
          <cell r="AK1308">
            <v>0</v>
          </cell>
          <cell r="AL1308">
            <v>2.8</v>
          </cell>
          <cell r="AM1308">
            <v>0</v>
          </cell>
          <cell r="AN1308">
            <v>0</v>
          </cell>
          <cell r="AO1308">
            <v>0</v>
          </cell>
          <cell r="AP1308">
            <v>0</v>
          </cell>
          <cell r="AQ1308">
            <v>0</v>
          </cell>
          <cell r="AR1308">
            <v>0</v>
          </cell>
          <cell r="AS1308">
            <v>0</v>
          </cell>
          <cell r="AT1308">
            <v>0</v>
          </cell>
          <cell r="AU1308">
            <v>3.02</v>
          </cell>
          <cell r="AV1308">
            <v>0.96199999999999997</v>
          </cell>
          <cell r="AW1308">
            <v>0</v>
          </cell>
          <cell r="AX1308">
            <v>0.998</v>
          </cell>
          <cell r="AY1308" t="str">
            <v>2L152X89X9.5SLBB</v>
          </cell>
        </row>
        <row r="1309">
          <cell r="A1309" t="str">
            <v>2L</v>
          </cell>
          <cell r="B1309" t="str">
            <v>2L6X3-1/2X3/8X3/8SLBB</v>
          </cell>
          <cell r="C1309">
            <v>23.4</v>
          </cell>
          <cell r="D1309">
            <v>6.88</v>
          </cell>
          <cell r="E1309">
            <v>3.5</v>
          </cell>
          <cell r="F1309">
            <v>0</v>
          </cell>
          <cell r="G1309">
            <v>0</v>
          </cell>
          <cell r="H1309">
            <v>0</v>
          </cell>
          <cell r="I1309">
            <v>6</v>
          </cell>
          <cell r="J1309">
            <v>0</v>
          </cell>
          <cell r="K1309">
            <v>0</v>
          </cell>
          <cell r="L1309">
            <v>0</v>
          </cell>
          <cell r="M1309">
            <v>0.375</v>
          </cell>
          <cell r="N1309">
            <v>0</v>
          </cell>
          <cell r="O1309">
            <v>0</v>
          </cell>
          <cell r="P1309">
            <v>0</v>
          </cell>
          <cell r="Q1309">
            <v>0</v>
          </cell>
          <cell r="R1309">
            <v>0</v>
          </cell>
          <cell r="S1309">
            <v>0.78100000000000003</v>
          </cell>
          <cell r="T1309">
            <v>0</v>
          </cell>
          <cell r="U1309">
            <v>0</v>
          </cell>
          <cell r="V1309">
            <v>0.28700000000000003</v>
          </cell>
          <cell r="W1309">
            <v>0</v>
          </cell>
          <cell r="X1309">
            <v>0</v>
          </cell>
          <cell r="Y1309">
            <v>0</v>
          </cell>
          <cell r="Z1309">
            <v>0</v>
          </cell>
          <cell r="AA1309">
            <v>0</v>
          </cell>
          <cell r="AB1309">
            <v>0</v>
          </cell>
          <cell r="AC1309">
            <v>0</v>
          </cell>
          <cell r="AD1309">
            <v>0</v>
          </cell>
          <cell r="AE1309">
            <v>6.65</v>
          </cell>
          <cell r="AF1309">
            <v>4.3600000000000003</v>
          </cell>
          <cell r="AG1309">
            <v>2.4500000000000002</v>
          </cell>
          <cell r="AH1309">
            <v>0.98399999999999999</v>
          </cell>
          <cell r="AI1309">
            <v>0</v>
          </cell>
          <cell r="AJ1309">
            <v>0</v>
          </cell>
          <cell r="AK1309">
            <v>0</v>
          </cell>
          <cell r="AL1309">
            <v>2.94</v>
          </cell>
          <cell r="AM1309">
            <v>0</v>
          </cell>
          <cell r="AN1309">
            <v>0</v>
          </cell>
          <cell r="AO1309">
            <v>0</v>
          </cell>
          <cell r="AP1309">
            <v>0</v>
          </cell>
          <cell r="AQ1309">
            <v>0</v>
          </cell>
          <cell r="AR1309">
            <v>0</v>
          </cell>
          <cell r="AS1309">
            <v>0</v>
          </cell>
          <cell r="AT1309">
            <v>0</v>
          </cell>
          <cell r="AU1309">
            <v>3.15</v>
          </cell>
          <cell r="AV1309">
            <v>0.96499999999999997</v>
          </cell>
          <cell r="AW1309">
            <v>0</v>
          </cell>
          <cell r="AX1309">
            <v>0.91200000000000003</v>
          </cell>
          <cell r="AY1309" t="str">
            <v>2L152X89X9.5X9SLBB</v>
          </cell>
        </row>
        <row r="1310">
          <cell r="A1310" t="str">
            <v>2L</v>
          </cell>
          <cell r="B1310" t="str">
            <v>2L6X3-1/2X3/8X3/4SLBB</v>
          </cell>
          <cell r="C1310">
            <v>23.4</v>
          </cell>
          <cell r="D1310">
            <v>6.88</v>
          </cell>
          <cell r="E1310">
            <v>3.5</v>
          </cell>
          <cell r="F1310">
            <v>0</v>
          </cell>
          <cell r="G1310">
            <v>0</v>
          </cell>
          <cell r="H1310">
            <v>0</v>
          </cell>
          <cell r="I1310">
            <v>6</v>
          </cell>
          <cell r="J1310">
            <v>0</v>
          </cell>
          <cell r="K1310">
            <v>0</v>
          </cell>
          <cell r="L1310">
            <v>0</v>
          </cell>
          <cell r="M1310">
            <v>0.375</v>
          </cell>
          <cell r="N1310">
            <v>0</v>
          </cell>
          <cell r="O1310">
            <v>0</v>
          </cell>
          <cell r="P1310">
            <v>0</v>
          </cell>
          <cell r="Q1310">
            <v>0</v>
          </cell>
          <cell r="R1310">
            <v>0</v>
          </cell>
          <cell r="S1310">
            <v>0.78100000000000003</v>
          </cell>
          <cell r="T1310">
            <v>0</v>
          </cell>
          <cell r="U1310">
            <v>0</v>
          </cell>
          <cell r="V1310">
            <v>0.28700000000000003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6.65</v>
          </cell>
          <cell r="AF1310">
            <v>4.3600000000000003</v>
          </cell>
          <cell r="AG1310">
            <v>2.4500000000000002</v>
          </cell>
          <cell r="AH1310">
            <v>0.98399999999999999</v>
          </cell>
          <cell r="AI1310">
            <v>0</v>
          </cell>
          <cell r="AJ1310">
            <v>0</v>
          </cell>
          <cell r="AK1310">
            <v>0</v>
          </cell>
          <cell r="AL1310">
            <v>3.08</v>
          </cell>
          <cell r="AM1310">
            <v>0</v>
          </cell>
          <cell r="AN1310">
            <v>0</v>
          </cell>
          <cell r="AO1310">
            <v>0</v>
          </cell>
          <cell r="AP1310">
            <v>0</v>
          </cell>
          <cell r="AQ1310">
            <v>0</v>
          </cell>
          <cell r="AR1310">
            <v>0</v>
          </cell>
          <cell r="AS1310">
            <v>0</v>
          </cell>
          <cell r="AT1310">
            <v>0</v>
          </cell>
          <cell r="AU1310">
            <v>3.29</v>
          </cell>
          <cell r="AV1310">
            <v>0.96699999999999997</v>
          </cell>
          <cell r="AW1310">
            <v>0</v>
          </cell>
          <cell r="AX1310">
            <v>0.91200000000000003</v>
          </cell>
          <cell r="AY1310" t="str">
            <v>2L152X89X9.5X19SLBB</v>
          </cell>
        </row>
        <row r="1311">
          <cell r="A1311" t="str">
            <v>2L</v>
          </cell>
          <cell r="B1311" t="str">
            <v>2L6X3-1/2X5/16SLBB</v>
          </cell>
          <cell r="C1311">
            <v>19.7</v>
          </cell>
          <cell r="D1311">
            <v>5.78</v>
          </cell>
          <cell r="E1311">
            <v>3.5</v>
          </cell>
          <cell r="F1311">
            <v>0</v>
          </cell>
          <cell r="G1311">
            <v>0</v>
          </cell>
          <cell r="H1311">
            <v>0</v>
          </cell>
          <cell r="I1311">
            <v>6</v>
          </cell>
          <cell r="J1311">
            <v>0</v>
          </cell>
          <cell r="K1311">
            <v>0</v>
          </cell>
          <cell r="L1311">
            <v>0</v>
          </cell>
          <cell r="M1311">
            <v>0.3125</v>
          </cell>
          <cell r="N1311">
            <v>0</v>
          </cell>
          <cell r="O1311">
            <v>0</v>
          </cell>
          <cell r="P1311">
            <v>0</v>
          </cell>
          <cell r="Q1311">
            <v>0</v>
          </cell>
          <cell r="R1311">
            <v>0</v>
          </cell>
          <cell r="S1311">
            <v>0.75600000000000001</v>
          </cell>
          <cell r="T1311">
            <v>0</v>
          </cell>
          <cell r="U1311">
            <v>0</v>
          </cell>
          <cell r="V1311">
            <v>0.24099999999999999</v>
          </cell>
          <cell r="W1311">
            <v>0</v>
          </cell>
          <cell r="X1311">
            <v>0</v>
          </cell>
          <cell r="Y1311">
            <v>0</v>
          </cell>
          <cell r="Z1311">
            <v>0</v>
          </cell>
          <cell r="AA1311">
            <v>0</v>
          </cell>
          <cell r="AB1311">
            <v>0</v>
          </cell>
          <cell r="AC1311">
            <v>0</v>
          </cell>
          <cell r="AD1311">
            <v>0</v>
          </cell>
          <cell r="AE1311">
            <v>5.68</v>
          </cell>
          <cell r="AF1311">
            <v>3.65</v>
          </cell>
          <cell r="AG1311">
            <v>2.0699999999999998</v>
          </cell>
          <cell r="AH1311">
            <v>0.99099999999999999</v>
          </cell>
          <cell r="AI1311">
            <v>0</v>
          </cell>
          <cell r="AJ1311">
            <v>0</v>
          </cell>
          <cell r="AK1311">
            <v>0</v>
          </cell>
          <cell r="AL1311">
            <v>2.78</v>
          </cell>
          <cell r="AM1311">
            <v>0</v>
          </cell>
          <cell r="AN1311">
            <v>0</v>
          </cell>
          <cell r="AO1311">
            <v>0</v>
          </cell>
          <cell r="AP1311">
            <v>0</v>
          </cell>
          <cell r="AQ1311">
            <v>0</v>
          </cell>
          <cell r="AR1311">
            <v>0</v>
          </cell>
          <cell r="AS1311">
            <v>0</v>
          </cell>
          <cell r="AT1311">
            <v>0</v>
          </cell>
          <cell r="AU1311">
            <v>3.02</v>
          </cell>
          <cell r="AV1311">
            <v>0.96</v>
          </cell>
          <cell r="AW1311">
            <v>0</v>
          </cell>
          <cell r="AX1311">
            <v>0.91400000000000003</v>
          </cell>
          <cell r="AY1311" t="str">
            <v>2L152X89X7.9SLBB</v>
          </cell>
        </row>
        <row r="1312">
          <cell r="A1312" t="str">
            <v>2L</v>
          </cell>
          <cell r="B1312" t="str">
            <v>2L6X3-1/2X5/16X3/8SLBB</v>
          </cell>
          <cell r="C1312">
            <v>19.7</v>
          </cell>
          <cell r="D1312">
            <v>5.78</v>
          </cell>
          <cell r="E1312">
            <v>3.5</v>
          </cell>
          <cell r="F1312">
            <v>0</v>
          </cell>
          <cell r="G1312">
            <v>0</v>
          </cell>
          <cell r="H1312">
            <v>0</v>
          </cell>
          <cell r="I1312">
            <v>6</v>
          </cell>
          <cell r="J1312">
            <v>0</v>
          </cell>
          <cell r="K1312">
            <v>0</v>
          </cell>
          <cell r="L1312">
            <v>0</v>
          </cell>
          <cell r="M1312">
            <v>0.3125</v>
          </cell>
          <cell r="N1312">
            <v>0</v>
          </cell>
          <cell r="O1312">
            <v>0</v>
          </cell>
          <cell r="P1312">
            <v>0</v>
          </cell>
          <cell r="Q1312">
            <v>0</v>
          </cell>
          <cell r="R1312">
            <v>0</v>
          </cell>
          <cell r="S1312">
            <v>0.75600000000000001</v>
          </cell>
          <cell r="T1312">
            <v>0</v>
          </cell>
          <cell r="U1312">
            <v>0</v>
          </cell>
          <cell r="V1312">
            <v>0.24099999999999999</v>
          </cell>
          <cell r="W1312">
            <v>0</v>
          </cell>
          <cell r="X1312">
            <v>0</v>
          </cell>
          <cell r="Y1312">
            <v>0</v>
          </cell>
          <cell r="Z1312">
            <v>0</v>
          </cell>
          <cell r="AA1312">
            <v>0</v>
          </cell>
          <cell r="AB1312">
            <v>0</v>
          </cell>
          <cell r="AC1312">
            <v>0</v>
          </cell>
          <cell r="AD1312">
            <v>0</v>
          </cell>
          <cell r="AE1312">
            <v>5.68</v>
          </cell>
          <cell r="AF1312">
            <v>3.65</v>
          </cell>
          <cell r="AG1312">
            <v>2.0699999999999998</v>
          </cell>
          <cell r="AH1312">
            <v>0.99099999999999999</v>
          </cell>
          <cell r="AI1312">
            <v>0</v>
          </cell>
          <cell r="AJ1312">
            <v>0</v>
          </cell>
          <cell r="AK1312">
            <v>0</v>
          </cell>
          <cell r="AL1312">
            <v>2.92</v>
          </cell>
          <cell r="AM1312">
            <v>0</v>
          </cell>
          <cell r="AN1312">
            <v>0</v>
          </cell>
          <cell r="AO1312">
            <v>0</v>
          </cell>
          <cell r="AP1312">
            <v>0</v>
          </cell>
          <cell r="AQ1312">
            <v>0</v>
          </cell>
          <cell r="AR1312">
            <v>0</v>
          </cell>
          <cell r="AS1312">
            <v>0</v>
          </cell>
          <cell r="AT1312">
            <v>0</v>
          </cell>
          <cell r="AU1312">
            <v>3.14</v>
          </cell>
          <cell r="AV1312">
            <v>0.96399999999999997</v>
          </cell>
          <cell r="AW1312">
            <v>0</v>
          </cell>
          <cell r="AX1312">
            <v>0.82600000000000007</v>
          </cell>
          <cell r="AY1312" t="str">
            <v>2L152X89X7.9X9SLBB</v>
          </cell>
        </row>
        <row r="1313">
          <cell r="A1313" t="str">
            <v>2L</v>
          </cell>
          <cell r="B1313" t="str">
            <v>2L6X3-1/2X5/16X3/4SLBB</v>
          </cell>
          <cell r="C1313">
            <v>19.7</v>
          </cell>
          <cell r="D1313">
            <v>5.78</v>
          </cell>
          <cell r="E1313">
            <v>3.5</v>
          </cell>
          <cell r="F1313">
            <v>0</v>
          </cell>
          <cell r="G1313">
            <v>0</v>
          </cell>
          <cell r="H1313">
            <v>0</v>
          </cell>
          <cell r="I1313">
            <v>6</v>
          </cell>
          <cell r="J1313">
            <v>0</v>
          </cell>
          <cell r="K1313">
            <v>0</v>
          </cell>
          <cell r="L1313">
            <v>0</v>
          </cell>
          <cell r="M1313">
            <v>0.3125</v>
          </cell>
          <cell r="N1313">
            <v>0</v>
          </cell>
          <cell r="O1313">
            <v>0</v>
          </cell>
          <cell r="P1313">
            <v>0</v>
          </cell>
          <cell r="Q1313">
            <v>0</v>
          </cell>
          <cell r="R1313">
            <v>0</v>
          </cell>
          <cell r="S1313">
            <v>0.75600000000000001</v>
          </cell>
          <cell r="T1313">
            <v>0</v>
          </cell>
          <cell r="U1313">
            <v>0</v>
          </cell>
          <cell r="V1313">
            <v>0.24099999999999999</v>
          </cell>
          <cell r="W1313">
            <v>0</v>
          </cell>
          <cell r="X1313">
            <v>0</v>
          </cell>
          <cell r="Y1313">
            <v>0</v>
          </cell>
          <cell r="Z1313">
            <v>0</v>
          </cell>
          <cell r="AA1313">
            <v>0</v>
          </cell>
          <cell r="AB1313">
            <v>0</v>
          </cell>
          <cell r="AC1313">
            <v>0</v>
          </cell>
          <cell r="AD1313">
            <v>0</v>
          </cell>
          <cell r="AE1313">
            <v>5.68</v>
          </cell>
          <cell r="AF1313">
            <v>3.65</v>
          </cell>
          <cell r="AG1313">
            <v>2.0699999999999998</v>
          </cell>
          <cell r="AH1313">
            <v>0.99099999999999999</v>
          </cell>
          <cell r="AI1313">
            <v>0</v>
          </cell>
          <cell r="AJ1313">
            <v>0</v>
          </cell>
          <cell r="AK1313">
            <v>0</v>
          </cell>
          <cell r="AL1313">
            <v>3.06</v>
          </cell>
          <cell r="AM1313">
            <v>0</v>
          </cell>
          <cell r="AN1313">
            <v>0</v>
          </cell>
          <cell r="AO1313">
            <v>0</v>
          </cell>
          <cell r="AP1313">
            <v>0</v>
          </cell>
          <cell r="AQ1313">
            <v>0</v>
          </cell>
          <cell r="AR1313">
            <v>0</v>
          </cell>
          <cell r="AS1313">
            <v>0</v>
          </cell>
          <cell r="AT1313">
            <v>0</v>
          </cell>
          <cell r="AU1313">
            <v>3.28</v>
          </cell>
          <cell r="AV1313">
            <v>0.96599999999999997</v>
          </cell>
          <cell r="AW1313">
            <v>0</v>
          </cell>
          <cell r="AX1313">
            <v>0.82600000000000007</v>
          </cell>
          <cell r="AY1313" t="str">
            <v>2L152X89X7.9X19SLBB</v>
          </cell>
        </row>
        <row r="1314">
          <cell r="A1314" t="str">
            <v>2L</v>
          </cell>
          <cell r="B1314" t="str">
            <v>2L5X3-1/2X3/4SLBB</v>
          </cell>
          <cell r="C1314">
            <v>39.6</v>
          </cell>
          <cell r="D1314">
            <v>11.6</v>
          </cell>
          <cell r="E1314">
            <v>3.5</v>
          </cell>
          <cell r="F1314">
            <v>0</v>
          </cell>
          <cell r="G1314">
            <v>0</v>
          </cell>
          <cell r="H1314">
            <v>0</v>
          </cell>
          <cell r="I1314">
            <v>5</v>
          </cell>
          <cell r="J1314">
            <v>0</v>
          </cell>
          <cell r="K1314">
            <v>0</v>
          </cell>
          <cell r="L1314">
            <v>0</v>
          </cell>
          <cell r="M1314">
            <v>0.75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0.99299999999999999</v>
          </cell>
          <cell r="T1314">
            <v>0</v>
          </cell>
          <cell r="U1314">
            <v>0</v>
          </cell>
          <cell r="V1314">
            <v>0.58199999999999996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11</v>
          </cell>
          <cell r="AF1314">
            <v>8.1300000000000008</v>
          </cell>
          <cell r="AG1314">
            <v>4.4000000000000004</v>
          </cell>
          <cell r="AH1314">
            <v>0.97399999999999998</v>
          </cell>
          <cell r="AI1314">
            <v>0</v>
          </cell>
          <cell r="AJ1314">
            <v>0</v>
          </cell>
          <cell r="AK1314">
            <v>0</v>
          </cell>
          <cell r="AL1314">
            <v>2.33</v>
          </cell>
          <cell r="AM1314">
            <v>0</v>
          </cell>
          <cell r="AN1314">
            <v>0</v>
          </cell>
          <cell r="AO1314">
            <v>0</v>
          </cell>
          <cell r="AP1314">
            <v>0</v>
          </cell>
          <cell r="AQ1314">
            <v>0</v>
          </cell>
          <cell r="AR1314">
            <v>0</v>
          </cell>
          <cell r="AS1314">
            <v>0</v>
          </cell>
          <cell r="AT1314">
            <v>0</v>
          </cell>
          <cell r="AU1314">
            <v>2.6</v>
          </cell>
          <cell r="AV1314">
            <v>0.94300000000000006</v>
          </cell>
          <cell r="AW1314">
            <v>0</v>
          </cell>
          <cell r="AX1314">
            <v>1</v>
          </cell>
          <cell r="AY1314" t="str">
            <v>2L127X89X19SLBB</v>
          </cell>
        </row>
        <row r="1315">
          <cell r="A1315" t="str">
            <v>2L</v>
          </cell>
          <cell r="B1315" t="str">
            <v>2L5X3-1/2X3/4X3/8SLBB</v>
          </cell>
          <cell r="C1315">
            <v>39.6</v>
          </cell>
          <cell r="D1315">
            <v>11.6</v>
          </cell>
          <cell r="E1315">
            <v>3.5</v>
          </cell>
          <cell r="F1315">
            <v>0</v>
          </cell>
          <cell r="G1315">
            <v>0</v>
          </cell>
          <cell r="H1315">
            <v>0</v>
          </cell>
          <cell r="I1315">
            <v>5</v>
          </cell>
          <cell r="J1315">
            <v>0</v>
          </cell>
          <cell r="K1315">
            <v>0</v>
          </cell>
          <cell r="L1315">
            <v>0</v>
          </cell>
          <cell r="M1315">
            <v>0.75</v>
          </cell>
          <cell r="N1315">
            <v>0</v>
          </cell>
          <cell r="O1315">
            <v>0</v>
          </cell>
          <cell r="P1315">
            <v>0</v>
          </cell>
          <cell r="Q1315">
            <v>0</v>
          </cell>
          <cell r="R1315">
            <v>0</v>
          </cell>
          <cell r="S1315">
            <v>0.99299999999999999</v>
          </cell>
          <cell r="T1315">
            <v>0</v>
          </cell>
          <cell r="U1315">
            <v>0</v>
          </cell>
          <cell r="V1315">
            <v>0.58199999999999996</v>
          </cell>
          <cell r="W1315">
            <v>0</v>
          </cell>
          <cell r="X1315">
            <v>0</v>
          </cell>
          <cell r="Y1315">
            <v>0</v>
          </cell>
          <cell r="Z1315">
            <v>0</v>
          </cell>
          <cell r="AA1315">
            <v>0</v>
          </cell>
          <cell r="AB1315">
            <v>0</v>
          </cell>
          <cell r="AC1315">
            <v>0</v>
          </cell>
          <cell r="AD1315">
            <v>0</v>
          </cell>
          <cell r="AE1315">
            <v>11</v>
          </cell>
          <cell r="AF1315">
            <v>8.1300000000000008</v>
          </cell>
          <cell r="AG1315">
            <v>4.4000000000000004</v>
          </cell>
          <cell r="AH1315">
            <v>0.97399999999999998</v>
          </cell>
          <cell r="AI1315">
            <v>0</v>
          </cell>
          <cell r="AJ1315">
            <v>0</v>
          </cell>
          <cell r="AK1315">
            <v>0</v>
          </cell>
          <cell r="AL1315">
            <v>2.4700000000000002</v>
          </cell>
          <cell r="AM1315">
            <v>0</v>
          </cell>
          <cell r="AN1315">
            <v>0</v>
          </cell>
          <cell r="AO1315">
            <v>0</v>
          </cell>
          <cell r="AP1315">
            <v>0</v>
          </cell>
          <cell r="AQ1315">
            <v>0</v>
          </cell>
          <cell r="AR1315">
            <v>0</v>
          </cell>
          <cell r="AS1315">
            <v>0</v>
          </cell>
          <cell r="AT1315">
            <v>0</v>
          </cell>
          <cell r="AU1315">
            <v>2.73</v>
          </cell>
          <cell r="AV1315">
            <v>0.94900000000000007</v>
          </cell>
          <cell r="AW1315">
            <v>0</v>
          </cell>
          <cell r="AX1315">
            <v>1</v>
          </cell>
          <cell r="AY1315" t="str">
            <v>2L127X89X19X9SLBB</v>
          </cell>
        </row>
        <row r="1316">
          <cell r="A1316" t="str">
            <v>2L</v>
          </cell>
          <cell r="B1316" t="str">
            <v>2L5X3-1/2X3/4X3/4SLBB</v>
          </cell>
          <cell r="C1316">
            <v>39.6</v>
          </cell>
          <cell r="D1316">
            <v>11.6</v>
          </cell>
          <cell r="E1316">
            <v>3.5</v>
          </cell>
          <cell r="F1316">
            <v>0</v>
          </cell>
          <cell r="G1316">
            <v>0</v>
          </cell>
          <cell r="H1316">
            <v>0</v>
          </cell>
          <cell r="I1316">
            <v>5</v>
          </cell>
          <cell r="J1316">
            <v>0</v>
          </cell>
          <cell r="K1316">
            <v>0</v>
          </cell>
          <cell r="L1316">
            <v>0</v>
          </cell>
          <cell r="M1316">
            <v>0.75</v>
          </cell>
          <cell r="N1316">
            <v>0</v>
          </cell>
          <cell r="O1316">
            <v>0</v>
          </cell>
          <cell r="P1316">
            <v>0</v>
          </cell>
          <cell r="Q1316">
            <v>0</v>
          </cell>
          <cell r="R1316">
            <v>0</v>
          </cell>
          <cell r="S1316">
            <v>0.99299999999999999</v>
          </cell>
          <cell r="T1316">
            <v>0</v>
          </cell>
          <cell r="U1316">
            <v>0</v>
          </cell>
          <cell r="V1316">
            <v>0.58199999999999996</v>
          </cell>
          <cell r="W1316">
            <v>0</v>
          </cell>
          <cell r="X1316">
            <v>0</v>
          </cell>
          <cell r="Y1316">
            <v>0</v>
          </cell>
          <cell r="Z1316">
            <v>0</v>
          </cell>
          <cell r="AA1316">
            <v>0</v>
          </cell>
          <cell r="AB1316">
            <v>0</v>
          </cell>
          <cell r="AC1316">
            <v>0</v>
          </cell>
          <cell r="AD1316">
            <v>0</v>
          </cell>
          <cell r="AE1316">
            <v>11</v>
          </cell>
          <cell r="AF1316">
            <v>8.1300000000000008</v>
          </cell>
          <cell r="AG1316">
            <v>4.4000000000000004</v>
          </cell>
          <cell r="AH1316">
            <v>0.97399999999999998</v>
          </cell>
          <cell r="AI1316">
            <v>0</v>
          </cell>
          <cell r="AJ1316">
            <v>0</v>
          </cell>
          <cell r="AK1316">
            <v>0</v>
          </cell>
          <cell r="AL1316">
            <v>2.62</v>
          </cell>
          <cell r="AM1316">
            <v>0</v>
          </cell>
          <cell r="AN1316">
            <v>0</v>
          </cell>
          <cell r="AO1316">
            <v>0</v>
          </cell>
          <cell r="AP1316">
            <v>0</v>
          </cell>
          <cell r="AQ1316">
            <v>0</v>
          </cell>
          <cell r="AR1316">
            <v>0</v>
          </cell>
          <cell r="AS1316">
            <v>0</v>
          </cell>
          <cell r="AT1316">
            <v>0</v>
          </cell>
          <cell r="AU1316">
            <v>2.86</v>
          </cell>
          <cell r="AV1316">
            <v>0.95300000000000007</v>
          </cell>
          <cell r="AW1316">
            <v>0</v>
          </cell>
          <cell r="AX1316">
            <v>1</v>
          </cell>
          <cell r="AY1316" t="str">
            <v>2L127X89X19X19SLBB</v>
          </cell>
        </row>
        <row r="1317">
          <cell r="A1317" t="str">
            <v>2L</v>
          </cell>
          <cell r="B1317" t="str">
            <v>2L5X3-1/2X5/8SLBB</v>
          </cell>
          <cell r="C1317">
            <v>33.5</v>
          </cell>
          <cell r="D1317">
            <v>9.85</v>
          </cell>
          <cell r="E1317">
            <v>3.5</v>
          </cell>
          <cell r="F1317">
            <v>0</v>
          </cell>
          <cell r="G1317">
            <v>0</v>
          </cell>
          <cell r="H1317">
            <v>0</v>
          </cell>
          <cell r="I1317">
            <v>5</v>
          </cell>
          <cell r="J1317">
            <v>0</v>
          </cell>
          <cell r="K1317">
            <v>0</v>
          </cell>
          <cell r="L1317">
            <v>0</v>
          </cell>
          <cell r="M1317">
            <v>0.625</v>
          </cell>
          <cell r="N1317">
            <v>0</v>
          </cell>
          <cell r="O1317">
            <v>0</v>
          </cell>
          <cell r="P1317">
            <v>0</v>
          </cell>
          <cell r="Q1317">
            <v>0</v>
          </cell>
          <cell r="R1317">
            <v>0</v>
          </cell>
          <cell r="S1317">
            <v>0.94700000000000006</v>
          </cell>
          <cell r="T1317">
            <v>0</v>
          </cell>
          <cell r="U1317">
            <v>0</v>
          </cell>
          <cell r="V1317">
            <v>0.49299999999999999</v>
          </cell>
          <cell r="W1317">
            <v>0</v>
          </cell>
          <cell r="X1317">
            <v>0</v>
          </cell>
          <cell r="Y1317">
            <v>0</v>
          </cell>
          <cell r="Z1317">
            <v>0</v>
          </cell>
          <cell r="AA1317">
            <v>0</v>
          </cell>
          <cell r="AB1317">
            <v>0</v>
          </cell>
          <cell r="AC1317">
            <v>0</v>
          </cell>
          <cell r="AD1317">
            <v>0</v>
          </cell>
          <cell r="AE1317">
            <v>9.6</v>
          </cell>
          <cell r="AF1317">
            <v>6.87</v>
          </cell>
          <cell r="AG1317">
            <v>3.76</v>
          </cell>
          <cell r="AH1317">
            <v>0.98699999999999999</v>
          </cell>
          <cell r="AI1317">
            <v>0</v>
          </cell>
          <cell r="AJ1317">
            <v>0</v>
          </cell>
          <cell r="AK1317">
            <v>0</v>
          </cell>
          <cell r="AL1317">
            <v>2.2999999999999998</v>
          </cell>
          <cell r="AM1317">
            <v>0</v>
          </cell>
          <cell r="AN1317">
            <v>0</v>
          </cell>
          <cell r="AO1317">
            <v>0</v>
          </cell>
          <cell r="AP1317">
            <v>0</v>
          </cell>
          <cell r="AQ1317">
            <v>0</v>
          </cell>
          <cell r="AR1317">
            <v>0</v>
          </cell>
          <cell r="AS1317">
            <v>0</v>
          </cell>
          <cell r="AT1317">
            <v>0</v>
          </cell>
          <cell r="AU1317">
            <v>2.59</v>
          </cell>
          <cell r="AV1317">
            <v>0.94</v>
          </cell>
          <cell r="AW1317">
            <v>0</v>
          </cell>
          <cell r="AX1317">
            <v>1</v>
          </cell>
          <cell r="AY1317" t="str">
            <v>2L127X89X15.9SLBB</v>
          </cell>
        </row>
        <row r="1318">
          <cell r="A1318" t="str">
            <v>2L</v>
          </cell>
          <cell r="B1318" t="str">
            <v>2L5X3-1/2X5/8X3/8SLBB</v>
          </cell>
          <cell r="C1318">
            <v>33.5</v>
          </cell>
          <cell r="D1318">
            <v>9.85</v>
          </cell>
          <cell r="E1318">
            <v>3.5</v>
          </cell>
          <cell r="F1318">
            <v>0</v>
          </cell>
          <cell r="G1318">
            <v>0</v>
          </cell>
          <cell r="H1318">
            <v>0</v>
          </cell>
          <cell r="I1318">
            <v>5</v>
          </cell>
          <cell r="J1318">
            <v>0</v>
          </cell>
          <cell r="K1318">
            <v>0</v>
          </cell>
          <cell r="L1318">
            <v>0</v>
          </cell>
          <cell r="M1318">
            <v>0.625</v>
          </cell>
          <cell r="N1318">
            <v>0</v>
          </cell>
          <cell r="O1318">
            <v>0</v>
          </cell>
          <cell r="P1318">
            <v>0</v>
          </cell>
          <cell r="Q1318">
            <v>0</v>
          </cell>
          <cell r="R1318">
            <v>0</v>
          </cell>
          <cell r="S1318">
            <v>0.94700000000000006</v>
          </cell>
          <cell r="T1318">
            <v>0</v>
          </cell>
          <cell r="U1318">
            <v>0</v>
          </cell>
          <cell r="V1318">
            <v>0.49299999999999999</v>
          </cell>
          <cell r="W1318">
            <v>0</v>
          </cell>
          <cell r="X1318">
            <v>0</v>
          </cell>
          <cell r="Y1318">
            <v>0</v>
          </cell>
          <cell r="Z1318">
            <v>0</v>
          </cell>
          <cell r="AA1318">
            <v>0</v>
          </cell>
          <cell r="AB1318">
            <v>0</v>
          </cell>
          <cell r="AC1318">
            <v>0</v>
          </cell>
          <cell r="AD1318">
            <v>0</v>
          </cell>
          <cell r="AE1318">
            <v>9.6</v>
          </cell>
          <cell r="AF1318">
            <v>6.87</v>
          </cell>
          <cell r="AG1318">
            <v>3.76</v>
          </cell>
          <cell r="AH1318">
            <v>0.98699999999999999</v>
          </cell>
          <cell r="AI1318">
            <v>0</v>
          </cell>
          <cell r="AJ1318">
            <v>0</v>
          </cell>
          <cell r="AK1318">
            <v>0</v>
          </cell>
          <cell r="AL1318">
            <v>2.4500000000000002</v>
          </cell>
          <cell r="AM1318">
            <v>0</v>
          </cell>
          <cell r="AN1318">
            <v>0</v>
          </cell>
          <cell r="AO1318">
            <v>0</v>
          </cell>
          <cell r="AP1318">
            <v>0</v>
          </cell>
          <cell r="AQ1318">
            <v>0</v>
          </cell>
          <cell r="AR1318">
            <v>0</v>
          </cell>
          <cell r="AS1318">
            <v>0</v>
          </cell>
          <cell r="AT1318">
            <v>0</v>
          </cell>
          <cell r="AU1318">
            <v>2.71</v>
          </cell>
          <cell r="AV1318">
            <v>0.94499999999999995</v>
          </cell>
          <cell r="AW1318">
            <v>0</v>
          </cell>
          <cell r="AX1318">
            <v>1</v>
          </cell>
          <cell r="AY1318" t="str">
            <v>2L127X89X15.9X9SLBB</v>
          </cell>
        </row>
        <row r="1319">
          <cell r="A1319" t="str">
            <v>2L</v>
          </cell>
          <cell r="B1319" t="str">
            <v>2L5X3-1/2X5/8X3/4SLBB</v>
          </cell>
          <cell r="C1319">
            <v>33.5</v>
          </cell>
          <cell r="D1319">
            <v>9.85</v>
          </cell>
          <cell r="E1319">
            <v>3.5</v>
          </cell>
          <cell r="F1319">
            <v>0</v>
          </cell>
          <cell r="G1319">
            <v>0</v>
          </cell>
          <cell r="H1319">
            <v>0</v>
          </cell>
          <cell r="I1319">
            <v>5</v>
          </cell>
          <cell r="J1319">
            <v>0</v>
          </cell>
          <cell r="K1319">
            <v>0</v>
          </cell>
          <cell r="L1319">
            <v>0</v>
          </cell>
          <cell r="M1319">
            <v>0.625</v>
          </cell>
          <cell r="N1319">
            <v>0</v>
          </cell>
          <cell r="O1319">
            <v>0</v>
          </cell>
          <cell r="P1319">
            <v>0</v>
          </cell>
          <cell r="Q1319">
            <v>0</v>
          </cell>
          <cell r="R1319">
            <v>0</v>
          </cell>
          <cell r="S1319">
            <v>0.94700000000000006</v>
          </cell>
          <cell r="T1319">
            <v>0</v>
          </cell>
          <cell r="U1319">
            <v>0</v>
          </cell>
          <cell r="V1319">
            <v>0.49299999999999999</v>
          </cell>
          <cell r="W1319">
            <v>0</v>
          </cell>
          <cell r="X1319">
            <v>0</v>
          </cell>
          <cell r="Y1319">
            <v>0</v>
          </cell>
          <cell r="Z1319">
            <v>0</v>
          </cell>
          <cell r="AA1319">
            <v>0</v>
          </cell>
          <cell r="AB1319">
            <v>0</v>
          </cell>
          <cell r="AC1319">
            <v>0</v>
          </cell>
          <cell r="AD1319">
            <v>0</v>
          </cell>
          <cell r="AE1319">
            <v>9.6</v>
          </cell>
          <cell r="AF1319">
            <v>6.87</v>
          </cell>
          <cell r="AG1319">
            <v>3.76</v>
          </cell>
          <cell r="AH1319">
            <v>0.98699999999999999</v>
          </cell>
          <cell r="AI1319">
            <v>0</v>
          </cell>
          <cell r="AJ1319">
            <v>0</v>
          </cell>
          <cell r="AK1319">
            <v>0</v>
          </cell>
          <cell r="AL1319">
            <v>2.59</v>
          </cell>
          <cell r="AM1319">
            <v>0</v>
          </cell>
          <cell r="AN1319">
            <v>0</v>
          </cell>
          <cell r="AO1319">
            <v>0</v>
          </cell>
          <cell r="AP1319">
            <v>0</v>
          </cell>
          <cell r="AQ1319">
            <v>0</v>
          </cell>
          <cell r="AR1319">
            <v>0</v>
          </cell>
          <cell r="AS1319">
            <v>0</v>
          </cell>
          <cell r="AT1319">
            <v>0</v>
          </cell>
          <cell r="AU1319">
            <v>2.85</v>
          </cell>
          <cell r="AV1319">
            <v>0.95</v>
          </cell>
          <cell r="AW1319">
            <v>0</v>
          </cell>
          <cell r="AX1319">
            <v>1</v>
          </cell>
          <cell r="AY1319" t="str">
            <v>2L127X89X15.9X19SLBB</v>
          </cell>
        </row>
        <row r="1320">
          <cell r="A1320" t="str">
            <v>2L</v>
          </cell>
          <cell r="B1320" t="str">
            <v>2L5X3-1/2X1/2SLBB</v>
          </cell>
          <cell r="C1320">
            <v>27.2</v>
          </cell>
          <cell r="D1320">
            <v>8.01</v>
          </cell>
          <cell r="E1320">
            <v>3.5</v>
          </cell>
          <cell r="F1320">
            <v>0</v>
          </cell>
          <cell r="G1320">
            <v>0</v>
          </cell>
          <cell r="H1320">
            <v>0</v>
          </cell>
          <cell r="I1320">
            <v>5</v>
          </cell>
          <cell r="J1320">
            <v>0</v>
          </cell>
          <cell r="K1320">
            <v>0</v>
          </cell>
          <cell r="L1320">
            <v>0</v>
          </cell>
          <cell r="M1320">
            <v>0.5</v>
          </cell>
          <cell r="N1320">
            <v>0</v>
          </cell>
          <cell r="O1320">
            <v>0</v>
          </cell>
          <cell r="P1320">
            <v>0</v>
          </cell>
          <cell r="Q1320">
            <v>0</v>
          </cell>
          <cell r="R1320">
            <v>0</v>
          </cell>
          <cell r="S1320">
            <v>0.90100000000000002</v>
          </cell>
          <cell r="T1320">
            <v>0</v>
          </cell>
          <cell r="U1320">
            <v>0</v>
          </cell>
          <cell r="V1320">
            <v>0.4</v>
          </cell>
          <cell r="W1320">
            <v>0</v>
          </cell>
          <cell r="X1320">
            <v>0</v>
          </cell>
          <cell r="Y1320">
            <v>0</v>
          </cell>
          <cell r="Z1320">
            <v>0</v>
          </cell>
          <cell r="AA1320">
            <v>0</v>
          </cell>
          <cell r="AB1320">
            <v>0</v>
          </cell>
          <cell r="AC1320">
            <v>0</v>
          </cell>
          <cell r="AD1320">
            <v>0</v>
          </cell>
          <cell r="AE1320">
            <v>8.0399999999999991</v>
          </cell>
          <cell r="AF1320">
            <v>5.57</v>
          </cell>
          <cell r="AG1320">
            <v>3.09</v>
          </cell>
          <cell r="AH1320">
            <v>1</v>
          </cell>
          <cell r="AI1320">
            <v>0</v>
          </cell>
          <cell r="AJ1320">
            <v>0</v>
          </cell>
          <cell r="AK1320">
            <v>0</v>
          </cell>
          <cell r="AL1320">
            <v>2.2799999999999998</v>
          </cell>
          <cell r="AM1320">
            <v>0</v>
          </cell>
          <cell r="AN1320">
            <v>0</v>
          </cell>
          <cell r="AO1320">
            <v>0</v>
          </cell>
          <cell r="AP1320">
            <v>0</v>
          </cell>
          <cell r="AQ1320">
            <v>0</v>
          </cell>
          <cell r="AR1320">
            <v>0</v>
          </cell>
          <cell r="AS1320">
            <v>0</v>
          </cell>
          <cell r="AT1320">
            <v>0</v>
          </cell>
          <cell r="AU1320">
            <v>2.58</v>
          </cell>
          <cell r="AV1320">
            <v>0.93600000000000005</v>
          </cell>
          <cell r="AW1320">
            <v>0</v>
          </cell>
          <cell r="AX1320">
            <v>1</v>
          </cell>
          <cell r="AY1320" t="str">
            <v>2L127X89X12.7SLBB</v>
          </cell>
        </row>
        <row r="1321">
          <cell r="A1321" t="str">
            <v>2L</v>
          </cell>
          <cell r="B1321" t="str">
            <v>2L5X3-1/2X1/2X3/8SLBB</v>
          </cell>
          <cell r="C1321">
            <v>27.2</v>
          </cell>
          <cell r="D1321">
            <v>8.01</v>
          </cell>
          <cell r="E1321">
            <v>3.5</v>
          </cell>
          <cell r="F1321">
            <v>0</v>
          </cell>
          <cell r="G1321">
            <v>0</v>
          </cell>
          <cell r="H1321">
            <v>0</v>
          </cell>
          <cell r="I1321">
            <v>5</v>
          </cell>
          <cell r="J1321">
            <v>0</v>
          </cell>
          <cell r="K1321">
            <v>0</v>
          </cell>
          <cell r="L1321">
            <v>0</v>
          </cell>
          <cell r="M1321">
            <v>0.5</v>
          </cell>
          <cell r="N1321">
            <v>0</v>
          </cell>
          <cell r="O1321">
            <v>0</v>
          </cell>
          <cell r="P1321">
            <v>0</v>
          </cell>
          <cell r="Q1321">
            <v>0</v>
          </cell>
          <cell r="R1321">
            <v>0</v>
          </cell>
          <cell r="S1321">
            <v>0.90100000000000002</v>
          </cell>
          <cell r="T1321">
            <v>0</v>
          </cell>
          <cell r="U1321">
            <v>0</v>
          </cell>
          <cell r="V1321">
            <v>0.4</v>
          </cell>
          <cell r="W1321">
            <v>0</v>
          </cell>
          <cell r="X1321">
            <v>0</v>
          </cell>
          <cell r="Y1321">
            <v>0</v>
          </cell>
          <cell r="Z1321">
            <v>0</v>
          </cell>
          <cell r="AA1321">
            <v>0</v>
          </cell>
          <cell r="AB1321">
            <v>0</v>
          </cell>
          <cell r="AC1321">
            <v>0</v>
          </cell>
          <cell r="AD1321">
            <v>0</v>
          </cell>
          <cell r="AE1321">
            <v>8.0399999999999991</v>
          </cell>
          <cell r="AF1321">
            <v>5.57</v>
          </cell>
          <cell r="AG1321">
            <v>3.09</v>
          </cell>
          <cell r="AH1321">
            <v>1</v>
          </cell>
          <cell r="AI1321">
            <v>0</v>
          </cell>
          <cell r="AJ1321">
            <v>0</v>
          </cell>
          <cell r="AK1321">
            <v>0</v>
          </cell>
          <cell r="AL1321">
            <v>2.42</v>
          </cell>
          <cell r="AM1321">
            <v>0</v>
          </cell>
          <cell r="AN1321">
            <v>0</v>
          </cell>
          <cell r="AO1321">
            <v>0</v>
          </cell>
          <cell r="AP1321">
            <v>0</v>
          </cell>
          <cell r="AQ1321">
            <v>0</v>
          </cell>
          <cell r="AR1321">
            <v>0</v>
          </cell>
          <cell r="AS1321">
            <v>0</v>
          </cell>
          <cell r="AT1321">
            <v>0</v>
          </cell>
          <cell r="AU1321">
            <v>2.7</v>
          </cell>
          <cell r="AV1321">
            <v>0.94200000000000006</v>
          </cell>
          <cell r="AW1321">
            <v>0</v>
          </cell>
          <cell r="AX1321">
            <v>1</v>
          </cell>
          <cell r="AY1321" t="str">
            <v>2L127X89X12.7X9SLBB</v>
          </cell>
        </row>
        <row r="1322">
          <cell r="A1322" t="str">
            <v>2L</v>
          </cell>
          <cell r="B1322" t="str">
            <v>2L5X3-1/2X1/2X3/4SLBB</v>
          </cell>
          <cell r="C1322">
            <v>27.2</v>
          </cell>
          <cell r="D1322">
            <v>8.01</v>
          </cell>
          <cell r="E1322">
            <v>3.5</v>
          </cell>
          <cell r="F1322">
            <v>0</v>
          </cell>
          <cell r="G1322">
            <v>0</v>
          </cell>
          <cell r="H1322">
            <v>0</v>
          </cell>
          <cell r="I1322">
            <v>5</v>
          </cell>
          <cell r="J1322">
            <v>0</v>
          </cell>
          <cell r="K1322">
            <v>0</v>
          </cell>
          <cell r="L1322">
            <v>0</v>
          </cell>
          <cell r="M1322">
            <v>0.5</v>
          </cell>
          <cell r="N1322">
            <v>0</v>
          </cell>
          <cell r="O1322">
            <v>0</v>
          </cell>
          <cell r="P1322">
            <v>0</v>
          </cell>
          <cell r="Q1322">
            <v>0</v>
          </cell>
          <cell r="R1322">
            <v>0</v>
          </cell>
          <cell r="S1322">
            <v>0.90100000000000002</v>
          </cell>
          <cell r="T1322">
            <v>0</v>
          </cell>
          <cell r="U1322">
            <v>0</v>
          </cell>
          <cell r="V1322">
            <v>0.4</v>
          </cell>
          <cell r="W1322">
            <v>0</v>
          </cell>
          <cell r="X1322">
            <v>0</v>
          </cell>
          <cell r="Y1322">
            <v>0</v>
          </cell>
          <cell r="Z1322">
            <v>0</v>
          </cell>
          <cell r="AA1322">
            <v>0</v>
          </cell>
          <cell r="AB1322">
            <v>0</v>
          </cell>
          <cell r="AC1322">
            <v>0</v>
          </cell>
          <cell r="AD1322">
            <v>0</v>
          </cell>
          <cell r="AE1322">
            <v>8.0399999999999991</v>
          </cell>
          <cell r="AF1322">
            <v>5.57</v>
          </cell>
          <cell r="AG1322">
            <v>3.09</v>
          </cell>
          <cell r="AH1322">
            <v>1</v>
          </cell>
          <cell r="AI1322">
            <v>0</v>
          </cell>
          <cell r="AJ1322">
            <v>0</v>
          </cell>
          <cell r="AK1322">
            <v>0</v>
          </cell>
          <cell r="AL1322">
            <v>2.57</v>
          </cell>
          <cell r="AM1322">
            <v>0</v>
          </cell>
          <cell r="AN1322">
            <v>0</v>
          </cell>
          <cell r="AO1322">
            <v>0</v>
          </cell>
          <cell r="AP1322">
            <v>0</v>
          </cell>
          <cell r="AQ1322">
            <v>0</v>
          </cell>
          <cell r="AR1322">
            <v>0</v>
          </cell>
          <cell r="AS1322">
            <v>0</v>
          </cell>
          <cell r="AT1322">
            <v>0</v>
          </cell>
          <cell r="AU1322">
            <v>2.83</v>
          </cell>
          <cell r="AV1322">
            <v>0.94700000000000006</v>
          </cell>
          <cell r="AW1322">
            <v>0</v>
          </cell>
          <cell r="AX1322">
            <v>1</v>
          </cell>
          <cell r="AY1322" t="str">
            <v>2L127X89X12.7X19SLBB</v>
          </cell>
        </row>
        <row r="1323">
          <cell r="A1323" t="str">
            <v>2L</v>
          </cell>
          <cell r="B1323" t="str">
            <v>2L5X3-1/2X3/8SLBB</v>
          </cell>
          <cell r="C1323">
            <v>20.8</v>
          </cell>
          <cell r="D1323">
            <v>6.1</v>
          </cell>
          <cell r="E1323">
            <v>3.5</v>
          </cell>
          <cell r="F1323">
            <v>0</v>
          </cell>
          <cell r="G1323">
            <v>0</v>
          </cell>
          <cell r="H1323">
            <v>0</v>
          </cell>
          <cell r="I1323">
            <v>5</v>
          </cell>
          <cell r="J1323">
            <v>0</v>
          </cell>
          <cell r="K1323">
            <v>0</v>
          </cell>
          <cell r="L1323">
            <v>0</v>
          </cell>
          <cell r="M1323">
            <v>0.375</v>
          </cell>
          <cell r="N1323">
            <v>0</v>
          </cell>
          <cell r="O1323">
            <v>0</v>
          </cell>
          <cell r="P1323">
            <v>0</v>
          </cell>
          <cell r="Q1323">
            <v>0</v>
          </cell>
          <cell r="R1323">
            <v>0</v>
          </cell>
          <cell r="S1323">
            <v>0.85399999999999998</v>
          </cell>
          <cell r="T1323">
            <v>0</v>
          </cell>
          <cell r="U1323">
            <v>0</v>
          </cell>
          <cell r="V1323">
            <v>0.30499999999999999</v>
          </cell>
          <cell r="W1323">
            <v>0</v>
          </cell>
          <cell r="X1323">
            <v>0</v>
          </cell>
          <cell r="Y1323">
            <v>0</v>
          </cell>
          <cell r="Z1323">
            <v>0</v>
          </cell>
          <cell r="AA1323">
            <v>0</v>
          </cell>
          <cell r="AB1323">
            <v>0</v>
          </cell>
          <cell r="AC1323">
            <v>0</v>
          </cell>
          <cell r="AD1323">
            <v>0</v>
          </cell>
          <cell r="AE1323">
            <v>6.31</v>
          </cell>
          <cell r="AF1323">
            <v>4.2300000000000004</v>
          </cell>
          <cell r="AG1323">
            <v>2.38</v>
          </cell>
          <cell r="AH1323">
            <v>1.02</v>
          </cell>
          <cell r="AI1323">
            <v>0</v>
          </cell>
          <cell r="AJ1323">
            <v>0</v>
          </cell>
          <cell r="AK1323">
            <v>0</v>
          </cell>
          <cell r="AL1323">
            <v>2.2599999999999998</v>
          </cell>
          <cell r="AM1323">
            <v>0</v>
          </cell>
          <cell r="AN1323">
            <v>0</v>
          </cell>
          <cell r="AO1323">
            <v>0</v>
          </cell>
          <cell r="AP1323">
            <v>0</v>
          </cell>
          <cell r="AQ1323">
            <v>0</v>
          </cell>
          <cell r="AR1323">
            <v>0</v>
          </cell>
          <cell r="AS1323">
            <v>0</v>
          </cell>
          <cell r="AT1323">
            <v>0</v>
          </cell>
          <cell r="AU1323">
            <v>2.56</v>
          </cell>
          <cell r="AV1323">
            <v>0.93300000000000005</v>
          </cell>
          <cell r="AW1323">
            <v>0</v>
          </cell>
          <cell r="AX1323">
            <v>1</v>
          </cell>
          <cell r="AY1323" t="str">
            <v>2L127X89X9.5SLBB</v>
          </cell>
        </row>
        <row r="1324">
          <cell r="A1324" t="str">
            <v>2L</v>
          </cell>
          <cell r="B1324" t="str">
            <v>2L5X3-1/2X3/8X3/8SLBB</v>
          </cell>
          <cell r="C1324">
            <v>20.8</v>
          </cell>
          <cell r="D1324">
            <v>6.1</v>
          </cell>
          <cell r="E1324">
            <v>3.5</v>
          </cell>
          <cell r="F1324">
            <v>0</v>
          </cell>
          <cell r="G1324">
            <v>0</v>
          </cell>
          <cell r="H1324">
            <v>0</v>
          </cell>
          <cell r="I1324">
            <v>5</v>
          </cell>
          <cell r="J1324">
            <v>0</v>
          </cell>
          <cell r="K1324">
            <v>0</v>
          </cell>
          <cell r="L1324">
            <v>0</v>
          </cell>
          <cell r="M1324">
            <v>0.375</v>
          </cell>
          <cell r="N1324">
            <v>0</v>
          </cell>
          <cell r="O1324">
            <v>0</v>
          </cell>
          <cell r="P1324">
            <v>0</v>
          </cell>
          <cell r="Q1324">
            <v>0</v>
          </cell>
          <cell r="R1324">
            <v>0</v>
          </cell>
          <cell r="S1324">
            <v>0.85399999999999998</v>
          </cell>
          <cell r="T1324">
            <v>0</v>
          </cell>
          <cell r="U1324">
            <v>0</v>
          </cell>
          <cell r="V1324">
            <v>0.30499999999999999</v>
          </cell>
          <cell r="W1324">
            <v>0</v>
          </cell>
          <cell r="X1324">
            <v>0</v>
          </cell>
          <cell r="Y1324">
            <v>0</v>
          </cell>
          <cell r="Z1324">
            <v>0</v>
          </cell>
          <cell r="AA1324">
            <v>0</v>
          </cell>
          <cell r="AB1324">
            <v>0</v>
          </cell>
          <cell r="AC1324">
            <v>0</v>
          </cell>
          <cell r="AD1324">
            <v>0</v>
          </cell>
          <cell r="AE1324">
            <v>6.31</v>
          </cell>
          <cell r="AF1324">
            <v>4.2300000000000004</v>
          </cell>
          <cell r="AG1324">
            <v>2.38</v>
          </cell>
          <cell r="AH1324">
            <v>1.02</v>
          </cell>
          <cell r="AI1324">
            <v>0</v>
          </cell>
          <cell r="AJ1324">
            <v>0</v>
          </cell>
          <cell r="AK1324">
            <v>0</v>
          </cell>
          <cell r="AL1324">
            <v>2.39</v>
          </cell>
          <cell r="AM1324">
            <v>0</v>
          </cell>
          <cell r="AN1324">
            <v>0</v>
          </cell>
          <cell r="AO1324">
            <v>0</v>
          </cell>
          <cell r="AP1324">
            <v>0</v>
          </cell>
          <cell r="AQ1324">
            <v>0</v>
          </cell>
          <cell r="AR1324">
            <v>0</v>
          </cell>
          <cell r="AS1324">
            <v>0</v>
          </cell>
          <cell r="AT1324">
            <v>0</v>
          </cell>
          <cell r="AU1324">
            <v>2.69</v>
          </cell>
          <cell r="AV1324">
            <v>0.93800000000000006</v>
          </cell>
          <cell r="AW1324">
            <v>0</v>
          </cell>
          <cell r="AX1324">
            <v>0.98299999999999998</v>
          </cell>
          <cell r="AY1324" t="str">
            <v>2L127X89X9.5X9SLBB</v>
          </cell>
        </row>
        <row r="1325">
          <cell r="A1325" t="str">
            <v>2L</v>
          </cell>
          <cell r="B1325" t="str">
            <v>2L5X3-1/2X3/8X3/4SLBB</v>
          </cell>
          <cell r="C1325">
            <v>20.8</v>
          </cell>
          <cell r="D1325">
            <v>6.1</v>
          </cell>
          <cell r="E1325">
            <v>3.5</v>
          </cell>
          <cell r="F1325">
            <v>0</v>
          </cell>
          <cell r="G1325">
            <v>0</v>
          </cell>
          <cell r="H1325">
            <v>0</v>
          </cell>
          <cell r="I1325">
            <v>5</v>
          </cell>
          <cell r="J1325">
            <v>0</v>
          </cell>
          <cell r="K1325">
            <v>0</v>
          </cell>
          <cell r="L1325">
            <v>0</v>
          </cell>
          <cell r="M1325">
            <v>0.375</v>
          </cell>
          <cell r="N1325">
            <v>0</v>
          </cell>
          <cell r="O1325">
            <v>0</v>
          </cell>
          <cell r="P1325">
            <v>0</v>
          </cell>
          <cell r="Q1325">
            <v>0</v>
          </cell>
          <cell r="R1325">
            <v>0</v>
          </cell>
          <cell r="S1325">
            <v>0.85399999999999998</v>
          </cell>
          <cell r="T1325">
            <v>0</v>
          </cell>
          <cell r="U1325">
            <v>0</v>
          </cell>
          <cell r="V1325">
            <v>0.30499999999999999</v>
          </cell>
          <cell r="W1325">
            <v>0</v>
          </cell>
          <cell r="X1325">
            <v>0</v>
          </cell>
          <cell r="Y1325">
            <v>0</v>
          </cell>
          <cell r="Z1325">
            <v>0</v>
          </cell>
          <cell r="AA1325">
            <v>0</v>
          </cell>
          <cell r="AB1325">
            <v>0</v>
          </cell>
          <cell r="AC1325">
            <v>0</v>
          </cell>
          <cell r="AD1325">
            <v>0</v>
          </cell>
          <cell r="AE1325">
            <v>6.31</v>
          </cell>
          <cell r="AF1325">
            <v>4.2300000000000004</v>
          </cell>
          <cell r="AG1325">
            <v>2.38</v>
          </cell>
          <cell r="AH1325">
            <v>1.02</v>
          </cell>
          <cell r="AI1325">
            <v>0</v>
          </cell>
          <cell r="AJ1325">
            <v>0</v>
          </cell>
          <cell r="AK1325">
            <v>0</v>
          </cell>
          <cell r="AL1325">
            <v>2.54</v>
          </cell>
          <cell r="AM1325">
            <v>0</v>
          </cell>
          <cell r="AN1325">
            <v>0</v>
          </cell>
          <cell r="AO1325">
            <v>0</v>
          </cell>
          <cell r="AP1325">
            <v>0</v>
          </cell>
          <cell r="AQ1325">
            <v>0</v>
          </cell>
          <cell r="AR1325">
            <v>0</v>
          </cell>
          <cell r="AS1325">
            <v>0</v>
          </cell>
          <cell r="AT1325">
            <v>0</v>
          </cell>
          <cell r="AU1325">
            <v>2.81</v>
          </cell>
          <cell r="AV1325">
            <v>0.94400000000000006</v>
          </cell>
          <cell r="AW1325">
            <v>0</v>
          </cell>
          <cell r="AX1325">
            <v>0.98299999999999998</v>
          </cell>
          <cell r="AY1325" t="str">
            <v>2L127X89X9.5X19SLBB</v>
          </cell>
        </row>
        <row r="1326">
          <cell r="A1326" t="str">
            <v>2L</v>
          </cell>
          <cell r="B1326" t="str">
            <v>2L5X3-1/2X5/16SLBB</v>
          </cell>
          <cell r="C1326">
            <v>17.399999999999999</v>
          </cell>
          <cell r="D1326">
            <v>5.12</v>
          </cell>
          <cell r="E1326">
            <v>3.5</v>
          </cell>
          <cell r="F1326">
            <v>0</v>
          </cell>
          <cell r="G1326">
            <v>0</v>
          </cell>
          <cell r="H1326">
            <v>0</v>
          </cell>
          <cell r="I1326">
            <v>5</v>
          </cell>
          <cell r="J1326">
            <v>0</v>
          </cell>
          <cell r="K1326">
            <v>0</v>
          </cell>
          <cell r="L1326">
            <v>0</v>
          </cell>
          <cell r="M1326">
            <v>0.3125</v>
          </cell>
          <cell r="N1326">
            <v>0</v>
          </cell>
          <cell r="O1326">
            <v>0</v>
          </cell>
          <cell r="P1326">
            <v>0</v>
          </cell>
          <cell r="Q1326">
            <v>0</v>
          </cell>
          <cell r="R1326">
            <v>0</v>
          </cell>
          <cell r="S1326">
            <v>0.82900000000000007</v>
          </cell>
          <cell r="T1326">
            <v>0</v>
          </cell>
          <cell r="U1326">
            <v>0</v>
          </cell>
          <cell r="V1326">
            <v>0.25600000000000001</v>
          </cell>
          <cell r="W1326">
            <v>0</v>
          </cell>
          <cell r="X1326">
            <v>0</v>
          </cell>
          <cell r="Y1326">
            <v>0</v>
          </cell>
          <cell r="Z1326">
            <v>0</v>
          </cell>
          <cell r="AA1326">
            <v>0</v>
          </cell>
          <cell r="AB1326">
            <v>0</v>
          </cell>
          <cell r="AC1326">
            <v>0</v>
          </cell>
          <cell r="AD1326">
            <v>0</v>
          </cell>
          <cell r="AE1326">
            <v>5.38</v>
          </cell>
          <cell r="AF1326">
            <v>3.55</v>
          </cell>
          <cell r="AG1326">
            <v>2.0099999999999998</v>
          </cell>
          <cell r="AH1326">
            <v>1.02</v>
          </cell>
          <cell r="AI1326">
            <v>0</v>
          </cell>
          <cell r="AJ1326">
            <v>0</v>
          </cell>
          <cell r="AK1326">
            <v>0</v>
          </cell>
          <cell r="AL1326">
            <v>2.25</v>
          </cell>
          <cell r="AM1326">
            <v>0</v>
          </cell>
          <cell r="AN1326">
            <v>0</v>
          </cell>
          <cell r="AO1326">
            <v>0</v>
          </cell>
          <cell r="AP1326">
            <v>0</v>
          </cell>
          <cell r="AQ1326">
            <v>0</v>
          </cell>
          <cell r="AR1326">
            <v>0</v>
          </cell>
          <cell r="AS1326">
            <v>0</v>
          </cell>
          <cell r="AT1326">
            <v>0</v>
          </cell>
          <cell r="AU1326">
            <v>2.56</v>
          </cell>
          <cell r="AV1326">
            <v>0.93100000000000005</v>
          </cell>
          <cell r="AW1326">
            <v>0</v>
          </cell>
          <cell r="AX1326">
            <v>0.998</v>
          </cell>
          <cell r="AY1326" t="str">
            <v>2L127X89X7.9SLBB</v>
          </cell>
        </row>
        <row r="1327">
          <cell r="A1327" t="str">
            <v>2L</v>
          </cell>
          <cell r="B1327" t="str">
            <v>2L5X3-1/2X5/16X3/8SLBB</v>
          </cell>
          <cell r="C1327">
            <v>17.399999999999999</v>
          </cell>
          <cell r="D1327">
            <v>5.12</v>
          </cell>
          <cell r="E1327">
            <v>3.5</v>
          </cell>
          <cell r="F1327">
            <v>0</v>
          </cell>
          <cell r="G1327">
            <v>0</v>
          </cell>
          <cell r="H1327">
            <v>0</v>
          </cell>
          <cell r="I1327">
            <v>5</v>
          </cell>
          <cell r="J1327">
            <v>0</v>
          </cell>
          <cell r="K1327">
            <v>0</v>
          </cell>
          <cell r="L1327">
            <v>0</v>
          </cell>
          <cell r="M1327">
            <v>0.3125</v>
          </cell>
          <cell r="N1327">
            <v>0</v>
          </cell>
          <cell r="O1327">
            <v>0</v>
          </cell>
          <cell r="P1327">
            <v>0</v>
          </cell>
          <cell r="Q1327">
            <v>0</v>
          </cell>
          <cell r="R1327">
            <v>0</v>
          </cell>
          <cell r="S1327">
            <v>0.82900000000000007</v>
          </cell>
          <cell r="T1327">
            <v>0</v>
          </cell>
          <cell r="U1327">
            <v>0</v>
          </cell>
          <cell r="V1327">
            <v>0.25600000000000001</v>
          </cell>
          <cell r="W1327">
            <v>0</v>
          </cell>
          <cell r="X1327">
            <v>0</v>
          </cell>
          <cell r="Y1327">
            <v>0</v>
          </cell>
          <cell r="Z1327">
            <v>0</v>
          </cell>
          <cell r="AA1327">
            <v>0</v>
          </cell>
          <cell r="AB1327">
            <v>0</v>
          </cell>
          <cell r="AC1327">
            <v>0</v>
          </cell>
          <cell r="AD1327">
            <v>0</v>
          </cell>
          <cell r="AE1327">
            <v>5.38</v>
          </cell>
          <cell r="AF1327">
            <v>3.55</v>
          </cell>
          <cell r="AG1327">
            <v>2.0099999999999998</v>
          </cell>
          <cell r="AH1327">
            <v>1.02</v>
          </cell>
          <cell r="AI1327">
            <v>0</v>
          </cell>
          <cell r="AJ1327">
            <v>0</v>
          </cell>
          <cell r="AK1327">
            <v>0</v>
          </cell>
          <cell r="AL1327">
            <v>2.38</v>
          </cell>
          <cell r="AM1327">
            <v>0</v>
          </cell>
          <cell r="AN1327">
            <v>0</v>
          </cell>
          <cell r="AO1327">
            <v>0</v>
          </cell>
          <cell r="AP1327">
            <v>0</v>
          </cell>
          <cell r="AQ1327">
            <v>0</v>
          </cell>
          <cell r="AR1327">
            <v>0</v>
          </cell>
          <cell r="AS1327">
            <v>0</v>
          </cell>
          <cell r="AT1327">
            <v>0</v>
          </cell>
          <cell r="AU1327">
            <v>2.68</v>
          </cell>
          <cell r="AV1327">
            <v>0.93700000000000006</v>
          </cell>
          <cell r="AW1327">
            <v>0</v>
          </cell>
          <cell r="AX1327">
            <v>0.91200000000000003</v>
          </cell>
          <cell r="AY1327" t="str">
            <v>2L127X89X7.9X9SLBB</v>
          </cell>
        </row>
        <row r="1328">
          <cell r="A1328" t="str">
            <v>2L</v>
          </cell>
          <cell r="B1328" t="str">
            <v>2L5X3-1/2X5/16X3/4SLBB</v>
          </cell>
          <cell r="C1328">
            <v>17.399999999999999</v>
          </cell>
          <cell r="D1328">
            <v>5.12</v>
          </cell>
          <cell r="E1328">
            <v>3.5</v>
          </cell>
          <cell r="F1328">
            <v>0</v>
          </cell>
          <cell r="G1328">
            <v>0</v>
          </cell>
          <cell r="H1328">
            <v>0</v>
          </cell>
          <cell r="I1328">
            <v>5</v>
          </cell>
          <cell r="J1328">
            <v>0</v>
          </cell>
          <cell r="K1328">
            <v>0</v>
          </cell>
          <cell r="L1328">
            <v>0</v>
          </cell>
          <cell r="M1328">
            <v>0.3125</v>
          </cell>
          <cell r="N1328">
            <v>0</v>
          </cell>
          <cell r="O1328">
            <v>0</v>
          </cell>
          <cell r="P1328">
            <v>0</v>
          </cell>
          <cell r="Q1328">
            <v>0</v>
          </cell>
          <cell r="R1328">
            <v>0</v>
          </cell>
          <cell r="S1328">
            <v>0.82900000000000007</v>
          </cell>
          <cell r="T1328">
            <v>0</v>
          </cell>
          <cell r="U1328">
            <v>0</v>
          </cell>
          <cell r="V1328">
            <v>0.25600000000000001</v>
          </cell>
          <cell r="W1328">
            <v>0</v>
          </cell>
          <cell r="X1328">
            <v>0</v>
          </cell>
          <cell r="Y1328">
            <v>0</v>
          </cell>
          <cell r="Z1328">
            <v>0</v>
          </cell>
          <cell r="AA1328">
            <v>0</v>
          </cell>
          <cell r="AB1328">
            <v>0</v>
          </cell>
          <cell r="AC1328">
            <v>0</v>
          </cell>
          <cell r="AD1328">
            <v>0</v>
          </cell>
          <cell r="AE1328">
            <v>5.38</v>
          </cell>
          <cell r="AF1328">
            <v>3.55</v>
          </cell>
          <cell r="AG1328">
            <v>2.0099999999999998</v>
          </cell>
          <cell r="AH1328">
            <v>1.02</v>
          </cell>
          <cell r="AI1328">
            <v>0</v>
          </cell>
          <cell r="AJ1328">
            <v>0</v>
          </cell>
          <cell r="AK1328">
            <v>0</v>
          </cell>
          <cell r="AL1328">
            <v>2.52</v>
          </cell>
          <cell r="AM1328">
            <v>0</v>
          </cell>
          <cell r="AN1328">
            <v>0</v>
          </cell>
          <cell r="AO1328">
            <v>0</v>
          </cell>
          <cell r="AP1328">
            <v>0</v>
          </cell>
          <cell r="AQ1328">
            <v>0</v>
          </cell>
          <cell r="AR1328">
            <v>0</v>
          </cell>
          <cell r="AS1328">
            <v>0</v>
          </cell>
          <cell r="AT1328">
            <v>0</v>
          </cell>
          <cell r="AU1328">
            <v>2.81</v>
          </cell>
          <cell r="AV1328">
            <v>0.94200000000000006</v>
          </cell>
          <cell r="AW1328">
            <v>0</v>
          </cell>
          <cell r="AX1328">
            <v>0.91200000000000003</v>
          </cell>
          <cell r="AY1328" t="str">
            <v>2L127X89X7.9X19SLBB</v>
          </cell>
        </row>
        <row r="1329">
          <cell r="A1329" t="str">
            <v>2L</v>
          </cell>
          <cell r="B1329" t="str">
            <v>2L5X3-1/2X1/4SLBB</v>
          </cell>
          <cell r="C1329">
            <v>14.1</v>
          </cell>
          <cell r="D1329">
            <v>4.13</v>
          </cell>
          <cell r="E1329">
            <v>3.5</v>
          </cell>
          <cell r="F1329">
            <v>0</v>
          </cell>
          <cell r="G1329">
            <v>0</v>
          </cell>
          <cell r="H1329">
            <v>0</v>
          </cell>
          <cell r="I1329">
            <v>5</v>
          </cell>
          <cell r="J1329">
            <v>0</v>
          </cell>
          <cell r="K1329">
            <v>0</v>
          </cell>
          <cell r="L1329">
            <v>0</v>
          </cell>
          <cell r="M1329">
            <v>0.25</v>
          </cell>
          <cell r="N1329">
            <v>0</v>
          </cell>
          <cell r="O1329">
            <v>0</v>
          </cell>
          <cell r="P1329">
            <v>0</v>
          </cell>
          <cell r="Q1329">
            <v>0</v>
          </cell>
          <cell r="R1329">
            <v>0</v>
          </cell>
          <cell r="S1329">
            <v>0.80400000000000005</v>
          </cell>
          <cell r="T1329">
            <v>0</v>
          </cell>
          <cell r="U1329">
            <v>0</v>
          </cell>
          <cell r="V1329">
            <v>0.20700000000000002</v>
          </cell>
          <cell r="W1329">
            <v>0</v>
          </cell>
          <cell r="X1329">
            <v>0</v>
          </cell>
          <cell r="Y1329">
            <v>0</v>
          </cell>
          <cell r="Z1329">
            <v>0</v>
          </cell>
          <cell r="AA1329">
            <v>0</v>
          </cell>
          <cell r="AB1329">
            <v>0</v>
          </cell>
          <cell r="AC1329">
            <v>0</v>
          </cell>
          <cell r="AD1329">
            <v>0</v>
          </cell>
          <cell r="AE1329">
            <v>4.4000000000000004</v>
          </cell>
          <cell r="AF1329">
            <v>2.85</v>
          </cell>
          <cell r="AG1329">
            <v>1.63</v>
          </cell>
          <cell r="AH1329">
            <v>1.03</v>
          </cell>
          <cell r="AI1329">
            <v>0</v>
          </cell>
          <cell r="AJ1329">
            <v>0</v>
          </cell>
          <cell r="AK1329">
            <v>0</v>
          </cell>
          <cell r="AL1329">
            <v>2.23</v>
          </cell>
          <cell r="AM1329">
            <v>0</v>
          </cell>
          <cell r="AN1329">
            <v>0</v>
          </cell>
          <cell r="AO1329">
            <v>0</v>
          </cell>
          <cell r="AP1329">
            <v>0</v>
          </cell>
          <cell r="AQ1329">
            <v>0</v>
          </cell>
          <cell r="AR1329">
            <v>0</v>
          </cell>
          <cell r="AS1329">
            <v>0</v>
          </cell>
          <cell r="AT1329">
            <v>0</v>
          </cell>
          <cell r="AU1329">
            <v>2.5499999999999998</v>
          </cell>
          <cell r="AV1329">
            <v>0.92900000000000005</v>
          </cell>
          <cell r="AW1329">
            <v>0</v>
          </cell>
          <cell r="AX1329">
            <v>0.89400000000000002</v>
          </cell>
          <cell r="AY1329" t="str">
            <v>2L127X89X6.4SLBB</v>
          </cell>
        </row>
        <row r="1330">
          <cell r="A1330" t="str">
            <v>2L</v>
          </cell>
          <cell r="B1330" t="str">
            <v>2L5X3-1/2X1/4X3/8SLBB</v>
          </cell>
          <cell r="C1330">
            <v>14.1</v>
          </cell>
          <cell r="D1330">
            <v>4.13</v>
          </cell>
          <cell r="E1330">
            <v>3.5</v>
          </cell>
          <cell r="F1330">
            <v>0</v>
          </cell>
          <cell r="G1330">
            <v>0</v>
          </cell>
          <cell r="H1330">
            <v>0</v>
          </cell>
          <cell r="I1330">
            <v>5</v>
          </cell>
          <cell r="J1330">
            <v>0</v>
          </cell>
          <cell r="K1330">
            <v>0</v>
          </cell>
          <cell r="L1330">
            <v>0</v>
          </cell>
          <cell r="M1330">
            <v>0.25</v>
          </cell>
          <cell r="N1330">
            <v>0</v>
          </cell>
          <cell r="O1330">
            <v>0</v>
          </cell>
          <cell r="P1330">
            <v>0</v>
          </cell>
          <cell r="Q1330">
            <v>0</v>
          </cell>
          <cell r="R1330">
            <v>0</v>
          </cell>
          <cell r="S1330">
            <v>0.80400000000000005</v>
          </cell>
          <cell r="T1330">
            <v>0</v>
          </cell>
          <cell r="U1330">
            <v>0</v>
          </cell>
          <cell r="V1330">
            <v>0.20700000000000002</v>
          </cell>
          <cell r="W1330">
            <v>0</v>
          </cell>
          <cell r="X1330">
            <v>0</v>
          </cell>
          <cell r="Y1330">
            <v>0</v>
          </cell>
          <cell r="Z1330">
            <v>0</v>
          </cell>
          <cell r="AA1330">
            <v>0</v>
          </cell>
          <cell r="AB1330">
            <v>0</v>
          </cell>
          <cell r="AC1330">
            <v>0</v>
          </cell>
          <cell r="AD1330">
            <v>0</v>
          </cell>
          <cell r="AE1330">
            <v>4.4000000000000004</v>
          </cell>
          <cell r="AF1330">
            <v>2.85</v>
          </cell>
          <cell r="AG1330">
            <v>1.63</v>
          </cell>
          <cell r="AH1330">
            <v>1.03</v>
          </cell>
          <cell r="AI1330">
            <v>0</v>
          </cell>
          <cell r="AJ1330">
            <v>0</v>
          </cell>
          <cell r="AK1330">
            <v>0</v>
          </cell>
          <cell r="AL1330">
            <v>2.37</v>
          </cell>
          <cell r="AM1330">
            <v>0</v>
          </cell>
          <cell r="AN1330">
            <v>0</v>
          </cell>
          <cell r="AO1330">
            <v>0</v>
          </cell>
          <cell r="AP1330">
            <v>0</v>
          </cell>
          <cell r="AQ1330">
            <v>0</v>
          </cell>
          <cell r="AR1330">
            <v>0</v>
          </cell>
          <cell r="AS1330">
            <v>0</v>
          </cell>
          <cell r="AT1330">
            <v>0</v>
          </cell>
          <cell r="AU1330">
            <v>2.67</v>
          </cell>
          <cell r="AV1330">
            <v>0.93500000000000005</v>
          </cell>
          <cell r="AW1330">
            <v>0</v>
          </cell>
          <cell r="AX1330">
            <v>0.80400000000000005</v>
          </cell>
          <cell r="AY1330" t="str">
            <v>2L127X89X6.4X9SLBB</v>
          </cell>
        </row>
        <row r="1331">
          <cell r="A1331" t="str">
            <v>2L</v>
          </cell>
          <cell r="B1331" t="str">
            <v>2L5X3-1/2X1/4X3/4SLBB</v>
          </cell>
          <cell r="C1331">
            <v>14.1</v>
          </cell>
          <cell r="D1331">
            <v>4.13</v>
          </cell>
          <cell r="E1331">
            <v>3.5</v>
          </cell>
          <cell r="F1331">
            <v>0</v>
          </cell>
          <cell r="G1331">
            <v>0</v>
          </cell>
          <cell r="H1331">
            <v>0</v>
          </cell>
          <cell r="I1331">
            <v>5</v>
          </cell>
          <cell r="J1331">
            <v>0</v>
          </cell>
          <cell r="K1331">
            <v>0</v>
          </cell>
          <cell r="L1331">
            <v>0</v>
          </cell>
          <cell r="M1331">
            <v>0.25</v>
          </cell>
          <cell r="N1331">
            <v>0</v>
          </cell>
          <cell r="O1331">
            <v>0</v>
          </cell>
          <cell r="P1331">
            <v>0</v>
          </cell>
          <cell r="Q1331">
            <v>0</v>
          </cell>
          <cell r="R1331">
            <v>0</v>
          </cell>
          <cell r="S1331">
            <v>0.80400000000000005</v>
          </cell>
          <cell r="T1331">
            <v>0</v>
          </cell>
          <cell r="U1331">
            <v>0</v>
          </cell>
          <cell r="V1331">
            <v>0.20700000000000002</v>
          </cell>
          <cell r="W1331">
            <v>0</v>
          </cell>
          <cell r="X1331">
            <v>0</v>
          </cell>
          <cell r="Y1331">
            <v>0</v>
          </cell>
          <cell r="Z1331">
            <v>0</v>
          </cell>
          <cell r="AA1331">
            <v>0</v>
          </cell>
          <cell r="AB1331">
            <v>0</v>
          </cell>
          <cell r="AC1331">
            <v>0</v>
          </cell>
          <cell r="AD1331">
            <v>0</v>
          </cell>
          <cell r="AE1331">
            <v>4.4000000000000004</v>
          </cell>
          <cell r="AF1331">
            <v>2.85</v>
          </cell>
          <cell r="AG1331">
            <v>1.63</v>
          </cell>
          <cell r="AH1331">
            <v>1.03</v>
          </cell>
          <cell r="AI1331">
            <v>0</v>
          </cell>
          <cell r="AJ1331">
            <v>0</v>
          </cell>
          <cell r="AK1331">
            <v>0</v>
          </cell>
          <cell r="AL1331">
            <v>2.5099999999999998</v>
          </cell>
          <cell r="AM1331">
            <v>0</v>
          </cell>
          <cell r="AN1331">
            <v>0</v>
          </cell>
          <cell r="AO1331">
            <v>0</v>
          </cell>
          <cell r="AP1331">
            <v>0</v>
          </cell>
          <cell r="AQ1331">
            <v>0</v>
          </cell>
          <cell r="AR1331">
            <v>0</v>
          </cell>
          <cell r="AS1331">
            <v>0</v>
          </cell>
          <cell r="AT1331">
            <v>0</v>
          </cell>
          <cell r="AU1331">
            <v>2.8</v>
          </cell>
          <cell r="AV1331">
            <v>0.94100000000000006</v>
          </cell>
          <cell r="AW1331">
            <v>0</v>
          </cell>
          <cell r="AX1331">
            <v>0.80400000000000005</v>
          </cell>
          <cell r="AY1331" t="str">
            <v>2L127X89X6.4X19SLBB</v>
          </cell>
        </row>
        <row r="1332">
          <cell r="A1332" t="str">
            <v>2L</v>
          </cell>
          <cell r="B1332" t="str">
            <v>2L5X3X1/2SLBB</v>
          </cell>
          <cell r="C1332">
            <v>25.5</v>
          </cell>
          <cell r="D1332">
            <v>7.51</v>
          </cell>
          <cell r="E1332">
            <v>3</v>
          </cell>
          <cell r="F1332">
            <v>0</v>
          </cell>
          <cell r="G1332">
            <v>0</v>
          </cell>
          <cell r="H1332">
            <v>0</v>
          </cell>
          <cell r="I1332">
            <v>5</v>
          </cell>
          <cell r="J1332">
            <v>0</v>
          </cell>
          <cell r="K1332">
            <v>0</v>
          </cell>
          <cell r="L1332">
            <v>0</v>
          </cell>
          <cell r="M1332">
            <v>0.5</v>
          </cell>
          <cell r="N1332">
            <v>0</v>
          </cell>
          <cell r="O1332">
            <v>0</v>
          </cell>
          <cell r="P1332">
            <v>0</v>
          </cell>
          <cell r="Q1332">
            <v>0</v>
          </cell>
          <cell r="R1332">
            <v>0</v>
          </cell>
          <cell r="S1332">
            <v>0.746</v>
          </cell>
          <cell r="T1332">
            <v>0</v>
          </cell>
          <cell r="U1332">
            <v>0</v>
          </cell>
          <cell r="V1332">
            <v>0.375</v>
          </cell>
          <cell r="W1332">
            <v>0</v>
          </cell>
          <cell r="X1332">
            <v>0</v>
          </cell>
          <cell r="Y1332">
            <v>0</v>
          </cell>
          <cell r="Z1332">
            <v>0</v>
          </cell>
          <cell r="AA1332">
            <v>0</v>
          </cell>
          <cell r="AB1332">
            <v>0</v>
          </cell>
          <cell r="AC1332">
            <v>0</v>
          </cell>
          <cell r="AD1332">
            <v>0</v>
          </cell>
          <cell r="AE1332">
            <v>5.0999999999999996</v>
          </cell>
          <cell r="AF1332">
            <v>4.1500000000000004</v>
          </cell>
          <cell r="AG1332">
            <v>2.2599999999999998</v>
          </cell>
          <cell r="AH1332">
            <v>0.82400000000000007</v>
          </cell>
          <cell r="AI1332">
            <v>0</v>
          </cell>
          <cell r="AJ1332">
            <v>0</v>
          </cell>
          <cell r="AK1332">
            <v>0</v>
          </cell>
          <cell r="AL1332">
            <v>2.35</v>
          </cell>
          <cell r="AM1332">
            <v>0</v>
          </cell>
          <cell r="AN1332">
            <v>0</v>
          </cell>
          <cell r="AO1332">
            <v>0</v>
          </cell>
          <cell r="AP1332">
            <v>0</v>
          </cell>
          <cell r="AQ1332">
            <v>0</v>
          </cell>
          <cell r="AR1332">
            <v>0</v>
          </cell>
          <cell r="AS1332">
            <v>0</v>
          </cell>
          <cell r="AT1332">
            <v>0</v>
          </cell>
          <cell r="AU1332">
            <v>2.54</v>
          </cell>
          <cell r="AV1332">
            <v>0.96199999999999997</v>
          </cell>
          <cell r="AW1332">
            <v>0</v>
          </cell>
          <cell r="AX1332">
            <v>1</v>
          </cell>
          <cell r="AY1332" t="str">
            <v>2L127X76X12.7SLBB</v>
          </cell>
        </row>
        <row r="1333">
          <cell r="A1333" t="str">
            <v>2L</v>
          </cell>
          <cell r="B1333" t="str">
            <v>2L5X3X1/2X3/8SLBB</v>
          </cell>
          <cell r="C1333">
            <v>25.5</v>
          </cell>
          <cell r="D1333">
            <v>7.51</v>
          </cell>
          <cell r="E1333">
            <v>3</v>
          </cell>
          <cell r="F1333">
            <v>0</v>
          </cell>
          <cell r="G1333">
            <v>0</v>
          </cell>
          <cell r="H1333">
            <v>0</v>
          </cell>
          <cell r="I1333">
            <v>5</v>
          </cell>
          <cell r="J1333">
            <v>0</v>
          </cell>
          <cell r="K1333">
            <v>0</v>
          </cell>
          <cell r="L1333">
            <v>0</v>
          </cell>
          <cell r="M1333">
            <v>0.5</v>
          </cell>
          <cell r="N1333">
            <v>0</v>
          </cell>
          <cell r="O1333">
            <v>0</v>
          </cell>
          <cell r="P1333">
            <v>0</v>
          </cell>
          <cell r="Q1333">
            <v>0</v>
          </cell>
          <cell r="R1333">
            <v>0</v>
          </cell>
          <cell r="S1333">
            <v>0.746</v>
          </cell>
          <cell r="T1333">
            <v>0</v>
          </cell>
          <cell r="U1333">
            <v>0</v>
          </cell>
          <cell r="V1333">
            <v>0.375</v>
          </cell>
          <cell r="W1333">
            <v>0</v>
          </cell>
          <cell r="X1333">
            <v>0</v>
          </cell>
          <cell r="Y1333">
            <v>0</v>
          </cell>
          <cell r="Z1333">
            <v>0</v>
          </cell>
          <cell r="AA1333">
            <v>0</v>
          </cell>
          <cell r="AB1333">
            <v>0</v>
          </cell>
          <cell r="AC1333">
            <v>0</v>
          </cell>
          <cell r="AD1333">
            <v>0</v>
          </cell>
          <cell r="AE1333">
            <v>5.0999999999999996</v>
          </cell>
          <cell r="AF1333">
            <v>4.1500000000000004</v>
          </cell>
          <cell r="AG1333">
            <v>2.2599999999999998</v>
          </cell>
          <cell r="AH1333">
            <v>0.82400000000000007</v>
          </cell>
          <cell r="AI1333">
            <v>0</v>
          </cell>
          <cell r="AJ1333">
            <v>0</v>
          </cell>
          <cell r="AK1333">
            <v>0</v>
          </cell>
          <cell r="AL1333">
            <v>2.5</v>
          </cell>
          <cell r="AM1333">
            <v>0</v>
          </cell>
          <cell r="AN1333">
            <v>0</v>
          </cell>
          <cell r="AO1333">
            <v>0</v>
          </cell>
          <cell r="AP1333">
            <v>0</v>
          </cell>
          <cell r="AQ1333">
            <v>0</v>
          </cell>
          <cell r="AR1333">
            <v>0</v>
          </cell>
          <cell r="AS1333">
            <v>0</v>
          </cell>
          <cell r="AT1333">
            <v>0</v>
          </cell>
          <cell r="AU1333">
            <v>2.68</v>
          </cell>
          <cell r="AV1333">
            <v>0.96599999999999997</v>
          </cell>
          <cell r="AW1333">
            <v>0</v>
          </cell>
          <cell r="AX1333">
            <v>1</v>
          </cell>
          <cell r="AY1333" t="str">
            <v>2L127X76X12.7X9SLBB</v>
          </cell>
        </row>
        <row r="1334">
          <cell r="A1334" t="str">
            <v>2L</v>
          </cell>
          <cell r="B1334" t="str">
            <v>2L5X3X1/2X3/4SLBB</v>
          </cell>
          <cell r="C1334">
            <v>25.5</v>
          </cell>
          <cell r="D1334">
            <v>7.51</v>
          </cell>
          <cell r="E1334">
            <v>3</v>
          </cell>
          <cell r="F1334">
            <v>0</v>
          </cell>
          <cell r="G1334">
            <v>0</v>
          </cell>
          <cell r="H1334">
            <v>0</v>
          </cell>
          <cell r="I1334">
            <v>5</v>
          </cell>
          <cell r="J1334">
            <v>0</v>
          </cell>
          <cell r="K1334">
            <v>0</v>
          </cell>
          <cell r="L1334">
            <v>0</v>
          </cell>
          <cell r="M1334">
            <v>0.5</v>
          </cell>
          <cell r="N1334">
            <v>0</v>
          </cell>
          <cell r="O1334">
            <v>0</v>
          </cell>
          <cell r="P1334">
            <v>0</v>
          </cell>
          <cell r="Q1334">
            <v>0</v>
          </cell>
          <cell r="R1334">
            <v>0</v>
          </cell>
          <cell r="S1334">
            <v>0.746</v>
          </cell>
          <cell r="T1334">
            <v>0</v>
          </cell>
          <cell r="U1334">
            <v>0</v>
          </cell>
          <cell r="V1334">
            <v>0.375</v>
          </cell>
          <cell r="W1334">
            <v>0</v>
          </cell>
          <cell r="X1334">
            <v>0</v>
          </cell>
          <cell r="Y1334">
            <v>0</v>
          </cell>
          <cell r="Z1334">
            <v>0</v>
          </cell>
          <cell r="AA1334">
            <v>0</v>
          </cell>
          <cell r="AB1334">
            <v>0</v>
          </cell>
          <cell r="AC1334">
            <v>0</v>
          </cell>
          <cell r="AD1334">
            <v>0</v>
          </cell>
          <cell r="AE1334">
            <v>5.0999999999999996</v>
          </cell>
          <cell r="AF1334">
            <v>4.1500000000000004</v>
          </cell>
          <cell r="AG1334">
            <v>2.2599999999999998</v>
          </cell>
          <cell r="AH1334">
            <v>0.82400000000000007</v>
          </cell>
          <cell r="AI1334">
            <v>0</v>
          </cell>
          <cell r="AJ1334">
            <v>0</v>
          </cell>
          <cell r="AK1334">
            <v>0</v>
          </cell>
          <cell r="AL1334">
            <v>2.64</v>
          </cell>
          <cell r="AM1334">
            <v>0</v>
          </cell>
          <cell r="AN1334">
            <v>0</v>
          </cell>
          <cell r="AO1334">
            <v>0</v>
          </cell>
          <cell r="AP1334">
            <v>0</v>
          </cell>
          <cell r="AQ1334">
            <v>0</v>
          </cell>
          <cell r="AR1334">
            <v>0</v>
          </cell>
          <cell r="AS1334">
            <v>0</v>
          </cell>
          <cell r="AT1334">
            <v>0</v>
          </cell>
          <cell r="AU1334">
            <v>2.81</v>
          </cell>
          <cell r="AV1334">
            <v>0.96899999999999997</v>
          </cell>
          <cell r="AW1334">
            <v>0</v>
          </cell>
          <cell r="AX1334">
            <v>1</v>
          </cell>
          <cell r="AY1334" t="str">
            <v>2L127X76X12.7X19SLBB</v>
          </cell>
        </row>
        <row r="1335">
          <cell r="A1335" t="str">
            <v>2L</v>
          </cell>
          <cell r="B1335" t="str">
            <v>2L5X3X7/16SLBB</v>
          </cell>
          <cell r="C1335">
            <v>22.5</v>
          </cell>
          <cell r="D1335">
            <v>6.62</v>
          </cell>
          <cell r="E1335">
            <v>3</v>
          </cell>
          <cell r="F1335">
            <v>0</v>
          </cell>
          <cell r="G1335">
            <v>0</v>
          </cell>
          <cell r="H1335">
            <v>0</v>
          </cell>
          <cell r="I1335">
            <v>5</v>
          </cell>
          <cell r="J1335">
            <v>0</v>
          </cell>
          <cell r="K1335">
            <v>0</v>
          </cell>
          <cell r="L1335">
            <v>0</v>
          </cell>
          <cell r="M1335">
            <v>0.4375</v>
          </cell>
          <cell r="N1335">
            <v>0</v>
          </cell>
          <cell r="O1335">
            <v>0</v>
          </cell>
          <cell r="P1335">
            <v>0</v>
          </cell>
          <cell r="Q1335">
            <v>0</v>
          </cell>
          <cell r="R1335">
            <v>0</v>
          </cell>
          <cell r="S1335">
            <v>0.72199999999999998</v>
          </cell>
          <cell r="T1335">
            <v>0</v>
          </cell>
          <cell r="U1335">
            <v>0</v>
          </cell>
          <cell r="V1335">
            <v>0.33100000000000002</v>
          </cell>
          <cell r="W1335">
            <v>0</v>
          </cell>
          <cell r="X1335">
            <v>0</v>
          </cell>
          <cell r="Y1335">
            <v>0</v>
          </cell>
          <cell r="Z1335">
            <v>0</v>
          </cell>
          <cell r="AA1335">
            <v>0</v>
          </cell>
          <cell r="AB1335">
            <v>0</v>
          </cell>
          <cell r="AC1335">
            <v>0</v>
          </cell>
          <cell r="AD1335">
            <v>0</v>
          </cell>
          <cell r="AE1335">
            <v>4.58</v>
          </cell>
          <cell r="AF1335">
            <v>3.65</v>
          </cell>
          <cell r="AG1335">
            <v>2.0099999999999998</v>
          </cell>
          <cell r="AH1335">
            <v>0.83100000000000007</v>
          </cell>
          <cell r="AI1335">
            <v>0</v>
          </cell>
          <cell r="AJ1335">
            <v>0</v>
          </cell>
          <cell r="AK1335">
            <v>0</v>
          </cell>
          <cell r="AL1335">
            <v>2.34</v>
          </cell>
          <cell r="AM1335">
            <v>0</v>
          </cell>
          <cell r="AN1335">
            <v>0</v>
          </cell>
          <cell r="AO1335">
            <v>0</v>
          </cell>
          <cell r="AP1335">
            <v>0</v>
          </cell>
          <cell r="AQ1335">
            <v>0</v>
          </cell>
          <cell r="AR1335">
            <v>0</v>
          </cell>
          <cell r="AS1335">
            <v>0</v>
          </cell>
          <cell r="AT1335">
            <v>0</v>
          </cell>
          <cell r="AU1335">
            <v>2.54</v>
          </cell>
          <cell r="AV1335">
            <v>0.96099999999999997</v>
          </cell>
          <cell r="AW1335">
            <v>0</v>
          </cell>
          <cell r="AX1335">
            <v>1</v>
          </cell>
          <cell r="AY1335" t="str">
            <v>2L127X76X11.1SLBB</v>
          </cell>
        </row>
        <row r="1336">
          <cell r="A1336" t="str">
            <v>2L</v>
          </cell>
          <cell r="B1336" t="str">
            <v>2L5X3X7/16X3/8SLBB</v>
          </cell>
          <cell r="C1336">
            <v>22.5</v>
          </cell>
          <cell r="D1336">
            <v>6.62</v>
          </cell>
          <cell r="E1336">
            <v>3</v>
          </cell>
          <cell r="F1336">
            <v>0</v>
          </cell>
          <cell r="G1336">
            <v>0</v>
          </cell>
          <cell r="H1336">
            <v>0</v>
          </cell>
          <cell r="I1336">
            <v>5</v>
          </cell>
          <cell r="J1336">
            <v>0</v>
          </cell>
          <cell r="K1336">
            <v>0</v>
          </cell>
          <cell r="L1336">
            <v>0</v>
          </cell>
          <cell r="M1336">
            <v>0.4375</v>
          </cell>
          <cell r="N1336">
            <v>0</v>
          </cell>
          <cell r="O1336">
            <v>0</v>
          </cell>
          <cell r="P1336">
            <v>0</v>
          </cell>
          <cell r="Q1336">
            <v>0</v>
          </cell>
          <cell r="R1336">
            <v>0</v>
          </cell>
          <cell r="S1336">
            <v>0.72199999999999998</v>
          </cell>
          <cell r="T1336">
            <v>0</v>
          </cell>
          <cell r="U1336">
            <v>0</v>
          </cell>
          <cell r="V1336">
            <v>0.33100000000000002</v>
          </cell>
          <cell r="W1336">
            <v>0</v>
          </cell>
          <cell r="X1336">
            <v>0</v>
          </cell>
          <cell r="Y1336">
            <v>0</v>
          </cell>
          <cell r="Z1336">
            <v>0</v>
          </cell>
          <cell r="AA1336">
            <v>0</v>
          </cell>
          <cell r="AB1336">
            <v>0</v>
          </cell>
          <cell r="AC1336">
            <v>0</v>
          </cell>
          <cell r="AD1336">
            <v>0</v>
          </cell>
          <cell r="AE1336">
            <v>4.58</v>
          </cell>
          <cell r="AF1336">
            <v>3.65</v>
          </cell>
          <cell r="AG1336">
            <v>2.0099999999999998</v>
          </cell>
          <cell r="AH1336">
            <v>0.83100000000000007</v>
          </cell>
          <cell r="AI1336">
            <v>0</v>
          </cell>
          <cell r="AJ1336">
            <v>0</v>
          </cell>
          <cell r="AK1336">
            <v>0</v>
          </cell>
          <cell r="AL1336">
            <v>2.48</v>
          </cell>
          <cell r="AM1336">
            <v>0</v>
          </cell>
          <cell r="AN1336">
            <v>0</v>
          </cell>
          <cell r="AO1336">
            <v>0</v>
          </cell>
          <cell r="AP1336">
            <v>0</v>
          </cell>
          <cell r="AQ1336">
            <v>0</v>
          </cell>
          <cell r="AR1336">
            <v>0</v>
          </cell>
          <cell r="AS1336">
            <v>0</v>
          </cell>
          <cell r="AT1336">
            <v>0</v>
          </cell>
          <cell r="AU1336">
            <v>2.67</v>
          </cell>
          <cell r="AV1336">
            <v>0.96399999999999997</v>
          </cell>
          <cell r="AW1336">
            <v>0</v>
          </cell>
          <cell r="AX1336">
            <v>1</v>
          </cell>
          <cell r="AY1336" t="str">
            <v>2L127X76X11.1X9SLBB</v>
          </cell>
        </row>
        <row r="1337">
          <cell r="A1337" t="str">
            <v>2L</v>
          </cell>
          <cell r="B1337" t="str">
            <v>2L5X3X7/16X3/4SLBB</v>
          </cell>
          <cell r="C1337">
            <v>22.5</v>
          </cell>
          <cell r="D1337">
            <v>6.62</v>
          </cell>
          <cell r="E1337">
            <v>3</v>
          </cell>
          <cell r="F1337">
            <v>0</v>
          </cell>
          <cell r="G1337">
            <v>0</v>
          </cell>
          <cell r="H1337">
            <v>0</v>
          </cell>
          <cell r="I1337">
            <v>5</v>
          </cell>
          <cell r="J1337">
            <v>0</v>
          </cell>
          <cell r="K1337">
            <v>0</v>
          </cell>
          <cell r="L1337">
            <v>0</v>
          </cell>
          <cell r="M1337">
            <v>0.4375</v>
          </cell>
          <cell r="N1337">
            <v>0</v>
          </cell>
          <cell r="O1337">
            <v>0</v>
          </cell>
          <cell r="P1337">
            <v>0</v>
          </cell>
          <cell r="Q1337">
            <v>0</v>
          </cell>
          <cell r="R1337">
            <v>0</v>
          </cell>
          <cell r="S1337">
            <v>0.72199999999999998</v>
          </cell>
          <cell r="T1337">
            <v>0</v>
          </cell>
          <cell r="U1337">
            <v>0</v>
          </cell>
          <cell r="V1337">
            <v>0.33100000000000002</v>
          </cell>
          <cell r="W1337">
            <v>0</v>
          </cell>
          <cell r="X1337">
            <v>0</v>
          </cell>
          <cell r="Y1337">
            <v>0</v>
          </cell>
          <cell r="Z1337">
            <v>0</v>
          </cell>
          <cell r="AA1337">
            <v>0</v>
          </cell>
          <cell r="AB1337">
            <v>0</v>
          </cell>
          <cell r="AC1337">
            <v>0</v>
          </cell>
          <cell r="AD1337">
            <v>0</v>
          </cell>
          <cell r="AE1337">
            <v>4.58</v>
          </cell>
          <cell r="AF1337">
            <v>3.65</v>
          </cell>
          <cell r="AG1337">
            <v>2.0099999999999998</v>
          </cell>
          <cell r="AH1337">
            <v>0.83100000000000007</v>
          </cell>
          <cell r="AI1337">
            <v>0</v>
          </cell>
          <cell r="AJ1337">
            <v>0</v>
          </cell>
          <cell r="AK1337">
            <v>0</v>
          </cell>
          <cell r="AL1337">
            <v>2.63</v>
          </cell>
          <cell r="AM1337">
            <v>0</v>
          </cell>
          <cell r="AN1337">
            <v>0</v>
          </cell>
          <cell r="AO1337">
            <v>0</v>
          </cell>
          <cell r="AP1337">
            <v>0</v>
          </cell>
          <cell r="AQ1337">
            <v>0</v>
          </cell>
          <cell r="AR1337">
            <v>0</v>
          </cell>
          <cell r="AS1337">
            <v>0</v>
          </cell>
          <cell r="AT1337">
            <v>0</v>
          </cell>
          <cell r="AU1337">
            <v>2.8</v>
          </cell>
          <cell r="AV1337">
            <v>0.96799999999999997</v>
          </cell>
          <cell r="AW1337">
            <v>0</v>
          </cell>
          <cell r="AX1337">
            <v>1</v>
          </cell>
          <cell r="AY1337" t="str">
            <v>2L127X76X11.1X19SLBB</v>
          </cell>
        </row>
        <row r="1338">
          <cell r="A1338" t="str">
            <v>2L</v>
          </cell>
          <cell r="B1338" t="str">
            <v>2L5X3X3/8SLBB</v>
          </cell>
          <cell r="C1338">
            <v>19.5</v>
          </cell>
          <cell r="D1338">
            <v>5.73</v>
          </cell>
          <cell r="E1338">
            <v>3</v>
          </cell>
          <cell r="F1338">
            <v>0</v>
          </cell>
          <cell r="G1338">
            <v>0</v>
          </cell>
          <cell r="H1338">
            <v>0</v>
          </cell>
          <cell r="I1338">
            <v>5</v>
          </cell>
          <cell r="J1338">
            <v>0</v>
          </cell>
          <cell r="K1338">
            <v>0</v>
          </cell>
          <cell r="L1338">
            <v>0</v>
          </cell>
          <cell r="M1338">
            <v>0.375</v>
          </cell>
          <cell r="N1338">
            <v>0</v>
          </cell>
          <cell r="O1338">
            <v>0</v>
          </cell>
          <cell r="P1338">
            <v>0</v>
          </cell>
          <cell r="Q1338">
            <v>0</v>
          </cell>
          <cell r="R1338">
            <v>0</v>
          </cell>
          <cell r="S1338">
            <v>0.69800000000000006</v>
          </cell>
          <cell r="T1338">
            <v>0</v>
          </cell>
          <cell r="U1338">
            <v>0</v>
          </cell>
          <cell r="V1338">
            <v>0.28600000000000003</v>
          </cell>
          <cell r="W1338">
            <v>0</v>
          </cell>
          <cell r="X1338">
            <v>0</v>
          </cell>
          <cell r="Y1338">
            <v>0</v>
          </cell>
          <cell r="Z1338">
            <v>0</v>
          </cell>
          <cell r="AA1338">
            <v>0</v>
          </cell>
          <cell r="AB1338">
            <v>0</v>
          </cell>
          <cell r="AC1338">
            <v>0</v>
          </cell>
          <cell r="AD1338">
            <v>0</v>
          </cell>
          <cell r="AE1338">
            <v>4.0199999999999996</v>
          </cell>
          <cell r="AF1338">
            <v>3.14</v>
          </cell>
          <cell r="AG1338">
            <v>1.75</v>
          </cell>
          <cell r="AH1338">
            <v>0.83799999999999997</v>
          </cell>
          <cell r="AI1338">
            <v>0</v>
          </cell>
          <cell r="AJ1338">
            <v>0</v>
          </cell>
          <cell r="AK1338">
            <v>0</v>
          </cell>
          <cell r="AL1338">
            <v>2.33</v>
          </cell>
          <cell r="AM1338">
            <v>0</v>
          </cell>
          <cell r="AN1338">
            <v>0</v>
          </cell>
          <cell r="AO1338">
            <v>0</v>
          </cell>
          <cell r="AP1338">
            <v>0</v>
          </cell>
          <cell r="AQ1338">
            <v>0</v>
          </cell>
          <cell r="AR1338">
            <v>0</v>
          </cell>
          <cell r="AS1338">
            <v>0</v>
          </cell>
          <cell r="AT1338">
            <v>0</v>
          </cell>
          <cell r="AU1338">
            <v>2.5299999999999998</v>
          </cell>
          <cell r="AV1338">
            <v>0.95900000000000007</v>
          </cell>
          <cell r="AW1338">
            <v>0</v>
          </cell>
          <cell r="AX1338">
            <v>1</v>
          </cell>
          <cell r="AY1338" t="str">
            <v>2L127X76X9.5SLBB</v>
          </cell>
        </row>
        <row r="1339">
          <cell r="A1339" t="str">
            <v>2L</v>
          </cell>
          <cell r="B1339" t="str">
            <v>2L5X3X3/8X3/8SLBB</v>
          </cell>
          <cell r="C1339">
            <v>19.5</v>
          </cell>
          <cell r="D1339">
            <v>5.73</v>
          </cell>
          <cell r="E1339">
            <v>3</v>
          </cell>
          <cell r="F1339">
            <v>0</v>
          </cell>
          <cell r="G1339">
            <v>0</v>
          </cell>
          <cell r="H1339">
            <v>0</v>
          </cell>
          <cell r="I1339">
            <v>5</v>
          </cell>
          <cell r="J1339">
            <v>0</v>
          </cell>
          <cell r="K1339">
            <v>0</v>
          </cell>
          <cell r="L1339">
            <v>0</v>
          </cell>
          <cell r="M1339">
            <v>0.375</v>
          </cell>
          <cell r="N1339">
            <v>0</v>
          </cell>
          <cell r="O1339">
            <v>0</v>
          </cell>
          <cell r="P1339">
            <v>0</v>
          </cell>
          <cell r="Q1339">
            <v>0</v>
          </cell>
          <cell r="R1339">
            <v>0</v>
          </cell>
          <cell r="S1339">
            <v>0.69800000000000006</v>
          </cell>
          <cell r="T1339">
            <v>0</v>
          </cell>
          <cell r="U1339">
            <v>0</v>
          </cell>
          <cell r="V1339">
            <v>0.28600000000000003</v>
          </cell>
          <cell r="W1339">
            <v>0</v>
          </cell>
          <cell r="X1339">
            <v>0</v>
          </cell>
          <cell r="Y1339">
            <v>0</v>
          </cell>
          <cell r="Z1339">
            <v>0</v>
          </cell>
          <cell r="AA1339">
            <v>0</v>
          </cell>
          <cell r="AB1339">
            <v>0</v>
          </cell>
          <cell r="AC1339">
            <v>0</v>
          </cell>
          <cell r="AD1339">
            <v>0</v>
          </cell>
          <cell r="AE1339">
            <v>4.0199999999999996</v>
          </cell>
          <cell r="AF1339">
            <v>3.14</v>
          </cell>
          <cell r="AG1339">
            <v>1.75</v>
          </cell>
          <cell r="AH1339">
            <v>0.83799999999999997</v>
          </cell>
          <cell r="AI1339">
            <v>0</v>
          </cell>
          <cell r="AJ1339">
            <v>0</v>
          </cell>
          <cell r="AK1339">
            <v>0</v>
          </cell>
          <cell r="AL1339">
            <v>2.4700000000000002</v>
          </cell>
          <cell r="AM1339">
            <v>0</v>
          </cell>
          <cell r="AN1339">
            <v>0</v>
          </cell>
          <cell r="AO1339">
            <v>0</v>
          </cell>
          <cell r="AP1339">
            <v>0</v>
          </cell>
          <cell r="AQ1339">
            <v>0</v>
          </cell>
          <cell r="AR1339">
            <v>0</v>
          </cell>
          <cell r="AS1339">
            <v>0</v>
          </cell>
          <cell r="AT1339">
            <v>0</v>
          </cell>
          <cell r="AU1339">
            <v>2.66</v>
          </cell>
          <cell r="AV1339">
            <v>0.96299999999999997</v>
          </cell>
          <cell r="AW1339">
            <v>0</v>
          </cell>
          <cell r="AX1339">
            <v>0.98299999999999998</v>
          </cell>
          <cell r="AY1339" t="str">
            <v>2L127X76X9.5X9SLBB</v>
          </cell>
        </row>
        <row r="1340">
          <cell r="A1340" t="str">
            <v>2L</v>
          </cell>
          <cell r="B1340" t="str">
            <v>2L5X3X3/8X3/4SLBB</v>
          </cell>
          <cell r="C1340">
            <v>19.5</v>
          </cell>
          <cell r="D1340">
            <v>5.73</v>
          </cell>
          <cell r="E1340">
            <v>3</v>
          </cell>
          <cell r="F1340">
            <v>0</v>
          </cell>
          <cell r="G1340">
            <v>0</v>
          </cell>
          <cell r="H1340">
            <v>0</v>
          </cell>
          <cell r="I1340">
            <v>5</v>
          </cell>
          <cell r="J1340">
            <v>0</v>
          </cell>
          <cell r="K1340">
            <v>0</v>
          </cell>
          <cell r="L1340">
            <v>0</v>
          </cell>
          <cell r="M1340">
            <v>0.375</v>
          </cell>
          <cell r="N1340">
            <v>0</v>
          </cell>
          <cell r="O1340">
            <v>0</v>
          </cell>
          <cell r="P1340">
            <v>0</v>
          </cell>
          <cell r="Q1340">
            <v>0</v>
          </cell>
          <cell r="R1340">
            <v>0</v>
          </cell>
          <cell r="S1340">
            <v>0.69800000000000006</v>
          </cell>
          <cell r="T1340">
            <v>0</v>
          </cell>
          <cell r="U1340">
            <v>0</v>
          </cell>
          <cell r="V1340">
            <v>0.28600000000000003</v>
          </cell>
          <cell r="W1340">
            <v>0</v>
          </cell>
          <cell r="X1340">
            <v>0</v>
          </cell>
          <cell r="Y1340">
            <v>0</v>
          </cell>
          <cell r="Z1340">
            <v>0</v>
          </cell>
          <cell r="AA1340">
            <v>0</v>
          </cell>
          <cell r="AB1340">
            <v>0</v>
          </cell>
          <cell r="AC1340">
            <v>0</v>
          </cell>
          <cell r="AD1340">
            <v>0</v>
          </cell>
          <cell r="AE1340">
            <v>4.0199999999999996</v>
          </cell>
          <cell r="AF1340">
            <v>3.14</v>
          </cell>
          <cell r="AG1340">
            <v>1.75</v>
          </cell>
          <cell r="AH1340">
            <v>0.83799999999999997</v>
          </cell>
          <cell r="AI1340">
            <v>0</v>
          </cell>
          <cell r="AJ1340">
            <v>0</v>
          </cell>
          <cell r="AK1340">
            <v>0</v>
          </cell>
          <cell r="AL1340">
            <v>2.62</v>
          </cell>
          <cell r="AM1340">
            <v>0</v>
          </cell>
          <cell r="AN1340">
            <v>0</v>
          </cell>
          <cell r="AO1340">
            <v>0</v>
          </cell>
          <cell r="AP1340">
            <v>0</v>
          </cell>
          <cell r="AQ1340">
            <v>0</v>
          </cell>
          <cell r="AR1340">
            <v>0</v>
          </cell>
          <cell r="AS1340">
            <v>0</v>
          </cell>
          <cell r="AT1340">
            <v>0</v>
          </cell>
          <cell r="AU1340">
            <v>2.79</v>
          </cell>
          <cell r="AV1340">
            <v>0.96699999999999997</v>
          </cell>
          <cell r="AW1340">
            <v>0</v>
          </cell>
          <cell r="AX1340">
            <v>0.98299999999999998</v>
          </cell>
          <cell r="AY1340" t="str">
            <v>2L127X76X9.5X19SLBB</v>
          </cell>
        </row>
        <row r="1341">
          <cell r="A1341" t="str">
            <v>2L</v>
          </cell>
          <cell r="B1341" t="str">
            <v>2L5X3X5/16SLBB</v>
          </cell>
          <cell r="C1341">
            <v>16.399999999999999</v>
          </cell>
          <cell r="D1341">
            <v>4.8099999999999996</v>
          </cell>
          <cell r="E1341">
            <v>3</v>
          </cell>
          <cell r="F1341">
            <v>0</v>
          </cell>
          <cell r="G1341">
            <v>0</v>
          </cell>
          <cell r="H1341">
            <v>0</v>
          </cell>
          <cell r="I1341">
            <v>5</v>
          </cell>
          <cell r="J1341">
            <v>0</v>
          </cell>
          <cell r="K1341">
            <v>0</v>
          </cell>
          <cell r="L1341">
            <v>0</v>
          </cell>
          <cell r="M1341">
            <v>0.3125</v>
          </cell>
          <cell r="N1341">
            <v>0</v>
          </cell>
          <cell r="O1341">
            <v>0</v>
          </cell>
          <cell r="P1341">
            <v>0</v>
          </cell>
          <cell r="Q1341">
            <v>0</v>
          </cell>
          <cell r="R1341">
            <v>0</v>
          </cell>
          <cell r="S1341">
            <v>0.67300000000000004</v>
          </cell>
          <cell r="T1341">
            <v>0</v>
          </cell>
          <cell r="U1341">
            <v>0</v>
          </cell>
          <cell r="V1341">
            <v>0.24099999999999999</v>
          </cell>
          <cell r="W1341">
            <v>0</v>
          </cell>
          <cell r="X1341">
            <v>0</v>
          </cell>
          <cell r="Y1341">
            <v>0</v>
          </cell>
          <cell r="Z1341">
            <v>0</v>
          </cell>
          <cell r="AA1341">
            <v>0</v>
          </cell>
          <cell r="AB1341">
            <v>0</v>
          </cell>
          <cell r="AC1341">
            <v>0</v>
          </cell>
          <cell r="AD1341">
            <v>0</v>
          </cell>
          <cell r="AE1341">
            <v>3.44</v>
          </cell>
          <cell r="AF1341">
            <v>2.62</v>
          </cell>
          <cell r="AG1341">
            <v>1.48</v>
          </cell>
          <cell r="AH1341">
            <v>0.84599999999999997</v>
          </cell>
          <cell r="AI1341">
            <v>0</v>
          </cell>
          <cell r="AJ1341">
            <v>0</v>
          </cell>
          <cell r="AK1341">
            <v>0</v>
          </cell>
          <cell r="AL1341">
            <v>2.3199999999999998</v>
          </cell>
          <cell r="AM1341">
            <v>0</v>
          </cell>
          <cell r="AN1341">
            <v>0</v>
          </cell>
          <cell r="AO1341">
            <v>0</v>
          </cell>
          <cell r="AP1341">
            <v>0</v>
          </cell>
          <cell r="AQ1341">
            <v>0</v>
          </cell>
          <cell r="AR1341">
            <v>0</v>
          </cell>
          <cell r="AS1341">
            <v>0</v>
          </cell>
          <cell r="AT1341">
            <v>0</v>
          </cell>
          <cell r="AU1341">
            <v>2.52</v>
          </cell>
          <cell r="AV1341">
            <v>0.95800000000000007</v>
          </cell>
          <cell r="AW1341">
            <v>0</v>
          </cell>
          <cell r="AX1341">
            <v>0.998</v>
          </cell>
          <cell r="AY1341" t="str">
            <v>2L127X76X7.9SLBB</v>
          </cell>
        </row>
        <row r="1342">
          <cell r="A1342" t="str">
            <v>2L</v>
          </cell>
          <cell r="B1342" t="str">
            <v>2L5X3X5/16X3/8SLBB</v>
          </cell>
          <cell r="C1342">
            <v>16.399999999999999</v>
          </cell>
          <cell r="D1342">
            <v>4.8099999999999996</v>
          </cell>
          <cell r="E1342">
            <v>3</v>
          </cell>
          <cell r="F1342">
            <v>0</v>
          </cell>
          <cell r="G1342">
            <v>0</v>
          </cell>
          <cell r="H1342">
            <v>0</v>
          </cell>
          <cell r="I1342">
            <v>5</v>
          </cell>
          <cell r="J1342">
            <v>0</v>
          </cell>
          <cell r="K1342">
            <v>0</v>
          </cell>
          <cell r="L1342">
            <v>0</v>
          </cell>
          <cell r="M1342">
            <v>0.3125</v>
          </cell>
          <cell r="N1342">
            <v>0</v>
          </cell>
          <cell r="O1342">
            <v>0</v>
          </cell>
          <cell r="P1342">
            <v>0</v>
          </cell>
          <cell r="Q1342">
            <v>0</v>
          </cell>
          <cell r="R1342">
            <v>0</v>
          </cell>
          <cell r="S1342">
            <v>0.67300000000000004</v>
          </cell>
          <cell r="T1342">
            <v>0</v>
          </cell>
          <cell r="U1342">
            <v>0</v>
          </cell>
          <cell r="V1342">
            <v>0.24099999999999999</v>
          </cell>
          <cell r="W1342">
            <v>0</v>
          </cell>
          <cell r="X1342">
            <v>0</v>
          </cell>
          <cell r="Y1342">
            <v>0</v>
          </cell>
          <cell r="Z1342">
            <v>0</v>
          </cell>
          <cell r="AA1342">
            <v>0</v>
          </cell>
          <cell r="AB1342">
            <v>0</v>
          </cell>
          <cell r="AC1342">
            <v>0</v>
          </cell>
          <cell r="AD1342">
            <v>0</v>
          </cell>
          <cell r="AE1342">
            <v>3.44</v>
          </cell>
          <cell r="AF1342">
            <v>2.62</v>
          </cell>
          <cell r="AG1342">
            <v>1.48</v>
          </cell>
          <cell r="AH1342">
            <v>0.84599999999999997</v>
          </cell>
          <cell r="AI1342">
            <v>0</v>
          </cell>
          <cell r="AJ1342">
            <v>0</v>
          </cell>
          <cell r="AK1342">
            <v>0</v>
          </cell>
          <cell r="AL1342">
            <v>2.46</v>
          </cell>
          <cell r="AM1342">
            <v>0</v>
          </cell>
          <cell r="AN1342">
            <v>0</v>
          </cell>
          <cell r="AO1342">
            <v>0</v>
          </cell>
          <cell r="AP1342">
            <v>0</v>
          </cell>
          <cell r="AQ1342">
            <v>0</v>
          </cell>
          <cell r="AR1342">
            <v>0</v>
          </cell>
          <cell r="AS1342">
            <v>0</v>
          </cell>
          <cell r="AT1342">
            <v>0</v>
          </cell>
          <cell r="AU1342">
            <v>2.65</v>
          </cell>
          <cell r="AV1342">
            <v>0.96199999999999997</v>
          </cell>
          <cell r="AW1342">
            <v>0</v>
          </cell>
          <cell r="AX1342">
            <v>0.91200000000000003</v>
          </cell>
          <cell r="AY1342" t="str">
            <v>2L127X76X7.9X9SLBB</v>
          </cell>
        </row>
        <row r="1343">
          <cell r="A1343" t="str">
            <v>2L</v>
          </cell>
          <cell r="B1343" t="str">
            <v>2L5X3X5/16X3/4SLBB</v>
          </cell>
          <cell r="C1343">
            <v>16.399999999999999</v>
          </cell>
          <cell r="D1343">
            <v>4.8099999999999996</v>
          </cell>
          <cell r="E1343">
            <v>3</v>
          </cell>
          <cell r="F1343">
            <v>0</v>
          </cell>
          <cell r="G1343">
            <v>0</v>
          </cell>
          <cell r="H1343">
            <v>0</v>
          </cell>
          <cell r="I1343">
            <v>5</v>
          </cell>
          <cell r="J1343">
            <v>0</v>
          </cell>
          <cell r="K1343">
            <v>0</v>
          </cell>
          <cell r="L1343">
            <v>0</v>
          </cell>
          <cell r="M1343">
            <v>0.3125</v>
          </cell>
          <cell r="N1343">
            <v>0</v>
          </cell>
          <cell r="O1343">
            <v>0</v>
          </cell>
          <cell r="P1343">
            <v>0</v>
          </cell>
          <cell r="Q1343">
            <v>0</v>
          </cell>
          <cell r="R1343">
            <v>0</v>
          </cell>
          <cell r="S1343">
            <v>0.67300000000000004</v>
          </cell>
          <cell r="T1343">
            <v>0</v>
          </cell>
          <cell r="U1343">
            <v>0</v>
          </cell>
          <cell r="V1343">
            <v>0.24099999999999999</v>
          </cell>
          <cell r="W1343">
            <v>0</v>
          </cell>
          <cell r="X1343">
            <v>0</v>
          </cell>
          <cell r="Y1343">
            <v>0</v>
          </cell>
          <cell r="Z1343">
            <v>0</v>
          </cell>
          <cell r="AA1343">
            <v>0</v>
          </cell>
          <cell r="AB1343">
            <v>0</v>
          </cell>
          <cell r="AC1343">
            <v>0</v>
          </cell>
          <cell r="AD1343">
            <v>0</v>
          </cell>
          <cell r="AE1343">
            <v>3.44</v>
          </cell>
          <cell r="AF1343">
            <v>2.62</v>
          </cell>
          <cell r="AG1343">
            <v>1.48</v>
          </cell>
          <cell r="AH1343">
            <v>0.84599999999999997</v>
          </cell>
          <cell r="AI1343">
            <v>0</v>
          </cell>
          <cell r="AJ1343">
            <v>0</v>
          </cell>
          <cell r="AK1343">
            <v>0</v>
          </cell>
          <cell r="AL1343">
            <v>2.6</v>
          </cell>
          <cell r="AM1343">
            <v>0</v>
          </cell>
          <cell r="AN1343">
            <v>0</v>
          </cell>
          <cell r="AO1343">
            <v>0</v>
          </cell>
          <cell r="AP1343">
            <v>0</v>
          </cell>
          <cell r="AQ1343">
            <v>0</v>
          </cell>
          <cell r="AR1343">
            <v>0</v>
          </cell>
          <cell r="AS1343">
            <v>0</v>
          </cell>
          <cell r="AT1343">
            <v>0</v>
          </cell>
          <cell r="AU1343">
            <v>2.78</v>
          </cell>
          <cell r="AV1343">
            <v>0.96499999999999997</v>
          </cell>
          <cell r="AW1343">
            <v>0</v>
          </cell>
          <cell r="AX1343">
            <v>0.91200000000000003</v>
          </cell>
          <cell r="AY1343" t="str">
            <v>2L127X76X7.9X19SLBB</v>
          </cell>
        </row>
        <row r="1344">
          <cell r="A1344" t="str">
            <v>2L</v>
          </cell>
          <cell r="B1344" t="str">
            <v>2L5X3X1/4SLBB</v>
          </cell>
          <cell r="C1344">
            <v>13.2</v>
          </cell>
          <cell r="D1344">
            <v>3.88</v>
          </cell>
          <cell r="E1344">
            <v>3</v>
          </cell>
          <cell r="F1344">
            <v>0</v>
          </cell>
          <cell r="G1344">
            <v>0</v>
          </cell>
          <cell r="H1344">
            <v>0</v>
          </cell>
          <cell r="I1344">
            <v>5</v>
          </cell>
          <cell r="J1344">
            <v>0</v>
          </cell>
          <cell r="K1344">
            <v>0</v>
          </cell>
          <cell r="L1344">
            <v>0</v>
          </cell>
          <cell r="M1344">
            <v>0.25</v>
          </cell>
          <cell r="N1344">
            <v>0</v>
          </cell>
          <cell r="O1344">
            <v>0</v>
          </cell>
          <cell r="P1344">
            <v>0</v>
          </cell>
          <cell r="Q1344">
            <v>0</v>
          </cell>
          <cell r="R1344">
            <v>0</v>
          </cell>
          <cell r="S1344">
            <v>0.64800000000000002</v>
          </cell>
          <cell r="T1344">
            <v>0</v>
          </cell>
          <cell r="U1344">
            <v>0</v>
          </cell>
          <cell r="V1344">
            <v>0.19400000000000001</v>
          </cell>
          <cell r="W1344">
            <v>0</v>
          </cell>
          <cell r="X1344">
            <v>0</v>
          </cell>
          <cell r="Y1344">
            <v>0</v>
          </cell>
          <cell r="Z1344">
            <v>0</v>
          </cell>
          <cell r="AA1344">
            <v>0</v>
          </cell>
          <cell r="AB1344">
            <v>0</v>
          </cell>
          <cell r="AC1344">
            <v>0</v>
          </cell>
          <cell r="AD1344">
            <v>0</v>
          </cell>
          <cell r="AE1344">
            <v>2.82</v>
          </cell>
          <cell r="AF1344">
            <v>2.1</v>
          </cell>
          <cell r="AG1344">
            <v>1.2</v>
          </cell>
          <cell r="AH1344">
            <v>0.85299999999999998</v>
          </cell>
          <cell r="AI1344">
            <v>0</v>
          </cell>
          <cell r="AJ1344">
            <v>0</v>
          </cell>
          <cell r="AK1344">
            <v>0</v>
          </cell>
          <cell r="AL1344">
            <v>2.2999999999999998</v>
          </cell>
          <cell r="AM1344">
            <v>0</v>
          </cell>
          <cell r="AN1344">
            <v>0</v>
          </cell>
          <cell r="AO1344">
            <v>0</v>
          </cell>
          <cell r="AP1344">
            <v>0</v>
          </cell>
          <cell r="AQ1344">
            <v>0</v>
          </cell>
          <cell r="AR1344">
            <v>0</v>
          </cell>
          <cell r="AS1344">
            <v>0</v>
          </cell>
          <cell r="AT1344">
            <v>0</v>
          </cell>
          <cell r="AU1344">
            <v>2.5099999999999998</v>
          </cell>
          <cell r="AV1344">
            <v>0.95700000000000007</v>
          </cell>
          <cell r="AW1344">
            <v>0</v>
          </cell>
          <cell r="AX1344">
            <v>0.89400000000000002</v>
          </cell>
          <cell r="AY1344" t="str">
            <v>2L127X76X6.4SLBB</v>
          </cell>
        </row>
        <row r="1345">
          <cell r="A1345" t="str">
            <v>2L</v>
          </cell>
          <cell r="B1345" t="str">
            <v>2L5X3X1/4X3/8SLBB</v>
          </cell>
          <cell r="C1345">
            <v>13.2</v>
          </cell>
          <cell r="D1345">
            <v>3.88</v>
          </cell>
          <cell r="E1345">
            <v>3</v>
          </cell>
          <cell r="F1345">
            <v>0</v>
          </cell>
          <cell r="G1345">
            <v>0</v>
          </cell>
          <cell r="H1345">
            <v>0</v>
          </cell>
          <cell r="I1345">
            <v>5</v>
          </cell>
          <cell r="J1345">
            <v>0</v>
          </cell>
          <cell r="K1345">
            <v>0</v>
          </cell>
          <cell r="L1345">
            <v>0</v>
          </cell>
          <cell r="M1345">
            <v>0.25</v>
          </cell>
          <cell r="N1345">
            <v>0</v>
          </cell>
          <cell r="O1345">
            <v>0</v>
          </cell>
          <cell r="P1345">
            <v>0</v>
          </cell>
          <cell r="Q1345">
            <v>0</v>
          </cell>
          <cell r="R1345">
            <v>0</v>
          </cell>
          <cell r="S1345">
            <v>0.64800000000000002</v>
          </cell>
          <cell r="T1345">
            <v>0</v>
          </cell>
          <cell r="U1345">
            <v>0</v>
          </cell>
          <cell r="V1345">
            <v>0.19400000000000001</v>
          </cell>
          <cell r="W1345">
            <v>0</v>
          </cell>
          <cell r="X1345">
            <v>0</v>
          </cell>
          <cell r="Y1345">
            <v>0</v>
          </cell>
          <cell r="Z1345">
            <v>0</v>
          </cell>
          <cell r="AA1345">
            <v>0</v>
          </cell>
          <cell r="AB1345">
            <v>0</v>
          </cell>
          <cell r="AC1345">
            <v>0</v>
          </cell>
          <cell r="AD1345">
            <v>0</v>
          </cell>
          <cell r="AE1345">
            <v>2.82</v>
          </cell>
          <cell r="AF1345">
            <v>2.1</v>
          </cell>
          <cell r="AG1345">
            <v>1.2</v>
          </cell>
          <cell r="AH1345">
            <v>0.85299999999999998</v>
          </cell>
          <cell r="AI1345">
            <v>0</v>
          </cell>
          <cell r="AJ1345">
            <v>0</v>
          </cell>
          <cell r="AK1345">
            <v>0</v>
          </cell>
          <cell r="AL1345">
            <v>2.44</v>
          </cell>
          <cell r="AM1345">
            <v>0</v>
          </cell>
          <cell r="AN1345">
            <v>0</v>
          </cell>
          <cell r="AO1345">
            <v>0</v>
          </cell>
          <cell r="AP1345">
            <v>0</v>
          </cell>
          <cell r="AQ1345">
            <v>0</v>
          </cell>
          <cell r="AR1345">
            <v>0</v>
          </cell>
          <cell r="AS1345">
            <v>0</v>
          </cell>
          <cell r="AT1345">
            <v>0</v>
          </cell>
          <cell r="AU1345">
            <v>2.64</v>
          </cell>
          <cell r="AV1345">
            <v>0.96099999999999997</v>
          </cell>
          <cell r="AW1345">
            <v>0</v>
          </cell>
          <cell r="AX1345">
            <v>0.80400000000000005</v>
          </cell>
          <cell r="AY1345" t="str">
            <v>2L127X76X6.4X9SLBB</v>
          </cell>
        </row>
        <row r="1346">
          <cell r="A1346" t="str">
            <v>2L</v>
          </cell>
          <cell r="B1346" t="str">
            <v>2L5X3X1/4X3/4SLBB</v>
          </cell>
          <cell r="C1346">
            <v>13.2</v>
          </cell>
          <cell r="D1346">
            <v>3.88</v>
          </cell>
          <cell r="E1346">
            <v>3</v>
          </cell>
          <cell r="F1346">
            <v>0</v>
          </cell>
          <cell r="G1346">
            <v>0</v>
          </cell>
          <cell r="H1346">
            <v>0</v>
          </cell>
          <cell r="I1346">
            <v>5</v>
          </cell>
          <cell r="J1346">
            <v>0</v>
          </cell>
          <cell r="K1346">
            <v>0</v>
          </cell>
          <cell r="L1346">
            <v>0</v>
          </cell>
          <cell r="M1346">
            <v>0.25</v>
          </cell>
          <cell r="N1346">
            <v>0</v>
          </cell>
          <cell r="O1346">
            <v>0</v>
          </cell>
          <cell r="P1346">
            <v>0</v>
          </cell>
          <cell r="Q1346">
            <v>0</v>
          </cell>
          <cell r="R1346">
            <v>0</v>
          </cell>
          <cell r="S1346">
            <v>0.64800000000000002</v>
          </cell>
          <cell r="T1346">
            <v>0</v>
          </cell>
          <cell r="U1346">
            <v>0</v>
          </cell>
          <cell r="V1346">
            <v>0.19400000000000001</v>
          </cell>
          <cell r="W1346">
            <v>0</v>
          </cell>
          <cell r="X1346">
            <v>0</v>
          </cell>
          <cell r="Y1346">
            <v>0</v>
          </cell>
          <cell r="Z1346">
            <v>0</v>
          </cell>
          <cell r="AA1346">
            <v>0</v>
          </cell>
          <cell r="AB1346">
            <v>0</v>
          </cell>
          <cell r="AC1346">
            <v>0</v>
          </cell>
          <cell r="AD1346">
            <v>0</v>
          </cell>
          <cell r="AE1346">
            <v>2.82</v>
          </cell>
          <cell r="AF1346">
            <v>2.1</v>
          </cell>
          <cell r="AG1346">
            <v>1.2</v>
          </cell>
          <cell r="AH1346">
            <v>0.85299999999999998</v>
          </cell>
          <cell r="AI1346">
            <v>0</v>
          </cell>
          <cell r="AJ1346">
            <v>0</v>
          </cell>
          <cell r="AK1346">
            <v>0</v>
          </cell>
          <cell r="AL1346">
            <v>2.58</v>
          </cell>
          <cell r="AM1346">
            <v>0</v>
          </cell>
          <cell r="AN1346">
            <v>0</v>
          </cell>
          <cell r="AO1346">
            <v>0</v>
          </cell>
          <cell r="AP1346">
            <v>0</v>
          </cell>
          <cell r="AQ1346">
            <v>0</v>
          </cell>
          <cell r="AR1346">
            <v>0</v>
          </cell>
          <cell r="AS1346">
            <v>0</v>
          </cell>
          <cell r="AT1346">
            <v>0</v>
          </cell>
          <cell r="AU1346">
            <v>2.77</v>
          </cell>
          <cell r="AV1346">
            <v>0.96399999999999997</v>
          </cell>
          <cell r="AW1346">
            <v>0</v>
          </cell>
          <cell r="AX1346">
            <v>0.80400000000000005</v>
          </cell>
          <cell r="AY1346" t="str">
            <v>2L127X76X6.4X19SLBB</v>
          </cell>
        </row>
        <row r="1347">
          <cell r="A1347" t="str">
            <v>2L</v>
          </cell>
          <cell r="B1347" t="str">
            <v>2L4X3-1/2X1/2SLBB</v>
          </cell>
          <cell r="C1347">
            <v>23.8</v>
          </cell>
          <cell r="D1347">
            <v>7.01</v>
          </cell>
          <cell r="E1347">
            <v>3.5</v>
          </cell>
          <cell r="F1347">
            <v>0</v>
          </cell>
          <cell r="G1347">
            <v>0</v>
          </cell>
          <cell r="H1347">
            <v>0</v>
          </cell>
          <cell r="I1347">
            <v>4</v>
          </cell>
          <cell r="J1347">
            <v>0</v>
          </cell>
          <cell r="K1347">
            <v>0</v>
          </cell>
          <cell r="L1347">
            <v>0</v>
          </cell>
          <cell r="M1347">
            <v>0.5</v>
          </cell>
          <cell r="N1347">
            <v>0</v>
          </cell>
          <cell r="O1347">
            <v>0</v>
          </cell>
          <cell r="P1347">
            <v>0</v>
          </cell>
          <cell r="Q1347">
            <v>0</v>
          </cell>
          <cell r="R1347">
            <v>0</v>
          </cell>
          <cell r="S1347">
            <v>0.99399999999999999</v>
          </cell>
          <cell r="T1347">
            <v>0</v>
          </cell>
          <cell r="U1347">
            <v>0</v>
          </cell>
          <cell r="V1347">
            <v>0.438</v>
          </cell>
          <cell r="W1347">
            <v>0</v>
          </cell>
          <cell r="X1347">
            <v>0</v>
          </cell>
          <cell r="Y1347">
            <v>0</v>
          </cell>
          <cell r="Z1347">
            <v>0</v>
          </cell>
          <cell r="AA1347">
            <v>0</v>
          </cell>
          <cell r="AB1347">
            <v>0</v>
          </cell>
          <cell r="AC1347">
            <v>0</v>
          </cell>
          <cell r="AD1347">
            <v>0</v>
          </cell>
          <cell r="AE1347">
            <v>7.53</v>
          </cell>
          <cell r="AF1347">
            <v>5.39</v>
          </cell>
          <cell r="AG1347">
            <v>3</v>
          </cell>
          <cell r="AH1347">
            <v>1.04</v>
          </cell>
          <cell r="AI1347">
            <v>0</v>
          </cell>
          <cell r="AJ1347">
            <v>0</v>
          </cell>
          <cell r="AK1347">
            <v>0</v>
          </cell>
          <cell r="AL1347">
            <v>1.75</v>
          </cell>
          <cell r="AM1347">
            <v>0</v>
          </cell>
          <cell r="AN1347">
            <v>0</v>
          </cell>
          <cell r="AO1347">
            <v>0</v>
          </cell>
          <cell r="AP1347">
            <v>0</v>
          </cell>
          <cell r="AQ1347">
            <v>0</v>
          </cell>
          <cell r="AR1347">
            <v>0</v>
          </cell>
          <cell r="AS1347">
            <v>0</v>
          </cell>
          <cell r="AT1347">
            <v>0</v>
          </cell>
          <cell r="AU1347">
            <v>2.16</v>
          </cell>
          <cell r="AV1347">
            <v>0.88200000000000001</v>
          </cell>
          <cell r="AW1347">
            <v>0</v>
          </cell>
          <cell r="AX1347">
            <v>1</v>
          </cell>
          <cell r="AY1347" t="str">
            <v>2L102X89X12.7SLBB</v>
          </cell>
        </row>
        <row r="1348">
          <cell r="A1348" t="str">
            <v>2L</v>
          </cell>
          <cell r="B1348" t="str">
            <v>2L4X3-1/2X1/2X3/8SLBB</v>
          </cell>
          <cell r="C1348">
            <v>23.8</v>
          </cell>
          <cell r="D1348">
            <v>7.01</v>
          </cell>
          <cell r="E1348">
            <v>3.5</v>
          </cell>
          <cell r="F1348">
            <v>0</v>
          </cell>
          <cell r="G1348">
            <v>0</v>
          </cell>
          <cell r="H1348">
            <v>0</v>
          </cell>
          <cell r="I1348">
            <v>4</v>
          </cell>
          <cell r="J1348">
            <v>0</v>
          </cell>
          <cell r="K1348">
            <v>0</v>
          </cell>
          <cell r="L1348">
            <v>0</v>
          </cell>
          <cell r="M1348">
            <v>0.5</v>
          </cell>
          <cell r="N1348">
            <v>0</v>
          </cell>
          <cell r="O1348">
            <v>0</v>
          </cell>
          <cell r="P1348">
            <v>0</v>
          </cell>
          <cell r="Q1348">
            <v>0</v>
          </cell>
          <cell r="R1348">
            <v>0</v>
          </cell>
          <cell r="S1348">
            <v>0.99399999999999999</v>
          </cell>
          <cell r="T1348">
            <v>0</v>
          </cell>
          <cell r="U1348">
            <v>0</v>
          </cell>
          <cell r="V1348">
            <v>0.438</v>
          </cell>
          <cell r="W1348">
            <v>0</v>
          </cell>
          <cell r="X1348">
            <v>0</v>
          </cell>
          <cell r="Y1348">
            <v>0</v>
          </cell>
          <cell r="Z1348">
            <v>0</v>
          </cell>
          <cell r="AA1348">
            <v>0</v>
          </cell>
          <cell r="AB1348">
            <v>0</v>
          </cell>
          <cell r="AC1348">
            <v>0</v>
          </cell>
          <cell r="AD1348">
            <v>0</v>
          </cell>
          <cell r="AE1348">
            <v>7.53</v>
          </cell>
          <cell r="AF1348">
            <v>5.39</v>
          </cell>
          <cell r="AG1348">
            <v>3</v>
          </cell>
          <cell r="AH1348">
            <v>1.04</v>
          </cell>
          <cell r="AI1348">
            <v>0</v>
          </cell>
          <cell r="AJ1348">
            <v>0</v>
          </cell>
          <cell r="AK1348">
            <v>0</v>
          </cell>
          <cell r="AL1348">
            <v>1.89</v>
          </cell>
          <cell r="AM1348">
            <v>0</v>
          </cell>
          <cell r="AN1348">
            <v>0</v>
          </cell>
          <cell r="AO1348">
            <v>0</v>
          </cell>
          <cell r="AP1348">
            <v>0</v>
          </cell>
          <cell r="AQ1348">
            <v>0</v>
          </cell>
          <cell r="AR1348">
            <v>0</v>
          </cell>
          <cell r="AS1348">
            <v>0</v>
          </cell>
          <cell r="AT1348">
            <v>0</v>
          </cell>
          <cell r="AU1348">
            <v>2.2799999999999998</v>
          </cell>
          <cell r="AV1348">
            <v>0.89300000000000002</v>
          </cell>
          <cell r="AW1348">
            <v>0</v>
          </cell>
          <cell r="AX1348">
            <v>1</v>
          </cell>
          <cell r="AY1348" t="str">
            <v>2L102X89X12.7X9SLBB</v>
          </cell>
        </row>
        <row r="1349">
          <cell r="A1349" t="str">
            <v>2L</v>
          </cell>
          <cell r="B1349" t="str">
            <v>2L4X3-1/2X1/2X3/4SLBB</v>
          </cell>
          <cell r="C1349">
            <v>23.8</v>
          </cell>
          <cell r="D1349">
            <v>7.01</v>
          </cell>
          <cell r="E1349">
            <v>3.5</v>
          </cell>
          <cell r="F1349">
            <v>0</v>
          </cell>
          <cell r="G1349">
            <v>0</v>
          </cell>
          <cell r="H1349">
            <v>0</v>
          </cell>
          <cell r="I1349">
            <v>4</v>
          </cell>
          <cell r="J1349">
            <v>0</v>
          </cell>
          <cell r="K1349">
            <v>0</v>
          </cell>
          <cell r="L1349">
            <v>0</v>
          </cell>
          <cell r="M1349">
            <v>0.5</v>
          </cell>
          <cell r="N1349">
            <v>0</v>
          </cell>
          <cell r="O1349">
            <v>0</v>
          </cell>
          <cell r="P1349">
            <v>0</v>
          </cell>
          <cell r="Q1349">
            <v>0</v>
          </cell>
          <cell r="R1349">
            <v>0</v>
          </cell>
          <cell r="S1349">
            <v>0.99399999999999999</v>
          </cell>
          <cell r="T1349">
            <v>0</v>
          </cell>
          <cell r="U1349">
            <v>0</v>
          </cell>
          <cell r="V1349">
            <v>0.438</v>
          </cell>
          <cell r="W1349">
            <v>0</v>
          </cell>
          <cell r="X1349">
            <v>0</v>
          </cell>
          <cell r="Y1349">
            <v>0</v>
          </cell>
          <cell r="Z1349">
            <v>0</v>
          </cell>
          <cell r="AA1349">
            <v>0</v>
          </cell>
          <cell r="AB1349">
            <v>0</v>
          </cell>
          <cell r="AC1349">
            <v>0</v>
          </cell>
          <cell r="AD1349">
            <v>0</v>
          </cell>
          <cell r="AE1349">
            <v>7.53</v>
          </cell>
          <cell r="AF1349">
            <v>5.39</v>
          </cell>
          <cell r="AG1349">
            <v>3</v>
          </cell>
          <cell r="AH1349">
            <v>1.04</v>
          </cell>
          <cell r="AI1349">
            <v>0</v>
          </cell>
          <cell r="AJ1349">
            <v>0</v>
          </cell>
          <cell r="AK1349">
            <v>0</v>
          </cell>
          <cell r="AL1349">
            <v>2.0299999999999998</v>
          </cell>
          <cell r="AM1349">
            <v>0</v>
          </cell>
          <cell r="AN1349">
            <v>0</v>
          </cell>
          <cell r="AO1349">
            <v>0</v>
          </cell>
          <cell r="AP1349">
            <v>0</v>
          </cell>
          <cell r="AQ1349">
            <v>0</v>
          </cell>
          <cell r="AR1349">
            <v>0</v>
          </cell>
          <cell r="AS1349">
            <v>0</v>
          </cell>
          <cell r="AT1349">
            <v>0</v>
          </cell>
          <cell r="AU1349">
            <v>2.4</v>
          </cell>
          <cell r="AV1349">
            <v>0.90400000000000003</v>
          </cell>
          <cell r="AW1349">
            <v>0</v>
          </cell>
          <cell r="AX1349">
            <v>1</v>
          </cell>
          <cell r="AY1349" t="str">
            <v>2L102X89X12.7X19SLBB</v>
          </cell>
        </row>
        <row r="1350">
          <cell r="A1350" t="str">
            <v>2L</v>
          </cell>
          <cell r="B1350" t="str">
            <v>2L4X3-1/2X3/8SLBB</v>
          </cell>
          <cell r="C1350">
            <v>18.2</v>
          </cell>
          <cell r="D1350">
            <v>5.35</v>
          </cell>
          <cell r="E1350">
            <v>3.5</v>
          </cell>
          <cell r="F1350">
            <v>0</v>
          </cell>
          <cell r="G1350">
            <v>0</v>
          </cell>
          <cell r="H1350">
            <v>0</v>
          </cell>
          <cell r="I1350">
            <v>4</v>
          </cell>
          <cell r="J1350">
            <v>0</v>
          </cell>
          <cell r="K1350">
            <v>0</v>
          </cell>
          <cell r="L1350">
            <v>0</v>
          </cell>
          <cell r="M1350">
            <v>0.375</v>
          </cell>
          <cell r="N1350">
            <v>0</v>
          </cell>
          <cell r="O1350">
            <v>0</v>
          </cell>
          <cell r="P1350">
            <v>0</v>
          </cell>
          <cell r="Q1350">
            <v>0</v>
          </cell>
          <cell r="R1350">
            <v>0</v>
          </cell>
          <cell r="S1350">
            <v>0.94700000000000006</v>
          </cell>
          <cell r="T1350">
            <v>0</v>
          </cell>
          <cell r="U1350">
            <v>0</v>
          </cell>
          <cell r="V1350">
            <v>0.33400000000000002</v>
          </cell>
          <cell r="W1350">
            <v>0</v>
          </cell>
          <cell r="X1350">
            <v>0</v>
          </cell>
          <cell r="Y1350">
            <v>0</v>
          </cell>
          <cell r="Z1350">
            <v>0</v>
          </cell>
          <cell r="AA1350">
            <v>0</v>
          </cell>
          <cell r="AB1350">
            <v>0</v>
          </cell>
          <cell r="AC1350">
            <v>0</v>
          </cell>
          <cell r="AD1350">
            <v>0</v>
          </cell>
          <cell r="AE1350">
            <v>5.92</v>
          </cell>
          <cell r="AF1350">
            <v>4.13</v>
          </cell>
          <cell r="AG1350">
            <v>2.3199999999999998</v>
          </cell>
          <cell r="AH1350">
            <v>1.05</v>
          </cell>
          <cell r="AI1350">
            <v>0</v>
          </cell>
          <cell r="AJ1350">
            <v>0</v>
          </cell>
          <cell r="AK1350">
            <v>0</v>
          </cell>
          <cell r="AL1350">
            <v>1.73</v>
          </cell>
          <cell r="AM1350">
            <v>0</v>
          </cell>
          <cell r="AN1350">
            <v>0</v>
          </cell>
          <cell r="AO1350">
            <v>0</v>
          </cell>
          <cell r="AP1350">
            <v>0</v>
          </cell>
          <cell r="AQ1350">
            <v>0</v>
          </cell>
          <cell r="AR1350">
            <v>0</v>
          </cell>
          <cell r="AS1350">
            <v>0</v>
          </cell>
          <cell r="AT1350">
            <v>0</v>
          </cell>
          <cell r="AU1350">
            <v>2.16</v>
          </cell>
          <cell r="AV1350">
            <v>0.876</v>
          </cell>
          <cell r="AW1350">
            <v>0</v>
          </cell>
          <cell r="AX1350">
            <v>1</v>
          </cell>
          <cell r="AY1350" t="str">
            <v>2L102X89X9.5SLBB</v>
          </cell>
        </row>
        <row r="1351">
          <cell r="A1351" t="str">
            <v>2L</v>
          </cell>
          <cell r="B1351" t="str">
            <v>2L4X3-1/2X3/8X3/8SLBB</v>
          </cell>
          <cell r="C1351">
            <v>18.2</v>
          </cell>
          <cell r="D1351">
            <v>5.35</v>
          </cell>
          <cell r="E1351">
            <v>3.5</v>
          </cell>
          <cell r="F1351">
            <v>0</v>
          </cell>
          <cell r="G1351">
            <v>0</v>
          </cell>
          <cell r="H1351">
            <v>0</v>
          </cell>
          <cell r="I1351">
            <v>4</v>
          </cell>
          <cell r="J1351">
            <v>0</v>
          </cell>
          <cell r="K1351">
            <v>0</v>
          </cell>
          <cell r="L1351">
            <v>0</v>
          </cell>
          <cell r="M1351">
            <v>0.375</v>
          </cell>
          <cell r="N1351">
            <v>0</v>
          </cell>
          <cell r="O1351">
            <v>0</v>
          </cell>
          <cell r="P1351">
            <v>0</v>
          </cell>
          <cell r="Q1351">
            <v>0</v>
          </cell>
          <cell r="R1351">
            <v>0</v>
          </cell>
          <cell r="S1351">
            <v>0.94700000000000006</v>
          </cell>
          <cell r="T1351">
            <v>0</v>
          </cell>
          <cell r="U1351">
            <v>0</v>
          </cell>
          <cell r="V1351">
            <v>0.33400000000000002</v>
          </cell>
          <cell r="W1351">
            <v>0</v>
          </cell>
          <cell r="X1351">
            <v>0</v>
          </cell>
          <cell r="Y1351">
            <v>0</v>
          </cell>
          <cell r="Z1351">
            <v>0</v>
          </cell>
          <cell r="AA1351">
            <v>0</v>
          </cell>
          <cell r="AB1351">
            <v>0</v>
          </cell>
          <cell r="AC1351">
            <v>0</v>
          </cell>
          <cell r="AD1351">
            <v>0</v>
          </cell>
          <cell r="AE1351">
            <v>5.92</v>
          </cell>
          <cell r="AF1351">
            <v>4.13</v>
          </cell>
          <cell r="AG1351">
            <v>2.3199999999999998</v>
          </cell>
          <cell r="AH1351">
            <v>1.05</v>
          </cell>
          <cell r="AI1351">
            <v>0</v>
          </cell>
          <cell r="AJ1351">
            <v>0</v>
          </cell>
          <cell r="AK1351">
            <v>0</v>
          </cell>
          <cell r="AL1351">
            <v>1.86</v>
          </cell>
          <cell r="AM1351">
            <v>0</v>
          </cell>
          <cell r="AN1351">
            <v>0</v>
          </cell>
          <cell r="AO1351">
            <v>0</v>
          </cell>
          <cell r="AP1351">
            <v>0</v>
          </cell>
          <cell r="AQ1351">
            <v>0</v>
          </cell>
          <cell r="AR1351">
            <v>0</v>
          </cell>
          <cell r="AS1351">
            <v>0</v>
          </cell>
          <cell r="AT1351">
            <v>0</v>
          </cell>
          <cell r="AU1351">
            <v>2.27</v>
          </cell>
          <cell r="AV1351">
            <v>0.88800000000000001</v>
          </cell>
          <cell r="AW1351">
            <v>0</v>
          </cell>
          <cell r="AX1351">
            <v>1</v>
          </cell>
          <cell r="AY1351" t="str">
            <v>2L102X89X9.5X9SLBB</v>
          </cell>
        </row>
        <row r="1352">
          <cell r="A1352" t="str">
            <v>2L</v>
          </cell>
          <cell r="B1352" t="str">
            <v>2L4X3-1/2X3/8X3/4SLBB</v>
          </cell>
          <cell r="C1352">
            <v>18.2</v>
          </cell>
          <cell r="D1352">
            <v>5.35</v>
          </cell>
          <cell r="E1352">
            <v>3.5</v>
          </cell>
          <cell r="F1352">
            <v>0</v>
          </cell>
          <cell r="G1352">
            <v>0</v>
          </cell>
          <cell r="H1352">
            <v>0</v>
          </cell>
          <cell r="I1352">
            <v>4</v>
          </cell>
          <cell r="J1352">
            <v>0</v>
          </cell>
          <cell r="K1352">
            <v>0</v>
          </cell>
          <cell r="L1352">
            <v>0</v>
          </cell>
          <cell r="M1352">
            <v>0.375</v>
          </cell>
          <cell r="N1352">
            <v>0</v>
          </cell>
          <cell r="O1352">
            <v>0</v>
          </cell>
          <cell r="P1352">
            <v>0</v>
          </cell>
          <cell r="Q1352">
            <v>0</v>
          </cell>
          <cell r="R1352">
            <v>0</v>
          </cell>
          <cell r="S1352">
            <v>0.94700000000000006</v>
          </cell>
          <cell r="T1352">
            <v>0</v>
          </cell>
          <cell r="U1352">
            <v>0</v>
          </cell>
          <cell r="V1352">
            <v>0.33400000000000002</v>
          </cell>
          <cell r="W1352">
            <v>0</v>
          </cell>
          <cell r="X1352">
            <v>0</v>
          </cell>
          <cell r="Y1352">
            <v>0</v>
          </cell>
          <cell r="Z1352">
            <v>0</v>
          </cell>
          <cell r="AA1352">
            <v>0</v>
          </cell>
          <cell r="AB1352">
            <v>0</v>
          </cell>
          <cell r="AC1352">
            <v>0</v>
          </cell>
          <cell r="AD1352">
            <v>0</v>
          </cell>
          <cell r="AE1352">
            <v>5.92</v>
          </cell>
          <cell r="AF1352">
            <v>4.13</v>
          </cell>
          <cell r="AG1352">
            <v>2.3199999999999998</v>
          </cell>
          <cell r="AH1352">
            <v>1.05</v>
          </cell>
          <cell r="AI1352">
            <v>0</v>
          </cell>
          <cell r="AJ1352">
            <v>0</v>
          </cell>
          <cell r="AK1352">
            <v>0</v>
          </cell>
          <cell r="AL1352">
            <v>2</v>
          </cell>
          <cell r="AM1352">
            <v>0</v>
          </cell>
          <cell r="AN1352">
            <v>0</v>
          </cell>
          <cell r="AO1352">
            <v>0</v>
          </cell>
          <cell r="AP1352">
            <v>0</v>
          </cell>
          <cell r="AQ1352">
            <v>0</v>
          </cell>
          <cell r="AR1352">
            <v>0</v>
          </cell>
          <cell r="AS1352">
            <v>0</v>
          </cell>
          <cell r="AT1352">
            <v>0</v>
          </cell>
          <cell r="AU1352">
            <v>2.39</v>
          </cell>
          <cell r="AV1352">
            <v>0.89900000000000002</v>
          </cell>
          <cell r="AW1352">
            <v>0</v>
          </cell>
          <cell r="AX1352">
            <v>1</v>
          </cell>
          <cell r="AY1352" t="str">
            <v>2L102X89X9.5X19SLBB</v>
          </cell>
        </row>
        <row r="1353">
          <cell r="A1353" t="str">
            <v>2L</v>
          </cell>
          <cell r="B1353" t="str">
            <v>2L4X3-1/2X5/16SLBB</v>
          </cell>
          <cell r="C1353">
            <v>15.3</v>
          </cell>
          <cell r="D1353">
            <v>4.5</v>
          </cell>
          <cell r="E1353">
            <v>3.5</v>
          </cell>
          <cell r="F1353">
            <v>0</v>
          </cell>
          <cell r="G1353">
            <v>0</v>
          </cell>
          <cell r="H1353">
            <v>0</v>
          </cell>
          <cell r="I1353">
            <v>4</v>
          </cell>
          <cell r="J1353">
            <v>0</v>
          </cell>
          <cell r="K1353">
            <v>0</v>
          </cell>
          <cell r="L1353">
            <v>0</v>
          </cell>
          <cell r="M1353">
            <v>0.3125</v>
          </cell>
          <cell r="N1353">
            <v>0</v>
          </cell>
          <cell r="O1353">
            <v>0</v>
          </cell>
          <cell r="P1353">
            <v>0</v>
          </cell>
          <cell r="Q1353">
            <v>0</v>
          </cell>
          <cell r="R1353">
            <v>0</v>
          </cell>
          <cell r="S1353">
            <v>0.92300000000000004</v>
          </cell>
          <cell r="T1353">
            <v>0</v>
          </cell>
          <cell r="U1353">
            <v>0</v>
          </cell>
          <cell r="V1353">
            <v>0.28100000000000003</v>
          </cell>
          <cell r="W1353">
            <v>0</v>
          </cell>
          <cell r="X1353">
            <v>0</v>
          </cell>
          <cell r="Y1353">
            <v>0</v>
          </cell>
          <cell r="Z1353">
            <v>0</v>
          </cell>
          <cell r="AA1353">
            <v>0</v>
          </cell>
          <cell r="AB1353">
            <v>0</v>
          </cell>
          <cell r="AC1353">
            <v>0</v>
          </cell>
          <cell r="AD1353">
            <v>0</v>
          </cell>
          <cell r="AE1353">
            <v>5.05</v>
          </cell>
          <cell r="AF1353">
            <v>3.48</v>
          </cell>
          <cell r="AG1353">
            <v>1.96</v>
          </cell>
          <cell r="AH1353">
            <v>1.06</v>
          </cell>
          <cell r="AI1353">
            <v>0</v>
          </cell>
          <cell r="AJ1353">
            <v>0</v>
          </cell>
          <cell r="AK1353">
            <v>0</v>
          </cell>
          <cell r="AL1353">
            <v>1.72</v>
          </cell>
          <cell r="AM1353">
            <v>0</v>
          </cell>
          <cell r="AN1353">
            <v>0</v>
          </cell>
          <cell r="AO1353">
            <v>0</v>
          </cell>
          <cell r="AP1353">
            <v>0</v>
          </cell>
          <cell r="AQ1353">
            <v>0</v>
          </cell>
          <cell r="AR1353">
            <v>0</v>
          </cell>
          <cell r="AS1353">
            <v>0</v>
          </cell>
          <cell r="AT1353">
            <v>0</v>
          </cell>
          <cell r="AU1353">
            <v>2.16</v>
          </cell>
          <cell r="AV1353">
            <v>0.874</v>
          </cell>
          <cell r="AW1353">
            <v>0</v>
          </cell>
          <cell r="AX1353">
            <v>1</v>
          </cell>
          <cell r="AY1353" t="str">
            <v>2L102X89X7.9SLBB</v>
          </cell>
        </row>
        <row r="1354">
          <cell r="A1354" t="str">
            <v>2L</v>
          </cell>
          <cell r="B1354" t="str">
            <v>2L4X3-1/2X5/16X3/8SLBB</v>
          </cell>
          <cell r="C1354">
            <v>15.3</v>
          </cell>
          <cell r="D1354">
            <v>4.5</v>
          </cell>
          <cell r="E1354">
            <v>3.5</v>
          </cell>
          <cell r="F1354">
            <v>0</v>
          </cell>
          <cell r="G1354">
            <v>0</v>
          </cell>
          <cell r="H1354">
            <v>0</v>
          </cell>
          <cell r="I1354">
            <v>4</v>
          </cell>
          <cell r="J1354">
            <v>0</v>
          </cell>
          <cell r="K1354">
            <v>0</v>
          </cell>
          <cell r="L1354">
            <v>0</v>
          </cell>
          <cell r="M1354">
            <v>0.3125</v>
          </cell>
          <cell r="N1354">
            <v>0</v>
          </cell>
          <cell r="O1354">
            <v>0</v>
          </cell>
          <cell r="P1354">
            <v>0</v>
          </cell>
          <cell r="Q1354">
            <v>0</v>
          </cell>
          <cell r="R1354">
            <v>0</v>
          </cell>
          <cell r="S1354">
            <v>0.92300000000000004</v>
          </cell>
          <cell r="T1354">
            <v>0</v>
          </cell>
          <cell r="U1354">
            <v>0</v>
          </cell>
          <cell r="V1354">
            <v>0.28100000000000003</v>
          </cell>
          <cell r="W1354">
            <v>0</v>
          </cell>
          <cell r="X1354">
            <v>0</v>
          </cell>
          <cell r="Y1354">
            <v>0</v>
          </cell>
          <cell r="Z1354">
            <v>0</v>
          </cell>
          <cell r="AA1354">
            <v>0</v>
          </cell>
          <cell r="AB1354">
            <v>0</v>
          </cell>
          <cell r="AC1354">
            <v>0</v>
          </cell>
          <cell r="AD1354">
            <v>0</v>
          </cell>
          <cell r="AE1354">
            <v>5.05</v>
          </cell>
          <cell r="AF1354">
            <v>3.48</v>
          </cell>
          <cell r="AG1354">
            <v>1.96</v>
          </cell>
          <cell r="AH1354">
            <v>1.06</v>
          </cell>
          <cell r="AI1354">
            <v>0</v>
          </cell>
          <cell r="AJ1354">
            <v>0</v>
          </cell>
          <cell r="AK1354">
            <v>0</v>
          </cell>
          <cell r="AL1354">
            <v>1.85</v>
          </cell>
          <cell r="AM1354">
            <v>0</v>
          </cell>
          <cell r="AN1354">
            <v>0</v>
          </cell>
          <cell r="AO1354">
            <v>0</v>
          </cell>
          <cell r="AP1354">
            <v>0</v>
          </cell>
          <cell r="AQ1354">
            <v>0</v>
          </cell>
          <cell r="AR1354">
            <v>0</v>
          </cell>
          <cell r="AS1354">
            <v>0</v>
          </cell>
          <cell r="AT1354">
            <v>0</v>
          </cell>
          <cell r="AU1354">
            <v>2.2599999999999998</v>
          </cell>
          <cell r="AV1354">
            <v>0.88500000000000001</v>
          </cell>
          <cell r="AW1354">
            <v>0</v>
          </cell>
          <cell r="AX1354">
            <v>0.997</v>
          </cell>
          <cell r="AY1354" t="str">
            <v>2L102X89X7.9X9SLBB</v>
          </cell>
        </row>
        <row r="1355">
          <cell r="A1355" t="str">
            <v>2L</v>
          </cell>
          <cell r="B1355" t="str">
            <v>2L4X3-1/2X5/16X3/4SLBB</v>
          </cell>
          <cell r="C1355">
            <v>15.3</v>
          </cell>
          <cell r="D1355">
            <v>4.5</v>
          </cell>
          <cell r="E1355">
            <v>3.5</v>
          </cell>
          <cell r="F1355">
            <v>0</v>
          </cell>
          <cell r="G1355">
            <v>0</v>
          </cell>
          <cell r="H1355">
            <v>0</v>
          </cell>
          <cell r="I1355">
            <v>4</v>
          </cell>
          <cell r="J1355">
            <v>0</v>
          </cell>
          <cell r="K1355">
            <v>0</v>
          </cell>
          <cell r="L1355">
            <v>0</v>
          </cell>
          <cell r="M1355">
            <v>0.3125</v>
          </cell>
          <cell r="N1355">
            <v>0</v>
          </cell>
          <cell r="O1355">
            <v>0</v>
          </cell>
          <cell r="P1355">
            <v>0</v>
          </cell>
          <cell r="Q1355">
            <v>0</v>
          </cell>
          <cell r="R1355">
            <v>0</v>
          </cell>
          <cell r="S1355">
            <v>0.92300000000000004</v>
          </cell>
          <cell r="T1355">
            <v>0</v>
          </cell>
          <cell r="U1355">
            <v>0</v>
          </cell>
          <cell r="V1355">
            <v>0.28100000000000003</v>
          </cell>
          <cell r="W1355">
            <v>0</v>
          </cell>
          <cell r="X1355">
            <v>0</v>
          </cell>
          <cell r="Y1355">
            <v>0</v>
          </cell>
          <cell r="Z1355">
            <v>0</v>
          </cell>
          <cell r="AA1355">
            <v>0</v>
          </cell>
          <cell r="AB1355">
            <v>0</v>
          </cell>
          <cell r="AC1355">
            <v>0</v>
          </cell>
          <cell r="AD1355">
            <v>0</v>
          </cell>
          <cell r="AE1355">
            <v>5.05</v>
          </cell>
          <cell r="AF1355">
            <v>3.48</v>
          </cell>
          <cell r="AG1355">
            <v>1.96</v>
          </cell>
          <cell r="AH1355">
            <v>1.06</v>
          </cell>
          <cell r="AI1355">
            <v>0</v>
          </cell>
          <cell r="AJ1355">
            <v>0</v>
          </cell>
          <cell r="AK1355">
            <v>0</v>
          </cell>
          <cell r="AL1355">
            <v>1.99</v>
          </cell>
          <cell r="AM1355">
            <v>0</v>
          </cell>
          <cell r="AN1355">
            <v>0</v>
          </cell>
          <cell r="AO1355">
            <v>0</v>
          </cell>
          <cell r="AP1355">
            <v>0</v>
          </cell>
          <cell r="AQ1355">
            <v>0</v>
          </cell>
          <cell r="AR1355">
            <v>0</v>
          </cell>
          <cell r="AS1355">
            <v>0</v>
          </cell>
          <cell r="AT1355">
            <v>0</v>
          </cell>
          <cell r="AU1355">
            <v>2.38</v>
          </cell>
          <cell r="AV1355">
            <v>0.89600000000000002</v>
          </cell>
          <cell r="AW1355">
            <v>0</v>
          </cell>
          <cell r="AX1355">
            <v>0.997</v>
          </cell>
          <cell r="AY1355" t="str">
            <v>2L102X89X7.9X19SLBB</v>
          </cell>
        </row>
        <row r="1356">
          <cell r="A1356" t="str">
            <v>2L</v>
          </cell>
          <cell r="B1356" t="str">
            <v>2L4X3-1/2X1/4SLBB</v>
          </cell>
          <cell r="C1356">
            <v>12.4</v>
          </cell>
          <cell r="D1356">
            <v>3.63</v>
          </cell>
          <cell r="E1356">
            <v>3.5</v>
          </cell>
          <cell r="F1356">
            <v>0</v>
          </cell>
          <cell r="G1356">
            <v>0</v>
          </cell>
          <cell r="H1356">
            <v>0</v>
          </cell>
          <cell r="I1356">
            <v>4</v>
          </cell>
          <cell r="J1356">
            <v>0</v>
          </cell>
          <cell r="K1356">
            <v>0</v>
          </cell>
          <cell r="L1356">
            <v>0</v>
          </cell>
          <cell r="M1356">
            <v>0.25</v>
          </cell>
          <cell r="N1356">
            <v>0</v>
          </cell>
          <cell r="O1356">
            <v>0</v>
          </cell>
          <cell r="P1356">
            <v>0</v>
          </cell>
          <cell r="Q1356">
            <v>0</v>
          </cell>
          <cell r="R1356">
            <v>0</v>
          </cell>
          <cell r="S1356">
            <v>0.89700000000000002</v>
          </cell>
          <cell r="T1356">
            <v>0</v>
          </cell>
          <cell r="U1356">
            <v>0</v>
          </cell>
          <cell r="V1356">
            <v>0.22700000000000001</v>
          </cell>
          <cell r="W1356">
            <v>0</v>
          </cell>
          <cell r="X1356">
            <v>0</v>
          </cell>
          <cell r="Y1356">
            <v>0</v>
          </cell>
          <cell r="Z1356">
            <v>0</v>
          </cell>
          <cell r="AA1356">
            <v>0</v>
          </cell>
          <cell r="AB1356">
            <v>0</v>
          </cell>
          <cell r="AC1356">
            <v>0</v>
          </cell>
          <cell r="AD1356">
            <v>0</v>
          </cell>
          <cell r="AE1356">
            <v>4.13</v>
          </cell>
          <cell r="AF1356">
            <v>2.8</v>
          </cell>
          <cell r="AG1356">
            <v>1.59</v>
          </cell>
          <cell r="AH1356">
            <v>1.07</v>
          </cell>
          <cell r="AI1356">
            <v>0</v>
          </cell>
          <cell r="AJ1356">
            <v>0</v>
          </cell>
          <cell r="AK1356">
            <v>0</v>
          </cell>
          <cell r="AL1356">
            <v>1.7</v>
          </cell>
          <cell r="AM1356">
            <v>0</v>
          </cell>
          <cell r="AN1356">
            <v>0</v>
          </cell>
          <cell r="AO1356">
            <v>0</v>
          </cell>
          <cell r="AP1356">
            <v>0</v>
          </cell>
          <cell r="AQ1356">
            <v>0</v>
          </cell>
          <cell r="AR1356">
            <v>0</v>
          </cell>
          <cell r="AS1356">
            <v>0</v>
          </cell>
          <cell r="AT1356">
            <v>0</v>
          </cell>
          <cell r="AU1356">
            <v>2.15</v>
          </cell>
          <cell r="AV1356">
            <v>0.871</v>
          </cell>
          <cell r="AW1356">
            <v>0</v>
          </cell>
          <cell r="AX1356">
            <v>0.998</v>
          </cell>
          <cell r="AY1356" t="str">
            <v>2L102X89X6.4SLBB</v>
          </cell>
        </row>
        <row r="1357">
          <cell r="A1357" t="str">
            <v>2L</v>
          </cell>
          <cell r="B1357" t="str">
            <v>2L4X3-1/2X1/4X3/8SLBB</v>
          </cell>
          <cell r="C1357">
            <v>12.4</v>
          </cell>
          <cell r="D1357">
            <v>3.63</v>
          </cell>
          <cell r="E1357">
            <v>3.5</v>
          </cell>
          <cell r="F1357">
            <v>0</v>
          </cell>
          <cell r="G1357">
            <v>0</v>
          </cell>
          <cell r="H1357">
            <v>0</v>
          </cell>
          <cell r="I1357">
            <v>4</v>
          </cell>
          <cell r="J1357">
            <v>0</v>
          </cell>
          <cell r="K1357">
            <v>0</v>
          </cell>
          <cell r="L1357">
            <v>0</v>
          </cell>
          <cell r="M1357">
            <v>0.25</v>
          </cell>
          <cell r="N1357">
            <v>0</v>
          </cell>
          <cell r="O1357">
            <v>0</v>
          </cell>
          <cell r="P1357">
            <v>0</v>
          </cell>
          <cell r="Q1357">
            <v>0</v>
          </cell>
          <cell r="R1357">
            <v>0</v>
          </cell>
          <cell r="S1357">
            <v>0.89700000000000002</v>
          </cell>
          <cell r="T1357">
            <v>0</v>
          </cell>
          <cell r="U1357">
            <v>0</v>
          </cell>
          <cell r="V1357">
            <v>0.22700000000000001</v>
          </cell>
          <cell r="W1357">
            <v>0</v>
          </cell>
          <cell r="X1357">
            <v>0</v>
          </cell>
          <cell r="Y1357">
            <v>0</v>
          </cell>
          <cell r="Z1357">
            <v>0</v>
          </cell>
          <cell r="AA1357">
            <v>0</v>
          </cell>
          <cell r="AB1357">
            <v>0</v>
          </cell>
          <cell r="AC1357">
            <v>0</v>
          </cell>
          <cell r="AD1357">
            <v>0</v>
          </cell>
          <cell r="AE1357">
            <v>4.13</v>
          </cell>
          <cell r="AF1357">
            <v>2.8</v>
          </cell>
          <cell r="AG1357">
            <v>1.59</v>
          </cell>
          <cell r="AH1357">
            <v>1.07</v>
          </cell>
          <cell r="AI1357">
            <v>0</v>
          </cell>
          <cell r="AJ1357">
            <v>0</v>
          </cell>
          <cell r="AK1357">
            <v>0</v>
          </cell>
          <cell r="AL1357">
            <v>1.83</v>
          </cell>
          <cell r="AM1357">
            <v>0</v>
          </cell>
          <cell r="AN1357">
            <v>0</v>
          </cell>
          <cell r="AO1357">
            <v>0</v>
          </cell>
          <cell r="AP1357">
            <v>0</v>
          </cell>
          <cell r="AQ1357">
            <v>0</v>
          </cell>
          <cell r="AR1357">
            <v>0</v>
          </cell>
          <cell r="AS1357">
            <v>0</v>
          </cell>
          <cell r="AT1357">
            <v>0</v>
          </cell>
          <cell r="AU1357">
            <v>2.2599999999999998</v>
          </cell>
          <cell r="AV1357">
            <v>0.88300000000000001</v>
          </cell>
          <cell r="AW1357">
            <v>0</v>
          </cell>
          <cell r="AX1357">
            <v>0.91200000000000003</v>
          </cell>
          <cell r="AY1357" t="str">
            <v>2L102X89X6.4X9SLBB</v>
          </cell>
        </row>
        <row r="1358">
          <cell r="A1358" t="str">
            <v>2L</v>
          </cell>
          <cell r="B1358" t="str">
            <v>2L4X3-1/2X1/4X3/4SLBB</v>
          </cell>
          <cell r="C1358">
            <v>12.4</v>
          </cell>
          <cell r="D1358">
            <v>3.63</v>
          </cell>
          <cell r="E1358">
            <v>3.5</v>
          </cell>
          <cell r="F1358">
            <v>0</v>
          </cell>
          <cell r="G1358">
            <v>0</v>
          </cell>
          <cell r="H1358">
            <v>0</v>
          </cell>
          <cell r="I1358">
            <v>4</v>
          </cell>
          <cell r="J1358">
            <v>0</v>
          </cell>
          <cell r="K1358">
            <v>0</v>
          </cell>
          <cell r="L1358">
            <v>0</v>
          </cell>
          <cell r="M1358">
            <v>0.25</v>
          </cell>
          <cell r="N1358">
            <v>0</v>
          </cell>
          <cell r="O1358">
            <v>0</v>
          </cell>
          <cell r="P1358">
            <v>0</v>
          </cell>
          <cell r="Q1358">
            <v>0</v>
          </cell>
          <cell r="R1358">
            <v>0</v>
          </cell>
          <cell r="S1358">
            <v>0.89700000000000002</v>
          </cell>
          <cell r="T1358">
            <v>0</v>
          </cell>
          <cell r="U1358">
            <v>0</v>
          </cell>
          <cell r="V1358">
            <v>0.22700000000000001</v>
          </cell>
          <cell r="W1358">
            <v>0</v>
          </cell>
          <cell r="X1358">
            <v>0</v>
          </cell>
          <cell r="Y1358">
            <v>0</v>
          </cell>
          <cell r="Z1358">
            <v>0</v>
          </cell>
          <cell r="AA1358">
            <v>0</v>
          </cell>
          <cell r="AB1358">
            <v>0</v>
          </cell>
          <cell r="AC1358">
            <v>0</v>
          </cell>
          <cell r="AD1358">
            <v>0</v>
          </cell>
          <cell r="AE1358">
            <v>4.13</v>
          </cell>
          <cell r="AF1358">
            <v>2.8</v>
          </cell>
          <cell r="AG1358">
            <v>1.59</v>
          </cell>
          <cell r="AH1358">
            <v>1.07</v>
          </cell>
          <cell r="AI1358">
            <v>0</v>
          </cell>
          <cell r="AJ1358">
            <v>0</v>
          </cell>
          <cell r="AK1358">
            <v>0</v>
          </cell>
          <cell r="AL1358">
            <v>1.97</v>
          </cell>
          <cell r="AM1358">
            <v>0</v>
          </cell>
          <cell r="AN1358">
            <v>0</v>
          </cell>
          <cell r="AO1358">
            <v>0</v>
          </cell>
          <cell r="AP1358">
            <v>0</v>
          </cell>
          <cell r="AQ1358">
            <v>0</v>
          </cell>
          <cell r="AR1358">
            <v>0</v>
          </cell>
          <cell r="AS1358">
            <v>0</v>
          </cell>
          <cell r="AT1358">
            <v>0</v>
          </cell>
          <cell r="AU1358">
            <v>2.37</v>
          </cell>
          <cell r="AV1358">
            <v>0.89400000000000002</v>
          </cell>
          <cell r="AW1358">
            <v>0</v>
          </cell>
          <cell r="AX1358">
            <v>0.91200000000000003</v>
          </cell>
          <cell r="AY1358" t="str">
            <v>2L102X89X6.4X19SLBB</v>
          </cell>
        </row>
        <row r="1359">
          <cell r="A1359" t="str">
            <v>2L</v>
          </cell>
          <cell r="B1359" t="str">
            <v>2L4X3X5/8SLBB</v>
          </cell>
          <cell r="C1359">
            <v>27.1</v>
          </cell>
          <cell r="D1359">
            <v>7.98</v>
          </cell>
          <cell r="E1359">
            <v>3</v>
          </cell>
          <cell r="F1359">
            <v>0</v>
          </cell>
          <cell r="G1359">
            <v>0</v>
          </cell>
          <cell r="H1359">
            <v>0</v>
          </cell>
          <cell r="I1359">
            <v>4</v>
          </cell>
          <cell r="J1359">
            <v>0</v>
          </cell>
          <cell r="K1359">
            <v>0</v>
          </cell>
          <cell r="L1359">
            <v>0</v>
          </cell>
          <cell r="M1359">
            <v>0.625</v>
          </cell>
          <cell r="N1359">
            <v>0</v>
          </cell>
          <cell r="O1359">
            <v>0</v>
          </cell>
          <cell r="P1359">
            <v>0</v>
          </cell>
          <cell r="Q1359">
            <v>0</v>
          </cell>
          <cell r="R1359">
            <v>0</v>
          </cell>
          <cell r="S1359">
            <v>0.86699999999999999</v>
          </cell>
          <cell r="T1359">
            <v>0</v>
          </cell>
          <cell r="U1359">
            <v>0</v>
          </cell>
          <cell r="V1359">
            <v>0.498</v>
          </cell>
          <cell r="W1359">
            <v>0</v>
          </cell>
          <cell r="X1359">
            <v>0</v>
          </cell>
          <cell r="Y1359">
            <v>0</v>
          </cell>
          <cell r="Z1359">
            <v>0</v>
          </cell>
          <cell r="AA1359">
            <v>0</v>
          </cell>
          <cell r="AB1359">
            <v>0</v>
          </cell>
          <cell r="AC1359">
            <v>0</v>
          </cell>
          <cell r="AD1359">
            <v>0</v>
          </cell>
          <cell r="AE1359">
            <v>5.7</v>
          </cell>
          <cell r="AF1359">
            <v>4.9000000000000004</v>
          </cell>
          <cell r="AG1359">
            <v>2.67</v>
          </cell>
          <cell r="AH1359">
            <v>0.84499999999999997</v>
          </cell>
          <cell r="AI1359">
            <v>0</v>
          </cell>
          <cell r="AJ1359">
            <v>0</v>
          </cell>
          <cell r="AK1359">
            <v>0</v>
          </cell>
          <cell r="AL1359">
            <v>1.84</v>
          </cell>
          <cell r="AM1359">
            <v>0</v>
          </cell>
          <cell r="AN1359">
            <v>0</v>
          </cell>
          <cell r="AO1359">
            <v>0</v>
          </cell>
          <cell r="AP1359">
            <v>0</v>
          </cell>
          <cell r="AQ1359">
            <v>0</v>
          </cell>
          <cell r="AR1359">
            <v>0</v>
          </cell>
          <cell r="AS1359">
            <v>0</v>
          </cell>
          <cell r="AT1359">
            <v>0</v>
          </cell>
          <cell r="AU1359">
            <v>2.1</v>
          </cell>
          <cell r="AV1359">
            <v>0.93</v>
          </cell>
          <cell r="AW1359">
            <v>0</v>
          </cell>
          <cell r="AX1359">
            <v>1</v>
          </cell>
          <cell r="AY1359" t="str">
            <v>2L102X76X15.9SLBB</v>
          </cell>
        </row>
        <row r="1360">
          <cell r="A1360" t="str">
            <v>2L</v>
          </cell>
          <cell r="B1360" t="str">
            <v>2L4X3X5/8X3/8SLBB</v>
          </cell>
          <cell r="C1360">
            <v>27.1</v>
          </cell>
          <cell r="D1360">
            <v>7.98</v>
          </cell>
          <cell r="E1360">
            <v>3</v>
          </cell>
          <cell r="F1360">
            <v>0</v>
          </cell>
          <cell r="G1360">
            <v>0</v>
          </cell>
          <cell r="H1360">
            <v>0</v>
          </cell>
          <cell r="I1360">
            <v>4</v>
          </cell>
          <cell r="J1360">
            <v>0</v>
          </cell>
          <cell r="K1360">
            <v>0</v>
          </cell>
          <cell r="L1360">
            <v>0</v>
          </cell>
          <cell r="M1360">
            <v>0.625</v>
          </cell>
          <cell r="N1360">
            <v>0</v>
          </cell>
          <cell r="O1360">
            <v>0</v>
          </cell>
          <cell r="P1360">
            <v>0</v>
          </cell>
          <cell r="Q1360">
            <v>0</v>
          </cell>
          <cell r="R1360">
            <v>0</v>
          </cell>
          <cell r="S1360">
            <v>0.86699999999999999</v>
          </cell>
          <cell r="T1360">
            <v>0</v>
          </cell>
          <cell r="U1360">
            <v>0</v>
          </cell>
          <cell r="V1360">
            <v>0.498</v>
          </cell>
          <cell r="W1360">
            <v>0</v>
          </cell>
          <cell r="X1360">
            <v>0</v>
          </cell>
          <cell r="Y1360">
            <v>0</v>
          </cell>
          <cell r="Z1360">
            <v>0</v>
          </cell>
          <cell r="AA1360">
            <v>0</v>
          </cell>
          <cell r="AB1360">
            <v>0</v>
          </cell>
          <cell r="AC1360">
            <v>0</v>
          </cell>
          <cell r="AD1360">
            <v>0</v>
          </cell>
          <cell r="AE1360">
            <v>5.7</v>
          </cell>
          <cell r="AF1360">
            <v>4.9000000000000004</v>
          </cell>
          <cell r="AG1360">
            <v>2.67</v>
          </cell>
          <cell r="AH1360">
            <v>0.84499999999999997</v>
          </cell>
          <cell r="AI1360">
            <v>0</v>
          </cell>
          <cell r="AJ1360">
            <v>0</v>
          </cell>
          <cell r="AK1360">
            <v>0</v>
          </cell>
          <cell r="AL1360">
            <v>1.98</v>
          </cell>
          <cell r="AM1360">
            <v>0</v>
          </cell>
          <cell r="AN1360">
            <v>0</v>
          </cell>
          <cell r="AO1360">
            <v>0</v>
          </cell>
          <cell r="AP1360">
            <v>0</v>
          </cell>
          <cell r="AQ1360">
            <v>0</v>
          </cell>
          <cell r="AR1360">
            <v>0</v>
          </cell>
          <cell r="AS1360">
            <v>0</v>
          </cell>
          <cell r="AT1360">
            <v>0</v>
          </cell>
          <cell r="AU1360">
            <v>2.2200000000000002</v>
          </cell>
          <cell r="AV1360">
            <v>0.93800000000000006</v>
          </cell>
          <cell r="AW1360">
            <v>0</v>
          </cell>
          <cell r="AX1360">
            <v>1</v>
          </cell>
          <cell r="AY1360" t="str">
            <v>2L102X76X15.9X9SLBB</v>
          </cell>
        </row>
        <row r="1361">
          <cell r="A1361" t="str">
            <v>2L</v>
          </cell>
          <cell r="B1361" t="str">
            <v>2L4X3X5/8X3/4SLBB</v>
          </cell>
          <cell r="C1361">
            <v>27.1</v>
          </cell>
          <cell r="D1361">
            <v>7.98</v>
          </cell>
          <cell r="E1361">
            <v>3</v>
          </cell>
          <cell r="F1361">
            <v>0</v>
          </cell>
          <cell r="G1361">
            <v>0</v>
          </cell>
          <cell r="H1361">
            <v>0</v>
          </cell>
          <cell r="I1361">
            <v>4</v>
          </cell>
          <cell r="J1361">
            <v>0</v>
          </cell>
          <cell r="K1361">
            <v>0</v>
          </cell>
          <cell r="L1361">
            <v>0</v>
          </cell>
          <cell r="M1361">
            <v>0.625</v>
          </cell>
          <cell r="N1361">
            <v>0</v>
          </cell>
          <cell r="O1361">
            <v>0</v>
          </cell>
          <cell r="P1361">
            <v>0</v>
          </cell>
          <cell r="Q1361">
            <v>0</v>
          </cell>
          <cell r="R1361">
            <v>0</v>
          </cell>
          <cell r="S1361">
            <v>0.86699999999999999</v>
          </cell>
          <cell r="T1361">
            <v>0</v>
          </cell>
          <cell r="U1361">
            <v>0</v>
          </cell>
          <cell r="V1361">
            <v>0.498</v>
          </cell>
          <cell r="W1361">
            <v>0</v>
          </cell>
          <cell r="X1361">
            <v>0</v>
          </cell>
          <cell r="Y1361">
            <v>0</v>
          </cell>
          <cell r="Z1361">
            <v>0</v>
          </cell>
          <cell r="AA1361">
            <v>0</v>
          </cell>
          <cell r="AB1361">
            <v>0</v>
          </cell>
          <cell r="AC1361">
            <v>0</v>
          </cell>
          <cell r="AD1361">
            <v>0</v>
          </cell>
          <cell r="AE1361">
            <v>5.7</v>
          </cell>
          <cell r="AF1361">
            <v>4.9000000000000004</v>
          </cell>
          <cell r="AG1361">
            <v>2.67</v>
          </cell>
          <cell r="AH1361">
            <v>0.84499999999999997</v>
          </cell>
          <cell r="AI1361">
            <v>0</v>
          </cell>
          <cell r="AJ1361">
            <v>0</v>
          </cell>
          <cell r="AK1361">
            <v>0</v>
          </cell>
          <cell r="AL1361">
            <v>2.13</v>
          </cell>
          <cell r="AM1361">
            <v>0</v>
          </cell>
          <cell r="AN1361">
            <v>0</v>
          </cell>
          <cell r="AO1361">
            <v>0</v>
          </cell>
          <cell r="AP1361">
            <v>0</v>
          </cell>
          <cell r="AQ1361">
            <v>0</v>
          </cell>
          <cell r="AR1361">
            <v>0</v>
          </cell>
          <cell r="AS1361">
            <v>0</v>
          </cell>
          <cell r="AT1361">
            <v>0</v>
          </cell>
          <cell r="AU1361">
            <v>2.36</v>
          </cell>
          <cell r="AV1361">
            <v>0.94499999999999995</v>
          </cell>
          <cell r="AW1361">
            <v>0</v>
          </cell>
          <cell r="AX1361">
            <v>1</v>
          </cell>
          <cell r="AY1361" t="str">
            <v>2L102X76X15.9X19SLBB</v>
          </cell>
        </row>
        <row r="1362">
          <cell r="A1362" t="str">
            <v>2L</v>
          </cell>
          <cell r="B1362" t="str">
            <v>2L4X3X1/2SLBB</v>
          </cell>
          <cell r="C1362">
            <v>22.1</v>
          </cell>
          <cell r="D1362">
            <v>6.51</v>
          </cell>
          <cell r="E1362">
            <v>3</v>
          </cell>
          <cell r="F1362">
            <v>0</v>
          </cell>
          <cell r="G1362">
            <v>0</v>
          </cell>
          <cell r="H1362">
            <v>0</v>
          </cell>
          <cell r="I1362">
            <v>4</v>
          </cell>
          <cell r="J1362">
            <v>0</v>
          </cell>
          <cell r="K1362">
            <v>0</v>
          </cell>
          <cell r="L1362">
            <v>0</v>
          </cell>
          <cell r="M1362">
            <v>0.5</v>
          </cell>
          <cell r="N1362">
            <v>0</v>
          </cell>
          <cell r="O1362">
            <v>0</v>
          </cell>
          <cell r="P1362">
            <v>0</v>
          </cell>
          <cell r="Q1362">
            <v>0</v>
          </cell>
          <cell r="R1362">
            <v>0</v>
          </cell>
          <cell r="S1362">
            <v>0.82200000000000006</v>
          </cell>
          <cell r="T1362">
            <v>0</v>
          </cell>
          <cell r="U1362">
            <v>0</v>
          </cell>
          <cell r="V1362">
            <v>0.40700000000000003</v>
          </cell>
          <cell r="W1362">
            <v>0</v>
          </cell>
          <cell r="X1362">
            <v>0</v>
          </cell>
          <cell r="Y1362">
            <v>0</v>
          </cell>
          <cell r="Z1362">
            <v>0</v>
          </cell>
          <cell r="AA1362">
            <v>0</v>
          </cell>
          <cell r="AB1362">
            <v>0</v>
          </cell>
          <cell r="AC1362">
            <v>0</v>
          </cell>
          <cell r="AD1362">
            <v>0</v>
          </cell>
          <cell r="AE1362">
            <v>4.79</v>
          </cell>
          <cell r="AF1362">
            <v>3.99</v>
          </cell>
          <cell r="AG1362">
            <v>2.2000000000000002</v>
          </cell>
          <cell r="AH1362">
            <v>0.85799999999999998</v>
          </cell>
          <cell r="AI1362">
            <v>0</v>
          </cell>
          <cell r="AJ1362">
            <v>0</v>
          </cell>
          <cell r="AK1362">
            <v>0</v>
          </cell>
          <cell r="AL1362">
            <v>1.81</v>
          </cell>
          <cell r="AM1362">
            <v>0</v>
          </cell>
          <cell r="AN1362">
            <v>0</v>
          </cell>
          <cell r="AO1362">
            <v>0</v>
          </cell>
          <cell r="AP1362">
            <v>0</v>
          </cell>
          <cell r="AQ1362">
            <v>0</v>
          </cell>
          <cell r="AR1362">
            <v>0</v>
          </cell>
          <cell r="AS1362">
            <v>0</v>
          </cell>
          <cell r="AT1362">
            <v>0</v>
          </cell>
          <cell r="AU1362">
            <v>2.09</v>
          </cell>
          <cell r="AV1362">
            <v>0.92500000000000004</v>
          </cell>
          <cell r="AW1362">
            <v>0</v>
          </cell>
          <cell r="AX1362">
            <v>1</v>
          </cell>
          <cell r="AY1362" t="str">
            <v>2L102X76X12.7SLBB</v>
          </cell>
        </row>
        <row r="1363">
          <cell r="A1363" t="str">
            <v>2L</v>
          </cell>
          <cell r="B1363" t="str">
            <v>2L4X3X1/2X3/8SLBB</v>
          </cell>
          <cell r="C1363">
            <v>22.1</v>
          </cell>
          <cell r="D1363">
            <v>6.51</v>
          </cell>
          <cell r="E1363">
            <v>3</v>
          </cell>
          <cell r="F1363">
            <v>0</v>
          </cell>
          <cell r="G1363">
            <v>0</v>
          </cell>
          <cell r="H1363">
            <v>0</v>
          </cell>
          <cell r="I1363">
            <v>4</v>
          </cell>
          <cell r="J1363">
            <v>0</v>
          </cell>
          <cell r="K1363">
            <v>0</v>
          </cell>
          <cell r="L1363">
            <v>0</v>
          </cell>
          <cell r="M1363">
            <v>0.5</v>
          </cell>
          <cell r="N1363">
            <v>0</v>
          </cell>
          <cell r="O1363">
            <v>0</v>
          </cell>
          <cell r="P1363">
            <v>0</v>
          </cell>
          <cell r="Q1363">
            <v>0</v>
          </cell>
          <cell r="R1363">
            <v>0</v>
          </cell>
          <cell r="S1363">
            <v>0.82200000000000006</v>
          </cell>
          <cell r="T1363">
            <v>0</v>
          </cell>
          <cell r="U1363">
            <v>0</v>
          </cell>
          <cell r="V1363">
            <v>0.40700000000000003</v>
          </cell>
          <cell r="W1363">
            <v>0</v>
          </cell>
          <cell r="X1363">
            <v>0</v>
          </cell>
          <cell r="Y1363">
            <v>0</v>
          </cell>
          <cell r="Z1363">
            <v>0</v>
          </cell>
          <cell r="AA1363">
            <v>0</v>
          </cell>
          <cell r="AB1363">
            <v>0</v>
          </cell>
          <cell r="AC1363">
            <v>0</v>
          </cell>
          <cell r="AD1363">
            <v>0</v>
          </cell>
          <cell r="AE1363">
            <v>4.79</v>
          </cell>
          <cell r="AF1363">
            <v>3.99</v>
          </cell>
          <cell r="AG1363">
            <v>2.2000000000000002</v>
          </cell>
          <cell r="AH1363">
            <v>0.85799999999999998</v>
          </cell>
          <cell r="AI1363">
            <v>0</v>
          </cell>
          <cell r="AJ1363">
            <v>0</v>
          </cell>
          <cell r="AK1363">
            <v>0</v>
          </cell>
          <cell r="AL1363">
            <v>1.95</v>
          </cell>
          <cell r="AM1363">
            <v>0</v>
          </cell>
          <cell r="AN1363">
            <v>0</v>
          </cell>
          <cell r="AO1363">
            <v>0</v>
          </cell>
          <cell r="AP1363">
            <v>0</v>
          </cell>
          <cell r="AQ1363">
            <v>0</v>
          </cell>
          <cell r="AR1363">
            <v>0</v>
          </cell>
          <cell r="AS1363">
            <v>0</v>
          </cell>
          <cell r="AT1363">
            <v>0</v>
          </cell>
          <cell r="AU1363">
            <v>2.21</v>
          </cell>
          <cell r="AV1363">
            <v>0.93300000000000005</v>
          </cell>
          <cell r="AW1363">
            <v>0</v>
          </cell>
          <cell r="AX1363">
            <v>1</v>
          </cell>
          <cell r="AY1363" t="str">
            <v>2L102X76X12.7X9SLBB</v>
          </cell>
        </row>
        <row r="1364">
          <cell r="A1364" t="str">
            <v>2L</v>
          </cell>
          <cell r="B1364" t="str">
            <v>2L4X3X1/2X3/4SLBB</v>
          </cell>
          <cell r="C1364">
            <v>22.1</v>
          </cell>
          <cell r="D1364">
            <v>6.51</v>
          </cell>
          <cell r="E1364">
            <v>3</v>
          </cell>
          <cell r="F1364">
            <v>0</v>
          </cell>
          <cell r="G1364">
            <v>0</v>
          </cell>
          <cell r="H1364">
            <v>0</v>
          </cell>
          <cell r="I1364">
            <v>4</v>
          </cell>
          <cell r="J1364">
            <v>0</v>
          </cell>
          <cell r="K1364">
            <v>0</v>
          </cell>
          <cell r="L1364">
            <v>0</v>
          </cell>
          <cell r="M1364">
            <v>0.5</v>
          </cell>
          <cell r="N1364">
            <v>0</v>
          </cell>
          <cell r="O1364">
            <v>0</v>
          </cell>
          <cell r="P1364">
            <v>0</v>
          </cell>
          <cell r="Q1364">
            <v>0</v>
          </cell>
          <cell r="R1364">
            <v>0</v>
          </cell>
          <cell r="S1364">
            <v>0.82200000000000006</v>
          </cell>
          <cell r="T1364">
            <v>0</v>
          </cell>
          <cell r="U1364">
            <v>0</v>
          </cell>
          <cell r="V1364">
            <v>0.40700000000000003</v>
          </cell>
          <cell r="W1364">
            <v>0</v>
          </cell>
          <cell r="X1364">
            <v>0</v>
          </cell>
          <cell r="Y1364">
            <v>0</v>
          </cell>
          <cell r="Z1364">
            <v>0</v>
          </cell>
          <cell r="AA1364">
            <v>0</v>
          </cell>
          <cell r="AB1364">
            <v>0</v>
          </cell>
          <cell r="AC1364">
            <v>0</v>
          </cell>
          <cell r="AD1364">
            <v>0</v>
          </cell>
          <cell r="AE1364">
            <v>4.79</v>
          </cell>
          <cell r="AF1364">
            <v>3.99</v>
          </cell>
          <cell r="AG1364">
            <v>2.2000000000000002</v>
          </cell>
          <cell r="AH1364">
            <v>0.85799999999999998</v>
          </cell>
          <cell r="AI1364">
            <v>0</v>
          </cell>
          <cell r="AJ1364">
            <v>0</v>
          </cell>
          <cell r="AK1364">
            <v>0</v>
          </cell>
          <cell r="AL1364">
            <v>2.1</v>
          </cell>
          <cell r="AM1364">
            <v>0</v>
          </cell>
          <cell r="AN1364">
            <v>0</v>
          </cell>
          <cell r="AO1364">
            <v>0</v>
          </cell>
          <cell r="AP1364">
            <v>0</v>
          </cell>
          <cell r="AQ1364">
            <v>0</v>
          </cell>
          <cell r="AR1364">
            <v>0</v>
          </cell>
          <cell r="AS1364">
            <v>0</v>
          </cell>
          <cell r="AT1364">
            <v>0</v>
          </cell>
          <cell r="AU1364">
            <v>2.34</v>
          </cell>
          <cell r="AV1364">
            <v>0.94</v>
          </cell>
          <cell r="AW1364">
            <v>0</v>
          </cell>
          <cell r="AX1364">
            <v>1</v>
          </cell>
          <cell r="AY1364" t="str">
            <v>2L102X76X12.7X19SLBB</v>
          </cell>
        </row>
        <row r="1365">
          <cell r="A1365" t="str">
            <v>2L</v>
          </cell>
          <cell r="B1365" t="str">
            <v>2L4X3X3/8SLBB</v>
          </cell>
          <cell r="C1365">
            <v>16.899999999999999</v>
          </cell>
          <cell r="D1365">
            <v>4.9800000000000004</v>
          </cell>
          <cell r="E1365">
            <v>3</v>
          </cell>
          <cell r="F1365">
            <v>0</v>
          </cell>
          <cell r="G1365">
            <v>0</v>
          </cell>
          <cell r="H1365">
            <v>0</v>
          </cell>
          <cell r="I1365">
            <v>4</v>
          </cell>
          <cell r="J1365">
            <v>0</v>
          </cell>
          <cell r="K1365">
            <v>0</v>
          </cell>
          <cell r="L1365">
            <v>0</v>
          </cell>
          <cell r="M1365">
            <v>0.375</v>
          </cell>
          <cell r="N1365">
            <v>0</v>
          </cell>
          <cell r="O1365">
            <v>0</v>
          </cell>
          <cell r="P1365">
            <v>0</v>
          </cell>
          <cell r="Q1365">
            <v>0</v>
          </cell>
          <cell r="R1365">
            <v>0</v>
          </cell>
          <cell r="S1365">
            <v>0.77500000000000002</v>
          </cell>
          <cell r="T1365">
            <v>0</v>
          </cell>
          <cell r="U1365">
            <v>0</v>
          </cell>
          <cell r="V1365">
            <v>0.311</v>
          </cell>
          <cell r="W1365">
            <v>0</v>
          </cell>
          <cell r="X1365">
            <v>0</v>
          </cell>
          <cell r="Y1365">
            <v>0</v>
          </cell>
          <cell r="Z1365">
            <v>0</v>
          </cell>
          <cell r="AA1365">
            <v>0</v>
          </cell>
          <cell r="AB1365">
            <v>0</v>
          </cell>
          <cell r="AC1365">
            <v>0</v>
          </cell>
          <cell r="AD1365">
            <v>0</v>
          </cell>
          <cell r="AE1365">
            <v>3.79</v>
          </cell>
          <cell r="AF1365">
            <v>3.04</v>
          </cell>
          <cell r="AG1365">
            <v>1.7</v>
          </cell>
          <cell r="AH1365">
            <v>0.873</v>
          </cell>
          <cell r="AI1365">
            <v>0</v>
          </cell>
          <cell r="AJ1365">
            <v>0</v>
          </cell>
          <cell r="AK1365">
            <v>0</v>
          </cell>
          <cell r="AL1365">
            <v>1.79</v>
          </cell>
          <cell r="AM1365">
            <v>0</v>
          </cell>
          <cell r="AN1365">
            <v>0</v>
          </cell>
          <cell r="AO1365">
            <v>0</v>
          </cell>
          <cell r="AP1365">
            <v>0</v>
          </cell>
          <cell r="AQ1365">
            <v>0</v>
          </cell>
          <cell r="AR1365">
            <v>0</v>
          </cell>
          <cell r="AS1365">
            <v>0</v>
          </cell>
          <cell r="AT1365">
            <v>0</v>
          </cell>
          <cell r="AU1365">
            <v>2.08</v>
          </cell>
          <cell r="AV1365">
            <v>0.92</v>
          </cell>
          <cell r="AW1365">
            <v>0</v>
          </cell>
          <cell r="AX1365">
            <v>1</v>
          </cell>
          <cell r="AY1365" t="str">
            <v>2L102X76X9.5SLBB</v>
          </cell>
        </row>
        <row r="1366">
          <cell r="A1366" t="str">
            <v>2L</v>
          </cell>
          <cell r="B1366" t="str">
            <v>2L4X3X3/8X3/8SLBB</v>
          </cell>
          <cell r="C1366">
            <v>16.899999999999999</v>
          </cell>
          <cell r="D1366">
            <v>4.9800000000000004</v>
          </cell>
          <cell r="E1366">
            <v>3</v>
          </cell>
          <cell r="F1366">
            <v>0</v>
          </cell>
          <cell r="G1366">
            <v>0</v>
          </cell>
          <cell r="H1366">
            <v>0</v>
          </cell>
          <cell r="I1366">
            <v>4</v>
          </cell>
          <cell r="J1366">
            <v>0</v>
          </cell>
          <cell r="K1366">
            <v>0</v>
          </cell>
          <cell r="L1366">
            <v>0</v>
          </cell>
          <cell r="M1366">
            <v>0.375</v>
          </cell>
          <cell r="N1366">
            <v>0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0.77500000000000002</v>
          </cell>
          <cell r="T1366">
            <v>0</v>
          </cell>
          <cell r="U1366">
            <v>0</v>
          </cell>
          <cell r="V1366">
            <v>0.311</v>
          </cell>
          <cell r="W1366">
            <v>0</v>
          </cell>
          <cell r="X1366">
            <v>0</v>
          </cell>
          <cell r="Y1366">
            <v>0</v>
          </cell>
          <cell r="Z1366">
            <v>0</v>
          </cell>
          <cell r="AA1366">
            <v>0</v>
          </cell>
          <cell r="AB1366">
            <v>0</v>
          </cell>
          <cell r="AC1366">
            <v>0</v>
          </cell>
          <cell r="AD1366">
            <v>0</v>
          </cell>
          <cell r="AE1366">
            <v>3.79</v>
          </cell>
          <cell r="AF1366">
            <v>3.04</v>
          </cell>
          <cell r="AG1366">
            <v>1.7</v>
          </cell>
          <cell r="AH1366">
            <v>0.873</v>
          </cell>
          <cell r="AI1366">
            <v>0</v>
          </cell>
          <cell r="AJ1366">
            <v>0</v>
          </cell>
          <cell r="AK1366">
            <v>0</v>
          </cell>
          <cell r="AL1366">
            <v>1.93</v>
          </cell>
          <cell r="AM1366">
            <v>0</v>
          </cell>
          <cell r="AN1366">
            <v>0</v>
          </cell>
          <cell r="AO1366">
            <v>0</v>
          </cell>
          <cell r="AP1366">
            <v>0</v>
          </cell>
          <cell r="AQ1366">
            <v>0</v>
          </cell>
          <cell r="AR1366">
            <v>0</v>
          </cell>
          <cell r="AS1366">
            <v>0</v>
          </cell>
          <cell r="AT1366">
            <v>0</v>
          </cell>
          <cell r="AU1366">
            <v>2.2000000000000002</v>
          </cell>
          <cell r="AV1366">
            <v>0.92800000000000005</v>
          </cell>
          <cell r="AW1366">
            <v>0</v>
          </cell>
          <cell r="AX1366">
            <v>1</v>
          </cell>
          <cell r="AY1366" t="str">
            <v>2L102X76X9.5X9SLBB</v>
          </cell>
        </row>
        <row r="1367">
          <cell r="A1367" t="str">
            <v>2L</v>
          </cell>
          <cell r="B1367" t="str">
            <v>2L4X3X3/8X3/4SLBB</v>
          </cell>
          <cell r="C1367">
            <v>16.899999999999999</v>
          </cell>
          <cell r="D1367">
            <v>4.9800000000000004</v>
          </cell>
          <cell r="E1367">
            <v>3</v>
          </cell>
          <cell r="F1367">
            <v>0</v>
          </cell>
          <cell r="G1367">
            <v>0</v>
          </cell>
          <cell r="H1367">
            <v>0</v>
          </cell>
          <cell r="I1367">
            <v>4</v>
          </cell>
          <cell r="J1367">
            <v>0</v>
          </cell>
          <cell r="K1367">
            <v>0</v>
          </cell>
          <cell r="L1367">
            <v>0</v>
          </cell>
          <cell r="M1367">
            <v>0.375</v>
          </cell>
          <cell r="N1367">
            <v>0</v>
          </cell>
          <cell r="O1367">
            <v>0</v>
          </cell>
          <cell r="P1367">
            <v>0</v>
          </cell>
          <cell r="Q1367">
            <v>0</v>
          </cell>
          <cell r="R1367">
            <v>0</v>
          </cell>
          <cell r="S1367">
            <v>0.77500000000000002</v>
          </cell>
          <cell r="T1367">
            <v>0</v>
          </cell>
          <cell r="U1367">
            <v>0</v>
          </cell>
          <cell r="V1367">
            <v>0.311</v>
          </cell>
          <cell r="W1367">
            <v>0</v>
          </cell>
          <cell r="X1367">
            <v>0</v>
          </cell>
          <cell r="Y1367">
            <v>0</v>
          </cell>
          <cell r="Z1367">
            <v>0</v>
          </cell>
          <cell r="AA1367">
            <v>0</v>
          </cell>
          <cell r="AB1367">
            <v>0</v>
          </cell>
          <cell r="AC1367">
            <v>0</v>
          </cell>
          <cell r="AD1367">
            <v>0</v>
          </cell>
          <cell r="AE1367">
            <v>3.79</v>
          </cell>
          <cell r="AF1367">
            <v>3.04</v>
          </cell>
          <cell r="AG1367">
            <v>1.7</v>
          </cell>
          <cell r="AH1367">
            <v>0.873</v>
          </cell>
          <cell r="AI1367">
            <v>0</v>
          </cell>
          <cell r="AJ1367">
            <v>0</v>
          </cell>
          <cell r="AK1367">
            <v>0</v>
          </cell>
          <cell r="AL1367">
            <v>2.0699999999999998</v>
          </cell>
          <cell r="AM1367">
            <v>0</v>
          </cell>
          <cell r="AN1367">
            <v>0</v>
          </cell>
          <cell r="AO1367">
            <v>0</v>
          </cell>
          <cell r="AP1367">
            <v>0</v>
          </cell>
          <cell r="AQ1367">
            <v>0</v>
          </cell>
          <cell r="AR1367">
            <v>0</v>
          </cell>
          <cell r="AS1367">
            <v>0</v>
          </cell>
          <cell r="AT1367">
            <v>0</v>
          </cell>
          <cell r="AU1367">
            <v>2.3199999999999998</v>
          </cell>
          <cell r="AV1367">
            <v>0.93600000000000005</v>
          </cell>
          <cell r="AW1367">
            <v>0</v>
          </cell>
          <cell r="AX1367">
            <v>1</v>
          </cell>
          <cell r="AY1367" t="str">
            <v>2L102X76X9.5X19SLBB</v>
          </cell>
        </row>
        <row r="1368">
          <cell r="A1368" t="str">
            <v>2L</v>
          </cell>
          <cell r="B1368" t="str">
            <v>2L4X3X5/16SLBB</v>
          </cell>
          <cell r="C1368">
            <v>14.2</v>
          </cell>
          <cell r="D1368">
            <v>4.1900000000000004</v>
          </cell>
          <cell r="E1368">
            <v>3</v>
          </cell>
          <cell r="F1368">
            <v>0</v>
          </cell>
          <cell r="G1368">
            <v>0</v>
          </cell>
          <cell r="H1368">
            <v>0</v>
          </cell>
          <cell r="I1368">
            <v>4</v>
          </cell>
          <cell r="J1368">
            <v>0</v>
          </cell>
          <cell r="K1368">
            <v>0</v>
          </cell>
          <cell r="L1368">
            <v>0</v>
          </cell>
          <cell r="M1368">
            <v>0.3125</v>
          </cell>
          <cell r="N1368">
            <v>0</v>
          </cell>
          <cell r="O1368">
            <v>0</v>
          </cell>
          <cell r="P1368">
            <v>0</v>
          </cell>
          <cell r="Q1368">
            <v>0</v>
          </cell>
          <cell r="R1368">
            <v>0</v>
          </cell>
          <cell r="S1368">
            <v>0.75</v>
          </cell>
          <cell r="T1368">
            <v>0</v>
          </cell>
          <cell r="U1368">
            <v>0</v>
          </cell>
          <cell r="V1368">
            <v>0.26200000000000001</v>
          </cell>
          <cell r="W1368">
            <v>0</v>
          </cell>
          <cell r="X1368">
            <v>0</v>
          </cell>
          <cell r="Y1368">
            <v>0</v>
          </cell>
          <cell r="Z1368">
            <v>0</v>
          </cell>
          <cell r="AA1368">
            <v>0</v>
          </cell>
          <cell r="AB1368">
            <v>0</v>
          </cell>
          <cell r="AC1368">
            <v>0</v>
          </cell>
          <cell r="AD1368">
            <v>0</v>
          </cell>
          <cell r="AE1368">
            <v>3.24</v>
          </cell>
          <cell r="AF1368">
            <v>2.56</v>
          </cell>
          <cell r="AG1368">
            <v>1.44</v>
          </cell>
          <cell r="AH1368">
            <v>0.88</v>
          </cell>
          <cell r="AI1368">
            <v>0</v>
          </cell>
          <cell r="AJ1368">
            <v>0</v>
          </cell>
          <cell r="AK1368">
            <v>0</v>
          </cell>
          <cell r="AL1368">
            <v>1.78</v>
          </cell>
          <cell r="AM1368">
            <v>0</v>
          </cell>
          <cell r="AN1368">
            <v>0</v>
          </cell>
          <cell r="AO1368">
            <v>0</v>
          </cell>
          <cell r="AP1368">
            <v>0</v>
          </cell>
          <cell r="AQ1368">
            <v>0</v>
          </cell>
          <cell r="AR1368">
            <v>0</v>
          </cell>
          <cell r="AS1368">
            <v>0</v>
          </cell>
          <cell r="AT1368">
            <v>0</v>
          </cell>
          <cell r="AU1368">
            <v>2.0699999999999998</v>
          </cell>
          <cell r="AV1368">
            <v>0.91800000000000004</v>
          </cell>
          <cell r="AW1368">
            <v>0</v>
          </cell>
          <cell r="AX1368">
            <v>1</v>
          </cell>
          <cell r="AY1368" t="str">
            <v>2L102X76X7.9SLBB</v>
          </cell>
        </row>
        <row r="1369">
          <cell r="A1369" t="str">
            <v>2L</v>
          </cell>
          <cell r="B1369" t="str">
            <v>2L4X3X5/16X3/8SLBB</v>
          </cell>
          <cell r="C1369">
            <v>14.2</v>
          </cell>
          <cell r="D1369">
            <v>4.1900000000000004</v>
          </cell>
          <cell r="E1369">
            <v>3</v>
          </cell>
          <cell r="F1369">
            <v>0</v>
          </cell>
          <cell r="G1369">
            <v>0</v>
          </cell>
          <cell r="H1369">
            <v>0</v>
          </cell>
          <cell r="I1369">
            <v>4</v>
          </cell>
          <cell r="J1369">
            <v>0</v>
          </cell>
          <cell r="K1369">
            <v>0</v>
          </cell>
          <cell r="L1369">
            <v>0</v>
          </cell>
          <cell r="M1369">
            <v>0.3125</v>
          </cell>
          <cell r="N1369">
            <v>0</v>
          </cell>
          <cell r="O1369">
            <v>0</v>
          </cell>
          <cell r="P1369">
            <v>0</v>
          </cell>
          <cell r="Q1369">
            <v>0</v>
          </cell>
          <cell r="R1369">
            <v>0</v>
          </cell>
          <cell r="S1369">
            <v>0.75</v>
          </cell>
          <cell r="T1369">
            <v>0</v>
          </cell>
          <cell r="U1369">
            <v>0</v>
          </cell>
          <cell r="V1369">
            <v>0.26200000000000001</v>
          </cell>
          <cell r="W1369">
            <v>0</v>
          </cell>
          <cell r="X1369">
            <v>0</v>
          </cell>
          <cell r="Y1369">
            <v>0</v>
          </cell>
          <cell r="Z1369">
            <v>0</v>
          </cell>
          <cell r="AA1369">
            <v>0</v>
          </cell>
          <cell r="AB1369">
            <v>0</v>
          </cell>
          <cell r="AC1369">
            <v>0</v>
          </cell>
          <cell r="AD1369">
            <v>0</v>
          </cell>
          <cell r="AE1369">
            <v>3.24</v>
          </cell>
          <cell r="AF1369">
            <v>2.56</v>
          </cell>
          <cell r="AG1369">
            <v>1.44</v>
          </cell>
          <cell r="AH1369">
            <v>0.88</v>
          </cell>
          <cell r="AI1369">
            <v>0</v>
          </cell>
          <cell r="AJ1369">
            <v>0</v>
          </cell>
          <cell r="AK1369">
            <v>0</v>
          </cell>
          <cell r="AL1369">
            <v>1.91</v>
          </cell>
          <cell r="AM1369">
            <v>0</v>
          </cell>
          <cell r="AN1369">
            <v>0</v>
          </cell>
          <cell r="AO1369">
            <v>0</v>
          </cell>
          <cell r="AP1369">
            <v>0</v>
          </cell>
          <cell r="AQ1369">
            <v>0</v>
          </cell>
          <cell r="AR1369">
            <v>0</v>
          </cell>
          <cell r="AS1369">
            <v>0</v>
          </cell>
          <cell r="AT1369">
            <v>0</v>
          </cell>
          <cell r="AU1369">
            <v>2.19</v>
          </cell>
          <cell r="AV1369">
            <v>0.92600000000000005</v>
          </cell>
          <cell r="AW1369">
            <v>0</v>
          </cell>
          <cell r="AX1369">
            <v>0.997</v>
          </cell>
          <cell r="AY1369" t="str">
            <v>2L102X76X7.9X9SLBB</v>
          </cell>
        </row>
        <row r="1370">
          <cell r="A1370" t="str">
            <v>2L</v>
          </cell>
          <cell r="B1370" t="str">
            <v>2L4X3X5/16X3/4SLBB</v>
          </cell>
          <cell r="C1370">
            <v>14.2</v>
          </cell>
          <cell r="D1370">
            <v>4.1900000000000004</v>
          </cell>
          <cell r="E1370">
            <v>3</v>
          </cell>
          <cell r="F1370">
            <v>0</v>
          </cell>
          <cell r="G1370">
            <v>0</v>
          </cell>
          <cell r="H1370">
            <v>0</v>
          </cell>
          <cell r="I1370">
            <v>4</v>
          </cell>
          <cell r="J1370">
            <v>0</v>
          </cell>
          <cell r="K1370">
            <v>0</v>
          </cell>
          <cell r="L1370">
            <v>0</v>
          </cell>
          <cell r="M1370">
            <v>0.3125</v>
          </cell>
          <cell r="N1370">
            <v>0</v>
          </cell>
          <cell r="O1370">
            <v>0</v>
          </cell>
          <cell r="P1370">
            <v>0</v>
          </cell>
          <cell r="Q1370">
            <v>0</v>
          </cell>
          <cell r="R1370">
            <v>0</v>
          </cell>
          <cell r="S1370">
            <v>0.75</v>
          </cell>
          <cell r="T1370">
            <v>0</v>
          </cell>
          <cell r="U1370">
            <v>0</v>
          </cell>
          <cell r="V1370">
            <v>0.26200000000000001</v>
          </cell>
          <cell r="W1370">
            <v>0</v>
          </cell>
          <cell r="X1370">
            <v>0</v>
          </cell>
          <cell r="Y1370">
            <v>0</v>
          </cell>
          <cell r="Z1370">
            <v>0</v>
          </cell>
          <cell r="AA1370">
            <v>0</v>
          </cell>
          <cell r="AB1370">
            <v>0</v>
          </cell>
          <cell r="AC1370">
            <v>0</v>
          </cell>
          <cell r="AD1370">
            <v>0</v>
          </cell>
          <cell r="AE1370">
            <v>3.24</v>
          </cell>
          <cell r="AF1370">
            <v>2.56</v>
          </cell>
          <cell r="AG1370">
            <v>1.44</v>
          </cell>
          <cell r="AH1370">
            <v>0.88</v>
          </cell>
          <cell r="AI1370">
            <v>0</v>
          </cell>
          <cell r="AJ1370">
            <v>0</v>
          </cell>
          <cell r="AK1370">
            <v>0</v>
          </cell>
          <cell r="AL1370">
            <v>2.06</v>
          </cell>
          <cell r="AM1370">
            <v>0</v>
          </cell>
          <cell r="AN1370">
            <v>0</v>
          </cell>
          <cell r="AO1370">
            <v>0</v>
          </cell>
          <cell r="AP1370">
            <v>0</v>
          </cell>
          <cell r="AQ1370">
            <v>0</v>
          </cell>
          <cell r="AR1370">
            <v>0</v>
          </cell>
          <cell r="AS1370">
            <v>0</v>
          </cell>
          <cell r="AT1370">
            <v>0</v>
          </cell>
          <cell r="AU1370">
            <v>2.3199999999999998</v>
          </cell>
          <cell r="AV1370">
            <v>0.93400000000000005</v>
          </cell>
          <cell r="AW1370">
            <v>0</v>
          </cell>
          <cell r="AX1370">
            <v>0.997</v>
          </cell>
          <cell r="AY1370" t="str">
            <v>2L102X76X7.9X19SLBB</v>
          </cell>
        </row>
        <row r="1371">
          <cell r="A1371" t="str">
            <v>2L</v>
          </cell>
          <cell r="B1371" t="str">
            <v>2L4X3X1/4SLBB</v>
          </cell>
          <cell r="C1371">
            <v>11.5</v>
          </cell>
          <cell r="D1371">
            <v>3.38</v>
          </cell>
          <cell r="E1371">
            <v>3</v>
          </cell>
          <cell r="F1371">
            <v>0</v>
          </cell>
          <cell r="G1371">
            <v>0</v>
          </cell>
          <cell r="H1371">
            <v>0</v>
          </cell>
          <cell r="I1371">
            <v>4</v>
          </cell>
          <cell r="J1371">
            <v>0</v>
          </cell>
          <cell r="K1371">
            <v>0</v>
          </cell>
          <cell r="L1371">
            <v>0</v>
          </cell>
          <cell r="M1371">
            <v>0.25</v>
          </cell>
          <cell r="N1371">
            <v>0</v>
          </cell>
          <cell r="O1371">
            <v>0</v>
          </cell>
          <cell r="P1371">
            <v>0</v>
          </cell>
          <cell r="Q1371">
            <v>0</v>
          </cell>
          <cell r="R1371">
            <v>0</v>
          </cell>
          <cell r="S1371">
            <v>0.72499999999999998</v>
          </cell>
          <cell r="T1371">
            <v>0</v>
          </cell>
          <cell r="U1371">
            <v>0</v>
          </cell>
          <cell r="V1371">
            <v>0.21099999999999999</v>
          </cell>
          <cell r="W1371">
            <v>0</v>
          </cell>
          <cell r="X1371">
            <v>0</v>
          </cell>
          <cell r="Y1371">
            <v>0</v>
          </cell>
          <cell r="Z1371">
            <v>0</v>
          </cell>
          <cell r="AA1371">
            <v>0</v>
          </cell>
          <cell r="AB1371">
            <v>0</v>
          </cell>
          <cell r="AC1371">
            <v>0</v>
          </cell>
          <cell r="AD1371">
            <v>0</v>
          </cell>
          <cell r="AE1371">
            <v>2.66</v>
          </cell>
          <cell r="AF1371">
            <v>2.06</v>
          </cell>
          <cell r="AG1371">
            <v>1.17</v>
          </cell>
          <cell r="AH1371">
            <v>0.88700000000000001</v>
          </cell>
          <cell r="AI1371">
            <v>0</v>
          </cell>
          <cell r="AJ1371">
            <v>0</v>
          </cell>
          <cell r="AK1371">
            <v>0</v>
          </cell>
          <cell r="AL1371">
            <v>1.76</v>
          </cell>
          <cell r="AM1371">
            <v>0</v>
          </cell>
          <cell r="AN1371">
            <v>0</v>
          </cell>
          <cell r="AO1371">
            <v>0</v>
          </cell>
          <cell r="AP1371">
            <v>0</v>
          </cell>
          <cell r="AQ1371">
            <v>0</v>
          </cell>
          <cell r="AR1371">
            <v>0</v>
          </cell>
          <cell r="AS1371">
            <v>0</v>
          </cell>
          <cell r="AT1371">
            <v>0</v>
          </cell>
          <cell r="AU1371">
            <v>2.06</v>
          </cell>
          <cell r="AV1371">
            <v>0.91500000000000004</v>
          </cell>
          <cell r="AW1371">
            <v>0</v>
          </cell>
          <cell r="AX1371">
            <v>0.998</v>
          </cell>
          <cell r="AY1371" t="str">
            <v>2L102X76X6.4SLBB</v>
          </cell>
        </row>
        <row r="1372">
          <cell r="A1372" t="str">
            <v>2L</v>
          </cell>
          <cell r="B1372" t="str">
            <v>2L4X3X1/4X3/8SLBB</v>
          </cell>
          <cell r="C1372">
            <v>11.5</v>
          </cell>
          <cell r="D1372">
            <v>3.38</v>
          </cell>
          <cell r="E1372">
            <v>3</v>
          </cell>
          <cell r="F1372">
            <v>0</v>
          </cell>
          <cell r="G1372">
            <v>0</v>
          </cell>
          <cell r="H1372">
            <v>0</v>
          </cell>
          <cell r="I1372">
            <v>4</v>
          </cell>
          <cell r="J1372">
            <v>0</v>
          </cell>
          <cell r="K1372">
            <v>0</v>
          </cell>
          <cell r="L1372">
            <v>0</v>
          </cell>
          <cell r="M1372">
            <v>0.25</v>
          </cell>
          <cell r="N1372">
            <v>0</v>
          </cell>
          <cell r="O1372">
            <v>0</v>
          </cell>
          <cell r="P1372">
            <v>0</v>
          </cell>
          <cell r="Q1372">
            <v>0</v>
          </cell>
          <cell r="R1372">
            <v>0</v>
          </cell>
          <cell r="S1372">
            <v>0.72499999999999998</v>
          </cell>
          <cell r="T1372">
            <v>0</v>
          </cell>
          <cell r="U1372">
            <v>0</v>
          </cell>
          <cell r="V1372">
            <v>0.21099999999999999</v>
          </cell>
          <cell r="W1372">
            <v>0</v>
          </cell>
          <cell r="X1372">
            <v>0</v>
          </cell>
          <cell r="Y1372">
            <v>0</v>
          </cell>
          <cell r="Z1372">
            <v>0</v>
          </cell>
          <cell r="AA1372">
            <v>0</v>
          </cell>
          <cell r="AB1372">
            <v>0</v>
          </cell>
          <cell r="AC1372">
            <v>0</v>
          </cell>
          <cell r="AD1372">
            <v>0</v>
          </cell>
          <cell r="AE1372">
            <v>2.66</v>
          </cell>
          <cell r="AF1372">
            <v>2.06</v>
          </cell>
          <cell r="AG1372">
            <v>1.17</v>
          </cell>
          <cell r="AH1372">
            <v>0.88700000000000001</v>
          </cell>
          <cell r="AI1372">
            <v>0</v>
          </cell>
          <cell r="AJ1372">
            <v>0</v>
          </cell>
          <cell r="AK1372">
            <v>0</v>
          </cell>
          <cell r="AL1372">
            <v>1.9</v>
          </cell>
          <cell r="AM1372">
            <v>0</v>
          </cell>
          <cell r="AN1372">
            <v>0</v>
          </cell>
          <cell r="AO1372">
            <v>0</v>
          </cell>
          <cell r="AP1372">
            <v>0</v>
          </cell>
          <cell r="AQ1372">
            <v>0</v>
          </cell>
          <cell r="AR1372">
            <v>0</v>
          </cell>
          <cell r="AS1372">
            <v>0</v>
          </cell>
          <cell r="AT1372">
            <v>0</v>
          </cell>
          <cell r="AU1372">
            <v>2.1800000000000002</v>
          </cell>
          <cell r="AV1372">
            <v>0.92400000000000004</v>
          </cell>
          <cell r="AW1372">
            <v>0</v>
          </cell>
          <cell r="AX1372">
            <v>0.91200000000000003</v>
          </cell>
          <cell r="AY1372" t="str">
            <v>2L102X76X6.4X9SLBB</v>
          </cell>
        </row>
        <row r="1373">
          <cell r="A1373" t="str">
            <v>2L</v>
          </cell>
          <cell r="B1373" t="str">
            <v>2L4X3X1/4X3/4SLBB</v>
          </cell>
          <cell r="C1373">
            <v>11.5</v>
          </cell>
          <cell r="D1373">
            <v>3.38</v>
          </cell>
          <cell r="E1373">
            <v>3</v>
          </cell>
          <cell r="F1373">
            <v>0</v>
          </cell>
          <cell r="G1373">
            <v>0</v>
          </cell>
          <cell r="H1373">
            <v>0</v>
          </cell>
          <cell r="I1373">
            <v>4</v>
          </cell>
          <cell r="J1373">
            <v>0</v>
          </cell>
          <cell r="K1373">
            <v>0</v>
          </cell>
          <cell r="L1373">
            <v>0</v>
          </cell>
          <cell r="M1373">
            <v>0.25</v>
          </cell>
          <cell r="N1373">
            <v>0</v>
          </cell>
          <cell r="O1373">
            <v>0</v>
          </cell>
          <cell r="P1373">
            <v>0</v>
          </cell>
          <cell r="Q1373">
            <v>0</v>
          </cell>
          <cell r="R1373">
            <v>0</v>
          </cell>
          <cell r="S1373">
            <v>0.72499999999999998</v>
          </cell>
          <cell r="T1373">
            <v>0</v>
          </cell>
          <cell r="U1373">
            <v>0</v>
          </cell>
          <cell r="V1373">
            <v>0.21099999999999999</v>
          </cell>
          <cell r="W1373">
            <v>0</v>
          </cell>
          <cell r="X1373">
            <v>0</v>
          </cell>
          <cell r="Y1373">
            <v>0</v>
          </cell>
          <cell r="Z1373">
            <v>0</v>
          </cell>
          <cell r="AA1373">
            <v>0</v>
          </cell>
          <cell r="AB1373">
            <v>0</v>
          </cell>
          <cell r="AC1373">
            <v>0</v>
          </cell>
          <cell r="AD1373">
            <v>0</v>
          </cell>
          <cell r="AE1373">
            <v>2.66</v>
          </cell>
          <cell r="AF1373">
            <v>2.06</v>
          </cell>
          <cell r="AG1373">
            <v>1.17</v>
          </cell>
          <cell r="AH1373">
            <v>0.88700000000000001</v>
          </cell>
          <cell r="AI1373">
            <v>0</v>
          </cell>
          <cell r="AJ1373">
            <v>0</v>
          </cell>
          <cell r="AK1373">
            <v>0</v>
          </cell>
          <cell r="AL1373">
            <v>2.04</v>
          </cell>
          <cell r="AM1373">
            <v>0</v>
          </cell>
          <cell r="AN1373">
            <v>0</v>
          </cell>
          <cell r="AO1373">
            <v>0</v>
          </cell>
          <cell r="AP1373">
            <v>0</v>
          </cell>
          <cell r="AQ1373">
            <v>0</v>
          </cell>
          <cell r="AR1373">
            <v>0</v>
          </cell>
          <cell r="AS1373">
            <v>0</v>
          </cell>
          <cell r="AT1373">
            <v>0</v>
          </cell>
          <cell r="AU1373">
            <v>2.31</v>
          </cell>
          <cell r="AV1373">
            <v>0.93200000000000005</v>
          </cell>
          <cell r="AW1373">
            <v>0</v>
          </cell>
          <cell r="AX1373">
            <v>0.91200000000000003</v>
          </cell>
          <cell r="AY1373" t="str">
            <v>2L102X76X6.4X19SLBB</v>
          </cell>
        </row>
        <row r="1374">
          <cell r="A1374" t="str">
            <v>2L</v>
          </cell>
          <cell r="B1374" t="str">
            <v>2L3-1/2X3X1/2SLBB</v>
          </cell>
          <cell r="C1374">
            <v>20.6</v>
          </cell>
          <cell r="D1374">
            <v>6.04</v>
          </cell>
          <cell r="E1374">
            <v>3</v>
          </cell>
          <cell r="F1374">
            <v>0</v>
          </cell>
          <cell r="G1374">
            <v>0</v>
          </cell>
          <cell r="H1374">
            <v>0</v>
          </cell>
          <cell r="I1374">
            <v>3.5</v>
          </cell>
          <cell r="J1374">
            <v>0</v>
          </cell>
          <cell r="K1374">
            <v>0</v>
          </cell>
          <cell r="L1374">
            <v>0</v>
          </cell>
          <cell r="M1374">
            <v>0.5</v>
          </cell>
          <cell r="N1374">
            <v>0</v>
          </cell>
          <cell r="O1374">
            <v>0</v>
          </cell>
          <cell r="P1374">
            <v>0</v>
          </cell>
          <cell r="Q1374">
            <v>0</v>
          </cell>
          <cell r="R1374">
            <v>0</v>
          </cell>
          <cell r="S1374">
            <v>0.86899999999999999</v>
          </cell>
          <cell r="T1374">
            <v>0</v>
          </cell>
          <cell r="U1374">
            <v>0</v>
          </cell>
          <cell r="V1374">
            <v>0.43099999999999999</v>
          </cell>
          <cell r="W1374">
            <v>0</v>
          </cell>
          <cell r="X1374">
            <v>0</v>
          </cell>
          <cell r="Y1374">
            <v>0</v>
          </cell>
          <cell r="Z1374">
            <v>0</v>
          </cell>
          <cell r="AA1374">
            <v>0</v>
          </cell>
          <cell r="AB1374">
            <v>0</v>
          </cell>
          <cell r="AC1374">
            <v>0</v>
          </cell>
          <cell r="AD1374">
            <v>0</v>
          </cell>
          <cell r="AE1374">
            <v>4.6500000000000004</v>
          </cell>
          <cell r="AF1374">
            <v>3.94</v>
          </cell>
          <cell r="AG1374">
            <v>2.1800000000000002</v>
          </cell>
          <cell r="AH1374">
            <v>0.877</v>
          </cell>
          <cell r="AI1374">
            <v>0</v>
          </cell>
          <cell r="AJ1374">
            <v>0</v>
          </cell>
          <cell r="AK1374">
            <v>0</v>
          </cell>
          <cell r="AL1374">
            <v>1.55</v>
          </cell>
          <cell r="AM1374">
            <v>0</v>
          </cell>
          <cell r="AN1374">
            <v>0</v>
          </cell>
          <cell r="AO1374">
            <v>0</v>
          </cell>
          <cell r="AP1374">
            <v>0</v>
          </cell>
          <cell r="AQ1374">
            <v>0</v>
          </cell>
          <cell r="AR1374">
            <v>0</v>
          </cell>
          <cell r="AS1374">
            <v>0</v>
          </cell>
          <cell r="AT1374">
            <v>0</v>
          </cell>
          <cell r="AU1374">
            <v>1.88</v>
          </cell>
          <cell r="AV1374">
            <v>0.89200000000000002</v>
          </cell>
          <cell r="AW1374">
            <v>0</v>
          </cell>
          <cell r="AX1374">
            <v>1</v>
          </cell>
          <cell r="AY1374" t="str">
            <v>2L89X76X12.7SLBB</v>
          </cell>
        </row>
        <row r="1375">
          <cell r="A1375" t="str">
            <v>2L</v>
          </cell>
          <cell r="B1375" t="str">
            <v>2L3-1/2X3X1/2X3/8SLBB</v>
          </cell>
          <cell r="C1375">
            <v>20.6</v>
          </cell>
          <cell r="D1375">
            <v>6.04</v>
          </cell>
          <cell r="E1375">
            <v>3</v>
          </cell>
          <cell r="F1375">
            <v>0</v>
          </cell>
          <cell r="G1375">
            <v>0</v>
          </cell>
          <cell r="H1375">
            <v>0</v>
          </cell>
          <cell r="I1375">
            <v>3.5</v>
          </cell>
          <cell r="J1375">
            <v>0</v>
          </cell>
          <cell r="K1375">
            <v>0</v>
          </cell>
          <cell r="L1375">
            <v>0</v>
          </cell>
          <cell r="M1375">
            <v>0.5</v>
          </cell>
          <cell r="N1375">
            <v>0</v>
          </cell>
          <cell r="O1375">
            <v>0</v>
          </cell>
          <cell r="P1375">
            <v>0</v>
          </cell>
          <cell r="Q1375">
            <v>0</v>
          </cell>
          <cell r="R1375">
            <v>0</v>
          </cell>
          <cell r="S1375">
            <v>0.86899999999999999</v>
          </cell>
          <cell r="T1375">
            <v>0</v>
          </cell>
          <cell r="U1375">
            <v>0</v>
          </cell>
          <cell r="V1375">
            <v>0.43099999999999999</v>
          </cell>
          <cell r="W1375">
            <v>0</v>
          </cell>
          <cell r="X1375">
            <v>0</v>
          </cell>
          <cell r="Y1375">
            <v>0</v>
          </cell>
          <cell r="Z1375">
            <v>0</v>
          </cell>
          <cell r="AA1375">
            <v>0</v>
          </cell>
          <cell r="AB1375">
            <v>0</v>
          </cell>
          <cell r="AC1375">
            <v>0</v>
          </cell>
          <cell r="AD1375">
            <v>0</v>
          </cell>
          <cell r="AE1375">
            <v>4.6500000000000004</v>
          </cell>
          <cell r="AF1375">
            <v>3.94</v>
          </cell>
          <cell r="AG1375">
            <v>2.1800000000000002</v>
          </cell>
          <cell r="AH1375">
            <v>0.877</v>
          </cell>
          <cell r="AI1375">
            <v>0</v>
          </cell>
          <cell r="AJ1375">
            <v>0</v>
          </cell>
          <cell r="AK1375">
            <v>0</v>
          </cell>
          <cell r="AL1375">
            <v>1.69</v>
          </cell>
          <cell r="AM1375">
            <v>0</v>
          </cell>
          <cell r="AN1375">
            <v>0</v>
          </cell>
          <cell r="AO1375">
            <v>0</v>
          </cell>
          <cell r="AP1375">
            <v>0</v>
          </cell>
          <cell r="AQ1375">
            <v>0</v>
          </cell>
          <cell r="AR1375">
            <v>0</v>
          </cell>
          <cell r="AS1375">
            <v>0</v>
          </cell>
          <cell r="AT1375">
            <v>0</v>
          </cell>
          <cell r="AU1375">
            <v>2</v>
          </cell>
          <cell r="AV1375">
            <v>0.90400000000000003</v>
          </cell>
          <cell r="AW1375">
            <v>0</v>
          </cell>
          <cell r="AX1375">
            <v>1</v>
          </cell>
          <cell r="AY1375" t="str">
            <v>2L89X76X12.7X9SLBB</v>
          </cell>
        </row>
        <row r="1376">
          <cell r="A1376" t="str">
            <v>2L</v>
          </cell>
          <cell r="B1376" t="str">
            <v>2L3-1/2X3X1/2X3/4SLBB</v>
          </cell>
          <cell r="C1376">
            <v>20.6</v>
          </cell>
          <cell r="D1376">
            <v>6.04</v>
          </cell>
          <cell r="E1376">
            <v>3</v>
          </cell>
          <cell r="F1376">
            <v>0</v>
          </cell>
          <cell r="G1376">
            <v>0</v>
          </cell>
          <cell r="H1376">
            <v>0</v>
          </cell>
          <cell r="I1376">
            <v>3.5</v>
          </cell>
          <cell r="J1376">
            <v>0</v>
          </cell>
          <cell r="K1376">
            <v>0</v>
          </cell>
          <cell r="L1376">
            <v>0</v>
          </cell>
          <cell r="M1376">
            <v>0.5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  <cell r="R1376">
            <v>0</v>
          </cell>
          <cell r="S1376">
            <v>0.86899999999999999</v>
          </cell>
          <cell r="T1376">
            <v>0</v>
          </cell>
          <cell r="U1376">
            <v>0</v>
          </cell>
          <cell r="V1376">
            <v>0.43099999999999999</v>
          </cell>
          <cell r="W1376">
            <v>0</v>
          </cell>
          <cell r="X1376">
            <v>0</v>
          </cell>
          <cell r="Y1376">
            <v>0</v>
          </cell>
          <cell r="Z1376">
            <v>0</v>
          </cell>
          <cell r="AA1376">
            <v>0</v>
          </cell>
          <cell r="AB1376">
            <v>0</v>
          </cell>
          <cell r="AC1376">
            <v>0</v>
          </cell>
          <cell r="AD1376">
            <v>0</v>
          </cell>
          <cell r="AE1376">
            <v>4.6500000000000004</v>
          </cell>
          <cell r="AF1376">
            <v>3.94</v>
          </cell>
          <cell r="AG1376">
            <v>2.1800000000000002</v>
          </cell>
          <cell r="AH1376">
            <v>0.877</v>
          </cell>
          <cell r="AI1376">
            <v>0</v>
          </cell>
          <cell r="AJ1376">
            <v>0</v>
          </cell>
          <cell r="AK1376">
            <v>0</v>
          </cell>
          <cell r="AL1376">
            <v>1.84</v>
          </cell>
          <cell r="AM1376">
            <v>0</v>
          </cell>
          <cell r="AN1376">
            <v>0</v>
          </cell>
          <cell r="AO1376">
            <v>0</v>
          </cell>
          <cell r="AP1376">
            <v>0</v>
          </cell>
          <cell r="AQ1376">
            <v>0</v>
          </cell>
          <cell r="AR1376">
            <v>0</v>
          </cell>
          <cell r="AS1376">
            <v>0</v>
          </cell>
          <cell r="AT1376">
            <v>0</v>
          </cell>
          <cell r="AU1376">
            <v>2.13</v>
          </cell>
          <cell r="AV1376">
            <v>0.91500000000000004</v>
          </cell>
          <cell r="AW1376">
            <v>0</v>
          </cell>
          <cell r="AX1376">
            <v>1</v>
          </cell>
          <cell r="AY1376" t="str">
            <v>2L89X76X12.7X19SLBB</v>
          </cell>
        </row>
        <row r="1377">
          <cell r="A1377" t="str">
            <v>2L</v>
          </cell>
          <cell r="B1377" t="str">
            <v>2L3-1/2X3X7/16SLBB</v>
          </cell>
          <cell r="C1377">
            <v>18.2</v>
          </cell>
          <cell r="D1377">
            <v>5.34</v>
          </cell>
          <cell r="E1377">
            <v>3</v>
          </cell>
          <cell r="F1377">
            <v>0</v>
          </cell>
          <cell r="G1377">
            <v>0</v>
          </cell>
          <cell r="H1377">
            <v>0</v>
          </cell>
          <cell r="I1377">
            <v>3.5</v>
          </cell>
          <cell r="J1377">
            <v>0</v>
          </cell>
          <cell r="K1377">
            <v>0</v>
          </cell>
          <cell r="L1377">
            <v>0</v>
          </cell>
          <cell r="M1377">
            <v>0.4375</v>
          </cell>
          <cell r="N1377">
            <v>0</v>
          </cell>
          <cell r="O1377">
            <v>0</v>
          </cell>
          <cell r="P1377">
            <v>0</v>
          </cell>
          <cell r="Q1377">
            <v>0</v>
          </cell>
          <cell r="R1377">
            <v>0</v>
          </cell>
          <cell r="S1377">
            <v>0.84599999999999997</v>
          </cell>
          <cell r="T1377">
            <v>0</v>
          </cell>
          <cell r="U1377">
            <v>0</v>
          </cell>
          <cell r="V1377">
            <v>0.38200000000000001</v>
          </cell>
          <cell r="W1377">
            <v>0</v>
          </cell>
          <cell r="X1377">
            <v>0</v>
          </cell>
          <cell r="Y1377">
            <v>0</v>
          </cell>
          <cell r="Z1377">
            <v>0</v>
          </cell>
          <cell r="AA1377">
            <v>0</v>
          </cell>
          <cell r="AB1377">
            <v>0</v>
          </cell>
          <cell r="AC1377">
            <v>0</v>
          </cell>
          <cell r="AD1377">
            <v>0</v>
          </cell>
          <cell r="AE1377">
            <v>4.18</v>
          </cell>
          <cell r="AF1377">
            <v>3.49</v>
          </cell>
          <cell r="AG1377">
            <v>1.94</v>
          </cell>
          <cell r="AH1377">
            <v>0.88500000000000001</v>
          </cell>
          <cell r="AI1377">
            <v>0</v>
          </cell>
          <cell r="AJ1377">
            <v>0</v>
          </cell>
          <cell r="AK1377">
            <v>0</v>
          </cell>
          <cell r="AL1377">
            <v>1.54</v>
          </cell>
          <cell r="AM1377">
            <v>0</v>
          </cell>
          <cell r="AN1377">
            <v>0</v>
          </cell>
          <cell r="AO1377">
            <v>0</v>
          </cell>
          <cell r="AP1377">
            <v>0</v>
          </cell>
          <cell r="AQ1377">
            <v>0</v>
          </cell>
          <cell r="AR1377">
            <v>0</v>
          </cell>
          <cell r="AS1377">
            <v>0</v>
          </cell>
          <cell r="AT1377">
            <v>0</v>
          </cell>
          <cell r="AU1377">
            <v>1.88</v>
          </cell>
          <cell r="AV1377">
            <v>0.88900000000000001</v>
          </cell>
          <cell r="AW1377">
            <v>0</v>
          </cell>
          <cell r="AX1377">
            <v>1</v>
          </cell>
          <cell r="AY1377" t="str">
            <v>2L89X76X11.1SLBB</v>
          </cell>
        </row>
        <row r="1378">
          <cell r="A1378" t="str">
            <v>2L</v>
          </cell>
          <cell r="B1378" t="str">
            <v>2L3-1/2X3X7/16X3/8SLBB</v>
          </cell>
          <cell r="C1378">
            <v>18.2</v>
          </cell>
          <cell r="D1378">
            <v>5.34</v>
          </cell>
          <cell r="E1378">
            <v>3</v>
          </cell>
          <cell r="F1378">
            <v>0</v>
          </cell>
          <cell r="G1378">
            <v>0</v>
          </cell>
          <cell r="H1378">
            <v>0</v>
          </cell>
          <cell r="I1378">
            <v>3.5</v>
          </cell>
          <cell r="J1378">
            <v>0</v>
          </cell>
          <cell r="K1378">
            <v>0</v>
          </cell>
          <cell r="L1378">
            <v>0</v>
          </cell>
          <cell r="M1378">
            <v>0.4375</v>
          </cell>
          <cell r="N1378">
            <v>0</v>
          </cell>
          <cell r="O1378">
            <v>0</v>
          </cell>
          <cell r="P1378">
            <v>0</v>
          </cell>
          <cell r="Q1378">
            <v>0</v>
          </cell>
          <cell r="R1378">
            <v>0</v>
          </cell>
          <cell r="S1378">
            <v>0.84599999999999997</v>
          </cell>
          <cell r="T1378">
            <v>0</v>
          </cell>
          <cell r="U1378">
            <v>0</v>
          </cell>
          <cell r="V1378">
            <v>0.38200000000000001</v>
          </cell>
          <cell r="W1378">
            <v>0</v>
          </cell>
          <cell r="X1378">
            <v>0</v>
          </cell>
          <cell r="Y1378">
            <v>0</v>
          </cell>
          <cell r="Z1378">
            <v>0</v>
          </cell>
          <cell r="AA1378">
            <v>0</v>
          </cell>
          <cell r="AB1378">
            <v>0</v>
          </cell>
          <cell r="AC1378">
            <v>0</v>
          </cell>
          <cell r="AD1378">
            <v>0</v>
          </cell>
          <cell r="AE1378">
            <v>4.18</v>
          </cell>
          <cell r="AF1378">
            <v>3.49</v>
          </cell>
          <cell r="AG1378">
            <v>1.94</v>
          </cell>
          <cell r="AH1378">
            <v>0.88500000000000001</v>
          </cell>
          <cell r="AI1378">
            <v>0</v>
          </cell>
          <cell r="AJ1378">
            <v>0</v>
          </cell>
          <cell r="AK1378">
            <v>0</v>
          </cell>
          <cell r="AL1378">
            <v>1.67</v>
          </cell>
          <cell r="AM1378">
            <v>0</v>
          </cell>
          <cell r="AN1378">
            <v>0</v>
          </cell>
          <cell r="AO1378">
            <v>0</v>
          </cell>
          <cell r="AP1378">
            <v>0</v>
          </cell>
          <cell r="AQ1378">
            <v>0</v>
          </cell>
          <cell r="AR1378">
            <v>0</v>
          </cell>
          <cell r="AS1378">
            <v>0</v>
          </cell>
          <cell r="AT1378">
            <v>0</v>
          </cell>
          <cell r="AU1378">
            <v>1.99</v>
          </cell>
          <cell r="AV1378">
            <v>0.90100000000000002</v>
          </cell>
          <cell r="AW1378">
            <v>0</v>
          </cell>
          <cell r="AX1378">
            <v>1</v>
          </cell>
          <cell r="AY1378" t="str">
            <v>2L89X76X11.1X9SLBB</v>
          </cell>
        </row>
        <row r="1379">
          <cell r="A1379" t="str">
            <v>2L</v>
          </cell>
          <cell r="B1379" t="str">
            <v>2L3-1/2X3X7/16X3/4SLBB</v>
          </cell>
          <cell r="C1379">
            <v>18.2</v>
          </cell>
          <cell r="D1379">
            <v>5.34</v>
          </cell>
          <cell r="E1379">
            <v>3</v>
          </cell>
          <cell r="F1379">
            <v>0</v>
          </cell>
          <cell r="G1379">
            <v>0</v>
          </cell>
          <cell r="H1379">
            <v>0</v>
          </cell>
          <cell r="I1379">
            <v>3.5</v>
          </cell>
          <cell r="J1379">
            <v>0</v>
          </cell>
          <cell r="K1379">
            <v>0</v>
          </cell>
          <cell r="L1379">
            <v>0</v>
          </cell>
          <cell r="M1379">
            <v>0.4375</v>
          </cell>
          <cell r="N1379">
            <v>0</v>
          </cell>
          <cell r="O1379">
            <v>0</v>
          </cell>
          <cell r="P1379">
            <v>0</v>
          </cell>
          <cell r="Q1379">
            <v>0</v>
          </cell>
          <cell r="R1379">
            <v>0</v>
          </cell>
          <cell r="S1379">
            <v>0.84599999999999997</v>
          </cell>
          <cell r="T1379">
            <v>0</v>
          </cell>
          <cell r="U1379">
            <v>0</v>
          </cell>
          <cell r="V1379">
            <v>0.38200000000000001</v>
          </cell>
          <cell r="W1379">
            <v>0</v>
          </cell>
          <cell r="X1379">
            <v>0</v>
          </cell>
          <cell r="Y1379">
            <v>0</v>
          </cell>
          <cell r="Z1379">
            <v>0</v>
          </cell>
          <cell r="AA1379">
            <v>0</v>
          </cell>
          <cell r="AB1379">
            <v>0</v>
          </cell>
          <cell r="AC1379">
            <v>0</v>
          </cell>
          <cell r="AD1379">
            <v>0</v>
          </cell>
          <cell r="AE1379">
            <v>4.18</v>
          </cell>
          <cell r="AF1379">
            <v>3.49</v>
          </cell>
          <cell r="AG1379">
            <v>1.94</v>
          </cell>
          <cell r="AH1379">
            <v>0.88500000000000001</v>
          </cell>
          <cell r="AI1379">
            <v>0</v>
          </cell>
          <cell r="AJ1379">
            <v>0</v>
          </cell>
          <cell r="AK1379">
            <v>0</v>
          </cell>
          <cell r="AL1379">
            <v>1.82</v>
          </cell>
          <cell r="AM1379">
            <v>0</v>
          </cell>
          <cell r="AN1379">
            <v>0</v>
          </cell>
          <cell r="AO1379">
            <v>0</v>
          </cell>
          <cell r="AP1379">
            <v>0</v>
          </cell>
          <cell r="AQ1379">
            <v>0</v>
          </cell>
          <cell r="AR1379">
            <v>0</v>
          </cell>
          <cell r="AS1379">
            <v>0</v>
          </cell>
          <cell r="AT1379">
            <v>0</v>
          </cell>
          <cell r="AU1379">
            <v>2.12</v>
          </cell>
          <cell r="AV1379">
            <v>0.91200000000000003</v>
          </cell>
          <cell r="AW1379">
            <v>0</v>
          </cell>
          <cell r="AX1379">
            <v>1</v>
          </cell>
          <cell r="AY1379" t="str">
            <v>2L89X76X11.1X19SLBB</v>
          </cell>
        </row>
        <row r="1380">
          <cell r="A1380" t="str">
            <v>2L</v>
          </cell>
          <cell r="B1380" t="str">
            <v>2L3-1/2X3X3/8SLBB</v>
          </cell>
          <cell r="C1380">
            <v>15.8</v>
          </cell>
          <cell r="D1380">
            <v>4.63</v>
          </cell>
          <cell r="E1380">
            <v>3</v>
          </cell>
          <cell r="F1380">
            <v>0</v>
          </cell>
          <cell r="G1380">
            <v>0</v>
          </cell>
          <cell r="H1380">
            <v>0</v>
          </cell>
          <cell r="I1380">
            <v>3.5</v>
          </cell>
          <cell r="J1380">
            <v>0</v>
          </cell>
          <cell r="K1380">
            <v>0</v>
          </cell>
          <cell r="L1380">
            <v>0</v>
          </cell>
          <cell r="M1380">
            <v>0.375</v>
          </cell>
          <cell r="N1380">
            <v>0</v>
          </cell>
          <cell r="O1380">
            <v>0</v>
          </cell>
          <cell r="P1380">
            <v>0</v>
          </cell>
          <cell r="Q1380">
            <v>0</v>
          </cell>
          <cell r="R1380">
            <v>0</v>
          </cell>
          <cell r="S1380">
            <v>0.82300000000000006</v>
          </cell>
          <cell r="T1380">
            <v>0</v>
          </cell>
          <cell r="U1380">
            <v>0</v>
          </cell>
          <cell r="V1380">
            <v>0.33100000000000002</v>
          </cell>
          <cell r="W1380">
            <v>0</v>
          </cell>
          <cell r="X1380">
            <v>0</v>
          </cell>
          <cell r="Y1380">
            <v>0</v>
          </cell>
          <cell r="Z1380">
            <v>0</v>
          </cell>
          <cell r="AA1380">
            <v>0</v>
          </cell>
          <cell r="AB1380">
            <v>0</v>
          </cell>
          <cell r="AC1380">
            <v>0</v>
          </cell>
          <cell r="AD1380">
            <v>0</v>
          </cell>
          <cell r="AE1380">
            <v>3.69</v>
          </cell>
          <cell r="AF1380">
            <v>3.04</v>
          </cell>
          <cell r="AG1380">
            <v>1.69</v>
          </cell>
          <cell r="AH1380">
            <v>0.89200000000000002</v>
          </cell>
          <cell r="AI1380">
            <v>0</v>
          </cell>
          <cell r="AJ1380">
            <v>0</v>
          </cell>
          <cell r="AK1380">
            <v>0</v>
          </cell>
          <cell r="AL1380">
            <v>1.52</v>
          </cell>
          <cell r="AM1380">
            <v>0</v>
          </cell>
          <cell r="AN1380">
            <v>0</v>
          </cell>
          <cell r="AO1380">
            <v>0</v>
          </cell>
          <cell r="AP1380">
            <v>0</v>
          </cell>
          <cell r="AQ1380">
            <v>0</v>
          </cell>
          <cell r="AR1380">
            <v>0</v>
          </cell>
          <cell r="AS1380">
            <v>0</v>
          </cell>
          <cell r="AT1380">
            <v>0</v>
          </cell>
          <cell r="AU1380">
            <v>1.88</v>
          </cell>
          <cell r="AV1380">
            <v>0.88500000000000001</v>
          </cell>
          <cell r="AW1380">
            <v>0</v>
          </cell>
          <cell r="AX1380">
            <v>1</v>
          </cell>
          <cell r="AY1380" t="str">
            <v>2L89X76X9.5SLBB</v>
          </cell>
        </row>
        <row r="1381">
          <cell r="A1381" t="str">
            <v>2L</v>
          </cell>
          <cell r="B1381" t="str">
            <v>2L3-1/2X3X3/8X3/8SLBB</v>
          </cell>
          <cell r="C1381">
            <v>15.8</v>
          </cell>
          <cell r="D1381">
            <v>4.63</v>
          </cell>
          <cell r="E1381">
            <v>3</v>
          </cell>
          <cell r="F1381">
            <v>0</v>
          </cell>
          <cell r="G1381">
            <v>0</v>
          </cell>
          <cell r="H1381">
            <v>0</v>
          </cell>
          <cell r="I1381">
            <v>3.5</v>
          </cell>
          <cell r="J1381">
            <v>0</v>
          </cell>
          <cell r="K1381">
            <v>0</v>
          </cell>
          <cell r="L1381">
            <v>0</v>
          </cell>
          <cell r="M1381">
            <v>0.375</v>
          </cell>
          <cell r="N1381">
            <v>0</v>
          </cell>
          <cell r="O1381">
            <v>0</v>
          </cell>
          <cell r="P1381">
            <v>0</v>
          </cell>
          <cell r="Q1381">
            <v>0</v>
          </cell>
          <cell r="R1381">
            <v>0</v>
          </cell>
          <cell r="S1381">
            <v>0.82300000000000006</v>
          </cell>
          <cell r="T1381">
            <v>0</v>
          </cell>
          <cell r="U1381">
            <v>0</v>
          </cell>
          <cell r="V1381">
            <v>0.33100000000000002</v>
          </cell>
          <cell r="W1381">
            <v>0</v>
          </cell>
          <cell r="X1381">
            <v>0</v>
          </cell>
          <cell r="Y1381">
            <v>0</v>
          </cell>
          <cell r="Z1381">
            <v>0</v>
          </cell>
          <cell r="AA1381">
            <v>0</v>
          </cell>
          <cell r="AB1381">
            <v>0</v>
          </cell>
          <cell r="AC1381">
            <v>0</v>
          </cell>
          <cell r="AD1381">
            <v>0</v>
          </cell>
          <cell r="AE1381">
            <v>3.69</v>
          </cell>
          <cell r="AF1381">
            <v>3.04</v>
          </cell>
          <cell r="AG1381">
            <v>1.69</v>
          </cell>
          <cell r="AH1381">
            <v>0.89200000000000002</v>
          </cell>
          <cell r="AI1381">
            <v>0</v>
          </cell>
          <cell r="AJ1381">
            <v>0</v>
          </cell>
          <cell r="AK1381">
            <v>0</v>
          </cell>
          <cell r="AL1381">
            <v>1.66</v>
          </cell>
          <cell r="AM1381">
            <v>0</v>
          </cell>
          <cell r="AN1381">
            <v>0</v>
          </cell>
          <cell r="AO1381">
            <v>0</v>
          </cell>
          <cell r="AP1381">
            <v>0</v>
          </cell>
          <cell r="AQ1381">
            <v>0</v>
          </cell>
          <cell r="AR1381">
            <v>0</v>
          </cell>
          <cell r="AS1381">
            <v>0</v>
          </cell>
          <cell r="AT1381">
            <v>0</v>
          </cell>
          <cell r="AU1381">
            <v>1.99</v>
          </cell>
          <cell r="AV1381">
            <v>0.89800000000000002</v>
          </cell>
          <cell r="AW1381">
            <v>0</v>
          </cell>
          <cell r="AX1381">
            <v>1</v>
          </cell>
          <cell r="AY1381" t="str">
            <v>2L89X76X9.5X9SLBB</v>
          </cell>
        </row>
        <row r="1382">
          <cell r="A1382" t="str">
            <v>2L</v>
          </cell>
          <cell r="B1382" t="str">
            <v>2L3-1/2X3X3/8X3/4SLBB</v>
          </cell>
          <cell r="C1382">
            <v>15.8</v>
          </cell>
          <cell r="D1382">
            <v>4.63</v>
          </cell>
          <cell r="E1382">
            <v>3</v>
          </cell>
          <cell r="F1382">
            <v>0</v>
          </cell>
          <cell r="G1382">
            <v>0</v>
          </cell>
          <cell r="H1382">
            <v>0</v>
          </cell>
          <cell r="I1382">
            <v>3.5</v>
          </cell>
          <cell r="J1382">
            <v>0</v>
          </cell>
          <cell r="K1382">
            <v>0</v>
          </cell>
          <cell r="L1382">
            <v>0</v>
          </cell>
          <cell r="M1382">
            <v>0.375</v>
          </cell>
          <cell r="N1382">
            <v>0</v>
          </cell>
          <cell r="O1382">
            <v>0</v>
          </cell>
          <cell r="P1382">
            <v>0</v>
          </cell>
          <cell r="Q1382">
            <v>0</v>
          </cell>
          <cell r="R1382">
            <v>0</v>
          </cell>
          <cell r="S1382">
            <v>0.82300000000000006</v>
          </cell>
          <cell r="T1382">
            <v>0</v>
          </cell>
          <cell r="U1382">
            <v>0</v>
          </cell>
          <cell r="V1382">
            <v>0.33100000000000002</v>
          </cell>
          <cell r="W1382">
            <v>0</v>
          </cell>
          <cell r="X1382">
            <v>0</v>
          </cell>
          <cell r="Y1382">
            <v>0</v>
          </cell>
          <cell r="Z1382">
            <v>0</v>
          </cell>
          <cell r="AA1382">
            <v>0</v>
          </cell>
          <cell r="AB1382">
            <v>0</v>
          </cell>
          <cell r="AC1382">
            <v>0</v>
          </cell>
          <cell r="AD1382">
            <v>0</v>
          </cell>
          <cell r="AE1382">
            <v>3.69</v>
          </cell>
          <cell r="AF1382">
            <v>3.04</v>
          </cell>
          <cell r="AG1382">
            <v>1.69</v>
          </cell>
          <cell r="AH1382">
            <v>0.89200000000000002</v>
          </cell>
          <cell r="AI1382">
            <v>0</v>
          </cell>
          <cell r="AJ1382">
            <v>0</v>
          </cell>
          <cell r="AK1382">
            <v>0</v>
          </cell>
          <cell r="AL1382">
            <v>1.81</v>
          </cell>
          <cell r="AM1382">
            <v>0</v>
          </cell>
          <cell r="AN1382">
            <v>0</v>
          </cell>
          <cell r="AO1382">
            <v>0</v>
          </cell>
          <cell r="AP1382">
            <v>0</v>
          </cell>
          <cell r="AQ1382">
            <v>0</v>
          </cell>
          <cell r="AR1382">
            <v>0</v>
          </cell>
          <cell r="AS1382">
            <v>0</v>
          </cell>
          <cell r="AT1382">
            <v>0</v>
          </cell>
          <cell r="AU1382">
            <v>2.11</v>
          </cell>
          <cell r="AV1382">
            <v>0.91</v>
          </cell>
          <cell r="AW1382">
            <v>0</v>
          </cell>
          <cell r="AX1382">
            <v>1</v>
          </cell>
          <cell r="AY1382" t="str">
            <v>2L89X76X9.5X19SLBB</v>
          </cell>
        </row>
        <row r="1383">
          <cell r="A1383" t="str">
            <v>2L</v>
          </cell>
          <cell r="B1383" t="str">
            <v>2L3-1/2X3X5/16SLBB</v>
          </cell>
          <cell r="C1383">
            <v>13.3</v>
          </cell>
          <cell r="D1383">
            <v>3.91</v>
          </cell>
          <cell r="E1383">
            <v>3</v>
          </cell>
          <cell r="F1383">
            <v>0</v>
          </cell>
          <cell r="G1383">
            <v>0</v>
          </cell>
          <cell r="H1383">
            <v>0</v>
          </cell>
          <cell r="I1383">
            <v>3.5</v>
          </cell>
          <cell r="J1383">
            <v>0</v>
          </cell>
          <cell r="K1383">
            <v>0</v>
          </cell>
          <cell r="L1383">
            <v>0</v>
          </cell>
          <cell r="M1383">
            <v>0.3125</v>
          </cell>
          <cell r="N1383">
            <v>0</v>
          </cell>
          <cell r="O1383">
            <v>0</v>
          </cell>
          <cell r="P1383">
            <v>0</v>
          </cell>
          <cell r="Q1383">
            <v>0</v>
          </cell>
          <cell r="R1383">
            <v>0</v>
          </cell>
          <cell r="S1383">
            <v>0.79800000000000004</v>
          </cell>
          <cell r="T1383">
            <v>0</v>
          </cell>
          <cell r="U1383">
            <v>0</v>
          </cell>
          <cell r="V1383">
            <v>0.27900000000000003</v>
          </cell>
          <cell r="W1383">
            <v>0</v>
          </cell>
          <cell r="X1383">
            <v>0</v>
          </cell>
          <cell r="Y1383">
            <v>0</v>
          </cell>
          <cell r="Z1383">
            <v>0</v>
          </cell>
          <cell r="AA1383">
            <v>0</v>
          </cell>
          <cell r="AB1383">
            <v>0</v>
          </cell>
          <cell r="AC1383">
            <v>0</v>
          </cell>
          <cell r="AD1383">
            <v>0</v>
          </cell>
          <cell r="AE1383">
            <v>3.16</v>
          </cell>
          <cell r="AF1383">
            <v>2.56</v>
          </cell>
          <cell r="AG1383">
            <v>1.44</v>
          </cell>
          <cell r="AH1383">
            <v>0.9</v>
          </cell>
          <cell r="AI1383">
            <v>0</v>
          </cell>
          <cell r="AJ1383">
            <v>0</v>
          </cell>
          <cell r="AK1383">
            <v>0</v>
          </cell>
          <cell r="AL1383">
            <v>1.51</v>
          </cell>
          <cell r="AM1383">
            <v>0</v>
          </cell>
          <cell r="AN1383">
            <v>0</v>
          </cell>
          <cell r="AO1383">
            <v>0</v>
          </cell>
          <cell r="AP1383">
            <v>0</v>
          </cell>
          <cell r="AQ1383">
            <v>0</v>
          </cell>
          <cell r="AR1383">
            <v>0</v>
          </cell>
          <cell r="AS1383">
            <v>0</v>
          </cell>
          <cell r="AT1383">
            <v>0</v>
          </cell>
          <cell r="AU1383">
            <v>1.87</v>
          </cell>
          <cell r="AV1383">
            <v>0.88300000000000001</v>
          </cell>
          <cell r="AW1383">
            <v>0</v>
          </cell>
          <cell r="AX1383">
            <v>1</v>
          </cell>
          <cell r="AY1383" t="str">
            <v>2L89X76X7.9SLBB</v>
          </cell>
        </row>
        <row r="1384">
          <cell r="A1384" t="str">
            <v>2L</v>
          </cell>
          <cell r="B1384" t="str">
            <v>2L3-1/2X3X5/16X3/8SLBB</v>
          </cell>
          <cell r="C1384">
            <v>13.3</v>
          </cell>
          <cell r="D1384">
            <v>3.91</v>
          </cell>
          <cell r="E1384">
            <v>3</v>
          </cell>
          <cell r="F1384">
            <v>0</v>
          </cell>
          <cell r="G1384">
            <v>0</v>
          </cell>
          <cell r="H1384">
            <v>0</v>
          </cell>
          <cell r="I1384">
            <v>3.5</v>
          </cell>
          <cell r="J1384">
            <v>0</v>
          </cell>
          <cell r="K1384">
            <v>0</v>
          </cell>
          <cell r="L1384">
            <v>0</v>
          </cell>
          <cell r="M1384">
            <v>0.3125</v>
          </cell>
          <cell r="N1384">
            <v>0</v>
          </cell>
          <cell r="O1384">
            <v>0</v>
          </cell>
          <cell r="P1384">
            <v>0</v>
          </cell>
          <cell r="Q1384">
            <v>0</v>
          </cell>
          <cell r="R1384">
            <v>0</v>
          </cell>
          <cell r="S1384">
            <v>0.79800000000000004</v>
          </cell>
          <cell r="T1384">
            <v>0</v>
          </cell>
          <cell r="U1384">
            <v>0</v>
          </cell>
          <cell r="V1384">
            <v>0.27900000000000003</v>
          </cell>
          <cell r="W1384">
            <v>0</v>
          </cell>
          <cell r="X1384">
            <v>0</v>
          </cell>
          <cell r="Y1384">
            <v>0</v>
          </cell>
          <cell r="Z1384">
            <v>0</v>
          </cell>
          <cell r="AA1384">
            <v>0</v>
          </cell>
          <cell r="AB1384">
            <v>0</v>
          </cell>
          <cell r="AC1384">
            <v>0</v>
          </cell>
          <cell r="AD1384">
            <v>0</v>
          </cell>
          <cell r="AE1384">
            <v>3.16</v>
          </cell>
          <cell r="AF1384">
            <v>2.56</v>
          </cell>
          <cell r="AG1384">
            <v>1.44</v>
          </cell>
          <cell r="AH1384">
            <v>0.9</v>
          </cell>
          <cell r="AI1384">
            <v>0</v>
          </cell>
          <cell r="AJ1384">
            <v>0</v>
          </cell>
          <cell r="AK1384">
            <v>0</v>
          </cell>
          <cell r="AL1384">
            <v>1.65</v>
          </cell>
          <cell r="AM1384">
            <v>0</v>
          </cell>
          <cell r="AN1384">
            <v>0</v>
          </cell>
          <cell r="AO1384">
            <v>0</v>
          </cell>
          <cell r="AP1384">
            <v>0</v>
          </cell>
          <cell r="AQ1384">
            <v>0</v>
          </cell>
          <cell r="AR1384">
            <v>0</v>
          </cell>
          <cell r="AS1384">
            <v>0</v>
          </cell>
          <cell r="AT1384">
            <v>0</v>
          </cell>
          <cell r="AU1384">
            <v>1.98</v>
          </cell>
          <cell r="AV1384">
            <v>0.89500000000000002</v>
          </cell>
          <cell r="AW1384">
            <v>0</v>
          </cell>
          <cell r="AX1384">
            <v>1</v>
          </cell>
          <cell r="AY1384" t="str">
            <v>2L89X76X7.9X9SLBB</v>
          </cell>
        </row>
        <row r="1385">
          <cell r="A1385" t="str">
            <v>2L</v>
          </cell>
          <cell r="B1385" t="str">
            <v>2L3-1/2X3X5/16X3/4SLBB</v>
          </cell>
          <cell r="C1385">
            <v>13.3</v>
          </cell>
          <cell r="D1385">
            <v>3.91</v>
          </cell>
          <cell r="E1385">
            <v>3</v>
          </cell>
          <cell r="F1385">
            <v>0</v>
          </cell>
          <cell r="G1385">
            <v>0</v>
          </cell>
          <cell r="H1385">
            <v>0</v>
          </cell>
          <cell r="I1385">
            <v>3.5</v>
          </cell>
          <cell r="J1385">
            <v>0</v>
          </cell>
          <cell r="K1385">
            <v>0</v>
          </cell>
          <cell r="L1385">
            <v>0</v>
          </cell>
          <cell r="M1385">
            <v>0.3125</v>
          </cell>
          <cell r="N1385">
            <v>0</v>
          </cell>
          <cell r="O1385">
            <v>0</v>
          </cell>
          <cell r="P1385">
            <v>0</v>
          </cell>
          <cell r="Q1385">
            <v>0</v>
          </cell>
          <cell r="R1385">
            <v>0</v>
          </cell>
          <cell r="S1385">
            <v>0.79800000000000004</v>
          </cell>
          <cell r="T1385">
            <v>0</v>
          </cell>
          <cell r="U1385">
            <v>0</v>
          </cell>
          <cell r="V1385">
            <v>0.27900000000000003</v>
          </cell>
          <cell r="W1385">
            <v>0</v>
          </cell>
          <cell r="X1385">
            <v>0</v>
          </cell>
          <cell r="Y1385">
            <v>0</v>
          </cell>
          <cell r="Z1385">
            <v>0</v>
          </cell>
          <cell r="AA1385">
            <v>0</v>
          </cell>
          <cell r="AB1385">
            <v>0</v>
          </cell>
          <cell r="AC1385">
            <v>0</v>
          </cell>
          <cell r="AD1385">
            <v>0</v>
          </cell>
          <cell r="AE1385">
            <v>3.16</v>
          </cell>
          <cell r="AF1385">
            <v>2.56</v>
          </cell>
          <cell r="AG1385">
            <v>1.44</v>
          </cell>
          <cell r="AH1385">
            <v>0.9</v>
          </cell>
          <cell r="AI1385">
            <v>0</v>
          </cell>
          <cell r="AJ1385">
            <v>0</v>
          </cell>
          <cell r="AK1385">
            <v>0</v>
          </cell>
          <cell r="AL1385">
            <v>1.79</v>
          </cell>
          <cell r="AM1385">
            <v>0</v>
          </cell>
          <cell r="AN1385">
            <v>0</v>
          </cell>
          <cell r="AO1385">
            <v>0</v>
          </cell>
          <cell r="AP1385">
            <v>0</v>
          </cell>
          <cell r="AQ1385">
            <v>0</v>
          </cell>
          <cell r="AR1385">
            <v>0</v>
          </cell>
          <cell r="AS1385">
            <v>0</v>
          </cell>
          <cell r="AT1385">
            <v>0</v>
          </cell>
          <cell r="AU1385">
            <v>2.11</v>
          </cell>
          <cell r="AV1385">
            <v>0.90700000000000003</v>
          </cell>
          <cell r="AW1385">
            <v>0</v>
          </cell>
          <cell r="AX1385">
            <v>1</v>
          </cell>
          <cell r="AY1385" t="str">
            <v>2L89X76X7.9X19SLBB</v>
          </cell>
        </row>
        <row r="1386">
          <cell r="A1386" t="str">
            <v>2L</v>
          </cell>
          <cell r="B1386" t="str">
            <v>2L3-1/2X3X1/4SLBB</v>
          </cell>
          <cell r="C1386">
            <v>10.8</v>
          </cell>
          <cell r="D1386">
            <v>3.16</v>
          </cell>
          <cell r="E1386">
            <v>3</v>
          </cell>
          <cell r="F1386">
            <v>0</v>
          </cell>
          <cell r="G1386">
            <v>0</v>
          </cell>
          <cell r="H1386">
            <v>0</v>
          </cell>
          <cell r="I1386">
            <v>3.5</v>
          </cell>
          <cell r="J1386">
            <v>0</v>
          </cell>
          <cell r="K1386">
            <v>0</v>
          </cell>
          <cell r="L1386">
            <v>0</v>
          </cell>
          <cell r="M1386">
            <v>0.25</v>
          </cell>
          <cell r="N1386">
            <v>0</v>
          </cell>
          <cell r="O1386">
            <v>0</v>
          </cell>
          <cell r="P1386">
            <v>0</v>
          </cell>
          <cell r="Q1386">
            <v>0</v>
          </cell>
          <cell r="R1386">
            <v>0</v>
          </cell>
          <cell r="S1386">
            <v>0.77300000000000002</v>
          </cell>
          <cell r="T1386">
            <v>0</v>
          </cell>
          <cell r="U1386">
            <v>0</v>
          </cell>
          <cell r="V1386">
            <v>0.22600000000000001</v>
          </cell>
          <cell r="W1386">
            <v>0</v>
          </cell>
          <cell r="X1386">
            <v>0</v>
          </cell>
          <cell r="Y1386">
            <v>0</v>
          </cell>
          <cell r="Z1386">
            <v>0</v>
          </cell>
          <cell r="AA1386">
            <v>0</v>
          </cell>
          <cell r="AB1386">
            <v>0</v>
          </cell>
          <cell r="AC1386">
            <v>0</v>
          </cell>
          <cell r="AD1386">
            <v>0</v>
          </cell>
          <cell r="AE1386">
            <v>2.61</v>
          </cell>
          <cell r="AF1386">
            <v>2.08</v>
          </cell>
          <cell r="AG1386">
            <v>1.17</v>
          </cell>
          <cell r="AH1386">
            <v>0.90800000000000003</v>
          </cell>
          <cell r="AI1386">
            <v>0</v>
          </cell>
          <cell r="AJ1386">
            <v>0</v>
          </cell>
          <cell r="AK1386">
            <v>0</v>
          </cell>
          <cell r="AL1386">
            <v>1.5</v>
          </cell>
          <cell r="AM1386">
            <v>0</v>
          </cell>
          <cell r="AN1386">
            <v>0</v>
          </cell>
          <cell r="AO1386">
            <v>0</v>
          </cell>
          <cell r="AP1386">
            <v>0</v>
          </cell>
          <cell r="AQ1386">
            <v>0</v>
          </cell>
          <cell r="AR1386">
            <v>0</v>
          </cell>
          <cell r="AS1386">
            <v>0</v>
          </cell>
          <cell r="AT1386">
            <v>0</v>
          </cell>
          <cell r="AU1386">
            <v>1.87</v>
          </cell>
          <cell r="AV1386">
            <v>0.88</v>
          </cell>
          <cell r="AW1386">
            <v>0</v>
          </cell>
          <cell r="AX1386">
            <v>1</v>
          </cell>
          <cell r="AY1386" t="str">
            <v>2L89X76X6.4SLBB</v>
          </cell>
        </row>
        <row r="1387">
          <cell r="A1387" t="str">
            <v>2L</v>
          </cell>
          <cell r="B1387" t="str">
            <v>2L3-1/2X3X1/4X3/8SLBB</v>
          </cell>
          <cell r="C1387">
            <v>10.8</v>
          </cell>
          <cell r="D1387">
            <v>3.16</v>
          </cell>
          <cell r="E1387">
            <v>3</v>
          </cell>
          <cell r="F1387">
            <v>0</v>
          </cell>
          <cell r="G1387">
            <v>0</v>
          </cell>
          <cell r="H1387">
            <v>0</v>
          </cell>
          <cell r="I1387">
            <v>3.5</v>
          </cell>
          <cell r="J1387">
            <v>0</v>
          </cell>
          <cell r="K1387">
            <v>0</v>
          </cell>
          <cell r="L1387">
            <v>0</v>
          </cell>
          <cell r="M1387">
            <v>0.25</v>
          </cell>
          <cell r="N1387">
            <v>0</v>
          </cell>
          <cell r="O1387">
            <v>0</v>
          </cell>
          <cell r="P1387">
            <v>0</v>
          </cell>
          <cell r="Q1387">
            <v>0</v>
          </cell>
          <cell r="R1387">
            <v>0</v>
          </cell>
          <cell r="S1387">
            <v>0.77300000000000002</v>
          </cell>
          <cell r="T1387">
            <v>0</v>
          </cell>
          <cell r="U1387">
            <v>0</v>
          </cell>
          <cell r="V1387">
            <v>0.22600000000000001</v>
          </cell>
          <cell r="W1387">
            <v>0</v>
          </cell>
          <cell r="X1387">
            <v>0</v>
          </cell>
          <cell r="Y1387">
            <v>0</v>
          </cell>
          <cell r="Z1387">
            <v>0</v>
          </cell>
          <cell r="AA1387">
            <v>0</v>
          </cell>
          <cell r="AB1387">
            <v>0</v>
          </cell>
          <cell r="AC1387">
            <v>0</v>
          </cell>
          <cell r="AD1387">
            <v>0</v>
          </cell>
          <cell r="AE1387">
            <v>2.61</v>
          </cell>
          <cell r="AF1387">
            <v>2.08</v>
          </cell>
          <cell r="AG1387">
            <v>1.17</v>
          </cell>
          <cell r="AH1387">
            <v>0.90800000000000003</v>
          </cell>
          <cell r="AI1387">
            <v>0</v>
          </cell>
          <cell r="AJ1387">
            <v>0</v>
          </cell>
          <cell r="AK1387">
            <v>0</v>
          </cell>
          <cell r="AL1387">
            <v>1.63</v>
          </cell>
          <cell r="AM1387">
            <v>0</v>
          </cell>
          <cell r="AN1387">
            <v>0</v>
          </cell>
          <cell r="AO1387">
            <v>0</v>
          </cell>
          <cell r="AP1387">
            <v>0</v>
          </cell>
          <cell r="AQ1387">
            <v>0</v>
          </cell>
          <cell r="AR1387">
            <v>0</v>
          </cell>
          <cell r="AS1387">
            <v>0</v>
          </cell>
          <cell r="AT1387">
            <v>0</v>
          </cell>
          <cell r="AU1387">
            <v>1.98</v>
          </cell>
          <cell r="AV1387">
            <v>0.89300000000000002</v>
          </cell>
          <cell r="AW1387">
            <v>0</v>
          </cell>
          <cell r="AX1387">
            <v>0.96499999999999997</v>
          </cell>
          <cell r="AY1387" t="str">
            <v>2L89X76X6.4X9SLBB</v>
          </cell>
        </row>
        <row r="1388">
          <cell r="A1388" t="str">
            <v>2L</v>
          </cell>
          <cell r="B1388" t="str">
            <v>2L3-1/2X3X1/4X3/4SLBB</v>
          </cell>
          <cell r="C1388">
            <v>10.8</v>
          </cell>
          <cell r="D1388">
            <v>3.16</v>
          </cell>
          <cell r="E1388">
            <v>3</v>
          </cell>
          <cell r="F1388">
            <v>0</v>
          </cell>
          <cell r="G1388">
            <v>0</v>
          </cell>
          <cell r="H1388">
            <v>0</v>
          </cell>
          <cell r="I1388">
            <v>3.5</v>
          </cell>
          <cell r="J1388">
            <v>0</v>
          </cell>
          <cell r="K1388">
            <v>0</v>
          </cell>
          <cell r="L1388">
            <v>0</v>
          </cell>
          <cell r="M1388">
            <v>0.25</v>
          </cell>
          <cell r="N1388">
            <v>0</v>
          </cell>
          <cell r="O1388">
            <v>0</v>
          </cell>
          <cell r="P1388">
            <v>0</v>
          </cell>
          <cell r="Q1388">
            <v>0</v>
          </cell>
          <cell r="R1388">
            <v>0</v>
          </cell>
          <cell r="S1388">
            <v>0.77300000000000002</v>
          </cell>
          <cell r="T1388">
            <v>0</v>
          </cell>
          <cell r="U1388">
            <v>0</v>
          </cell>
          <cell r="V1388">
            <v>0.22600000000000001</v>
          </cell>
          <cell r="W1388">
            <v>0</v>
          </cell>
          <cell r="X1388">
            <v>0</v>
          </cell>
          <cell r="Y1388">
            <v>0</v>
          </cell>
          <cell r="Z1388">
            <v>0</v>
          </cell>
          <cell r="AA1388">
            <v>0</v>
          </cell>
          <cell r="AB1388">
            <v>0</v>
          </cell>
          <cell r="AC1388">
            <v>0</v>
          </cell>
          <cell r="AD1388">
            <v>0</v>
          </cell>
          <cell r="AE1388">
            <v>2.61</v>
          </cell>
          <cell r="AF1388">
            <v>2.08</v>
          </cell>
          <cell r="AG1388">
            <v>1.17</v>
          </cell>
          <cell r="AH1388">
            <v>0.90800000000000003</v>
          </cell>
          <cell r="AI1388">
            <v>0</v>
          </cell>
          <cell r="AJ1388">
            <v>0</v>
          </cell>
          <cell r="AK1388">
            <v>0</v>
          </cell>
          <cell r="AL1388">
            <v>1.78</v>
          </cell>
          <cell r="AM1388">
            <v>0</v>
          </cell>
          <cell r="AN1388">
            <v>0</v>
          </cell>
          <cell r="AO1388">
            <v>0</v>
          </cell>
          <cell r="AP1388">
            <v>0</v>
          </cell>
          <cell r="AQ1388">
            <v>0</v>
          </cell>
          <cell r="AR1388">
            <v>0</v>
          </cell>
          <cell r="AS1388">
            <v>0</v>
          </cell>
          <cell r="AT1388">
            <v>0</v>
          </cell>
          <cell r="AU1388">
            <v>2.1</v>
          </cell>
          <cell r="AV1388">
            <v>0.90500000000000003</v>
          </cell>
          <cell r="AW1388">
            <v>0</v>
          </cell>
          <cell r="AX1388">
            <v>0.96499999999999997</v>
          </cell>
          <cell r="AY1388" t="str">
            <v>2L89X76X6.4X19SLBB</v>
          </cell>
        </row>
        <row r="1389">
          <cell r="A1389" t="str">
            <v>2L</v>
          </cell>
          <cell r="B1389" t="str">
            <v>2L3-1/2X2-1/2X1/2SLBB</v>
          </cell>
          <cell r="C1389">
            <v>18.8</v>
          </cell>
          <cell r="D1389">
            <v>5.53</v>
          </cell>
          <cell r="E1389">
            <v>2.5</v>
          </cell>
          <cell r="F1389">
            <v>0</v>
          </cell>
          <cell r="G1389">
            <v>0</v>
          </cell>
          <cell r="H1389">
            <v>0</v>
          </cell>
          <cell r="I1389">
            <v>3.5</v>
          </cell>
          <cell r="J1389">
            <v>0</v>
          </cell>
          <cell r="K1389">
            <v>0</v>
          </cell>
          <cell r="L1389">
            <v>0</v>
          </cell>
          <cell r="M1389">
            <v>0.5</v>
          </cell>
          <cell r="N1389">
            <v>0</v>
          </cell>
          <cell r="O1389">
            <v>0</v>
          </cell>
          <cell r="P1389">
            <v>0</v>
          </cell>
          <cell r="Q1389">
            <v>0</v>
          </cell>
          <cell r="R1389">
            <v>0</v>
          </cell>
          <cell r="S1389">
            <v>0.70100000000000007</v>
          </cell>
          <cell r="T1389">
            <v>0</v>
          </cell>
          <cell r="U1389">
            <v>0</v>
          </cell>
          <cell r="V1389">
            <v>0.39500000000000002</v>
          </cell>
          <cell r="W1389">
            <v>0</v>
          </cell>
          <cell r="X1389">
            <v>0</v>
          </cell>
          <cell r="Y1389">
            <v>0</v>
          </cell>
          <cell r="Z1389">
            <v>0</v>
          </cell>
          <cell r="AA1389">
            <v>0</v>
          </cell>
          <cell r="AB1389">
            <v>0</v>
          </cell>
          <cell r="AC1389">
            <v>0</v>
          </cell>
          <cell r="AD1389">
            <v>0</v>
          </cell>
          <cell r="AE1389">
            <v>2.72</v>
          </cell>
          <cell r="AF1389">
            <v>2.78</v>
          </cell>
          <cell r="AG1389">
            <v>1.51</v>
          </cell>
          <cell r="AH1389">
            <v>0.70100000000000007</v>
          </cell>
          <cell r="AI1389">
            <v>0</v>
          </cell>
          <cell r="AJ1389">
            <v>0</v>
          </cell>
          <cell r="AK1389">
            <v>0</v>
          </cell>
          <cell r="AL1389">
            <v>1.62</v>
          </cell>
          <cell r="AM1389">
            <v>0</v>
          </cell>
          <cell r="AN1389">
            <v>0</v>
          </cell>
          <cell r="AO1389">
            <v>0</v>
          </cell>
          <cell r="AP1389">
            <v>0</v>
          </cell>
          <cell r="AQ1389">
            <v>0</v>
          </cell>
          <cell r="AR1389">
            <v>0</v>
          </cell>
          <cell r="AS1389">
            <v>0</v>
          </cell>
          <cell r="AT1389">
            <v>0</v>
          </cell>
          <cell r="AU1389">
            <v>1.82</v>
          </cell>
          <cell r="AV1389">
            <v>0.93800000000000006</v>
          </cell>
          <cell r="AW1389">
            <v>0</v>
          </cell>
          <cell r="AX1389">
            <v>1</v>
          </cell>
          <cell r="AY1389" t="str">
            <v>2L89X64X12.7SLBB</v>
          </cell>
        </row>
        <row r="1390">
          <cell r="A1390" t="str">
            <v>2L</v>
          </cell>
          <cell r="B1390" t="str">
            <v>2L3-1/2X2-1/2X1/2X3/8SLBB</v>
          </cell>
          <cell r="C1390">
            <v>18.8</v>
          </cell>
          <cell r="D1390">
            <v>5.53</v>
          </cell>
          <cell r="E1390">
            <v>2.5</v>
          </cell>
          <cell r="F1390">
            <v>0</v>
          </cell>
          <cell r="G1390">
            <v>0</v>
          </cell>
          <cell r="H1390">
            <v>0</v>
          </cell>
          <cell r="I1390">
            <v>3.5</v>
          </cell>
          <cell r="J1390">
            <v>0</v>
          </cell>
          <cell r="K1390">
            <v>0</v>
          </cell>
          <cell r="L1390">
            <v>0</v>
          </cell>
          <cell r="M1390">
            <v>0.5</v>
          </cell>
          <cell r="N1390">
            <v>0</v>
          </cell>
          <cell r="O1390">
            <v>0</v>
          </cell>
          <cell r="P1390">
            <v>0</v>
          </cell>
          <cell r="Q1390">
            <v>0</v>
          </cell>
          <cell r="R1390">
            <v>0</v>
          </cell>
          <cell r="S1390">
            <v>0.70100000000000007</v>
          </cell>
          <cell r="T1390">
            <v>0</v>
          </cell>
          <cell r="U1390">
            <v>0</v>
          </cell>
          <cell r="V1390">
            <v>0.39500000000000002</v>
          </cell>
          <cell r="W1390">
            <v>0</v>
          </cell>
          <cell r="X1390">
            <v>0</v>
          </cell>
          <cell r="Y1390">
            <v>0</v>
          </cell>
          <cell r="Z1390">
            <v>0</v>
          </cell>
          <cell r="AA1390">
            <v>0</v>
          </cell>
          <cell r="AB1390">
            <v>0</v>
          </cell>
          <cell r="AC1390">
            <v>0</v>
          </cell>
          <cell r="AD1390">
            <v>0</v>
          </cell>
          <cell r="AE1390">
            <v>2.72</v>
          </cell>
          <cell r="AF1390">
            <v>2.78</v>
          </cell>
          <cell r="AG1390">
            <v>1.51</v>
          </cell>
          <cell r="AH1390">
            <v>0.70100000000000007</v>
          </cell>
          <cell r="AI1390">
            <v>0</v>
          </cell>
          <cell r="AJ1390">
            <v>0</v>
          </cell>
          <cell r="AK1390">
            <v>0</v>
          </cell>
          <cell r="AL1390">
            <v>1.76</v>
          </cell>
          <cell r="AM1390">
            <v>0</v>
          </cell>
          <cell r="AN1390">
            <v>0</v>
          </cell>
          <cell r="AO1390">
            <v>0</v>
          </cell>
          <cell r="AP1390">
            <v>0</v>
          </cell>
          <cell r="AQ1390">
            <v>0</v>
          </cell>
          <cell r="AR1390">
            <v>0</v>
          </cell>
          <cell r="AS1390">
            <v>0</v>
          </cell>
          <cell r="AT1390">
            <v>0</v>
          </cell>
          <cell r="AU1390">
            <v>1.95</v>
          </cell>
          <cell r="AV1390">
            <v>0.94600000000000006</v>
          </cell>
          <cell r="AW1390">
            <v>0</v>
          </cell>
          <cell r="AX1390">
            <v>1</v>
          </cell>
          <cell r="AY1390" t="str">
            <v>2L89X64X12.7X9SLBB</v>
          </cell>
        </row>
        <row r="1391">
          <cell r="A1391" t="str">
            <v>2L</v>
          </cell>
          <cell r="B1391" t="str">
            <v>2L3-1/2X2-1/2X1/2X3/4SLBB</v>
          </cell>
          <cell r="C1391">
            <v>18.8</v>
          </cell>
          <cell r="D1391">
            <v>5.53</v>
          </cell>
          <cell r="E1391">
            <v>2.5</v>
          </cell>
          <cell r="F1391">
            <v>0</v>
          </cell>
          <cell r="G1391">
            <v>0</v>
          </cell>
          <cell r="H1391">
            <v>0</v>
          </cell>
          <cell r="I1391">
            <v>3.5</v>
          </cell>
          <cell r="J1391">
            <v>0</v>
          </cell>
          <cell r="K1391">
            <v>0</v>
          </cell>
          <cell r="L1391">
            <v>0</v>
          </cell>
          <cell r="M1391">
            <v>0.5</v>
          </cell>
          <cell r="N1391">
            <v>0</v>
          </cell>
          <cell r="O1391">
            <v>0</v>
          </cell>
          <cell r="P1391">
            <v>0</v>
          </cell>
          <cell r="Q1391">
            <v>0</v>
          </cell>
          <cell r="R1391">
            <v>0</v>
          </cell>
          <cell r="S1391">
            <v>0.70100000000000007</v>
          </cell>
          <cell r="T1391">
            <v>0</v>
          </cell>
          <cell r="U1391">
            <v>0</v>
          </cell>
          <cell r="V1391">
            <v>0.39500000000000002</v>
          </cell>
          <cell r="W1391">
            <v>0</v>
          </cell>
          <cell r="X1391">
            <v>0</v>
          </cell>
          <cell r="Y1391">
            <v>0</v>
          </cell>
          <cell r="Z1391">
            <v>0</v>
          </cell>
          <cell r="AA1391">
            <v>0</v>
          </cell>
          <cell r="AB1391">
            <v>0</v>
          </cell>
          <cell r="AC1391">
            <v>0</v>
          </cell>
          <cell r="AD1391">
            <v>0</v>
          </cell>
          <cell r="AE1391">
            <v>2.72</v>
          </cell>
          <cell r="AF1391">
            <v>2.78</v>
          </cell>
          <cell r="AG1391">
            <v>1.51</v>
          </cell>
          <cell r="AH1391">
            <v>0.70100000000000007</v>
          </cell>
          <cell r="AI1391">
            <v>0</v>
          </cell>
          <cell r="AJ1391">
            <v>0</v>
          </cell>
          <cell r="AK1391">
            <v>0</v>
          </cell>
          <cell r="AL1391">
            <v>1.91</v>
          </cell>
          <cell r="AM1391">
            <v>0</v>
          </cell>
          <cell r="AN1391">
            <v>0</v>
          </cell>
          <cell r="AO1391">
            <v>0</v>
          </cell>
          <cell r="AP1391">
            <v>0</v>
          </cell>
          <cell r="AQ1391">
            <v>0</v>
          </cell>
          <cell r="AR1391">
            <v>0</v>
          </cell>
          <cell r="AS1391">
            <v>0</v>
          </cell>
          <cell r="AT1391">
            <v>0</v>
          </cell>
          <cell r="AU1391">
            <v>2.08</v>
          </cell>
          <cell r="AV1391">
            <v>0.95300000000000007</v>
          </cell>
          <cell r="AW1391">
            <v>0</v>
          </cell>
          <cell r="AX1391">
            <v>1</v>
          </cell>
          <cell r="AY1391" t="str">
            <v>2L89X64X12.7X19SLBB</v>
          </cell>
        </row>
        <row r="1392">
          <cell r="A1392" t="str">
            <v>2L</v>
          </cell>
          <cell r="B1392" t="str">
            <v>2L3-1/2X2-1/2X3/8SLBB</v>
          </cell>
          <cell r="C1392">
            <v>14.5</v>
          </cell>
          <cell r="D1392">
            <v>4.25</v>
          </cell>
          <cell r="E1392">
            <v>2.5</v>
          </cell>
          <cell r="F1392">
            <v>0</v>
          </cell>
          <cell r="G1392">
            <v>0</v>
          </cell>
          <cell r="H1392">
            <v>0</v>
          </cell>
          <cell r="I1392">
            <v>3.5</v>
          </cell>
          <cell r="J1392">
            <v>0</v>
          </cell>
          <cell r="K1392">
            <v>0</v>
          </cell>
          <cell r="L1392">
            <v>0</v>
          </cell>
          <cell r="M1392">
            <v>0.375</v>
          </cell>
          <cell r="N1392">
            <v>0</v>
          </cell>
          <cell r="O1392">
            <v>0</v>
          </cell>
          <cell r="P1392">
            <v>0</v>
          </cell>
          <cell r="Q1392">
            <v>0</v>
          </cell>
          <cell r="R1392">
            <v>0</v>
          </cell>
          <cell r="S1392">
            <v>0.65500000000000003</v>
          </cell>
          <cell r="T1392">
            <v>0</v>
          </cell>
          <cell r="U1392">
            <v>0</v>
          </cell>
          <cell r="V1392">
            <v>0.30299999999999999</v>
          </cell>
          <cell r="W1392">
            <v>0</v>
          </cell>
          <cell r="X1392">
            <v>0</v>
          </cell>
          <cell r="Y1392">
            <v>0</v>
          </cell>
          <cell r="Z1392">
            <v>0</v>
          </cell>
          <cell r="AA1392">
            <v>0</v>
          </cell>
          <cell r="AB1392">
            <v>0</v>
          </cell>
          <cell r="AC1392">
            <v>0</v>
          </cell>
          <cell r="AD1392">
            <v>0</v>
          </cell>
          <cell r="AE1392">
            <v>2.17</v>
          </cell>
          <cell r="AF1392">
            <v>2.13</v>
          </cell>
          <cell r="AG1392">
            <v>1.18</v>
          </cell>
          <cell r="AH1392">
            <v>0.71599999999999997</v>
          </cell>
          <cell r="AI1392">
            <v>0</v>
          </cell>
          <cell r="AJ1392">
            <v>0</v>
          </cell>
          <cell r="AK1392">
            <v>0</v>
          </cell>
          <cell r="AL1392">
            <v>1.59</v>
          </cell>
          <cell r="AM1392">
            <v>0</v>
          </cell>
          <cell r="AN1392">
            <v>0</v>
          </cell>
          <cell r="AO1392">
            <v>0</v>
          </cell>
          <cell r="AP1392">
            <v>0</v>
          </cell>
          <cell r="AQ1392">
            <v>0</v>
          </cell>
          <cell r="AR1392">
            <v>0</v>
          </cell>
          <cell r="AS1392">
            <v>0</v>
          </cell>
          <cell r="AT1392">
            <v>0</v>
          </cell>
          <cell r="AU1392">
            <v>1.81</v>
          </cell>
          <cell r="AV1392">
            <v>0.93300000000000005</v>
          </cell>
          <cell r="AW1392">
            <v>0</v>
          </cell>
          <cell r="AX1392">
            <v>1</v>
          </cell>
          <cell r="AY1392" t="str">
            <v>2L89X64X9.5SLBB</v>
          </cell>
        </row>
        <row r="1393">
          <cell r="A1393" t="str">
            <v>2L</v>
          </cell>
          <cell r="B1393" t="str">
            <v>2L3-1/2X2-1/2X3/8X3/8SLBB</v>
          </cell>
          <cell r="C1393">
            <v>14.5</v>
          </cell>
          <cell r="D1393">
            <v>4.25</v>
          </cell>
          <cell r="E1393">
            <v>2.5</v>
          </cell>
          <cell r="F1393">
            <v>0</v>
          </cell>
          <cell r="G1393">
            <v>0</v>
          </cell>
          <cell r="H1393">
            <v>0</v>
          </cell>
          <cell r="I1393">
            <v>3.5</v>
          </cell>
          <cell r="J1393">
            <v>0</v>
          </cell>
          <cell r="K1393">
            <v>0</v>
          </cell>
          <cell r="L1393">
            <v>0</v>
          </cell>
          <cell r="M1393">
            <v>0.375</v>
          </cell>
          <cell r="N1393">
            <v>0</v>
          </cell>
          <cell r="O1393">
            <v>0</v>
          </cell>
          <cell r="P1393">
            <v>0</v>
          </cell>
          <cell r="Q1393">
            <v>0</v>
          </cell>
          <cell r="R1393">
            <v>0</v>
          </cell>
          <cell r="S1393">
            <v>0.65500000000000003</v>
          </cell>
          <cell r="T1393">
            <v>0</v>
          </cell>
          <cell r="U1393">
            <v>0</v>
          </cell>
          <cell r="V1393">
            <v>0.30299999999999999</v>
          </cell>
          <cell r="W1393">
            <v>0</v>
          </cell>
          <cell r="X1393">
            <v>0</v>
          </cell>
          <cell r="Y1393">
            <v>0</v>
          </cell>
          <cell r="Z1393">
            <v>0</v>
          </cell>
          <cell r="AA1393">
            <v>0</v>
          </cell>
          <cell r="AB1393">
            <v>0</v>
          </cell>
          <cell r="AC1393">
            <v>0</v>
          </cell>
          <cell r="AD1393">
            <v>0</v>
          </cell>
          <cell r="AE1393">
            <v>2.17</v>
          </cell>
          <cell r="AF1393">
            <v>2.13</v>
          </cell>
          <cell r="AG1393">
            <v>1.18</v>
          </cell>
          <cell r="AH1393">
            <v>0.71599999999999997</v>
          </cell>
          <cell r="AI1393">
            <v>0</v>
          </cell>
          <cell r="AJ1393">
            <v>0</v>
          </cell>
          <cell r="AK1393">
            <v>0</v>
          </cell>
          <cell r="AL1393">
            <v>1.73</v>
          </cell>
          <cell r="AM1393">
            <v>0</v>
          </cell>
          <cell r="AN1393">
            <v>0</v>
          </cell>
          <cell r="AO1393">
            <v>0</v>
          </cell>
          <cell r="AP1393">
            <v>0</v>
          </cell>
          <cell r="AQ1393">
            <v>0</v>
          </cell>
          <cell r="AR1393">
            <v>0</v>
          </cell>
          <cell r="AS1393">
            <v>0</v>
          </cell>
          <cell r="AT1393">
            <v>0</v>
          </cell>
          <cell r="AU1393">
            <v>1.93</v>
          </cell>
          <cell r="AV1393">
            <v>0.94100000000000006</v>
          </cell>
          <cell r="AW1393">
            <v>0</v>
          </cell>
          <cell r="AX1393">
            <v>1</v>
          </cell>
          <cell r="AY1393" t="str">
            <v>2L89X64X9.5X9SLBB</v>
          </cell>
        </row>
        <row r="1394">
          <cell r="A1394" t="str">
            <v>2L</v>
          </cell>
          <cell r="B1394" t="str">
            <v>2L3-1/2X2-1/2X3/8X3/4SLBB</v>
          </cell>
          <cell r="C1394">
            <v>14.5</v>
          </cell>
          <cell r="D1394">
            <v>4.25</v>
          </cell>
          <cell r="E1394">
            <v>2.5</v>
          </cell>
          <cell r="F1394">
            <v>0</v>
          </cell>
          <cell r="G1394">
            <v>0</v>
          </cell>
          <cell r="H1394">
            <v>0</v>
          </cell>
          <cell r="I1394">
            <v>3.5</v>
          </cell>
          <cell r="J1394">
            <v>0</v>
          </cell>
          <cell r="K1394">
            <v>0</v>
          </cell>
          <cell r="L1394">
            <v>0</v>
          </cell>
          <cell r="M1394">
            <v>0.375</v>
          </cell>
          <cell r="N1394">
            <v>0</v>
          </cell>
          <cell r="O1394">
            <v>0</v>
          </cell>
          <cell r="P1394">
            <v>0</v>
          </cell>
          <cell r="Q1394">
            <v>0</v>
          </cell>
          <cell r="R1394">
            <v>0</v>
          </cell>
          <cell r="S1394">
            <v>0.65500000000000003</v>
          </cell>
          <cell r="T1394">
            <v>0</v>
          </cell>
          <cell r="U1394">
            <v>0</v>
          </cell>
          <cell r="V1394">
            <v>0.30299999999999999</v>
          </cell>
          <cell r="W1394">
            <v>0</v>
          </cell>
          <cell r="X1394">
            <v>0</v>
          </cell>
          <cell r="Y1394">
            <v>0</v>
          </cell>
          <cell r="Z1394">
            <v>0</v>
          </cell>
          <cell r="AA1394">
            <v>0</v>
          </cell>
          <cell r="AB1394">
            <v>0</v>
          </cell>
          <cell r="AC1394">
            <v>0</v>
          </cell>
          <cell r="AD1394">
            <v>0</v>
          </cell>
          <cell r="AE1394">
            <v>2.17</v>
          </cell>
          <cell r="AF1394">
            <v>2.13</v>
          </cell>
          <cell r="AG1394">
            <v>1.18</v>
          </cell>
          <cell r="AH1394">
            <v>0.71599999999999997</v>
          </cell>
          <cell r="AI1394">
            <v>0</v>
          </cell>
          <cell r="AJ1394">
            <v>0</v>
          </cell>
          <cell r="AK1394">
            <v>0</v>
          </cell>
          <cell r="AL1394">
            <v>1.88</v>
          </cell>
          <cell r="AM1394">
            <v>0</v>
          </cell>
          <cell r="AN1394">
            <v>0</v>
          </cell>
          <cell r="AO1394">
            <v>0</v>
          </cell>
          <cell r="AP1394">
            <v>0</v>
          </cell>
          <cell r="AQ1394">
            <v>0</v>
          </cell>
          <cell r="AR1394">
            <v>0</v>
          </cell>
          <cell r="AS1394">
            <v>0</v>
          </cell>
          <cell r="AT1394">
            <v>0</v>
          </cell>
          <cell r="AU1394">
            <v>2.0699999999999998</v>
          </cell>
          <cell r="AV1394">
            <v>0.94900000000000007</v>
          </cell>
          <cell r="AW1394">
            <v>0</v>
          </cell>
          <cell r="AX1394">
            <v>1</v>
          </cell>
          <cell r="AY1394" t="str">
            <v>2L89X64X9.5X19SLBB</v>
          </cell>
        </row>
        <row r="1395">
          <cell r="A1395" t="str">
            <v>2L</v>
          </cell>
          <cell r="B1395" t="str">
            <v>2L3-1/2X2-1/2X5/16SLBB</v>
          </cell>
          <cell r="C1395">
            <v>12.2</v>
          </cell>
          <cell r="D1395">
            <v>3.58</v>
          </cell>
          <cell r="E1395">
            <v>2.5</v>
          </cell>
          <cell r="F1395">
            <v>0</v>
          </cell>
          <cell r="G1395">
            <v>0</v>
          </cell>
          <cell r="H1395">
            <v>0</v>
          </cell>
          <cell r="I1395">
            <v>3.5</v>
          </cell>
          <cell r="J1395">
            <v>0</v>
          </cell>
          <cell r="K1395">
            <v>0</v>
          </cell>
          <cell r="L1395">
            <v>0</v>
          </cell>
          <cell r="M1395">
            <v>0.3125</v>
          </cell>
          <cell r="N1395">
            <v>0</v>
          </cell>
          <cell r="O1395">
            <v>0</v>
          </cell>
          <cell r="P1395">
            <v>0</v>
          </cell>
          <cell r="Q1395">
            <v>0</v>
          </cell>
          <cell r="R1395">
            <v>0</v>
          </cell>
          <cell r="S1395">
            <v>0.63200000000000001</v>
          </cell>
          <cell r="T1395">
            <v>0</v>
          </cell>
          <cell r="U1395">
            <v>0</v>
          </cell>
          <cell r="V1395">
            <v>0.25600000000000001</v>
          </cell>
          <cell r="W1395">
            <v>0</v>
          </cell>
          <cell r="X1395">
            <v>0</v>
          </cell>
          <cell r="Y1395">
            <v>0</v>
          </cell>
          <cell r="Z1395">
            <v>0</v>
          </cell>
          <cell r="AA1395">
            <v>0</v>
          </cell>
          <cell r="AB1395">
            <v>0</v>
          </cell>
          <cell r="AC1395">
            <v>0</v>
          </cell>
          <cell r="AD1395">
            <v>0</v>
          </cell>
          <cell r="AE1395">
            <v>1.87</v>
          </cell>
          <cell r="AF1395">
            <v>1.8</v>
          </cell>
          <cell r="AG1395">
            <v>1</v>
          </cell>
          <cell r="AH1395">
            <v>0.72299999999999998</v>
          </cell>
          <cell r="AI1395">
            <v>0</v>
          </cell>
          <cell r="AJ1395">
            <v>0</v>
          </cell>
          <cell r="AK1395">
            <v>0</v>
          </cell>
          <cell r="AL1395">
            <v>1.58</v>
          </cell>
          <cell r="AM1395">
            <v>0</v>
          </cell>
          <cell r="AN1395">
            <v>0</v>
          </cell>
          <cell r="AO1395">
            <v>0</v>
          </cell>
          <cell r="AP1395">
            <v>0</v>
          </cell>
          <cell r="AQ1395">
            <v>0</v>
          </cell>
          <cell r="AR1395">
            <v>0</v>
          </cell>
          <cell r="AS1395">
            <v>0</v>
          </cell>
          <cell r="AT1395">
            <v>0</v>
          </cell>
          <cell r="AU1395">
            <v>1.8</v>
          </cell>
          <cell r="AV1395">
            <v>0.93</v>
          </cell>
          <cell r="AW1395">
            <v>0</v>
          </cell>
          <cell r="AX1395">
            <v>1</v>
          </cell>
          <cell r="AY1395" t="str">
            <v>2L89X64X7.9SLBB</v>
          </cell>
        </row>
        <row r="1396">
          <cell r="A1396" t="str">
            <v>2L</v>
          </cell>
          <cell r="B1396" t="str">
            <v>2L3-1/2X2-1/2X5/16X3/8SLBB</v>
          </cell>
          <cell r="C1396">
            <v>12.2</v>
          </cell>
          <cell r="D1396">
            <v>3.58</v>
          </cell>
          <cell r="E1396">
            <v>2.5</v>
          </cell>
          <cell r="F1396">
            <v>0</v>
          </cell>
          <cell r="G1396">
            <v>0</v>
          </cell>
          <cell r="H1396">
            <v>0</v>
          </cell>
          <cell r="I1396">
            <v>3.5</v>
          </cell>
          <cell r="J1396">
            <v>0</v>
          </cell>
          <cell r="K1396">
            <v>0</v>
          </cell>
          <cell r="L1396">
            <v>0</v>
          </cell>
          <cell r="M1396">
            <v>0.3125</v>
          </cell>
          <cell r="N1396">
            <v>0</v>
          </cell>
          <cell r="O1396">
            <v>0</v>
          </cell>
          <cell r="P1396">
            <v>0</v>
          </cell>
          <cell r="Q1396">
            <v>0</v>
          </cell>
          <cell r="R1396">
            <v>0</v>
          </cell>
          <cell r="S1396">
            <v>0.63200000000000001</v>
          </cell>
          <cell r="T1396">
            <v>0</v>
          </cell>
          <cell r="U1396">
            <v>0</v>
          </cell>
          <cell r="V1396">
            <v>0.25600000000000001</v>
          </cell>
          <cell r="W1396">
            <v>0</v>
          </cell>
          <cell r="X1396">
            <v>0</v>
          </cell>
          <cell r="Y1396">
            <v>0</v>
          </cell>
          <cell r="Z1396">
            <v>0</v>
          </cell>
          <cell r="AA1396">
            <v>0</v>
          </cell>
          <cell r="AB1396">
            <v>0</v>
          </cell>
          <cell r="AC1396">
            <v>0</v>
          </cell>
          <cell r="AD1396">
            <v>0</v>
          </cell>
          <cell r="AE1396">
            <v>1.87</v>
          </cell>
          <cell r="AF1396">
            <v>1.8</v>
          </cell>
          <cell r="AG1396">
            <v>1</v>
          </cell>
          <cell r="AH1396">
            <v>0.72299999999999998</v>
          </cell>
          <cell r="AI1396">
            <v>0</v>
          </cell>
          <cell r="AJ1396">
            <v>0</v>
          </cell>
          <cell r="AK1396">
            <v>0</v>
          </cell>
          <cell r="AL1396">
            <v>1.72</v>
          </cell>
          <cell r="AM1396">
            <v>0</v>
          </cell>
          <cell r="AN1396">
            <v>0</v>
          </cell>
          <cell r="AO1396">
            <v>0</v>
          </cell>
          <cell r="AP1396">
            <v>0</v>
          </cell>
          <cell r="AQ1396">
            <v>0</v>
          </cell>
          <cell r="AR1396">
            <v>0</v>
          </cell>
          <cell r="AS1396">
            <v>0</v>
          </cell>
          <cell r="AT1396">
            <v>0</v>
          </cell>
          <cell r="AU1396">
            <v>1.92</v>
          </cell>
          <cell r="AV1396">
            <v>0.93900000000000006</v>
          </cell>
          <cell r="AW1396">
            <v>0</v>
          </cell>
          <cell r="AX1396">
            <v>1</v>
          </cell>
          <cell r="AY1396" t="str">
            <v>2L89X64X7.9X9SLBB</v>
          </cell>
        </row>
        <row r="1397">
          <cell r="A1397" t="str">
            <v>2L</v>
          </cell>
          <cell r="B1397" t="str">
            <v>2L3-1/2X2-1/2X5/16X3/4SLBB</v>
          </cell>
          <cell r="C1397">
            <v>12.2</v>
          </cell>
          <cell r="D1397">
            <v>3.58</v>
          </cell>
          <cell r="E1397">
            <v>2.5</v>
          </cell>
          <cell r="F1397">
            <v>0</v>
          </cell>
          <cell r="G1397">
            <v>0</v>
          </cell>
          <cell r="H1397">
            <v>0</v>
          </cell>
          <cell r="I1397">
            <v>3.5</v>
          </cell>
          <cell r="J1397">
            <v>0</v>
          </cell>
          <cell r="K1397">
            <v>0</v>
          </cell>
          <cell r="L1397">
            <v>0</v>
          </cell>
          <cell r="M1397">
            <v>0.3125</v>
          </cell>
          <cell r="N1397">
            <v>0</v>
          </cell>
          <cell r="O1397">
            <v>0</v>
          </cell>
          <cell r="P1397">
            <v>0</v>
          </cell>
          <cell r="Q1397">
            <v>0</v>
          </cell>
          <cell r="R1397">
            <v>0</v>
          </cell>
          <cell r="S1397">
            <v>0.63200000000000001</v>
          </cell>
          <cell r="T1397">
            <v>0</v>
          </cell>
          <cell r="U1397">
            <v>0</v>
          </cell>
          <cell r="V1397">
            <v>0.25600000000000001</v>
          </cell>
          <cell r="W1397">
            <v>0</v>
          </cell>
          <cell r="X1397">
            <v>0</v>
          </cell>
          <cell r="Y1397">
            <v>0</v>
          </cell>
          <cell r="Z1397">
            <v>0</v>
          </cell>
          <cell r="AA1397">
            <v>0</v>
          </cell>
          <cell r="AB1397">
            <v>0</v>
          </cell>
          <cell r="AC1397">
            <v>0</v>
          </cell>
          <cell r="AD1397">
            <v>0</v>
          </cell>
          <cell r="AE1397">
            <v>1.87</v>
          </cell>
          <cell r="AF1397">
            <v>1.8</v>
          </cell>
          <cell r="AG1397">
            <v>1</v>
          </cell>
          <cell r="AH1397">
            <v>0.72299999999999998</v>
          </cell>
          <cell r="AI1397">
            <v>0</v>
          </cell>
          <cell r="AJ1397">
            <v>0</v>
          </cell>
          <cell r="AK1397">
            <v>0</v>
          </cell>
          <cell r="AL1397">
            <v>1.87</v>
          </cell>
          <cell r="AM1397">
            <v>0</v>
          </cell>
          <cell r="AN1397">
            <v>0</v>
          </cell>
          <cell r="AO1397">
            <v>0</v>
          </cell>
          <cell r="AP1397">
            <v>0</v>
          </cell>
          <cell r="AQ1397">
            <v>0</v>
          </cell>
          <cell r="AR1397">
            <v>0</v>
          </cell>
          <cell r="AS1397">
            <v>0</v>
          </cell>
          <cell r="AT1397">
            <v>0</v>
          </cell>
          <cell r="AU1397">
            <v>2.06</v>
          </cell>
          <cell r="AV1397">
            <v>0.94700000000000006</v>
          </cell>
          <cell r="AW1397">
            <v>0</v>
          </cell>
          <cell r="AX1397">
            <v>1</v>
          </cell>
          <cell r="AY1397" t="str">
            <v>2L89X64X7.9X19SLBB</v>
          </cell>
        </row>
        <row r="1398">
          <cell r="A1398" t="str">
            <v>2L</v>
          </cell>
          <cell r="B1398" t="str">
            <v>2L3-1/2X2-1/2X1/4SLBB</v>
          </cell>
          <cell r="C1398">
            <v>9.8800000000000008</v>
          </cell>
          <cell r="D1398">
            <v>2.9</v>
          </cell>
          <cell r="E1398">
            <v>2.5</v>
          </cell>
          <cell r="F1398">
            <v>0</v>
          </cell>
          <cell r="G1398">
            <v>0</v>
          </cell>
          <cell r="H1398">
            <v>0</v>
          </cell>
          <cell r="I1398">
            <v>3.5</v>
          </cell>
          <cell r="J1398">
            <v>0</v>
          </cell>
          <cell r="K1398">
            <v>0</v>
          </cell>
          <cell r="L1398">
            <v>0</v>
          </cell>
          <cell r="M1398">
            <v>0.25</v>
          </cell>
          <cell r="N1398">
            <v>0</v>
          </cell>
          <cell r="O1398">
            <v>0</v>
          </cell>
          <cell r="P1398">
            <v>0</v>
          </cell>
          <cell r="Q1398">
            <v>0</v>
          </cell>
          <cell r="R1398">
            <v>0</v>
          </cell>
          <cell r="S1398">
            <v>0.60699999999999998</v>
          </cell>
          <cell r="T1398">
            <v>0</v>
          </cell>
          <cell r="U1398">
            <v>0</v>
          </cell>
          <cell r="V1398">
            <v>0.20700000000000002</v>
          </cell>
          <cell r="W1398">
            <v>0</v>
          </cell>
          <cell r="X1398">
            <v>0</v>
          </cell>
          <cell r="Y1398">
            <v>0</v>
          </cell>
          <cell r="Z1398">
            <v>0</v>
          </cell>
          <cell r="AA1398">
            <v>0</v>
          </cell>
          <cell r="AB1398">
            <v>0</v>
          </cell>
          <cell r="AC1398">
            <v>0</v>
          </cell>
          <cell r="AD1398">
            <v>0</v>
          </cell>
          <cell r="AE1398">
            <v>1.55</v>
          </cell>
          <cell r="AF1398">
            <v>1.46</v>
          </cell>
          <cell r="AG1398">
            <v>0.81900000000000006</v>
          </cell>
          <cell r="AH1398">
            <v>0.73099999999999998</v>
          </cell>
          <cell r="AI1398">
            <v>0</v>
          </cell>
          <cell r="AJ1398">
            <v>0</v>
          </cell>
          <cell r="AK1398">
            <v>0</v>
          </cell>
          <cell r="AL1398">
            <v>1.57</v>
          </cell>
          <cell r="AM1398">
            <v>0</v>
          </cell>
          <cell r="AN1398">
            <v>0</v>
          </cell>
          <cell r="AO1398">
            <v>0</v>
          </cell>
          <cell r="AP1398">
            <v>0</v>
          </cell>
          <cell r="AQ1398">
            <v>0</v>
          </cell>
          <cell r="AR1398">
            <v>0</v>
          </cell>
          <cell r="AS1398">
            <v>0</v>
          </cell>
          <cell r="AT1398">
            <v>0</v>
          </cell>
          <cell r="AU1398">
            <v>1.8</v>
          </cell>
          <cell r="AV1398">
            <v>0.92800000000000005</v>
          </cell>
          <cell r="AW1398">
            <v>0</v>
          </cell>
          <cell r="AX1398">
            <v>1</v>
          </cell>
          <cell r="AY1398" t="str">
            <v>2L89X64X6.4SLBB</v>
          </cell>
        </row>
        <row r="1399">
          <cell r="A1399" t="str">
            <v>2L</v>
          </cell>
          <cell r="B1399" t="str">
            <v>2L3-1/2X2-1/2X1/4X3/8SLBB</v>
          </cell>
          <cell r="C1399">
            <v>9.8800000000000008</v>
          </cell>
          <cell r="D1399">
            <v>2.9</v>
          </cell>
          <cell r="E1399">
            <v>2.5</v>
          </cell>
          <cell r="F1399">
            <v>0</v>
          </cell>
          <cell r="G1399">
            <v>0</v>
          </cell>
          <cell r="H1399">
            <v>0</v>
          </cell>
          <cell r="I1399">
            <v>3.5</v>
          </cell>
          <cell r="J1399">
            <v>0</v>
          </cell>
          <cell r="K1399">
            <v>0</v>
          </cell>
          <cell r="L1399">
            <v>0</v>
          </cell>
          <cell r="M1399">
            <v>0.25</v>
          </cell>
          <cell r="N1399">
            <v>0</v>
          </cell>
          <cell r="O1399">
            <v>0</v>
          </cell>
          <cell r="P1399">
            <v>0</v>
          </cell>
          <cell r="Q1399">
            <v>0</v>
          </cell>
          <cell r="R1399">
            <v>0</v>
          </cell>
          <cell r="S1399">
            <v>0.60699999999999998</v>
          </cell>
          <cell r="T1399">
            <v>0</v>
          </cell>
          <cell r="U1399">
            <v>0</v>
          </cell>
          <cell r="V1399">
            <v>0.20700000000000002</v>
          </cell>
          <cell r="W1399">
            <v>0</v>
          </cell>
          <cell r="X1399">
            <v>0</v>
          </cell>
          <cell r="Y1399">
            <v>0</v>
          </cell>
          <cell r="Z1399">
            <v>0</v>
          </cell>
          <cell r="AA1399">
            <v>0</v>
          </cell>
          <cell r="AB1399">
            <v>0</v>
          </cell>
          <cell r="AC1399">
            <v>0</v>
          </cell>
          <cell r="AD1399">
            <v>0</v>
          </cell>
          <cell r="AE1399">
            <v>1.55</v>
          </cell>
          <cell r="AF1399">
            <v>1.46</v>
          </cell>
          <cell r="AG1399">
            <v>0.81900000000000006</v>
          </cell>
          <cell r="AH1399">
            <v>0.73099999999999998</v>
          </cell>
          <cell r="AI1399">
            <v>0</v>
          </cell>
          <cell r="AJ1399">
            <v>0</v>
          </cell>
          <cell r="AK1399">
            <v>0</v>
          </cell>
          <cell r="AL1399">
            <v>1.7</v>
          </cell>
          <cell r="AM1399">
            <v>0</v>
          </cell>
          <cell r="AN1399">
            <v>0</v>
          </cell>
          <cell r="AO1399">
            <v>0</v>
          </cell>
          <cell r="AP1399">
            <v>0</v>
          </cell>
          <cell r="AQ1399">
            <v>0</v>
          </cell>
          <cell r="AR1399">
            <v>0</v>
          </cell>
          <cell r="AS1399">
            <v>0</v>
          </cell>
          <cell r="AT1399">
            <v>0</v>
          </cell>
          <cell r="AU1399">
            <v>1.92</v>
          </cell>
          <cell r="AV1399">
            <v>0.93700000000000006</v>
          </cell>
          <cell r="AW1399">
            <v>0</v>
          </cell>
          <cell r="AX1399">
            <v>0.96499999999999997</v>
          </cell>
          <cell r="AY1399" t="str">
            <v>2L89X64X6.4X9SLBB</v>
          </cell>
        </row>
        <row r="1400">
          <cell r="A1400" t="str">
            <v>2L</v>
          </cell>
          <cell r="B1400" t="str">
            <v>2L3-1/2X2-1/2X1/4X3/4SLBB</v>
          </cell>
          <cell r="C1400">
            <v>9.8800000000000008</v>
          </cell>
          <cell r="D1400">
            <v>2.9</v>
          </cell>
          <cell r="E1400">
            <v>2.5</v>
          </cell>
          <cell r="F1400">
            <v>0</v>
          </cell>
          <cell r="G1400">
            <v>0</v>
          </cell>
          <cell r="H1400">
            <v>0</v>
          </cell>
          <cell r="I1400">
            <v>3.5</v>
          </cell>
          <cell r="J1400">
            <v>0</v>
          </cell>
          <cell r="K1400">
            <v>0</v>
          </cell>
          <cell r="L1400">
            <v>0</v>
          </cell>
          <cell r="M1400">
            <v>0.25</v>
          </cell>
          <cell r="N1400">
            <v>0</v>
          </cell>
          <cell r="O1400">
            <v>0</v>
          </cell>
          <cell r="P1400">
            <v>0</v>
          </cell>
          <cell r="Q1400">
            <v>0</v>
          </cell>
          <cell r="R1400">
            <v>0</v>
          </cell>
          <cell r="S1400">
            <v>0.60699999999999998</v>
          </cell>
          <cell r="T1400">
            <v>0</v>
          </cell>
          <cell r="U1400">
            <v>0</v>
          </cell>
          <cell r="V1400">
            <v>0.20700000000000002</v>
          </cell>
          <cell r="W1400">
            <v>0</v>
          </cell>
          <cell r="X1400">
            <v>0</v>
          </cell>
          <cell r="Y1400">
            <v>0</v>
          </cell>
          <cell r="Z1400">
            <v>0</v>
          </cell>
          <cell r="AA1400">
            <v>0</v>
          </cell>
          <cell r="AB1400">
            <v>0</v>
          </cell>
          <cell r="AC1400">
            <v>0</v>
          </cell>
          <cell r="AD1400">
            <v>0</v>
          </cell>
          <cell r="AE1400">
            <v>1.55</v>
          </cell>
          <cell r="AF1400">
            <v>1.46</v>
          </cell>
          <cell r="AG1400">
            <v>0.81900000000000006</v>
          </cell>
          <cell r="AH1400">
            <v>0.73099999999999998</v>
          </cell>
          <cell r="AI1400">
            <v>0</v>
          </cell>
          <cell r="AJ1400">
            <v>0</v>
          </cell>
          <cell r="AK1400">
            <v>0</v>
          </cell>
          <cell r="AL1400">
            <v>1.85</v>
          </cell>
          <cell r="AM1400">
            <v>0</v>
          </cell>
          <cell r="AN1400">
            <v>0</v>
          </cell>
          <cell r="AO1400">
            <v>0</v>
          </cell>
          <cell r="AP1400">
            <v>0</v>
          </cell>
          <cell r="AQ1400">
            <v>0</v>
          </cell>
          <cell r="AR1400">
            <v>0</v>
          </cell>
          <cell r="AS1400">
            <v>0</v>
          </cell>
          <cell r="AT1400">
            <v>0</v>
          </cell>
          <cell r="AU1400">
            <v>2.0499999999999998</v>
          </cell>
          <cell r="AV1400">
            <v>0.94400000000000006</v>
          </cell>
          <cell r="AW1400">
            <v>0</v>
          </cell>
          <cell r="AX1400">
            <v>0.96499999999999997</v>
          </cell>
          <cell r="AY1400" t="str">
            <v>2L89X64X6.4X19SLBB</v>
          </cell>
        </row>
        <row r="1401">
          <cell r="A1401" t="str">
            <v>2L</v>
          </cell>
          <cell r="B1401" t="str">
            <v>2L3X2-1/2X1/2SLBB</v>
          </cell>
          <cell r="C1401">
            <v>17.100000000000001</v>
          </cell>
          <cell r="D1401">
            <v>5.01</v>
          </cell>
          <cell r="E1401">
            <v>2.5</v>
          </cell>
          <cell r="F1401">
            <v>0</v>
          </cell>
          <cell r="G1401">
            <v>0</v>
          </cell>
          <cell r="H1401">
            <v>0</v>
          </cell>
          <cell r="I1401">
            <v>3</v>
          </cell>
          <cell r="J1401">
            <v>0</v>
          </cell>
          <cell r="K1401">
            <v>0</v>
          </cell>
          <cell r="L1401">
            <v>0</v>
          </cell>
          <cell r="M1401">
            <v>0.5</v>
          </cell>
          <cell r="N1401">
            <v>0</v>
          </cell>
          <cell r="O1401">
            <v>0</v>
          </cell>
          <cell r="P1401">
            <v>0</v>
          </cell>
          <cell r="Q1401">
            <v>0</v>
          </cell>
          <cell r="R1401">
            <v>0</v>
          </cell>
          <cell r="S1401">
            <v>0.746</v>
          </cell>
          <cell r="T1401">
            <v>0</v>
          </cell>
          <cell r="U1401">
            <v>0</v>
          </cell>
          <cell r="V1401">
            <v>0.41799999999999998</v>
          </cell>
          <cell r="W1401">
            <v>0</v>
          </cell>
          <cell r="X1401">
            <v>0</v>
          </cell>
          <cell r="Y1401">
            <v>0</v>
          </cell>
          <cell r="Z1401">
            <v>0</v>
          </cell>
          <cell r="AA1401">
            <v>0</v>
          </cell>
          <cell r="AB1401">
            <v>0</v>
          </cell>
          <cell r="AC1401">
            <v>0</v>
          </cell>
          <cell r="AD1401">
            <v>0</v>
          </cell>
          <cell r="AE1401">
            <v>2.58</v>
          </cell>
          <cell r="AF1401">
            <v>2.68</v>
          </cell>
          <cell r="AG1401">
            <v>1.47</v>
          </cell>
          <cell r="AH1401">
            <v>0.71799999999999997</v>
          </cell>
          <cell r="AI1401">
            <v>0</v>
          </cell>
          <cell r="AJ1401">
            <v>0</v>
          </cell>
          <cell r="AK1401">
            <v>0</v>
          </cell>
          <cell r="AL1401">
            <v>1.35</v>
          </cell>
          <cell r="AM1401">
            <v>0</v>
          </cell>
          <cell r="AN1401">
            <v>0</v>
          </cell>
          <cell r="AO1401">
            <v>0</v>
          </cell>
          <cell r="AP1401">
            <v>0</v>
          </cell>
          <cell r="AQ1401">
            <v>0</v>
          </cell>
          <cell r="AR1401">
            <v>0</v>
          </cell>
          <cell r="AS1401">
            <v>0</v>
          </cell>
          <cell r="AT1401">
            <v>0</v>
          </cell>
          <cell r="AU1401">
            <v>1.61</v>
          </cell>
          <cell r="AV1401">
            <v>0.90500000000000003</v>
          </cell>
          <cell r="AW1401">
            <v>0</v>
          </cell>
          <cell r="AX1401">
            <v>1</v>
          </cell>
          <cell r="AY1401" t="str">
            <v>2L76X64X12.7SLBB</v>
          </cell>
        </row>
        <row r="1402">
          <cell r="A1402" t="str">
            <v>2L</v>
          </cell>
          <cell r="B1402" t="str">
            <v>2L3X2-1/2X1/2X3/8SLBB</v>
          </cell>
          <cell r="C1402">
            <v>17.100000000000001</v>
          </cell>
          <cell r="D1402">
            <v>5.01</v>
          </cell>
          <cell r="E1402">
            <v>2.5</v>
          </cell>
          <cell r="F1402">
            <v>0</v>
          </cell>
          <cell r="G1402">
            <v>0</v>
          </cell>
          <cell r="H1402">
            <v>0</v>
          </cell>
          <cell r="I1402">
            <v>3</v>
          </cell>
          <cell r="J1402">
            <v>0</v>
          </cell>
          <cell r="K1402">
            <v>0</v>
          </cell>
          <cell r="L1402">
            <v>0</v>
          </cell>
          <cell r="M1402">
            <v>0.5</v>
          </cell>
          <cell r="N1402">
            <v>0</v>
          </cell>
          <cell r="O1402">
            <v>0</v>
          </cell>
          <cell r="P1402">
            <v>0</v>
          </cell>
          <cell r="Q1402">
            <v>0</v>
          </cell>
          <cell r="R1402">
            <v>0</v>
          </cell>
          <cell r="S1402">
            <v>0.746</v>
          </cell>
          <cell r="T1402">
            <v>0</v>
          </cell>
          <cell r="U1402">
            <v>0</v>
          </cell>
          <cell r="V1402">
            <v>0.41799999999999998</v>
          </cell>
          <cell r="W1402">
            <v>0</v>
          </cell>
          <cell r="X1402">
            <v>0</v>
          </cell>
          <cell r="Y1402">
            <v>0</v>
          </cell>
          <cell r="Z1402">
            <v>0</v>
          </cell>
          <cell r="AA1402">
            <v>0</v>
          </cell>
          <cell r="AB1402">
            <v>0</v>
          </cell>
          <cell r="AC1402">
            <v>0</v>
          </cell>
          <cell r="AD1402">
            <v>0</v>
          </cell>
          <cell r="AE1402">
            <v>2.58</v>
          </cell>
          <cell r="AF1402">
            <v>2.68</v>
          </cell>
          <cell r="AG1402">
            <v>1.47</v>
          </cell>
          <cell r="AH1402">
            <v>0.71799999999999997</v>
          </cell>
          <cell r="AI1402">
            <v>0</v>
          </cell>
          <cell r="AJ1402">
            <v>0</v>
          </cell>
          <cell r="AK1402">
            <v>0</v>
          </cell>
          <cell r="AL1402">
            <v>1.49</v>
          </cell>
          <cell r="AM1402">
            <v>0</v>
          </cell>
          <cell r="AN1402">
            <v>0</v>
          </cell>
          <cell r="AO1402">
            <v>0</v>
          </cell>
          <cell r="AP1402">
            <v>0</v>
          </cell>
          <cell r="AQ1402">
            <v>0</v>
          </cell>
          <cell r="AR1402">
            <v>0</v>
          </cell>
          <cell r="AS1402">
            <v>0</v>
          </cell>
          <cell r="AT1402">
            <v>0</v>
          </cell>
          <cell r="AU1402">
            <v>1.73</v>
          </cell>
          <cell r="AV1402">
            <v>0.91800000000000004</v>
          </cell>
          <cell r="AW1402">
            <v>0</v>
          </cell>
          <cell r="AX1402">
            <v>1</v>
          </cell>
          <cell r="AY1402" t="str">
            <v>2L76X64X12.7X9SLBB</v>
          </cell>
        </row>
        <row r="1403">
          <cell r="A1403" t="str">
            <v>2L</v>
          </cell>
          <cell r="B1403" t="str">
            <v>2L3X2-1/21/2X3/4SLBB</v>
          </cell>
          <cell r="C1403">
            <v>17.100000000000001</v>
          </cell>
          <cell r="D1403">
            <v>5.01</v>
          </cell>
          <cell r="E1403">
            <v>2.5</v>
          </cell>
          <cell r="F1403">
            <v>0</v>
          </cell>
          <cell r="G1403">
            <v>0</v>
          </cell>
          <cell r="H1403">
            <v>0</v>
          </cell>
          <cell r="I1403">
            <v>3</v>
          </cell>
          <cell r="J1403">
            <v>0</v>
          </cell>
          <cell r="K1403">
            <v>0</v>
          </cell>
          <cell r="L1403">
            <v>0</v>
          </cell>
          <cell r="M1403">
            <v>0.5</v>
          </cell>
          <cell r="N1403">
            <v>0</v>
          </cell>
          <cell r="O1403">
            <v>0</v>
          </cell>
          <cell r="P1403">
            <v>0</v>
          </cell>
          <cell r="Q1403">
            <v>0</v>
          </cell>
          <cell r="R1403">
            <v>0</v>
          </cell>
          <cell r="S1403">
            <v>0.746</v>
          </cell>
          <cell r="T1403">
            <v>0</v>
          </cell>
          <cell r="U1403">
            <v>0</v>
          </cell>
          <cell r="V1403">
            <v>0.41799999999999998</v>
          </cell>
          <cell r="W1403">
            <v>0</v>
          </cell>
          <cell r="X1403">
            <v>0</v>
          </cell>
          <cell r="Y1403">
            <v>0</v>
          </cell>
          <cell r="Z1403">
            <v>0</v>
          </cell>
          <cell r="AA1403">
            <v>0</v>
          </cell>
          <cell r="AB1403">
            <v>0</v>
          </cell>
          <cell r="AC1403">
            <v>0</v>
          </cell>
          <cell r="AD1403">
            <v>0</v>
          </cell>
          <cell r="AE1403">
            <v>2.58</v>
          </cell>
          <cell r="AF1403">
            <v>2.68</v>
          </cell>
          <cell r="AG1403">
            <v>1.47</v>
          </cell>
          <cell r="AH1403">
            <v>0.71799999999999997</v>
          </cell>
          <cell r="AI1403">
            <v>0</v>
          </cell>
          <cell r="AJ1403">
            <v>0</v>
          </cell>
          <cell r="AK1403">
            <v>0</v>
          </cell>
          <cell r="AL1403">
            <v>1.64</v>
          </cell>
          <cell r="AM1403">
            <v>0</v>
          </cell>
          <cell r="AN1403">
            <v>0</v>
          </cell>
          <cell r="AO1403">
            <v>0</v>
          </cell>
          <cell r="AP1403">
            <v>0</v>
          </cell>
          <cell r="AQ1403">
            <v>0</v>
          </cell>
          <cell r="AR1403">
            <v>0</v>
          </cell>
          <cell r="AS1403">
            <v>0</v>
          </cell>
          <cell r="AT1403">
            <v>0</v>
          </cell>
          <cell r="AU1403">
            <v>1.86</v>
          </cell>
          <cell r="AV1403">
            <v>0.92900000000000005</v>
          </cell>
          <cell r="AW1403">
            <v>0</v>
          </cell>
          <cell r="AX1403">
            <v>1</v>
          </cell>
          <cell r="AY1403" t="str">
            <v>2L76X64X12.7X19SLBB</v>
          </cell>
        </row>
        <row r="1404">
          <cell r="A1404" t="str">
            <v>2L</v>
          </cell>
          <cell r="B1404" t="str">
            <v>2L3X2-1/2X7/16SLBB</v>
          </cell>
          <cell r="C1404">
            <v>15.1</v>
          </cell>
          <cell r="D1404">
            <v>4.4400000000000004</v>
          </cell>
          <cell r="E1404">
            <v>2.5</v>
          </cell>
          <cell r="F1404">
            <v>0</v>
          </cell>
          <cell r="G1404">
            <v>0</v>
          </cell>
          <cell r="H1404">
            <v>0</v>
          </cell>
          <cell r="I1404">
            <v>3</v>
          </cell>
          <cell r="J1404">
            <v>0</v>
          </cell>
          <cell r="K1404">
            <v>0</v>
          </cell>
          <cell r="L1404">
            <v>0</v>
          </cell>
          <cell r="M1404">
            <v>0.4375</v>
          </cell>
          <cell r="N1404">
            <v>0</v>
          </cell>
          <cell r="O1404">
            <v>0</v>
          </cell>
          <cell r="P1404">
            <v>0</v>
          </cell>
          <cell r="Q1404">
            <v>0</v>
          </cell>
          <cell r="R1404">
            <v>0</v>
          </cell>
          <cell r="S1404">
            <v>0.72399999999999998</v>
          </cell>
          <cell r="T1404">
            <v>0</v>
          </cell>
          <cell r="U1404">
            <v>0</v>
          </cell>
          <cell r="V1404">
            <v>0.37</v>
          </cell>
          <cell r="W1404">
            <v>0</v>
          </cell>
          <cell r="X1404">
            <v>0</v>
          </cell>
          <cell r="Y1404">
            <v>0</v>
          </cell>
          <cell r="Z1404">
            <v>0</v>
          </cell>
          <cell r="AA1404">
            <v>0</v>
          </cell>
          <cell r="AB1404">
            <v>0</v>
          </cell>
          <cell r="AC1404">
            <v>0</v>
          </cell>
          <cell r="AD1404">
            <v>0</v>
          </cell>
          <cell r="AE1404">
            <v>2.33</v>
          </cell>
          <cell r="AF1404">
            <v>2.38</v>
          </cell>
          <cell r="AG1404">
            <v>1.31</v>
          </cell>
          <cell r="AH1404">
            <v>0.72399999999999998</v>
          </cell>
          <cell r="AI1404">
            <v>0</v>
          </cell>
          <cell r="AJ1404">
            <v>0</v>
          </cell>
          <cell r="AK1404">
            <v>0</v>
          </cell>
          <cell r="AL1404">
            <v>1.34</v>
          </cell>
          <cell r="AM1404">
            <v>0</v>
          </cell>
          <cell r="AN1404">
            <v>0</v>
          </cell>
          <cell r="AO1404">
            <v>0</v>
          </cell>
          <cell r="AP1404">
            <v>0</v>
          </cell>
          <cell r="AQ1404">
            <v>0</v>
          </cell>
          <cell r="AR1404">
            <v>0</v>
          </cell>
          <cell r="AS1404">
            <v>0</v>
          </cell>
          <cell r="AT1404">
            <v>0</v>
          </cell>
          <cell r="AU1404">
            <v>1.6</v>
          </cell>
          <cell r="AV1404">
            <v>0.90100000000000002</v>
          </cell>
          <cell r="AW1404">
            <v>0</v>
          </cell>
          <cell r="AX1404">
            <v>1</v>
          </cell>
          <cell r="AY1404" t="str">
            <v>2L76X64X11.1SLBB</v>
          </cell>
        </row>
        <row r="1405">
          <cell r="A1405" t="str">
            <v>2L</v>
          </cell>
          <cell r="B1405" t="str">
            <v>2L3X2-1/2X7/16X3/8SLBB</v>
          </cell>
          <cell r="C1405">
            <v>15.1</v>
          </cell>
          <cell r="D1405">
            <v>4.4400000000000004</v>
          </cell>
          <cell r="E1405">
            <v>2.5</v>
          </cell>
          <cell r="F1405">
            <v>0</v>
          </cell>
          <cell r="G1405">
            <v>0</v>
          </cell>
          <cell r="H1405">
            <v>0</v>
          </cell>
          <cell r="I1405">
            <v>3</v>
          </cell>
          <cell r="J1405">
            <v>0</v>
          </cell>
          <cell r="K1405">
            <v>0</v>
          </cell>
          <cell r="L1405">
            <v>0</v>
          </cell>
          <cell r="M1405">
            <v>0.4375</v>
          </cell>
          <cell r="N1405">
            <v>0</v>
          </cell>
          <cell r="O1405">
            <v>0</v>
          </cell>
          <cell r="P1405">
            <v>0</v>
          </cell>
          <cell r="Q1405">
            <v>0</v>
          </cell>
          <cell r="R1405">
            <v>0</v>
          </cell>
          <cell r="S1405">
            <v>0.72399999999999998</v>
          </cell>
          <cell r="T1405">
            <v>0</v>
          </cell>
          <cell r="U1405">
            <v>0</v>
          </cell>
          <cell r="V1405">
            <v>0.37</v>
          </cell>
          <cell r="W1405">
            <v>0</v>
          </cell>
          <cell r="X1405">
            <v>0</v>
          </cell>
          <cell r="Y1405">
            <v>0</v>
          </cell>
          <cell r="Z1405">
            <v>0</v>
          </cell>
          <cell r="AA1405">
            <v>0</v>
          </cell>
          <cell r="AB1405">
            <v>0</v>
          </cell>
          <cell r="AC1405">
            <v>0</v>
          </cell>
          <cell r="AD1405">
            <v>0</v>
          </cell>
          <cell r="AE1405">
            <v>2.33</v>
          </cell>
          <cell r="AF1405">
            <v>2.38</v>
          </cell>
          <cell r="AG1405">
            <v>1.31</v>
          </cell>
          <cell r="AH1405">
            <v>0.72399999999999998</v>
          </cell>
          <cell r="AI1405">
            <v>0</v>
          </cell>
          <cell r="AJ1405">
            <v>0</v>
          </cell>
          <cell r="AK1405">
            <v>0</v>
          </cell>
          <cell r="AL1405">
            <v>1.48</v>
          </cell>
          <cell r="AM1405">
            <v>0</v>
          </cell>
          <cell r="AN1405">
            <v>0</v>
          </cell>
          <cell r="AO1405">
            <v>0</v>
          </cell>
          <cell r="AP1405">
            <v>0</v>
          </cell>
          <cell r="AQ1405">
            <v>0</v>
          </cell>
          <cell r="AR1405">
            <v>0</v>
          </cell>
          <cell r="AS1405">
            <v>0</v>
          </cell>
          <cell r="AT1405">
            <v>0</v>
          </cell>
          <cell r="AU1405">
            <v>1.72</v>
          </cell>
          <cell r="AV1405">
            <v>0.91400000000000003</v>
          </cell>
          <cell r="AW1405">
            <v>0</v>
          </cell>
          <cell r="AX1405">
            <v>1</v>
          </cell>
          <cell r="AY1405" t="str">
            <v>2L76X64X11.1X9SLBB</v>
          </cell>
        </row>
        <row r="1406">
          <cell r="A1406" t="str">
            <v>2L</v>
          </cell>
          <cell r="B1406" t="str">
            <v>2L3X2-1/2X7/16X3/4SLBB</v>
          </cell>
          <cell r="C1406">
            <v>15.1</v>
          </cell>
          <cell r="D1406">
            <v>4.4400000000000004</v>
          </cell>
          <cell r="E1406">
            <v>2.5</v>
          </cell>
          <cell r="F1406">
            <v>0</v>
          </cell>
          <cell r="G1406">
            <v>0</v>
          </cell>
          <cell r="H1406">
            <v>0</v>
          </cell>
          <cell r="I1406">
            <v>3</v>
          </cell>
          <cell r="J1406">
            <v>0</v>
          </cell>
          <cell r="K1406">
            <v>0</v>
          </cell>
          <cell r="L1406">
            <v>0</v>
          </cell>
          <cell r="M1406">
            <v>0.4375</v>
          </cell>
          <cell r="N1406">
            <v>0</v>
          </cell>
          <cell r="O1406">
            <v>0</v>
          </cell>
          <cell r="P1406">
            <v>0</v>
          </cell>
          <cell r="Q1406">
            <v>0</v>
          </cell>
          <cell r="R1406">
            <v>0</v>
          </cell>
          <cell r="S1406">
            <v>0.72399999999999998</v>
          </cell>
          <cell r="T1406">
            <v>0</v>
          </cell>
          <cell r="U1406">
            <v>0</v>
          </cell>
          <cell r="V1406">
            <v>0.37</v>
          </cell>
          <cell r="W1406">
            <v>0</v>
          </cell>
          <cell r="X1406">
            <v>0</v>
          </cell>
          <cell r="Y1406">
            <v>0</v>
          </cell>
          <cell r="Z1406">
            <v>0</v>
          </cell>
          <cell r="AA1406">
            <v>0</v>
          </cell>
          <cell r="AB1406">
            <v>0</v>
          </cell>
          <cell r="AC1406">
            <v>0</v>
          </cell>
          <cell r="AD1406">
            <v>0</v>
          </cell>
          <cell r="AE1406">
            <v>2.33</v>
          </cell>
          <cell r="AF1406">
            <v>2.38</v>
          </cell>
          <cell r="AG1406">
            <v>1.31</v>
          </cell>
          <cell r="AH1406">
            <v>0.72399999999999998</v>
          </cell>
          <cell r="AI1406">
            <v>0</v>
          </cell>
          <cell r="AJ1406">
            <v>0</v>
          </cell>
          <cell r="AK1406">
            <v>0</v>
          </cell>
          <cell r="AL1406">
            <v>1.63</v>
          </cell>
          <cell r="AM1406">
            <v>0</v>
          </cell>
          <cell r="AN1406">
            <v>0</v>
          </cell>
          <cell r="AO1406">
            <v>0</v>
          </cell>
          <cell r="AP1406">
            <v>0</v>
          </cell>
          <cell r="AQ1406">
            <v>0</v>
          </cell>
          <cell r="AR1406">
            <v>0</v>
          </cell>
          <cell r="AS1406">
            <v>0</v>
          </cell>
          <cell r="AT1406">
            <v>0</v>
          </cell>
          <cell r="AU1406">
            <v>1.85</v>
          </cell>
          <cell r="AV1406">
            <v>0.92600000000000005</v>
          </cell>
          <cell r="AW1406">
            <v>0</v>
          </cell>
          <cell r="AX1406">
            <v>1</v>
          </cell>
          <cell r="AY1406" t="str">
            <v>2L76X64X11.1X19SLBB</v>
          </cell>
        </row>
        <row r="1407">
          <cell r="A1407" t="str">
            <v>2L</v>
          </cell>
          <cell r="B1407" t="str">
            <v>2L3X2-1/2X3/8SLBB</v>
          </cell>
          <cell r="C1407">
            <v>13.1</v>
          </cell>
          <cell r="D1407">
            <v>3.86</v>
          </cell>
          <cell r="E1407">
            <v>2.5</v>
          </cell>
          <cell r="F1407">
            <v>0</v>
          </cell>
          <cell r="G1407">
            <v>0</v>
          </cell>
          <cell r="H1407">
            <v>0</v>
          </cell>
          <cell r="I1407">
            <v>3</v>
          </cell>
          <cell r="J1407">
            <v>0</v>
          </cell>
          <cell r="K1407">
            <v>0</v>
          </cell>
          <cell r="L1407">
            <v>0</v>
          </cell>
          <cell r="M1407">
            <v>0.375</v>
          </cell>
          <cell r="N1407">
            <v>0</v>
          </cell>
          <cell r="O1407">
            <v>0</v>
          </cell>
          <cell r="P1407">
            <v>0</v>
          </cell>
          <cell r="Q1407">
            <v>0</v>
          </cell>
          <cell r="R1407">
            <v>0</v>
          </cell>
          <cell r="S1407">
            <v>0.70100000000000007</v>
          </cell>
          <cell r="T1407">
            <v>0</v>
          </cell>
          <cell r="U1407">
            <v>0</v>
          </cell>
          <cell r="V1407">
            <v>0.32100000000000001</v>
          </cell>
          <cell r="W1407">
            <v>0</v>
          </cell>
          <cell r="X1407">
            <v>0</v>
          </cell>
          <cell r="Y1407">
            <v>0</v>
          </cell>
          <cell r="Z1407">
            <v>0</v>
          </cell>
          <cell r="AA1407">
            <v>0</v>
          </cell>
          <cell r="AB1407">
            <v>0</v>
          </cell>
          <cell r="AC1407">
            <v>0</v>
          </cell>
          <cell r="AD1407">
            <v>0</v>
          </cell>
          <cell r="AE1407">
            <v>2.06</v>
          </cell>
          <cell r="AF1407">
            <v>2.0699999999999998</v>
          </cell>
          <cell r="AG1407">
            <v>1.1499999999999999</v>
          </cell>
          <cell r="AH1407">
            <v>0.73099999999999998</v>
          </cell>
          <cell r="AI1407">
            <v>0</v>
          </cell>
          <cell r="AJ1407">
            <v>0</v>
          </cell>
          <cell r="AK1407">
            <v>0</v>
          </cell>
          <cell r="AL1407">
            <v>1.32</v>
          </cell>
          <cell r="AM1407">
            <v>0</v>
          </cell>
          <cell r="AN1407">
            <v>0</v>
          </cell>
          <cell r="AO1407">
            <v>0</v>
          </cell>
          <cell r="AP1407">
            <v>0</v>
          </cell>
          <cell r="AQ1407">
            <v>0</v>
          </cell>
          <cell r="AR1407">
            <v>0</v>
          </cell>
          <cell r="AS1407">
            <v>0</v>
          </cell>
          <cell r="AT1407">
            <v>0</v>
          </cell>
          <cell r="AU1407">
            <v>1.6</v>
          </cell>
          <cell r="AV1407">
            <v>0.89700000000000002</v>
          </cell>
          <cell r="AW1407">
            <v>0</v>
          </cell>
          <cell r="AX1407">
            <v>1</v>
          </cell>
          <cell r="AY1407" t="str">
            <v>2L76X64X9.5SLBB</v>
          </cell>
        </row>
        <row r="1408">
          <cell r="A1408" t="str">
            <v>2L</v>
          </cell>
          <cell r="B1408" t="str">
            <v>2L3X2-1/2X3/8X3/8SLBB</v>
          </cell>
          <cell r="C1408">
            <v>13.1</v>
          </cell>
          <cell r="D1408">
            <v>3.86</v>
          </cell>
          <cell r="E1408">
            <v>2.5</v>
          </cell>
          <cell r="F1408">
            <v>0</v>
          </cell>
          <cell r="G1408">
            <v>0</v>
          </cell>
          <cell r="H1408">
            <v>0</v>
          </cell>
          <cell r="I1408">
            <v>3</v>
          </cell>
          <cell r="J1408">
            <v>0</v>
          </cell>
          <cell r="K1408">
            <v>0</v>
          </cell>
          <cell r="L1408">
            <v>0</v>
          </cell>
          <cell r="M1408">
            <v>0.375</v>
          </cell>
          <cell r="N1408">
            <v>0</v>
          </cell>
          <cell r="O1408">
            <v>0</v>
          </cell>
          <cell r="P1408">
            <v>0</v>
          </cell>
          <cell r="Q1408">
            <v>0</v>
          </cell>
          <cell r="R1408">
            <v>0</v>
          </cell>
          <cell r="S1408">
            <v>0.70100000000000007</v>
          </cell>
          <cell r="T1408">
            <v>0</v>
          </cell>
          <cell r="U1408">
            <v>0</v>
          </cell>
          <cell r="V1408">
            <v>0.32100000000000001</v>
          </cell>
          <cell r="W1408">
            <v>0</v>
          </cell>
          <cell r="X1408">
            <v>0</v>
          </cell>
          <cell r="Y1408">
            <v>0</v>
          </cell>
          <cell r="Z1408">
            <v>0</v>
          </cell>
          <cell r="AA1408">
            <v>0</v>
          </cell>
          <cell r="AB1408">
            <v>0</v>
          </cell>
          <cell r="AC1408">
            <v>0</v>
          </cell>
          <cell r="AD1408">
            <v>0</v>
          </cell>
          <cell r="AE1408">
            <v>2.06</v>
          </cell>
          <cell r="AF1408">
            <v>2.0699999999999998</v>
          </cell>
          <cell r="AG1408">
            <v>1.1499999999999999</v>
          </cell>
          <cell r="AH1408">
            <v>0.73099999999999998</v>
          </cell>
          <cell r="AI1408">
            <v>0</v>
          </cell>
          <cell r="AJ1408">
            <v>0</v>
          </cell>
          <cell r="AK1408">
            <v>0</v>
          </cell>
          <cell r="AL1408">
            <v>1.46</v>
          </cell>
          <cell r="AM1408">
            <v>0</v>
          </cell>
          <cell r="AN1408">
            <v>0</v>
          </cell>
          <cell r="AO1408">
            <v>0</v>
          </cell>
          <cell r="AP1408">
            <v>0</v>
          </cell>
          <cell r="AQ1408">
            <v>0</v>
          </cell>
          <cell r="AR1408">
            <v>0</v>
          </cell>
          <cell r="AS1408">
            <v>0</v>
          </cell>
          <cell r="AT1408">
            <v>0</v>
          </cell>
          <cell r="AU1408">
            <v>1.72</v>
          </cell>
          <cell r="AV1408">
            <v>0.91100000000000003</v>
          </cell>
          <cell r="AW1408">
            <v>0</v>
          </cell>
          <cell r="AX1408">
            <v>1</v>
          </cell>
          <cell r="AY1408" t="str">
            <v>2L76X64X9.5X9SLBB</v>
          </cell>
        </row>
        <row r="1409">
          <cell r="A1409" t="str">
            <v>2L</v>
          </cell>
          <cell r="B1409" t="str">
            <v>2L3X2-1/2X3/8X3/4SLBB</v>
          </cell>
          <cell r="C1409">
            <v>13.1</v>
          </cell>
          <cell r="D1409">
            <v>3.86</v>
          </cell>
          <cell r="E1409">
            <v>2.5</v>
          </cell>
          <cell r="F1409">
            <v>0</v>
          </cell>
          <cell r="G1409">
            <v>0</v>
          </cell>
          <cell r="H1409">
            <v>0</v>
          </cell>
          <cell r="I1409">
            <v>3</v>
          </cell>
          <cell r="J1409">
            <v>0</v>
          </cell>
          <cell r="K1409">
            <v>0</v>
          </cell>
          <cell r="L1409">
            <v>0</v>
          </cell>
          <cell r="M1409">
            <v>0.375</v>
          </cell>
          <cell r="N1409">
            <v>0</v>
          </cell>
          <cell r="O1409">
            <v>0</v>
          </cell>
          <cell r="P1409">
            <v>0</v>
          </cell>
          <cell r="Q1409">
            <v>0</v>
          </cell>
          <cell r="R1409">
            <v>0</v>
          </cell>
          <cell r="S1409">
            <v>0.70100000000000007</v>
          </cell>
          <cell r="T1409">
            <v>0</v>
          </cell>
          <cell r="U1409">
            <v>0</v>
          </cell>
          <cell r="V1409">
            <v>0.32100000000000001</v>
          </cell>
          <cell r="W1409">
            <v>0</v>
          </cell>
          <cell r="X1409">
            <v>0</v>
          </cell>
          <cell r="Y1409">
            <v>0</v>
          </cell>
          <cell r="Z1409">
            <v>0</v>
          </cell>
          <cell r="AA1409">
            <v>0</v>
          </cell>
          <cell r="AB1409">
            <v>0</v>
          </cell>
          <cell r="AC1409">
            <v>0</v>
          </cell>
          <cell r="AD1409">
            <v>0</v>
          </cell>
          <cell r="AE1409">
            <v>2.06</v>
          </cell>
          <cell r="AF1409">
            <v>2.0699999999999998</v>
          </cell>
          <cell r="AG1409">
            <v>1.1499999999999999</v>
          </cell>
          <cell r="AH1409">
            <v>0.73099999999999998</v>
          </cell>
          <cell r="AI1409">
            <v>0</v>
          </cell>
          <cell r="AJ1409">
            <v>0</v>
          </cell>
          <cell r="AK1409">
            <v>0</v>
          </cell>
          <cell r="AL1409">
            <v>1.61</v>
          </cell>
          <cell r="AM1409">
            <v>0</v>
          </cell>
          <cell r="AN1409">
            <v>0</v>
          </cell>
          <cell r="AO1409">
            <v>0</v>
          </cell>
          <cell r="AP1409">
            <v>0</v>
          </cell>
          <cell r="AQ1409">
            <v>0</v>
          </cell>
          <cell r="AR1409">
            <v>0</v>
          </cell>
          <cell r="AS1409">
            <v>0</v>
          </cell>
          <cell r="AT1409">
            <v>0</v>
          </cell>
          <cell r="AU1409">
            <v>1.85</v>
          </cell>
          <cell r="AV1409">
            <v>0.92300000000000004</v>
          </cell>
          <cell r="AW1409">
            <v>0</v>
          </cell>
          <cell r="AX1409">
            <v>1</v>
          </cell>
          <cell r="AY1409" t="str">
            <v>2L76X64X9.5X19SLBB</v>
          </cell>
        </row>
        <row r="1410">
          <cell r="A1410" t="str">
            <v>2L</v>
          </cell>
          <cell r="B1410" t="str">
            <v>2L3X2-1/2X5/16SLBB</v>
          </cell>
          <cell r="C1410">
            <v>11.1</v>
          </cell>
          <cell r="D1410">
            <v>3.25</v>
          </cell>
          <cell r="E1410">
            <v>2.5</v>
          </cell>
          <cell r="F1410">
            <v>0</v>
          </cell>
          <cell r="G1410">
            <v>0</v>
          </cell>
          <cell r="H1410">
            <v>0</v>
          </cell>
          <cell r="I1410">
            <v>3</v>
          </cell>
          <cell r="J1410">
            <v>0</v>
          </cell>
          <cell r="K1410">
            <v>0</v>
          </cell>
          <cell r="L1410">
            <v>0</v>
          </cell>
          <cell r="M1410">
            <v>0.3125</v>
          </cell>
          <cell r="N1410">
            <v>0</v>
          </cell>
          <cell r="O1410">
            <v>0</v>
          </cell>
          <cell r="P1410">
            <v>0</v>
          </cell>
          <cell r="Q1410">
            <v>0</v>
          </cell>
          <cell r="R1410">
            <v>0</v>
          </cell>
          <cell r="S1410">
            <v>0.67700000000000005</v>
          </cell>
          <cell r="T1410">
            <v>0</v>
          </cell>
          <cell r="U1410">
            <v>0</v>
          </cell>
          <cell r="V1410">
            <v>0.27100000000000002</v>
          </cell>
          <cell r="W1410">
            <v>0</v>
          </cell>
          <cell r="X1410">
            <v>0</v>
          </cell>
          <cell r="Y1410">
            <v>0</v>
          </cell>
          <cell r="Z1410">
            <v>0</v>
          </cell>
          <cell r="AA1410">
            <v>0</v>
          </cell>
          <cell r="AB1410">
            <v>0</v>
          </cell>
          <cell r="AC1410">
            <v>0</v>
          </cell>
          <cell r="AD1410">
            <v>0</v>
          </cell>
          <cell r="AE1410">
            <v>1.78</v>
          </cell>
          <cell r="AF1410">
            <v>1.75</v>
          </cell>
          <cell r="AG1410">
            <v>0.97399999999999998</v>
          </cell>
          <cell r="AH1410">
            <v>0.73899999999999999</v>
          </cell>
          <cell r="AI1410">
            <v>0</v>
          </cell>
          <cell r="AJ1410">
            <v>0</v>
          </cell>
          <cell r="AK1410">
            <v>0</v>
          </cell>
          <cell r="AL1410">
            <v>1.31</v>
          </cell>
          <cell r="AM1410">
            <v>0</v>
          </cell>
          <cell r="AN1410">
            <v>0</v>
          </cell>
          <cell r="AO1410">
            <v>0</v>
          </cell>
          <cell r="AP1410">
            <v>0</v>
          </cell>
          <cell r="AQ1410">
            <v>0</v>
          </cell>
          <cell r="AR1410">
            <v>0</v>
          </cell>
          <cell r="AS1410">
            <v>0</v>
          </cell>
          <cell r="AT1410">
            <v>0</v>
          </cell>
          <cell r="AU1410">
            <v>1.59</v>
          </cell>
          <cell r="AV1410">
            <v>0.89300000000000002</v>
          </cell>
          <cell r="AW1410">
            <v>0</v>
          </cell>
          <cell r="AX1410">
            <v>1</v>
          </cell>
          <cell r="AY1410" t="str">
            <v>2L76X64X7.9SLBB</v>
          </cell>
        </row>
        <row r="1411">
          <cell r="A1411" t="str">
            <v>2L</v>
          </cell>
          <cell r="B1411" t="str">
            <v>2L3X2-1/2X5/16X3/8SLBB</v>
          </cell>
          <cell r="C1411">
            <v>11.1</v>
          </cell>
          <cell r="D1411">
            <v>3.25</v>
          </cell>
          <cell r="E1411">
            <v>2.5</v>
          </cell>
          <cell r="F1411">
            <v>0</v>
          </cell>
          <cell r="G1411">
            <v>0</v>
          </cell>
          <cell r="H1411">
            <v>0</v>
          </cell>
          <cell r="I1411">
            <v>3</v>
          </cell>
          <cell r="J1411">
            <v>0</v>
          </cell>
          <cell r="K1411">
            <v>0</v>
          </cell>
          <cell r="L1411">
            <v>0</v>
          </cell>
          <cell r="M1411">
            <v>0.3125</v>
          </cell>
          <cell r="N1411">
            <v>0</v>
          </cell>
          <cell r="O1411">
            <v>0</v>
          </cell>
          <cell r="P1411">
            <v>0</v>
          </cell>
          <cell r="Q1411">
            <v>0</v>
          </cell>
          <cell r="R1411">
            <v>0</v>
          </cell>
          <cell r="S1411">
            <v>0.67700000000000005</v>
          </cell>
          <cell r="T1411">
            <v>0</v>
          </cell>
          <cell r="U1411">
            <v>0</v>
          </cell>
          <cell r="V1411">
            <v>0.27100000000000002</v>
          </cell>
          <cell r="W1411">
            <v>0</v>
          </cell>
          <cell r="X1411">
            <v>0</v>
          </cell>
          <cell r="Y1411">
            <v>0</v>
          </cell>
          <cell r="Z1411">
            <v>0</v>
          </cell>
          <cell r="AA1411">
            <v>0</v>
          </cell>
          <cell r="AB1411">
            <v>0</v>
          </cell>
          <cell r="AC1411">
            <v>0</v>
          </cell>
          <cell r="AD1411">
            <v>0</v>
          </cell>
          <cell r="AE1411">
            <v>1.78</v>
          </cell>
          <cell r="AF1411">
            <v>1.75</v>
          </cell>
          <cell r="AG1411">
            <v>0.97399999999999998</v>
          </cell>
          <cell r="AH1411">
            <v>0.73899999999999999</v>
          </cell>
          <cell r="AI1411">
            <v>0</v>
          </cell>
          <cell r="AJ1411">
            <v>0</v>
          </cell>
          <cell r="AK1411">
            <v>0</v>
          </cell>
          <cell r="AL1411">
            <v>1.45</v>
          </cell>
          <cell r="AM1411">
            <v>0</v>
          </cell>
          <cell r="AN1411">
            <v>0</v>
          </cell>
          <cell r="AO1411">
            <v>0</v>
          </cell>
          <cell r="AP1411">
            <v>0</v>
          </cell>
          <cell r="AQ1411">
            <v>0</v>
          </cell>
          <cell r="AR1411">
            <v>0</v>
          </cell>
          <cell r="AS1411">
            <v>0</v>
          </cell>
          <cell r="AT1411">
            <v>0</v>
          </cell>
          <cell r="AU1411">
            <v>1.71</v>
          </cell>
          <cell r="AV1411">
            <v>0.90700000000000003</v>
          </cell>
          <cell r="AW1411">
            <v>0</v>
          </cell>
          <cell r="AX1411">
            <v>1</v>
          </cell>
          <cell r="AY1411" t="str">
            <v>2L76X64X7.9X9SLBB</v>
          </cell>
        </row>
        <row r="1412">
          <cell r="A1412" t="str">
            <v>2L</v>
          </cell>
          <cell r="B1412" t="str">
            <v>2L3X2-1/2X5/16X3/4SLBB</v>
          </cell>
          <cell r="C1412">
            <v>11.1</v>
          </cell>
          <cell r="D1412">
            <v>3.25</v>
          </cell>
          <cell r="E1412">
            <v>2.5</v>
          </cell>
          <cell r="F1412">
            <v>0</v>
          </cell>
          <cell r="G1412">
            <v>0</v>
          </cell>
          <cell r="H1412">
            <v>0</v>
          </cell>
          <cell r="I1412">
            <v>3</v>
          </cell>
          <cell r="J1412">
            <v>0</v>
          </cell>
          <cell r="K1412">
            <v>0</v>
          </cell>
          <cell r="L1412">
            <v>0</v>
          </cell>
          <cell r="M1412">
            <v>0.3125</v>
          </cell>
          <cell r="N1412">
            <v>0</v>
          </cell>
          <cell r="O1412">
            <v>0</v>
          </cell>
          <cell r="P1412">
            <v>0</v>
          </cell>
          <cell r="Q1412">
            <v>0</v>
          </cell>
          <cell r="R1412">
            <v>0</v>
          </cell>
          <cell r="S1412">
            <v>0.67700000000000005</v>
          </cell>
          <cell r="T1412">
            <v>0</v>
          </cell>
          <cell r="U1412">
            <v>0</v>
          </cell>
          <cell r="V1412">
            <v>0.27100000000000002</v>
          </cell>
          <cell r="W1412">
            <v>0</v>
          </cell>
          <cell r="X1412">
            <v>0</v>
          </cell>
          <cell r="Y1412">
            <v>0</v>
          </cell>
          <cell r="Z1412">
            <v>0</v>
          </cell>
          <cell r="AA1412">
            <v>0</v>
          </cell>
          <cell r="AB1412">
            <v>0</v>
          </cell>
          <cell r="AC1412">
            <v>0</v>
          </cell>
          <cell r="AD1412">
            <v>0</v>
          </cell>
          <cell r="AE1412">
            <v>1.78</v>
          </cell>
          <cell r="AF1412">
            <v>1.75</v>
          </cell>
          <cell r="AG1412">
            <v>0.97399999999999998</v>
          </cell>
          <cell r="AH1412">
            <v>0.73899999999999999</v>
          </cell>
          <cell r="AI1412">
            <v>0</v>
          </cell>
          <cell r="AJ1412">
            <v>0</v>
          </cell>
          <cell r="AK1412">
            <v>0</v>
          </cell>
          <cell r="AL1412">
            <v>1.6</v>
          </cell>
          <cell r="AM1412">
            <v>0</v>
          </cell>
          <cell r="AN1412">
            <v>0</v>
          </cell>
          <cell r="AO1412">
            <v>0</v>
          </cell>
          <cell r="AP1412">
            <v>0</v>
          </cell>
          <cell r="AQ1412">
            <v>0</v>
          </cell>
          <cell r="AR1412">
            <v>0</v>
          </cell>
          <cell r="AS1412">
            <v>0</v>
          </cell>
          <cell r="AT1412">
            <v>0</v>
          </cell>
          <cell r="AU1412">
            <v>1.84</v>
          </cell>
          <cell r="AV1412">
            <v>0.92</v>
          </cell>
          <cell r="AW1412">
            <v>0</v>
          </cell>
          <cell r="AX1412">
            <v>1</v>
          </cell>
          <cell r="AY1412" t="str">
            <v>2L76X64X7.9X19SLBB</v>
          </cell>
        </row>
        <row r="1413">
          <cell r="A1413" t="str">
            <v>2L</v>
          </cell>
          <cell r="B1413" t="str">
            <v>2L3X2-1/2X1/4SLBB</v>
          </cell>
          <cell r="C1413">
            <v>8.9700000000000006</v>
          </cell>
          <cell r="D1413">
            <v>2.64</v>
          </cell>
          <cell r="E1413">
            <v>2.5</v>
          </cell>
          <cell r="F1413">
            <v>0</v>
          </cell>
          <cell r="G1413">
            <v>0</v>
          </cell>
          <cell r="H1413">
            <v>0</v>
          </cell>
          <cell r="I1413">
            <v>3</v>
          </cell>
          <cell r="J1413">
            <v>0</v>
          </cell>
          <cell r="K1413">
            <v>0</v>
          </cell>
          <cell r="L1413">
            <v>0</v>
          </cell>
          <cell r="M1413">
            <v>0.25</v>
          </cell>
          <cell r="N1413">
            <v>0</v>
          </cell>
          <cell r="O1413">
            <v>0</v>
          </cell>
          <cell r="P1413">
            <v>0</v>
          </cell>
          <cell r="Q1413">
            <v>0</v>
          </cell>
          <cell r="R1413">
            <v>0</v>
          </cell>
          <cell r="S1413">
            <v>0.65300000000000002</v>
          </cell>
          <cell r="T1413">
            <v>0</v>
          </cell>
          <cell r="U1413">
            <v>0</v>
          </cell>
          <cell r="V1413">
            <v>0.22</v>
          </cell>
          <cell r="W1413">
            <v>0</v>
          </cell>
          <cell r="X1413">
            <v>0</v>
          </cell>
          <cell r="Y1413">
            <v>0</v>
          </cell>
          <cell r="Z1413">
            <v>0</v>
          </cell>
          <cell r="AA1413">
            <v>0</v>
          </cell>
          <cell r="AB1413">
            <v>0</v>
          </cell>
          <cell r="AC1413">
            <v>0</v>
          </cell>
          <cell r="AD1413">
            <v>0</v>
          </cell>
          <cell r="AE1413">
            <v>1.47</v>
          </cell>
          <cell r="AF1413">
            <v>1.41</v>
          </cell>
          <cell r="AG1413">
            <v>0.79400000000000004</v>
          </cell>
          <cell r="AH1413">
            <v>0.746</v>
          </cell>
          <cell r="AI1413">
            <v>0</v>
          </cell>
          <cell r="AJ1413">
            <v>0</v>
          </cell>
          <cell r="AK1413">
            <v>0</v>
          </cell>
          <cell r="AL1413">
            <v>1.3</v>
          </cell>
          <cell r="AM1413">
            <v>0</v>
          </cell>
          <cell r="AN1413">
            <v>0</v>
          </cell>
          <cell r="AO1413">
            <v>0</v>
          </cell>
          <cell r="AP1413">
            <v>0</v>
          </cell>
          <cell r="AQ1413">
            <v>0</v>
          </cell>
          <cell r="AR1413">
            <v>0</v>
          </cell>
          <cell r="AS1413">
            <v>0</v>
          </cell>
          <cell r="AT1413">
            <v>0</v>
          </cell>
          <cell r="AU1413">
            <v>1.59</v>
          </cell>
          <cell r="AV1413">
            <v>0.89</v>
          </cell>
          <cell r="AW1413">
            <v>0</v>
          </cell>
          <cell r="AX1413">
            <v>1</v>
          </cell>
          <cell r="AY1413" t="str">
            <v>2L76X64X6.4SLBB</v>
          </cell>
        </row>
        <row r="1414">
          <cell r="A1414" t="str">
            <v>2L</v>
          </cell>
          <cell r="B1414" t="str">
            <v>2L3X2-1/2X1/4X3/8SLBB</v>
          </cell>
          <cell r="C1414">
            <v>8.9700000000000006</v>
          </cell>
          <cell r="D1414">
            <v>2.64</v>
          </cell>
          <cell r="E1414">
            <v>2.5</v>
          </cell>
          <cell r="F1414">
            <v>0</v>
          </cell>
          <cell r="G1414">
            <v>0</v>
          </cell>
          <cell r="H1414">
            <v>0</v>
          </cell>
          <cell r="I1414">
            <v>3</v>
          </cell>
          <cell r="J1414">
            <v>0</v>
          </cell>
          <cell r="K1414">
            <v>0</v>
          </cell>
          <cell r="L1414">
            <v>0</v>
          </cell>
          <cell r="M1414">
            <v>0.25</v>
          </cell>
          <cell r="N1414">
            <v>0</v>
          </cell>
          <cell r="O1414">
            <v>0</v>
          </cell>
          <cell r="P1414">
            <v>0</v>
          </cell>
          <cell r="Q1414">
            <v>0</v>
          </cell>
          <cell r="R1414">
            <v>0</v>
          </cell>
          <cell r="S1414">
            <v>0.65300000000000002</v>
          </cell>
          <cell r="T1414">
            <v>0</v>
          </cell>
          <cell r="U1414">
            <v>0</v>
          </cell>
          <cell r="V1414">
            <v>0.22</v>
          </cell>
          <cell r="W1414">
            <v>0</v>
          </cell>
          <cell r="X1414">
            <v>0</v>
          </cell>
          <cell r="Y1414">
            <v>0</v>
          </cell>
          <cell r="Z1414">
            <v>0</v>
          </cell>
          <cell r="AA1414">
            <v>0</v>
          </cell>
          <cell r="AB1414">
            <v>0</v>
          </cell>
          <cell r="AC1414">
            <v>0</v>
          </cell>
          <cell r="AD1414">
            <v>0</v>
          </cell>
          <cell r="AE1414">
            <v>1.47</v>
          </cell>
          <cell r="AF1414">
            <v>1.41</v>
          </cell>
          <cell r="AG1414">
            <v>0.79400000000000004</v>
          </cell>
          <cell r="AH1414">
            <v>0.746</v>
          </cell>
          <cell r="AI1414">
            <v>0</v>
          </cell>
          <cell r="AJ1414">
            <v>0</v>
          </cell>
          <cell r="AK1414">
            <v>0</v>
          </cell>
          <cell r="AL1414">
            <v>1.44</v>
          </cell>
          <cell r="AM1414">
            <v>0</v>
          </cell>
          <cell r="AN1414">
            <v>0</v>
          </cell>
          <cell r="AO1414">
            <v>0</v>
          </cell>
          <cell r="AP1414">
            <v>0</v>
          </cell>
          <cell r="AQ1414">
            <v>0</v>
          </cell>
          <cell r="AR1414">
            <v>0</v>
          </cell>
          <cell r="AS1414">
            <v>0</v>
          </cell>
          <cell r="AT1414">
            <v>0</v>
          </cell>
          <cell r="AU1414">
            <v>1.7</v>
          </cell>
          <cell r="AV1414">
            <v>0.90400000000000003</v>
          </cell>
          <cell r="AW1414">
            <v>0</v>
          </cell>
          <cell r="AX1414">
            <v>1</v>
          </cell>
          <cell r="AY1414" t="str">
            <v>2L76X64X6.4X9SLBB</v>
          </cell>
        </row>
        <row r="1415">
          <cell r="A1415" t="str">
            <v>2L</v>
          </cell>
          <cell r="B1415" t="str">
            <v>2L3X2-1/2X1/4X3/4SLBB</v>
          </cell>
          <cell r="C1415">
            <v>8.9700000000000006</v>
          </cell>
          <cell r="D1415">
            <v>2.64</v>
          </cell>
          <cell r="E1415">
            <v>2.5</v>
          </cell>
          <cell r="F1415">
            <v>0</v>
          </cell>
          <cell r="G1415">
            <v>0</v>
          </cell>
          <cell r="H1415">
            <v>0</v>
          </cell>
          <cell r="I1415">
            <v>3</v>
          </cell>
          <cell r="J1415">
            <v>0</v>
          </cell>
          <cell r="K1415">
            <v>0</v>
          </cell>
          <cell r="L1415">
            <v>0</v>
          </cell>
          <cell r="M1415">
            <v>0.25</v>
          </cell>
          <cell r="N1415">
            <v>0</v>
          </cell>
          <cell r="O1415">
            <v>0</v>
          </cell>
          <cell r="P1415">
            <v>0</v>
          </cell>
          <cell r="Q1415">
            <v>0</v>
          </cell>
          <cell r="R1415">
            <v>0</v>
          </cell>
          <cell r="S1415">
            <v>0.65300000000000002</v>
          </cell>
          <cell r="T1415">
            <v>0</v>
          </cell>
          <cell r="U1415">
            <v>0</v>
          </cell>
          <cell r="V1415">
            <v>0.22</v>
          </cell>
          <cell r="W1415">
            <v>0</v>
          </cell>
          <cell r="X1415">
            <v>0</v>
          </cell>
          <cell r="Y1415">
            <v>0</v>
          </cell>
          <cell r="Z1415">
            <v>0</v>
          </cell>
          <cell r="AA1415">
            <v>0</v>
          </cell>
          <cell r="AB1415">
            <v>0</v>
          </cell>
          <cell r="AC1415">
            <v>0</v>
          </cell>
          <cell r="AD1415">
            <v>0</v>
          </cell>
          <cell r="AE1415">
            <v>1.47</v>
          </cell>
          <cell r="AF1415">
            <v>1.41</v>
          </cell>
          <cell r="AG1415">
            <v>0.79400000000000004</v>
          </cell>
          <cell r="AH1415">
            <v>0.746</v>
          </cell>
          <cell r="AI1415">
            <v>0</v>
          </cell>
          <cell r="AJ1415">
            <v>0</v>
          </cell>
          <cell r="AK1415">
            <v>0</v>
          </cell>
          <cell r="AL1415">
            <v>1.58</v>
          </cell>
          <cell r="AM1415">
            <v>0</v>
          </cell>
          <cell r="AN1415">
            <v>0</v>
          </cell>
          <cell r="AO1415">
            <v>0</v>
          </cell>
          <cell r="AP1415">
            <v>0</v>
          </cell>
          <cell r="AQ1415">
            <v>0</v>
          </cell>
          <cell r="AR1415">
            <v>0</v>
          </cell>
          <cell r="AS1415">
            <v>0</v>
          </cell>
          <cell r="AT1415">
            <v>0</v>
          </cell>
          <cell r="AU1415">
            <v>1.83</v>
          </cell>
          <cell r="AV1415">
            <v>0.91700000000000004</v>
          </cell>
          <cell r="AW1415">
            <v>0</v>
          </cell>
          <cell r="AX1415">
            <v>1</v>
          </cell>
          <cell r="AY1415" t="str">
            <v>2L76X64X6.4X19SLBB</v>
          </cell>
        </row>
        <row r="1416">
          <cell r="A1416" t="str">
            <v>2L</v>
          </cell>
          <cell r="B1416" t="str">
            <v>2L3X2-1/2X3/16SLBB</v>
          </cell>
          <cell r="C1416">
            <v>6.82</v>
          </cell>
          <cell r="D1416">
            <v>2</v>
          </cell>
          <cell r="E1416">
            <v>2.5</v>
          </cell>
          <cell r="F1416">
            <v>0</v>
          </cell>
          <cell r="G1416">
            <v>0</v>
          </cell>
          <cell r="H1416">
            <v>0</v>
          </cell>
          <cell r="I1416">
            <v>3</v>
          </cell>
          <cell r="J1416">
            <v>0</v>
          </cell>
          <cell r="K1416">
            <v>0</v>
          </cell>
          <cell r="L1416">
            <v>0</v>
          </cell>
          <cell r="M1416">
            <v>0.1875</v>
          </cell>
          <cell r="N1416">
            <v>0</v>
          </cell>
          <cell r="O1416">
            <v>0</v>
          </cell>
          <cell r="P1416">
            <v>0</v>
          </cell>
          <cell r="Q1416">
            <v>0</v>
          </cell>
          <cell r="R1416">
            <v>0</v>
          </cell>
          <cell r="S1416">
            <v>0.627</v>
          </cell>
          <cell r="T1416">
            <v>0</v>
          </cell>
          <cell r="U1416">
            <v>0</v>
          </cell>
          <cell r="V1416">
            <v>0.16700000000000001</v>
          </cell>
          <cell r="W1416">
            <v>0</v>
          </cell>
          <cell r="X1416">
            <v>0</v>
          </cell>
          <cell r="Y1416">
            <v>0</v>
          </cell>
          <cell r="Z1416">
            <v>0</v>
          </cell>
          <cell r="AA1416">
            <v>0</v>
          </cell>
          <cell r="AB1416">
            <v>0</v>
          </cell>
          <cell r="AC1416">
            <v>0</v>
          </cell>
          <cell r="AD1416">
            <v>0</v>
          </cell>
          <cell r="AE1416">
            <v>1.1399999999999999</v>
          </cell>
          <cell r="AF1416">
            <v>1.07</v>
          </cell>
          <cell r="AG1416">
            <v>0.60599999999999998</v>
          </cell>
          <cell r="AH1416">
            <v>0.753</v>
          </cell>
          <cell r="AI1416">
            <v>0</v>
          </cell>
          <cell r="AJ1416">
            <v>0</v>
          </cell>
          <cell r="AK1416">
            <v>0</v>
          </cell>
          <cell r="AL1416">
            <v>1.29</v>
          </cell>
          <cell r="AM1416">
            <v>0</v>
          </cell>
          <cell r="AN1416">
            <v>0</v>
          </cell>
          <cell r="AO1416">
            <v>0</v>
          </cell>
          <cell r="AP1416">
            <v>0</v>
          </cell>
          <cell r="AQ1416">
            <v>0</v>
          </cell>
          <cell r="AR1416">
            <v>0</v>
          </cell>
          <cell r="AS1416">
            <v>0</v>
          </cell>
          <cell r="AT1416">
            <v>0</v>
          </cell>
          <cell r="AU1416">
            <v>1.58</v>
          </cell>
          <cell r="AV1416">
            <v>0.88700000000000001</v>
          </cell>
          <cell r="AW1416">
            <v>0</v>
          </cell>
          <cell r="AX1416">
            <v>0.998</v>
          </cell>
          <cell r="AY1416" t="str">
            <v>2L76X64X4.8SLBB</v>
          </cell>
        </row>
        <row r="1417">
          <cell r="A1417" t="str">
            <v>2L</v>
          </cell>
          <cell r="B1417" t="str">
            <v>2L3X2-1/2X3/16X3/8SLBB</v>
          </cell>
          <cell r="C1417">
            <v>6.82</v>
          </cell>
          <cell r="D1417">
            <v>2</v>
          </cell>
          <cell r="E1417">
            <v>2.5</v>
          </cell>
          <cell r="F1417">
            <v>0</v>
          </cell>
          <cell r="G1417">
            <v>0</v>
          </cell>
          <cell r="H1417">
            <v>0</v>
          </cell>
          <cell r="I1417">
            <v>3</v>
          </cell>
          <cell r="J1417">
            <v>0</v>
          </cell>
          <cell r="K1417">
            <v>0</v>
          </cell>
          <cell r="L1417">
            <v>0</v>
          </cell>
          <cell r="M1417">
            <v>0.1875</v>
          </cell>
          <cell r="N1417">
            <v>0</v>
          </cell>
          <cell r="O1417">
            <v>0</v>
          </cell>
          <cell r="P1417">
            <v>0</v>
          </cell>
          <cell r="Q1417">
            <v>0</v>
          </cell>
          <cell r="R1417">
            <v>0</v>
          </cell>
          <cell r="S1417">
            <v>0.627</v>
          </cell>
          <cell r="T1417">
            <v>0</v>
          </cell>
          <cell r="U1417">
            <v>0</v>
          </cell>
          <cell r="V1417">
            <v>0.16700000000000001</v>
          </cell>
          <cell r="W1417">
            <v>0</v>
          </cell>
          <cell r="X1417">
            <v>0</v>
          </cell>
          <cell r="Y1417">
            <v>0</v>
          </cell>
          <cell r="Z1417">
            <v>0</v>
          </cell>
          <cell r="AA1417">
            <v>0</v>
          </cell>
          <cell r="AB1417">
            <v>0</v>
          </cell>
          <cell r="AC1417">
            <v>0</v>
          </cell>
          <cell r="AD1417">
            <v>0</v>
          </cell>
          <cell r="AE1417">
            <v>1.1399999999999999</v>
          </cell>
          <cell r="AF1417">
            <v>1.07</v>
          </cell>
          <cell r="AG1417">
            <v>0.60599999999999998</v>
          </cell>
          <cell r="AH1417">
            <v>0.753</v>
          </cell>
          <cell r="AI1417">
            <v>0</v>
          </cell>
          <cell r="AJ1417">
            <v>0</v>
          </cell>
          <cell r="AK1417">
            <v>0</v>
          </cell>
          <cell r="AL1417">
            <v>1.42</v>
          </cell>
          <cell r="AM1417">
            <v>0</v>
          </cell>
          <cell r="AN1417">
            <v>0</v>
          </cell>
          <cell r="AO1417">
            <v>0</v>
          </cell>
          <cell r="AP1417">
            <v>0</v>
          </cell>
          <cell r="AQ1417">
            <v>0</v>
          </cell>
          <cell r="AR1417">
            <v>0</v>
          </cell>
          <cell r="AS1417">
            <v>0</v>
          </cell>
          <cell r="AT1417">
            <v>0</v>
          </cell>
          <cell r="AU1417">
            <v>1.7</v>
          </cell>
          <cell r="AV1417">
            <v>0.90100000000000002</v>
          </cell>
          <cell r="AW1417">
            <v>0</v>
          </cell>
          <cell r="AX1417">
            <v>0.91200000000000003</v>
          </cell>
          <cell r="AY1417" t="str">
            <v>2L76X64X4.8X9SLBB</v>
          </cell>
        </row>
        <row r="1418">
          <cell r="A1418" t="str">
            <v>2L</v>
          </cell>
          <cell r="B1418" t="str">
            <v>2L3X2-1/2X3/16X3/4SLBB</v>
          </cell>
          <cell r="C1418">
            <v>6.82</v>
          </cell>
          <cell r="D1418">
            <v>2</v>
          </cell>
          <cell r="E1418">
            <v>2.5</v>
          </cell>
          <cell r="F1418">
            <v>0</v>
          </cell>
          <cell r="G1418">
            <v>0</v>
          </cell>
          <cell r="H1418">
            <v>0</v>
          </cell>
          <cell r="I1418">
            <v>3</v>
          </cell>
          <cell r="J1418">
            <v>0</v>
          </cell>
          <cell r="K1418">
            <v>0</v>
          </cell>
          <cell r="L1418">
            <v>0</v>
          </cell>
          <cell r="M1418">
            <v>0.1875</v>
          </cell>
          <cell r="N1418">
            <v>0</v>
          </cell>
          <cell r="O1418">
            <v>0</v>
          </cell>
          <cell r="P1418">
            <v>0</v>
          </cell>
          <cell r="Q1418">
            <v>0</v>
          </cell>
          <cell r="R1418">
            <v>0</v>
          </cell>
          <cell r="S1418">
            <v>0.627</v>
          </cell>
          <cell r="T1418">
            <v>0</v>
          </cell>
          <cell r="U1418">
            <v>0</v>
          </cell>
          <cell r="V1418">
            <v>0.16700000000000001</v>
          </cell>
          <cell r="W1418">
            <v>0</v>
          </cell>
          <cell r="X1418">
            <v>0</v>
          </cell>
          <cell r="Y1418">
            <v>0</v>
          </cell>
          <cell r="Z1418">
            <v>0</v>
          </cell>
          <cell r="AA1418">
            <v>0</v>
          </cell>
          <cell r="AB1418">
            <v>0</v>
          </cell>
          <cell r="AC1418">
            <v>0</v>
          </cell>
          <cell r="AD1418">
            <v>0</v>
          </cell>
          <cell r="AE1418">
            <v>1.1399999999999999</v>
          </cell>
          <cell r="AF1418">
            <v>1.07</v>
          </cell>
          <cell r="AG1418">
            <v>0.60599999999999998</v>
          </cell>
          <cell r="AH1418">
            <v>0.753</v>
          </cell>
          <cell r="AI1418">
            <v>0</v>
          </cell>
          <cell r="AJ1418">
            <v>0</v>
          </cell>
          <cell r="AK1418">
            <v>0</v>
          </cell>
          <cell r="AL1418">
            <v>1.57</v>
          </cell>
          <cell r="AM1418">
            <v>0</v>
          </cell>
          <cell r="AN1418">
            <v>0</v>
          </cell>
          <cell r="AO1418">
            <v>0</v>
          </cell>
          <cell r="AP1418">
            <v>0</v>
          </cell>
          <cell r="AQ1418">
            <v>0</v>
          </cell>
          <cell r="AR1418">
            <v>0</v>
          </cell>
          <cell r="AS1418">
            <v>0</v>
          </cell>
          <cell r="AT1418">
            <v>0</v>
          </cell>
          <cell r="AU1418">
            <v>1.82</v>
          </cell>
          <cell r="AV1418">
            <v>0.91400000000000003</v>
          </cell>
          <cell r="AW1418">
            <v>0</v>
          </cell>
          <cell r="AX1418">
            <v>0.91200000000000003</v>
          </cell>
          <cell r="AY1418" t="str">
            <v>2L76X64X4.8X19SLBB</v>
          </cell>
        </row>
        <row r="1419">
          <cell r="A1419" t="str">
            <v>2L</v>
          </cell>
          <cell r="B1419" t="str">
            <v>2L3X2X1/2SLBB</v>
          </cell>
          <cell r="C1419">
            <v>15.4</v>
          </cell>
          <cell r="D1419">
            <v>4.53</v>
          </cell>
          <cell r="E1419">
            <v>2</v>
          </cell>
          <cell r="F1419">
            <v>0</v>
          </cell>
          <cell r="G1419">
            <v>0</v>
          </cell>
          <cell r="H1419">
            <v>0</v>
          </cell>
          <cell r="I1419">
            <v>3</v>
          </cell>
          <cell r="J1419">
            <v>0</v>
          </cell>
          <cell r="K1419">
            <v>0</v>
          </cell>
          <cell r="L1419">
            <v>0</v>
          </cell>
          <cell r="M1419">
            <v>0.5</v>
          </cell>
          <cell r="N1419">
            <v>0</v>
          </cell>
          <cell r="O1419">
            <v>0</v>
          </cell>
          <cell r="P1419">
            <v>0</v>
          </cell>
          <cell r="Q1419">
            <v>0</v>
          </cell>
          <cell r="R1419">
            <v>0</v>
          </cell>
          <cell r="S1419">
            <v>0.57999999999999996</v>
          </cell>
          <cell r="T1419">
            <v>0</v>
          </cell>
          <cell r="U1419">
            <v>0</v>
          </cell>
          <cell r="V1419">
            <v>0.377</v>
          </cell>
          <cell r="W1419">
            <v>0</v>
          </cell>
          <cell r="X1419">
            <v>0</v>
          </cell>
          <cell r="Y1419">
            <v>0</v>
          </cell>
          <cell r="Z1419">
            <v>0</v>
          </cell>
          <cell r="AA1419">
            <v>0</v>
          </cell>
          <cell r="AB1419">
            <v>0</v>
          </cell>
          <cell r="AC1419">
            <v>0</v>
          </cell>
          <cell r="AD1419">
            <v>0</v>
          </cell>
          <cell r="AE1419">
            <v>1.33</v>
          </cell>
          <cell r="AF1419">
            <v>1.77</v>
          </cell>
          <cell r="AG1419">
            <v>0.94</v>
          </cell>
          <cell r="AH1419">
            <v>0.54300000000000004</v>
          </cell>
          <cell r="AI1419">
            <v>0</v>
          </cell>
          <cell r="AJ1419">
            <v>0</v>
          </cell>
          <cell r="AK1419">
            <v>0</v>
          </cell>
          <cell r="AL1419">
            <v>1.42</v>
          </cell>
          <cell r="AM1419">
            <v>0</v>
          </cell>
          <cell r="AN1419">
            <v>0</v>
          </cell>
          <cell r="AO1419">
            <v>0</v>
          </cell>
          <cell r="AP1419">
            <v>0</v>
          </cell>
          <cell r="AQ1419">
            <v>0</v>
          </cell>
          <cell r="AR1419">
            <v>0</v>
          </cell>
          <cell r="AS1419">
            <v>0</v>
          </cell>
          <cell r="AT1419">
            <v>0</v>
          </cell>
          <cell r="AU1419">
            <v>1.55</v>
          </cell>
          <cell r="AV1419">
            <v>0.95499999999999996</v>
          </cell>
          <cell r="AW1419">
            <v>0</v>
          </cell>
          <cell r="AX1419">
            <v>1</v>
          </cell>
          <cell r="AY1419" t="str">
            <v>2L76X51X12.7SLBB</v>
          </cell>
        </row>
        <row r="1420">
          <cell r="A1420" t="str">
            <v>2L</v>
          </cell>
          <cell r="B1420" t="str">
            <v>2L3X2X1/2X3/8SLBB</v>
          </cell>
          <cell r="C1420">
            <v>15.4</v>
          </cell>
          <cell r="D1420">
            <v>4.53</v>
          </cell>
          <cell r="E1420">
            <v>2</v>
          </cell>
          <cell r="F1420">
            <v>0</v>
          </cell>
          <cell r="G1420">
            <v>0</v>
          </cell>
          <cell r="H1420">
            <v>0</v>
          </cell>
          <cell r="I1420">
            <v>3</v>
          </cell>
          <cell r="J1420">
            <v>0</v>
          </cell>
          <cell r="K1420">
            <v>0</v>
          </cell>
          <cell r="L1420">
            <v>0</v>
          </cell>
          <cell r="M1420">
            <v>0.5</v>
          </cell>
          <cell r="N1420">
            <v>0</v>
          </cell>
          <cell r="O1420">
            <v>0</v>
          </cell>
          <cell r="P1420">
            <v>0</v>
          </cell>
          <cell r="Q1420">
            <v>0</v>
          </cell>
          <cell r="R1420">
            <v>0</v>
          </cell>
          <cell r="S1420">
            <v>0.57999999999999996</v>
          </cell>
          <cell r="T1420">
            <v>0</v>
          </cell>
          <cell r="U1420">
            <v>0</v>
          </cell>
          <cell r="V1420">
            <v>0.377</v>
          </cell>
          <cell r="W1420">
            <v>0</v>
          </cell>
          <cell r="X1420">
            <v>0</v>
          </cell>
          <cell r="Y1420">
            <v>0</v>
          </cell>
          <cell r="Z1420">
            <v>0</v>
          </cell>
          <cell r="AA1420">
            <v>0</v>
          </cell>
          <cell r="AB1420">
            <v>0</v>
          </cell>
          <cell r="AC1420">
            <v>0</v>
          </cell>
          <cell r="AD1420">
            <v>0</v>
          </cell>
          <cell r="AE1420">
            <v>1.33</v>
          </cell>
          <cell r="AF1420">
            <v>1.77</v>
          </cell>
          <cell r="AG1420">
            <v>0.94</v>
          </cell>
          <cell r="AH1420">
            <v>0.54300000000000004</v>
          </cell>
          <cell r="AI1420">
            <v>0</v>
          </cell>
          <cell r="AJ1420">
            <v>0</v>
          </cell>
          <cell r="AK1420">
            <v>0</v>
          </cell>
          <cell r="AL1420">
            <v>1.56</v>
          </cell>
          <cell r="AM1420">
            <v>0</v>
          </cell>
          <cell r="AN1420">
            <v>0</v>
          </cell>
          <cell r="AO1420">
            <v>0</v>
          </cell>
          <cell r="AP1420">
            <v>0</v>
          </cell>
          <cell r="AQ1420">
            <v>0</v>
          </cell>
          <cell r="AR1420">
            <v>0</v>
          </cell>
          <cell r="AS1420">
            <v>0</v>
          </cell>
          <cell r="AT1420">
            <v>0</v>
          </cell>
          <cell r="AU1420">
            <v>1.69</v>
          </cell>
          <cell r="AV1420">
            <v>0.96199999999999997</v>
          </cell>
          <cell r="AW1420">
            <v>0</v>
          </cell>
          <cell r="AX1420">
            <v>1</v>
          </cell>
          <cell r="AY1420" t="str">
            <v>2L76X51X12.7X9SLBB</v>
          </cell>
        </row>
        <row r="1421">
          <cell r="A1421" t="str">
            <v>2L</v>
          </cell>
          <cell r="B1421" t="str">
            <v>2L3X2X1/2X3/4SLBB</v>
          </cell>
          <cell r="C1421">
            <v>15.4</v>
          </cell>
          <cell r="D1421">
            <v>4.53</v>
          </cell>
          <cell r="E1421">
            <v>2</v>
          </cell>
          <cell r="F1421">
            <v>0</v>
          </cell>
          <cell r="G1421">
            <v>0</v>
          </cell>
          <cell r="H1421">
            <v>0</v>
          </cell>
          <cell r="I1421">
            <v>3</v>
          </cell>
          <cell r="J1421">
            <v>0</v>
          </cell>
          <cell r="K1421">
            <v>0</v>
          </cell>
          <cell r="L1421">
            <v>0</v>
          </cell>
          <cell r="M1421">
            <v>0.5</v>
          </cell>
          <cell r="N1421">
            <v>0</v>
          </cell>
          <cell r="O1421">
            <v>0</v>
          </cell>
          <cell r="P1421">
            <v>0</v>
          </cell>
          <cell r="Q1421">
            <v>0</v>
          </cell>
          <cell r="R1421">
            <v>0</v>
          </cell>
          <cell r="S1421">
            <v>0.57999999999999996</v>
          </cell>
          <cell r="T1421">
            <v>0</v>
          </cell>
          <cell r="U1421">
            <v>0</v>
          </cell>
          <cell r="V1421">
            <v>0.377</v>
          </cell>
          <cell r="W1421">
            <v>0</v>
          </cell>
          <cell r="X1421">
            <v>0</v>
          </cell>
          <cell r="Y1421">
            <v>0</v>
          </cell>
          <cell r="Z1421">
            <v>0</v>
          </cell>
          <cell r="AA1421">
            <v>0</v>
          </cell>
          <cell r="AB1421">
            <v>0</v>
          </cell>
          <cell r="AC1421">
            <v>0</v>
          </cell>
          <cell r="AD1421">
            <v>0</v>
          </cell>
          <cell r="AE1421">
            <v>1.33</v>
          </cell>
          <cell r="AF1421">
            <v>1.77</v>
          </cell>
          <cell r="AG1421">
            <v>0.94</v>
          </cell>
          <cell r="AH1421">
            <v>0.54300000000000004</v>
          </cell>
          <cell r="AI1421">
            <v>0</v>
          </cell>
          <cell r="AJ1421">
            <v>0</v>
          </cell>
          <cell r="AK1421">
            <v>0</v>
          </cell>
          <cell r="AL1421">
            <v>1.72</v>
          </cell>
          <cell r="AM1421">
            <v>0</v>
          </cell>
          <cell r="AN1421">
            <v>0</v>
          </cell>
          <cell r="AO1421">
            <v>0</v>
          </cell>
          <cell r="AP1421">
            <v>0</v>
          </cell>
          <cell r="AQ1421">
            <v>0</v>
          </cell>
          <cell r="AR1421">
            <v>0</v>
          </cell>
          <cell r="AS1421">
            <v>0</v>
          </cell>
          <cell r="AT1421">
            <v>0</v>
          </cell>
          <cell r="AU1421">
            <v>1.83</v>
          </cell>
          <cell r="AV1421">
            <v>0.96799999999999997</v>
          </cell>
          <cell r="AW1421">
            <v>0</v>
          </cell>
          <cell r="AX1421">
            <v>1</v>
          </cell>
          <cell r="AY1421" t="str">
            <v>2L76X51X12.7X19SLBB</v>
          </cell>
        </row>
        <row r="1422">
          <cell r="A1422" t="str">
            <v>2L</v>
          </cell>
          <cell r="B1422" t="str">
            <v>2L3X2X3/8SLBB</v>
          </cell>
          <cell r="C1422">
            <v>11.9</v>
          </cell>
          <cell r="D1422">
            <v>3.5</v>
          </cell>
          <cell r="E1422">
            <v>2</v>
          </cell>
          <cell r="F1422">
            <v>0</v>
          </cell>
          <cell r="G1422">
            <v>0</v>
          </cell>
          <cell r="H1422">
            <v>0</v>
          </cell>
          <cell r="I1422">
            <v>3</v>
          </cell>
          <cell r="J1422">
            <v>0</v>
          </cell>
          <cell r="K1422">
            <v>0</v>
          </cell>
          <cell r="L1422">
            <v>0</v>
          </cell>
          <cell r="M1422">
            <v>0.375</v>
          </cell>
          <cell r="N1422">
            <v>0</v>
          </cell>
          <cell r="O1422">
            <v>0</v>
          </cell>
          <cell r="P1422">
            <v>0</v>
          </cell>
          <cell r="Q1422">
            <v>0</v>
          </cell>
          <cell r="R1422">
            <v>0</v>
          </cell>
          <cell r="S1422">
            <v>0.53500000000000003</v>
          </cell>
          <cell r="T1422">
            <v>0</v>
          </cell>
          <cell r="U1422">
            <v>0</v>
          </cell>
          <cell r="V1422">
            <v>0.29099999999999998</v>
          </cell>
          <cell r="W1422">
            <v>0</v>
          </cell>
          <cell r="X1422">
            <v>0</v>
          </cell>
          <cell r="Y1422">
            <v>0</v>
          </cell>
          <cell r="Z1422">
            <v>0</v>
          </cell>
          <cell r="AA1422">
            <v>0</v>
          </cell>
          <cell r="AB1422">
            <v>0</v>
          </cell>
          <cell r="AC1422">
            <v>0</v>
          </cell>
          <cell r="AD1422">
            <v>0</v>
          </cell>
          <cell r="AE1422">
            <v>1.08</v>
          </cell>
          <cell r="AF1422">
            <v>1.36</v>
          </cell>
          <cell r="AG1422">
            <v>0.73599999999999999</v>
          </cell>
          <cell r="AH1422">
            <v>0.55500000000000005</v>
          </cell>
          <cell r="AI1422">
            <v>0</v>
          </cell>
          <cell r="AJ1422">
            <v>0</v>
          </cell>
          <cell r="AK1422">
            <v>0</v>
          </cell>
          <cell r="AL1422">
            <v>1.39</v>
          </cell>
          <cell r="AM1422">
            <v>0</v>
          </cell>
          <cell r="AN1422">
            <v>0</v>
          </cell>
          <cell r="AO1422">
            <v>0</v>
          </cell>
          <cell r="AP1422">
            <v>0</v>
          </cell>
          <cell r="AQ1422">
            <v>0</v>
          </cell>
          <cell r="AR1422">
            <v>0</v>
          </cell>
          <cell r="AS1422">
            <v>0</v>
          </cell>
          <cell r="AT1422">
            <v>0</v>
          </cell>
          <cell r="AU1422">
            <v>1.54</v>
          </cell>
          <cell r="AV1422">
            <v>0.94900000000000007</v>
          </cell>
          <cell r="AW1422">
            <v>0</v>
          </cell>
          <cell r="AX1422">
            <v>1</v>
          </cell>
          <cell r="AY1422" t="str">
            <v>2L76X51X9.5SLBB</v>
          </cell>
        </row>
        <row r="1423">
          <cell r="A1423" t="str">
            <v>2L</v>
          </cell>
          <cell r="B1423" t="str">
            <v>2L3X2X3/8X3/8SLBB</v>
          </cell>
          <cell r="C1423">
            <v>11.9</v>
          </cell>
          <cell r="D1423">
            <v>3.5</v>
          </cell>
          <cell r="E1423">
            <v>2</v>
          </cell>
          <cell r="F1423">
            <v>0</v>
          </cell>
          <cell r="G1423">
            <v>0</v>
          </cell>
          <cell r="H1423">
            <v>0</v>
          </cell>
          <cell r="I1423">
            <v>3</v>
          </cell>
          <cell r="J1423">
            <v>0</v>
          </cell>
          <cell r="K1423">
            <v>0</v>
          </cell>
          <cell r="L1423">
            <v>0</v>
          </cell>
          <cell r="M1423">
            <v>0.375</v>
          </cell>
          <cell r="N1423">
            <v>0</v>
          </cell>
          <cell r="O1423">
            <v>0</v>
          </cell>
          <cell r="P1423">
            <v>0</v>
          </cell>
          <cell r="Q1423">
            <v>0</v>
          </cell>
          <cell r="R1423">
            <v>0</v>
          </cell>
          <cell r="S1423">
            <v>0.53500000000000003</v>
          </cell>
          <cell r="T1423">
            <v>0</v>
          </cell>
          <cell r="U1423">
            <v>0</v>
          </cell>
          <cell r="V1423">
            <v>0.29099999999999998</v>
          </cell>
          <cell r="W1423">
            <v>0</v>
          </cell>
          <cell r="X1423">
            <v>0</v>
          </cell>
          <cell r="Y1423">
            <v>0</v>
          </cell>
          <cell r="Z1423">
            <v>0</v>
          </cell>
          <cell r="AA1423">
            <v>0</v>
          </cell>
          <cell r="AB1423">
            <v>0</v>
          </cell>
          <cell r="AC1423">
            <v>0</v>
          </cell>
          <cell r="AD1423">
            <v>0</v>
          </cell>
          <cell r="AE1423">
            <v>1.08</v>
          </cell>
          <cell r="AF1423">
            <v>1.36</v>
          </cell>
          <cell r="AG1423">
            <v>0.73599999999999999</v>
          </cell>
          <cell r="AH1423">
            <v>0.55500000000000005</v>
          </cell>
          <cell r="AI1423">
            <v>0</v>
          </cell>
          <cell r="AJ1423">
            <v>0</v>
          </cell>
          <cell r="AK1423">
            <v>0</v>
          </cell>
          <cell r="AL1423">
            <v>1.54</v>
          </cell>
          <cell r="AM1423">
            <v>0</v>
          </cell>
          <cell r="AN1423">
            <v>0</v>
          </cell>
          <cell r="AO1423">
            <v>0</v>
          </cell>
          <cell r="AP1423">
            <v>0</v>
          </cell>
          <cell r="AQ1423">
            <v>0</v>
          </cell>
          <cell r="AR1423">
            <v>0</v>
          </cell>
          <cell r="AS1423">
            <v>0</v>
          </cell>
          <cell r="AT1423">
            <v>0</v>
          </cell>
          <cell r="AU1423">
            <v>1.67</v>
          </cell>
          <cell r="AV1423">
            <v>0.95700000000000007</v>
          </cell>
          <cell r="AW1423">
            <v>0</v>
          </cell>
          <cell r="AX1423">
            <v>1</v>
          </cell>
          <cell r="AY1423" t="str">
            <v>2L76X51X9.5X9SLBB</v>
          </cell>
        </row>
        <row r="1424">
          <cell r="A1424" t="str">
            <v>2L</v>
          </cell>
          <cell r="B1424" t="str">
            <v>2L3X2X3/8X3/4SLBB</v>
          </cell>
          <cell r="C1424">
            <v>11.9</v>
          </cell>
          <cell r="D1424">
            <v>3.5</v>
          </cell>
          <cell r="E1424">
            <v>2</v>
          </cell>
          <cell r="F1424">
            <v>0</v>
          </cell>
          <cell r="G1424">
            <v>0</v>
          </cell>
          <cell r="H1424">
            <v>0</v>
          </cell>
          <cell r="I1424">
            <v>3</v>
          </cell>
          <cell r="J1424">
            <v>0</v>
          </cell>
          <cell r="K1424">
            <v>0</v>
          </cell>
          <cell r="L1424">
            <v>0</v>
          </cell>
          <cell r="M1424">
            <v>0.375</v>
          </cell>
          <cell r="N1424">
            <v>0</v>
          </cell>
          <cell r="O1424">
            <v>0</v>
          </cell>
          <cell r="P1424">
            <v>0</v>
          </cell>
          <cell r="Q1424">
            <v>0</v>
          </cell>
          <cell r="R1424">
            <v>0</v>
          </cell>
          <cell r="S1424">
            <v>0.53500000000000003</v>
          </cell>
          <cell r="T1424">
            <v>0</v>
          </cell>
          <cell r="U1424">
            <v>0</v>
          </cell>
          <cell r="V1424">
            <v>0.29099999999999998</v>
          </cell>
          <cell r="W1424">
            <v>0</v>
          </cell>
          <cell r="X1424">
            <v>0</v>
          </cell>
          <cell r="Y1424">
            <v>0</v>
          </cell>
          <cell r="Z1424">
            <v>0</v>
          </cell>
          <cell r="AA1424">
            <v>0</v>
          </cell>
          <cell r="AB1424">
            <v>0</v>
          </cell>
          <cell r="AC1424">
            <v>0</v>
          </cell>
          <cell r="AD1424">
            <v>0</v>
          </cell>
          <cell r="AE1424">
            <v>1.08</v>
          </cell>
          <cell r="AF1424">
            <v>1.36</v>
          </cell>
          <cell r="AG1424">
            <v>0.73599999999999999</v>
          </cell>
          <cell r="AH1424">
            <v>0.55500000000000005</v>
          </cell>
          <cell r="AI1424">
            <v>0</v>
          </cell>
          <cell r="AJ1424">
            <v>0</v>
          </cell>
          <cell r="AK1424">
            <v>0</v>
          </cell>
          <cell r="AL1424">
            <v>1.69</v>
          </cell>
          <cell r="AM1424">
            <v>0</v>
          </cell>
          <cell r="AN1424">
            <v>0</v>
          </cell>
          <cell r="AO1424">
            <v>0</v>
          </cell>
          <cell r="AP1424">
            <v>0</v>
          </cell>
          <cell r="AQ1424">
            <v>0</v>
          </cell>
          <cell r="AR1424">
            <v>0</v>
          </cell>
          <cell r="AS1424">
            <v>0</v>
          </cell>
          <cell r="AT1424">
            <v>0</v>
          </cell>
          <cell r="AU1424">
            <v>1.81</v>
          </cell>
          <cell r="AV1424">
            <v>0.96299999999999997</v>
          </cell>
          <cell r="AW1424">
            <v>0</v>
          </cell>
          <cell r="AX1424">
            <v>1</v>
          </cell>
          <cell r="AY1424" t="str">
            <v>2L76X51X9.5X19SLBB</v>
          </cell>
        </row>
        <row r="1425">
          <cell r="A1425" t="str">
            <v>2L</v>
          </cell>
          <cell r="B1425" t="str">
            <v>2L3X2X5/16SLBB</v>
          </cell>
          <cell r="C1425">
            <v>10.1</v>
          </cell>
          <cell r="D1425">
            <v>2.96</v>
          </cell>
          <cell r="E1425">
            <v>2</v>
          </cell>
          <cell r="F1425">
            <v>0</v>
          </cell>
          <cell r="G1425">
            <v>0</v>
          </cell>
          <cell r="H1425">
            <v>0</v>
          </cell>
          <cell r="I1425">
            <v>3</v>
          </cell>
          <cell r="J1425">
            <v>0</v>
          </cell>
          <cell r="K1425">
            <v>0</v>
          </cell>
          <cell r="L1425">
            <v>0</v>
          </cell>
          <cell r="M1425">
            <v>0.3125</v>
          </cell>
          <cell r="N1425">
            <v>0</v>
          </cell>
          <cell r="O1425">
            <v>0</v>
          </cell>
          <cell r="P1425">
            <v>0</v>
          </cell>
          <cell r="Q1425">
            <v>0</v>
          </cell>
          <cell r="R1425">
            <v>0</v>
          </cell>
          <cell r="S1425">
            <v>0.51100000000000001</v>
          </cell>
          <cell r="T1425">
            <v>0</v>
          </cell>
          <cell r="U1425">
            <v>0</v>
          </cell>
          <cell r="V1425">
            <v>0.247</v>
          </cell>
          <cell r="W1425">
            <v>0</v>
          </cell>
          <cell r="X1425">
            <v>0</v>
          </cell>
          <cell r="Y1425">
            <v>0</v>
          </cell>
          <cell r="Z1425">
            <v>0</v>
          </cell>
          <cell r="AA1425">
            <v>0</v>
          </cell>
          <cell r="AB1425">
            <v>0</v>
          </cell>
          <cell r="AC1425">
            <v>0</v>
          </cell>
          <cell r="AD1425">
            <v>0</v>
          </cell>
          <cell r="AE1425">
            <v>0.93500000000000005</v>
          </cell>
          <cell r="AF1425">
            <v>1.1399999999999999</v>
          </cell>
          <cell r="AG1425">
            <v>0.628</v>
          </cell>
          <cell r="AH1425">
            <v>0.56200000000000006</v>
          </cell>
          <cell r="AI1425">
            <v>0</v>
          </cell>
          <cell r="AJ1425">
            <v>0</v>
          </cell>
          <cell r="AK1425">
            <v>0</v>
          </cell>
          <cell r="AL1425">
            <v>1.38</v>
          </cell>
          <cell r="AM1425">
            <v>0</v>
          </cell>
          <cell r="AN1425">
            <v>0</v>
          </cell>
          <cell r="AO1425">
            <v>0</v>
          </cell>
          <cell r="AP1425">
            <v>0</v>
          </cell>
          <cell r="AQ1425">
            <v>0</v>
          </cell>
          <cell r="AR1425">
            <v>0</v>
          </cell>
          <cell r="AS1425">
            <v>0</v>
          </cell>
          <cell r="AT1425">
            <v>0</v>
          </cell>
          <cell r="AU1425">
            <v>1.53</v>
          </cell>
          <cell r="AV1425">
            <v>0.94600000000000006</v>
          </cell>
          <cell r="AW1425">
            <v>0</v>
          </cell>
          <cell r="AX1425">
            <v>1</v>
          </cell>
          <cell r="AY1425" t="str">
            <v>2L76X51X7.9SLBB</v>
          </cell>
        </row>
        <row r="1426">
          <cell r="A1426" t="str">
            <v>2L</v>
          </cell>
          <cell r="B1426" t="str">
            <v>2L3X2X5/16X3/8SLBB</v>
          </cell>
          <cell r="C1426">
            <v>10.1</v>
          </cell>
          <cell r="D1426">
            <v>2.96</v>
          </cell>
          <cell r="E1426">
            <v>2</v>
          </cell>
          <cell r="F1426">
            <v>0</v>
          </cell>
          <cell r="G1426">
            <v>0</v>
          </cell>
          <cell r="H1426">
            <v>0</v>
          </cell>
          <cell r="I1426">
            <v>3</v>
          </cell>
          <cell r="J1426">
            <v>0</v>
          </cell>
          <cell r="K1426">
            <v>0</v>
          </cell>
          <cell r="L1426">
            <v>0</v>
          </cell>
          <cell r="M1426">
            <v>0.3125</v>
          </cell>
          <cell r="N1426">
            <v>0</v>
          </cell>
          <cell r="O1426">
            <v>0</v>
          </cell>
          <cell r="P1426">
            <v>0</v>
          </cell>
          <cell r="Q1426">
            <v>0</v>
          </cell>
          <cell r="R1426">
            <v>0</v>
          </cell>
          <cell r="S1426">
            <v>0.51100000000000001</v>
          </cell>
          <cell r="T1426">
            <v>0</v>
          </cell>
          <cell r="U1426">
            <v>0</v>
          </cell>
          <cell r="V1426">
            <v>0.247</v>
          </cell>
          <cell r="W1426">
            <v>0</v>
          </cell>
          <cell r="X1426">
            <v>0</v>
          </cell>
          <cell r="Y1426">
            <v>0</v>
          </cell>
          <cell r="Z1426">
            <v>0</v>
          </cell>
          <cell r="AA1426">
            <v>0</v>
          </cell>
          <cell r="AB1426">
            <v>0</v>
          </cell>
          <cell r="AC1426">
            <v>0</v>
          </cell>
          <cell r="AD1426">
            <v>0</v>
          </cell>
          <cell r="AE1426">
            <v>0.93500000000000005</v>
          </cell>
          <cell r="AF1426">
            <v>1.1399999999999999</v>
          </cell>
          <cell r="AG1426">
            <v>0.628</v>
          </cell>
          <cell r="AH1426">
            <v>0.56200000000000006</v>
          </cell>
          <cell r="AI1426">
            <v>0</v>
          </cell>
          <cell r="AJ1426">
            <v>0</v>
          </cell>
          <cell r="AK1426">
            <v>0</v>
          </cell>
          <cell r="AL1426">
            <v>1.52</v>
          </cell>
          <cell r="AM1426">
            <v>0</v>
          </cell>
          <cell r="AN1426">
            <v>0</v>
          </cell>
          <cell r="AO1426">
            <v>0</v>
          </cell>
          <cell r="AP1426">
            <v>0</v>
          </cell>
          <cell r="AQ1426">
            <v>0</v>
          </cell>
          <cell r="AR1426">
            <v>0</v>
          </cell>
          <cell r="AS1426">
            <v>0</v>
          </cell>
          <cell r="AT1426">
            <v>0</v>
          </cell>
          <cell r="AU1426">
            <v>1.66</v>
          </cell>
          <cell r="AV1426">
            <v>0.95400000000000007</v>
          </cell>
          <cell r="AW1426">
            <v>0</v>
          </cell>
          <cell r="AX1426">
            <v>1</v>
          </cell>
          <cell r="AY1426" t="str">
            <v>2L76X51X7.9X9SLBB</v>
          </cell>
        </row>
        <row r="1427">
          <cell r="A1427" t="str">
            <v>2L</v>
          </cell>
          <cell r="B1427" t="str">
            <v>2L3X2X5/16X3/4SLBB</v>
          </cell>
          <cell r="C1427">
            <v>10.1</v>
          </cell>
          <cell r="D1427">
            <v>2.96</v>
          </cell>
          <cell r="E1427">
            <v>2</v>
          </cell>
          <cell r="F1427">
            <v>0</v>
          </cell>
          <cell r="G1427">
            <v>0</v>
          </cell>
          <cell r="H1427">
            <v>0</v>
          </cell>
          <cell r="I1427">
            <v>3</v>
          </cell>
          <cell r="J1427">
            <v>0</v>
          </cell>
          <cell r="K1427">
            <v>0</v>
          </cell>
          <cell r="L1427">
            <v>0</v>
          </cell>
          <cell r="M1427">
            <v>0.3125</v>
          </cell>
          <cell r="N1427">
            <v>0</v>
          </cell>
          <cell r="O1427">
            <v>0</v>
          </cell>
          <cell r="P1427">
            <v>0</v>
          </cell>
          <cell r="Q1427">
            <v>0</v>
          </cell>
          <cell r="R1427">
            <v>0</v>
          </cell>
          <cell r="S1427">
            <v>0.51100000000000001</v>
          </cell>
          <cell r="T1427">
            <v>0</v>
          </cell>
          <cell r="U1427">
            <v>0</v>
          </cell>
          <cell r="V1427">
            <v>0.247</v>
          </cell>
          <cell r="W1427">
            <v>0</v>
          </cell>
          <cell r="X1427">
            <v>0</v>
          </cell>
          <cell r="Y1427">
            <v>0</v>
          </cell>
          <cell r="Z1427">
            <v>0</v>
          </cell>
          <cell r="AA1427">
            <v>0</v>
          </cell>
          <cell r="AB1427">
            <v>0</v>
          </cell>
          <cell r="AC1427">
            <v>0</v>
          </cell>
          <cell r="AD1427">
            <v>0</v>
          </cell>
          <cell r="AE1427">
            <v>0.93500000000000005</v>
          </cell>
          <cell r="AF1427">
            <v>1.1399999999999999</v>
          </cell>
          <cell r="AG1427">
            <v>0.628</v>
          </cell>
          <cell r="AH1427">
            <v>0.56200000000000006</v>
          </cell>
          <cell r="AI1427">
            <v>0</v>
          </cell>
          <cell r="AJ1427">
            <v>0</v>
          </cell>
          <cell r="AK1427">
            <v>0</v>
          </cell>
          <cell r="AL1427">
            <v>1.67</v>
          </cell>
          <cell r="AM1427">
            <v>0</v>
          </cell>
          <cell r="AN1427">
            <v>0</v>
          </cell>
          <cell r="AO1427">
            <v>0</v>
          </cell>
          <cell r="AP1427">
            <v>0</v>
          </cell>
          <cell r="AQ1427">
            <v>0</v>
          </cell>
          <cell r="AR1427">
            <v>0</v>
          </cell>
          <cell r="AS1427">
            <v>0</v>
          </cell>
          <cell r="AT1427">
            <v>0</v>
          </cell>
          <cell r="AU1427">
            <v>1.8</v>
          </cell>
          <cell r="AV1427">
            <v>0.96099999999999997</v>
          </cell>
          <cell r="AW1427">
            <v>0</v>
          </cell>
          <cell r="AX1427">
            <v>1</v>
          </cell>
          <cell r="AY1427" t="str">
            <v>2L76X51X7.9X19SLBB</v>
          </cell>
        </row>
        <row r="1428">
          <cell r="A1428" t="str">
            <v>2L</v>
          </cell>
          <cell r="B1428" t="str">
            <v>2L3X2X1/4SLBB</v>
          </cell>
          <cell r="C1428">
            <v>8.18</v>
          </cell>
          <cell r="D1428">
            <v>2.4</v>
          </cell>
          <cell r="E1428">
            <v>2</v>
          </cell>
          <cell r="F1428">
            <v>0</v>
          </cell>
          <cell r="G1428">
            <v>0</v>
          </cell>
          <cell r="H1428">
            <v>0</v>
          </cell>
          <cell r="I1428">
            <v>3</v>
          </cell>
          <cell r="J1428">
            <v>0</v>
          </cell>
          <cell r="K1428">
            <v>0</v>
          </cell>
          <cell r="L1428">
            <v>0</v>
          </cell>
          <cell r="M1428">
            <v>0.25</v>
          </cell>
          <cell r="N1428">
            <v>0</v>
          </cell>
          <cell r="O1428">
            <v>0</v>
          </cell>
          <cell r="P1428">
            <v>0</v>
          </cell>
          <cell r="Q1428">
            <v>0</v>
          </cell>
          <cell r="R1428">
            <v>0</v>
          </cell>
          <cell r="S1428">
            <v>0.48699999999999999</v>
          </cell>
          <cell r="T1428">
            <v>0</v>
          </cell>
          <cell r="U1428">
            <v>0</v>
          </cell>
          <cell r="V1428">
            <v>0.2</v>
          </cell>
          <cell r="W1428">
            <v>0</v>
          </cell>
          <cell r="X1428">
            <v>0</v>
          </cell>
          <cell r="Y1428">
            <v>0</v>
          </cell>
          <cell r="Z1428">
            <v>0</v>
          </cell>
          <cell r="AA1428">
            <v>0</v>
          </cell>
          <cell r="AB1428">
            <v>0</v>
          </cell>
          <cell r="AC1428">
            <v>0</v>
          </cell>
          <cell r="AD1428">
            <v>0</v>
          </cell>
          <cell r="AE1428">
            <v>0.77900000000000003</v>
          </cell>
          <cell r="AF1428">
            <v>0.92600000000000005</v>
          </cell>
          <cell r="AG1428">
            <v>0.51500000000000001</v>
          </cell>
          <cell r="AH1428">
            <v>0.56900000000000006</v>
          </cell>
          <cell r="AI1428">
            <v>0</v>
          </cell>
          <cell r="AJ1428">
            <v>0</v>
          </cell>
          <cell r="AK1428">
            <v>0</v>
          </cell>
          <cell r="AL1428">
            <v>1.37</v>
          </cell>
          <cell r="AM1428">
            <v>0</v>
          </cell>
          <cell r="AN1428">
            <v>0</v>
          </cell>
          <cell r="AO1428">
            <v>0</v>
          </cell>
          <cell r="AP1428">
            <v>0</v>
          </cell>
          <cell r="AQ1428">
            <v>0</v>
          </cell>
          <cell r="AR1428">
            <v>0</v>
          </cell>
          <cell r="AS1428">
            <v>0</v>
          </cell>
          <cell r="AT1428">
            <v>0</v>
          </cell>
          <cell r="AU1428">
            <v>1.52</v>
          </cell>
          <cell r="AV1428">
            <v>0.94400000000000006</v>
          </cell>
          <cell r="AW1428">
            <v>0</v>
          </cell>
          <cell r="AX1428">
            <v>1</v>
          </cell>
          <cell r="AY1428" t="str">
            <v>2L76X51X6.4SLBB</v>
          </cell>
        </row>
        <row r="1429">
          <cell r="A1429" t="str">
            <v>2L</v>
          </cell>
          <cell r="B1429" t="str">
            <v>2L3X2X1/4X3/8SLBB</v>
          </cell>
          <cell r="C1429">
            <v>8.18</v>
          </cell>
          <cell r="D1429">
            <v>2.4</v>
          </cell>
          <cell r="E1429">
            <v>2</v>
          </cell>
          <cell r="F1429">
            <v>0</v>
          </cell>
          <cell r="G1429">
            <v>0</v>
          </cell>
          <cell r="H1429">
            <v>0</v>
          </cell>
          <cell r="I1429">
            <v>3</v>
          </cell>
          <cell r="J1429">
            <v>0</v>
          </cell>
          <cell r="K1429">
            <v>0</v>
          </cell>
          <cell r="L1429">
            <v>0</v>
          </cell>
          <cell r="M1429">
            <v>0.25</v>
          </cell>
          <cell r="N1429">
            <v>0</v>
          </cell>
          <cell r="O1429">
            <v>0</v>
          </cell>
          <cell r="P1429">
            <v>0</v>
          </cell>
          <cell r="Q1429">
            <v>0</v>
          </cell>
          <cell r="R1429">
            <v>0</v>
          </cell>
          <cell r="S1429">
            <v>0.48699999999999999</v>
          </cell>
          <cell r="T1429">
            <v>0</v>
          </cell>
          <cell r="U1429">
            <v>0</v>
          </cell>
          <cell r="V1429">
            <v>0.2</v>
          </cell>
          <cell r="W1429">
            <v>0</v>
          </cell>
          <cell r="X1429">
            <v>0</v>
          </cell>
          <cell r="Y1429">
            <v>0</v>
          </cell>
          <cell r="Z1429">
            <v>0</v>
          </cell>
          <cell r="AA1429">
            <v>0</v>
          </cell>
          <cell r="AB1429">
            <v>0</v>
          </cell>
          <cell r="AC1429">
            <v>0</v>
          </cell>
          <cell r="AD1429">
            <v>0</v>
          </cell>
          <cell r="AE1429">
            <v>0.77900000000000003</v>
          </cell>
          <cell r="AF1429">
            <v>0.92600000000000005</v>
          </cell>
          <cell r="AG1429">
            <v>0.51500000000000001</v>
          </cell>
          <cell r="AH1429">
            <v>0.56900000000000006</v>
          </cell>
          <cell r="AI1429">
            <v>0</v>
          </cell>
          <cell r="AJ1429">
            <v>0</v>
          </cell>
          <cell r="AK1429">
            <v>0</v>
          </cell>
          <cell r="AL1429">
            <v>1.51</v>
          </cell>
          <cell r="AM1429">
            <v>0</v>
          </cell>
          <cell r="AN1429">
            <v>0</v>
          </cell>
          <cell r="AO1429">
            <v>0</v>
          </cell>
          <cell r="AP1429">
            <v>0</v>
          </cell>
          <cell r="AQ1429">
            <v>0</v>
          </cell>
          <cell r="AR1429">
            <v>0</v>
          </cell>
          <cell r="AS1429">
            <v>0</v>
          </cell>
          <cell r="AT1429">
            <v>0</v>
          </cell>
          <cell r="AU1429">
            <v>1.65</v>
          </cell>
          <cell r="AV1429">
            <v>0.95200000000000007</v>
          </cell>
          <cell r="AW1429">
            <v>0</v>
          </cell>
          <cell r="AX1429">
            <v>1</v>
          </cell>
          <cell r="AY1429" t="str">
            <v>2L76X51X6.4X9SLBB</v>
          </cell>
        </row>
        <row r="1430">
          <cell r="A1430" t="str">
            <v>2L</v>
          </cell>
          <cell r="B1430" t="str">
            <v>2L3X2X1/4X3/4SLBB</v>
          </cell>
          <cell r="C1430">
            <v>8.18</v>
          </cell>
          <cell r="D1430">
            <v>2.4</v>
          </cell>
          <cell r="E1430">
            <v>2</v>
          </cell>
          <cell r="F1430">
            <v>0</v>
          </cell>
          <cell r="G1430">
            <v>0</v>
          </cell>
          <cell r="H1430">
            <v>0</v>
          </cell>
          <cell r="I1430">
            <v>3</v>
          </cell>
          <cell r="J1430">
            <v>0</v>
          </cell>
          <cell r="K1430">
            <v>0</v>
          </cell>
          <cell r="L1430">
            <v>0</v>
          </cell>
          <cell r="M1430">
            <v>0.25</v>
          </cell>
          <cell r="N1430">
            <v>0</v>
          </cell>
          <cell r="O1430">
            <v>0</v>
          </cell>
          <cell r="P1430">
            <v>0</v>
          </cell>
          <cell r="Q1430">
            <v>0</v>
          </cell>
          <cell r="R1430">
            <v>0</v>
          </cell>
          <cell r="S1430">
            <v>0.48699999999999999</v>
          </cell>
          <cell r="T1430">
            <v>0</v>
          </cell>
          <cell r="U1430">
            <v>0</v>
          </cell>
          <cell r="V1430">
            <v>0.2</v>
          </cell>
          <cell r="W1430">
            <v>0</v>
          </cell>
          <cell r="X1430">
            <v>0</v>
          </cell>
          <cell r="Y1430">
            <v>0</v>
          </cell>
          <cell r="Z1430">
            <v>0</v>
          </cell>
          <cell r="AA1430">
            <v>0</v>
          </cell>
          <cell r="AB1430">
            <v>0</v>
          </cell>
          <cell r="AC1430">
            <v>0</v>
          </cell>
          <cell r="AD1430">
            <v>0</v>
          </cell>
          <cell r="AE1430">
            <v>0.77900000000000003</v>
          </cell>
          <cell r="AF1430">
            <v>0.92600000000000005</v>
          </cell>
          <cell r="AG1430">
            <v>0.51500000000000001</v>
          </cell>
          <cell r="AH1430">
            <v>0.56900000000000006</v>
          </cell>
          <cell r="AI1430">
            <v>0</v>
          </cell>
          <cell r="AJ1430">
            <v>0</v>
          </cell>
          <cell r="AK1430">
            <v>0</v>
          </cell>
          <cell r="AL1430">
            <v>1.66</v>
          </cell>
          <cell r="AM1430">
            <v>0</v>
          </cell>
          <cell r="AN1430">
            <v>0</v>
          </cell>
          <cell r="AO1430">
            <v>0</v>
          </cell>
          <cell r="AP1430">
            <v>0</v>
          </cell>
          <cell r="AQ1430">
            <v>0</v>
          </cell>
          <cell r="AR1430">
            <v>0</v>
          </cell>
          <cell r="AS1430">
            <v>0</v>
          </cell>
          <cell r="AT1430">
            <v>0</v>
          </cell>
          <cell r="AU1430">
            <v>1.79</v>
          </cell>
          <cell r="AV1430">
            <v>0.95900000000000007</v>
          </cell>
          <cell r="AW1430">
            <v>0</v>
          </cell>
          <cell r="AX1430">
            <v>1</v>
          </cell>
          <cell r="AY1430" t="str">
            <v>2L76X51X6.4X19SLBB</v>
          </cell>
        </row>
        <row r="1431">
          <cell r="A1431" t="str">
            <v>2L</v>
          </cell>
          <cell r="B1431" t="str">
            <v>2L3X2X3/16SLBB</v>
          </cell>
          <cell r="C1431">
            <v>6.24</v>
          </cell>
          <cell r="D1431">
            <v>1.83</v>
          </cell>
          <cell r="E1431">
            <v>2</v>
          </cell>
          <cell r="F1431">
            <v>0</v>
          </cell>
          <cell r="G1431">
            <v>0</v>
          </cell>
          <cell r="H1431">
            <v>0</v>
          </cell>
          <cell r="I1431">
            <v>3</v>
          </cell>
          <cell r="J1431">
            <v>0</v>
          </cell>
          <cell r="K1431">
            <v>0</v>
          </cell>
          <cell r="L1431">
            <v>0</v>
          </cell>
          <cell r="M1431">
            <v>0.1875</v>
          </cell>
          <cell r="N1431">
            <v>0</v>
          </cell>
          <cell r="O1431">
            <v>0</v>
          </cell>
          <cell r="P1431">
            <v>0</v>
          </cell>
          <cell r="Q1431">
            <v>0</v>
          </cell>
          <cell r="R1431">
            <v>0</v>
          </cell>
          <cell r="S1431">
            <v>0.46200000000000002</v>
          </cell>
          <cell r="T1431">
            <v>0</v>
          </cell>
          <cell r="U1431">
            <v>0</v>
          </cell>
          <cell r="V1431">
            <v>0.153</v>
          </cell>
          <cell r="W1431">
            <v>0</v>
          </cell>
          <cell r="X1431">
            <v>0</v>
          </cell>
          <cell r="Y1431">
            <v>0</v>
          </cell>
          <cell r="Z1431">
            <v>0</v>
          </cell>
          <cell r="AA1431">
            <v>0</v>
          </cell>
          <cell r="AB1431">
            <v>0</v>
          </cell>
          <cell r="AC1431">
            <v>0</v>
          </cell>
          <cell r="AD1431">
            <v>0</v>
          </cell>
          <cell r="AE1431">
            <v>0.61</v>
          </cell>
          <cell r="AF1431">
            <v>0.70300000000000007</v>
          </cell>
          <cell r="AG1431">
            <v>0.39600000000000002</v>
          </cell>
          <cell r="AH1431">
            <v>0.57699999999999996</v>
          </cell>
          <cell r="AI1431">
            <v>0</v>
          </cell>
          <cell r="AJ1431">
            <v>0</v>
          </cell>
          <cell r="AK1431">
            <v>0</v>
          </cell>
          <cell r="AL1431">
            <v>1.35</v>
          </cell>
          <cell r="AM1431">
            <v>0</v>
          </cell>
          <cell r="AN1431">
            <v>0</v>
          </cell>
          <cell r="AO1431">
            <v>0</v>
          </cell>
          <cell r="AP1431">
            <v>0</v>
          </cell>
          <cell r="AQ1431">
            <v>0</v>
          </cell>
          <cell r="AR1431">
            <v>0</v>
          </cell>
          <cell r="AS1431">
            <v>0</v>
          </cell>
          <cell r="AT1431">
            <v>0</v>
          </cell>
          <cell r="AU1431">
            <v>1.52</v>
          </cell>
          <cell r="AV1431">
            <v>0.94100000000000006</v>
          </cell>
          <cell r="AW1431">
            <v>0</v>
          </cell>
          <cell r="AX1431">
            <v>0.998</v>
          </cell>
          <cell r="AY1431" t="str">
            <v>2L76X51X4.8SLBB</v>
          </cell>
        </row>
        <row r="1432">
          <cell r="A1432" t="str">
            <v>2L</v>
          </cell>
          <cell r="B1432" t="str">
            <v>2L3X2X3/16X3/8SLBB</v>
          </cell>
          <cell r="C1432">
            <v>6.24</v>
          </cell>
          <cell r="D1432">
            <v>1.83</v>
          </cell>
          <cell r="E1432">
            <v>2</v>
          </cell>
          <cell r="F1432">
            <v>0</v>
          </cell>
          <cell r="G1432">
            <v>0</v>
          </cell>
          <cell r="H1432">
            <v>0</v>
          </cell>
          <cell r="I1432">
            <v>3</v>
          </cell>
          <cell r="J1432">
            <v>0</v>
          </cell>
          <cell r="K1432">
            <v>0</v>
          </cell>
          <cell r="L1432">
            <v>0</v>
          </cell>
          <cell r="M1432">
            <v>0.1875</v>
          </cell>
          <cell r="N1432">
            <v>0</v>
          </cell>
          <cell r="O1432">
            <v>0</v>
          </cell>
          <cell r="P1432">
            <v>0</v>
          </cell>
          <cell r="Q1432">
            <v>0</v>
          </cell>
          <cell r="R1432">
            <v>0</v>
          </cell>
          <cell r="S1432">
            <v>0.46200000000000002</v>
          </cell>
          <cell r="T1432">
            <v>0</v>
          </cell>
          <cell r="U1432">
            <v>0</v>
          </cell>
          <cell r="V1432">
            <v>0.153</v>
          </cell>
          <cell r="W1432">
            <v>0</v>
          </cell>
          <cell r="X1432">
            <v>0</v>
          </cell>
          <cell r="Y1432">
            <v>0</v>
          </cell>
          <cell r="Z1432">
            <v>0</v>
          </cell>
          <cell r="AA1432">
            <v>0</v>
          </cell>
          <cell r="AB1432">
            <v>0</v>
          </cell>
          <cell r="AC1432">
            <v>0</v>
          </cell>
          <cell r="AD1432">
            <v>0</v>
          </cell>
          <cell r="AE1432">
            <v>0.61</v>
          </cell>
          <cell r="AF1432">
            <v>0.70300000000000007</v>
          </cell>
          <cell r="AG1432">
            <v>0.39600000000000002</v>
          </cell>
          <cell r="AH1432">
            <v>0.57699999999999996</v>
          </cell>
          <cell r="AI1432">
            <v>0</v>
          </cell>
          <cell r="AJ1432">
            <v>0</v>
          </cell>
          <cell r="AK1432">
            <v>0</v>
          </cell>
          <cell r="AL1432">
            <v>1.49</v>
          </cell>
          <cell r="AM1432">
            <v>0</v>
          </cell>
          <cell r="AN1432">
            <v>0</v>
          </cell>
          <cell r="AO1432">
            <v>0</v>
          </cell>
          <cell r="AP1432">
            <v>0</v>
          </cell>
          <cell r="AQ1432">
            <v>0</v>
          </cell>
          <cell r="AR1432">
            <v>0</v>
          </cell>
          <cell r="AS1432">
            <v>0</v>
          </cell>
          <cell r="AT1432">
            <v>0</v>
          </cell>
          <cell r="AU1432">
            <v>1.64</v>
          </cell>
          <cell r="AV1432">
            <v>0.95</v>
          </cell>
          <cell r="AW1432">
            <v>0</v>
          </cell>
          <cell r="AX1432">
            <v>0.91200000000000003</v>
          </cell>
          <cell r="AY1432" t="str">
            <v>2L76X51X4.8X9SLBB</v>
          </cell>
        </row>
        <row r="1433">
          <cell r="A1433" t="str">
            <v>2L</v>
          </cell>
          <cell r="B1433" t="str">
            <v>2L3X2X3/16X3/4SLBB</v>
          </cell>
          <cell r="C1433">
            <v>6.24</v>
          </cell>
          <cell r="D1433">
            <v>1.83</v>
          </cell>
          <cell r="E1433">
            <v>2</v>
          </cell>
          <cell r="F1433">
            <v>0</v>
          </cell>
          <cell r="G1433">
            <v>0</v>
          </cell>
          <cell r="H1433">
            <v>0</v>
          </cell>
          <cell r="I1433">
            <v>3</v>
          </cell>
          <cell r="J1433">
            <v>0</v>
          </cell>
          <cell r="K1433">
            <v>0</v>
          </cell>
          <cell r="L1433">
            <v>0</v>
          </cell>
          <cell r="M1433">
            <v>0.1875</v>
          </cell>
          <cell r="N1433">
            <v>0</v>
          </cell>
          <cell r="O1433">
            <v>0</v>
          </cell>
          <cell r="P1433">
            <v>0</v>
          </cell>
          <cell r="Q1433">
            <v>0</v>
          </cell>
          <cell r="R1433">
            <v>0</v>
          </cell>
          <cell r="S1433">
            <v>0.46200000000000002</v>
          </cell>
          <cell r="T1433">
            <v>0</v>
          </cell>
          <cell r="U1433">
            <v>0</v>
          </cell>
          <cell r="V1433">
            <v>0.153</v>
          </cell>
          <cell r="W1433">
            <v>0</v>
          </cell>
          <cell r="X1433">
            <v>0</v>
          </cell>
          <cell r="Y1433">
            <v>0</v>
          </cell>
          <cell r="Z1433">
            <v>0</v>
          </cell>
          <cell r="AA1433">
            <v>0</v>
          </cell>
          <cell r="AB1433">
            <v>0</v>
          </cell>
          <cell r="AC1433">
            <v>0</v>
          </cell>
          <cell r="AD1433">
            <v>0</v>
          </cell>
          <cell r="AE1433">
            <v>0.61</v>
          </cell>
          <cell r="AF1433">
            <v>0.70300000000000007</v>
          </cell>
          <cell r="AG1433">
            <v>0.39600000000000002</v>
          </cell>
          <cell r="AH1433">
            <v>0.57699999999999996</v>
          </cell>
          <cell r="AI1433">
            <v>0</v>
          </cell>
          <cell r="AJ1433">
            <v>0</v>
          </cell>
          <cell r="AK1433">
            <v>0</v>
          </cell>
          <cell r="AL1433">
            <v>1.64</v>
          </cell>
          <cell r="AM1433">
            <v>0</v>
          </cell>
          <cell r="AN1433">
            <v>0</v>
          </cell>
          <cell r="AO1433">
            <v>0</v>
          </cell>
          <cell r="AP1433">
            <v>0</v>
          </cell>
          <cell r="AQ1433">
            <v>0</v>
          </cell>
          <cell r="AR1433">
            <v>0</v>
          </cell>
          <cell r="AS1433">
            <v>0</v>
          </cell>
          <cell r="AT1433">
            <v>0</v>
          </cell>
          <cell r="AU1433">
            <v>1.78</v>
          </cell>
          <cell r="AV1433">
            <v>0.95700000000000007</v>
          </cell>
          <cell r="AW1433">
            <v>0</v>
          </cell>
          <cell r="AX1433">
            <v>0.91200000000000003</v>
          </cell>
          <cell r="AY1433" t="str">
            <v>2L76X51X4.8X19SLBB</v>
          </cell>
        </row>
        <row r="1434">
          <cell r="A1434" t="str">
            <v>2L</v>
          </cell>
          <cell r="B1434" t="str">
            <v>2L2-1/2X2X3/8SLBB</v>
          </cell>
          <cell r="C1434">
            <v>10.6</v>
          </cell>
          <cell r="D1434">
            <v>3.11</v>
          </cell>
          <cell r="E1434">
            <v>2</v>
          </cell>
          <cell r="F1434">
            <v>0</v>
          </cell>
          <cell r="G1434">
            <v>0</v>
          </cell>
          <cell r="H1434">
            <v>0</v>
          </cell>
          <cell r="I1434">
            <v>2.5</v>
          </cell>
          <cell r="J1434">
            <v>0</v>
          </cell>
          <cell r="K1434">
            <v>0</v>
          </cell>
          <cell r="L1434">
            <v>0</v>
          </cell>
          <cell r="M1434">
            <v>0.375</v>
          </cell>
          <cell r="N1434">
            <v>0</v>
          </cell>
          <cell r="O1434">
            <v>0</v>
          </cell>
          <cell r="P1434">
            <v>0</v>
          </cell>
          <cell r="Q1434">
            <v>0</v>
          </cell>
          <cell r="R1434">
            <v>0</v>
          </cell>
          <cell r="S1434">
            <v>0.57799999999999996</v>
          </cell>
          <cell r="T1434">
            <v>0</v>
          </cell>
          <cell r="U1434">
            <v>0</v>
          </cell>
          <cell r="V1434">
            <v>0.311</v>
          </cell>
          <cell r="W1434">
            <v>0</v>
          </cell>
          <cell r="X1434">
            <v>0</v>
          </cell>
          <cell r="Y1434">
            <v>0</v>
          </cell>
          <cell r="Z1434">
            <v>0</v>
          </cell>
          <cell r="AA1434">
            <v>0</v>
          </cell>
          <cell r="AB1434">
            <v>0</v>
          </cell>
          <cell r="AC1434">
            <v>0</v>
          </cell>
          <cell r="AD1434">
            <v>0</v>
          </cell>
          <cell r="AE1434">
            <v>1.03</v>
          </cell>
          <cell r="AF1434">
            <v>1.31</v>
          </cell>
          <cell r="AG1434">
            <v>0.72199999999999998</v>
          </cell>
          <cell r="AH1434">
            <v>0.57400000000000007</v>
          </cell>
          <cell r="AI1434">
            <v>0</v>
          </cell>
          <cell r="AJ1434">
            <v>0</v>
          </cell>
          <cell r="AK1434">
            <v>0</v>
          </cell>
          <cell r="AL1434">
            <v>1.1299999999999999</v>
          </cell>
          <cell r="AM1434">
            <v>0</v>
          </cell>
          <cell r="AN1434">
            <v>0</v>
          </cell>
          <cell r="AO1434">
            <v>0</v>
          </cell>
          <cell r="AP1434">
            <v>0</v>
          </cell>
          <cell r="AQ1434">
            <v>0</v>
          </cell>
          <cell r="AR1434">
            <v>0</v>
          </cell>
          <cell r="AS1434">
            <v>0</v>
          </cell>
          <cell r="AT1434">
            <v>0</v>
          </cell>
          <cell r="AU1434">
            <v>1.32</v>
          </cell>
          <cell r="AV1434">
            <v>0.91300000000000003</v>
          </cell>
          <cell r="AW1434">
            <v>0</v>
          </cell>
          <cell r="AX1434">
            <v>1</v>
          </cell>
          <cell r="AY1434" t="str">
            <v>2L64X51X9.5SLBB</v>
          </cell>
        </row>
        <row r="1435">
          <cell r="A1435" t="str">
            <v>2L</v>
          </cell>
          <cell r="B1435" t="str">
            <v>2L2-1/2X2X3/8X3/8SLBB</v>
          </cell>
          <cell r="C1435">
            <v>10.6</v>
          </cell>
          <cell r="D1435">
            <v>3.11</v>
          </cell>
          <cell r="E1435">
            <v>2</v>
          </cell>
          <cell r="F1435">
            <v>0</v>
          </cell>
          <cell r="G1435">
            <v>0</v>
          </cell>
          <cell r="H1435">
            <v>0</v>
          </cell>
          <cell r="I1435">
            <v>2.5</v>
          </cell>
          <cell r="J1435">
            <v>0</v>
          </cell>
          <cell r="K1435">
            <v>0</v>
          </cell>
          <cell r="L1435">
            <v>0</v>
          </cell>
          <cell r="M1435">
            <v>0.375</v>
          </cell>
          <cell r="N1435">
            <v>0</v>
          </cell>
          <cell r="O1435">
            <v>0</v>
          </cell>
          <cell r="P1435">
            <v>0</v>
          </cell>
          <cell r="Q1435">
            <v>0</v>
          </cell>
          <cell r="R1435">
            <v>0</v>
          </cell>
          <cell r="S1435">
            <v>0.57799999999999996</v>
          </cell>
          <cell r="T1435">
            <v>0</v>
          </cell>
          <cell r="U1435">
            <v>0</v>
          </cell>
          <cell r="V1435">
            <v>0.311</v>
          </cell>
          <cell r="W1435">
            <v>0</v>
          </cell>
          <cell r="X1435">
            <v>0</v>
          </cell>
          <cell r="Y1435">
            <v>0</v>
          </cell>
          <cell r="Z1435">
            <v>0</v>
          </cell>
          <cell r="AA1435">
            <v>0</v>
          </cell>
          <cell r="AB1435">
            <v>0</v>
          </cell>
          <cell r="AC1435">
            <v>0</v>
          </cell>
          <cell r="AD1435">
            <v>0</v>
          </cell>
          <cell r="AE1435">
            <v>1.03</v>
          </cell>
          <cell r="AF1435">
            <v>1.31</v>
          </cell>
          <cell r="AG1435">
            <v>0.72199999999999998</v>
          </cell>
          <cell r="AH1435">
            <v>0.57400000000000007</v>
          </cell>
          <cell r="AI1435">
            <v>0</v>
          </cell>
          <cell r="AJ1435">
            <v>0</v>
          </cell>
          <cell r="AK1435">
            <v>0</v>
          </cell>
          <cell r="AL1435">
            <v>1.27</v>
          </cell>
          <cell r="AM1435">
            <v>0</v>
          </cell>
          <cell r="AN1435">
            <v>0</v>
          </cell>
          <cell r="AO1435">
            <v>0</v>
          </cell>
          <cell r="AP1435">
            <v>0</v>
          </cell>
          <cell r="AQ1435">
            <v>0</v>
          </cell>
          <cell r="AR1435">
            <v>0</v>
          </cell>
          <cell r="AS1435">
            <v>0</v>
          </cell>
          <cell r="AT1435">
            <v>0</v>
          </cell>
          <cell r="AU1435">
            <v>1.45</v>
          </cell>
          <cell r="AV1435">
            <v>0.92700000000000005</v>
          </cell>
          <cell r="AW1435">
            <v>0</v>
          </cell>
          <cell r="AX1435">
            <v>1</v>
          </cell>
          <cell r="AY1435" t="str">
            <v>2L64X51X9.5X9SLBB</v>
          </cell>
        </row>
        <row r="1436">
          <cell r="A1436" t="str">
            <v>2L</v>
          </cell>
          <cell r="B1436" t="str">
            <v>2L2-1/2X2X3/8X3/4SLBB</v>
          </cell>
          <cell r="C1436">
            <v>10.6</v>
          </cell>
          <cell r="D1436">
            <v>3.11</v>
          </cell>
          <cell r="E1436">
            <v>2</v>
          </cell>
          <cell r="F1436">
            <v>0</v>
          </cell>
          <cell r="G1436">
            <v>0</v>
          </cell>
          <cell r="H1436">
            <v>0</v>
          </cell>
          <cell r="I1436">
            <v>2.5</v>
          </cell>
          <cell r="J1436">
            <v>0</v>
          </cell>
          <cell r="K1436">
            <v>0</v>
          </cell>
          <cell r="L1436">
            <v>0</v>
          </cell>
          <cell r="M1436">
            <v>0.375</v>
          </cell>
          <cell r="N1436">
            <v>0</v>
          </cell>
          <cell r="O1436">
            <v>0</v>
          </cell>
          <cell r="P1436">
            <v>0</v>
          </cell>
          <cell r="Q1436">
            <v>0</v>
          </cell>
          <cell r="R1436">
            <v>0</v>
          </cell>
          <cell r="S1436">
            <v>0.57799999999999996</v>
          </cell>
          <cell r="T1436">
            <v>0</v>
          </cell>
          <cell r="U1436">
            <v>0</v>
          </cell>
          <cell r="V1436">
            <v>0.311</v>
          </cell>
          <cell r="W1436">
            <v>0</v>
          </cell>
          <cell r="X1436">
            <v>0</v>
          </cell>
          <cell r="Y1436">
            <v>0</v>
          </cell>
          <cell r="Z1436">
            <v>0</v>
          </cell>
          <cell r="AA1436">
            <v>0</v>
          </cell>
          <cell r="AB1436">
            <v>0</v>
          </cell>
          <cell r="AC1436">
            <v>0</v>
          </cell>
          <cell r="AD1436">
            <v>0</v>
          </cell>
          <cell r="AE1436">
            <v>1.03</v>
          </cell>
          <cell r="AF1436">
            <v>1.31</v>
          </cell>
          <cell r="AG1436">
            <v>0.72199999999999998</v>
          </cell>
          <cell r="AH1436">
            <v>0.57400000000000007</v>
          </cell>
          <cell r="AI1436">
            <v>0</v>
          </cell>
          <cell r="AJ1436">
            <v>0</v>
          </cell>
          <cell r="AK1436">
            <v>0</v>
          </cell>
          <cell r="AL1436">
            <v>1.42</v>
          </cell>
          <cell r="AM1436">
            <v>0</v>
          </cell>
          <cell r="AN1436">
            <v>0</v>
          </cell>
          <cell r="AO1436">
            <v>0</v>
          </cell>
          <cell r="AP1436">
            <v>0</v>
          </cell>
          <cell r="AQ1436">
            <v>0</v>
          </cell>
          <cell r="AR1436">
            <v>0</v>
          </cell>
          <cell r="AS1436">
            <v>0</v>
          </cell>
          <cell r="AT1436">
            <v>0</v>
          </cell>
          <cell r="AU1436">
            <v>1.59</v>
          </cell>
          <cell r="AV1436">
            <v>0.93900000000000006</v>
          </cell>
          <cell r="AW1436">
            <v>0</v>
          </cell>
          <cell r="AX1436">
            <v>1</v>
          </cell>
          <cell r="AY1436" t="str">
            <v>2L64X51X9.5X19SLBB</v>
          </cell>
        </row>
        <row r="1437">
          <cell r="A1437" t="str">
            <v>2L</v>
          </cell>
          <cell r="B1437" t="str">
            <v>2L2-1/2X2X5/16SLBB</v>
          </cell>
          <cell r="C1437">
            <v>8.9700000000000006</v>
          </cell>
          <cell r="D1437">
            <v>2.64</v>
          </cell>
          <cell r="E1437">
            <v>2</v>
          </cell>
          <cell r="F1437">
            <v>0</v>
          </cell>
          <cell r="G1437">
            <v>0</v>
          </cell>
          <cell r="H1437">
            <v>0</v>
          </cell>
          <cell r="I1437">
            <v>2.5</v>
          </cell>
          <cell r="J1437">
            <v>0</v>
          </cell>
          <cell r="K1437">
            <v>0</v>
          </cell>
          <cell r="L1437">
            <v>0</v>
          </cell>
          <cell r="M1437">
            <v>0.3125</v>
          </cell>
          <cell r="N1437">
            <v>0</v>
          </cell>
          <cell r="O1437">
            <v>0</v>
          </cell>
          <cell r="P1437">
            <v>0</v>
          </cell>
          <cell r="Q1437">
            <v>0</v>
          </cell>
          <cell r="R1437">
            <v>0</v>
          </cell>
          <cell r="S1437">
            <v>0.55500000000000005</v>
          </cell>
          <cell r="T1437">
            <v>0</v>
          </cell>
          <cell r="U1437">
            <v>0</v>
          </cell>
          <cell r="V1437">
            <v>0.26400000000000001</v>
          </cell>
          <cell r="W1437">
            <v>0</v>
          </cell>
          <cell r="X1437">
            <v>0</v>
          </cell>
          <cell r="Y1437">
            <v>0</v>
          </cell>
          <cell r="Z1437">
            <v>0</v>
          </cell>
          <cell r="AA1437">
            <v>0</v>
          </cell>
          <cell r="AB1437">
            <v>0</v>
          </cell>
          <cell r="AC1437">
            <v>0</v>
          </cell>
          <cell r="AD1437">
            <v>0</v>
          </cell>
          <cell r="AE1437">
            <v>0.89100000000000001</v>
          </cell>
          <cell r="AF1437">
            <v>1.1100000000000001</v>
          </cell>
          <cell r="AG1437">
            <v>0.61699999999999999</v>
          </cell>
          <cell r="AH1437">
            <v>0.58099999999999996</v>
          </cell>
          <cell r="AI1437">
            <v>0</v>
          </cell>
          <cell r="AJ1437">
            <v>0</v>
          </cell>
          <cell r="AK1437">
            <v>0</v>
          </cell>
          <cell r="AL1437">
            <v>1.1200000000000001</v>
          </cell>
          <cell r="AM1437">
            <v>0</v>
          </cell>
          <cell r="AN1437">
            <v>0</v>
          </cell>
          <cell r="AO1437">
            <v>0</v>
          </cell>
          <cell r="AP1437">
            <v>0</v>
          </cell>
          <cell r="AQ1437">
            <v>0</v>
          </cell>
          <cell r="AR1437">
            <v>0</v>
          </cell>
          <cell r="AS1437">
            <v>0</v>
          </cell>
          <cell r="AT1437">
            <v>0</v>
          </cell>
          <cell r="AU1437">
            <v>1.32</v>
          </cell>
          <cell r="AV1437">
            <v>0.90900000000000003</v>
          </cell>
          <cell r="AW1437">
            <v>0</v>
          </cell>
          <cell r="AX1437">
            <v>1</v>
          </cell>
          <cell r="AY1437" t="str">
            <v>2L64X51X7.9SLBB</v>
          </cell>
        </row>
        <row r="1438">
          <cell r="A1438" t="str">
            <v>2L</v>
          </cell>
          <cell r="B1438" t="str">
            <v>2L2-1/2X2X5/16X3/8SLBB</v>
          </cell>
          <cell r="C1438">
            <v>8.9700000000000006</v>
          </cell>
          <cell r="D1438">
            <v>2.64</v>
          </cell>
          <cell r="E1438">
            <v>2</v>
          </cell>
          <cell r="F1438">
            <v>0</v>
          </cell>
          <cell r="G1438">
            <v>0</v>
          </cell>
          <cell r="H1438">
            <v>0</v>
          </cell>
          <cell r="I1438">
            <v>2.5</v>
          </cell>
          <cell r="J1438">
            <v>0</v>
          </cell>
          <cell r="K1438">
            <v>0</v>
          </cell>
          <cell r="L1438">
            <v>0</v>
          </cell>
          <cell r="M1438">
            <v>0.3125</v>
          </cell>
          <cell r="N1438">
            <v>0</v>
          </cell>
          <cell r="O1438">
            <v>0</v>
          </cell>
          <cell r="P1438">
            <v>0</v>
          </cell>
          <cell r="Q1438">
            <v>0</v>
          </cell>
          <cell r="R1438">
            <v>0</v>
          </cell>
          <cell r="S1438">
            <v>0.55500000000000005</v>
          </cell>
          <cell r="T1438">
            <v>0</v>
          </cell>
          <cell r="U1438">
            <v>0</v>
          </cell>
          <cell r="V1438">
            <v>0.26400000000000001</v>
          </cell>
          <cell r="W1438">
            <v>0</v>
          </cell>
          <cell r="X1438">
            <v>0</v>
          </cell>
          <cell r="Y1438">
            <v>0</v>
          </cell>
          <cell r="Z1438">
            <v>0</v>
          </cell>
          <cell r="AA1438">
            <v>0</v>
          </cell>
          <cell r="AB1438">
            <v>0</v>
          </cell>
          <cell r="AC1438">
            <v>0</v>
          </cell>
          <cell r="AD1438">
            <v>0</v>
          </cell>
          <cell r="AE1438">
            <v>0.89100000000000001</v>
          </cell>
          <cell r="AF1438">
            <v>1.1100000000000001</v>
          </cell>
          <cell r="AG1438">
            <v>0.61699999999999999</v>
          </cell>
          <cell r="AH1438">
            <v>0.58099999999999996</v>
          </cell>
          <cell r="AI1438">
            <v>0</v>
          </cell>
          <cell r="AJ1438">
            <v>0</v>
          </cell>
          <cell r="AK1438">
            <v>0</v>
          </cell>
          <cell r="AL1438">
            <v>1.26</v>
          </cell>
          <cell r="AM1438">
            <v>0</v>
          </cell>
          <cell r="AN1438">
            <v>0</v>
          </cell>
          <cell r="AO1438">
            <v>0</v>
          </cell>
          <cell r="AP1438">
            <v>0</v>
          </cell>
          <cell r="AQ1438">
            <v>0</v>
          </cell>
          <cell r="AR1438">
            <v>0</v>
          </cell>
          <cell r="AS1438">
            <v>0</v>
          </cell>
          <cell r="AT1438">
            <v>0</v>
          </cell>
          <cell r="AU1438">
            <v>1.44</v>
          </cell>
          <cell r="AV1438">
            <v>0.92300000000000004</v>
          </cell>
          <cell r="AW1438">
            <v>0</v>
          </cell>
          <cell r="AX1438">
            <v>1</v>
          </cell>
          <cell r="AY1438" t="str">
            <v>2L64X51X7.9X9SLBB</v>
          </cell>
        </row>
        <row r="1439">
          <cell r="A1439" t="str">
            <v>2L</v>
          </cell>
          <cell r="B1439" t="str">
            <v>2L2-1/2X2X5/16X3/4SLBB</v>
          </cell>
          <cell r="C1439">
            <v>8.9700000000000006</v>
          </cell>
          <cell r="D1439">
            <v>2.64</v>
          </cell>
          <cell r="E1439">
            <v>2</v>
          </cell>
          <cell r="F1439">
            <v>0</v>
          </cell>
          <cell r="G1439">
            <v>0</v>
          </cell>
          <cell r="H1439">
            <v>0</v>
          </cell>
          <cell r="I1439">
            <v>2.5</v>
          </cell>
          <cell r="J1439">
            <v>0</v>
          </cell>
          <cell r="K1439">
            <v>0</v>
          </cell>
          <cell r="L1439">
            <v>0</v>
          </cell>
          <cell r="M1439">
            <v>0.3125</v>
          </cell>
          <cell r="N1439">
            <v>0</v>
          </cell>
          <cell r="O1439">
            <v>0</v>
          </cell>
          <cell r="P1439">
            <v>0</v>
          </cell>
          <cell r="Q1439">
            <v>0</v>
          </cell>
          <cell r="R1439">
            <v>0</v>
          </cell>
          <cell r="S1439">
            <v>0.55500000000000005</v>
          </cell>
          <cell r="T1439">
            <v>0</v>
          </cell>
          <cell r="U1439">
            <v>0</v>
          </cell>
          <cell r="V1439">
            <v>0.26400000000000001</v>
          </cell>
          <cell r="W1439">
            <v>0</v>
          </cell>
          <cell r="X1439">
            <v>0</v>
          </cell>
          <cell r="Y1439">
            <v>0</v>
          </cell>
          <cell r="Z1439">
            <v>0</v>
          </cell>
          <cell r="AA1439">
            <v>0</v>
          </cell>
          <cell r="AB1439">
            <v>0</v>
          </cell>
          <cell r="AC1439">
            <v>0</v>
          </cell>
          <cell r="AD1439">
            <v>0</v>
          </cell>
          <cell r="AE1439">
            <v>0.89100000000000001</v>
          </cell>
          <cell r="AF1439">
            <v>1.1100000000000001</v>
          </cell>
          <cell r="AG1439">
            <v>0.61699999999999999</v>
          </cell>
          <cell r="AH1439">
            <v>0.58099999999999996</v>
          </cell>
          <cell r="AI1439">
            <v>0</v>
          </cell>
          <cell r="AJ1439">
            <v>0</v>
          </cell>
          <cell r="AK1439">
            <v>0</v>
          </cell>
          <cell r="AL1439">
            <v>1.41</v>
          </cell>
          <cell r="AM1439">
            <v>0</v>
          </cell>
          <cell r="AN1439">
            <v>0</v>
          </cell>
          <cell r="AO1439">
            <v>0</v>
          </cell>
          <cell r="AP1439">
            <v>0</v>
          </cell>
          <cell r="AQ1439">
            <v>0</v>
          </cell>
          <cell r="AR1439">
            <v>0</v>
          </cell>
          <cell r="AS1439">
            <v>0</v>
          </cell>
          <cell r="AT1439">
            <v>0</v>
          </cell>
          <cell r="AU1439">
            <v>1.58</v>
          </cell>
          <cell r="AV1439">
            <v>0.93600000000000005</v>
          </cell>
          <cell r="AW1439">
            <v>0</v>
          </cell>
          <cell r="AX1439">
            <v>1</v>
          </cell>
          <cell r="AY1439" t="str">
            <v>2L64X51X7.9X19SLBB</v>
          </cell>
        </row>
        <row r="1440">
          <cell r="A1440" t="str">
            <v>2L</v>
          </cell>
          <cell r="B1440" t="str">
            <v>2L2-1/2X2X1/4SLBB</v>
          </cell>
          <cell r="C1440">
            <v>7.3</v>
          </cell>
          <cell r="D1440">
            <v>2.14</v>
          </cell>
          <cell r="E1440">
            <v>2</v>
          </cell>
          <cell r="F1440">
            <v>0</v>
          </cell>
          <cell r="G1440">
            <v>0</v>
          </cell>
          <cell r="H1440">
            <v>0</v>
          </cell>
          <cell r="I1440">
            <v>2.5</v>
          </cell>
          <cell r="J1440">
            <v>0</v>
          </cell>
          <cell r="K1440">
            <v>0</v>
          </cell>
          <cell r="L1440">
            <v>0</v>
          </cell>
          <cell r="M1440">
            <v>0.25</v>
          </cell>
          <cell r="N1440">
            <v>0</v>
          </cell>
          <cell r="O1440">
            <v>0</v>
          </cell>
          <cell r="P1440">
            <v>0</v>
          </cell>
          <cell r="Q1440">
            <v>0</v>
          </cell>
          <cell r="R1440">
            <v>0</v>
          </cell>
          <cell r="S1440">
            <v>0.53200000000000003</v>
          </cell>
          <cell r="T1440">
            <v>0</v>
          </cell>
          <cell r="U1440">
            <v>0</v>
          </cell>
          <cell r="V1440">
            <v>0.214</v>
          </cell>
          <cell r="W1440">
            <v>0</v>
          </cell>
          <cell r="X1440">
            <v>0</v>
          </cell>
          <cell r="Y1440">
            <v>0</v>
          </cell>
          <cell r="Z1440">
            <v>0</v>
          </cell>
          <cell r="AA1440">
            <v>0</v>
          </cell>
          <cell r="AB1440">
            <v>0</v>
          </cell>
          <cell r="AC1440">
            <v>0</v>
          </cell>
          <cell r="AD1440">
            <v>0</v>
          </cell>
          <cell r="AE1440">
            <v>0.74399999999999999</v>
          </cell>
          <cell r="AF1440">
            <v>0.90900000000000003</v>
          </cell>
          <cell r="AG1440">
            <v>0.50700000000000001</v>
          </cell>
          <cell r="AH1440">
            <v>0.58899999999999997</v>
          </cell>
          <cell r="AI1440">
            <v>0</v>
          </cell>
          <cell r="AJ1440">
            <v>0</v>
          </cell>
          <cell r="AK1440">
            <v>0</v>
          </cell>
          <cell r="AL1440">
            <v>1.1000000000000001</v>
          </cell>
          <cell r="AM1440">
            <v>0</v>
          </cell>
          <cell r="AN1440">
            <v>0</v>
          </cell>
          <cell r="AO1440">
            <v>0</v>
          </cell>
          <cell r="AP1440">
            <v>0</v>
          </cell>
          <cell r="AQ1440">
            <v>0</v>
          </cell>
          <cell r="AR1440">
            <v>0</v>
          </cell>
          <cell r="AS1440">
            <v>0</v>
          </cell>
          <cell r="AT1440">
            <v>0</v>
          </cell>
          <cell r="AU1440">
            <v>1.32</v>
          </cell>
          <cell r="AV1440">
            <v>0.90400000000000003</v>
          </cell>
          <cell r="AW1440">
            <v>0</v>
          </cell>
          <cell r="AX1440">
            <v>1</v>
          </cell>
          <cell r="AY1440" t="str">
            <v>2L64X51X6.4SLBB</v>
          </cell>
        </row>
        <row r="1441">
          <cell r="A1441" t="str">
            <v>2L</v>
          </cell>
          <cell r="B1441" t="str">
            <v>2L2-1/2X2X1/4X3/8SLBB</v>
          </cell>
          <cell r="C1441">
            <v>7.3</v>
          </cell>
          <cell r="D1441">
            <v>2.14</v>
          </cell>
          <cell r="E1441">
            <v>2</v>
          </cell>
          <cell r="F1441">
            <v>0</v>
          </cell>
          <cell r="G1441">
            <v>0</v>
          </cell>
          <cell r="H1441">
            <v>0</v>
          </cell>
          <cell r="I1441">
            <v>2.5</v>
          </cell>
          <cell r="J1441">
            <v>0</v>
          </cell>
          <cell r="K1441">
            <v>0</v>
          </cell>
          <cell r="L1441">
            <v>0</v>
          </cell>
          <cell r="M1441">
            <v>0.25</v>
          </cell>
          <cell r="N1441">
            <v>0</v>
          </cell>
          <cell r="O1441">
            <v>0</v>
          </cell>
          <cell r="P1441">
            <v>0</v>
          </cell>
          <cell r="Q1441">
            <v>0</v>
          </cell>
          <cell r="R1441">
            <v>0</v>
          </cell>
          <cell r="S1441">
            <v>0.53200000000000003</v>
          </cell>
          <cell r="T1441">
            <v>0</v>
          </cell>
          <cell r="U1441">
            <v>0</v>
          </cell>
          <cell r="V1441">
            <v>0.214</v>
          </cell>
          <cell r="W1441">
            <v>0</v>
          </cell>
          <cell r="X1441">
            <v>0</v>
          </cell>
          <cell r="Y1441">
            <v>0</v>
          </cell>
          <cell r="Z1441">
            <v>0</v>
          </cell>
          <cell r="AA1441">
            <v>0</v>
          </cell>
          <cell r="AB1441">
            <v>0</v>
          </cell>
          <cell r="AC1441">
            <v>0</v>
          </cell>
          <cell r="AD1441">
            <v>0</v>
          </cell>
          <cell r="AE1441">
            <v>0.74399999999999999</v>
          </cell>
          <cell r="AF1441">
            <v>0.90900000000000003</v>
          </cell>
          <cell r="AG1441">
            <v>0.50700000000000001</v>
          </cell>
          <cell r="AH1441">
            <v>0.58899999999999997</v>
          </cell>
          <cell r="AI1441">
            <v>0</v>
          </cell>
          <cell r="AJ1441">
            <v>0</v>
          </cell>
          <cell r="AK1441">
            <v>0</v>
          </cell>
          <cell r="AL1441">
            <v>1.24</v>
          </cell>
          <cell r="AM1441">
            <v>0</v>
          </cell>
          <cell r="AN1441">
            <v>0</v>
          </cell>
          <cell r="AO1441">
            <v>0</v>
          </cell>
          <cell r="AP1441">
            <v>0</v>
          </cell>
          <cell r="AQ1441">
            <v>0</v>
          </cell>
          <cell r="AR1441">
            <v>0</v>
          </cell>
          <cell r="AS1441">
            <v>0</v>
          </cell>
          <cell r="AT1441">
            <v>0</v>
          </cell>
          <cell r="AU1441">
            <v>1.43</v>
          </cell>
          <cell r="AV1441">
            <v>0.92</v>
          </cell>
          <cell r="AW1441">
            <v>0</v>
          </cell>
          <cell r="AX1441">
            <v>1</v>
          </cell>
          <cell r="AY1441" t="str">
            <v>2L64X51X6.4X9SLBB</v>
          </cell>
        </row>
        <row r="1442">
          <cell r="A1442" t="str">
            <v>2L</v>
          </cell>
          <cell r="B1442" t="str">
            <v>2L2-1/2X2X1/4X3/4SLBB</v>
          </cell>
          <cell r="C1442">
            <v>7.3</v>
          </cell>
          <cell r="D1442">
            <v>2.14</v>
          </cell>
          <cell r="E1442">
            <v>2</v>
          </cell>
          <cell r="F1442">
            <v>0</v>
          </cell>
          <cell r="G1442">
            <v>0</v>
          </cell>
          <cell r="H1442">
            <v>0</v>
          </cell>
          <cell r="I1442">
            <v>2.5</v>
          </cell>
          <cell r="J1442">
            <v>0</v>
          </cell>
          <cell r="K1442">
            <v>0</v>
          </cell>
          <cell r="L1442">
            <v>0</v>
          </cell>
          <cell r="M1442">
            <v>0.25</v>
          </cell>
          <cell r="N1442">
            <v>0</v>
          </cell>
          <cell r="O1442">
            <v>0</v>
          </cell>
          <cell r="P1442">
            <v>0</v>
          </cell>
          <cell r="Q1442">
            <v>0</v>
          </cell>
          <cell r="R1442">
            <v>0</v>
          </cell>
          <cell r="S1442">
            <v>0.53200000000000003</v>
          </cell>
          <cell r="T1442">
            <v>0</v>
          </cell>
          <cell r="U1442">
            <v>0</v>
          </cell>
          <cell r="V1442">
            <v>0.214</v>
          </cell>
          <cell r="W1442">
            <v>0</v>
          </cell>
          <cell r="X1442">
            <v>0</v>
          </cell>
          <cell r="Y1442">
            <v>0</v>
          </cell>
          <cell r="Z1442">
            <v>0</v>
          </cell>
          <cell r="AA1442">
            <v>0</v>
          </cell>
          <cell r="AB1442">
            <v>0</v>
          </cell>
          <cell r="AC1442">
            <v>0</v>
          </cell>
          <cell r="AD1442">
            <v>0</v>
          </cell>
          <cell r="AE1442">
            <v>0.74399999999999999</v>
          </cell>
          <cell r="AF1442">
            <v>0.90900000000000003</v>
          </cell>
          <cell r="AG1442">
            <v>0.50700000000000001</v>
          </cell>
          <cell r="AH1442">
            <v>0.58899999999999997</v>
          </cell>
          <cell r="AI1442">
            <v>0</v>
          </cell>
          <cell r="AJ1442">
            <v>0</v>
          </cell>
          <cell r="AK1442">
            <v>0</v>
          </cell>
          <cell r="AL1442">
            <v>1.39</v>
          </cell>
          <cell r="AM1442">
            <v>0</v>
          </cell>
          <cell r="AN1442">
            <v>0</v>
          </cell>
          <cell r="AO1442">
            <v>0</v>
          </cell>
          <cell r="AP1442">
            <v>0</v>
          </cell>
          <cell r="AQ1442">
            <v>0</v>
          </cell>
          <cell r="AR1442">
            <v>0</v>
          </cell>
          <cell r="AS1442">
            <v>0</v>
          </cell>
          <cell r="AT1442">
            <v>0</v>
          </cell>
          <cell r="AU1442">
            <v>1.57</v>
          </cell>
          <cell r="AV1442">
            <v>0.93300000000000005</v>
          </cell>
          <cell r="AW1442">
            <v>0</v>
          </cell>
          <cell r="AX1442">
            <v>1</v>
          </cell>
          <cell r="AY1442" t="str">
            <v>2L64X51X6.4X19SLBB</v>
          </cell>
        </row>
        <row r="1443">
          <cell r="A1443" t="str">
            <v>2L</v>
          </cell>
          <cell r="B1443" t="str">
            <v>2L2-1/2X2X3/16SLBB</v>
          </cell>
          <cell r="C1443">
            <v>5.57</v>
          </cell>
          <cell r="D1443">
            <v>1.64</v>
          </cell>
          <cell r="E1443">
            <v>2</v>
          </cell>
          <cell r="F1443">
            <v>0</v>
          </cell>
          <cell r="G1443">
            <v>0</v>
          </cell>
          <cell r="H1443">
            <v>0</v>
          </cell>
          <cell r="I1443">
            <v>2.5</v>
          </cell>
          <cell r="J1443">
            <v>0</v>
          </cell>
          <cell r="K1443">
            <v>0</v>
          </cell>
          <cell r="L1443">
            <v>0</v>
          </cell>
          <cell r="M1443">
            <v>0.1875</v>
          </cell>
          <cell r="N1443">
            <v>0</v>
          </cell>
          <cell r="O1443">
            <v>0</v>
          </cell>
          <cell r="P1443">
            <v>0</v>
          </cell>
          <cell r="Q1443">
            <v>0</v>
          </cell>
          <cell r="R1443">
            <v>0</v>
          </cell>
          <cell r="S1443">
            <v>0.50800000000000001</v>
          </cell>
          <cell r="T1443">
            <v>0</v>
          </cell>
          <cell r="U1443">
            <v>0</v>
          </cell>
          <cell r="V1443">
            <v>0.16400000000000001</v>
          </cell>
          <cell r="W1443">
            <v>0</v>
          </cell>
          <cell r="X1443">
            <v>0</v>
          </cell>
          <cell r="Y1443">
            <v>0</v>
          </cell>
          <cell r="Z1443">
            <v>0</v>
          </cell>
          <cell r="AA1443">
            <v>0</v>
          </cell>
          <cell r="AB1443">
            <v>0</v>
          </cell>
          <cell r="AC1443">
            <v>0</v>
          </cell>
          <cell r="AD1443">
            <v>0</v>
          </cell>
          <cell r="AE1443">
            <v>0.58299999999999996</v>
          </cell>
          <cell r="AF1443">
            <v>0.69499999999999995</v>
          </cell>
          <cell r="AG1443">
            <v>0.39100000000000001</v>
          </cell>
          <cell r="AH1443">
            <v>0.59699999999999998</v>
          </cell>
          <cell r="AI1443">
            <v>0</v>
          </cell>
          <cell r="AJ1443">
            <v>0</v>
          </cell>
          <cell r="AK1443">
            <v>0</v>
          </cell>
          <cell r="AL1443">
            <v>1.0900000000000001</v>
          </cell>
          <cell r="AM1443">
            <v>0</v>
          </cell>
          <cell r="AN1443">
            <v>0</v>
          </cell>
          <cell r="AO1443">
            <v>0</v>
          </cell>
          <cell r="AP1443">
            <v>0</v>
          </cell>
          <cell r="AQ1443">
            <v>0</v>
          </cell>
          <cell r="AR1443">
            <v>0</v>
          </cell>
          <cell r="AS1443">
            <v>0</v>
          </cell>
          <cell r="AT1443">
            <v>0</v>
          </cell>
          <cell r="AU1443">
            <v>1.31</v>
          </cell>
          <cell r="AV1443">
            <v>0.90100000000000002</v>
          </cell>
          <cell r="AW1443">
            <v>0</v>
          </cell>
          <cell r="AX1443">
            <v>1</v>
          </cell>
          <cell r="AY1443" t="str">
            <v>2L64X51X4.8SLBB</v>
          </cell>
        </row>
        <row r="1444">
          <cell r="A1444" t="str">
            <v>2L</v>
          </cell>
          <cell r="B1444" t="str">
            <v>2L2-1/2X2X3/16X3/8SLBB</v>
          </cell>
          <cell r="C1444">
            <v>5.57</v>
          </cell>
          <cell r="D1444">
            <v>1.64</v>
          </cell>
          <cell r="E1444">
            <v>2</v>
          </cell>
          <cell r="F1444">
            <v>0</v>
          </cell>
          <cell r="G1444">
            <v>0</v>
          </cell>
          <cell r="H1444">
            <v>0</v>
          </cell>
          <cell r="I1444">
            <v>2.5</v>
          </cell>
          <cell r="J1444">
            <v>0</v>
          </cell>
          <cell r="K1444">
            <v>0</v>
          </cell>
          <cell r="L1444">
            <v>0</v>
          </cell>
          <cell r="M1444">
            <v>0.1875</v>
          </cell>
          <cell r="N1444">
            <v>0</v>
          </cell>
          <cell r="O1444">
            <v>0</v>
          </cell>
          <cell r="P1444">
            <v>0</v>
          </cell>
          <cell r="Q1444">
            <v>0</v>
          </cell>
          <cell r="R1444">
            <v>0</v>
          </cell>
          <cell r="S1444">
            <v>0.50800000000000001</v>
          </cell>
          <cell r="T1444">
            <v>0</v>
          </cell>
          <cell r="U1444">
            <v>0</v>
          </cell>
          <cell r="V1444">
            <v>0.16400000000000001</v>
          </cell>
          <cell r="W1444">
            <v>0</v>
          </cell>
          <cell r="X1444">
            <v>0</v>
          </cell>
          <cell r="Y1444">
            <v>0</v>
          </cell>
          <cell r="Z1444">
            <v>0</v>
          </cell>
          <cell r="AA1444">
            <v>0</v>
          </cell>
          <cell r="AB1444">
            <v>0</v>
          </cell>
          <cell r="AC1444">
            <v>0</v>
          </cell>
          <cell r="AD1444">
            <v>0</v>
          </cell>
          <cell r="AE1444">
            <v>0.58299999999999996</v>
          </cell>
          <cell r="AF1444">
            <v>0.69499999999999995</v>
          </cell>
          <cell r="AG1444">
            <v>0.39100000000000001</v>
          </cell>
          <cell r="AH1444">
            <v>0.59699999999999998</v>
          </cell>
          <cell r="AI1444">
            <v>0</v>
          </cell>
          <cell r="AJ1444">
            <v>0</v>
          </cell>
          <cell r="AK1444">
            <v>0</v>
          </cell>
          <cell r="AL1444">
            <v>1.23</v>
          </cell>
          <cell r="AM1444">
            <v>0</v>
          </cell>
          <cell r="AN1444">
            <v>0</v>
          </cell>
          <cell r="AO1444">
            <v>0</v>
          </cell>
          <cell r="AP1444">
            <v>0</v>
          </cell>
          <cell r="AQ1444">
            <v>0</v>
          </cell>
          <cell r="AR1444">
            <v>0</v>
          </cell>
          <cell r="AS1444">
            <v>0</v>
          </cell>
          <cell r="AT1444">
            <v>0</v>
          </cell>
          <cell r="AU1444">
            <v>1.43</v>
          </cell>
          <cell r="AV1444">
            <v>0.91600000000000004</v>
          </cell>
          <cell r="AW1444">
            <v>0</v>
          </cell>
          <cell r="AX1444">
            <v>0.98299999999999998</v>
          </cell>
          <cell r="AY1444" t="str">
            <v>2L64X51X4.8X9SLBB</v>
          </cell>
        </row>
        <row r="1445">
          <cell r="A1445" t="str">
            <v>2L</v>
          </cell>
          <cell r="B1445" t="str">
            <v>2L2-1/2X2X3/16X3/4SLBB</v>
          </cell>
          <cell r="C1445">
            <v>5.57</v>
          </cell>
          <cell r="D1445">
            <v>1.64</v>
          </cell>
          <cell r="E1445">
            <v>2</v>
          </cell>
          <cell r="F1445">
            <v>0</v>
          </cell>
          <cell r="G1445">
            <v>0</v>
          </cell>
          <cell r="H1445">
            <v>0</v>
          </cell>
          <cell r="I1445">
            <v>2.5</v>
          </cell>
          <cell r="J1445">
            <v>0</v>
          </cell>
          <cell r="K1445">
            <v>0</v>
          </cell>
          <cell r="L1445">
            <v>0</v>
          </cell>
          <cell r="M1445">
            <v>0.1875</v>
          </cell>
          <cell r="N1445">
            <v>0</v>
          </cell>
          <cell r="O1445">
            <v>0</v>
          </cell>
          <cell r="P1445">
            <v>0</v>
          </cell>
          <cell r="Q1445">
            <v>0</v>
          </cell>
          <cell r="R1445">
            <v>0</v>
          </cell>
          <cell r="S1445">
            <v>0.50800000000000001</v>
          </cell>
          <cell r="T1445">
            <v>0</v>
          </cell>
          <cell r="U1445">
            <v>0</v>
          </cell>
          <cell r="V1445">
            <v>0.16400000000000001</v>
          </cell>
          <cell r="W1445">
            <v>0</v>
          </cell>
          <cell r="X1445">
            <v>0</v>
          </cell>
          <cell r="Y1445">
            <v>0</v>
          </cell>
          <cell r="Z1445">
            <v>0</v>
          </cell>
          <cell r="AA1445">
            <v>0</v>
          </cell>
          <cell r="AB1445">
            <v>0</v>
          </cell>
          <cell r="AC1445">
            <v>0</v>
          </cell>
          <cell r="AD1445">
            <v>0</v>
          </cell>
          <cell r="AE1445">
            <v>0.58299999999999996</v>
          </cell>
          <cell r="AF1445">
            <v>0.69499999999999995</v>
          </cell>
          <cell r="AG1445">
            <v>0.39100000000000001</v>
          </cell>
          <cell r="AH1445">
            <v>0.59699999999999998</v>
          </cell>
          <cell r="AI1445">
            <v>0</v>
          </cell>
          <cell r="AJ1445">
            <v>0</v>
          </cell>
          <cell r="AK1445">
            <v>0</v>
          </cell>
          <cell r="AL1445">
            <v>1.38</v>
          </cell>
          <cell r="AM1445">
            <v>0</v>
          </cell>
          <cell r="AN1445">
            <v>0</v>
          </cell>
          <cell r="AO1445">
            <v>0</v>
          </cell>
          <cell r="AP1445">
            <v>0</v>
          </cell>
          <cell r="AQ1445">
            <v>0</v>
          </cell>
          <cell r="AR1445">
            <v>0</v>
          </cell>
          <cell r="AS1445">
            <v>0</v>
          </cell>
          <cell r="AT1445">
            <v>0</v>
          </cell>
          <cell r="AU1445">
            <v>1.56</v>
          </cell>
          <cell r="AV1445">
            <v>0.92900000000000005</v>
          </cell>
          <cell r="AW1445">
            <v>0</v>
          </cell>
          <cell r="AX1445">
            <v>0.98299999999999998</v>
          </cell>
          <cell r="AY1445" t="str">
            <v>2L64X51X4.8X19SLBB</v>
          </cell>
        </row>
        <row r="1446">
          <cell r="A1446" t="str">
            <v>HSS</v>
          </cell>
          <cell r="B1446" t="str">
            <v>HSS20X12X5/8</v>
          </cell>
          <cell r="C1446">
            <v>127</v>
          </cell>
          <cell r="D1446">
            <v>35</v>
          </cell>
          <cell r="E1446">
            <v>0</v>
          </cell>
          <cell r="F1446">
            <v>20</v>
          </cell>
          <cell r="G1446">
            <v>0</v>
          </cell>
          <cell r="H1446">
            <v>0</v>
          </cell>
          <cell r="I1446">
            <v>12</v>
          </cell>
          <cell r="J1446">
            <v>0</v>
          </cell>
          <cell r="K1446">
            <v>0</v>
          </cell>
          <cell r="L1446">
            <v>0</v>
          </cell>
          <cell r="M1446">
            <v>0</v>
          </cell>
          <cell r="N1446">
            <v>0.625</v>
          </cell>
          <cell r="O1446">
            <v>0.58099999999999996</v>
          </cell>
          <cell r="P1446">
            <v>0</v>
          </cell>
          <cell r="Q1446">
            <v>0</v>
          </cell>
          <cell r="R1446">
            <v>0</v>
          </cell>
          <cell r="S1446">
            <v>0</v>
          </cell>
          <cell r="T1446">
            <v>0</v>
          </cell>
          <cell r="U1446">
            <v>0</v>
          </cell>
          <cell r="V1446">
            <v>0</v>
          </cell>
          <cell r="W1446">
            <v>0</v>
          </cell>
          <cell r="X1446">
            <v>17.7</v>
          </cell>
          <cell r="Y1446">
            <v>0</v>
          </cell>
          <cell r="Z1446">
            <v>31.4</v>
          </cell>
          <cell r="AA1446">
            <v>0</v>
          </cell>
          <cell r="AB1446">
            <v>0</v>
          </cell>
          <cell r="AC1446">
            <v>0</v>
          </cell>
          <cell r="AD1446">
            <v>0</v>
          </cell>
          <cell r="AE1446">
            <v>1880</v>
          </cell>
          <cell r="AF1446">
            <v>230</v>
          </cell>
          <cell r="AG1446">
            <v>188</v>
          </cell>
          <cell r="AH1446">
            <v>7.33</v>
          </cell>
          <cell r="AI1446">
            <v>851</v>
          </cell>
          <cell r="AJ1446">
            <v>162</v>
          </cell>
          <cell r="AK1446">
            <v>142</v>
          </cell>
          <cell r="AL1446">
            <v>4.93</v>
          </cell>
          <cell r="AM1446">
            <v>0</v>
          </cell>
          <cell r="AN1446">
            <v>1890</v>
          </cell>
          <cell r="AO1446">
            <v>0</v>
          </cell>
          <cell r="AP1446">
            <v>257</v>
          </cell>
          <cell r="AQ1446">
            <v>0</v>
          </cell>
          <cell r="AR1446">
            <v>0</v>
          </cell>
          <cell r="AS1446">
            <v>0</v>
          </cell>
          <cell r="AT1446">
            <v>0</v>
          </cell>
          <cell r="AU1446">
            <v>0</v>
          </cell>
          <cell r="AV1446">
            <v>0</v>
          </cell>
          <cell r="AW1446">
            <v>0</v>
          </cell>
          <cell r="AX1446">
            <v>0</v>
          </cell>
          <cell r="AY1446" t="str">
            <v>HSS508X304.8X15.9</v>
          </cell>
        </row>
        <row r="1447">
          <cell r="A1447" t="str">
            <v>HSS</v>
          </cell>
          <cell r="B1447" t="str">
            <v>HSS20X12X1/2</v>
          </cell>
          <cell r="C1447">
            <v>103</v>
          </cell>
          <cell r="D1447">
            <v>28.3</v>
          </cell>
          <cell r="E1447">
            <v>0</v>
          </cell>
          <cell r="F1447">
            <v>20</v>
          </cell>
          <cell r="G1447">
            <v>0</v>
          </cell>
          <cell r="H1447">
            <v>0</v>
          </cell>
          <cell r="I1447">
            <v>12</v>
          </cell>
          <cell r="J1447">
            <v>0</v>
          </cell>
          <cell r="K1447">
            <v>0</v>
          </cell>
          <cell r="L1447">
            <v>0</v>
          </cell>
          <cell r="M1447">
            <v>0</v>
          </cell>
          <cell r="N1447">
            <v>0.5</v>
          </cell>
          <cell r="O1447">
            <v>0.46500000000000002</v>
          </cell>
          <cell r="P1447">
            <v>0</v>
          </cell>
          <cell r="Q1447">
            <v>0</v>
          </cell>
          <cell r="R1447">
            <v>0</v>
          </cell>
          <cell r="S1447">
            <v>0</v>
          </cell>
          <cell r="T1447">
            <v>0</v>
          </cell>
          <cell r="U1447">
            <v>0</v>
          </cell>
          <cell r="V1447">
            <v>0</v>
          </cell>
          <cell r="W1447">
            <v>0</v>
          </cell>
          <cell r="X1447">
            <v>22.8</v>
          </cell>
          <cell r="Y1447">
            <v>0</v>
          </cell>
          <cell r="Z1447">
            <v>40</v>
          </cell>
          <cell r="AA1447">
            <v>0</v>
          </cell>
          <cell r="AB1447">
            <v>0</v>
          </cell>
          <cell r="AC1447">
            <v>0</v>
          </cell>
          <cell r="AD1447">
            <v>0</v>
          </cell>
          <cell r="AE1447">
            <v>1550</v>
          </cell>
          <cell r="AF1447">
            <v>188</v>
          </cell>
          <cell r="AG1447">
            <v>155</v>
          </cell>
          <cell r="AH1447">
            <v>7.39</v>
          </cell>
          <cell r="AI1447">
            <v>705</v>
          </cell>
          <cell r="AJ1447">
            <v>132</v>
          </cell>
          <cell r="AK1447">
            <v>117</v>
          </cell>
          <cell r="AL1447">
            <v>4.99</v>
          </cell>
          <cell r="AM1447">
            <v>0</v>
          </cell>
          <cell r="AN1447">
            <v>1540</v>
          </cell>
          <cell r="AO1447">
            <v>0</v>
          </cell>
          <cell r="AP1447">
            <v>209</v>
          </cell>
          <cell r="AQ1447">
            <v>0</v>
          </cell>
          <cell r="AR1447">
            <v>0</v>
          </cell>
          <cell r="AS1447">
            <v>0</v>
          </cell>
          <cell r="AT1447">
            <v>0</v>
          </cell>
          <cell r="AU1447">
            <v>0</v>
          </cell>
          <cell r="AV1447">
            <v>0</v>
          </cell>
          <cell r="AW1447">
            <v>0</v>
          </cell>
          <cell r="AX1447">
            <v>0</v>
          </cell>
          <cell r="AY1447" t="str">
            <v>HSS508X304.8X12.7</v>
          </cell>
        </row>
        <row r="1448">
          <cell r="A1448" t="str">
            <v>HSS</v>
          </cell>
          <cell r="B1448" t="str">
            <v>HSS20X12X3/8</v>
          </cell>
          <cell r="C1448">
            <v>78.400000000000006</v>
          </cell>
          <cell r="D1448">
            <v>21.5</v>
          </cell>
          <cell r="E1448">
            <v>0</v>
          </cell>
          <cell r="F1448">
            <v>20</v>
          </cell>
          <cell r="G1448">
            <v>0</v>
          </cell>
          <cell r="H1448">
            <v>0</v>
          </cell>
          <cell r="I1448">
            <v>12</v>
          </cell>
          <cell r="J1448">
            <v>0</v>
          </cell>
          <cell r="K1448">
            <v>0</v>
          </cell>
          <cell r="L1448">
            <v>0</v>
          </cell>
          <cell r="M1448">
            <v>0</v>
          </cell>
          <cell r="N1448">
            <v>0.375</v>
          </cell>
          <cell r="O1448">
            <v>0.34899999999999998</v>
          </cell>
          <cell r="P1448">
            <v>0</v>
          </cell>
          <cell r="Q1448">
            <v>0</v>
          </cell>
          <cell r="R1448">
            <v>0</v>
          </cell>
          <cell r="S1448">
            <v>0</v>
          </cell>
          <cell r="T1448">
            <v>0</v>
          </cell>
          <cell r="U1448">
            <v>0</v>
          </cell>
          <cell r="V1448">
            <v>0</v>
          </cell>
          <cell r="W1448">
            <v>0</v>
          </cell>
          <cell r="X1448">
            <v>31.4</v>
          </cell>
          <cell r="Y1448">
            <v>0</v>
          </cell>
          <cell r="Z1448">
            <v>54.3</v>
          </cell>
          <cell r="AA1448">
            <v>0</v>
          </cell>
          <cell r="AB1448">
            <v>0</v>
          </cell>
          <cell r="AC1448">
            <v>0</v>
          </cell>
          <cell r="AD1448">
            <v>0</v>
          </cell>
          <cell r="AE1448">
            <v>1200</v>
          </cell>
          <cell r="AF1448">
            <v>144</v>
          </cell>
          <cell r="AG1448">
            <v>120</v>
          </cell>
          <cell r="AH1448">
            <v>7.45</v>
          </cell>
          <cell r="AI1448">
            <v>547</v>
          </cell>
          <cell r="AJ1448">
            <v>102</v>
          </cell>
          <cell r="AK1448">
            <v>91.1</v>
          </cell>
          <cell r="AL1448">
            <v>5.04</v>
          </cell>
          <cell r="AM1448">
            <v>0</v>
          </cell>
          <cell r="AN1448">
            <v>1180</v>
          </cell>
          <cell r="AO1448">
            <v>0</v>
          </cell>
          <cell r="AP1448">
            <v>160</v>
          </cell>
          <cell r="AQ1448">
            <v>0</v>
          </cell>
          <cell r="AR1448">
            <v>0</v>
          </cell>
          <cell r="AS1448">
            <v>0</v>
          </cell>
          <cell r="AT1448">
            <v>0</v>
          </cell>
          <cell r="AU1448">
            <v>0</v>
          </cell>
          <cell r="AV1448">
            <v>0</v>
          </cell>
          <cell r="AW1448">
            <v>0</v>
          </cell>
          <cell r="AX1448">
            <v>0</v>
          </cell>
          <cell r="AY1448" t="str">
            <v>HSS508X304.8X9.5</v>
          </cell>
        </row>
        <row r="1449">
          <cell r="A1449" t="str">
            <v>HSS</v>
          </cell>
          <cell r="B1449" t="str">
            <v>HSS20X12X5/16</v>
          </cell>
          <cell r="C1449">
            <v>65.8</v>
          </cell>
          <cell r="D1449">
            <v>18.100000000000001</v>
          </cell>
          <cell r="E1449">
            <v>0</v>
          </cell>
          <cell r="F1449">
            <v>20</v>
          </cell>
          <cell r="G1449">
            <v>0</v>
          </cell>
          <cell r="H1449">
            <v>0</v>
          </cell>
          <cell r="I1449">
            <v>12</v>
          </cell>
          <cell r="J1449">
            <v>0</v>
          </cell>
          <cell r="K1449">
            <v>0</v>
          </cell>
          <cell r="L1449">
            <v>0</v>
          </cell>
          <cell r="M1449">
            <v>0</v>
          </cell>
          <cell r="N1449">
            <v>0.3125</v>
          </cell>
          <cell r="O1449">
            <v>0.29099999999999998</v>
          </cell>
          <cell r="P1449">
            <v>0</v>
          </cell>
          <cell r="Q1449">
            <v>0</v>
          </cell>
          <cell r="R1449">
            <v>0</v>
          </cell>
          <cell r="S1449">
            <v>0</v>
          </cell>
          <cell r="T1449">
            <v>0</v>
          </cell>
          <cell r="U1449">
            <v>0</v>
          </cell>
          <cell r="V1449">
            <v>0</v>
          </cell>
          <cell r="W1449">
            <v>0</v>
          </cell>
          <cell r="X1449">
            <v>38.200000000000003</v>
          </cell>
          <cell r="Y1449">
            <v>0</v>
          </cell>
          <cell r="Z1449">
            <v>65.7</v>
          </cell>
          <cell r="AA1449">
            <v>0</v>
          </cell>
          <cell r="AB1449">
            <v>0</v>
          </cell>
          <cell r="AC1449">
            <v>0</v>
          </cell>
          <cell r="AD1449">
            <v>0</v>
          </cell>
          <cell r="AE1449">
            <v>1010</v>
          </cell>
          <cell r="AF1449">
            <v>122</v>
          </cell>
          <cell r="AG1449">
            <v>101</v>
          </cell>
          <cell r="AH1449">
            <v>7.48</v>
          </cell>
          <cell r="AI1449">
            <v>464</v>
          </cell>
          <cell r="AJ1449">
            <v>85.8</v>
          </cell>
          <cell r="AK1449">
            <v>77.3</v>
          </cell>
          <cell r="AL1449">
            <v>5.07</v>
          </cell>
          <cell r="AM1449">
            <v>0</v>
          </cell>
          <cell r="AN1449">
            <v>997</v>
          </cell>
          <cell r="AO1449">
            <v>0</v>
          </cell>
          <cell r="AP1449">
            <v>134</v>
          </cell>
          <cell r="AQ1449">
            <v>0</v>
          </cell>
          <cell r="AR1449">
            <v>0</v>
          </cell>
          <cell r="AS1449">
            <v>0</v>
          </cell>
          <cell r="AT1449">
            <v>0</v>
          </cell>
          <cell r="AU1449">
            <v>0</v>
          </cell>
          <cell r="AV1449">
            <v>0</v>
          </cell>
          <cell r="AW1449">
            <v>0</v>
          </cell>
          <cell r="AX1449">
            <v>0</v>
          </cell>
          <cell r="AY1449" t="str">
            <v>HSS508X304.8X7.9</v>
          </cell>
        </row>
        <row r="1450">
          <cell r="A1450" t="str">
            <v>HSS</v>
          </cell>
          <cell r="B1450" t="str">
            <v>HSS20X8X5/8</v>
          </cell>
          <cell r="C1450">
            <v>110</v>
          </cell>
          <cell r="D1450">
            <v>30.3</v>
          </cell>
          <cell r="E1450">
            <v>0</v>
          </cell>
          <cell r="F1450">
            <v>20</v>
          </cell>
          <cell r="G1450">
            <v>0</v>
          </cell>
          <cell r="H1450">
            <v>0</v>
          </cell>
          <cell r="I1450">
            <v>8</v>
          </cell>
          <cell r="J1450">
            <v>0</v>
          </cell>
          <cell r="K1450">
            <v>0</v>
          </cell>
          <cell r="L1450">
            <v>0</v>
          </cell>
          <cell r="M1450">
            <v>0</v>
          </cell>
          <cell r="N1450">
            <v>0.625</v>
          </cell>
          <cell r="O1450">
            <v>0.58099999999999996</v>
          </cell>
          <cell r="P1450">
            <v>0</v>
          </cell>
          <cell r="Q1450">
            <v>0</v>
          </cell>
          <cell r="R1450">
            <v>0</v>
          </cell>
          <cell r="S1450">
            <v>0</v>
          </cell>
          <cell r="T1450">
            <v>0</v>
          </cell>
          <cell r="U1450">
            <v>0</v>
          </cell>
          <cell r="V1450">
            <v>0</v>
          </cell>
          <cell r="W1450">
            <v>0</v>
          </cell>
          <cell r="X1450">
            <v>10.8</v>
          </cell>
          <cell r="Y1450">
            <v>0</v>
          </cell>
          <cell r="Z1450">
            <v>31.4</v>
          </cell>
          <cell r="AA1450">
            <v>0</v>
          </cell>
          <cell r="AB1450">
            <v>0</v>
          </cell>
          <cell r="AC1450">
            <v>0</v>
          </cell>
          <cell r="AD1450">
            <v>0</v>
          </cell>
          <cell r="AE1450">
            <v>1440</v>
          </cell>
          <cell r="AF1450">
            <v>185</v>
          </cell>
          <cell r="AG1450">
            <v>144</v>
          </cell>
          <cell r="AH1450">
            <v>6.89</v>
          </cell>
          <cell r="AI1450">
            <v>338</v>
          </cell>
          <cell r="AJ1450">
            <v>96.4</v>
          </cell>
          <cell r="AK1450">
            <v>84.6</v>
          </cell>
          <cell r="AL1450">
            <v>3.34</v>
          </cell>
          <cell r="AM1450">
            <v>0</v>
          </cell>
          <cell r="AN1450">
            <v>916</v>
          </cell>
          <cell r="AO1450">
            <v>0</v>
          </cell>
          <cell r="AP1450">
            <v>167</v>
          </cell>
          <cell r="AQ1450">
            <v>0</v>
          </cell>
          <cell r="AR1450">
            <v>0</v>
          </cell>
          <cell r="AS1450">
            <v>0</v>
          </cell>
          <cell r="AT1450">
            <v>0</v>
          </cell>
          <cell r="AU1450">
            <v>0</v>
          </cell>
          <cell r="AV1450">
            <v>0</v>
          </cell>
          <cell r="AW1450">
            <v>0</v>
          </cell>
          <cell r="AX1450">
            <v>0</v>
          </cell>
          <cell r="AY1450" t="str">
            <v>HSS508X203.2X15.9</v>
          </cell>
        </row>
        <row r="1451">
          <cell r="A1451" t="str">
            <v>HSS</v>
          </cell>
          <cell r="B1451" t="str">
            <v>HSS20X8X1/2</v>
          </cell>
          <cell r="C1451">
            <v>89.6</v>
          </cell>
          <cell r="D1451">
            <v>24.6</v>
          </cell>
          <cell r="E1451">
            <v>0</v>
          </cell>
          <cell r="F1451">
            <v>20</v>
          </cell>
          <cell r="G1451">
            <v>0</v>
          </cell>
          <cell r="H1451">
            <v>0</v>
          </cell>
          <cell r="I1451">
            <v>8</v>
          </cell>
          <cell r="J1451">
            <v>0</v>
          </cell>
          <cell r="K1451">
            <v>0</v>
          </cell>
          <cell r="L1451">
            <v>0</v>
          </cell>
          <cell r="M1451">
            <v>0</v>
          </cell>
          <cell r="N1451">
            <v>0.5</v>
          </cell>
          <cell r="O1451">
            <v>0.46500000000000002</v>
          </cell>
          <cell r="P1451">
            <v>0</v>
          </cell>
          <cell r="Q1451">
            <v>0</v>
          </cell>
          <cell r="R1451">
            <v>0</v>
          </cell>
          <cell r="S1451">
            <v>0</v>
          </cell>
          <cell r="T1451">
            <v>0</v>
          </cell>
          <cell r="U1451">
            <v>0</v>
          </cell>
          <cell r="V1451">
            <v>0</v>
          </cell>
          <cell r="W1451">
            <v>0</v>
          </cell>
          <cell r="X1451">
            <v>14.2</v>
          </cell>
          <cell r="Y1451">
            <v>0</v>
          </cell>
          <cell r="Z1451">
            <v>40</v>
          </cell>
          <cell r="AA1451">
            <v>0</v>
          </cell>
          <cell r="AB1451">
            <v>0</v>
          </cell>
          <cell r="AC1451">
            <v>0</v>
          </cell>
          <cell r="AD1451">
            <v>0</v>
          </cell>
          <cell r="AE1451">
            <v>1190</v>
          </cell>
          <cell r="AF1451">
            <v>152</v>
          </cell>
          <cell r="AG1451">
            <v>119</v>
          </cell>
          <cell r="AH1451">
            <v>6.96</v>
          </cell>
          <cell r="AI1451">
            <v>283</v>
          </cell>
          <cell r="AJ1451">
            <v>79.5</v>
          </cell>
          <cell r="AK1451">
            <v>70.8</v>
          </cell>
          <cell r="AL1451">
            <v>3.39</v>
          </cell>
          <cell r="AM1451">
            <v>0</v>
          </cell>
          <cell r="AN1451">
            <v>757</v>
          </cell>
          <cell r="AO1451">
            <v>0</v>
          </cell>
          <cell r="AP1451">
            <v>137</v>
          </cell>
          <cell r="AQ1451">
            <v>0</v>
          </cell>
          <cell r="AR1451">
            <v>0</v>
          </cell>
          <cell r="AS1451">
            <v>0</v>
          </cell>
          <cell r="AT1451">
            <v>0</v>
          </cell>
          <cell r="AU1451">
            <v>0</v>
          </cell>
          <cell r="AV1451">
            <v>0</v>
          </cell>
          <cell r="AW1451">
            <v>0</v>
          </cell>
          <cell r="AX1451">
            <v>0</v>
          </cell>
          <cell r="AY1451" t="str">
            <v>HSS508X203.2X12.7</v>
          </cell>
        </row>
        <row r="1452">
          <cell r="A1452" t="str">
            <v>HSS</v>
          </cell>
          <cell r="B1452" t="str">
            <v>HSS20X8X3/8</v>
          </cell>
          <cell r="C1452">
            <v>68.2</v>
          </cell>
          <cell r="D1452">
            <v>18.7</v>
          </cell>
          <cell r="E1452">
            <v>0</v>
          </cell>
          <cell r="F1452">
            <v>20</v>
          </cell>
          <cell r="G1452">
            <v>0</v>
          </cell>
          <cell r="H1452">
            <v>0</v>
          </cell>
          <cell r="I1452">
            <v>8</v>
          </cell>
          <cell r="J1452">
            <v>0</v>
          </cell>
          <cell r="K1452">
            <v>0</v>
          </cell>
          <cell r="L1452">
            <v>0</v>
          </cell>
          <cell r="M1452">
            <v>0</v>
          </cell>
          <cell r="N1452">
            <v>0.375</v>
          </cell>
          <cell r="O1452">
            <v>0.34899999999999998</v>
          </cell>
          <cell r="P1452">
            <v>0</v>
          </cell>
          <cell r="Q1452">
            <v>0</v>
          </cell>
          <cell r="R1452">
            <v>0</v>
          </cell>
          <cell r="S1452">
            <v>0</v>
          </cell>
          <cell r="T1452">
            <v>0</v>
          </cell>
          <cell r="U1452">
            <v>0</v>
          </cell>
          <cell r="V1452">
            <v>0</v>
          </cell>
          <cell r="W1452">
            <v>0</v>
          </cell>
          <cell r="X1452">
            <v>19.899999999999999</v>
          </cell>
          <cell r="Y1452">
            <v>0</v>
          </cell>
          <cell r="Z1452">
            <v>54.3</v>
          </cell>
          <cell r="AA1452">
            <v>0</v>
          </cell>
          <cell r="AB1452">
            <v>0</v>
          </cell>
          <cell r="AC1452">
            <v>0</v>
          </cell>
          <cell r="AD1452">
            <v>0</v>
          </cell>
          <cell r="AE1452">
            <v>926</v>
          </cell>
          <cell r="AF1452">
            <v>117</v>
          </cell>
          <cell r="AG1452">
            <v>92.6</v>
          </cell>
          <cell r="AH1452">
            <v>7.03</v>
          </cell>
          <cell r="AI1452">
            <v>222</v>
          </cell>
          <cell r="AJ1452">
            <v>61.5</v>
          </cell>
          <cell r="AK1452">
            <v>55.6</v>
          </cell>
          <cell r="AL1452">
            <v>3.44</v>
          </cell>
          <cell r="AM1452">
            <v>0</v>
          </cell>
          <cell r="AN1452">
            <v>586</v>
          </cell>
          <cell r="AO1452">
            <v>0</v>
          </cell>
          <cell r="AP1452">
            <v>105</v>
          </cell>
          <cell r="AQ1452">
            <v>0</v>
          </cell>
          <cell r="AR1452">
            <v>0</v>
          </cell>
          <cell r="AS1452">
            <v>0</v>
          </cell>
          <cell r="AT1452">
            <v>0</v>
          </cell>
          <cell r="AU1452">
            <v>0</v>
          </cell>
          <cell r="AV1452">
            <v>0</v>
          </cell>
          <cell r="AW1452">
            <v>0</v>
          </cell>
          <cell r="AX1452">
            <v>0</v>
          </cell>
          <cell r="AY1452" t="str">
            <v>HSS508X203.2X9.5</v>
          </cell>
        </row>
        <row r="1453">
          <cell r="A1453" t="str">
            <v>HSS</v>
          </cell>
          <cell r="B1453" t="str">
            <v>HSS20X8X5/16</v>
          </cell>
          <cell r="C1453">
            <v>57.3</v>
          </cell>
          <cell r="D1453">
            <v>15.7</v>
          </cell>
          <cell r="E1453">
            <v>0</v>
          </cell>
          <cell r="F1453">
            <v>20</v>
          </cell>
          <cell r="G1453">
            <v>0</v>
          </cell>
          <cell r="H1453">
            <v>0</v>
          </cell>
          <cell r="I1453">
            <v>8</v>
          </cell>
          <cell r="J1453">
            <v>0</v>
          </cell>
          <cell r="K1453">
            <v>0</v>
          </cell>
          <cell r="L1453">
            <v>0</v>
          </cell>
          <cell r="M1453">
            <v>0</v>
          </cell>
          <cell r="N1453">
            <v>0.3125</v>
          </cell>
          <cell r="O1453">
            <v>0.29099999999999998</v>
          </cell>
          <cell r="P1453">
            <v>0</v>
          </cell>
          <cell r="Q1453">
            <v>0</v>
          </cell>
          <cell r="R1453">
            <v>0</v>
          </cell>
          <cell r="S1453">
            <v>0</v>
          </cell>
          <cell r="T1453">
            <v>0</v>
          </cell>
          <cell r="U1453">
            <v>0</v>
          </cell>
          <cell r="V1453">
            <v>0</v>
          </cell>
          <cell r="W1453">
            <v>0</v>
          </cell>
          <cell r="X1453">
            <v>24.5</v>
          </cell>
          <cell r="Y1453">
            <v>0</v>
          </cell>
          <cell r="Z1453">
            <v>65.7</v>
          </cell>
          <cell r="AA1453">
            <v>0</v>
          </cell>
          <cell r="AB1453">
            <v>0</v>
          </cell>
          <cell r="AC1453">
            <v>0</v>
          </cell>
          <cell r="AD1453">
            <v>0</v>
          </cell>
          <cell r="AE1453">
            <v>786</v>
          </cell>
          <cell r="AF1453">
            <v>98.6</v>
          </cell>
          <cell r="AG1453">
            <v>78.599999999999994</v>
          </cell>
          <cell r="AH1453">
            <v>7.07</v>
          </cell>
          <cell r="AI1453">
            <v>189</v>
          </cell>
          <cell r="AJ1453">
            <v>52</v>
          </cell>
          <cell r="AK1453">
            <v>47.4</v>
          </cell>
          <cell r="AL1453">
            <v>3.47</v>
          </cell>
          <cell r="AM1453">
            <v>0</v>
          </cell>
          <cell r="AN1453">
            <v>496</v>
          </cell>
          <cell r="AO1453">
            <v>0</v>
          </cell>
          <cell r="AP1453">
            <v>88.3</v>
          </cell>
          <cell r="AQ1453">
            <v>0</v>
          </cell>
          <cell r="AR1453">
            <v>0</v>
          </cell>
          <cell r="AS1453">
            <v>0</v>
          </cell>
          <cell r="AT1453">
            <v>0</v>
          </cell>
          <cell r="AU1453">
            <v>0</v>
          </cell>
          <cell r="AV1453">
            <v>0</v>
          </cell>
          <cell r="AW1453">
            <v>0</v>
          </cell>
          <cell r="AX1453">
            <v>0</v>
          </cell>
          <cell r="AY1453" t="str">
            <v>HSS508X203.2X7.9</v>
          </cell>
        </row>
        <row r="1454">
          <cell r="A1454" t="str">
            <v>HSS</v>
          </cell>
          <cell r="B1454" t="str">
            <v>HSS20X4X1/2</v>
          </cell>
          <cell r="C1454">
            <v>75.900000000000006</v>
          </cell>
          <cell r="D1454">
            <v>20.9</v>
          </cell>
          <cell r="E1454">
            <v>0</v>
          </cell>
          <cell r="F1454">
            <v>20</v>
          </cell>
          <cell r="G1454">
            <v>0</v>
          </cell>
          <cell r="H1454">
            <v>0</v>
          </cell>
          <cell r="I1454">
            <v>4</v>
          </cell>
          <cell r="J1454">
            <v>0</v>
          </cell>
          <cell r="K1454">
            <v>0</v>
          </cell>
          <cell r="L1454">
            <v>0</v>
          </cell>
          <cell r="M1454">
            <v>0</v>
          </cell>
          <cell r="N1454">
            <v>0.5</v>
          </cell>
          <cell r="O1454">
            <v>0.46500000000000002</v>
          </cell>
          <cell r="P1454">
            <v>0</v>
          </cell>
          <cell r="Q1454">
            <v>0</v>
          </cell>
          <cell r="R1454">
            <v>0</v>
          </cell>
          <cell r="S1454">
            <v>0</v>
          </cell>
          <cell r="T1454">
            <v>0</v>
          </cell>
          <cell r="U1454">
            <v>0</v>
          </cell>
          <cell r="V1454">
            <v>0</v>
          </cell>
          <cell r="W1454">
            <v>0</v>
          </cell>
          <cell r="X1454">
            <v>5.6</v>
          </cell>
          <cell r="Y1454">
            <v>0</v>
          </cell>
          <cell r="Z1454">
            <v>40</v>
          </cell>
          <cell r="AA1454">
            <v>0</v>
          </cell>
          <cell r="AB1454">
            <v>0</v>
          </cell>
          <cell r="AC1454">
            <v>0</v>
          </cell>
          <cell r="AD1454">
            <v>0</v>
          </cell>
          <cell r="AE1454">
            <v>838</v>
          </cell>
          <cell r="AF1454">
            <v>115</v>
          </cell>
          <cell r="AG1454">
            <v>83.8</v>
          </cell>
          <cell r="AH1454">
            <v>6.33</v>
          </cell>
          <cell r="AI1454">
            <v>58.7</v>
          </cell>
          <cell r="AJ1454">
            <v>34</v>
          </cell>
          <cell r="AK1454">
            <v>29.3</v>
          </cell>
          <cell r="AL1454">
            <v>1.68</v>
          </cell>
          <cell r="AM1454">
            <v>0</v>
          </cell>
          <cell r="AN1454">
            <v>195</v>
          </cell>
          <cell r="AO1454">
            <v>0</v>
          </cell>
          <cell r="AP1454">
            <v>63.8</v>
          </cell>
          <cell r="AQ1454">
            <v>0</v>
          </cell>
          <cell r="AR1454">
            <v>0</v>
          </cell>
          <cell r="AS1454">
            <v>0</v>
          </cell>
          <cell r="AT1454">
            <v>0</v>
          </cell>
          <cell r="AU1454">
            <v>0</v>
          </cell>
          <cell r="AV1454">
            <v>0</v>
          </cell>
          <cell r="AW1454">
            <v>0</v>
          </cell>
          <cell r="AX1454">
            <v>0</v>
          </cell>
          <cell r="AY1454" t="str">
            <v>HSS508X101.6X12.7</v>
          </cell>
        </row>
        <row r="1455">
          <cell r="A1455" t="str">
            <v>HSS</v>
          </cell>
          <cell r="B1455" t="str">
            <v>HSS20X4X3/8</v>
          </cell>
          <cell r="C1455">
            <v>58</v>
          </cell>
          <cell r="D1455">
            <v>16</v>
          </cell>
          <cell r="E1455">
            <v>0</v>
          </cell>
          <cell r="F1455">
            <v>20</v>
          </cell>
          <cell r="G1455">
            <v>0</v>
          </cell>
          <cell r="H1455">
            <v>0</v>
          </cell>
          <cell r="I1455">
            <v>4</v>
          </cell>
          <cell r="J1455">
            <v>0</v>
          </cell>
          <cell r="K1455">
            <v>0</v>
          </cell>
          <cell r="L1455">
            <v>0</v>
          </cell>
          <cell r="M1455">
            <v>0</v>
          </cell>
          <cell r="N1455">
            <v>0.375</v>
          </cell>
          <cell r="O1455">
            <v>0.34899999999999998</v>
          </cell>
          <cell r="P1455">
            <v>0</v>
          </cell>
          <cell r="Q1455">
            <v>0</v>
          </cell>
          <cell r="R1455">
            <v>0</v>
          </cell>
          <cell r="S1455">
            <v>0</v>
          </cell>
          <cell r="T1455">
            <v>0</v>
          </cell>
          <cell r="U1455">
            <v>0</v>
          </cell>
          <cell r="V1455">
            <v>0</v>
          </cell>
          <cell r="W1455">
            <v>0</v>
          </cell>
          <cell r="X1455">
            <v>8.4600000000000009</v>
          </cell>
          <cell r="Y1455">
            <v>0</v>
          </cell>
          <cell r="Z1455">
            <v>54.3</v>
          </cell>
          <cell r="AA1455">
            <v>0</v>
          </cell>
          <cell r="AB1455">
            <v>0</v>
          </cell>
          <cell r="AC1455">
            <v>0</v>
          </cell>
          <cell r="AD1455">
            <v>0</v>
          </cell>
          <cell r="AE1455">
            <v>657</v>
          </cell>
          <cell r="AF1455">
            <v>89.3</v>
          </cell>
          <cell r="AG1455">
            <v>65.7</v>
          </cell>
          <cell r="AH1455">
            <v>6.42</v>
          </cell>
          <cell r="AI1455">
            <v>47.6</v>
          </cell>
          <cell r="AJ1455">
            <v>26.8</v>
          </cell>
          <cell r="AK1455">
            <v>23.8</v>
          </cell>
          <cell r="AL1455">
            <v>1.73</v>
          </cell>
          <cell r="AM1455">
            <v>0</v>
          </cell>
          <cell r="AN1455">
            <v>156</v>
          </cell>
          <cell r="AO1455">
            <v>0</v>
          </cell>
          <cell r="AP1455">
            <v>49.9</v>
          </cell>
          <cell r="AQ1455">
            <v>0</v>
          </cell>
          <cell r="AR1455">
            <v>0</v>
          </cell>
          <cell r="AS1455">
            <v>0</v>
          </cell>
          <cell r="AT1455">
            <v>0</v>
          </cell>
          <cell r="AU1455">
            <v>0</v>
          </cell>
          <cell r="AV1455">
            <v>0</v>
          </cell>
          <cell r="AW1455">
            <v>0</v>
          </cell>
          <cell r="AX1455">
            <v>0</v>
          </cell>
          <cell r="AY1455" t="str">
            <v>HSS508X101.6X9.5</v>
          </cell>
        </row>
        <row r="1456">
          <cell r="A1456" t="str">
            <v>HSS</v>
          </cell>
          <cell r="B1456" t="str">
            <v>HSS20X4X5/16</v>
          </cell>
          <cell r="C1456">
            <v>48.8</v>
          </cell>
          <cell r="D1456">
            <v>13.4</v>
          </cell>
          <cell r="E1456">
            <v>0</v>
          </cell>
          <cell r="F1456">
            <v>20</v>
          </cell>
          <cell r="G1456">
            <v>0</v>
          </cell>
          <cell r="H1456">
            <v>0</v>
          </cell>
          <cell r="I1456">
            <v>4</v>
          </cell>
          <cell r="J1456">
            <v>0</v>
          </cell>
          <cell r="K1456">
            <v>0</v>
          </cell>
          <cell r="L1456">
            <v>0</v>
          </cell>
          <cell r="M1456">
            <v>0</v>
          </cell>
          <cell r="N1456">
            <v>0.3125</v>
          </cell>
          <cell r="O1456">
            <v>0.29099999999999998</v>
          </cell>
          <cell r="P1456">
            <v>0</v>
          </cell>
          <cell r="Q1456">
            <v>0</v>
          </cell>
          <cell r="R1456">
            <v>0</v>
          </cell>
          <cell r="S1456">
            <v>0</v>
          </cell>
          <cell r="T1456">
            <v>0</v>
          </cell>
          <cell r="U1456">
            <v>0</v>
          </cell>
          <cell r="V1456">
            <v>0</v>
          </cell>
          <cell r="W1456">
            <v>0</v>
          </cell>
          <cell r="X1456">
            <v>10.7</v>
          </cell>
          <cell r="Y1456">
            <v>0</v>
          </cell>
          <cell r="Z1456">
            <v>65.7</v>
          </cell>
          <cell r="AA1456">
            <v>0</v>
          </cell>
          <cell r="AB1456">
            <v>0</v>
          </cell>
          <cell r="AC1456">
            <v>0</v>
          </cell>
          <cell r="AD1456">
            <v>0</v>
          </cell>
          <cell r="AE1456">
            <v>560</v>
          </cell>
          <cell r="AF1456">
            <v>75.599999999999994</v>
          </cell>
          <cell r="AG1456">
            <v>56</v>
          </cell>
          <cell r="AH1456">
            <v>6.46</v>
          </cell>
          <cell r="AI1456">
            <v>41.2</v>
          </cell>
          <cell r="AJ1456">
            <v>22.9</v>
          </cell>
          <cell r="AK1456">
            <v>20.6</v>
          </cell>
          <cell r="AL1456">
            <v>1.75</v>
          </cell>
          <cell r="AM1456">
            <v>0</v>
          </cell>
          <cell r="AN1456">
            <v>134</v>
          </cell>
          <cell r="AO1456">
            <v>0</v>
          </cell>
          <cell r="AP1456">
            <v>42.4</v>
          </cell>
          <cell r="AQ1456">
            <v>0</v>
          </cell>
          <cell r="AR1456">
            <v>0</v>
          </cell>
          <cell r="AS1456">
            <v>0</v>
          </cell>
          <cell r="AT1456">
            <v>0</v>
          </cell>
          <cell r="AU1456">
            <v>0</v>
          </cell>
          <cell r="AV1456">
            <v>0</v>
          </cell>
          <cell r="AW1456">
            <v>0</v>
          </cell>
          <cell r="AX1456">
            <v>0</v>
          </cell>
          <cell r="AY1456" t="str">
            <v>HSS508X101.6X7.9</v>
          </cell>
        </row>
        <row r="1457">
          <cell r="A1457" t="str">
            <v>HSS</v>
          </cell>
          <cell r="B1457" t="str">
            <v>HSS18X12X5/8</v>
          </cell>
          <cell r="C1457">
            <v>119</v>
          </cell>
          <cell r="D1457">
            <v>32.6</v>
          </cell>
          <cell r="E1457">
            <v>0</v>
          </cell>
          <cell r="F1457">
            <v>18</v>
          </cell>
          <cell r="G1457">
            <v>0</v>
          </cell>
          <cell r="H1457">
            <v>0</v>
          </cell>
          <cell r="I1457">
            <v>12</v>
          </cell>
          <cell r="J1457">
            <v>0</v>
          </cell>
          <cell r="K1457">
            <v>0</v>
          </cell>
          <cell r="L1457">
            <v>0</v>
          </cell>
          <cell r="M1457">
            <v>0</v>
          </cell>
          <cell r="N1457">
            <v>0.625</v>
          </cell>
          <cell r="O1457">
            <v>0.58099999999999996</v>
          </cell>
          <cell r="P1457">
            <v>0</v>
          </cell>
          <cell r="Q1457">
            <v>0</v>
          </cell>
          <cell r="R1457">
            <v>0</v>
          </cell>
          <cell r="S1457">
            <v>0</v>
          </cell>
          <cell r="T1457">
            <v>0</v>
          </cell>
          <cell r="U1457">
            <v>0</v>
          </cell>
          <cell r="V1457">
            <v>0</v>
          </cell>
          <cell r="W1457">
            <v>0</v>
          </cell>
          <cell r="X1457">
            <v>17.7</v>
          </cell>
          <cell r="Y1457">
            <v>0</v>
          </cell>
          <cell r="Z1457">
            <v>28</v>
          </cell>
          <cell r="AA1457">
            <v>0</v>
          </cell>
          <cell r="AB1457">
            <v>0</v>
          </cell>
          <cell r="AC1457">
            <v>0</v>
          </cell>
          <cell r="AD1457">
            <v>0</v>
          </cell>
          <cell r="AE1457">
            <v>1450</v>
          </cell>
          <cell r="AF1457">
            <v>196</v>
          </cell>
          <cell r="AG1457">
            <v>161</v>
          </cell>
          <cell r="AH1457">
            <v>6.67</v>
          </cell>
          <cell r="AI1457">
            <v>776</v>
          </cell>
          <cell r="AJ1457">
            <v>148</v>
          </cell>
          <cell r="AK1457">
            <v>129</v>
          </cell>
          <cell r="AL1457">
            <v>4.87</v>
          </cell>
          <cell r="AM1457">
            <v>0</v>
          </cell>
          <cell r="AN1457">
            <v>1630</v>
          </cell>
          <cell r="AO1457">
            <v>0</v>
          </cell>
          <cell r="AP1457">
            <v>230</v>
          </cell>
          <cell r="AQ1457">
            <v>0</v>
          </cell>
          <cell r="AR1457">
            <v>0</v>
          </cell>
          <cell r="AS1457">
            <v>0</v>
          </cell>
          <cell r="AT1457">
            <v>0</v>
          </cell>
          <cell r="AU1457">
            <v>0</v>
          </cell>
          <cell r="AV1457">
            <v>0</v>
          </cell>
          <cell r="AW1457">
            <v>0</v>
          </cell>
          <cell r="AX1457">
            <v>0</v>
          </cell>
          <cell r="AY1457" t="str">
            <v>HSS457.2X304.8X15.9</v>
          </cell>
        </row>
        <row r="1458">
          <cell r="A1458" t="str">
            <v>HSS</v>
          </cell>
          <cell r="B1458" t="str">
            <v>HSS18X12X1/2</v>
          </cell>
          <cell r="C1458">
            <v>96.4</v>
          </cell>
          <cell r="D1458">
            <v>26.5</v>
          </cell>
          <cell r="E1458">
            <v>0</v>
          </cell>
          <cell r="F1458">
            <v>18</v>
          </cell>
          <cell r="G1458">
            <v>0</v>
          </cell>
          <cell r="H1458">
            <v>0</v>
          </cell>
          <cell r="I1458">
            <v>12</v>
          </cell>
          <cell r="J1458">
            <v>0</v>
          </cell>
          <cell r="K1458">
            <v>0</v>
          </cell>
          <cell r="L1458">
            <v>0</v>
          </cell>
          <cell r="M1458">
            <v>0</v>
          </cell>
          <cell r="N1458">
            <v>0.5</v>
          </cell>
          <cell r="O1458">
            <v>0.46500000000000002</v>
          </cell>
          <cell r="P1458">
            <v>0</v>
          </cell>
          <cell r="Q1458">
            <v>0</v>
          </cell>
          <cell r="R1458">
            <v>0</v>
          </cell>
          <cell r="S1458">
            <v>0</v>
          </cell>
          <cell r="T1458">
            <v>0</v>
          </cell>
          <cell r="U1458">
            <v>0</v>
          </cell>
          <cell r="V1458">
            <v>0</v>
          </cell>
          <cell r="W1458">
            <v>0</v>
          </cell>
          <cell r="X1458">
            <v>22.8</v>
          </cell>
          <cell r="Y1458">
            <v>0</v>
          </cell>
          <cell r="Z1458">
            <v>35.700000000000003</v>
          </cell>
          <cell r="AA1458">
            <v>0</v>
          </cell>
          <cell r="AB1458">
            <v>0</v>
          </cell>
          <cell r="AC1458">
            <v>0</v>
          </cell>
          <cell r="AD1458">
            <v>0</v>
          </cell>
          <cell r="AE1458">
            <v>1200</v>
          </cell>
          <cell r="AF1458">
            <v>161</v>
          </cell>
          <cell r="AG1458">
            <v>133</v>
          </cell>
          <cell r="AH1458">
            <v>6.73</v>
          </cell>
          <cell r="AI1458">
            <v>643</v>
          </cell>
          <cell r="AJ1458">
            <v>122</v>
          </cell>
          <cell r="AK1458">
            <v>107</v>
          </cell>
          <cell r="AL1458">
            <v>4.93</v>
          </cell>
          <cell r="AM1458">
            <v>0</v>
          </cell>
          <cell r="AN1458">
            <v>1330</v>
          </cell>
          <cell r="AO1458">
            <v>0</v>
          </cell>
          <cell r="AP1458">
            <v>188</v>
          </cell>
          <cell r="AQ1458">
            <v>0</v>
          </cell>
          <cell r="AR1458">
            <v>0</v>
          </cell>
          <cell r="AS1458">
            <v>0</v>
          </cell>
          <cell r="AT1458">
            <v>0</v>
          </cell>
          <cell r="AU1458">
            <v>0</v>
          </cell>
          <cell r="AV1458">
            <v>0</v>
          </cell>
          <cell r="AW1458">
            <v>0</v>
          </cell>
          <cell r="AX1458">
            <v>0</v>
          </cell>
          <cell r="AY1458" t="str">
            <v>HSS457.2X304.8X12.7</v>
          </cell>
        </row>
        <row r="1459">
          <cell r="A1459" t="str">
            <v>HSS</v>
          </cell>
          <cell r="B1459" t="str">
            <v>HSS18X12X3/8</v>
          </cell>
          <cell r="C1459">
            <v>73.3</v>
          </cell>
          <cell r="D1459">
            <v>20.100000000000001</v>
          </cell>
          <cell r="E1459">
            <v>0</v>
          </cell>
          <cell r="F1459">
            <v>18</v>
          </cell>
          <cell r="G1459">
            <v>0</v>
          </cell>
          <cell r="H1459">
            <v>0</v>
          </cell>
          <cell r="I1459">
            <v>12</v>
          </cell>
          <cell r="J1459">
            <v>0</v>
          </cell>
          <cell r="K1459">
            <v>0</v>
          </cell>
          <cell r="L1459">
            <v>0</v>
          </cell>
          <cell r="M1459">
            <v>0</v>
          </cell>
          <cell r="N1459">
            <v>0.375</v>
          </cell>
          <cell r="O1459">
            <v>0.34899999999999998</v>
          </cell>
          <cell r="P1459">
            <v>0</v>
          </cell>
          <cell r="Q1459">
            <v>0</v>
          </cell>
          <cell r="R1459">
            <v>0</v>
          </cell>
          <cell r="S1459">
            <v>0</v>
          </cell>
          <cell r="T1459">
            <v>0</v>
          </cell>
          <cell r="U1459">
            <v>0</v>
          </cell>
          <cell r="V1459">
            <v>0</v>
          </cell>
          <cell r="W1459">
            <v>0</v>
          </cell>
          <cell r="X1459">
            <v>31.4</v>
          </cell>
          <cell r="Y1459">
            <v>0</v>
          </cell>
          <cell r="Z1459">
            <v>48.6</v>
          </cell>
          <cell r="AA1459">
            <v>0</v>
          </cell>
          <cell r="AB1459">
            <v>0</v>
          </cell>
          <cell r="AC1459">
            <v>0</v>
          </cell>
          <cell r="AD1459">
            <v>0</v>
          </cell>
          <cell r="AE1459">
            <v>929</v>
          </cell>
          <cell r="AF1459">
            <v>123</v>
          </cell>
          <cell r="AG1459">
            <v>103</v>
          </cell>
          <cell r="AH1459">
            <v>6.79</v>
          </cell>
          <cell r="AI1459">
            <v>499</v>
          </cell>
          <cell r="AJ1459">
            <v>93.6</v>
          </cell>
          <cell r="AK1459">
            <v>83.2</v>
          </cell>
          <cell r="AL1459">
            <v>4.9800000000000004</v>
          </cell>
          <cell r="AM1459">
            <v>0</v>
          </cell>
          <cell r="AN1459">
            <v>1020</v>
          </cell>
          <cell r="AO1459">
            <v>0</v>
          </cell>
          <cell r="AP1459">
            <v>143</v>
          </cell>
          <cell r="AQ1459">
            <v>0</v>
          </cell>
          <cell r="AR1459">
            <v>0</v>
          </cell>
          <cell r="AS1459">
            <v>0</v>
          </cell>
          <cell r="AT1459">
            <v>0</v>
          </cell>
          <cell r="AU1459">
            <v>0</v>
          </cell>
          <cell r="AV1459">
            <v>0</v>
          </cell>
          <cell r="AW1459">
            <v>0</v>
          </cell>
          <cell r="AX1459">
            <v>0</v>
          </cell>
          <cell r="AY1459" t="str">
            <v>HSS457.2X304.8X9.5</v>
          </cell>
        </row>
        <row r="1460">
          <cell r="A1460" t="str">
            <v>HSS</v>
          </cell>
          <cell r="B1460" t="str">
            <v>HSS18X6X5/8</v>
          </cell>
          <cell r="C1460">
            <v>93.1</v>
          </cell>
          <cell r="D1460">
            <v>25.7</v>
          </cell>
          <cell r="E1460">
            <v>0</v>
          </cell>
          <cell r="F1460">
            <v>18</v>
          </cell>
          <cell r="G1460">
            <v>0</v>
          </cell>
          <cell r="H1460">
            <v>0</v>
          </cell>
          <cell r="I1460">
            <v>6</v>
          </cell>
          <cell r="J1460">
            <v>0</v>
          </cell>
          <cell r="K1460">
            <v>0</v>
          </cell>
          <cell r="L1460">
            <v>0</v>
          </cell>
          <cell r="M1460">
            <v>0</v>
          </cell>
          <cell r="N1460">
            <v>0.625</v>
          </cell>
          <cell r="O1460">
            <v>0.58099999999999996</v>
          </cell>
          <cell r="P1460">
            <v>0</v>
          </cell>
          <cell r="Q1460">
            <v>0</v>
          </cell>
          <cell r="R1460">
            <v>0</v>
          </cell>
          <cell r="S1460">
            <v>0</v>
          </cell>
          <cell r="T1460">
            <v>0</v>
          </cell>
          <cell r="U1460">
            <v>0</v>
          </cell>
          <cell r="V1460">
            <v>0</v>
          </cell>
          <cell r="W1460">
            <v>0</v>
          </cell>
          <cell r="X1460">
            <v>7.33</v>
          </cell>
          <cell r="Y1460">
            <v>0</v>
          </cell>
          <cell r="Z1460">
            <v>28</v>
          </cell>
          <cell r="AA1460">
            <v>0</v>
          </cell>
          <cell r="AB1460">
            <v>0</v>
          </cell>
          <cell r="AC1460">
            <v>0</v>
          </cell>
          <cell r="AD1460">
            <v>0</v>
          </cell>
          <cell r="AE1460">
            <v>923</v>
          </cell>
          <cell r="AF1460">
            <v>135</v>
          </cell>
          <cell r="AG1460">
            <v>103</v>
          </cell>
          <cell r="AH1460">
            <v>6</v>
          </cell>
          <cell r="AI1460">
            <v>158</v>
          </cell>
          <cell r="AJ1460">
            <v>61</v>
          </cell>
          <cell r="AK1460">
            <v>52.7</v>
          </cell>
          <cell r="AL1460">
            <v>2.48</v>
          </cell>
          <cell r="AM1460">
            <v>0</v>
          </cell>
          <cell r="AN1460">
            <v>462</v>
          </cell>
          <cell r="AO1460">
            <v>0</v>
          </cell>
          <cell r="AP1460">
            <v>109</v>
          </cell>
          <cell r="AQ1460">
            <v>0</v>
          </cell>
          <cell r="AR1460">
            <v>0</v>
          </cell>
          <cell r="AS1460">
            <v>0</v>
          </cell>
          <cell r="AT1460">
            <v>0</v>
          </cell>
          <cell r="AU1460">
            <v>0</v>
          </cell>
          <cell r="AV1460">
            <v>0</v>
          </cell>
          <cell r="AW1460">
            <v>0</v>
          </cell>
          <cell r="AX1460">
            <v>0</v>
          </cell>
          <cell r="AY1460" t="str">
            <v>HSS457.2X152.4X15.9</v>
          </cell>
        </row>
        <row r="1461">
          <cell r="A1461" t="str">
            <v>HSS</v>
          </cell>
          <cell r="B1461" t="str">
            <v>HSS18X6X1/2</v>
          </cell>
          <cell r="C1461">
            <v>75.900000000000006</v>
          </cell>
          <cell r="D1461">
            <v>20.9</v>
          </cell>
          <cell r="E1461">
            <v>0</v>
          </cell>
          <cell r="F1461">
            <v>18</v>
          </cell>
          <cell r="G1461">
            <v>0</v>
          </cell>
          <cell r="H1461">
            <v>0</v>
          </cell>
          <cell r="I1461">
            <v>6</v>
          </cell>
          <cell r="J1461">
            <v>0</v>
          </cell>
          <cell r="K1461">
            <v>0</v>
          </cell>
          <cell r="L1461">
            <v>0</v>
          </cell>
          <cell r="M1461">
            <v>0</v>
          </cell>
          <cell r="N1461">
            <v>0.5</v>
          </cell>
          <cell r="O1461">
            <v>0.46500000000000002</v>
          </cell>
          <cell r="P1461">
            <v>0</v>
          </cell>
          <cell r="Q1461">
            <v>0</v>
          </cell>
          <cell r="R1461">
            <v>0</v>
          </cell>
          <cell r="S1461">
            <v>0</v>
          </cell>
          <cell r="T1461">
            <v>0</v>
          </cell>
          <cell r="U1461">
            <v>0</v>
          </cell>
          <cell r="V1461">
            <v>0</v>
          </cell>
          <cell r="W1461">
            <v>0</v>
          </cell>
          <cell r="X1461">
            <v>9.9</v>
          </cell>
          <cell r="Y1461">
            <v>0</v>
          </cell>
          <cell r="Z1461">
            <v>35.700000000000003</v>
          </cell>
          <cell r="AA1461">
            <v>0</v>
          </cell>
          <cell r="AB1461">
            <v>0</v>
          </cell>
          <cell r="AC1461">
            <v>0</v>
          </cell>
          <cell r="AD1461">
            <v>0</v>
          </cell>
          <cell r="AE1461">
            <v>770</v>
          </cell>
          <cell r="AF1461">
            <v>112</v>
          </cell>
          <cell r="AG1461">
            <v>85.6</v>
          </cell>
          <cell r="AH1461">
            <v>6.07</v>
          </cell>
          <cell r="AI1461">
            <v>134</v>
          </cell>
          <cell r="AJ1461">
            <v>50.7</v>
          </cell>
          <cell r="AK1461">
            <v>44.6</v>
          </cell>
          <cell r="AL1461">
            <v>2.5299999999999998</v>
          </cell>
          <cell r="AM1461">
            <v>0</v>
          </cell>
          <cell r="AN1461">
            <v>387</v>
          </cell>
          <cell r="AO1461">
            <v>0</v>
          </cell>
          <cell r="AP1461">
            <v>89.9</v>
          </cell>
          <cell r="AQ1461">
            <v>0</v>
          </cell>
          <cell r="AR1461">
            <v>0</v>
          </cell>
          <cell r="AS1461">
            <v>0</v>
          </cell>
          <cell r="AT1461">
            <v>0</v>
          </cell>
          <cell r="AU1461">
            <v>0</v>
          </cell>
          <cell r="AV1461">
            <v>0</v>
          </cell>
          <cell r="AW1461">
            <v>0</v>
          </cell>
          <cell r="AX1461">
            <v>0</v>
          </cell>
          <cell r="AY1461" t="str">
            <v>HSS457.2X152.4X12.7</v>
          </cell>
        </row>
        <row r="1462">
          <cell r="A1462" t="str">
            <v>HSS</v>
          </cell>
          <cell r="B1462" t="str">
            <v>HSS18X6X3/8</v>
          </cell>
          <cell r="C1462">
            <v>58</v>
          </cell>
          <cell r="D1462">
            <v>16</v>
          </cell>
          <cell r="E1462">
            <v>0</v>
          </cell>
          <cell r="F1462">
            <v>18</v>
          </cell>
          <cell r="G1462">
            <v>0</v>
          </cell>
          <cell r="H1462">
            <v>0</v>
          </cell>
          <cell r="I1462">
            <v>6</v>
          </cell>
          <cell r="J1462">
            <v>0</v>
          </cell>
          <cell r="K1462">
            <v>0</v>
          </cell>
          <cell r="L1462">
            <v>0</v>
          </cell>
          <cell r="M1462">
            <v>0</v>
          </cell>
          <cell r="N1462">
            <v>0.375</v>
          </cell>
          <cell r="O1462">
            <v>0.34899999999999998</v>
          </cell>
          <cell r="P1462">
            <v>0</v>
          </cell>
          <cell r="Q1462">
            <v>0</v>
          </cell>
          <cell r="R1462">
            <v>0</v>
          </cell>
          <cell r="S1462">
            <v>0</v>
          </cell>
          <cell r="T1462">
            <v>0</v>
          </cell>
          <cell r="U1462">
            <v>0</v>
          </cell>
          <cell r="V1462">
            <v>0</v>
          </cell>
          <cell r="W1462">
            <v>0</v>
          </cell>
          <cell r="X1462">
            <v>14.2</v>
          </cell>
          <cell r="Y1462">
            <v>0</v>
          </cell>
          <cell r="Z1462">
            <v>48.6</v>
          </cell>
          <cell r="AA1462">
            <v>0</v>
          </cell>
          <cell r="AB1462">
            <v>0</v>
          </cell>
          <cell r="AC1462">
            <v>0</v>
          </cell>
          <cell r="AD1462">
            <v>0</v>
          </cell>
          <cell r="AE1462">
            <v>602</v>
          </cell>
          <cell r="AF1462">
            <v>86.4</v>
          </cell>
          <cell r="AG1462">
            <v>66.900000000000006</v>
          </cell>
          <cell r="AH1462">
            <v>6.15</v>
          </cell>
          <cell r="AI1462">
            <v>106</v>
          </cell>
          <cell r="AJ1462">
            <v>39.5</v>
          </cell>
          <cell r="AK1462">
            <v>35.5</v>
          </cell>
          <cell r="AL1462">
            <v>2.58</v>
          </cell>
          <cell r="AM1462">
            <v>0</v>
          </cell>
          <cell r="AN1462">
            <v>302</v>
          </cell>
          <cell r="AO1462">
            <v>0</v>
          </cell>
          <cell r="AP1462">
            <v>69.5</v>
          </cell>
          <cell r="AQ1462">
            <v>0</v>
          </cell>
          <cell r="AR1462">
            <v>0</v>
          </cell>
          <cell r="AS1462">
            <v>0</v>
          </cell>
          <cell r="AT1462">
            <v>0</v>
          </cell>
          <cell r="AU1462">
            <v>0</v>
          </cell>
          <cell r="AV1462">
            <v>0</v>
          </cell>
          <cell r="AW1462">
            <v>0</v>
          </cell>
          <cell r="AX1462">
            <v>0</v>
          </cell>
          <cell r="AY1462" t="str">
            <v>HSS457.2X152.4X9.5</v>
          </cell>
        </row>
        <row r="1463">
          <cell r="A1463" t="str">
            <v>HSS</v>
          </cell>
          <cell r="B1463" t="str">
            <v>HSS18X6X5/16</v>
          </cell>
          <cell r="C1463">
            <v>48.8</v>
          </cell>
          <cell r="D1463">
            <v>13.4</v>
          </cell>
          <cell r="E1463">
            <v>0</v>
          </cell>
          <cell r="F1463">
            <v>18</v>
          </cell>
          <cell r="G1463">
            <v>0</v>
          </cell>
          <cell r="H1463">
            <v>0</v>
          </cell>
          <cell r="I1463">
            <v>6</v>
          </cell>
          <cell r="J1463">
            <v>0</v>
          </cell>
          <cell r="K1463">
            <v>0</v>
          </cell>
          <cell r="L1463">
            <v>0</v>
          </cell>
          <cell r="M1463">
            <v>0</v>
          </cell>
          <cell r="N1463">
            <v>0.3125</v>
          </cell>
          <cell r="O1463">
            <v>0.29099999999999998</v>
          </cell>
          <cell r="P1463">
            <v>0</v>
          </cell>
          <cell r="Q1463">
            <v>0</v>
          </cell>
          <cell r="R1463">
            <v>0</v>
          </cell>
          <cell r="S1463">
            <v>0</v>
          </cell>
          <cell r="T1463">
            <v>0</v>
          </cell>
          <cell r="U1463">
            <v>0</v>
          </cell>
          <cell r="V1463">
            <v>0</v>
          </cell>
          <cell r="W1463">
            <v>0</v>
          </cell>
          <cell r="X1463">
            <v>17.600000000000001</v>
          </cell>
          <cell r="Y1463">
            <v>0</v>
          </cell>
          <cell r="Z1463">
            <v>58.9</v>
          </cell>
          <cell r="AA1463">
            <v>0</v>
          </cell>
          <cell r="AB1463">
            <v>0</v>
          </cell>
          <cell r="AC1463">
            <v>0</v>
          </cell>
          <cell r="AD1463">
            <v>0</v>
          </cell>
          <cell r="AE1463">
            <v>513</v>
          </cell>
          <cell r="AF1463">
            <v>73.099999999999994</v>
          </cell>
          <cell r="AG1463">
            <v>57</v>
          </cell>
          <cell r="AH1463">
            <v>6.18</v>
          </cell>
          <cell r="AI1463">
            <v>91.3</v>
          </cell>
          <cell r="AJ1463">
            <v>33.5</v>
          </cell>
          <cell r="AK1463">
            <v>30.4</v>
          </cell>
          <cell r="AL1463">
            <v>2.61</v>
          </cell>
          <cell r="AM1463">
            <v>0</v>
          </cell>
          <cell r="AN1463">
            <v>257</v>
          </cell>
          <cell r="AO1463">
            <v>0</v>
          </cell>
          <cell r="AP1463">
            <v>58.7</v>
          </cell>
          <cell r="AQ1463">
            <v>0</v>
          </cell>
          <cell r="AR1463">
            <v>0</v>
          </cell>
          <cell r="AS1463">
            <v>0</v>
          </cell>
          <cell r="AT1463">
            <v>0</v>
          </cell>
          <cell r="AU1463">
            <v>0</v>
          </cell>
          <cell r="AV1463">
            <v>0</v>
          </cell>
          <cell r="AW1463">
            <v>0</v>
          </cell>
          <cell r="AX1463">
            <v>0</v>
          </cell>
          <cell r="AY1463" t="str">
            <v>HSS457.2X152.4X7.9</v>
          </cell>
        </row>
        <row r="1464">
          <cell r="A1464" t="str">
            <v>HSS</v>
          </cell>
          <cell r="B1464" t="str">
            <v>HSS18X6X1/4</v>
          </cell>
          <cell r="C1464">
            <v>39.4</v>
          </cell>
          <cell r="D1464">
            <v>10.8</v>
          </cell>
          <cell r="E1464">
            <v>0</v>
          </cell>
          <cell r="F1464">
            <v>18</v>
          </cell>
          <cell r="G1464">
            <v>0</v>
          </cell>
          <cell r="H1464">
            <v>0</v>
          </cell>
          <cell r="I1464">
            <v>6</v>
          </cell>
          <cell r="J1464">
            <v>0</v>
          </cell>
          <cell r="K1464">
            <v>0</v>
          </cell>
          <cell r="L1464">
            <v>0</v>
          </cell>
          <cell r="M1464">
            <v>0</v>
          </cell>
          <cell r="N1464">
            <v>0.25</v>
          </cell>
          <cell r="O1464">
            <v>0.23300000000000001</v>
          </cell>
          <cell r="P1464">
            <v>0</v>
          </cell>
          <cell r="Q1464">
            <v>0</v>
          </cell>
          <cell r="R1464">
            <v>0</v>
          </cell>
          <cell r="S1464">
            <v>0</v>
          </cell>
          <cell r="T1464">
            <v>0</v>
          </cell>
          <cell r="U1464">
            <v>0</v>
          </cell>
          <cell r="V1464">
            <v>0</v>
          </cell>
          <cell r="W1464">
            <v>0</v>
          </cell>
          <cell r="X1464">
            <v>22.8</v>
          </cell>
          <cell r="Y1464">
            <v>0</v>
          </cell>
          <cell r="Z1464">
            <v>74.3</v>
          </cell>
          <cell r="AA1464">
            <v>0</v>
          </cell>
          <cell r="AB1464">
            <v>0</v>
          </cell>
          <cell r="AC1464">
            <v>0</v>
          </cell>
          <cell r="AD1464">
            <v>0</v>
          </cell>
          <cell r="AE1464">
            <v>419</v>
          </cell>
          <cell r="AF1464">
            <v>59.4</v>
          </cell>
          <cell r="AG1464">
            <v>46.5</v>
          </cell>
          <cell r="AH1464">
            <v>6.22</v>
          </cell>
          <cell r="AI1464">
            <v>75.099999999999994</v>
          </cell>
          <cell r="AJ1464">
            <v>27.3</v>
          </cell>
          <cell r="AK1464">
            <v>25</v>
          </cell>
          <cell r="AL1464">
            <v>2.63</v>
          </cell>
          <cell r="AM1464">
            <v>0</v>
          </cell>
          <cell r="AN1464">
            <v>210</v>
          </cell>
          <cell r="AO1464">
            <v>0</v>
          </cell>
          <cell r="AP1464">
            <v>47.7</v>
          </cell>
          <cell r="AQ1464">
            <v>0</v>
          </cell>
          <cell r="AR1464">
            <v>0</v>
          </cell>
          <cell r="AS1464">
            <v>0</v>
          </cell>
          <cell r="AT1464">
            <v>0</v>
          </cell>
          <cell r="AU1464">
            <v>0</v>
          </cell>
          <cell r="AV1464">
            <v>0</v>
          </cell>
          <cell r="AW1464">
            <v>0</v>
          </cell>
          <cell r="AX1464">
            <v>0</v>
          </cell>
          <cell r="AY1464" t="str">
            <v>HSS457.2X152.4X6.4</v>
          </cell>
        </row>
        <row r="1465">
          <cell r="A1465" t="str">
            <v>HSS</v>
          </cell>
          <cell r="B1465" t="str">
            <v>HSS16X16X5/8</v>
          </cell>
          <cell r="C1465">
            <v>127</v>
          </cell>
          <cell r="D1465">
            <v>35</v>
          </cell>
          <cell r="E1465">
            <v>0</v>
          </cell>
          <cell r="F1465">
            <v>16</v>
          </cell>
          <cell r="G1465">
            <v>0</v>
          </cell>
          <cell r="H1465">
            <v>0</v>
          </cell>
          <cell r="I1465">
            <v>16</v>
          </cell>
          <cell r="J1465">
            <v>0</v>
          </cell>
          <cell r="K1465">
            <v>0</v>
          </cell>
          <cell r="L1465">
            <v>0</v>
          </cell>
          <cell r="M1465">
            <v>0</v>
          </cell>
          <cell r="N1465">
            <v>0.625</v>
          </cell>
          <cell r="O1465">
            <v>0.58099999999999996</v>
          </cell>
          <cell r="P1465">
            <v>0</v>
          </cell>
          <cell r="Q1465">
            <v>0</v>
          </cell>
          <cell r="R1465">
            <v>0</v>
          </cell>
          <cell r="S1465">
            <v>0</v>
          </cell>
          <cell r="T1465">
            <v>0</v>
          </cell>
          <cell r="U1465">
            <v>0</v>
          </cell>
          <cell r="V1465">
            <v>0</v>
          </cell>
          <cell r="W1465">
            <v>0</v>
          </cell>
          <cell r="X1465">
            <v>24.5</v>
          </cell>
          <cell r="Y1465">
            <v>0</v>
          </cell>
          <cell r="Z1465">
            <v>24.5</v>
          </cell>
          <cell r="AA1465">
            <v>0</v>
          </cell>
          <cell r="AB1465">
            <v>0</v>
          </cell>
          <cell r="AC1465">
            <v>0</v>
          </cell>
          <cell r="AD1465">
            <v>0</v>
          </cell>
          <cell r="AE1465">
            <v>1370</v>
          </cell>
          <cell r="AF1465">
            <v>200</v>
          </cell>
          <cell r="AG1465">
            <v>171</v>
          </cell>
          <cell r="AH1465">
            <v>6.25</v>
          </cell>
          <cell r="AI1465">
            <v>1370</v>
          </cell>
          <cell r="AJ1465">
            <v>200</v>
          </cell>
          <cell r="AK1465">
            <v>171</v>
          </cell>
          <cell r="AL1465">
            <v>6.25</v>
          </cell>
          <cell r="AM1465">
            <v>0</v>
          </cell>
          <cell r="AN1465">
            <v>2170</v>
          </cell>
          <cell r="AO1465">
            <v>0</v>
          </cell>
          <cell r="AP1465">
            <v>276</v>
          </cell>
          <cell r="AQ1465">
            <v>0</v>
          </cell>
          <cell r="AR1465">
            <v>0</v>
          </cell>
          <cell r="AS1465">
            <v>0</v>
          </cell>
          <cell r="AT1465">
            <v>0</v>
          </cell>
          <cell r="AU1465">
            <v>0</v>
          </cell>
          <cell r="AV1465">
            <v>0</v>
          </cell>
          <cell r="AW1465">
            <v>0</v>
          </cell>
          <cell r="AX1465">
            <v>0</v>
          </cell>
          <cell r="AY1465" t="str">
            <v>HSS406.4X406.4X15.9</v>
          </cell>
        </row>
        <row r="1466">
          <cell r="A1466" t="str">
            <v>HSS</v>
          </cell>
          <cell r="B1466" t="str">
            <v>HSS16X16X1/2</v>
          </cell>
          <cell r="C1466">
            <v>103</v>
          </cell>
          <cell r="D1466">
            <v>28.3</v>
          </cell>
          <cell r="E1466">
            <v>0</v>
          </cell>
          <cell r="F1466">
            <v>16</v>
          </cell>
          <cell r="G1466">
            <v>0</v>
          </cell>
          <cell r="H1466">
            <v>0</v>
          </cell>
          <cell r="I1466">
            <v>16</v>
          </cell>
          <cell r="J1466">
            <v>0</v>
          </cell>
          <cell r="K1466">
            <v>0</v>
          </cell>
          <cell r="L1466">
            <v>0</v>
          </cell>
          <cell r="M1466">
            <v>0</v>
          </cell>
          <cell r="N1466">
            <v>0.5</v>
          </cell>
          <cell r="O1466">
            <v>0.46500000000000002</v>
          </cell>
          <cell r="P1466">
            <v>0</v>
          </cell>
          <cell r="Q1466">
            <v>0</v>
          </cell>
          <cell r="R1466">
            <v>0</v>
          </cell>
          <cell r="S1466">
            <v>0</v>
          </cell>
          <cell r="T1466">
            <v>0</v>
          </cell>
          <cell r="U1466">
            <v>0</v>
          </cell>
          <cell r="V1466">
            <v>0</v>
          </cell>
          <cell r="W1466">
            <v>0</v>
          </cell>
          <cell r="X1466">
            <v>31.4</v>
          </cell>
          <cell r="Y1466">
            <v>0</v>
          </cell>
          <cell r="Z1466">
            <v>31.4</v>
          </cell>
          <cell r="AA1466">
            <v>0</v>
          </cell>
          <cell r="AB1466">
            <v>0</v>
          </cell>
          <cell r="AC1466">
            <v>0</v>
          </cell>
          <cell r="AD1466">
            <v>0</v>
          </cell>
          <cell r="AE1466">
            <v>1130</v>
          </cell>
          <cell r="AF1466">
            <v>164</v>
          </cell>
          <cell r="AG1466">
            <v>141</v>
          </cell>
          <cell r="AH1466">
            <v>6.31</v>
          </cell>
          <cell r="AI1466">
            <v>1130</v>
          </cell>
          <cell r="AJ1466">
            <v>164</v>
          </cell>
          <cell r="AK1466">
            <v>141</v>
          </cell>
          <cell r="AL1466">
            <v>6.31</v>
          </cell>
          <cell r="AM1466">
            <v>0</v>
          </cell>
          <cell r="AN1466">
            <v>1770</v>
          </cell>
          <cell r="AO1466">
            <v>0</v>
          </cell>
          <cell r="AP1466">
            <v>224</v>
          </cell>
          <cell r="AQ1466">
            <v>0</v>
          </cell>
          <cell r="AR1466">
            <v>0</v>
          </cell>
          <cell r="AS1466">
            <v>0</v>
          </cell>
          <cell r="AT1466">
            <v>0</v>
          </cell>
          <cell r="AU1466">
            <v>0</v>
          </cell>
          <cell r="AV1466">
            <v>0</v>
          </cell>
          <cell r="AW1466">
            <v>0</v>
          </cell>
          <cell r="AX1466">
            <v>0</v>
          </cell>
          <cell r="AY1466" t="str">
            <v>HSS406.4X406.4X12.7</v>
          </cell>
        </row>
        <row r="1467">
          <cell r="A1467" t="str">
            <v>HSS</v>
          </cell>
          <cell r="B1467" t="str">
            <v>HSS16X16X3/8</v>
          </cell>
          <cell r="C1467">
            <v>78.400000000000006</v>
          </cell>
          <cell r="D1467">
            <v>21.5</v>
          </cell>
          <cell r="E1467">
            <v>0</v>
          </cell>
          <cell r="F1467">
            <v>16</v>
          </cell>
          <cell r="G1467">
            <v>0</v>
          </cell>
          <cell r="H1467">
            <v>0</v>
          </cell>
          <cell r="I1467">
            <v>16</v>
          </cell>
          <cell r="J1467">
            <v>0</v>
          </cell>
          <cell r="K1467">
            <v>0</v>
          </cell>
          <cell r="L1467">
            <v>0</v>
          </cell>
          <cell r="M1467">
            <v>0</v>
          </cell>
          <cell r="N1467">
            <v>0.375</v>
          </cell>
          <cell r="O1467">
            <v>0.34899999999999998</v>
          </cell>
          <cell r="P1467">
            <v>0</v>
          </cell>
          <cell r="Q1467">
            <v>0</v>
          </cell>
          <cell r="R1467">
            <v>0</v>
          </cell>
          <cell r="S1467">
            <v>0</v>
          </cell>
          <cell r="T1467">
            <v>0</v>
          </cell>
          <cell r="U1467">
            <v>0</v>
          </cell>
          <cell r="V1467">
            <v>0</v>
          </cell>
          <cell r="W1467">
            <v>0</v>
          </cell>
          <cell r="X1467">
            <v>42.8</v>
          </cell>
          <cell r="Y1467">
            <v>0</v>
          </cell>
          <cell r="Z1467">
            <v>42.8</v>
          </cell>
          <cell r="AA1467">
            <v>0</v>
          </cell>
          <cell r="AB1467">
            <v>0</v>
          </cell>
          <cell r="AC1467">
            <v>0</v>
          </cell>
          <cell r="AD1467">
            <v>0</v>
          </cell>
          <cell r="AE1467">
            <v>873</v>
          </cell>
          <cell r="AF1467">
            <v>126</v>
          </cell>
          <cell r="AG1467">
            <v>109</v>
          </cell>
          <cell r="AH1467">
            <v>6.37</v>
          </cell>
          <cell r="AI1467">
            <v>873</v>
          </cell>
          <cell r="AJ1467">
            <v>126</v>
          </cell>
          <cell r="AK1467">
            <v>109</v>
          </cell>
          <cell r="AL1467">
            <v>6.37</v>
          </cell>
          <cell r="AM1467">
            <v>0</v>
          </cell>
          <cell r="AN1467">
            <v>1350</v>
          </cell>
          <cell r="AO1467">
            <v>0</v>
          </cell>
          <cell r="AP1467">
            <v>171</v>
          </cell>
          <cell r="AQ1467">
            <v>0</v>
          </cell>
          <cell r="AR1467">
            <v>0</v>
          </cell>
          <cell r="AS1467">
            <v>0</v>
          </cell>
          <cell r="AT1467">
            <v>0</v>
          </cell>
          <cell r="AU1467">
            <v>0</v>
          </cell>
          <cell r="AV1467">
            <v>0</v>
          </cell>
          <cell r="AW1467">
            <v>0</v>
          </cell>
          <cell r="AX1467">
            <v>0</v>
          </cell>
          <cell r="AY1467" t="str">
            <v>HSS406.4X406.4X9.5</v>
          </cell>
        </row>
        <row r="1468">
          <cell r="A1468" t="str">
            <v>HSS</v>
          </cell>
          <cell r="B1468" t="str">
            <v>HSS16X16X5/16</v>
          </cell>
          <cell r="C1468">
            <v>65.8</v>
          </cell>
          <cell r="D1468">
            <v>18.100000000000001</v>
          </cell>
          <cell r="E1468">
            <v>0</v>
          </cell>
          <cell r="F1468">
            <v>16</v>
          </cell>
          <cell r="G1468">
            <v>0</v>
          </cell>
          <cell r="H1468">
            <v>0</v>
          </cell>
          <cell r="I1468">
            <v>16</v>
          </cell>
          <cell r="J1468">
            <v>0</v>
          </cell>
          <cell r="K1468">
            <v>0</v>
          </cell>
          <cell r="L1468">
            <v>0</v>
          </cell>
          <cell r="M1468">
            <v>0</v>
          </cell>
          <cell r="N1468">
            <v>0.3125</v>
          </cell>
          <cell r="O1468">
            <v>0.29099999999999998</v>
          </cell>
          <cell r="P1468">
            <v>0</v>
          </cell>
          <cell r="Q1468">
            <v>0</v>
          </cell>
          <cell r="R1468">
            <v>0</v>
          </cell>
          <cell r="S1468">
            <v>0</v>
          </cell>
          <cell r="T1468">
            <v>0</v>
          </cell>
          <cell r="U1468">
            <v>0</v>
          </cell>
          <cell r="V1468">
            <v>0</v>
          </cell>
          <cell r="W1468">
            <v>0</v>
          </cell>
          <cell r="X1468">
            <v>52</v>
          </cell>
          <cell r="Y1468">
            <v>0</v>
          </cell>
          <cell r="Z1468">
            <v>52</v>
          </cell>
          <cell r="AA1468">
            <v>0</v>
          </cell>
          <cell r="AB1468">
            <v>0</v>
          </cell>
          <cell r="AC1468">
            <v>0</v>
          </cell>
          <cell r="AD1468">
            <v>0</v>
          </cell>
          <cell r="AE1468">
            <v>739</v>
          </cell>
          <cell r="AF1468">
            <v>106</v>
          </cell>
          <cell r="AG1468">
            <v>92.3</v>
          </cell>
          <cell r="AH1468">
            <v>6.39</v>
          </cell>
          <cell r="AI1468">
            <v>739</v>
          </cell>
          <cell r="AJ1468">
            <v>106</v>
          </cell>
          <cell r="AK1468">
            <v>92.3</v>
          </cell>
          <cell r="AL1468">
            <v>6.39</v>
          </cell>
          <cell r="AM1468">
            <v>0</v>
          </cell>
          <cell r="AN1468">
            <v>1140</v>
          </cell>
          <cell r="AO1468">
            <v>0</v>
          </cell>
          <cell r="AP1468">
            <v>144</v>
          </cell>
          <cell r="AQ1468">
            <v>0</v>
          </cell>
          <cell r="AR1468">
            <v>0</v>
          </cell>
          <cell r="AS1468">
            <v>0</v>
          </cell>
          <cell r="AT1468">
            <v>0</v>
          </cell>
          <cell r="AU1468">
            <v>0</v>
          </cell>
          <cell r="AV1468">
            <v>0</v>
          </cell>
          <cell r="AW1468">
            <v>0</v>
          </cell>
          <cell r="AX1468">
            <v>0</v>
          </cell>
          <cell r="AY1468" t="str">
            <v>HSS406.4X406.4X7.9</v>
          </cell>
        </row>
        <row r="1469">
          <cell r="A1469" t="str">
            <v>HSS</v>
          </cell>
          <cell r="B1469" t="str">
            <v>HSS16X12X5/8</v>
          </cell>
          <cell r="C1469">
            <v>110</v>
          </cell>
          <cell r="D1469">
            <v>30.3</v>
          </cell>
          <cell r="E1469">
            <v>0</v>
          </cell>
          <cell r="F1469">
            <v>16</v>
          </cell>
          <cell r="G1469">
            <v>0</v>
          </cell>
          <cell r="H1469">
            <v>0</v>
          </cell>
          <cell r="I1469">
            <v>12</v>
          </cell>
          <cell r="J1469">
            <v>0</v>
          </cell>
          <cell r="K1469">
            <v>0</v>
          </cell>
          <cell r="L1469">
            <v>0</v>
          </cell>
          <cell r="M1469">
            <v>0</v>
          </cell>
          <cell r="N1469">
            <v>0.625</v>
          </cell>
          <cell r="O1469">
            <v>0.58099999999999996</v>
          </cell>
          <cell r="P1469">
            <v>0</v>
          </cell>
          <cell r="Q1469">
            <v>0</v>
          </cell>
          <cell r="R1469">
            <v>0</v>
          </cell>
          <cell r="S1469">
            <v>0</v>
          </cell>
          <cell r="T1469">
            <v>0</v>
          </cell>
          <cell r="U1469">
            <v>0</v>
          </cell>
          <cell r="V1469">
            <v>0</v>
          </cell>
          <cell r="W1469">
            <v>0</v>
          </cell>
          <cell r="X1469">
            <v>17.7</v>
          </cell>
          <cell r="Y1469">
            <v>0</v>
          </cell>
          <cell r="Z1469">
            <v>24.5</v>
          </cell>
          <cell r="AA1469">
            <v>0</v>
          </cell>
          <cell r="AB1469">
            <v>0</v>
          </cell>
          <cell r="AC1469">
            <v>0</v>
          </cell>
          <cell r="AD1469">
            <v>0</v>
          </cell>
          <cell r="AE1469">
            <v>1090</v>
          </cell>
          <cell r="AF1469">
            <v>165</v>
          </cell>
          <cell r="AG1469">
            <v>136</v>
          </cell>
          <cell r="AH1469">
            <v>6</v>
          </cell>
          <cell r="AI1469">
            <v>700</v>
          </cell>
          <cell r="AJ1469">
            <v>135</v>
          </cell>
          <cell r="AK1469">
            <v>117</v>
          </cell>
          <cell r="AL1469">
            <v>4.8</v>
          </cell>
          <cell r="AM1469">
            <v>0</v>
          </cell>
          <cell r="AN1469">
            <v>1370</v>
          </cell>
          <cell r="AO1469">
            <v>0</v>
          </cell>
          <cell r="AP1469">
            <v>204</v>
          </cell>
          <cell r="AQ1469">
            <v>0</v>
          </cell>
          <cell r="AR1469">
            <v>0</v>
          </cell>
          <cell r="AS1469">
            <v>0</v>
          </cell>
          <cell r="AT1469">
            <v>0</v>
          </cell>
          <cell r="AU1469">
            <v>0</v>
          </cell>
          <cell r="AV1469">
            <v>0</v>
          </cell>
          <cell r="AW1469">
            <v>0</v>
          </cell>
          <cell r="AX1469">
            <v>0</v>
          </cell>
          <cell r="AY1469" t="str">
            <v>HSS406.4X304.8X15.9</v>
          </cell>
        </row>
        <row r="1470">
          <cell r="A1470" t="str">
            <v>HSS</v>
          </cell>
          <cell r="B1470" t="str">
            <v>HSS16X12X1/2</v>
          </cell>
          <cell r="C1470">
            <v>89.6</v>
          </cell>
          <cell r="D1470">
            <v>24.6</v>
          </cell>
          <cell r="E1470">
            <v>0</v>
          </cell>
          <cell r="F1470">
            <v>16</v>
          </cell>
          <cell r="G1470">
            <v>0</v>
          </cell>
          <cell r="H1470">
            <v>0</v>
          </cell>
          <cell r="I1470">
            <v>12</v>
          </cell>
          <cell r="J1470">
            <v>0</v>
          </cell>
          <cell r="K1470">
            <v>0</v>
          </cell>
          <cell r="L1470">
            <v>0</v>
          </cell>
          <cell r="M1470">
            <v>0</v>
          </cell>
          <cell r="N1470">
            <v>0.5</v>
          </cell>
          <cell r="O1470">
            <v>0.46500000000000002</v>
          </cell>
          <cell r="P1470">
            <v>0</v>
          </cell>
          <cell r="Q1470">
            <v>0</v>
          </cell>
          <cell r="R1470">
            <v>0</v>
          </cell>
          <cell r="S1470">
            <v>0</v>
          </cell>
          <cell r="T1470">
            <v>0</v>
          </cell>
          <cell r="U1470">
            <v>0</v>
          </cell>
          <cell r="V1470">
            <v>0</v>
          </cell>
          <cell r="W1470">
            <v>0</v>
          </cell>
          <cell r="X1470">
            <v>22.8</v>
          </cell>
          <cell r="Y1470">
            <v>0</v>
          </cell>
          <cell r="Z1470">
            <v>31.4</v>
          </cell>
          <cell r="AA1470">
            <v>0</v>
          </cell>
          <cell r="AB1470">
            <v>0</v>
          </cell>
          <cell r="AC1470">
            <v>0</v>
          </cell>
          <cell r="AD1470">
            <v>0</v>
          </cell>
          <cell r="AE1470">
            <v>904</v>
          </cell>
          <cell r="AF1470">
            <v>135</v>
          </cell>
          <cell r="AG1470">
            <v>113</v>
          </cell>
          <cell r="AH1470">
            <v>6.06</v>
          </cell>
          <cell r="AI1470">
            <v>581</v>
          </cell>
          <cell r="AJ1470">
            <v>111</v>
          </cell>
          <cell r="AK1470">
            <v>96.8</v>
          </cell>
          <cell r="AL1470">
            <v>4.8600000000000003</v>
          </cell>
          <cell r="AM1470">
            <v>0</v>
          </cell>
          <cell r="AN1470">
            <v>1120</v>
          </cell>
          <cell r="AO1470">
            <v>0</v>
          </cell>
          <cell r="AP1470">
            <v>166</v>
          </cell>
          <cell r="AQ1470">
            <v>0</v>
          </cell>
          <cell r="AR1470">
            <v>0</v>
          </cell>
          <cell r="AS1470">
            <v>0</v>
          </cell>
          <cell r="AT1470">
            <v>0</v>
          </cell>
          <cell r="AU1470">
            <v>0</v>
          </cell>
          <cell r="AV1470">
            <v>0</v>
          </cell>
          <cell r="AW1470">
            <v>0</v>
          </cell>
          <cell r="AX1470">
            <v>0</v>
          </cell>
          <cell r="AY1470" t="str">
            <v>HSS406.4X304.8X12.7</v>
          </cell>
        </row>
        <row r="1471">
          <cell r="A1471" t="str">
            <v>HSS</v>
          </cell>
          <cell r="B1471" t="str">
            <v>HSS16X12X3/8</v>
          </cell>
          <cell r="C1471">
            <v>68.2</v>
          </cell>
          <cell r="D1471">
            <v>18.7</v>
          </cell>
          <cell r="E1471">
            <v>0</v>
          </cell>
          <cell r="F1471">
            <v>16</v>
          </cell>
          <cell r="G1471">
            <v>0</v>
          </cell>
          <cell r="H1471">
            <v>0</v>
          </cell>
          <cell r="I1471">
            <v>12</v>
          </cell>
          <cell r="J1471">
            <v>0</v>
          </cell>
          <cell r="K1471">
            <v>0</v>
          </cell>
          <cell r="L1471">
            <v>0</v>
          </cell>
          <cell r="M1471">
            <v>0</v>
          </cell>
          <cell r="N1471">
            <v>0.375</v>
          </cell>
          <cell r="O1471">
            <v>0.34899999999999998</v>
          </cell>
          <cell r="P1471">
            <v>0</v>
          </cell>
          <cell r="Q1471">
            <v>0</v>
          </cell>
          <cell r="R1471">
            <v>0</v>
          </cell>
          <cell r="S1471">
            <v>0</v>
          </cell>
          <cell r="T1471">
            <v>0</v>
          </cell>
          <cell r="U1471">
            <v>0</v>
          </cell>
          <cell r="V1471">
            <v>0</v>
          </cell>
          <cell r="W1471">
            <v>0</v>
          </cell>
          <cell r="X1471">
            <v>31.4</v>
          </cell>
          <cell r="Y1471">
            <v>0</v>
          </cell>
          <cell r="Z1471">
            <v>42.8</v>
          </cell>
          <cell r="AA1471">
            <v>0</v>
          </cell>
          <cell r="AB1471">
            <v>0</v>
          </cell>
          <cell r="AC1471">
            <v>0</v>
          </cell>
          <cell r="AD1471">
            <v>0</v>
          </cell>
          <cell r="AE1471">
            <v>702</v>
          </cell>
          <cell r="AF1471">
            <v>104</v>
          </cell>
          <cell r="AG1471">
            <v>87.7</v>
          </cell>
          <cell r="AH1471">
            <v>6.12</v>
          </cell>
          <cell r="AI1471">
            <v>452</v>
          </cell>
          <cell r="AJ1471">
            <v>85.5</v>
          </cell>
          <cell r="AK1471">
            <v>75.3</v>
          </cell>
          <cell r="AL1471">
            <v>4.91</v>
          </cell>
          <cell r="AM1471">
            <v>0</v>
          </cell>
          <cell r="AN1471">
            <v>862</v>
          </cell>
          <cell r="AO1471">
            <v>0</v>
          </cell>
          <cell r="AP1471">
            <v>127</v>
          </cell>
          <cell r="AQ1471">
            <v>0</v>
          </cell>
          <cell r="AR1471">
            <v>0</v>
          </cell>
          <cell r="AS1471">
            <v>0</v>
          </cell>
          <cell r="AT1471">
            <v>0</v>
          </cell>
          <cell r="AU1471">
            <v>0</v>
          </cell>
          <cell r="AV1471">
            <v>0</v>
          </cell>
          <cell r="AW1471">
            <v>0</v>
          </cell>
          <cell r="AX1471">
            <v>0</v>
          </cell>
          <cell r="AY1471" t="str">
            <v>HSS406.4X304.8X9.5</v>
          </cell>
        </row>
        <row r="1472">
          <cell r="A1472" t="str">
            <v>HSS</v>
          </cell>
          <cell r="B1472" t="str">
            <v>HSS16X12X5/16</v>
          </cell>
          <cell r="C1472">
            <v>57.3</v>
          </cell>
          <cell r="D1472">
            <v>15.7</v>
          </cell>
          <cell r="E1472">
            <v>0</v>
          </cell>
          <cell r="F1472">
            <v>16</v>
          </cell>
          <cell r="G1472">
            <v>0</v>
          </cell>
          <cell r="H1472">
            <v>0</v>
          </cell>
          <cell r="I1472">
            <v>12</v>
          </cell>
          <cell r="J1472">
            <v>0</v>
          </cell>
          <cell r="K1472">
            <v>0</v>
          </cell>
          <cell r="L1472">
            <v>0</v>
          </cell>
          <cell r="M1472">
            <v>0</v>
          </cell>
          <cell r="N1472">
            <v>0.3125</v>
          </cell>
          <cell r="O1472">
            <v>0.29099999999999998</v>
          </cell>
          <cell r="P1472">
            <v>0</v>
          </cell>
          <cell r="Q1472">
            <v>0</v>
          </cell>
          <cell r="R1472">
            <v>0</v>
          </cell>
          <cell r="S1472">
            <v>0</v>
          </cell>
          <cell r="T1472">
            <v>0</v>
          </cell>
          <cell r="U1472">
            <v>0</v>
          </cell>
          <cell r="V1472">
            <v>0</v>
          </cell>
          <cell r="W1472">
            <v>0</v>
          </cell>
          <cell r="X1472">
            <v>38.200000000000003</v>
          </cell>
          <cell r="Y1472">
            <v>0</v>
          </cell>
          <cell r="Z1472">
            <v>52</v>
          </cell>
          <cell r="AA1472">
            <v>0</v>
          </cell>
          <cell r="AB1472">
            <v>0</v>
          </cell>
          <cell r="AC1472">
            <v>0</v>
          </cell>
          <cell r="AD1472">
            <v>0</v>
          </cell>
          <cell r="AE1472">
            <v>595</v>
          </cell>
          <cell r="AF1472">
            <v>87.7</v>
          </cell>
          <cell r="AG1472">
            <v>74.400000000000006</v>
          </cell>
          <cell r="AH1472">
            <v>6.15</v>
          </cell>
          <cell r="AI1472">
            <v>384</v>
          </cell>
          <cell r="AJ1472">
            <v>72.2</v>
          </cell>
          <cell r="AK1472">
            <v>64</v>
          </cell>
          <cell r="AL1472">
            <v>4.9400000000000004</v>
          </cell>
          <cell r="AM1472">
            <v>0</v>
          </cell>
          <cell r="AN1472">
            <v>727</v>
          </cell>
          <cell r="AO1472">
            <v>0</v>
          </cell>
          <cell r="AP1472">
            <v>107</v>
          </cell>
          <cell r="AQ1472">
            <v>0</v>
          </cell>
          <cell r="AR1472">
            <v>0</v>
          </cell>
          <cell r="AS1472">
            <v>0</v>
          </cell>
          <cell r="AT1472">
            <v>0</v>
          </cell>
          <cell r="AU1472">
            <v>0</v>
          </cell>
          <cell r="AV1472">
            <v>0</v>
          </cell>
          <cell r="AW1472">
            <v>0</v>
          </cell>
          <cell r="AX1472">
            <v>0</v>
          </cell>
          <cell r="AY1472" t="str">
            <v>HSS406.4X304.8X7.9</v>
          </cell>
        </row>
        <row r="1473">
          <cell r="A1473" t="str">
            <v>HSS</v>
          </cell>
          <cell r="B1473" t="str">
            <v>HSS16X8X5/8</v>
          </cell>
          <cell r="C1473">
            <v>93.1</v>
          </cell>
          <cell r="D1473">
            <v>25.7</v>
          </cell>
          <cell r="E1473">
            <v>0</v>
          </cell>
          <cell r="F1473">
            <v>16</v>
          </cell>
          <cell r="G1473">
            <v>0</v>
          </cell>
          <cell r="H1473">
            <v>0</v>
          </cell>
          <cell r="I1473">
            <v>8</v>
          </cell>
          <cell r="J1473">
            <v>0</v>
          </cell>
          <cell r="K1473">
            <v>0</v>
          </cell>
          <cell r="L1473">
            <v>0</v>
          </cell>
          <cell r="M1473">
            <v>0</v>
          </cell>
          <cell r="N1473">
            <v>0.625</v>
          </cell>
          <cell r="O1473">
            <v>0.58099999999999996</v>
          </cell>
          <cell r="P1473">
            <v>0</v>
          </cell>
          <cell r="Q1473">
            <v>0</v>
          </cell>
          <cell r="R1473">
            <v>0</v>
          </cell>
          <cell r="S1473">
            <v>0</v>
          </cell>
          <cell r="T1473">
            <v>0</v>
          </cell>
          <cell r="U1473">
            <v>0</v>
          </cell>
          <cell r="V1473">
            <v>0</v>
          </cell>
          <cell r="W1473">
            <v>0</v>
          </cell>
          <cell r="X1473">
            <v>10.8</v>
          </cell>
          <cell r="Y1473">
            <v>0</v>
          </cell>
          <cell r="Z1473">
            <v>24.5</v>
          </cell>
          <cell r="AA1473">
            <v>0</v>
          </cell>
          <cell r="AB1473">
            <v>0</v>
          </cell>
          <cell r="AC1473">
            <v>0</v>
          </cell>
          <cell r="AD1473">
            <v>0</v>
          </cell>
          <cell r="AE1473">
            <v>815</v>
          </cell>
          <cell r="AF1473">
            <v>129</v>
          </cell>
          <cell r="AG1473">
            <v>102</v>
          </cell>
          <cell r="AH1473">
            <v>5.64</v>
          </cell>
          <cell r="AI1473">
            <v>274</v>
          </cell>
          <cell r="AJ1473">
            <v>79.2</v>
          </cell>
          <cell r="AK1473">
            <v>68.599999999999994</v>
          </cell>
          <cell r="AL1473">
            <v>3.27</v>
          </cell>
          <cell r="AM1473">
            <v>0</v>
          </cell>
          <cell r="AN1473">
            <v>681</v>
          </cell>
          <cell r="AO1473">
            <v>0</v>
          </cell>
          <cell r="AP1473">
            <v>132</v>
          </cell>
          <cell r="AQ1473">
            <v>0</v>
          </cell>
          <cell r="AR1473">
            <v>0</v>
          </cell>
          <cell r="AS1473">
            <v>0</v>
          </cell>
          <cell r="AT1473">
            <v>0</v>
          </cell>
          <cell r="AU1473">
            <v>0</v>
          </cell>
          <cell r="AV1473">
            <v>0</v>
          </cell>
          <cell r="AW1473">
            <v>0</v>
          </cell>
          <cell r="AX1473">
            <v>0</v>
          </cell>
          <cell r="AY1473" t="str">
            <v>HSS406.4X203.2X15.9</v>
          </cell>
        </row>
        <row r="1474">
          <cell r="A1474" t="str">
            <v>HSS</v>
          </cell>
          <cell r="B1474" t="str">
            <v>HSS16X8X1/2</v>
          </cell>
          <cell r="C1474">
            <v>75.900000000000006</v>
          </cell>
          <cell r="D1474">
            <v>20.9</v>
          </cell>
          <cell r="E1474">
            <v>0</v>
          </cell>
          <cell r="F1474">
            <v>16</v>
          </cell>
          <cell r="G1474">
            <v>0</v>
          </cell>
          <cell r="H1474">
            <v>0</v>
          </cell>
          <cell r="I1474">
            <v>8</v>
          </cell>
          <cell r="J1474">
            <v>0</v>
          </cell>
          <cell r="K1474">
            <v>0</v>
          </cell>
          <cell r="L1474">
            <v>0</v>
          </cell>
          <cell r="M1474">
            <v>0</v>
          </cell>
          <cell r="N1474">
            <v>0.5</v>
          </cell>
          <cell r="O1474">
            <v>0.46500000000000002</v>
          </cell>
          <cell r="P1474">
            <v>0</v>
          </cell>
          <cell r="Q1474">
            <v>0</v>
          </cell>
          <cell r="R1474">
            <v>0</v>
          </cell>
          <cell r="S1474">
            <v>0</v>
          </cell>
          <cell r="T1474">
            <v>0</v>
          </cell>
          <cell r="U1474">
            <v>0</v>
          </cell>
          <cell r="V1474">
            <v>0</v>
          </cell>
          <cell r="W1474">
            <v>0</v>
          </cell>
          <cell r="X1474">
            <v>14.2</v>
          </cell>
          <cell r="Y1474">
            <v>0</v>
          </cell>
          <cell r="Z1474">
            <v>31.4</v>
          </cell>
          <cell r="AA1474">
            <v>0</v>
          </cell>
          <cell r="AB1474">
            <v>0</v>
          </cell>
          <cell r="AC1474">
            <v>0</v>
          </cell>
          <cell r="AD1474">
            <v>0</v>
          </cell>
          <cell r="AE1474">
            <v>679</v>
          </cell>
          <cell r="AF1474">
            <v>106</v>
          </cell>
          <cell r="AG1474">
            <v>84.9</v>
          </cell>
          <cell r="AH1474">
            <v>5.7</v>
          </cell>
          <cell r="AI1474">
            <v>230</v>
          </cell>
          <cell r="AJ1474">
            <v>65.5</v>
          </cell>
          <cell r="AK1474">
            <v>57.6</v>
          </cell>
          <cell r="AL1474">
            <v>3.32</v>
          </cell>
          <cell r="AM1474">
            <v>0</v>
          </cell>
          <cell r="AN1474">
            <v>563</v>
          </cell>
          <cell r="AO1474">
            <v>0</v>
          </cell>
          <cell r="AP1474">
            <v>108</v>
          </cell>
          <cell r="AQ1474">
            <v>0</v>
          </cell>
          <cell r="AR1474">
            <v>0</v>
          </cell>
          <cell r="AS1474">
            <v>0</v>
          </cell>
          <cell r="AT1474">
            <v>0</v>
          </cell>
          <cell r="AU1474">
            <v>0</v>
          </cell>
          <cell r="AV1474">
            <v>0</v>
          </cell>
          <cell r="AW1474">
            <v>0</v>
          </cell>
          <cell r="AX1474">
            <v>0</v>
          </cell>
          <cell r="AY1474" t="str">
            <v>HSS406.4X203.2X12.7</v>
          </cell>
        </row>
        <row r="1475">
          <cell r="A1475" t="str">
            <v>HSS</v>
          </cell>
          <cell r="B1475" t="str">
            <v>HSS16X8X3/8</v>
          </cell>
          <cell r="C1475">
            <v>58</v>
          </cell>
          <cell r="D1475">
            <v>16</v>
          </cell>
          <cell r="E1475">
            <v>0</v>
          </cell>
          <cell r="F1475">
            <v>16</v>
          </cell>
          <cell r="G1475">
            <v>0</v>
          </cell>
          <cell r="H1475">
            <v>0</v>
          </cell>
          <cell r="I1475">
            <v>8</v>
          </cell>
          <cell r="J1475">
            <v>0</v>
          </cell>
          <cell r="K1475">
            <v>0</v>
          </cell>
          <cell r="L1475">
            <v>0</v>
          </cell>
          <cell r="M1475">
            <v>0</v>
          </cell>
          <cell r="N1475">
            <v>0.375</v>
          </cell>
          <cell r="O1475">
            <v>0.34899999999999998</v>
          </cell>
          <cell r="P1475">
            <v>0</v>
          </cell>
          <cell r="Q1475">
            <v>0</v>
          </cell>
          <cell r="R1475">
            <v>0</v>
          </cell>
          <cell r="S1475">
            <v>0</v>
          </cell>
          <cell r="T1475">
            <v>0</v>
          </cell>
          <cell r="U1475">
            <v>0</v>
          </cell>
          <cell r="V1475">
            <v>0</v>
          </cell>
          <cell r="W1475">
            <v>0</v>
          </cell>
          <cell r="X1475">
            <v>19.899999999999999</v>
          </cell>
          <cell r="Y1475">
            <v>0</v>
          </cell>
          <cell r="Z1475">
            <v>42.8</v>
          </cell>
          <cell r="AA1475">
            <v>0</v>
          </cell>
          <cell r="AB1475">
            <v>0</v>
          </cell>
          <cell r="AC1475">
            <v>0</v>
          </cell>
          <cell r="AD1475">
            <v>0</v>
          </cell>
          <cell r="AE1475">
            <v>531</v>
          </cell>
          <cell r="AF1475">
            <v>82.1</v>
          </cell>
          <cell r="AG1475">
            <v>66.3</v>
          </cell>
          <cell r="AH1475">
            <v>5.77</v>
          </cell>
          <cell r="AI1475">
            <v>181</v>
          </cell>
          <cell r="AJ1475">
            <v>50.8</v>
          </cell>
          <cell r="AK1475">
            <v>45.3</v>
          </cell>
          <cell r="AL1475">
            <v>3.37</v>
          </cell>
          <cell r="AM1475">
            <v>0</v>
          </cell>
          <cell r="AN1475">
            <v>436</v>
          </cell>
          <cell r="AO1475">
            <v>0</v>
          </cell>
          <cell r="AP1475">
            <v>83.4</v>
          </cell>
          <cell r="AQ1475">
            <v>0</v>
          </cell>
          <cell r="AR1475">
            <v>0</v>
          </cell>
          <cell r="AS1475">
            <v>0</v>
          </cell>
          <cell r="AT1475">
            <v>0</v>
          </cell>
          <cell r="AU1475">
            <v>0</v>
          </cell>
          <cell r="AV1475">
            <v>0</v>
          </cell>
          <cell r="AW1475">
            <v>0</v>
          </cell>
          <cell r="AX1475">
            <v>0</v>
          </cell>
          <cell r="AY1475" t="str">
            <v>HSS406.4X203.2X9.5</v>
          </cell>
        </row>
        <row r="1476">
          <cell r="A1476" t="str">
            <v>HSS</v>
          </cell>
          <cell r="B1476" t="str">
            <v>HSS16X8X5/16</v>
          </cell>
          <cell r="C1476">
            <v>48.8</v>
          </cell>
          <cell r="D1476">
            <v>13.4</v>
          </cell>
          <cell r="E1476">
            <v>0</v>
          </cell>
          <cell r="F1476">
            <v>16</v>
          </cell>
          <cell r="G1476">
            <v>0</v>
          </cell>
          <cell r="H1476">
            <v>0</v>
          </cell>
          <cell r="I1476">
            <v>8</v>
          </cell>
          <cell r="J1476">
            <v>0</v>
          </cell>
          <cell r="K1476">
            <v>0</v>
          </cell>
          <cell r="L1476">
            <v>0</v>
          </cell>
          <cell r="M1476">
            <v>0</v>
          </cell>
          <cell r="N1476">
            <v>0.3125</v>
          </cell>
          <cell r="O1476">
            <v>0.29099999999999998</v>
          </cell>
          <cell r="P1476">
            <v>0</v>
          </cell>
          <cell r="Q1476">
            <v>0</v>
          </cell>
          <cell r="R1476">
            <v>0</v>
          </cell>
          <cell r="S1476">
            <v>0</v>
          </cell>
          <cell r="T1476">
            <v>0</v>
          </cell>
          <cell r="U1476">
            <v>0</v>
          </cell>
          <cell r="V1476">
            <v>0</v>
          </cell>
          <cell r="W1476">
            <v>0</v>
          </cell>
          <cell r="X1476">
            <v>24.5</v>
          </cell>
          <cell r="Y1476">
            <v>0</v>
          </cell>
          <cell r="Z1476">
            <v>52</v>
          </cell>
          <cell r="AA1476">
            <v>0</v>
          </cell>
          <cell r="AB1476">
            <v>0</v>
          </cell>
          <cell r="AC1476">
            <v>0</v>
          </cell>
          <cell r="AD1476">
            <v>0</v>
          </cell>
          <cell r="AE1476">
            <v>451</v>
          </cell>
          <cell r="AF1476">
            <v>69.400000000000006</v>
          </cell>
          <cell r="AG1476">
            <v>56.4</v>
          </cell>
          <cell r="AH1476">
            <v>5.8</v>
          </cell>
          <cell r="AI1476">
            <v>155</v>
          </cell>
          <cell r="AJ1476">
            <v>43</v>
          </cell>
          <cell r="AK1476">
            <v>38.700000000000003</v>
          </cell>
          <cell r="AL1476">
            <v>3.4</v>
          </cell>
          <cell r="AM1476">
            <v>0</v>
          </cell>
          <cell r="AN1476">
            <v>369</v>
          </cell>
          <cell r="AO1476">
            <v>0</v>
          </cell>
          <cell r="AP1476">
            <v>70.400000000000006</v>
          </cell>
          <cell r="AQ1476">
            <v>0</v>
          </cell>
          <cell r="AR1476">
            <v>0</v>
          </cell>
          <cell r="AS1476">
            <v>0</v>
          </cell>
          <cell r="AT1476">
            <v>0</v>
          </cell>
          <cell r="AU1476">
            <v>0</v>
          </cell>
          <cell r="AV1476">
            <v>0</v>
          </cell>
          <cell r="AW1476">
            <v>0</v>
          </cell>
          <cell r="AX1476">
            <v>0</v>
          </cell>
          <cell r="AY1476" t="str">
            <v>HSS406.4X203.2X7.9</v>
          </cell>
        </row>
        <row r="1477">
          <cell r="A1477" t="str">
            <v>HSS</v>
          </cell>
          <cell r="B1477" t="str">
            <v>HSS16X4X1/2</v>
          </cell>
          <cell r="C1477">
            <v>62.3</v>
          </cell>
          <cell r="D1477">
            <v>17.2</v>
          </cell>
          <cell r="E1477">
            <v>0</v>
          </cell>
          <cell r="F1477">
            <v>16</v>
          </cell>
          <cell r="G1477">
            <v>0</v>
          </cell>
          <cell r="H1477">
            <v>0</v>
          </cell>
          <cell r="I1477">
            <v>4</v>
          </cell>
          <cell r="J1477">
            <v>0</v>
          </cell>
          <cell r="K1477">
            <v>0</v>
          </cell>
          <cell r="L1477">
            <v>0</v>
          </cell>
          <cell r="M1477">
            <v>0</v>
          </cell>
          <cell r="N1477">
            <v>0.5</v>
          </cell>
          <cell r="O1477">
            <v>0.46500000000000002</v>
          </cell>
          <cell r="P1477">
            <v>0</v>
          </cell>
          <cell r="Q1477">
            <v>0</v>
          </cell>
          <cell r="R1477">
            <v>0</v>
          </cell>
          <cell r="S1477">
            <v>0</v>
          </cell>
          <cell r="T1477">
            <v>0</v>
          </cell>
          <cell r="U1477">
            <v>0</v>
          </cell>
          <cell r="V1477">
            <v>0</v>
          </cell>
          <cell r="W1477">
            <v>0</v>
          </cell>
          <cell r="X1477">
            <v>5.6</v>
          </cell>
          <cell r="Y1477">
            <v>0</v>
          </cell>
          <cell r="Z1477">
            <v>31.4</v>
          </cell>
          <cell r="AA1477">
            <v>0</v>
          </cell>
          <cell r="AB1477">
            <v>0</v>
          </cell>
          <cell r="AC1477">
            <v>0</v>
          </cell>
          <cell r="AD1477">
            <v>0</v>
          </cell>
          <cell r="AE1477">
            <v>455</v>
          </cell>
          <cell r="AF1477">
            <v>77.3</v>
          </cell>
          <cell r="AG1477">
            <v>56.9</v>
          </cell>
          <cell r="AH1477">
            <v>5.15</v>
          </cell>
          <cell r="AI1477">
            <v>47</v>
          </cell>
          <cell r="AJ1477">
            <v>27.4</v>
          </cell>
          <cell r="AK1477">
            <v>23.5</v>
          </cell>
          <cell r="AL1477">
            <v>1.65</v>
          </cell>
          <cell r="AM1477">
            <v>0</v>
          </cell>
          <cell r="AN1477">
            <v>150</v>
          </cell>
          <cell r="AO1477">
            <v>0</v>
          </cell>
          <cell r="AP1477">
            <v>50.7</v>
          </cell>
          <cell r="AQ1477">
            <v>0</v>
          </cell>
          <cell r="AR1477">
            <v>0</v>
          </cell>
          <cell r="AS1477">
            <v>0</v>
          </cell>
          <cell r="AT1477">
            <v>0</v>
          </cell>
          <cell r="AU1477">
            <v>0</v>
          </cell>
          <cell r="AV1477">
            <v>0</v>
          </cell>
          <cell r="AW1477">
            <v>0</v>
          </cell>
          <cell r="AX1477">
            <v>0</v>
          </cell>
          <cell r="AY1477" t="str">
            <v>HSS406.4X101.6X12.7</v>
          </cell>
        </row>
        <row r="1478">
          <cell r="A1478" t="str">
            <v>HSS</v>
          </cell>
          <cell r="B1478" t="str">
            <v>HSS16X4X3/8</v>
          </cell>
          <cell r="C1478">
            <v>47.8</v>
          </cell>
          <cell r="D1478">
            <v>13.2</v>
          </cell>
          <cell r="E1478">
            <v>0</v>
          </cell>
          <cell r="F1478">
            <v>16</v>
          </cell>
          <cell r="G1478">
            <v>0</v>
          </cell>
          <cell r="H1478">
            <v>0</v>
          </cell>
          <cell r="I1478">
            <v>4</v>
          </cell>
          <cell r="J1478">
            <v>0</v>
          </cell>
          <cell r="K1478">
            <v>0</v>
          </cell>
          <cell r="L1478">
            <v>0</v>
          </cell>
          <cell r="M1478">
            <v>0</v>
          </cell>
          <cell r="N1478">
            <v>0.375</v>
          </cell>
          <cell r="O1478">
            <v>0.34899999999999998</v>
          </cell>
          <cell r="P1478">
            <v>0</v>
          </cell>
          <cell r="Q1478">
            <v>0</v>
          </cell>
          <cell r="R1478">
            <v>0</v>
          </cell>
          <cell r="S1478">
            <v>0</v>
          </cell>
          <cell r="T1478">
            <v>0</v>
          </cell>
          <cell r="U1478">
            <v>0</v>
          </cell>
          <cell r="V1478">
            <v>0</v>
          </cell>
          <cell r="W1478">
            <v>0</v>
          </cell>
          <cell r="X1478">
            <v>8.4600000000000009</v>
          </cell>
          <cell r="Y1478">
            <v>0</v>
          </cell>
          <cell r="Z1478">
            <v>42.8</v>
          </cell>
          <cell r="AA1478">
            <v>0</v>
          </cell>
          <cell r="AB1478">
            <v>0</v>
          </cell>
          <cell r="AC1478">
            <v>0</v>
          </cell>
          <cell r="AD1478">
            <v>0</v>
          </cell>
          <cell r="AE1478">
            <v>360</v>
          </cell>
          <cell r="AF1478">
            <v>60.2</v>
          </cell>
          <cell r="AG1478">
            <v>45</v>
          </cell>
          <cell r="AH1478">
            <v>5.23</v>
          </cell>
          <cell r="AI1478">
            <v>38.299999999999997</v>
          </cell>
          <cell r="AJ1478">
            <v>21.7</v>
          </cell>
          <cell r="AK1478">
            <v>19.100000000000001</v>
          </cell>
          <cell r="AL1478">
            <v>1.71</v>
          </cell>
          <cell r="AM1478">
            <v>0</v>
          </cell>
          <cell r="AN1478">
            <v>120</v>
          </cell>
          <cell r="AO1478">
            <v>0</v>
          </cell>
          <cell r="AP1478">
            <v>39.700000000000003</v>
          </cell>
          <cell r="AQ1478">
            <v>0</v>
          </cell>
          <cell r="AR1478">
            <v>0</v>
          </cell>
          <cell r="AS1478">
            <v>0</v>
          </cell>
          <cell r="AT1478">
            <v>0</v>
          </cell>
          <cell r="AU1478">
            <v>0</v>
          </cell>
          <cell r="AV1478">
            <v>0</v>
          </cell>
          <cell r="AW1478">
            <v>0</v>
          </cell>
          <cell r="AX1478">
            <v>0</v>
          </cell>
          <cell r="AY1478" t="str">
            <v>HSS406.4X101.6X9.5</v>
          </cell>
        </row>
        <row r="1479">
          <cell r="A1479" t="str">
            <v>HSS</v>
          </cell>
          <cell r="B1479" t="str">
            <v>HSS16X4X5/16</v>
          </cell>
          <cell r="C1479">
            <v>40.299999999999997</v>
          </cell>
          <cell r="D1479">
            <v>11.1</v>
          </cell>
          <cell r="E1479">
            <v>0</v>
          </cell>
          <cell r="F1479">
            <v>16</v>
          </cell>
          <cell r="G1479">
            <v>0</v>
          </cell>
          <cell r="H1479">
            <v>0</v>
          </cell>
          <cell r="I1479">
            <v>4</v>
          </cell>
          <cell r="J1479">
            <v>0</v>
          </cell>
          <cell r="K1479">
            <v>0</v>
          </cell>
          <cell r="L1479">
            <v>0</v>
          </cell>
          <cell r="M1479">
            <v>0</v>
          </cell>
          <cell r="N1479">
            <v>0.3125</v>
          </cell>
          <cell r="O1479">
            <v>0.29099999999999998</v>
          </cell>
          <cell r="P1479">
            <v>0</v>
          </cell>
          <cell r="Q1479">
            <v>0</v>
          </cell>
          <cell r="R1479">
            <v>0</v>
          </cell>
          <cell r="S1479">
            <v>0</v>
          </cell>
          <cell r="T1479">
            <v>0</v>
          </cell>
          <cell r="U1479">
            <v>0</v>
          </cell>
          <cell r="V1479">
            <v>0</v>
          </cell>
          <cell r="W1479">
            <v>0</v>
          </cell>
          <cell r="X1479">
            <v>10.7</v>
          </cell>
          <cell r="Y1479">
            <v>0</v>
          </cell>
          <cell r="Z1479">
            <v>52</v>
          </cell>
          <cell r="AA1479">
            <v>0</v>
          </cell>
          <cell r="AB1479">
            <v>0</v>
          </cell>
          <cell r="AC1479">
            <v>0</v>
          </cell>
          <cell r="AD1479">
            <v>0</v>
          </cell>
          <cell r="AE1479">
            <v>308</v>
          </cell>
          <cell r="AF1479">
            <v>51.1</v>
          </cell>
          <cell r="AG1479">
            <v>38.5</v>
          </cell>
          <cell r="AH1479">
            <v>5.27</v>
          </cell>
          <cell r="AI1479">
            <v>33.200000000000003</v>
          </cell>
          <cell r="AJ1479">
            <v>18.5</v>
          </cell>
          <cell r="AK1479">
            <v>16.600000000000001</v>
          </cell>
          <cell r="AL1479">
            <v>1.73</v>
          </cell>
          <cell r="AM1479">
            <v>0</v>
          </cell>
          <cell r="AN1479">
            <v>103</v>
          </cell>
          <cell r="AO1479">
            <v>0</v>
          </cell>
          <cell r="AP1479">
            <v>33.799999999999997</v>
          </cell>
          <cell r="AQ1479">
            <v>0</v>
          </cell>
          <cell r="AR1479">
            <v>0</v>
          </cell>
          <cell r="AS1479">
            <v>0</v>
          </cell>
          <cell r="AT1479">
            <v>0</v>
          </cell>
          <cell r="AU1479">
            <v>0</v>
          </cell>
          <cell r="AV1479">
            <v>0</v>
          </cell>
          <cell r="AW1479">
            <v>0</v>
          </cell>
          <cell r="AX1479">
            <v>0</v>
          </cell>
          <cell r="AY1479" t="str">
            <v>HSS406.4X101.6X7.9</v>
          </cell>
        </row>
        <row r="1480">
          <cell r="A1480" t="str">
            <v>HSS</v>
          </cell>
          <cell r="B1480" t="str">
            <v>HSS14X14X5/8</v>
          </cell>
          <cell r="C1480">
            <v>110</v>
          </cell>
          <cell r="D1480">
            <v>30.3</v>
          </cell>
          <cell r="E1480">
            <v>0</v>
          </cell>
          <cell r="F1480">
            <v>14</v>
          </cell>
          <cell r="G1480">
            <v>0</v>
          </cell>
          <cell r="H1480">
            <v>0</v>
          </cell>
          <cell r="I1480">
            <v>14</v>
          </cell>
          <cell r="J1480">
            <v>0</v>
          </cell>
          <cell r="K1480">
            <v>0</v>
          </cell>
          <cell r="L1480">
            <v>0</v>
          </cell>
          <cell r="M1480">
            <v>0</v>
          </cell>
          <cell r="N1480">
            <v>0.625</v>
          </cell>
          <cell r="O1480">
            <v>0.58099999999999996</v>
          </cell>
          <cell r="P1480">
            <v>0</v>
          </cell>
          <cell r="Q1480">
            <v>0</v>
          </cell>
          <cell r="R1480">
            <v>0</v>
          </cell>
          <cell r="S1480">
            <v>0</v>
          </cell>
          <cell r="T1480">
            <v>0</v>
          </cell>
          <cell r="U1480">
            <v>0</v>
          </cell>
          <cell r="V1480">
            <v>0</v>
          </cell>
          <cell r="W1480">
            <v>0</v>
          </cell>
          <cell r="X1480">
            <v>21.1</v>
          </cell>
          <cell r="Y1480">
            <v>0</v>
          </cell>
          <cell r="Z1480">
            <v>21.1</v>
          </cell>
          <cell r="AA1480">
            <v>0</v>
          </cell>
          <cell r="AB1480">
            <v>0</v>
          </cell>
          <cell r="AC1480">
            <v>0</v>
          </cell>
          <cell r="AD1480">
            <v>0</v>
          </cell>
          <cell r="AE1480">
            <v>897</v>
          </cell>
          <cell r="AF1480">
            <v>151</v>
          </cell>
          <cell r="AG1480">
            <v>128</v>
          </cell>
          <cell r="AH1480">
            <v>5.44</v>
          </cell>
          <cell r="AI1480">
            <v>897</v>
          </cell>
          <cell r="AJ1480">
            <v>151</v>
          </cell>
          <cell r="AK1480">
            <v>128</v>
          </cell>
          <cell r="AL1480">
            <v>5.44</v>
          </cell>
          <cell r="AM1480">
            <v>0</v>
          </cell>
          <cell r="AN1480">
            <v>1430</v>
          </cell>
          <cell r="AO1480">
            <v>0</v>
          </cell>
          <cell r="AP1480">
            <v>208</v>
          </cell>
          <cell r="AQ1480">
            <v>0</v>
          </cell>
          <cell r="AR1480">
            <v>0</v>
          </cell>
          <cell r="AS1480">
            <v>0</v>
          </cell>
          <cell r="AT1480">
            <v>0</v>
          </cell>
          <cell r="AU1480">
            <v>0</v>
          </cell>
          <cell r="AV1480">
            <v>0</v>
          </cell>
          <cell r="AW1480">
            <v>0</v>
          </cell>
          <cell r="AX1480">
            <v>0</v>
          </cell>
          <cell r="AY1480" t="str">
            <v>HSS355.6X355.6X15.9</v>
          </cell>
        </row>
        <row r="1481">
          <cell r="A1481" t="str">
            <v>HSS</v>
          </cell>
          <cell r="B1481" t="str">
            <v>HSS14X14X1/2</v>
          </cell>
          <cell r="C1481">
            <v>89.6</v>
          </cell>
          <cell r="D1481">
            <v>24.6</v>
          </cell>
          <cell r="E1481">
            <v>0</v>
          </cell>
          <cell r="F1481">
            <v>14</v>
          </cell>
          <cell r="G1481">
            <v>0</v>
          </cell>
          <cell r="H1481">
            <v>0</v>
          </cell>
          <cell r="I1481">
            <v>14</v>
          </cell>
          <cell r="J1481">
            <v>0</v>
          </cell>
          <cell r="K1481">
            <v>0</v>
          </cell>
          <cell r="L1481">
            <v>0</v>
          </cell>
          <cell r="M1481">
            <v>0</v>
          </cell>
          <cell r="N1481">
            <v>0.5</v>
          </cell>
          <cell r="O1481">
            <v>0.46500000000000002</v>
          </cell>
          <cell r="P1481">
            <v>0</v>
          </cell>
          <cell r="Q1481">
            <v>0</v>
          </cell>
          <cell r="R1481">
            <v>0</v>
          </cell>
          <cell r="S1481">
            <v>0</v>
          </cell>
          <cell r="T1481">
            <v>0</v>
          </cell>
          <cell r="U1481">
            <v>0</v>
          </cell>
          <cell r="V1481">
            <v>0</v>
          </cell>
          <cell r="W1481">
            <v>0</v>
          </cell>
          <cell r="X1481">
            <v>27.1</v>
          </cell>
          <cell r="Y1481">
            <v>0</v>
          </cell>
          <cell r="Z1481">
            <v>27.1</v>
          </cell>
          <cell r="AA1481">
            <v>0</v>
          </cell>
          <cell r="AB1481">
            <v>0</v>
          </cell>
          <cell r="AC1481">
            <v>0</v>
          </cell>
          <cell r="AD1481">
            <v>0</v>
          </cell>
          <cell r="AE1481">
            <v>743</v>
          </cell>
          <cell r="AF1481">
            <v>124</v>
          </cell>
          <cell r="AG1481">
            <v>106</v>
          </cell>
          <cell r="AH1481">
            <v>5.49</v>
          </cell>
          <cell r="AI1481">
            <v>743</v>
          </cell>
          <cell r="AJ1481">
            <v>124</v>
          </cell>
          <cell r="AK1481">
            <v>106</v>
          </cell>
          <cell r="AL1481">
            <v>5.49</v>
          </cell>
          <cell r="AM1481">
            <v>0</v>
          </cell>
          <cell r="AN1481">
            <v>1170</v>
          </cell>
          <cell r="AO1481">
            <v>0</v>
          </cell>
          <cell r="AP1481">
            <v>170</v>
          </cell>
          <cell r="AQ1481">
            <v>0</v>
          </cell>
          <cell r="AR1481">
            <v>0</v>
          </cell>
          <cell r="AS1481">
            <v>0</v>
          </cell>
          <cell r="AT1481">
            <v>0</v>
          </cell>
          <cell r="AU1481">
            <v>0</v>
          </cell>
          <cell r="AV1481">
            <v>0</v>
          </cell>
          <cell r="AW1481">
            <v>0</v>
          </cell>
          <cell r="AX1481">
            <v>0</v>
          </cell>
          <cell r="AY1481" t="str">
            <v>HSS355.6X355.6X12.7</v>
          </cell>
        </row>
        <row r="1482">
          <cell r="A1482" t="str">
            <v>HSS</v>
          </cell>
          <cell r="B1482" t="str">
            <v>HSS14X14X3/8</v>
          </cell>
          <cell r="C1482">
            <v>68.2</v>
          </cell>
          <cell r="D1482">
            <v>18.7</v>
          </cell>
          <cell r="E1482">
            <v>0</v>
          </cell>
          <cell r="F1482">
            <v>14</v>
          </cell>
          <cell r="G1482">
            <v>0</v>
          </cell>
          <cell r="H1482">
            <v>0</v>
          </cell>
          <cell r="I1482">
            <v>14</v>
          </cell>
          <cell r="J1482">
            <v>0</v>
          </cell>
          <cell r="K1482">
            <v>0</v>
          </cell>
          <cell r="L1482">
            <v>0</v>
          </cell>
          <cell r="M1482">
            <v>0</v>
          </cell>
          <cell r="N1482">
            <v>0.375</v>
          </cell>
          <cell r="O1482">
            <v>0.34899999999999998</v>
          </cell>
          <cell r="P1482">
            <v>0</v>
          </cell>
          <cell r="Q1482">
            <v>0</v>
          </cell>
          <cell r="R1482">
            <v>0</v>
          </cell>
          <cell r="S1482">
            <v>0</v>
          </cell>
          <cell r="T1482">
            <v>0</v>
          </cell>
          <cell r="U1482">
            <v>0</v>
          </cell>
          <cell r="V1482">
            <v>0</v>
          </cell>
          <cell r="W1482">
            <v>0</v>
          </cell>
          <cell r="X1482">
            <v>37.1</v>
          </cell>
          <cell r="Y1482">
            <v>0</v>
          </cell>
          <cell r="Z1482">
            <v>37.1</v>
          </cell>
          <cell r="AA1482">
            <v>0</v>
          </cell>
          <cell r="AB1482">
            <v>0</v>
          </cell>
          <cell r="AC1482">
            <v>0</v>
          </cell>
          <cell r="AD1482">
            <v>0</v>
          </cell>
          <cell r="AE1482">
            <v>577</v>
          </cell>
          <cell r="AF1482">
            <v>95.4</v>
          </cell>
          <cell r="AG1482">
            <v>82.5</v>
          </cell>
          <cell r="AH1482">
            <v>5.55</v>
          </cell>
          <cell r="AI1482">
            <v>577</v>
          </cell>
          <cell r="AJ1482">
            <v>95.4</v>
          </cell>
          <cell r="AK1482">
            <v>82.5</v>
          </cell>
          <cell r="AL1482">
            <v>5.55</v>
          </cell>
          <cell r="AM1482">
            <v>0</v>
          </cell>
          <cell r="AN1482">
            <v>900</v>
          </cell>
          <cell r="AO1482">
            <v>0</v>
          </cell>
          <cell r="AP1482">
            <v>130</v>
          </cell>
          <cell r="AQ1482">
            <v>0</v>
          </cell>
          <cell r="AR1482">
            <v>0</v>
          </cell>
          <cell r="AS1482">
            <v>0</v>
          </cell>
          <cell r="AT1482">
            <v>0</v>
          </cell>
          <cell r="AU1482">
            <v>0</v>
          </cell>
          <cell r="AV1482">
            <v>0</v>
          </cell>
          <cell r="AW1482">
            <v>0</v>
          </cell>
          <cell r="AX1482">
            <v>0</v>
          </cell>
          <cell r="AY1482" t="str">
            <v>HSS355.6X355.6X9.5</v>
          </cell>
        </row>
        <row r="1483">
          <cell r="A1483" t="str">
            <v>HSS</v>
          </cell>
          <cell r="B1483" t="str">
            <v>HSS14X14X5/16</v>
          </cell>
          <cell r="C1483">
            <v>57.3</v>
          </cell>
          <cell r="D1483">
            <v>15.7</v>
          </cell>
          <cell r="E1483">
            <v>0</v>
          </cell>
          <cell r="F1483">
            <v>14</v>
          </cell>
          <cell r="G1483">
            <v>0</v>
          </cell>
          <cell r="H1483">
            <v>0</v>
          </cell>
          <cell r="I1483">
            <v>14</v>
          </cell>
          <cell r="J1483">
            <v>0</v>
          </cell>
          <cell r="K1483">
            <v>0</v>
          </cell>
          <cell r="L1483">
            <v>0</v>
          </cell>
          <cell r="M1483">
            <v>0</v>
          </cell>
          <cell r="N1483">
            <v>0.3125</v>
          </cell>
          <cell r="O1483">
            <v>0.29099999999999998</v>
          </cell>
          <cell r="P1483">
            <v>0</v>
          </cell>
          <cell r="Q1483">
            <v>0</v>
          </cell>
          <cell r="R1483">
            <v>0</v>
          </cell>
          <cell r="S1483">
            <v>0</v>
          </cell>
          <cell r="T1483">
            <v>0</v>
          </cell>
          <cell r="U1483">
            <v>0</v>
          </cell>
          <cell r="V1483">
            <v>0</v>
          </cell>
          <cell r="W1483">
            <v>0</v>
          </cell>
          <cell r="X1483">
            <v>45.1</v>
          </cell>
          <cell r="Y1483">
            <v>0</v>
          </cell>
          <cell r="Z1483">
            <v>45.1</v>
          </cell>
          <cell r="AA1483">
            <v>0</v>
          </cell>
          <cell r="AB1483">
            <v>0</v>
          </cell>
          <cell r="AC1483">
            <v>0</v>
          </cell>
          <cell r="AD1483">
            <v>0</v>
          </cell>
          <cell r="AE1483">
            <v>490</v>
          </cell>
          <cell r="AF1483">
            <v>80.5</v>
          </cell>
          <cell r="AG1483">
            <v>69.900000000000006</v>
          </cell>
          <cell r="AH1483">
            <v>5.58</v>
          </cell>
          <cell r="AI1483">
            <v>490</v>
          </cell>
          <cell r="AJ1483">
            <v>80.5</v>
          </cell>
          <cell r="AK1483">
            <v>69.900000000000006</v>
          </cell>
          <cell r="AL1483">
            <v>5.58</v>
          </cell>
          <cell r="AM1483">
            <v>0</v>
          </cell>
          <cell r="AN1483">
            <v>759</v>
          </cell>
          <cell r="AO1483">
            <v>0</v>
          </cell>
          <cell r="AP1483">
            <v>109</v>
          </cell>
          <cell r="AQ1483">
            <v>0</v>
          </cell>
          <cell r="AR1483">
            <v>0</v>
          </cell>
          <cell r="AS1483">
            <v>0</v>
          </cell>
          <cell r="AT1483">
            <v>0</v>
          </cell>
          <cell r="AU1483">
            <v>0</v>
          </cell>
          <cell r="AV1483">
            <v>0</v>
          </cell>
          <cell r="AW1483">
            <v>0</v>
          </cell>
          <cell r="AX1483">
            <v>0</v>
          </cell>
          <cell r="AY1483" t="str">
            <v>HSS355.6X355.6X7.9</v>
          </cell>
        </row>
        <row r="1484">
          <cell r="A1484" t="str">
            <v>HSS</v>
          </cell>
          <cell r="B1484" t="str">
            <v>HSS14X12X1/2</v>
          </cell>
          <cell r="C1484">
            <v>82.7</v>
          </cell>
          <cell r="D1484">
            <v>22.8</v>
          </cell>
          <cell r="E1484">
            <v>0</v>
          </cell>
          <cell r="F1484">
            <v>14</v>
          </cell>
          <cell r="G1484">
            <v>0</v>
          </cell>
          <cell r="H1484">
            <v>0</v>
          </cell>
          <cell r="I1484">
            <v>12</v>
          </cell>
          <cell r="J1484">
            <v>0</v>
          </cell>
          <cell r="K1484">
            <v>0</v>
          </cell>
          <cell r="L1484">
            <v>0</v>
          </cell>
          <cell r="M1484">
            <v>0</v>
          </cell>
          <cell r="N1484">
            <v>0.5</v>
          </cell>
          <cell r="O1484">
            <v>0.46500000000000002</v>
          </cell>
          <cell r="P1484">
            <v>0</v>
          </cell>
          <cell r="Q1484">
            <v>0</v>
          </cell>
          <cell r="R1484">
            <v>0</v>
          </cell>
          <cell r="S1484">
            <v>0</v>
          </cell>
          <cell r="T1484">
            <v>0</v>
          </cell>
          <cell r="U1484">
            <v>0</v>
          </cell>
          <cell r="V1484">
            <v>0</v>
          </cell>
          <cell r="W1484">
            <v>0</v>
          </cell>
          <cell r="X1484">
            <v>22.8</v>
          </cell>
          <cell r="Y1484">
            <v>0</v>
          </cell>
          <cell r="Z1484">
            <v>27.1</v>
          </cell>
          <cell r="AA1484">
            <v>0</v>
          </cell>
          <cell r="AB1484">
            <v>0</v>
          </cell>
          <cell r="AC1484">
            <v>0</v>
          </cell>
          <cell r="AD1484">
            <v>0</v>
          </cell>
          <cell r="AE1484">
            <v>658</v>
          </cell>
          <cell r="AF1484">
            <v>111</v>
          </cell>
          <cell r="AG1484">
            <v>94</v>
          </cell>
          <cell r="AH1484">
            <v>5.38</v>
          </cell>
          <cell r="AI1484">
            <v>519</v>
          </cell>
          <cell r="AJ1484">
            <v>100</v>
          </cell>
          <cell r="AK1484">
            <v>86.5</v>
          </cell>
          <cell r="AL1484">
            <v>4.78</v>
          </cell>
          <cell r="AM1484">
            <v>0</v>
          </cell>
          <cell r="AN1484">
            <v>921</v>
          </cell>
          <cell r="AO1484">
            <v>0</v>
          </cell>
          <cell r="AP1484">
            <v>145</v>
          </cell>
          <cell r="AQ1484">
            <v>0</v>
          </cell>
          <cell r="AR1484">
            <v>0</v>
          </cell>
          <cell r="AS1484">
            <v>0</v>
          </cell>
          <cell r="AT1484">
            <v>0</v>
          </cell>
          <cell r="AU1484">
            <v>0</v>
          </cell>
          <cell r="AV1484">
            <v>0</v>
          </cell>
          <cell r="AW1484">
            <v>0</v>
          </cell>
          <cell r="AX1484">
            <v>0</v>
          </cell>
          <cell r="AY1484" t="str">
            <v>HSS355.6X304.8X12.7</v>
          </cell>
        </row>
        <row r="1485">
          <cell r="A1485" t="str">
            <v>HSS</v>
          </cell>
          <cell r="B1485" t="str">
            <v>HSS14X12X3/8</v>
          </cell>
          <cell r="C1485">
            <v>63.1</v>
          </cell>
          <cell r="D1485">
            <v>17.3</v>
          </cell>
          <cell r="E1485">
            <v>0</v>
          </cell>
          <cell r="F1485">
            <v>14</v>
          </cell>
          <cell r="G1485">
            <v>0</v>
          </cell>
          <cell r="H1485">
            <v>0</v>
          </cell>
          <cell r="I1485">
            <v>12</v>
          </cell>
          <cell r="J1485">
            <v>0</v>
          </cell>
          <cell r="K1485">
            <v>0</v>
          </cell>
          <cell r="L1485">
            <v>0</v>
          </cell>
          <cell r="M1485">
            <v>0</v>
          </cell>
          <cell r="N1485">
            <v>0.375</v>
          </cell>
          <cell r="O1485">
            <v>0.34899999999999998</v>
          </cell>
          <cell r="P1485">
            <v>0</v>
          </cell>
          <cell r="Q1485">
            <v>0</v>
          </cell>
          <cell r="R1485">
            <v>0</v>
          </cell>
          <cell r="S1485">
            <v>0</v>
          </cell>
          <cell r="T1485">
            <v>0</v>
          </cell>
          <cell r="U1485">
            <v>0</v>
          </cell>
          <cell r="V1485">
            <v>0</v>
          </cell>
          <cell r="W1485">
            <v>0</v>
          </cell>
          <cell r="X1485">
            <v>31.4</v>
          </cell>
          <cell r="Y1485">
            <v>0</v>
          </cell>
          <cell r="Z1485">
            <v>37.1</v>
          </cell>
          <cell r="AA1485">
            <v>0</v>
          </cell>
          <cell r="AB1485">
            <v>0</v>
          </cell>
          <cell r="AC1485">
            <v>0</v>
          </cell>
          <cell r="AD1485">
            <v>0</v>
          </cell>
          <cell r="AE1485">
            <v>512</v>
          </cell>
          <cell r="AF1485">
            <v>85.9</v>
          </cell>
          <cell r="AG1485">
            <v>73.2</v>
          </cell>
          <cell r="AH1485">
            <v>5.43</v>
          </cell>
          <cell r="AI1485">
            <v>405</v>
          </cell>
          <cell r="AJ1485">
            <v>77.400000000000006</v>
          </cell>
          <cell r="AK1485">
            <v>67.400000000000006</v>
          </cell>
          <cell r="AL1485">
            <v>4.83</v>
          </cell>
          <cell r="AM1485">
            <v>0</v>
          </cell>
          <cell r="AN1485">
            <v>708</v>
          </cell>
          <cell r="AO1485">
            <v>0</v>
          </cell>
          <cell r="AP1485">
            <v>111</v>
          </cell>
          <cell r="AQ1485">
            <v>0</v>
          </cell>
          <cell r="AR1485">
            <v>0</v>
          </cell>
          <cell r="AS1485">
            <v>0</v>
          </cell>
          <cell r="AT1485">
            <v>0</v>
          </cell>
          <cell r="AU1485">
            <v>0</v>
          </cell>
          <cell r="AV1485">
            <v>0</v>
          </cell>
          <cell r="AW1485">
            <v>0</v>
          </cell>
          <cell r="AX1485">
            <v>0</v>
          </cell>
          <cell r="AY1485" t="str">
            <v>HSS355.6X304.8X9.5</v>
          </cell>
        </row>
        <row r="1486">
          <cell r="A1486" t="str">
            <v>HSS</v>
          </cell>
          <cell r="B1486" t="str">
            <v>HSS14X10X5/8</v>
          </cell>
          <cell r="C1486">
            <v>93.1</v>
          </cell>
          <cell r="D1486">
            <v>25.7</v>
          </cell>
          <cell r="E1486">
            <v>0</v>
          </cell>
          <cell r="F1486">
            <v>14</v>
          </cell>
          <cell r="G1486">
            <v>0</v>
          </cell>
          <cell r="H1486">
            <v>0</v>
          </cell>
          <cell r="I1486">
            <v>10</v>
          </cell>
          <cell r="J1486">
            <v>0</v>
          </cell>
          <cell r="K1486">
            <v>0</v>
          </cell>
          <cell r="L1486">
            <v>0</v>
          </cell>
          <cell r="M1486">
            <v>0</v>
          </cell>
          <cell r="N1486">
            <v>0.625</v>
          </cell>
          <cell r="O1486">
            <v>0.58099999999999996</v>
          </cell>
          <cell r="P1486">
            <v>0</v>
          </cell>
          <cell r="Q1486">
            <v>0</v>
          </cell>
          <cell r="R1486">
            <v>0</v>
          </cell>
          <cell r="S1486">
            <v>0</v>
          </cell>
          <cell r="T1486">
            <v>0</v>
          </cell>
          <cell r="U1486">
            <v>0</v>
          </cell>
          <cell r="V1486">
            <v>0</v>
          </cell>
          <cell r="W1486">
            <v>0</v>
          </cell>
          <cell r="X1486">
            <v>14.2</v>
          </cell>
          <cell r="Y1486">
            <v>0</v>
          </cell>
          <cell r="Z1486">
            <v>21.1</v>
          </cell>
          <cell r="AA1486">
            <v>0</v>
          </cell>
          <cell r="AB1486">
            <v>0</v>
          </cell>
          <cell r="AC1486">
            <v>0</v>
          </cell>
          <cell r="AD1486">
            <v>0</v>
          </cell>
          <cell r="AE1486">
            <v>687</v>
          </cell>
          <cell r="AF1486">
            <v>120</v>
          </cell>
          <cell r="AG1486">
            <v>98.2</v>
          </cell>
          <cell r="AH1486">
            <v>5.17</v>
          </cell>
          <cell r="AI1486">
            <v>407</v>
          </cell>
          <cell r="AJ1486">
            <v>95.1</v>
          </cell>
          <cell r="AK1486">
            <v>81.5</v>
          </cell>
          <cell r="AL1486">
            <v>3.98</v>
          </cell>
          <cell r="AM1486">
            <v>0</v>
          </cell>
          <cell r="AN1486">
            <v>832</v>
          </cell>
          <cell r="AO1486">
            <v>0</v>
          </cell>
          <cell r="AP1486">
            <v>146</v>
          </cell>
          <cell r="AQ1486">
            <v>0</v>
          </cell>
          <cell r="AR1486">
            <v>0</v>
          </cell>
          <cell r="AS1486">
            <v>0</v>
          </cell>
          <cell r="AT1486">
            <v>0</v>
          </cell>
          <cell r="AU1486">
            <v>0</v>
          </cell>
          <cell r="AV1486">
            <v>0</v>
          </cell>
          <cell r="AW1486">
            <v>0</v>
          </cell>
          <cell r="AX1486">
            <v>0</v>
          </cell>
          <cell r="AY1486" t="str">
            <v>HSS355.6X254X15.9</v>
          </cell>
        </row>
        <row r="1487">
          <cell r="A1487" t="str">
            <v>HSS</v>
          </cell>
          <cell r="B1487" t="str">
            <v>HSS14X10X1/2</v>
          </cell>
          <cell r="C1487">
            <v>75.900000000000006</v>
          </cell>
          <cell r="D1487">
            <v>20.9</v>
          </cell>
          <cell r="E1487">
            <v>0</v>
          </cell>
          <cell r="F1487">
            <v>14</v>
          </cell>
          <cell r="G1487">
            <v>0</v>
          </cell>
          <cell r="H1487">
            <v>0</v>
          </cell>
          <cell r="I1487">
            <v>10</v>
          </cell>
          <cell r="J1487">
            <v>0</v>
          </cell>
          <cell r="K1487">
            <v>0</v>
          </cell>
          <cell r="L1487">
            <v>0</v>
          </cell>
          <cell r="M1487">
            <v>0</v>
          </cell>
          <cell r="N1487">
            <v>0.5</v>
          </cell>
          <cell r="O1487">
            <v>0.46500000000000002</v>
          </cell>
          <cell r="P1487">
            <v>0</v>
          </cell>
          <cell r="Q1487">
            <v>0</v>
          </cell>
          <cell r="R1487">
            <v>0</v>
          </cell>
          <cell r="S1487">
            <v>0</v>
          </cell>
          <cell r="T1487">
            <v>0</v>
          </cell>
          <cell r="U1487">
            <v>0</v>
          </cell>
          <cell r="V1487">
            <v>0</v>
          </cell>
          <cell r="W1487">
            <v>0</v>
          </cell>
          <cell r="X1487">
            <v>18.5</v>
          </cell>
          <cell r="Y1487">
            <v>0</v>
          </cell>
          <cell r="Z1487">
            <v>27.1</v>
          </cell>
          <cell r="AA1487">
            <v>0</v>
          </cell>
          <cell r="AB1487">
            <v>0</v>
          </cell>
          <cell r="AC1487">
            <v>0</v>
          </cell>
          <cell r="AD1487">
            <v>0</v>
          </cell>
          <cell r="AE1487">
            <v>573</v>
          </cell>
          <cell r="AF1487">
            <v>98.8</v>
          </cell>
          <cell r="AG1487">
            <v>81.8</v>
          </cell>
          <cell r="AH1487">
            <v>5.23</v>
          </cell>
          <cell r="AI1487">
            <v>341</v>
          </cell>
          <cell r="AJ1487">
            <v>78.5</v>
          </cell>
          <cell r="AK1487">
            <v>68.099999999999994</v>
          </cell>
          <cell r="AL1487">
            <v>4.04</v>
          </cell>
          <cell r="AM1487">
            <v>0</v>
          </cell>
          <cell r="AN1487">
            <v>685</v>
          </cell>
          <cell r="AO1487">
            <v>0</v>
          </cell>
          <cell r="AP1487">
            <v>120</v>
          </cell>
          <cell r="AQ1487">
            <v>0</v>
          </cell>
          <cell r="AR1487">
            <v>0</v>
          </cell>
          <cell r="AS1487">
            <v>0</v>
          </cell>
          <cell r="AT1487">
            <v>0</v>
          </cell>
          <cell r="AU1487">
            <v>0</v>
          </cell>
          <cell r="AV1487">
            <v>0</v>
          </cell>
          <cell r="AW1487">
            <v>0</v>
          </cell>
          <cell r="AX1487">
            <v>0</v>
          </cell>
          <cell r="AY1487" t="str">
            <v>HSS355.6X254X12.7</v>
          </cell>
        </row>
        <row r="1488">
          <cell r="A1488" t="str">
            <v>HSS</v>
          </cell>
          <cell r="B1488" t="str">
            <v>HSS14X10X3/8</v>
          </cell>
          <cell r="C1488">
            <v>58</v>
          </cell>
          <cell r="D1488">
            <v>16</v>
          </cell>
          <cell r="E1488">
            <v>0</v>
          </cell>
          <cell r="F1488">
            <v>14</v>
          </cell>
          <cell r="G1488">
            <v>0</v>
          </cell>
          <cell r="H1488">
            <v>0</v>
          </cell>
          <cell r="I1488">
            <v>10</v>
          </cell>
          <cell r="J1488">
            <v>0</v>
          </cell>
          <cell r="K1488">
            <v>0</v>
          </cell>
          <cell r="L1488">
            <v>0</v>
          </cell>
          <cell r="M1488">
            <v>0</v>
          </cell>
          <cell r="N1488">
            <v>0.375</v>
          </cell>
          <cell r="O1488">
            <v>0.34899999999999998</v>
          </cell>
          <cell r="P1488">
            <v>0</v>
          </cell>
          <cell r="Q1488">
            <v>0</v>
          </cell>
          <cell r="R1488">
            <v>0</v>
          </cell>
          <cell r="S1488">
            <v>0</v>
          </cell>
          <cell r="T1488">
            <v>0</v>
          </cell>
          <cell r="U1488">
            <v>0</v>
          </cell>
          <cell r="V1488">
            <v>0</v>
          </cell>
          <cell r="W1488">
            <v>0</v>
          </cell>
          <cell r="X1488">
            <v>25.7</v>
          </cell>
          <cell r="Y1488">
            <v>0</v>
          </cell>
          <cell r="Z1488">
            <v>37.1</v>
          </cell>
          <cell r="AA1488">
            <v>0</v>
          </cell>
          <cell r="AB1488">
            <v>0</v>
          </cell>
          <cell r="AC1488">
            <v>0</v>
          </cell>
          <cell r="AD1488">
            <v>0</v>
          </cell>
          <cell r="AE1488">
            <v>447</v>
          </cell>
          <cell r="AF1488">
            <v>76.3</v>
          </cell>
          <cell r="AG1488">
            <v>63.9</v>
          </cell>
          <cell r="AH1488">
            <v>5.29</v>
          </cell>
          <cell r="AI1488">
            <v>267</v>
          </cell>
          <cell r="AJ1488">
            <v>60.7</v>
          </cell>
          <cell r="AK1488">
            <v>53.4</v>
          </cell>
          <cell r="AL1488">
            <v>4.09</v>
          </cell>
          <cell r="AM1488">
            <v>0</v>
          </cell>
          <cell r="AN1488">
            <v>528</v>
          </cell>
          <cell r="AO1488">
            <v>0</v>
          </cell>
          <cell r="AP1488">
            <v>91.8</v>
          </cell>
          <cell r="AQ1488">
            <v>0</v>
          </cell>
          <cell r="AR1488">
            <v>0</v>
          </cell>
          <cell r="AS1488">
            <v>0</v>
          </cell>
          <cell r="AT1488">
            <v>0</v>
          </cell>
          <cell r="AU1488">
            <v>0</v>
          </cell>
          <cell r="AV1488">
            <v>0</v>
          </cell>
          <cell r="AW1488">
            <v>0</v>
          </cell>
          <cell r="AX1488">
            <v>0</v>
          </cell>
          <cell r="AY1488" t="str">
            <v>HSS355.6X254X9.5</v>
          </cell>
        </row>
        <row r="1489">
          <cell r="A1489" t="str">
            <v>HSS</v>
          </cell>
          <cell r="B1489" t="str">
            <v>HSS14X10X5/16</v>
          </cell>
          <cell r="C1489">
            <v>48.8</v>
          </cell>
          <cell r="D1489">
            <v>13.4</v>
          </cell>
          <cell r="E1489">
            <v>0</v>
          </cell>
          <cell r="F1489">
            <v>14</v>
          </cell>
          <cell r="G1489">
            <v>0</v>
          </cell>
          <cell r="H1489">
            <v>0</v>
          </cell>
          <cell r="I1489">
            <v>10</v>
          </cell>
          <cell r="J1489">
            <v>0</v>
          </cell>
          <cell r="K1489">
            <v>0</v>
          </cell>
          <cell r="L1489">
            <v>0</v>
          </cell>
          <cell r="M1489">
            <v>0</v>
          </cell>
          <cell r="N1489">
            <v>0.3125</v>
          </cell>
          <cell r="O1489">
            <v>0.29099999999999998</v>
          </cell>
          <cell r="P1489">
            <v>0</v>
          </cell>
          <cell r="Q1489">
            <v>0</v>
          </cell>
          <cell r="R1489">
            <v>0</v>
          </cell>
          <cell r="S1489">
            <v>0</v>
          </cell>
          <cell r="T1489">
            <v>0</v>
          </cell>
          <cell r="U1489">
            <v>0</v>
          </cell>
          <cell r="V1489">
            <v>0</v>
          </cell>
          <cell r="W1489">
            <v>0</v>
          </cell>
          <cell r="X1489">
            <v>31.4</v>
          </cell>
          <cell r="Y1489">
            <v>0</v>
          </cell>
          <cell r="Z1489">
            <v>45.1</v>
          </cell>
          <cell r="AA1489">
            <v>0</v>
          </cell>
          <cell r="AB1489">
            <v>0</v>
          </cell>
          <cell r="AC1489">
            <v>0</v>
          </cell>
          <cell r="AD1489">
            <v>0</v>
          </cell>
          <cell r="AE1489">
            <v>380</v>
          </cell>
          <cell r="AF1489">
            <v>64.599999999999994</v>
          </cell>
          <cell r="AG1489">
            <v>54.3</v>
          </cell>
          <cell r="AH1489">
            <v>5.32</v>
          </cell>
          <cell r="AI1489">
            <v>227</v>
          </cell>
          <cell r="AJ1489">
            <v>51.4</v>
          </cell>
          <cell r="AK1489">
            <v>45.5</v>
          </cell>
          <cell r="AL1489">
            <v>4.12</v>
          </cell>
          <cell r="AM1489">
            <v>0</v>
          </cell>
          <cell r="AN1489">
            <v>446</v>
          </cell>
          <cell r="AO1489">
            <v>0</v>
          </cell>
          <cell r="AP1489">
            <v>77.400000000000006</v>
          </cell>
          <cell r="AQ1489">
            <v>0</v>
          </cell>
          <cell r="AR1489">
            <v>0</v>
          </cell>
          <cell r="AS1489">
            <v>0</v>
          </cell>
          <cell r="AT1489">
            <v>0</v>
          </cell>
          <cell r="AU1489">
            <v>0</v>
          </cell>
          <cell r="AV1489">
            <v>0</v>
          </cell>
          <cell r="AW1489">
            <v>0</v>
          </cell>
          <cell r="AX1489">
            <v>0</v>
          </cell>
          <cell r="AY1489" t="str">
            <v>HSS355.6X254X7.9</v>
          </cell>
        </row>
        <row r="1490">
          <cell r="A1490" t="str">
            <v>HSS</v>
          </cell>
          <cell r="B1490" t="str">
            <v>HSS14X10X1/4</v>
          </cell>
          <cell r="C1490">
            <v>39.4</v>
          </cell>
          <cell r="D1490">
            <v>10.8</v>
          </cell>
          <cell r="E1490">
            <v>0</v>
          </cell>
          <cell r="F1490">
            <v>14</v>
          </cell>
          <cell r="G1490">
            <v>0</v>
          </cell>
          <cell r="H1490">
            <v>0</v>
          </cell>
          <cell r="I1490">
            <v>10</v>
          </cell>
          <cell r="J1490">
            <v>0</v>
          </cell>
          <cell r="K1490">
            <v>0</v>
          </cell>
          <cell r="L1490">
            <v>0</v>
          </cell>
          <cell r="M1490">
            <v>0</v>
          </cell>
          <cell r="N1490">
            <v>0.25</v>
          </cell>
          <cell r="O1490">
            <v>0.23300000000000001</v>
          </cell>
          <cell r="P1490">
            <v>0</v>
          </cell>
          <cell r="Q1490">
            <v>0</v>
          </cell>
          <cell r="R1490">
            <v>0</v>
          </cell>
          <cell r="S1490">
            <v>0</v>
          </cell>
          <cell r="T1490">
            <v>0</v>
          </cell>
          <cell r="U1490">
            <v>0</v>
          </cell>
          <cell r="V1490">
            <v>0</v>
          </cell>
          <cell r="W1490">
            <v>0</v>
          </cell>
          <cell r="X1490">
            <v>39.9</v>
          </cell>
          <cell r="Y1490">
            <v>0</v>
          </cell>
          <cell r="Z1490">
            <v>57.1</v>
          </cell>
          <cell r="AA1490">
            <v>0</v>
          </cell>
          <cell r="AB1490">
            <v>0</v>
          </cell>
          <cell r="AC1490">
            <v>0</v>
          </cell>
          <cell r="AD1490">
            <v>0</v>
          </cell>
          <cell r="AE1490">
            <v>310</v>
          </cell>
          <cell r="AF1490">
            <v>52.4</v>
          </cell>
          <cell r="AG1490">
            <v>44.3</v>
          </cell>
          <cell r="AH1490">
            <v>5.35</v>
          </cell>
          <cell r="AI1490">
            <v>186</v>
          </cell>
          <cell r="AJ1490">
            <v>41.8</v>
          </cell>
          <cell r="AK1490">
            <v>37.200000000000003</v>
          </cell>
          <cell r="AL1490">
            <v>4.1399999999999997</v>
          </cell>
          <cell r="AM1490">
            <v>0</v>
          </cell>
          <cell r="AN1490">
            <v>362</v>
          </cell>
          <cell r="AO1490">
            <v>0</v>
          </cell>
          <cell r="AP1490">
            <v>62.6</v>
          </cell>
          <cell r="AQ1490">
            <v>0</v>
          </cell>
          <cell r="AR1490">
            <v>0</v>
          </cell>
          <cell r="AS1490">
            <v>0</v>
          </cell>
          <cell r="AT1490">
            <v>0</v>
          </cell>
          <cell r="AU1490">
            <v>0</v>
          </cell>
          <cell r="AV1490">
            <v>0</v>
          </cell>
          <cell r="AW1490">
            <v>0</v>
          </cell>
          <cell r="AX1490">
            <v>0</v>
          </cell>
          <cell r="AY1490" t="str">
            <v>HSS355.6X254X6.4</v>
          </cell>
        </row>
        <row r="1491">
          <cell r="A1491" t="str">
            <v>HSS</v>
          </cell>
          <cell r="B1491" t="str">
            <v>HSS14X6X5/8</v>
          </cell>
          <cell r="C1491">
            <v>76.099999999999994</v>
          </cell>
          <cell r="D1491">
            <v>21</v>
          </cell>
          <cell r="E1491">
            <v>0</v>
          </cell>
          <cell r="F1491">
            <v>14</v>
          </cell>
          <cell r="G1491">
            <v>0</v>
          </cell>
          <cell r="H1491">
            <v>0</v>
          </cell>
          <cell r="I1491">
            <v>6</v>
          </cell>
          <cell r="J1491">
            <v>0</v>
          </cell>
          <cell r="K1491">
            <v>0</v>
          </cell>
          <cell r="L1491">
            <v>0</v>
          </cell>
          <cell r="M1491">
            <v>0</v>
          </cell>
          <cell r="N1491">
            <v>0.625</v>
          </cell>
          <cell r="O1491">
            <v>0.58099999999999996</v>
          </cell>
          <cell r="P1491">
            <v>0</v>
          </cell>
          <cell r="Q1491">
            <v>0</v>
          </cell>
          <cell r="R1491">
            <v>0</v>
          </cell>
          <cell r="S1491">
            <v>0</v>
          </cell>
          <cell r="T1491">
            <v>0</v>
          </cell>
          <cell r="U1491">
            <v>0</v>
          </cell>
          <cell r="V1491">
            <v>0</v>
          </cell>
          <cell r="W1491">
            <v>0</v>
          </cell>
          <cell r="X1491">
            <v>7.33</v>
          </cell>
          <cell r="Y1491">
            <v>0</v>
          </cell>
          <cell r="Z1491">
            <v>21.1</v>
          </cell>
          <cell r="AA1491">
            <v>0</v>
          </cell>
          <cell r="AB1491">
            <v>0</v>
          </cell>
          <cell r="AC1491">
            <v>0</v>
          </cell>
          <cell r="AD1491">
            <v>0</v>
          </cell>
          <cell r="AE1491">
            <v>478</v>
          </cell>
          <cell r="AF1491">
            <v>88.7</v>
          </cell>
          <cell r="AG1491">
            <v>68.3</v>
          </cell>
          <cell r="AH1491">
            <v>4.7699999999999996</v>
          </cell>
          <cell r="AI1491">
            <v>124</v>
          </cell>
          <cell r="AJ1491">
            <v>48.4</v>
          </cell>
          <cell r="AK1491">
            <v>41.2</v>
          </cell>
          <cell r="AL1491">
            <v>2.4300000000000002</v>
          </cell>
          <cell r="AM1491">
            <v>0</v>
          </cell>
          <cell r="AN1491">
            <v>334</v>
          </cell>
          <cell r="AO1491">
            <v>0</v>
          </cell>
          <cell r="AP1491">
            <v>83.7</v>
          </cell>
          <cell r="AQ1491">
            <v>0</v>
          </cell>
          <cell r="AR1491">
            <v>0</v>
          </cell>
          <cell r="AS1491">
            <v>0</v>
          </cell>
          <cell r="AT1491">
            <v>0</v>
          </cell>
          <cell r="AU1491">
            <v>0</v>
          </cell>
          <cell r="AV1491">
            <v>0</v>
          </cell>
          <cell r="AW1491">
            <v>0</v>
          </cell>
          <cell r="AX1491">
            <v>0</v>
          </cell>
          <cell r="AY1491" t="str">
            <v>HSS355.6X152.4X15.9</v>
          </cell>
        </row>
        <row r="1492">
          <cell r="A1492" t="str">
            <v>HSS</v>
          </cell>
          <cell r="B1492" t="str">
            <v>HSS14X6X1/2</v>
          </cell>
          <cell r="C1492">
            <v>62.3</v>
          </cell>
          <cell r="D1492">
            <v>17.2</v>
          </cell>
          <cell r="E1492">
            <v>0</v>
          </cell>
          <cell r="F1492">
            <v>14</v>
          </cell>
          <cell r="G1492">
            <v>0</v>
          </cell>
          <cell r="H1492">
            <v>0</v>
          </cell>
          <cell r="I1492">
            <v>6</v>
          </cell>
          <cell r="J1492">
            <v>0</v>
          </cell>
          <cell r="K1492">
            <v>0</v>
          </cell>
          <cell r="L1492">
            <v>0</v>
          </cell>
          <cell r="M1492">
            <v>0</v>
          </cell>
          <cell r="N1492">
            <v>0.5</v>
          </cell>
          <cell r="O1492">
            <v>0.46500000000000002</v>
          </cell>
          <cell r="P1492">
            <v>0</v>
          </cell>
          <cell r="Q1492">
            <v>0</v>
          </cell>
          <cell r="R1492">
            <v>0</v>
          </cell>
          <cell r="S1492">
            <v>0</v>
          </cell>
          <cell r="T1492">
            <v>0</v>
          </cell>
          <cell r="U1492">
            <v>0</v>
          </cell>
          <cell r="V1492">
            <v>0</v>
          </cell>
          <cell r="W1492">
            <v>0</v>
          </cell>
          <cell r="X1492">
            <v>9.9</v>
          </cell>
          <cell r="Y1492">
            <v>0</v>
          </cell>
          <cell r="Z1492">
            <v>27.1</v>
          </cell>
          <cell r="AA1492">
            <v>0</v>
          </cell>
          <cell r="AB1492">
            <v>0</v>
          </cell>
          <cell r="AC1492">
            <v>0</v>
          </cell>
          <cell r="AD1492">
            <v>0</v>
          </cell>
          <cell r="AE1492">
            <v>402</v>
          </cell>
          <cell r="AF1492">
            <v>73.599999999999994</v>
          </cell>
          <cell r="AG1492">
            <v>57.4</v>
          </cell>
          <cell r="AH1492">
            <v>4.84</v>
          </cell>
          <cell r="AI1492">
            <v>105</v>
          </cell>
          <cell r="AJ1492">
            <v>40.4</v>
          </cell>
          <cell r="AK1492">
            <v>35.1</v>
          </cell>
          <cell r="AL1492">
            <v>2.48</v>
          </cell>
          <cell r="AM1492">
            <v>0</v>
          </cell>
          <cell r="AN1492">
            <v>279</v>
          </cell>
          <cell r="AO1492">
            <v>0</v>
          </cell>
          <cell r="AP1492">
            <v>69.3</v>
          </cell>
          <cell r="AQ1492">
            <v>0</v>
          </cell>
          <cell r="AR1492">
            <v>0</v>
          </cell>
          <cell r="AS1492">
            <v>0</v>
          </cell>
          <cell r="AT1492">
            <v>0</v>
          </cell>
          <cell r="AU1492">
            <v>0</v>
          </cell>
          <cell r="AV1492">
            <v>0</v>
          </cell>
          <cell r="AW1492">
            <v>0</v>
          </cell>
          <cell r="AX1492">
            <v>0</v>
          </cell>
          <cell r="AY1492" t="str">
            <v>HSS355.6X152.4X12.7</v>
          </cell>
        </row>
        <row r="1493">
          <cell r="A1493" t="str">
            <v>HSS</v>
          </cell>
          <cell r="B1493" t="str">
            <v>HSS14X6X3/8</v>
          </cell>
          <cell r="C1493">
            <v>47.8</v>
          </cell>
          <cell r="D1493">
            <v>13.2</v>
          </cell>
          <cell r="E1493">
            <v>0</v>
          </cell>
          <cell r="F1493">
            <v>14</v>
          </cell>
          <cell r="G1493">
            <v>0</v>
          </cell>
          <cell r="H1493">
            <v>0</v>
          </cell>
          <cell r="I1493">
            <v>6</v>
          </cell>
          <cell r="J1493">
            <v>0</v>
          </cell>
          <cell r="K1493">
            <v>0</v>
          </cell>
          <cell r="L1493">
            <v>0</v>
          </cell>
          <cell r="M1493">
            <v>0</v>
          </cell>
          <cell r="N1493">
            <v>0.375</v>
          </cell>
          <cell r="O1493">
            <v>0.34899999999999998</v>
          </cell>
          <cell r="P1493">
            <v>0</v>
          </cell>
          <cell r="Q1493">
            <v>0</v>
          </cell>
          <cell r="R1493">
            <v>0</v>
          </cell>
          <cell r="S1493">
            <v>0</v>
          </cell>
          <cell r="T1493">
            <v>0</v>
          </cell>
          <cell r="U1493">
            <v>0</v>
          </cell>
          <cell r="V1493">
            <v>0</v>
          </cell>
          <cell r="W1493">
            <v>0</v>
          </cell>
          <cell r="X1493">
            <v>14.2</v>
          </cell>
          <cell r="Y1493">
            <v>0</v>
          </cell>
          <cell r="Z1493">
            <v>37.1</v>
          </cell>
          <cell r="AA1493">
            <v>0</v>
          </cell>
          <cell r="AB1493">
            <v>0</v>
          </cell>
          <cell r="AC1493">
            <v>0</v>
          </cell>
          <cell r="AD1493">
            <v>0</v>
          </cell>
          <cell r="AE1493">
            <v>317</v>
          </cell>
          <cell r="AF1493">
            <v>57.3</v>
          </cell>
          <cell r="AG1493">
            <v>45.3</v>
          </cell>
          <cell r="AH1493">
            <v>4.91</v>
          </cell>
          <cell r="AI1493">
            <v>84.1</v>
          </cell>
          <cell r="AJ1493">
            <v>31.6</v>
          </cell>
          <cell r="AK1493">
            <v>28</v>
          </cell>
          <cell r="AL1493">
            <v>2.5299999999999998</v>
          </cell>
          <cell r="AM1493">
            <v>0</v>
          </cell>
          <cell r="AN1493">
            <v>219</v>
          </cell>
          <cell r="AO1493">
            <v>0</v>
          </cell>
          <cell r="AP1493">
            <v>53.7</v>
          </cell>
          <cell r="AQ1493">
            <v>0</v>
          </cell>
          <cell r="AR1493">
            <v>0</v>
          </cell>
          <cell r="AS1493">
            <v>0</v>
          </cell>
          <cell r="AT1493">
            <v>0</v>
          </cell>
          <cell r="AU1493">
            <v>0</v>
          </cell>
          <cell r="AV1493">
            <v>0</v>
          </cell>
          <cell r="AW1493">
            <v>0</v>
          </cell>
          <cell r="AX1493">
            <v>0</v>
          </cell>
          <cell r="AY1493" t="str">
            <v>HSS355.6X152.4X9.5</v>
          </cell>
        </row>
        <row r="1494">
          <cell r="A1494" t="str">
            <v>HSS</v>
          </cell>
          <cell r="B1494" t="str">
            <v>HSS14X6X5/16</v>
          </cell>
          <cell r="C1494">
            <v>40.299999999999997</v>
          </cell>
          <cell r="D1494">
            <v>11.1</v>
          </cell>
          <cell r="E1494">
            <v>0</v>
          </cell>
          <cell r="F1494">
            <v>14</v>
          </cell>
          <cell r="G1494">
            <v>0</v>
          </cell>
          <cell r="H1494">
            <v>0</v>
          </cell>
          <cell r="I1494">
            <v>6</v>
          </cell>
          <cell r="J1494">
            <v>0</v>
          </cell>
          <cell r="K1494">
            <v>0</v>
          </cell>
          <cell r="L1494">
            <v>0</v>
          </cell>
          <cell r="M1494">
            <v>0</v>
          </cell>
          <cell r="N1494">
            <v>0.3125</v>
          </cell>
          <cell r="O1494">
            <v>0.29099999999999998</v>
          </cell>
          <cell r="P1494">
            <v>0</v>
          </cell>
          <cell r="Q1494">
            <v>0</v>
          </cell>
          <cell r="R1494">
            <v>0</v>
          </cell>
          <cell r="S1494">
            <v>0</v>
          </cell>
          <cell r="T1494">
            <v>0</v>
          </cell>
          <cell r="U1494">
            <v>0</v>
          </cell>
          <cell r="V1494">
            <v>0</v>
          </cell>
          <cell r="W1494">
            <v>0</v>
          </cell>
          <cell r="X1494">
            <v>17.600000000000001</v>
          </cell>
          <cell r="Y1494">
            <v>0</v>
          </cell>
          <cell r="Z1494">
            <v>45.1</v>
          </cell>
          <cell r="AA1494">
            <v>0</v>
          </cell>
          <cell r="AB1494">
            <v>0</v>
          </cell>
          <cell r="AC1494">
            <v>0</v>
          </cell>
          <cell r="AD1494">
            <v>0</v>
          </cell>
          <cell r="AE1494">
            <v>271</v>
          </cell>
          <cell r="AF1494">
            <v>48.6</v>
          </cell>
          <cell r="AG1494">
            <v>38.700000000000003</v>
          </cell>
          <cell r="AH1494">
            <v>4.9400000000000004</v>
          </cell>
          <cell r="AI1494">
            <v>72.3</v>
          </cell>
          <cell r="AJ1494">
            <v>26.9</v>
          </cell>
          <cell r="AK1494">
            <v>24.1</v>
          </cell>
          <cell r="AL1494">
            <v>2.5499999999999998</v>
          </cell>
          <cell r="AM1494">
            <v>0</v>
          </cell>
          <cell r="AN1494">
            <v>186</v>
          </cell>
          <cell r="AO1494">
            <v>0</v>
          </cell>
          <cell r="AP1494">
            <v>45.5</v>
          </cell>
          <cell r="AQ1494">
            <v>0</v>
          </cell>
          <cell r="AR1494">
            <v>0</v>
          </cell>
          <cell r="AS1494">
            <v>0</v>
          </cell>
          <cell r="AT1494">
            <v>0</v>
          </cell>
          <cell r="AU1494">
            <v>0</v>
          </cell>
          <cell r="AV1494">
            <v>0</v>
          </cell>
          <cell r="AW1494">
            <v>0</v>
          </cell>
          <cell r="AX1494">
            <v>0</v>
          </cell>
          <cell r="AY1494" t="str">
            <v>HSS355.6X152.4X7.9</v>
          </cell>
        </row>
        <row r="1495">
          <cell r="A1495" t="str">
            <v>HSS</v>
          </cell>
          <cell r="B1495" t="str">
            <v>HSS14X6X1/4</v>
          </cell>
          <cell r="C1495">
            <v>32.6</v>
          </cell>
          <cell r="D1495">
            <v>8.9600000000000009</v>
          </cell>
          <cell r="E1495">
            <v>0</v>
          </cell>
          <cell r="F1495">
            <v>14</v>
          </cell>
          <cell r="G1495">
            <v>0</v>
          </cell>
          <cell r="H1495">
            <v>0</v>
          </cell>
          <cell r="I1495">
            <v>6</v>
          </cell>
          <cell r="J1495">
            <v>0</v>
          </cell>
          <cell r="K1495">
            <v>0</v>
          </cell>
          <cell r="L1495">
            <v>0</v>
          </cell>
          <cell r="M1495">
            <v>0</v>
          </cell>
          <cell r="N1495">
            <v>0.25</v>
          </cell>
          <cell r="O1495">
            <v>0.23300000000000001</v>
          </cell>
          <cell r="P1495">
            <v>0</v>
          </cell>
          <cell r="Q1495">
            <v>0</v>
          </cell>
          <cell r="R1495">
            <v>0</v>
          </cell>
          <cell r="S1495">
            <v>0</v>
          </cell>
          <cell r="T1495">
            <v>0</v>
          </cell>
          <cell r="U1495">
            <v>0</v>
          </cell>
          <cell r="V1495">
            <v>0</v>
          </cell>
          <cell r="W1495">
            <v>0</v>
          </cell>
          <cell r="X1495">
            <v>22.8</v>
          </cell>
          <cell r="Y1495">
            <v>0</v>
          </cell>
          <cell r="Z1495">
            <v>57.1</v>
          </cell>
          <cell r="AA1495">
            <v>0</v>
          </cell>
          <cell r="AB1495">
            <v>0</v>
          </cell>
          <cell r="AC1495">
            <v>0</v>
          </cell>
          <cell r="AD1495">
            <v>0</v>
          </cell>
          <cell r="AE1495">
            <v>222</v>
          </cell>
          <cell r="AF1495">
            <v>39.6</v>
          </cell>
          <cell r="AG1495">
            <v>31.7</v>
          </cell>
          <cell r="AH1495">
            <v>4.9800000000000004</v>
          </cell>
          <cell r="AI1495">
            <v>59.6</v>
          </cell>
          <cell r="AJ1495">
            <v>22</v>
          </cell>
          <cell r="AK1495">
            <v>19.899999999999999</v>
          </cell>
          <cell r="AL1495">
            <v>2.58</v>
          </cell>
          <cell r="AM1495">
            <v>0</v>
          </cell>
          <cell r="AN1495">
            <v>152</v>
          </cell>
          <cell r="AO1495">
            <v>0</v>
          </cell>
          <cell r="AP1495">
            <v>36.9</v>
          </cell>
          <cell r="AQ1495">
            <v>0</v>
          </cell>
          <cell r="AR1495">
            <v>0</v>
          </cell>
          <cell r="AS1495">
            <v>0</v>
          </cell>
          <cell r="AT1495">
            <v>0</v>
          </cell>
          <cell r="AU1495">
            <v>0</v>
          </cell>
          <cell r="AV1495">
            <v>0</v>
          </cell>
          <cell r="AW1495">
            <v>0</v>
          </cell>
          <cell r="AX1495">
            <v>0</v>
          </cell>
          <cell r="AY1495" t="str">
            <v>HSS355.6X152.4X6.4</v>
          </cell>
        </row>
        <row r="1496">
          <cell r="A1496" t="str">
            <v>HSS</v>
          </cell>
          <cell r="B1496" t="str">
            <v>HSS14X6X3/16</v>
          </cell>
          <cell r="C1496">
            <v>24.7</v>
          </cell>
          <cell r="D1496">
            <v>6.76</v>
          </cell>
          <cell r="E1496">
            <v>0</v>
          </cell>
          <cell r="F1496">
            <v>14</v>
          </cell>
          <cell r="G1496">
            <v>0</v>
          </cell>
          <cell r="H1496">
            <v>0</v>
          </cell>
          <cell r="I1496">
            <v>6</v>
          </cell>
          <cell r="J1496">
            <v>0</v>
          </cell>
          <cell r="K1496">
            <v>0</v>
          </cell>
          <cell r="L1496">
            <v>0</v>
          </cell>
          <cell r="M1496">
            <v>0</v>
          </cell>
          <cell r="N1496">
            <v>0.1875</v>
          </cell>
          <cell r="O1496">
            <v>0.17399999999999999</v>
          </cell>
          <cell r="P1496">
            <v>0</v>
          </cell>
          <cell r="Q1496">
            <v>0</v>
          </cell>
          <cell r="R1496">
            <v>0</v>
          </cell>
          <cell r="S1496">
            <v>0</v>
          </cell>
          <cell r="T1496">
            <v>0</v>
          </cell>
          <cell r="U1496">
            <v>0</v>
          </cell>
          <cell r="V1496">
            <v>0</v>
          </cell>
          <cell r="W1496">
            <v>0</v>
          </cell>
          <cell r="X1496">
            <v>31.5</v>
          </cell>
          <cell r="Y1496">
            <v>0</v>
          </cell>
          <cell r="Z1496">
            <v>77.5</v>
          </cell>
          <cell r="AA1496">
            <v>0</v>
          </cell>
          <cell r="AB1496">
            <v>0</v>
          </cell>
          <cell r="AC1496">
            <v>0</v>
          </cell>
          <cell r="AD1496">
            <v>0</v>
          </cell>
          <cell r="AE1496">
            <v>170</v>
          </cell>
          <cell r="AF1496">
            <v>30.1</v>
          </cell>
          <cell r="AG1496">
            <v>24.3</v>
          </cell>
          <cell r="AH1496">
            <v>5.01</v>
          </cell>
          <cell r="AI1496">
            <v>45.9</v>
          </cell>
          <cell r="AJ1496">
            <v>16.7</v>
          </cell>
          <cell r="AK1496">
            <v>15.3</v>
          </cell>
          <cell r="AL1496">
            <v>2.61</v>
          </cell>
          <cell r="AM1496">
            <v>0</v>
          </cell>
          <cell r="AN1496">
            <v>116</v>
          </cell>
          <cell r="AO1496">
            <v>0</v>
          </cell>
          <cell r="AP1496">
            <v>28</v>
          </cell>
          <cell r="AQ1496">
            <v>0</v>
          </cell>
          <cell r="AR1496">
            <v>0</v>
          </cell>
          <cell r="AS1496">
            <v>0</v>
          </cell>
          <cell r="AT1496">
            <v>0</v>
          </cell>
          <cell r="AU1496">
            <v>0</v>
          </cell>
          <cell r="AV1496">
            <v>0</v>
          </cell>
          <cell r="AW1496">
            <v>0</v>
          </cell>
          <cell r="AX1496">
            <v>0</v>
          </cell>
          <cell r="AY1496" t="str">
            <v>HSS355.6X152.4X4.8</v>
          </cell>
        </row>
        <row r="1497">
          <cell r="A1497" t="str">
            <v>HSS</v>
          </cell>
          <cell r="B1497" t="str">
            <v>HSS14X4X5/8</v>
          </cell>
          <cell r="C1497">
            <v>67.599999999999994</v>
          </cell>
          <cell r="D1497">
            <v>18.7</v>
          </cell>
          <cell r="E1497">
            <v>0</v>
          </cell>
          <cell r="F1497">
            <v>14</v>
          </cell>
          <cell r="G1497">
            <v>0</v>
          </cell>
          <cell r="H1497">
            <v>0</v>
          </cell>
          <cell r="I1497">
            <v>4</v>
          </cell>
          <cell r="J1497">
            <v>0</v>
          </cell>
          <cell r="K1497">
            <v>0</v>
          </cell>
          <cell r="L1497">
            <v>0</v>
          </cell>
          <cell r="M1497">
            <v>0</v>
          </cell>
          <cell r="N1497">
            <v>0.625</v>
          </cell>
          <cell r="O1497">
            <v>0.58099999999999996</v>
          </cell>
          <cell r="P1497">
            <v>0</v>
          </cell>
          <cell r="Q1497">
            <v>0</v>
          </cell>
          <cell r="R1497">
            <v>0</v>
          </cell>
          <cell r="S1497">
            <v>0</v>
          </cell>
          <cell r="T1497">
            <v>0</v>
          </cell>
          <cell r="U1497">
            <v>0</v>
          </cell>
          <cell r="V1497">
            <v>0</v>
          </cell>
          <cell r="W1497">
            <v>0</v>
          </cell>
          <cell r="X1497">
            <v>3.88</v>
          </cell>
          <cell r="Y1497">
            <v>0</v>
          </cell>
          <cell r="Z1497">
            <v>21.1</v>
          </cell>
          <cell r="AA1497">
            <v>0</v>
          </cell>
          <cell r="AB1497">
            <v>0</v>
          </cell>
          <cell r="AC1497">
            <v>0</v>
          </cell>
          <cell r="AD1497">
            <v>0</v>
          </cell>
          <cell r="AE1497">
            <v>373</v>
          </cell>
          <cell r="AF1497">
            <v>73.099999999999994</v>
          </cell>
          <cell r="AG1497">
            <v>53.3</v>
          </cell>
          <cell r="AH1497">
            <v>4.47</v>
          </cell>
          <cell r="AI1497">
            <v>47.2</v>
          </cell>
          <cell r="AJ1497">
            <v>28.5</v>
          </cell>
          <cell r="AK1497">
            <v>23.6</v>
          </cell>
          <cell r="AL1497">
            <v>1.59</v>
          </cell>
          <cell r="AM1497">
            <v>0</v>
          </cell>
          <cell r="AN1497">
            <v>148</v>
          </cell>
          <cell r="AO1497">
            <v>0</v>
          </cell>
          <cell r="AP1497">
            <v>52.6</v>
          </cell>
          <cell r="AQ1497">
            <v>0</v>
          </cell>
          <cell r="AR1497">
            <v>0</v>
          </cell>
          <cell r="AS1497">
            <v>0</v>
          </cell>
          <cell r="AT1497">
            <v>0</v>
          </cell>
          <cell r="AU1497">
            <v>0</v>
          </cell>
          <cell r="AV1497">
            <v>0</v>
          </cell>
          <cell r="AW1497">
            <v>0</v>
          </cell>
          <cell r="AX1497">
            <v>0</v>
          </cell>
          <cell r="AY1497" t="str">
            <v>HSS355.6X101.6X15.9</v>
          </cell>
        </row>
        <row r="1498">
          <cell r="A1498" t="str">
            <v>HSS</v>
          </cell>
          <cell r="B1498" t="str">
            <v>HSS14X4X1/2</v>
          </cell>
          <cell r="C1498">
            <v>55.5</v>
          </cell>
          <cell r="D1498">
            <v>15.3</v>
          </cell>
          <cell r="E1498">
            <v>0</v>
          </cell>
          <cell r="F1498">
            <v>14</v>
          </cell>
          <cell r="G1498">
            <v>0</v>
          </cell>
          <cell r="H1498">
            <v>0</v>
          </cell>
          <cell r="I1498">
            <v>4</v>
          </cell>
          <cell r="J1498">
            <v>0</v>
          </cell>
          <cell r="K1498">
            <v>0</v>
          </cell>
          <cell r="L1498">
            <v>0</v>
          </cell>
          <cell r="M1498">
            <v>0</v>
          </cell>
          <cell r="N1498">
            <v>0.5</v>
          </cell>
          <cell r="O1498">
            <v>0.46500000000000002</v>
          </cell>
          <cell r="P1498">
            <v>0</v>
          </cell>
          <cell r="Q1498">
            <v>0</v>
          </cell>
          <cell r="R1498">
            <v>0</v>
          </cell>
          <cell r="S1498">
            <v>0</v>
          </cell>
          <cell r="T1498">
            <v>0</v>
          </cell>
          <cell r="U1498">
            <v>0</v>
          </cell>
          <cell r="V1498">
            <v>0</v>
          </cell>
          <cell r="W1498">
            <v>0</v>
          </cell>
          <cell r="X1498">
            <v>5.6</v>
          </cell>
          <cell r="Y1498">
            <v>0</v>
          </cell>
          <cell r="Z1498">
            <v>27.1</v>
          </cell>
          <cell r="AA1498">
            <v>0</v>
          </cell>
          <cell r="AB1498">
            <v>0</v>
          </cell>
          <cell r="AC1498">
            <v>0</v>
          </cell>
          <cell r="AD1498">
            <v>0</v>
          </cell>
          <cell r="AE1498">
            <v>317</v>
          </cell>
          <cell r="AF1498">
            <v>61</v>
          </cell>
          <cell r="AG1498">
            <v>45.3</v>
          </cell>
          <cell r="AH1498">
            <v>4.55</v>
          </cell>
          <cell r="AI1498">
            <v>41.2</v>
          </cell>
          <cell r="AJ1498">
            <v>24.1</v>
          </cell>
          <cell r="AK1498">
            <v>20.6</v>
          </cell>
          <cell r="AL1498">
            <v>1.64</v>
          </cell>
          <cell r="AM1498">
            <v>0</v>
          </cell>
          <cell r="AN1498">
            <v>127</v>
          </cell>
          <cell r="AO1498">
            <v>0</v>
          </cell>
          <cell r="AP1498">
            <v>44.1</v>
          </cell>
          <cell r="AQ1498">
            <v>0</v>
          </cell>
          <cell r="AR1498">
            <v>0</v>
          </cell>
          <cell r="AS1498">
            <v>0</v>
          </cell>
          <cell r="AT1498">
            <v>0</v>
          </cell>
          <cell r="AU1498">
            <v>0</v>
          </cell>
          <cell r="AV1498">
            <v>0</v>
          </cell>
          <cell r="AW1498">
            <v>0</v>
          </cell>
          <cell r="AX1498">
            <v>0</v>
          </cell>
          <cell r="AY1498" t="str">
            <v>HSS355.6X101.6X12.7</v>
          </cell>
        </row>
        <row r="1499">
          <cell r="A1499" t="str">
            <v>HSS</v>
          </cell>
          <cell r="B1499" t="str">
            <v>HSS14X4X3/8</v>
          </cell>
          <cell r="C1499">
            <v>42.7</v>
          </cell>
          <cell r="D1499">
            <v>11.8</v>
          </cell>
          <cell r="E1499">
            <v>0</v>
          </cell>
          <cell r="F1499">
            <v>14</v>
          </cell>
          <cell r="G1499">
            <v>0</v>
          </cell>
          <cell r="H1499">
            <v>0</v>
          </cell>
          <cell r="I1499">
            <v>4</v>
          </cell>
          <cell r="J1499">
            <v>0</v>
          </cell>
          <cell r="K1499">
            <v>0</v>
          </cell>
          <cell r="L1499">
            <v>0</v>
          </cell>
          <cell r="M1499">
            <v>0</v>
          </cell>
          <cell r="N1499">
            <v>0.375</v>
          </cell>
          <cell r="O1499">
            <v>0.34899999999999998</v>
          </cell>
          <cell r="P1499">
            <v>0</v>
          </cell>
          <cell r="Q1499">
            <v>0</v>
          </cell>
          <cell r="R1499">
            <v>0</v>
          </cell>
          <cell r="S1499">
            <v>0</v>
          </cell>
          <cell r="T1499">
            <v>0</v>
          </cell>
          <cell r="U1499">
            <v>0</v>
          </cell>
          <cell r="V1499">
            <v>0</v>
          </cell>
          <cell r="W1499">
            <v>0</v>
          </cell>
          <cell r="X1499">
            <v>8.4600000000000009</v>
          </cell>
          <cell r="Y1499">
            <v>0</v>
          </cell>
          <cell r="Z1499">
            <v>37.1</v>
          </cell>
          <cell r="AA1499">
            <v>0</v>
          </cell>
          <cell r="AB1499">
            <v>0</v>
          </cell>
          <cell r="AC1499">
            <v>0</v>
          </cell>
          <cell r="AD1499">
            <v>0</v>
          </cell>
          <cell r="AE1499">
            <v>252</v>
          </cell>
          <cell r="AF1499">
            <v>47.8</v>
          </cell>
          <cell r="AG1499">
            <v>36</v>
          </cell>
          <cell r="AH1499">
            <v>4.63</v>
          </cell>
          <cell r="AI1499">
            <v>33.6</v>
          </cell>
          <cell r="AJ1499">
            <v>19.100000000000001</v>
          </cell>
          <cell r="AK1499">
            <v>16.8</v>
          </cell>
          <cell r="AL1499">
            <v>1.69</v>
          </cell>
          <cell r="AM1499">
            <v>0</v>
          </cell>
          <cell r="AN1499">
            <v>102</v>
          </cell>
          <cell r="AO1499">
            <v>0</v>
          </cell>
          <cell r="AP1499">
            <v>34.6</v>
          </cell>
          <cell r="AQ1499">
            <v>0</v>
          </cell>
          <cell r="AR1499">
            <v>0</v>
          </cell>
          <cell r="AS1499">
            <v>0</v>
          </cell>
          <cell r="AT1499">
            <v>0</v>
          </cell>
          <cell r="AU1499">
            <v>0</v>
          </cell>
          <cell r="AV1499">
            <v>0</v>
          </cell>
          <cell r="AW1499">
            <v>0</v>
          </cell>
          <cell r="AX1499">
            <v>0</v>
          </cell>
          <cell r="AY1499" t="str">
            <v>HSS355.6X101.6X9.5</v>
          </cell>
        </row>
        <row r="1500">
          <cell r="A1500" t="str">
            <v>HSS</v>
          </cell>
          <cell r="B1500" t="str">
            <v>HSS14X4X5/16</v>
          </cell>
          <cell r="C1500">
            <v>36</v>
          </cell>
          <cell r="D1500">
            <v>9.92</v>
          </cell>
          <cell r="E1500">
            <v>0</v>
          </cell>
          <cell r="F1500">
            <v>14</v>
          </cell>
          <cell r="G1500">
            <v>0</v>
          </cell>
          <cell r="H1500">
            <v>0</v>
          </cell>
          <cell r="I1500">
            <v>4</v>
          </cell>
          <cell r="J1500">
            <v>0</v>
          </cell>
          <cell r="K1500">
            <v>0</v>
          </cell>
          <cell r="L1500">
            <v>0</v>
          </cell>
          <cell r="M1500">
            <v>0</v>
          </cell>
          <cell r="N1500">
            <v>0.3125</v>
          </cell>
          <cell r="O1500">
            <v>0.29099999999999998</v>
          </cell>
          <cell r="P1500">
            <v>0</v>
          </cell>
          <cell r="Q1500">
            <v>0</v>
          </cell>
          <cell r="R1500">
            <v>0</v>
          </cell>
          <cell r="S1500">
            <v>0</v>
          </cell>
          <cell r="T1500">
            <v>0</v>
          </cell>
          <cell r="U1500">
            <v>0</v>
          </cell>
          <cell r="V1500">
            <v>0</v>
          </cell>
          <cell r="W1500">
            <v>0</v>
          </cell>
          <cell r="X1500">
            <v>10.7</v>
          </cell>
          <cell r="Y1500">
            <v>0</v>
          </cell>
          <cell r="Z1500">
            <v>45.1</v>
          </cell>
          <cell r="AA1500">
            <v>0</v>
          </cell>
          <cell r="AB1500">
            <v>0</v>
          </cell>
          <cell r="AC1500">
            <v>0</v>
          </cell>
          <cell r="AD1500">
            <v>0</v>
          </cell>
          <cell r="AE1500">
            <v>216</v>
          </cell>
          <cell r="AF1500">
            <v>40.6</v>
          </cell>
          <cell r="AG1500">
            <v>30.9</v>
          </cell>
          <cell r="AH1500">
            <v>4.67</v>
          </cell>
          <cell r="AI1500">
            <v>29.2</v>
          </cell>
          <cell r="AJ1500">
            <v>16.399999999999999</v>
          </cell>
          <cell r="AK1500">
            <v>14.6</v>
          </cell>
          <cell r="AL1500">
            <v>1.72</v>
          </cell>
          <cell r="AM1500">
            <v>0</v>
          </cell>
          <cell r="AN1500">
            <v>87.7</v>
          </cell>
          <cell r="AO1500">
            <v>0</v>
          </cell>
          <cell r="AP1500">
            <v>29.5</v>
          </cell>
          <cell r="AQ1500">
            <v>0</v>
          </cell>
          <cell r="AR1500">
            <v>0</v>
          </cell>
          <cell r="AS1500">
            <v>0</v>
          </cell>
          <cell r="AT1500">
            <v>0</v>
          </cell>
          <cell r="AU1500">
            <v>0</v>
          </cell>
          <cell r="AV1500">
            <v>0</v>
          </cell>
          <cell r="AW1500">
            <v>0</v>
          </cell>
          <cell r="AX1500">
            <v>0</v>
          </cell>
          <cell r="AY1500" t="str">
            <v>HSS355.6X101.6X7.9</v>
          </cell>
        </row>
        <row r="1501">
          <cell r="A1501" t="str">
            <v>HSS</v>
          </cell>
          <cell r="B1501" t="str">
            <v>HSS14X4X1/4</v>
          </cell>
          <cell r="C1501">
            <v>29.2</v>
          </cell>
          <cell r="D1501">
            <v>8.0299999999999994</v>
          </cell>
          <cell r="E1501">
            <v>0</v>
          </cell>
          <cell r="F1501">
            <v>14</v>
          </cell>
          <cell r="G1501">
            <v>0</v>
          </cell>
          <cell r="H1501">
            <v>0</v>
          </cell>
          <cell r="I1501">
            <v>4</v>
          </cell>
          <cell r="J1501">
            <v>0</v>
          </cell>
          <cell r="K1501">
            <v>0</v>
          </cell>
          <cell r="L1501">
            <v>0</v>
          </cell>
          <cell r="M1501">
            <v>0</v>
          </cell>
          <cell r="N1501">
            <v>0.25</v>
          </cell>
          <cell r="O1501">
            <v>0.23300000000000001</v>
          </cell>
          <cell r="P1501">
            <v>0</v>
          </cell>
          <cell r="Q1501">
            <v>0</v>
          </cell>
          <cell r="R1501">
            <v>0</v>
          </cell>
          <cell r="S1501">
            <v>0</v>
          </cell>
          <cell r="T1501">
            <v>0</v>
          </cell>
          <cell r="U1501">
            <v>0</v>
          </cell>
          <cell r="V1501">
            <v>0</v>
          </cell>
          <cell r="W1501">
            <v>0</v>
          </cell>
          <cell r="X1501">
            <v>14.2</v>
          </cell>
          <cell r="Y1501">
            <v>0</v>
          </cell>
          <cell r="Z1501">
            <v>57.1</v>
          </cell>
          <cell r="AA1501">
            <v>0</v>
          </cell>
          <cell r="AB1501">
            <v>0</v>
          </cell>
          <cell r="AC1501">
            <v>0</v>
          </cell>
          <cell r="AD1501">
            <v>0</v>
          </cell>
          <cell r="AE1501">
            <v>178</v>
          </cell>
          <cell r="AF1501">
            <v>33.200000000000003</v>
          </cell>
          <cell r="AG1501">
            <v>25.4</v>
          </cell>
          <cell r="AH1501">
            <v>4.71</v>
          </cell>
          <cell r="AI1501">
            <v>24.4</v>
          </cell>
          <cell r="AJ1501">
            <v>13.5</v>
          </cell>
          <cell r="AK1501">
            <v>12.2</v>
          </cell>
          <cell r="AL1501">
            <v>1.74</v>
          </cell>
          <cell r="AM1501">
            <v>0</v>
          </cell>
          <cell r="AN1501">
            <v>72.400000000000006</v>
          </cell>
          <cell r="AO1501">
            <v>0</v>
          </cell>
          <cell r="AP1501">
            <v>24.1</v>
          </cell>
          <cell r="AQ1501">
            <v>0</v>
          </cell>
          <cell r="AR1501">
            <v>0</v>
          </cell>
          <cell r="AS1501">
            <v>0</v>
          </cell>
          <cell r="AT1501">
            <v>0</v>
          </cell>
          <cell r="AU1501">
            <v>0</v>
          </cell>
          <cell r="AV1501">
            <v>0</v>
          </cell>
          <cell r="AW1501">
            <v>0</v>
          </cell>
          <cell r="AX1501">
            <v>0</v>
          </cell>
          <cell r="AY1501" t="str">
            <v>HSS355.6X101.6X6.4</v>
          </cell>
        </row>
        <row r="1502">
          <cell r="A1502" t="str">
            <v>HSS</v>
          </cell>
          <cell r="B1502" t="str">
            <v>HSS14X4X3/16</v>
          </cell>
          <cell r="C1502">
            <v>22.2</v>
          </cell>
          <cell r="D1502">
            <v>6.06</v>
          </cell>
          <cell r="E1502">
            <v>0</v>
          </cell>
          <cell r="F1502">
            <v>14</v>
          </cell>
          <cell r="G1502">
            <v>0</v>
          </cell>
          <cell r="H1502">
            <v>0</v>
          </cell>
          <cell r="I1502">
            <v>4</v>
          </cell>
          <cell r="J1502">
            <v>0</v>
          </cell>
          <cell r="K1502">
            <v>0</v>
          </cell>
          <cell r="L1502">
            <v>0</v>
          </cell>
          <cell r="M1502">
            <v>0</v>
          </cell>
          <cell r="N1502">
            <v>0.1875</v>
          </cell>
          <cell r="O1502">
            <v>0.17399999999999999</v>
          </cell>
          <cell r="P1502">
            <v>0</v>
          </cell>
          <cell r="Q1502">
            <v>0</v>
          </cell>
          <cell r="R1502">
            <v>0</v>
          </cell>
          <cell r="S1502">
            <v>0</v>
          </cell>
          <cell r="T1502">
            <v>0</v>
          </cell>
          <cell r="U1502">
            <v>0</v>
          </cell>
          <cell r="V1502">
            <v>0</v>
          </cell>
          <cell r="W1502">
            <v>0</v>
          </cell>
          <cell r="X1502">
            <v>20</v>
          </cell>
          <cell r="Y1502">
            <v>0</v>
          </cell>
          <cell r="Z1502">
            <v>77.5</v>
          </cell>
          <cell r="AA1502">
            <v>0</v>
          </cell>
          <cell r="AB1502">
            <v>0</v>
          </cell>
          <cell r="AC1502">
            <v>0</v>
          </cell>
          <cell r="AD1502">
            <v>0</v>
          </cell>
          <cell r="AE1502">
            <v>137</v>
          </cell>
          <cell r="AF1502">
            <v>25.3</v>
          </cell>
          <cell r="AG1502">
            <v>19.5</v>
          </cell>
          <cell r="AH1502">
            <v>4.74</v>
          </cell>
          <cell r="AI1502">
            <v>19</v>
          </cell>
          <cell r="AJ1502">
            <v>10.3</v>
          </cell>
          <cell r="AK1502">
            <v>9.48</v>
          </cell>
          <cell r="AL1502">
            <v>1.77</v>
          </cell>
          <cell r="AM1502">
            <v>0</v>
          </cell>
          <cell r="AN1502">
            <v>55.8</v>
          </cell>
          <cell r="AO1502">
            <v>0</v>
          </cell>
          <cell r="AP1502">
            <v>18.399999999999999</v>
          </cell>
          <cell r="AQ1502">
            <v>0</v>
          </cell>
          <cell r="AR1502">
            <v>0</v>
          </cell>
          <cell r="AS1502">
            <v>0</v>
          </cell>
          <cell r="AT1502">
            <v>0</v>
          </cell>
          <cell r="AU1502">
            <v>0</v>
          </cell>
          <cell r="AV1502">
            <v>0</v>
          </cell>
          <cell r="AW1502">
            <v>0</v>
          </cell>
          <cell r="AX1502">
            <v>0</v>
          </cell>
          <cell r="AY1502" t="str">
            <v>HSS355.6X101.6X4.8</v>
          </cell>
        </row>
        <row r="1503">
          <cell r="A1503" t="str">
            <v>HSS</v>
          </cell>
          <cell r="B1503" t="str">
            <v>HSS12X12X5/8</v>
          </cell>
          <cell r="C1503">
            <v>93.1</v>
          </cell>
          <cell r="D1503">
            <v>25.7</v>
          </cell>
          <cell r="E1503">
            <v>0</v>
          </cell>
          <cell r="F1503">
            <v>12</v>
          </cell>
          <cell r="G1503">
            <v>0</v>
          </cell>
          <cell r="H1503">
            <v>0</v>
          </cell>
          <cell r="I1503">
            <v>12</v>
          </cell>
          <cell r="J1503">
            <v>0</v>
          </cell>
          <cell r="K1503">
            <v>0</v>
          </cell>
          <cell r="L1503">
            <v>0</v>
          </cell>
          <cell r="M1503">
            <v>0</v>
          </cell>
          <cell r="N1503">
            <v>0.625</v>
          </cell>
          <cell r="O1503">
            <v>0.58099999999999996</v>
          </cell>
          <cell r="P1503">
            <v>0</v>
          </cell>
          <cell r="Q1503">
            <v>0</v>
          </cell>
          <cell r="R1503">
            <v>0</v>
          </cell>
          <cell r="S1503">
            <v>0</v>
          </cell>
          <cell r="T1503">
            <v>0</v>
          </cell>
          <cell r="U1503">
            <v>0</v>
          </cell>
          <cell r="V1503">
            <v>0</v>
          </cell>
          <cell r="W1503">
            <v>0</v>
          </cell>
          <cell r="X1503">
            <v>17.7</v>
          </cell>
          <cell r="Y1503">
            <v>0</v>
          </cell>
          <cell r="Z1503">
            <v>17.7</v>
          </cell>
          <cell r="AA1503">
            <v>0</v>
          </cell>
          <cell r="AB1503">
            <v>0</v>
          </cell>
          <cell r="AC1503">
            <v>0</v>
          </cell>
          <cell r="AD1503">
            <v>0</v>
          </cell>
          <cell r="AE1503">
            <v>548</v>
          </cell>
          <cell r="AF1503">
            <v>109</v>
          </cell>
          <cell r="AG1503">
            <v>91.4</v>
          </cell>
          <cell r="AH1503">
            <v>4.62</v>
          </cell>
          <cell r="AI1503">
            <v>548</v>
          </cell>
          <cell r="AJ1503">
            <v>109</v>
          </cell>
          <cell r="AK1503">
            <v>91.4</v>
          </cell>
          <cell r="AL1503">
            <v>4.62</v>
          </cell>
          <cell r="AM1503">
            <v>0</v>
          </cell>
          <cell r="AN1503">
            <v>885</v>
          </cell>
          <cell r="AO1503">
            <v>0</v>
          </cell>
          <cell r="AP1503">
            <v>151</v>
          </cell>
          <cell r="AQ1503">
            <v>0</v>
          </cell>
          <cell r="AR1503">
            <v>0</v>
          </cell>
          <cell r="AS1503">
            <v>0</v>
          </cell>
          <cell r="AT1503">
            <v>0</v>
          </cell>
          <cell r="AU1503">
            <v>0</v>
          </cell>
          <cell r="AV1503">
            <v>0</v>
          </cell>
          <cell r="AW1503">
            <v>0</v>
          </cell>
          <cell r="AX1503">
            <v>0</v>
          </cell>
          <cell r="AY1503" t="str">
            <v>HSS304.8X304.8X15.9</v>
          </cell>
        </row>
        <row r="1504">
          <cell r="A1504" t="str">
            <v>HSS</v>
          </cell>
          <cell r="B1504" t="str">
            <v>HSS12X12X1/2</v>
          </cell>
          <cell r="C1504">
            <v>75.900000000000006</v>
          </cell>
          <cell r="D1504">
            <v>20.9</v>
          </cell>
          <cell r="E1504">
            <v>0</v>
          </cell>
          <cell r="F1504">
            <v>12</v>
          </cell>
          <cell r="G1504">
            <v>0</v>
          </cell>
          <cell r="H1504">
            <v>0</v>
          </cell>
          <cell r="I1504">
            <v>12</v>
          </cell>
          <cell r="J1504">
            <v>0</v>
          </cell>
          <cell r="K1504">
            <v>0</v>
          </cell>
          <cell r="L1504">
            <v>0</v>
          </cell>
          <cell r="M1504">
            <v>0</v>
          </cell>
          <cell r="N1504">
            <v>0.5</v>
          </cell>
          <cell r="O1504">
            <v>0.46500000000000002</v>
          </cell>
          <cell r="P1504">
            <v>0</v>
          </cell>
          <cell r="Q1504">
            <v>0</v>
          </cell>
          <cell r="R1504">
            <v>0</v>
          </cell>
          <cell r="S1504">
            <v>0</v>
          </cell>
          <cell r="T1504">
            <v>0</v>
          </cell>
          <cell r="U1504">
            <v>0</v>
          </cell>
          <cell r="V1504">
            <v>0</v>
          </cell>
          <cell r="W1504">
            <v>0</v>
          </cell>
          <cell r="X1504">
            <v>22.8</v>
          </cell>
          <cell r="Y1504">
            <v>0</v>
          </cell>
          <cell r="Z1504">
            <v>22.8</v>
          </cell>
          <cell r="AA1504">
            <v>0</v>
          </cell>
          <cell r="AB1504">
            <v>0</v>
          </cell>
          <cell r="AC1504">
            <v>0</v>
          </cell>
          <cell r="AD1504">
            <v>0</v>
          </cell>
          <cell r="AE1504">
            <v>457</v>
          </cell>
          <cell r="AF1504">
            <v>89.6</v>
          </cell>
          <cell r="AG1504">
            <v>76.2</v>
          </cell>
          <cell r="AH1504">
            <v>4.68</v>
          </cell>
          <cell r="AI1504">
            <v>457</v>
          </cell>
          <cell r="AJ1504">
            <v>89.6</v>
          </cell>
          <cell r="AK1504">
            <v>76.2</v>
          </cell>
          <cell r="AL1504">
            <v>4.68</v>
          </cell>
          <cell r="AM1504">
            <v>0</v>
          </cell>
          <cell r="AN1504">
            <v>728</v>
          </cell>
          <cell r="AO1504">
            <v>0</v>
          </cell>
          <cell r="AP1504">
            <v>123</v>
          </cell>
          <cell r="AQ1504">
            <v>0</v>
          </cell>
          <cell r="AR1504">
            <v>0</v>
          </cell>
          <cell r="AS1504">
            <v>0</v>
          </cell>
          <cell r="AT1504">
            <v>0</v>
          </cell>
          <cell r="AU1504">
            <v>0</v>
          </cell>
          <cell r="AV1504">
            <v>0</v>
          </cell>
          <cell r="AW1504">
            <v>0</v>
          </cell>
          <cell r="AX1504">
            <v>0</v>
          </cell>
          <cell r="AY1504" t="str">
            <v>HSS304.8X304.8X12.7</v>
          </cell>
        </row>
        <row r="1505">
          <cell r="A1505" t="str">
            <v>HSS</v>
          </cell>
          <cell r="B1505" t="str">
            <v>HSS12X12X3/8</v>
          </cell>
          <cell r="C1505">
            <v>58</v>
          </cell>
          <cell r="D1505">
            <v>16</v>
          </cell>
          <cell r="E1505">
            <v>0</v>
          </cell>
          <cell r="F1505">
            <v>12</v>
          </cell>
          <cell r="G1505">
            <v>0</v>
          </cell>
          <cell r="H1505">
            <v>0</v>
          </cell>
          <cell r="I1505">
            <v>12</v>
          </cell>
          <cell r="J1505">
            <v>0</v>
          </cell>
          <cell r="K1505">
            <v>0</v>
          </cell>
          <cell r="L1505">
            <v>0</v>
          </cell>
          <cell r="M1505">
            <v>0</v>
          </cell>
          <cell r="N1505">
            <v>0.375</v>
          </cell>
          <cell r="O1505">
            <v>0.34899999999999998</v>
          </cell>
          <cell r="P1505">
            <v>0</v>
          </cell>
          <cell r="Q1505">
            <v>0</v>
          </cell>
          <cell r="R1505">
            <v>0</v>
          </cell>
          <cell r="S1505">
            <v>0</v>
          </cell>
          <cell r="T1505">
            <v>0</v>
          </cell>
          <cell r="U1505">
            <v>0</v>
          </cell>
          <cell r="V1505">
            <v>0</v>
          </cell>
          <cell r="W1505">
            <v>0</v>
          </cell>
          <cell r="X1505">
            <v>31.4</v>
          </cell>
          <cell r="Y1505">
            <v>0</v>
          </cell>
          <cell r="Z1505">
            <v>31.4</v>
          </cell>
          <cell r="AA1505">
            <v>0</v>
          </cell>
          <cell r="AB1505">
            <v>0</v>
          </cell>
          <cell r="AC1505">
            <v>0</v>
          </cell>
          <cell r="AD1505">
            <v>0</v>
          </cell>
          <cell r="AE1505">
            <v>357</v>
          </cell>
          <cell r="AF1505">
            <v>69.2</v>
          </cell>
          <cell r="AG1505">
            <v>59.5</v>
          </cell>
          <cell r="AH1505">
            <v>4.7300000000000004</v>
          </cell>
          <cell r="AI1505">
            <v>357</v>
          </cell>
          <cell r="AJ1505">
            <v>69.2</v>
          </cell>
          <cell r="AK1505">
            <v>59.5</v>
          </cell>
          <cell r="AL1505">
            <v>4.7300000000000004</v>
          </cell>
          <cell r="AM1505">
            <v>0</v>
          </cell>
          <cell r="AN1505">
            <v>561</v>
          </cell>
          <cell r="AO1505">
            <v>0</v>
          </cell>
          <cell r="AP1505">
            <v>94.6</v>
          </cell>
          <cell r="AQ1505">
            <v>0</v>
          </cell>
          <cell r="AR1505">
            <v>0</v>
          </cell>
          <cell r="AS1505">
            <v>0</v>
          </cell>
          <cell r="AT1505">
            <v>0</v>
          </cell>
          <cell r="AU1505">
            <v>0</v>
          </cell>
          <cell r="AV1505">
            <v>0</v>
          </cell>
          <cell r="AW1505">
            <v>0</v>
          </cell>
          <cell r="AX1505">
            <v>0</v>
          </cell>
          <cell r="AY1505" t="str">
            <v>HSS304.8X304.8X9.5</v>
          </cell>
        </row>
        <row r="1506">
          <cell r="A1506" t="str">
            <v>HSS</v>
          </cell>
          <cell r="B1506" t="str">
            <v>HSS12X12X5/16</v>
          </cell>
          <cell r="C1506">
            <v>48.8</v>
          </cell>
          <cell r="D1506">
            <v>13.4</v>
          </cell>
          <cell r="E1506">
            <v>0</v>
          </cell>
          <cell r="F1506">
            <v>12</v>
          </cell>
          <cell r="G1506">
            <v>0</v>
          </cell>
          <cell r="H1506">
            <v>0</v>
          </cell>
          <cell r="I1506">
            <v>12</v>
          </cell>
          <cell r="J1506">
            <v>0</v>
          </cell>
          <cell r="K1506">
            <v>0</v>
          </cell>
          <cell r="L1506">
            <v>0</v>
          </cell>
          <cell r="M1506">
            <v>0</v>
          </cell>
          <cell r="N1506">
            <v>0.3125</v>
          </cell>
          <cell r="O1506">
            <v>0.29099999999999998</v>
          </cell>
          <cell r="P1506">
            <v>0</v>
          </cell>
          <cell r="Q1506">
            <v>0</v>
          </cell>
          <cell r="R1506">
            <v>0</v>
          </cell>
          <cell r="S1506">
            <v>0</v>
          </cell>
          <cell r="T1506">
            <v>0</v>
          </cell>
          <cell r="U1506">
            <v>0</v>
          </cell>
          <cell r="V1506">
            <v>0</v>
          </cell>
          <cell r="W1506">
            <v>0</v>
          </cell>
          <cell r="X1506">
            <v>38.200000000000003</v>
          </cell>
          <cell r="Y1506">
            <v>0</v>
          </cell>
          <cell r="Z1506">
            <v>38.200000000000003</v>
          </cell>
          <cell r="AA1506">
            <v>0</v>
          </cell>
          <cell r="AB1506">
            <v>0</v>
          </cell>
          <cell r="AC1506">
            <v>0</v>
          </cell>
          <cell r="AD1506">
            <v>0</v>
          </cell>
          <cell r="AE1506">
            <v>304</v>
          </cell>
          <cell r="AF1506">
            <v>58.6</v>
          </cell>
          <cell r="AG1506">
            <v>50.7</v>
          </cell>
          <cell r="AH1506">
            <v>4.76</v>
          </cell>
          <cell r="AI1506">
            <v>304</v>
          </cell>
          <cell r="AJ1506">
            <v>58.6</v>
          </cell>
          <cell r="AK1506">
            <v>50.7</v>
          </cell>
          <cell r="AL1506">
            <v>4.76</v>
          </cell>
          <cell r="AM1506">
            <v>0</v>
          </cell>
          <cell r="AN1506">
            <v>474</v>
          </cell>
          <cell r="AO1506">
            <v>0</v>
          </cell>
          <cell r="AP1506">
            <v>79.7</v>
          </cell>
          <cell r="AQ1506">
            <v>0</v>
          </cell>
          <cell r="AR1506">
            <v>0</v>
          </cell>
          <cell r="AS1506">
            <v>0</v>
          </cell>
          <cell r="AT1506">
            <v>0</v>
          </cell>
          <cell r="AU1506">
            <v>0</v>
          </cell>
          <cell r="AV1506">
            <v>0</v>
          </cell>
          <cell r="AW1506">
            <v>0</v>
          </cell>
          <cell r="AX1506">
            <v>0</v>
          </cell>
          <cell r="AY1506" t="str">
            <v>HSS304.8X304.8X7.9</v>
          </cell>
        </row>
        <row r="1507">
          <cell r="A1507" t="str">
            <v>HSS</v>
          </cell>
          <cell r="B1507" t="str">
            <v>HSS12X12X1/4</v>
          </cell>
          <cell r="C1507">
            <v>39.4</v>
          </cell>
          <cell r="D1507">
            <v>10.8</v>
          </cell>
          <cell r="E1507">
            <v>0</v>
          </cell>
          <cell r="F1507">
            <v>12</v>
          </cell>
          <cell r="G1507">
            <v>0</v>
          </cell>
          <cell r="H1507">
            <v>0</v>
          </cell>
          <cell r="I1507">
            <v>12</v>
          </cell>
          <cell r="J1507">
            <v>0</v>
          </cell>
          <cell r="K1507">
            <v>0</v>
          </cell>
          <cell r="L1507">
            <v>0</v>
          </cell>
          <cell r="M1507">
            <v>0</v>
          </cell>
          <cell r="N1507">
            <v>0.25</v>
          </cell>
          <cell r="O1507">
            <v>0.23300000000000001</v>
          </cell>
          <cell r="P1507">
            <v>0</v>
          </cell>
          <cell r="Q1507">
            <v>0</v>
          </cell>
          <cell r="R1507">
            <v>0</v>
          </cell>
          <cell r="S1507">
            <v>0</v>
          </cell>
          <cell r="T1507">
            <v>0</v>
          </cell>
          <cell r="U1507">
            <v>0</v>
          </cell>
          <cell r="V1507">
            <v>0</v>
          </cell>
          <cell r="W1507">
            <v>0</v>
          </cell>
          <cell r="X1507">
            <v>48.5</v>
          </cell>
          <cell r="Y1507">
            <v>0</v>
          </cell>
          <cell r="Z1507">
            <v>48.5</v>
          </cell>
          <cell r="AA1507">
            <v>0</v>
          </cell>
          <cell r="AB1507">
            <v>0</v>
          </cell>
          <cell r="AC1507">
            <v>0</v>
          </cell>
          <cell r="AD1507">
            <v>0</v>
          </cell>
          <cell r="AE1507">
            <v>248</v>
          </cell>
          <cell r="AF1507">
            <v>47.6</v>
          </cell>
          <cell r="AG1507">
            <v>41.4</v>
          </cell>
          <cell r="AH1507">
            <v>4.79</v>
          </cell>
          <cell r="AI1507">
            <v>248</v>
          </cell>
          <cell r="AJ1507">
            <v>47.6</v>
          </cell>
          <cell r="AK1507">
            <v>41.4</v>
          </cell>
          <cell r="AL1507">
            <v>4.79</v>
          </cell>
          <cell r="AM1507">
            <v>0</v>
          </cell>
          <cell r="AN1507">
            <v>384</v>
          </cell>
          <cell r="AO1507">
            <v>0</v>
          </cell>
          <cell r="AP1507">
            <v>64.5</v>
          </cell>
          <cell r="AQ1507">
            <v>0</v>
          </cell>
          <cell r="AR1507">
            <v>0</v>
          </cell>
          <cell r="AS1507">
            <v>0</v>
          </cell>
          <cell r="AT1507">
            <v>0</v>
          </cell>
          <cell r="AU1507">
            <v>0</v>
          </cell>
          <cell r="AV1507">
            <v>0</v>
          </cell>
          <cell r="AW1507">
            <v>0</v>
          </cell>
          <cell r="AX1507">
            <v>0</v>
          </cell>
          <cell r="AY1507" t="str">
            <v>HSS304.8X304.8X6.4</v>
          </cell>
        </row>
        <row r="1508">
          <cell r="A1508" t="str">
            <v>HSS</v>
          </cell>
          <cell r="B1508" t="str">
            <v>HSS12X10X1/2</v>
          </cell>
          <cell r="C1508">
            <v>69.099999999999994</v>
          </cell>
          <cell r="D1508">
            <v>19</v>
          </cell>
          <cell r="E1508">
            <v>0</v>
          </cell>
          <cell r="F1508">
            <v>12</v>
          </cell>
          <cell r="G1508">
            <v>0</v>
          </cell>
          <cell r="H1508">
            <v>0</v>
          </cell>
          <cell r="I1508">
            <v>10</v>
          </cell>
          <cell r="J1508">
            <v>0</v>
          </cell>
          <cell r="K1508">
            <v>0</v>
          </cell>
          <cell r="L1508">
            <v>0</v>
          </cell>
          <cell r="M1508">
            <v>0</v>
          </cell>
          <cell r="N1508">
            <v>0.5</v>
          </cell>
          <cell r="O1508">
            <v>0.46500000000000002</v>
          </cell>
          <cell r="P1508">
            <v>0</v>
          </cell>
          <cell r="Q1508">
            <v>0</v>
          </cell>
          <cell r="R1508">
            <v>0</v>
          </cell>
          <cell r="S1508">
            <v>0</v>
          </cell>
          <cell r="T1508">
            <v>0</v>
          </cell>
          <cell r="U1508">
            <v>0</v>
          </cell>
          <cell r="V1508">
            <v>0</v>
          </cell>
          <cell r="W1508">
            <v>0</v>
          </cell>
          <cell r="X1508">
            <v>18.5</v>
          </cell>
          <cell r="Y1508">
            <v>0</v>
          </cell>
          <cell r="Z1508">
            <v>22.8</v>
          </cell>
          <cell r="AA1508">
            <v>0</v>
          </cell>
          <cell r="AB1508">
            <v>0</v>
          </cell>
          <cell r="AC1508">
            <v>0</v>
          </cell>
          <cell r="AD1508">
            <v>0</v>
          </cell>
          <cell r="AE1508">
            <v>395</v>
          </cell>
          <cell r="AF1508">
            <v>78.8</v>
          </cell>
          <cell r="AG1508">
            <v>65.900000000000006</v>
          </cell>
          <cell r="AH1508">
            <v>4.5599999999999996</v>
          </cell>
          <cell r="AI1508">
            <v>298</v>
          </cell>
          <cell r="AJ1508">
            <v>69.599999999999994</v>
          </cell>
          <cell r="AK1508">
            <v>59.7</v>
          </cell>
          <cell r="AL1508">
            <v>3.96</v>
          </cell>
          <cell r="AM1508">
            <v>0</v>
          </cell>
          <cell r="AN1508">
            <v>545</v>
          </cell>
          <cell r="AO1508">
            <v>0</v>
          </cell>
          <cell r="AP1508">
            <v>102</v>
          </cell>
          <cell r="AQ1508">
            <v>0</v>
          </cell>
          <cell r="AR1508">
            <v>0</v>
          </cell>
          <cell r="AS1508">
            <v>0</v>
          </cell>
          <cell r="AT1508">
            <v>0</v>
          </cell>
          <cell r="AU1508">
            <v>0</v>
          </cell>
          <cell r="AV1508">
            <v>0</v>
          </cell>
          <cell r="AW1508">
            <v>0</v>
          </cell>
          <cell r="AX1508">
            <v>0</v>
          </cell>
          <cell r="AY1508" t="str">
            <v>HSS304.8X254X12.7</v>
          </cell>
        </row>
        <row r="1509">
          <cell r="A1509" t="str">
            <v>HSS</v>
          </cell>
          <cell r="B1509" t="str">
            <v>HSS12X10X3/8</v>
          </cell>
          <cell r="C1509">
            <v>52.9</v>
          </cell>
          <cell r="D1509">
            <v>14.6</v>
          </cell>
          <cell r="E1509">
            <v>0</v>
          </cell>
          <cell r="F1509">
            <v>12</v>
          </cell>
          <cell r="G1509">
            <v>0</v>
          </cell>
          <cell r="H1509">
            <v>0</v>
          </cell>
          <cell r="I1509">
            <v>10</v>
          </cell>
          <cell r="J1509">
            <v>0</v>
          </cell>
          <cell r="K1509">
            <v>0</v>
          </cell>
          <cell r="L1509">
            <v>0</v>
          </cell>
          <cell r="M1509">
            <v>0</v>
          </cell>
          <cell r="N1509">
            <v>0.375</v>
          </cell>
          <cell r="O1509">
            <v>0.34899999999999998</v>
          </cell>
          <cell r="P1509">
            <v>0</v>
          </cell>
          <cell r="Q1509">
            <v>0</v>
          </cell>
          <cell r="R1509">
            <v>0</v>
          </cell>
          <cell r="S1509">
            <v>0</v>
          </cell>
          <cell r="T1509">
            <v>0</v>
          </cell>
          <cell r="U1509">
            <v>0</v>
          </cell>
          <cell r="V1509">
            <v>0</v>
          </cell>
          <cell r="W1509">
            <v>0</v>
          </cell>
          <cell r="X1509">
            <v>25.7</v>
          </cell>
          <cell r="Y1509">
            <v>0</v>
          </cell>
          <cell r="Z1509">
            <v>31.4</v>
          </cell>
          <cell r="AA1509">
            <v>0</v>
          </cell>
          <cell r="AB1509">
            <v>0</v>
          </cell>
          <cell r="AC1509">
            <v>0</v>
          </cell>
          <cell r="AD1509">
            <v>0</v>
          </cell>
          <cell r="AE1509">
            <v>310</v>
          </cell>
          <cell r="AF1509">
            <v>61.1</v>
          </cell>
          <cell r="AG1509">
            <v>51.6</v>
          </cell>
          <cell r="AH1509">
            <v>4.6100000000000003</v>
          </cell>
          <cell r="AI1509">
            <v>234</v>
          </cell>
          <cell r="AJ1509">
            <v>54</v>
          </cell>
          <cell r="AK1509">
            <v>46.9</v>
          </cell>
          <cell r="AL1509">
            <v>4.01</v>
          </cell>
          <cell r="AM1509">
            <v>0</v>
          </cell>
          <cell r="AN1509">
            <v>421</v>
          </cell>
          <cell r="AO1509">
            <v>0</v>
          </cell>
          <cell r="AP1509">
            <v>78.3</v>
          </cell>
          <cell r="AQ1509">
            <v>0</v>
          </cell>
          <cell r="AR1509">
            <v>0</v>
          </cell>
          <cell r="AS1509">
            <v>0</v>
          </cell>
          <cell r="AT1509">
            <v>0</v>
          </cell>
          <cell r="AU1509">
            <v>0</v>
          </cell>
          <cell r="AV1509">
            <v>0</v>
          </cell>
          <cell r="AW1509">
            <v>0</v>
          </cell>
          <cell r="AX1509">
            <v>0</v>
          </cell>
          <cell r="AY1509" t="str">
            <v>HSS304.8X254X9.5</v>
          </cell>
        </row>
        <row r="1510">
          <cell r="A1510" t="str">
            <v>HSS</v>
          </cell>
          <cell r="B1510" t="str">
            <v>HSS12X10X5/16</v>
          </cell>
          <cell r="C1510">
            <v>44.6</v>
          </cell>
          <cell r="D1510">
            <v>12.2</v>
          </cell>
          <cell r="E1510">
            <v>0</v>
          </cell>
          <cell r="F1510">
            <v>12</v>
          </cell>
          <cell r="G1510">
            <v>0</v>
          </cell>
          <cell r="H1510">
            <v>0</v>
          </cell>
          <cell r="I1510">
            <v>10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0.3125</v>
          </cell>
          <cell r="O1510">
            <v>0.29099999999999998</v>
          </cell>
          <cell r="P1510">
            <v>0</v>
          </cell>
          <cell r="Q1510">
            <v>0</v>
          </cell>
          <cell r="R1510">
            <v>0</v>
          </cell>
          <cell r="S1510">
            <v>0</v>
          </cell>
          <cell r="T1510">
            <v>0</v>
          </cell>
          <cell r="U1510">
            <v>0</v>
          </cell>
          <cell r="V1510">
            <v>0</v>
          </cell>
          <cell r="W1510">
            <v>0</v>
          </cell>
          <cell r="X1510">
            <v>31.4</v>
          </cell>
          <cell r="Y1510">
            <v>0</v>
          </cell>
          <cell r="Z1510">
            <v>38.200000000000003</v>
          </cell>
          <cell r="AA1510">
            <v>0</v>
          </cell>
          <cell r="AB1510">
            <v>0</v>
          </cell>
          <cell r="AC1510">
            <v>0</v>
          </cell>
          <cell r="AD1510">
            <v>0</v>
          </cell>
          <cell r="AE1510">
            <v>264</v>
          </cell>
          <cell r="AF1510">
            <v>51.7</v>
          </cell>
          <cell r="AG1510">
            <v>44</v>
          </cell>
          <cell r="AH1510">
            <v>4.6399999999999997</v>
          </cell>
          <cell r="AI1510">
            <v>200</v>
          </cell>
          <cell r="AJ1510">
            <v>45.7</v>
          </cell>
          <cell r="AK1510">
            <v>40</v>
          </cell>
          <cell r="AL1510">
            <v>4.04</v>
          </cell>
          <cell r="AM1510">
            <v>0</v>
          </cell>
          <cell r="AN1510">
            <v>356</v>
          </cell>
          <cell r="AO1510">
            <v>0</v>
          </cell>
          <cell r="AP1510">
            <v>66.099999999999994</v>
          </cell>
          <cell r="AQ1510">
            <v>0</v>
          </cell>
          <cell r="AR1510">
            <v>0</v>
          </cell>
          <cell r="AS1510">
            <v>0</v>
          </cell>
          <cell r="AT1510">
            <v>0</v>
          </cell>
          <cell r="AU1510">
            <v>0</v>
          </cell>
          <cell r="AV1510">
            <v>0</v>
          </cell>
          <cell r="AW1510">
            <v>0</v>
          </cell>
          <cell r="AX1510">
            <v>0</v>
          </cell>
          <cell r="AY1510" t="str">
            <v>HSS304.8X254X7.9</v>
          </cell>
        </row>
        <row r="1511">
          <cell r="A1511" t="str">
            <v>HSS</v>
          </cell>
          <cell r="B1511" t="str">
            <v>HSS12X10X1/4</v>
          </cell>
          <cell r="C1511">
            <v>36</v>
          </cell>
          <cell r="D1511">
            <v>9.9</v>
          </cell>
          <cell r="E1511">
            <v>0</v>
          </cell>
          <cell r="F1511">
            <v>12</v>
          </cell>
          <cell r="G1511">
            <v>0</v>
          </cell>
          <cell r="H1511">
            <v>0</v>
          </cell>
          <cell r="I1511">
            <v>10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0.25</v>
          </cell>
          <cell r="O1511">
            <v>0.23300000000000001</v>
          </cell>
          <cell r="P1511">
            <v>0</v>
          </cell>
          <cell r="Q1511">
            <v>0</v>
          </cell>
          <cell r="R1511">
            <v>0</v>
          </cell>
          <cell r="S1511">
            <v>0</v>
          </cell>
          <cell r="T1511">
            <v>0</v>
          </cell>
          <cell r="U1511">
            <v>0</v>
          </cell>
          <cell r="V1511">
            <v>0</v>
          </cell>
          <cell r="W1511">
            <v>0</v>
          </cell>
          <cell r="X1511">
            <v>39.9</v>
          </cell>
          <cell r="Y1511">
            <v>0</v>
          </cell>
          <cell r="Z1511">
            <v>48.5</v>
          </cell>
          <cell r="AA1511">
            <v>0</v>
          </cell>
          <cell r="AB1511">
            <v>0</v>
          </cell>
          <cell r="AC1511">
            <v>0</v>
          </cell>
          <cell r="AD1511">
            <v>0</v>
          </cell>
          <cell r="AE1511">
            <v>216</v>
          </cell>
          <cell r="AF1511">
            <v>42.1</v>
          </cell>
          <cell r="AG1511">
            <v>36</v>
          </cell>
          <cell r="AH1511">
            <v>4.67</v>
          </cell>
          <cell r="AI1511">
            <v>164</v>
          </cell>
          <cell r="AJ1511">
            <v>37.200000000000003</v>
          </cell>
          <cell r="AK1511">
            <v>32.700000000000003</v>
          </cell>
          <cell r="AL1511">
            <v>4.07</v>
          </cell>
          <cell r="AM1511">
            <v>0</v>
          </cell>
          <cell r="AN1511">
            <v>289</v>
          </cell>
          <cell r="AO1511">
            <v>0</v>
          </cell>
          <cell r="AP1511">
            <v>53.5</v>
          </cell>
          <cell r="AQ1511">
            <v>0</v>
          </cell>
          <cell r="AR1511">
            <v>0</v>
          </cell>
          <cell r="AS1511">
            <v>0</v>
          </cell>
          <cell r="AT1511">
            <v>0</v>
          </cell>
          <cell r="AU1511">
            <v>0</v>
          </cell>
          <cell r="AV1511">
            <v>0</v>
          </cell>
          <cell r="AW1511">
            <v>0</v>
          </cell>
          <cell r="AX1511">
            <v>0</v>
          </cell>
          <cell r="AY1511" t="str">
            <v>HSS304.8X254X6.4</v>
          </cell>
        </row>
        <row r="1512">
          <cell r="A1512" t="str">
            <v>HSS</v>
          </cell>
          <cell r="B1512" t="str">
            <v>HSS12X8X5/8</v>
          </cell>
          <cell r="C1512">
            <v>76.099999999999994</v>
          </cell>
          <cell r="D1512">
            <v>21</v>
          </cell>
          <cell r="E1512">
            <v>0</v>
          </cell>
          <cell r="F1512">
            <v>12</v>
          </cell>
          <cell r="G1512">
            <v>0</v>
          </cell>
          <cell r="H1512">
            <v>0</v>
          </cell>
          <cell r="I1512">
            <v>8</v>
          </cell>
          <cell r="J1512">
            <v>0</v>
          </cell>
          <cell r="K1512">
            <v>0</v>
          </cell>
          <cell r="L1512">
            <v>0</v>
          </cell>
          <cell r="M1512">
            <v>0</v>
          </cell>
          <cell r="N1512">
            <v>0.625</v>
          </cell>
          <cell r="O1512">
            <v>0.58099999999999996</v>
          </cell>
          <cell r="P1512">
            <v>0</v>
          </cell>
          <cell r="Q1512">
            <v>0</v>
          </cell>
          <cell r="R1512">
            <v>0</v>
          </cell>
          <cell r="S1512">
            <v>0</v>
          </cell>
          <cell r="T1512">
            <v>0</v>
          </cell>
          <cell r="U1512">
            <v>0</v>
          </cell>
          <cell r="V1512">
            <v>0</v>
          </cell>
          <cell r="W1512">
            <v>0</v>
          </cell>
          <cell r="X1512">
            <v>10.8</v>
          </cell>
          <cell r="Y1512">
            <v>0</v>
          </cell>
          <cell r="Z1512">
            <v>17.7</v>
          </cell>
          <cell r="AA1512">
            <v>0</v>
          </cell>
          <cell r="AB1512">
            <v>0</v>
          </cell>
          <cell r="AC1512">
            <v>0</v>
          </cell>
          <cell r="AD1512">
            <v>0</v>
          </cell>
          <cell r="AE1512">
            <v>397</v>
          </cell>
          <cell r="AF1512">
            <v>82.1</v>
          </cell>
          <cell r="AG1512">
            <v>66.099999999999994</v>
          </cell>
          <cell r="AH1512">
            <v>4.34</v>
          </cell>
          <cell r="AI1512">
            <v>210</v>
          </cell>
          <cell r="AJ1512">
            <v>61.9</v>
          </cell>
          <cell r="AK1512">
            <v>52.5</v>
          </cell>
          <cell r="AL1512">
            <v>3.16</v>
          </cell>
          <cell r="AM1512">
            <v>0</v>
          </cell>
          <cell r="AN1512">
            <v>454</v>
          </cell>
          <cell r="AO1512">
            <v>0</v>
          </cell>
          <cell r="AP1512">
            <v>97.7</v>
          </cell>
          <cell r="AQ1512">
            <v>0</v>
          </cell>
          <cell r="AR1512">
            <v>0</v>
          </cell>
          <cell r="AS1512">
            <v>0</v>
          </cell>
          <cell r="AT1512">
            <v>0</v>
          </cell>
          <cell r="AU1512">
            <v>0</v>
          </cell>
          <cell r="AV1512">
            <v>0</v>
          </cell>
          <cell r="AW1512">
            <v>0</v>
          </cell>
          <cell r="AX1512">
            <v>0</v>
          </cell>
          <cell r="AY1512" t="str">
            <v>HSS304.8X203.2X15.9</v>
          </cell>
        </row>
        <row r="1513">
          <cell r="A1513" t="str">
            <v>HSS</v>
          </cell>
          <cell r="B1513" t="str">
            <v>HSS12X8X1/2</v>
          </cell>
          <cell r="C1513">
            <v>62.3</v>
          </cell>
          <cell r="D1513">
            <v>17.2</v>
          </cell>
          <cell r="E1513">
            <v>0</v>
          </cell>
          <cell r="F1513">
            <v>12</v>
          </cell>
          <cell r="G1513">
            <v>0</v>
          </cell>
          <cell r="H1513">
            <v>0</v>
          </cell>
          <cell r="I1513">
            <v>8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0.5</v>
          </cell>
          <cell r="O1513">
            <v>0.46500000000000002</v>
          </cell>
          <cell r="P1513">
            <v>0</v>
          </cell>
          <cell r="Q1513">
            <v>0</v>
          </cell>
          <cell r="R1513">
            <v>0</v>
          </cell>
          <cell r="S1513">
            <v>0</v>
          </cell>
          <cell r="T1513">
            <v>0</v>
          </cell>
          <cell r="U1513">
            <v>0</v>
          </cell>
          <cell r="V1513">
            <v>0</v>
          </cell>
          <cell r="W1513">
            <v>0</v>
          </cell>
          <cell r="X1513">
            <v>14.2</v>
          </cell>
          <cell r="Y1513">
            <v>0</v>
          </cell>
          <cell r="Z1513">
            <v>22.8</v>
          </cell>
          <cell r="AA1513">
            <v>0</v>
          </cell>
          <cell r="AB1513">
            <v>0</v>
          </cell>
          <cell r="AC1513">
            <v>0</v>
          </cell>
          <cell r="AD1513">
            <v>0</v>
          </cell>
          <cell r="AE1513">
            <v>333</v>
          </cell>
          <cell r="AF1513">
            <v>68.099999999999994</v>
          </cell>
          <cell r="AG1513">
            <v>55.6</v>
          </cell>
          <cell r="AH1513">
            <v>4.41</v>
          </cell>
          <cell r="AI1513">
            <v>178</v>
          </cell>
          <cell r="AJ1513">
            <v>51.5</v>
          </cell>
          <cell r="AK1513">
            <v>44.4</v>
          </cell>
          <cell r="AL1513">
            <v>3.21</v>
          </cell>
          <cell r="AM1513">
            <v>0</v>
          </cell>
          <cell r="AN1513">
            <v>377</v>
          </cell>
          <cell r="AO1513">
            <v>0</v>
          </cell>
          <cell r="AP1513">
            <v>80.400000000000006</v>
          </cell>
          <cell r="AQ1513">
            <v>0</v>
          </cell>
          <cell r="AR1513">
            <v>0</v>
          </cell>
          <cell r="AS1513">
            <v>0</v>
          </cell>
          <cell r="AT1513">
            <v>0</v>
          </cell>
          <cell r="AU1513">
            <v>0</v>
          </cell>
          <cell r="AV1513">
            <v>0</v>
          </cell>
          <cell r="AW1513">
            <v>0</v>
          </cell>
          <cell r="AX1513">
            <v>0</v>
          </cell>
          <cell r="AY1513" t="str">
            <v>HSS304.8X203.2X12.7</v>
          </cell>
        </row>
        <row r="1514">
          <cell r="A1514" t="str">
            <v>HSS</v>
          </cell>
          <cell r="B1514" t="str">
            <v>HSS12X8X3/8</v>
          </cell>
          <cell r="C1514">
            <v>47.8</v>
          </cell>
          <cell r="D1514">
            <v>13.2</v>
          </cell>
          <cell r="E1514">
            <v>0</v>
          </cell>
          <cell r="F1514">
            <v>12</v>
          </cell>
          <cell r="G1514">
            <v>0</v>
          </cell>
          <cell r="H1514">
            <v>0</v>
          </cell>
          <cell r="I1514">
            <v>8</v>
          </cell>
          <cell r="J1514">
            <v>0</v>
          </cell>
          <cell r="K1514">
            <v>0</v>
          </cell>
          <cell r="L1514">
            <v>0</v>
          </cell>
          <cell r="M1514">
            <v>0</v>
          </cell>
          <cell r="N1514">
            <v>0.375</v>
          </cell>
          <cell r="O1514">
            <v>0.34899999999999998</v>
          </cell>
          <cell r="P1514">
            <v>0</v>
          </cell>
          <cell r="Q1514">
            <v>0</v>
          </cell>
          <cell r="R1514">
            <v>0</v>
          </cell>
          <cell r="S1514">
            <v>0</v>
          </cell>
          <cell r="T1514">
            <v>0</v>
          </cell>
          <cell r="U1514">
            <v>0</v>
          </cell>
          <cell r="V1514">
            <v>0</v>
          </cell>
          <cell r="W1514">
            <v>0</v>
          </cell>
          <cell r="X1514">
            <v>19.899999999999999</v>
          </cell>
          <cell r="Y1514">
            <v>0</v>
          </cell>
          <cell r="Z1514">
            <v>31.4</v>
          </cell>
          <cell r="AA1514">
            <v>0</v>
          </cell>
          <cell r="AB1514">
            <v>0</v>
          </cell>
          <cell r="AC1514">
            <v>0</v>
          </cell>
          <cell r="AD1514">
            <v>0</v>
          </cell>
          <cell r="AE1514">
            <v>262</v>
          </cell>
          <cell r="AF1514">
            <v>53</v>
          </cell>
          <cell r="AG1514">
            <v>43.7</v>
          </cell>
          <cell r="AH1514">
            <v>4.47</v>
          </cell>
          <cell r="AI1514">
            <v>140</v>
          </cell>
          <cell r="AJ1514">
            <v>40.1</v>
          </cell>
          <cell r="AK1514">
            <v>35.1</v>
          </cell>
          <cell r="AL1514">
            <v>3.27</v>
          </cell>
          <cell r="AM1514">
            <v>0</v>
          </cell>
          <cell r="AN1514">
            <v>293</v>
          </cell>
          <cell r="AO1514">
            <v>0</v>
          </cell>
          <cell r="AP1514">
            <v>62.1</v>
          </cell>
          <cell r="AQ1514">
            <v>0</v>
          </cell>
          <cell r="AR1514">
            <v>0</v>
          </cell>
          <cell r="AS1514">
            <v>0</v>
          </cell>
          <cell r="AT1514">
            <v>0</v>
          </cell>
          <cell r="AU1514">
            <v>0</v>
          </cell>
          <cell r="AV1514">
            <v>0</v>
          </cell>
          <cell r="AW1514">
            <v>0</v>
          </cell>
          <cell r="AX1514">
            <v>0</v>
          </cell>
          <cell r="AY1514" t="str">
            <v>HSS304.8X203.2X9.5</v>
          </cell>
        </row>
        <row r="1515">
          <cell r="A1515" t="str">
            <v>HSS</v>
          </cell>
          <cell r="B1515" t="str">
            <v>HSS12X8X5/16</v>
          </cell>
          <cell r="C1515">
            <v>40.299999999999997</v>
          </cell>
          <cell r="D1515">
            <v>11.1</v>
          </cell>
          <cell r="E1515">
            <v>0</v>
          </cell>
          <cell r="F1515">
            <v>12</v>
          </cell>
          <cell r="G1515">
            <v>0</v>
          </cell>
          <cell r="H1515">
            <v>0</v>
          </cell>
          <cell r="I1515">
            <v>8</v>
          </cell>
          <cell r="J1515">
            <v>0</v>
          </cell>
          <cell r="K1515">
            <v>0</v>
          </cell>
          <cell r="L1515">
            <v>0</v>
          </cell>
          <cell r="M1515">
            <v>0</v>
          </cell>
          <cell r="N1515">
            <v>0.3125</v>
          </cell>
          <cell r="O1515">
            <v>0.29099999999999998</v>
          </cell>
          <cell r="P1515">
            <v>0</v>
          </cell>
          <cell r="Q1515">
            <v>0</v>
          </cell>
          <cell r="R1515">
            <v>0</v>
          </cell>
          <cell r="S1515">
            <v>0</v>
          </cell>
          <cell r="T1515">
            <v>0</v>
          </cell>
          <cell r="U1515">
            <v>0</v>
          </cell>
          <cell r="V1515">
            <v>0</v>
          </cell>
          <cell r="W1515">
            <v>0</v>
          </cell>
          <cell r="X1515">
            <v>24.5</v>
          </cell>
          <cell r="Y1515">
            <v>0</v>
          </cell>
          <cell r="Z1515">
            <v>38.200000000000003</v>
          </cell>
          <cell r="AA1515">
            <v>0</v>
          </cell>
          <cell r="AB1515">
            <v>0</v>
          </cell>
          <cell r="AC1515">
            <v>0</v>
          </cell>
          <cell r="AD1515">
            <v>0</v>
          </cell>
          <cell r="AE1515">
            <v>224</v>
          </cell>
          <cell r="AF1515">
            <v>44.9</v>
          </cell>
          <cell r="AG1515">
            <v>37.4</v>
          </cell>
          <cell r="AH1515">
            <v>4.5</v>
          </cell>
          <cell r="AI1515">
            <v>120</v>
          </cell>
          <cell r="AJ1515">
            <v>34.1</v>
          </cell>
          <cell r="AK1515">
            <v>30.1</v>
          </cell>
          <cell r="AL1515">
            <v>3.29</v>
          </cell>
          <cell r="AM1515">
            <v>0</v>
          </cell>
          <cell r="AN1515">
            <v>248</v>
          </cell>
          <cell r="AO1515">
            <v>0</v>
          </cell>
          <cell r="AP1515">
            <v>52.4</v>
          </cell>
          <cell r="AQ1515">
            <v>0</v>
          </cell>
          <cell r="AR1515">
            <v>0</v>
          </cell>
          <cell r="AS1515">
            <v>0</v>
          </cell>
          <cell r="AT1515">
            <v>0</v>
          </cell>
          <cell r="AU1515">
            <v>0</v>
          </cell>
          <cell r="AV1515">
            <v>0</v>
          </cell>
          <cell r="AW1515">
            <v>0</v>
          </cell>
          <cell r="AX1515">
            <v>0</v>
          </cell>
          <cell r="AY1515" t="str">
            <v>HSS304.8X203.2X7.9</v>
          </cell>
        </row>
        <row r="1516">
          <cell r="A1516" t="str">
            <v>HSS</v>
          </cell>
          <cell r="B1516" t="str">
            <v>HSS12X8X1/4</v>
          </cell>
          <cell r="C1516">
            <v>32.6</v>
          </cell>
          <cell r="D1516">
            <v>8.9600000000000009</v>
          </cell>
          <cell r="E1516">
            <v>0</v>
          </cell>
          <cell r="F1516">
            <v>12</v>
          </cell>
          <cell r="G1516">
            <v>0</v>
          </cell>
          <cell r="H1516">
            <v>0</v>
          </cell>
          <cell r="I1516">
            <v>8</v>
          </cell>
          <cell r="J1516">
            <v>0</v>
          </cell>
          <cell r="K1516">
            <v>0</v>
          </cell>
          <cell r="L1516">
            <v>0</v>
          </cell>
          <cell r="M1516">
            <v>0</v>
          </cell>
          <cell r="N1516">
            <v>0.25</v>
          </cell>
          <cell r="O1516">
            <v>0.23300000000000001</v>
          </cell>
          <cell r="P1516">
            <v>0</v>
          </cell>
          <cell r="Q1516">
            <v>0</v>
          </cell>
          <cell r="R1516">
            <v>0</v>
          </cell>
          <cell r="S1516">
            <v>0</v>
          </cell>
          <cell r="T1516">
            <v>0</v>
          </cell>
          <cell r="U1516">
            <v>0</v>
          </cell>
          <cell r="V1516">
            <v>0</v>
          </cell>
          <cell r="W1516">
            <v>0</v>
          </cell>
          <cell r="X1516">
            <v>31.3</v>
          </cell>
          <cell r="Y1516">
            <v>0</v>
          </cell>
          <cell r="Z1516">
            <v>48.5</v>
          </cell>
          <cell r="AA1516">
            <v>0</v>
          </cell>
          <cell r="AB1516">
            <v>0</v>
          </cell>
          <cell r="AC1516">
            <v>0</v>
          </cell>
          <cell r="AD1516">
            <v>0</v>
          </cell>
          <cell r="AE1516">
            <v>184</v>
          </cell>
          <cell r="AF1516">
            <v>36.6</v>
          </cell>
          <cell r="AG1516">
            <v>30.6</v>
          </cell>
          <cell r="AH1516">
            <v>4.53</v>
          </cell>
          <cell r="AI1516">
            <v>98.8</v>
          </cell>
          <cell r="AJ1516">
            <v>27.8</v>
          </cell>
          <cell r="AK1516">
            <v>24.7</v>
          </cell>
          <cell r="AL1516">
            <v>3.32</v>
          </cell>
          <cell r="AM1516">
            <v>0</v>
          </cell>
          <cell r="AN1516">
            <v>202</v>
          </cell>
          <cell r="AO1516">
            <v>0</v>
          </cell>
          <cell r="AP1516">
            <v>42.5</v>
          </cell>
          <cell r="AQ1516">
            <v>0</v>
          </cell>
          <cell r="AR1516">
            <v>0</v>
          </cell>
          <cell r="AS1516">
            <v>0</v>
          </cell>
          <cell r="AT1516">
            <v>0</v>
          </cell>
          <cell r="AU1516">
            <v>0</v>
          </cell>
          <cell r="AV1516">
            <v>0</v>
          </cell>
          <cell r="AW1516">
            <v>0</v>
          </cell>
          <cell r="AX1516">
            <v>0</v>
          </cell>
          <cell r="AY1516" t="str">
            <v>HSS304.8X203.2X6.4</v>
          </cell>
        </row>
        <row r="1517">
          <cell r="A1517" t="str">
            <v>HSS</v>
          </cell>
          <cell r="B1517" t="str">
            <v>HSS12X8X3/16</v>
          </cell>
          <cell r="C1517">
            <v>24.7</v>
          </cell>
          <cell r="D1517">
            <v>6.76</v>
          </cell>
          <cell r="E1517">
            <v>0</v>
          </cell>
          <cell r="F1517">
            <v>12</v>
          </cell>
          <cell r="G1517">
            <v>0</v>
          </cell>
          <cell r="H1517">
            <v>0</v>
          </cell>
          <cell r="I1517">
            <v>8</v>
          </cell>
          <cell r="J1517">
            <v>0</v>
          </cell>
          <cell r="K1517">
            <v>0</v>
          </cell>
          <cell r="L1517">
            <v>0</v>
          </cell>
          <cell r="M1517">
            <v>0</v>
          </cell>
          <cell r="N1517">
            <v>0.1875</v>
          </cell>
          <cell r="O1517">
            <v>0.17399999999999999</v>
          </cell>
          <cell r="P1517">
            <v>0</v>
          </cell>
          <cell r="Q1517">
            <v>0</v>
          </cell>
          <cell r="R1517">
            <v>0</v>
          </cell>
          <cell r="S1517">
            <v>0</v>
          </cell>
          <cell r="T1517">
            <v>0</v>
          </cell>
          <cell r="U1517">
            <v>0</v>
          </cell>
          <cell r="V1517">
            <v>0</v>
          </cell>
          <cell r="W1517">
            <v>0</v>
          </cell>
          <cell r="X1517">
            <v>43</v>
          </cell>
          <cell r="Y1517">
            <v>0</v>
          </cell>
          <cell r="Z1517">
            <v>66</v>
          </cell>
          <cell r="AA1517">
            <v>0</v>
          </cell>
          <cell r="AB1517">
            <v>0</v>
          </cell>
          <cell r="AC1517">
            <v>0</v>
          </cell>
          <cell r="AD1517">
            <v>0</v>
          </cell>
          <cell r="AE1517">
            <v>140</v>
          </cell>
          <cell r="AF1517">
            <v>27.8</v>
          </cell>
          <cell r="AG1517">
            <v>23.4</v>
          </cell>
          <cell r="AH1517">
            <v>4.5599999999999996</v>
          </cell>
          <cell r="AI1517">
            <v>75.7</v>
          </cell>
          <cell r="AJ1517">
            <v>21.1</v>
          </cell>
          <cell r="AK1517">
            <v>18.899999999999999</v>
          </cell>
          <cell r="AL1517">
            <v>3.35</v>
          </cell>
          <cell r="AM1517">
            <v>0</v>
          </cell>
          <cell r="AN1517">
            <v>153</v>
          </cell>
          <cell r="AO1517">
            <v>0</v>
          </cell>
          <cell r="AP1517">
            <v>32.200000000000003</v>
          </cell>
          <cell r="AQ1517">
            <v>0</v>
          </cell>
          <cell r="AR1517">
            <v>0</v>
          </cell>
          <cell r="AS1517">
            <v>0</v>
          </cell>
          <cell r="AT1517">
            <v>0</v>
          </cell>
          <cell r="AU1517">
            <v>0</v>
          </cell>
          <cell r="AV1517">
            <v>0</v>
          </cell>
          <cell r="AW1517">
            <v>0</v>
          </cell>
          <cell r="AX1517">
            <v>0</v>
          </cell>
          <cell r="AY1517" t="str">
            <v>HSS304.8X203.2X4.8</v>
          </cell>
        </row>
        <row r="1518">
          <cell r="A1518" t="str">
            <v>HSS</v>
          </cell>
          <cell r="B1518" t="str">
            <v>HSS12X6X5/8</v>
          </cell>
          <cell r="C1518">
            <v>67.599999999999994</v>
          </cell>
          <cell r="D1518">
            <v>18.7</v>
          </cell>
          <cell r="E1518">
            <v>0</v>
          </cell>
          <cell r="F1518">
            <v>12</v>
          </cell>
          <cell r="G1518">
            <v>0</v>
          </cell>
          <cell r="H1518">
            <v>0</v>
          </cell>
          <cell r="I1518">
            <v>6</v>
          </cell>
          <cell r="J1518">
            <v>0</v>
          </cell>
          <cell r="K1518">
            <v>0</v>
          </cell>
          <cell r="L1518">
            <v>0</v>
          </cell>
          <cell r="M1518">
            <v>0</v>
          </cell>
          <cell r="N1518">
            <v>0.625</v>
          </cell>
          <cell r="O1518">
            <v>0.58099999999999996</v>
          </cell>
          <cell r="P1518">
            <v>0</v>
          </cell>
          <cell r="Q1518">
            <v>0</v>
          </cell>
          <cell r="R1518">
            <v>0</v>
          </cell>
          <cell r="S1518">
            <v>0</v>
          </cell>
          <cell r="T1518">
            <v>0</v>
          </cell>
          <cell r="U1518">
            <v>0</v>
          </cell>
          <cell r="V1518">
            <v>0</v>
          </cell>
          <cell r="W1518">
            <v>0</v>
          </cell>
          <cell r="X1518">
            <v>7.33</v>
          </cell>
          <cell r="Y1518">
            <v>0</v>
          </cell>
          <cell r="Z1518">
            <v>17.7</v>
          </cell>
          <cell r="AA1518">
            <v>0</v>
          </cell>
          <cell r="AB1518">
            <v>0</v>
          </cell>
          <cell r="AC1518">
            <v>0</v>
          </cell>
          <cell r="AD1518">
            <v>0</v>
          </cell>
          <cell r="AE1518">
            <v>321</v>
          </cell>
          <cell r="AF1518">
            <v>68.8</v>
          </cell>
          <cell r="AG1518">
            <v>53.4</v>
          </cell>
          <cell r="AH1518">
            <v>4.1399999999999997</v>
          </cell>
          <cell r="AI1518">
            <v>107</v>
          </cell>
          <cell r="AJ1518">
            <v>42.1</v>
          </cell>
          <cell r="AK1518">
            <v>35.5</v>
          </cell>
          <cell r="AL1518">
            <v>2.39</v>
          </cell>
          <cell r="AM1518">
            <v>0</v>
          </cell>
          <cell r="AN1518">
            <v>271</v>
          </cell>
          <cell r="AO1518">
            <v>0</v>
          </cell>
          <cell r="AP1518">
            <v>71.099999999999994</v>
          </cell>
          <cell r="AQ1518">
            <v>0</v>
          </cell>
          <cell r="AR1518">
            <v>0</v>
          </cell>
          <cell r="AS1518">
            <v>0</v>
          </cell>
          <cell r="AT1518">
            <v>0</v>
          </cell>
          <cell r="AU1518">
            <v>0</v>
          </cell>
          <cell r="AV1518">
            <v>0</v>
          </cell>
          <cell r="AW1518">
            <v>0</v>
          </cell>
          <cell r="AX1518">
            <v>0</v>
          </cell>
          <cell r="AY1518" t="str">
            <v>HSS304.8X152.4X15.9</v>
          </cell>
        </row>
        <row r="1519">
          <cell r="A1519" t="str">
            <v>HSS</v>
          </cell>
          <cell r="B1519" t="str">
            <v>HSS12X6X1/2</v>
          </cell>
          <cell r="C1519">
            <v>55.5</v>
          </cell>
          <cell r="D1519">
            <v>15.3</v>
          </cell>
          <cell r="E1519">
            <v>0</v>
          </cell>
          <cell r="F1519">
            <v>12</v>
          </cell>
          <cell r="G1519">
            <v>0</v>
          </cell>
          <cell r="H1519">
            <v>0</v>
          </cell>
          <cell r="I1519">
            <v>6</v>
          </cell>
          <cell r="J1519">
            <v>0</v>
          </cell>
          <cell r="K1519">
            <v>0</v>
          </cell>
          <cell r="L1519">
            <v>0</v>
          </cell>
          <cell r="M1519">
            <v>0</v>
          </cell>
          <cell r="N1519">
            <v>0.5</v>
          </cell>
          <cell r="O1519">
            <v>0.46500000000000002</v>
          </cell>
          <cell r="P1519">
            <v>0</v>
          </cell>
          <cell r="Q1519">
            <v>0</v>
          </cell>
          <cell r="R1519">
            <v>0</v>
          </cell>
          <cell r="S1519">
            <v>0</v>
          </cell>
          <cell r="T1519">
            <v>0</v>
          </cell>
          <cell r="U1519">
            <v>0</v>
          </cell>
          <cell r="V1519">
            <v>0</v>
          </cell>
          <cell r="W1519">
            <v>0</v>
          </cell>
          <cell r="X1519">
            <v>9.9</v>
          </cell>
          <cell r="Y1519">
            <v>0</v>
          </cell>
          <cell r="Z1519">
            <v>22.8</v>
          </cell>
          <cell r="AA1519">
            <v>0</v>
          </cell>
          <cell r="AB1519">
            <v>0</v>
          </cell>
          <cell r="AC1519">
            <v>0</v>
          </cell>
          <cell r="AD1519">
            <v>0</v>
          </cell>
          <cell r="AE1519">
            <v>271</v>
          </cell>
          <cell r="AF1519">
            <v>57.4</v>
          </cell>
          <cell r="AG1519">
            <v>45.2</v>
          </cell>
          <cell r="AH1519">
            <v>4.21</v>
          </cell>
          <cell r="AI1519">
            <v>91.1</v>
          </cell>
          <cell r="AJ1519">
            <v>35.200000000000003</v>
          </cell>
          <cell r="AK1519">
            <v>30.4</v>
          </cell>
          <cell r="AL1519">
            <v>2.44</v>
          </cell>
          <cell r="AM1519">
            <v>0</v>
          </cell>
          <cell r="AN1519">
            <v>227</v>
          </cell>
          <cell r="AO1519">
            <v>0</v>
          </cell>
          <cell r="AP1519">
            <v>59</v>
          </cell>
          <cell r="AQ1519">
            <v>0</v>
          </cell>
          <cell r="AR1519">
            <v>0</v>
          </cell>
          <cell r="AS1519">
            <v>0</v>
          </cell>
          <cell r="AT1519">
            <v>0</v>
          </cell>
          <cell r="AU1519">
            <v>0</v>
          </cell>
          <cell r="AV1519">
            <v>0</v>
          </cell>
          <cell r="AW1519">
            <v>0</v>
          </cell>
          <cell r="AX1519">
            <v>0</v>
          </cell>
          <cell r="AY1519" t="str">
            <v>HSS304.8X152.4X12.7</v>
          </cell>
        </row>
        <row r="1520">
          <cell r="A1520" t="str">
            <v>HSS</v>
          </cell>
          <cell r="B1520" t="str">
            <v>HSS12X6X3/8</v>
          </cell>
          <cell r="C1520">
            <v>42.7</v>
          </cell>
          <cell r="D1520">
            <v>11.8</v>
          </cell>
          <cell r="E1520">
            <v>0</v>
          </cell>
          <cell r="F1520">
            <v>12</v>
          </cell>
          <cell r="G1520">
            <v>0</v>
          </cell>
          <cell r="H1520">
            <v>0</v>
          </cell>
          <cell r="I1520">
            <v>6</v>
          </cell>
          <cell r="J1520">
            <v>0</v>
          </cell>
          <cell r="K1520">
            <v>0</v>
          </cell>
          <cell r="L1520">
            <v>0</v>
          </cell>
          <cell r="M1520">
            <v>0</v>
          </cell>
          <cell r="N1520">
            <v>0.375</v>
          </cell>
          <cell r="O1520">
            <v>0.34899999999999998</v>
          </cell>
          <cell r="P1520">
            <v>0</v>
          </cell>
          <cell r="Q1520">
            <v>0</v>
          </cell>
          <cell r="R1520">
            <v>0</v>
          </cell>
          <cell r="S1520">
            <v>0</v>
          </cell>
          <cell r="T1520">
            <v>0</v>
          </cell>
          <cell r="U1520">
            <v>0</v>
          </cell>
          <cell r="V1520">
            <v>0</v>
          </cell>
          <cell r="W1520">
            <v>0</v>
          </cell>
          <cell r="X1520">
            <v>14.2</v>
          </cell>
          <cell r="Y1520">
            <v>0</v>
          </cell>
          <cell r="Z1520">
            <v>31.4</v>
          </cell>
          <cell r="AA1520">
            <v>0</v>
          </cell>
          <cell r="AB1520">
            <v>0</v>
          </cell>
          <cell r="AC1520">
            <v>0</v>
          </cell>
          <cell r="AD1520">
            <v>0</v>
          </cell>
          <cell r="AE1520">
            <v>215</v>
          </cell>
          <cell r="AF1520">
            <v>44.8</v>
          </cell>
          <cell r="AG1520">
            <v>35.9</v>
          </cell>
          <cell r="AH1520">
            <v>4.28</v>
          </cell>
          <cell r="AI1520">
            <v>72.900000000000006</v>
          </cell>
          <cell r="AJ1520">
            <v>27.7</v>
          </cell>
          <cell r="AK1520">
            <v>24.3</v>
          </cell>
          <cell r="AL1520">
            <v>2.4900000000000002</v>
          </cell>
          <cell r="AM1520">
            <v>0</v>
          </cell>
          <cell r="AN1520">
            <v>178</v>
          </cell>
          <cell r="AO1520">
            <v>0</v>
          </cell>
          <cell r="AP1520">
            <v>45.8</v>
          </cell>
          <cell r="AQ1520">
            <v>0</v>
          </cell>
          <cell r="AR1520">
            <v>0</v>
          </cell>
          <cell r="AS1520">
            <v>0</v>
          </cell>
          <cell r="AT1520">
            <v>0</v>
          </cell>
          <cell r="AU1520">
            <v>0</v>
          </cell>
          <cell r="AV1520">
            <v>0</v>
          </cell>
          <cell r="AW1520">
            <v>0</v>
          </cell>
          <cell r="AX1520">
            <v>0</v>
          </cell>
          <cell r="AY1520" t="str">
            <v>HSS304.8X152.4X9.5</v>
          </cell>
        </row>
        <row r="1521">
          <cell r="A1521" t="str">
            <v>HSS</v>
          </cell>
          <cell r="B1521" t="str">
            <v>HSS12X6X5/16</v>
          </cell>
          <cell r="C1521">
            <v>36</v>
          </cell>
          <cell r="D1521">
            <v>9.92</v>
          </cell>
          <cell r="E1521">
            <v>0</v>
          </cell>
          <cell r="F1521">
            <v>12</v>
          </cell>
          <cell r="G1521">
            <v>0</v>
          </cell>
          <cell r="H1521">
            <v>0</v>
          </cell>
          <cell r="I1521">
            <v>6</v>
          </cell>
          <cell r="J1521">
            <v>0</v>
          </cell>
          <cell r="K1521">
            <v>0</v>
          </cell>
          <cell r="L1521">
            <v>0</v>
          </cell>
          <cell r="M1521">
            <v>0</v>
          </cell>
          <cell r="N1521">
            <v>0.3125</v>
          </cell>
          <cell r="O1521">
            <v>0.29099999999999998</v>
          </cell>
          <cell r="P1521">
            <v>0</v>
          </cell>
          <cell r="Q1521">
            <v>0</v>
          </cell>
          <cell r="R1521">
            <v>0</v>
          </cell>
          <cell r="S1521">
            <v>0</v>
          </cell>
          <cell r="T1521">
            <v>0</v>
          </cell>
          <cell r="U1521">
            <v>0</v>
          </cell>
          <cell r="V1521">
            <v>0</v>
          </cell>
          <cell r="W1521">
            <v>0</v>
          </cell>
          <cell r="X1521">
            <v>17.600000000000001</v>
          </cell>
          <cell r="Y1521">
            <v>0</v>
          </cell>
          <cell r="Z1521">
            <v>38.200000000000003</v>
          </cell>
          <cell r="AA1521">
            <v>0</v>
          </cell>
          <cell r="AB1521">
            <v>0</v>
          </cell>
          <cell r="AC1521">
            <v>0</v>
          </cell>
          <cell r="AD1521">
            <v>0</v>
          </cell>
          <cell r="AE1521">
            <v>184</v>
          </cell>
          <cell r="AF1521">
            <v>38.1</v>
          </cell>
          <cell r="AG1521">
            <v>30.7</v>
          </cell>
          <cell r="AH1521">
            <v>4.3099999999999996</v>
          </cell>
          <cell r="AI1521">
            <v>62.8</v>
          </cell>
          <cell r="AJ1521">
            <v>23.6</v>
          </cell>
          <cell r="AK1521">
            <v>20.9</v>
          </cell>
          <cell r="AL1521">
            <v>2.52</v>
          </cell>
          <cell r="AM1521">
            <v>0</v>
          </cell>
          <cell r="AN1521">
            <v>152</v>
          </cell>
          <cell r="AO1521">
            <v>0</v>
          </cell>
          <cell r="AP1521">
            <v>38.799999999999997</v>
          </cell>
          <cell r="AQ1521">
            <v>0</v>
          </cell>
          <cell r="AR1521">
            <v>0</v>
          </cell>
          <cell r="AS1521">
            <v>0</v>
          </cell>
          <cell r="AT1521">
            <v>0</v>
          </cell>
          <cell r="AU1521">
            <v>0</v>
          </cell>
          <cell r="AV1521">
            <v>0</v>
          </cell>
          <cell r="AW1521">
            <v>0</v>
          </cell>
          <cell r="AX1521">
            <v>0</v>
          </cell>
          <cell r="AY1521" t="str">
            <v>HSS304.8X152.4X7.9</v>
          </cell>
        </row>
        <row r="1522">
          <cell r="A1522" t="str">
            <v>HSS</v>
          </cell>
          <cell r="B1522" t="str">
            <v>HSS12X6X1/4</v>
          </cell>
          <cell r="C1522">
            <v>29.2</v>
          </cell>
          <cell r="D1522">
            <v>8.0299999999999994</v>
          </cell>
          <cell r="E1522">
            <v>0</v>
          </cell>
          <cell r="F1522">
            <v>12</v>
          </cell>
          <cell r="G1522">
            <v>0</v>
          </cell>
          <cell r="H1522">
            <v>0</v>
          </cell>
          <cell r="I1522">
            <v>6</v>
          </cell>
          <cell r="J1522">
            <v>0</v>
          </cell>
          <cell r="K1522">
            <v>0</v>
          </cell>
          <cell r="L1522">
            <v>0</v>
          </cell>
          <cell r="M1522">
            <v>0</v>
          </cell>
          <cell r="N1522">
            <v>0.25</v>
          </cell>
          <cell r="O1522">
            <v>0.23300000000000001</v>
          </cell>
          <cell r="P1522">
            <v>0</v>
          </cell>
          <cell r="Q1522">
            <v>0</v>
          </cell>
          <cell r="R1522">
            <v>0</v>
          </cell>
          <cell r="S1522">
            <v>0</v>
          </cell>
          <cell r="T1522">
            <v>0</v>
          </cell>
          <cell r="U1522">
            <v>0</v>
          </cell>
          <cell r="V1522">
            <v>0</v>
          </cell>
          <cell r="W1522">
            <v>0</v>
          </cell>
          <cell r="X1522">
            <v>22.8</v>
          </cell>
          <cell r="Y1522">
            <v>0</v>
          </cell>
          <cell r="Z1522">
            <v>48.5</v>
          </cell>
          <cell r="AA1522">
            <v>0</v>
          </cell>
          <cell r="AB1522">
            <v>0</v>
          </cell>
          <cell r="AC1522">
            <v>0</v>
          </cell>
          <cell r="AD1522">
            <v>0</v>
          </cell>
          <cell r="AE1522">
            <v>151</v>
          </cell>
          <cell r="AF1522">
            <v>31.1</v>
          </cell>
          <cell r="AG1522">
            <v>25.2</v>
          </cell>
          <cell r="AH1522">
            <v>4.34</v>
          </cell>
          <cell r="AI1522">
            <v>51.9</v>
          </cell>
          <cell r="AJ1522">
            <v>19.3</v>
          </cell>
          <cell r="AK1522">
            <v>17.3</v>
          </cell>
          <cell r="AL1522">
            <v>2.54</v>
          </cell>
          <cell r="AM1522">
            <v>0</v>
          </cell>
          <cell r="AN1522">
            <v>124</v>
          </cell>
          <cell r="AO1522">
            <v>0</v>
          </cell>
          <cell r="AP1522">
            <v>31.6</v>
          </cell>
          <cell r="AQ1522">
            <v>0</v>
          </cell>
          <cell r="AR1522">
            <v>0</v>
          </cell>
          <cell r="AS1522">
            <v>0</v>
          </cell>
          <cell r="AT1522">
            <v>0</v>
          </cell>
          <cell r="AU1522">
            <v>0</v>
          </cell>
          <cell r="AV1522">
            <v>0</v>
          </cell>
          <cell r="AW1522">
            <v>0</v>
          </cell>
          <cell r="AX1522">
            <v>0</v>
          </cell>
          <cell r="AY1522" t="str">
            <v>HSS304.8X152.4X6.4</v>
          </cell>
        </row>
        <row r="1523">
          <cell r="A1523" t="str">
            <v>HSS</v>
          </cell>
          <cell r="B1523" t="str">
            <v>HSS12X6X3/16</v>
          </cell>
          <cell r="C1523">
            <v>22.2</v>
          </cell>
          <cell r="D1523">
            <v>6.06</v>
          </cell>
          <cell r="E1523">
            <v>0</v>
          </cell>
          <cell r="F1523">
            <v>12</v>
          </cell>
          <cell r="G1523">
            <v>0</v>
          </cell>
          <cell r="H1523">
            <v>0</v>
          </cell>
          <cell r="I1523">
            <v>6</v>
          </cell>
          <cell r="J1523">
            <v>0</v>
          </cell>
          <cell r="K1523">
            <v>0</v>
          </cell>
          <cell r="L1523">
            <v>0</v>
          </cell>
          <cell r="M1523">
            <v>0</v>
          </cell>
          <cell r="N1523">
            <v>0.1875</v>
          </cell>
          <cell r="O1523">
            <v>0.17399999999999999</v>
          </cell>
          <cell r="P1523">
            <v>0</v>
          </cell>
          <cell r="Q1523">
            <v>0</v>
          </cell>
          <cell r="R1523">
            <v>0</v>
          </cell>
          <cell r="S1523">
            <v>0</v>
          </cell>
          <cell r="T1523">
            <v>0</v>
          </cell>
          <cell r="U1523">
            <v>0</v>
          </cell>
          <cell r="V1523">
            <v>0</v>
          </cell>
          <cell r="W1523">
            <v>0</v>
          </cell>
          <cell r="X1523">
            <v>31.5</v>
          </cell>
          <cell r="Y1523">
            <v>0</v>
          </cell>
          <cell r="Z1523">
            <v>66</v>
          </cell>
          <cell r="AA1523">
            <v>0</v>
          </cell>
          <cell r="AB1523">
            <v>0</v>
          </cell>
          <cell r="AC1523">
            <v>0</v>
          </cell>
          <cell r="AD1523">
            <v>0</v>
          </cell>
          <cell r="AE1523">
            <v>116</v>
          </cell>
          <cell r="AF1523">
            <v>23.7</v>
          </cell>
          <cell r="AG1523">
            <v>19.399999999999999</v>
          </cell>
          <cell r="AH1523">
            <v>4.38</v>
          </cell>
          <cell r="AI1523">
            <v>40</v>
          </cell>
          <cell r="AJ1523">
            <v>14.7</v>
          </cell>
          <cell r="AK1523">
            <v>13.3</v>
          </cell>
          <cell r="AL1523">
            <v>2.57</v>
          </cell>
          <cell r="AM1523">
            <v>0</v>
          </cell>
          <cell r="AN1523">
            <v>94.6</v>
          </cell>
          <cell r="AO1523">
            <v>0</v>
          </cell>
          <cell r="AP1523">
            <v>24</v>
          </cell>
          <cell r="AQ1523">
            <v>0</v>
          </cell>
          <cell r="AR1523">
            <v>0</v>
          </cell>
          <cell r="AS1523">
            <v>0</v>
          </cell>
          <cell r="AT1523">
            <v>0</v>
          </cell>
          <cell r="AU1523">
            <v>0</v>
          </cell>
          <cell r="AV1523">
            <v>0</v>
          </cell>
          <cell r="AW1523">
            <v>0</v>
          </cell>
          <cell r="AX1523">
            <v>0</v>
          </cell>
          <cell r="AY1523" t="str">
            <v>HSS304.8X152.4X4.8</v>
          </cell>
        </row>
        <row r="1524">
          <cell r="A1524" t="str">
            <v>HSS</v>
          </cell>
          <cell r="B1524" t="str">
            <v>HSS12X4X5/8</v>
          </cell>
          <cell r="C1524">
            <v>59.1</v>
          </cell>
          <cell r="D1524">
            <v>16.399999999999999</v>
          </cell>
          <cell r="E1524">
            <v>0</v>
          </cell>
          <cell r="F1524">
            <v>12</v>
          </cell>
          <cell r="G1524">
            <v>0</v>
          </cell>
          <cell r="H1524">
            <v>0</v>
          </cell>
          <cell r="I1524">
            <v>4</v>
          </cell>
          <cell r="J1524">
            <v>0</v>
          </cell>
          <cell r="K1524">
            <v>0</v>
          </cell>
          <cell r="L1524">
            <v>0</v>
          </cell>
          <cell r="M1524">
            <v>0</v>
          </cell>
          <cell r="N1524">
            <v>0.625</v>
          </cell>
          <cell r="O1524">
            <v>0.58099999999999996</v>
          </cell>
          <cell r="P1524">
            <v>0</v>
          </cell>
          <cell r="Q1524">
            <v>0</v>
          </cell>
          <cell r="R1524">
            <v>0</v>
          </cell>
          <cell r="S1524">
            <v>0</v>
          </cell>
          <cell r="T1524">
            <v>0</v>
          </cell>
          <cell r="U1524">
            <v>0</v>
          </cell>
          <cell r="V1524">
            <v>0</v>
          </cell>
          <cell r="W1524">
            <v>0</v>
          </cell>
          <cell r="X1524">
            <v>3.88</v>
          </cell>
          <cell r="Y1524">
            <v>0</v>
          </cell>
          <cell r="Z1524">
            <v>17.7</v>
          </cell>
          <cell r="AA1524">
            <v>0</v>
          </cell>
          <cell r="AB1524">
            <v>0</v>
          </cell>
          <cell r="AC1524">
            <v>0</v>
          </cell>
          <cell r="AD1524">
            <v>0</v>
          </cell>
          <cell r="AE1524">
            <v>245</v>
          </cell>
          <cell r="AF1524">
            <v>55.5</v>
          </cell>
          <cell r="AG1524">
            <v>40.799999999999997</v>
          </cell>
          <cell r="AH1524">
            <v>3.87</v>
          </cell>
          <cell r="AI1524">
            <v>40.4</v>
          </cell>
          <cell r="AJ1524">
            <v>24.5</v>
          </cell>
          <cell r="AK1524">
            <v>20.2</v>
          </cell>
          <cell r="AL1524">
            <v>1.57</v>
          </cell>
          <cell r="AM1524">
            <v>0</v>
          </cell>
          <cell r="AN1524">
            <v>122</v>
          </cell>
          <cell r="AO1524">
            <v>0</v>
          </cell>
          <cell r="AP1524">
            <v>44.6</v>
          </cell>
          <cell r="AQ1524">
            <v>0</v>
          </cell>
          <cell r="AR1524">
            <v>0</v>
          </cell>
          <cell r="AS1524">
            <v>0</v>
          </cell>
          <cell r="AT1524">
            <v>0</v>
          </cell>
          <cell r="AU1524">
            <v>0</v>
          </cell>
          <cell r="AV1524">
            <v>0</v>
          </cell>
          <cell r="AW1524">
            <v>0</v>
          </cell>
          <cell r="AX1524">
            <v>0</v>
          </cell>
          <cell r="AY1524" t="str">
            <v>HSS304.8X101.6X15.9</v>
          </cell>
        </row>
        <row r="1525">
          <cell r="A1525" t="str">
            <v>HSS</v>
          </cell>
          <cell r="B1525" t="str">
            <v>HSS12X4X1/2</v>
          </cell>
          <cell r="C1525">
            <v>48.7</v>
          </cell>
          <cell r="D1525">
            <v>13.5</v>
          </cell>
          <cell r="E1525">
            <v>0</v>
          </cell>
          <cell r="F1525">
            <v>12</v>
          </cell>
          <cell r="G1525">
            <v>0</v>
          </cell>
          <cell r="H1525">
            <v>0</v>
          </cell>
          <cell r="I1525">
            <v>4</v>
          </cell>
          <cell r="J1525">
            <v>0</v>
          </cell>
          <cell r="K1525">
            <v>0</v>
          </cell>
          <cell r="L1525">
            <v>0</v>
          </cell>
          <cell r="M1525">
            <v>0</v>
          </cell>
          <cell r="N1525">
            <v>0.5</v>
          </cell>
          <cell r="O1525">
            <v>0.46500000000000002</v>
          </cell>
          <cell r="P1525">
            <v>0</v>
          </cell>
          <cell r="Q1525">
            <v>0</v>
          </cell>
          <cell r="R1525">
            <v>0</v>
          </cell>
          <cell r="S1525">
            <v>0</v>
          </cell>
          <cell r="T1525">
            <v>0</v>
          </cell>
          <cell r="U1525">
            <v>0</v>
          </cell>
          <cell r="V1525">
            <v>0</v>
          </cell>
          <cell r="W1525">
            <v>0</v>
          </cell>
          <cell r="X1525">
            <v>5.6</v>
          </cell>
          <cell r="Y1525">
            <v>0</v>
          </cell>
          <cell r="Z1525">
            <v>22.8</v>
          </cell>
          <cell r="AA1525">
            <v>0</v>
          </cell>
          <cell r="AB1525">
            <v>0</v>
          </cell>
          <cell r="AC1525">
            <v>0</v>
          </cell>
          <cell r="AD1525">
            <v>0</v>
          </cell>
          <cell r="AE1525">
            <v>210</v>
          </cell>
          <cell r="AF1525">
            <v>46.7</v>
          </cell>
          <cell r="AG1525">
            <v>34.9</v>
          </cell>
          <cell r="AH1525">
            <v>3.95</v>
          </cell>
          <cell r="AI1525">
            <v>35.299999999999997</v>
          </cell>
          <cell r="AJ1525">
            <v>20.9</v>
          </cell>
          <cell r="AK1525">
            <v>17.7</v>
          </cell>
          <cell r="AL1525">
            <v>1.62</v>
          </cell>
          <cell r="AM1525">
            <v>0</v>
          </cell>
          <cell r="AN1525">
            <v>105</v>
          </cell>
          <cell r="AO1525">
            <v>0</v>
          </cell>
          <cell r="AP1525">
            <v>37.5</v>
          </cell>
          <cell r="AQ1525">
            <v>0</v>
          </cell>
          <cell r="AR1525">
            <v>0</v>
          </cell>
          <cell r="AS1525">
            <v>0</v>
          </cell>
          <cell r="AT1525">
            <v>0</v>
          </cell>
          <cell r="AU1525">
            <v>0</v>
          </cell>
          <cell r="AV1525">
            <v>0</v>
          </cell>
          <cell r="AW1525">
            <v>0</v>
          </cell>
          <cell r="AX1525">
            <v>0</v>
          </cell>
          <cell r="AY1525" t="str">
            <v>HSS304.8X101.6X12.7</v>
          </cell>
        </row>
        <row r="1526">
          <cell r="A1526" t="str">
            <v>HSS</v>
          </cell>
          <cell r="B1526" t="str">
            <v>HSS12X4X3/8</v>
          </cell>
          <cell r="C1526">
            <v>37.6</v>
          </cell>
          <cell r="D1526">
            <v>10.4</v>
          </cell>
          <cell r="E1526">
            <v>0</v>
          </cell>
          <cell r="F1526">
            <v>12</v>
          </cell>
          <cell r="G1526">
            <v>0</v>
          </cell>
          <cell r="H1526">
            <v>0</v>
          </cell>
          <cell r="I1526">
            <v>4</v>
          </cell>
          <cell r="J1526">
            <v>0</v>
          </cell>
          <cell r="K1526">
            <v>0</v>
          </cell>
          <cell r="L1526">
            <v>0</v>
          </cell>
          <cell r="M1526">
            <v>0</v>
          </cell>
          <cell r="N1526">
            <v>0.375</v>
          </cell>
          <cell r="O1526">
            <v>0.34899999999999998</v>
          </cell>
          <cell r="P1526">
            <v>0</v>
          </cell>
          <cell r="Q1526">
            <v>0</v>
          </cell>
          <cell r="R1526">
            <v>0</v>
          </cell>
          <cell r="S1526">
            <v>0</v>
          </cell>
          <cell r="T1526">
            <v>0</v>
          </cell>
          <cell r="U1526">
            <v>0</v>
          </cell>
          <cell r="V1526">
            <v>0</v>
          </cell>
          <cell r="W1526">
            <v>0</v>
          </cell>
          <cell r="X1526">
            <v>8.4600000000000009</v>
          </cell>
          <cell r="Y1526">
            <v>0</v>
          </cell>
          <cell r="Z1526">
            <v>31.4</v>
          </cell>
          <cell r="AA1526">
            <v>0</v>
          </cell>
          <cell r="AB1526">
            <v>0</v>
          </cell>
          <cell r="AC1526">
            <v>0</v>
          </cell>
          <cell r="AD1526">
            <v>0</v>
          </cell>
          <cell r="AE1526">
            <v>168</v>
          </cell>
          <cell r="AF1526">
            <v>36.700000000000003</v>
          </cell>
          <cell r="AG1526">
            <v>28</v>
          </cell>
          <cell r="AH1526">
            <v>4.0199999999999996</v>
          </cell>
          <cell r="AI1526">
            <v>28.9</v>
          </cell>
          <cell r="AJ1526">
            <v>16.600000000000001</v>
          </cell>
          <cell r="AK1526">
            <v>14.5</v>
          </cell>
          <cell r="AL1526">
            <v>1.67</v>
          </cell>
          <cell r="AM1526">
            <v>0</v>
          </cell>
          <cell r="AN1526">
            <v>84.1</v>
          </cell>
          <cell r="AO1526">
            <v>0</v>
          </cell>
          <cell r="AP1526">
            <v>29.5</v>
          </cell>
          <cell r="AQ1526">
            <v>0</v>
          </cell>
          <cell r="AR1526">
            <v>0</v>
          </cell>
          <cell r="AS1526">
            <v>0</v>
          </cell>
          <cell r="AT1526">
            <v>0</v>
          </cell>
          <cell r="AU1526">
            <v>0</v>
          </cell>
          <cell r="AV1526">
            <v>0</v>
          </cell>
          <cell r="AW1526">
            <v>0</v>
          </cell>
          <cell r="AX1526">
            <v>0</v>
          </cell>
          <cell r="AY1526" t="str">
            <v>HSS304.8X101.6X9.5</v>
          </cell>
        </row>
        <row r="1527">
          <cell r="A1527" t="str">
            <v>HSS</v>
          </cell>
          <cell r="B1527" t="str">
            <v>HSS12X4X5/16</v>
          </cell>
          <cell r="C1527">
            <v>31.8</v>
          </cell>
          <cell r="D1527">
            <v>8.76</v>
          </cell>
          <cell r="E1527">
            <v>0</v>
          </cell>
          <cell r="F1527">
            <v>12</v>
          </cell>
          <cell r="G1527">
            <v>0</v>
          </cell>
          <cell r="H1527">
            <v>0</v>
          </cell>
          <cell r="I1527">
            <v>4</v>
          </cell>
          <cell r="J1527">
            <v>0</v>
          </cell>
          <cell r="K1527">
            <v>0</v>
          </cell>
          <cell r="L1527">
            <v>0</v>
          </cell>
          <cell r="M1527">
            <v>0</v>
          </cell>
          <cell r="N1527">
            <v>0.3125</v>
          </cell>
          <cell r="O1527">
            <v>0.29099999999999998</v>
          </cell>
          <cell r="P1527">
            <v>0</v>
          </cell>
          <cell r="Q1527">
            <v>0</v>
          </cell>
          <cell r="R1527">
            <v>0</v>
          </cell>
          <cell r="S1527">
            <v>0</v>
          </cell>
          <cell r="T1527">
            <v>0</v>
          </cell>
          <cell r="U1527">
            <v>0</v>
          </cell>
          <cell r="V1527">
            <v>0</v>
          </cell>
          <cell r="W1527">
            <v>0</v>
          </cell>
          <cell r="X1527">
            <v>10.7</v>
          </cell>
          <cell r="Y1527">
            <v>0</v>
          </cell>
          <cell r="Z1527">
            <v>38.200000000000003</v>
          </cell>
          <cell r="AA1527">
            <v>0</v>
          </cell>
          <cell r="AB1527">
            <v>0</v>
          </cell>
          <cell r="AC1527">
            <v>0</v>
          </cell>
          <cell r="AD1527">
            <v>0</v>
          </cell>
          <cell r="AE1527">
            <v>144</v>
          </cell>
          <cell r="AF1527">
            <v>31.3</v>
          </cell>
          <cell r="AG1527">
            <v>24.1</v>
          </cell>
          <cell r="AH1527">
            <v>4.0599999999999996</v>
          </cell>
          <cell r="AI1527">
            <v>25.2</v>
          </cell>
          <cell r="AJ1527">
            <v>14.2</v>
          </cell>
          <cell r="AK1527">
            <v>12.6</v>
          </cell>
          <cell r="AL1527">
            <v>1.7</v>
          </cell>
          <cell r="AM1527">
            <v>0</v>
          </cell>
          <cell r="AN1527">
            <v>72.400000000000006</v>
          </cell>
          <cell r="AO1527">
            <v>0</v>
          </cell>
          <cell r="AP1527">
            <v>25.2</v>
          </cell>
          <cell r="AQ1527">
            <v>0</v>
          </cell>
          <cell r="AR1527">
            <v>0</v>
          </cell>
          <cell r="AS1527">
            <v>0</v>
          </cell>
          <cell r="AT1527">
            <v>0</v>
          </cell>
          <cell r="AU1527">
            <v>0</v>
          </cell>
          <cell r="AV1527">
            <v>0</v>
          </cell>
          <cell r="AW1527">
            <v>0</v>
          </cell>
          <cell r="AX1527">
            <v>0</v>
          </cell>
          <cell r="AY1527" t="str">
            <v>HSS304.8X101.6X7.9</v>
          </cell>
        </row>
        <row r="1528">
          <cell r="A1528" t="str">
            <v>HSS</v>
          </cell>
          <cell r="B1528" t="str">
            <v>HSS12X4X1/4</v>
          </cell>
          <cell r="C1528">
            <v>25.8</v>
          </cell>
          <cell r="D1528">
            <v>7.1</v>
          </cell>
          <cell r="E1528">
            <v>0</v>
          </cell>
          <cell r="F1528">
            <v>12</v>
          </cell>
          <cell r="G1528">
            <v>0</v>
          </cell>
          <cell r="H1528">
            <v>0</v>
          </cell>
          <cell r="I1528">
            <v>4</v>
          </cell>
          <cell r="J1528">
            <v>0</v>
          </cell>
          <cell r="K1528">
            <v>0</v>
          </cell>
          <cell r="L1528">
            <v>0</v>
          </cell>
          <cell r="M1528">
            <v>0</v>
          </cell>
          <cell r="N1528">
            <v>0.25</v>
          </cell>
          <cell r="O1528">
            <v>0.23300000000000001</v>
          </cell>
          <cell r="P1528">
            <v>0</v>
          </cell>
          <cell r="Q1528">
            <v>0</v>
          </cell>
          <cell r="R1528">
            <v>0</v>
          </cell>
          <cell r="S1528">
            <v>0</v>
          </cell>
          <cell r="T1528">
            <v>0</v>
          </cell>
          <cell r="U1528">
            <v>0</v>
          </cell>
          <cell r="V1528">
            <v>0</v>
          </cell>
          <cell r="W1528">
            <v>0</v>
          </cell>
          <cell r="X1528">
            <v>14.2</v>
          </cell>
          <cell r="Y1528">
            <v>0</v>
          </cell>
          <cell r="Z1528">
            <v>48.5</v>
          </cell>
          <cell r="AA1528">
            <v>0</v>
          </cell>
          <cell r="AB1528">
            <v>0</v>
          </cell>
          <cell r="AC1528">
            <v>0</v>
          </cell>
          <cell r="AD1528">
            <v>0</v>
          </cell>
          <cell r="AE1528">
            <v>119</v>
          </cell>
          <cell r="AF1528">
            <v>25.6</v>
          </cell>
          <cell r="AG1528">
            <v>19.899999999999999</v>
          </cell>
          <cell r="AH1528">
            <v>4.0999999999999996</v>
          </cell>
          <cell r="AI1528">
            <v>21</v>
          </cell>
          <cell r="AJ1528">
            <v>11.7</v>
          </cell>
          <cell r="AK1528">
            <v>10.5</v>
          </cell>
          <cell r="AL1528">
            <v>1.72</v>
          </cell>
          <cell r="AM1528">
            <v>0</v>
          </cell>
          <cell r="AN1528">
            <v>59.8</v>
          </cell>
          <cell r="AO1528">
            <v>0</v>
          </cell>
          <cell r="AP1528">
            <v>20.6</v>
          </cell>
          <cell r="AQ1528">
            <v>0</v>
          </cell>
          <cell r="AR1528">
            <v>0</v>
          </cell>
          <cell r="AS1528">
            <v>0</v>
          </cell>
          <cell r="AT1528">
            <v>0</v>
          </cell>
          <cell r="AU1528">
            <v>0</v>
          </cell>
          <cell r="AV1528">
            <v>0</v>
          </cell>
          <cell r="AW1528">
            <v>0</v>
          </cell>
          <cell r="AX1528">
            <v>0</v>
          </cell>
          <cell r="AY1528" t="str">
            <v>HSS304.8X101.6X6.4</v>
          </cell>
        </row>
        <row r="1529">
          <cell r="A1529" t="str">
            <v>HSS</v>
          </cell>
          <cell r="B1529" t="str">
            <v>HSS12X4X3/16</v>
          </cell>
          <cell r="C1529">
            <v>19.600000000000001</v>
          </cell>
          <cell r="D1529">
            <v>5.37</v>
          </cell>
          <cell r="E1529">
            <v>0</v>
          </cell>
          <cell r="F1529">
            <v>12</v>
          </cell>
          <cell r="G1529">
            <v>0</v>
          </cell>
          <cell r="H1529">
            <v>0</v>
          </cell>
          <cell r="I1529">
            <v>4</v>
          </cell>
          <cell r="J1529">
            <v>0</v>
          </cell>
          <cell r="K1529">
            <v>0</v>
          </cell>
          <cell r="L1529">
            <v>0</v>
          </cell>
          <cell r="M1529">
            <v>0</v>
          </cell>
          <cell r="N1529">
            <v>0.1875</v>
          </cell>
          <cell r="O1529">
            <v>0.17399999999999999</v>
          </cell>
          <cell r="P1529">
            <v>0</v>
          </cell>
          <cell r="Q1529">
            <v>0</v>
          </cell>
          <cell r="R1529">
            <v>0</v>
          </cell>
          <cell r="S1529">
            <v>0</v>
          </cell>
          <cell r="T1529">
            <v>0</v>
          </cell>
          <cell r="U1529">
            <v>0</v>
          </cell>
          <cell r="V1529">
            <v>0</v>
          </cell>
          <cell r="W1529">
            <v>0</v>
          </cell>
          <cell r="X1529">
            <v>20</v>
          </cell>
          <cell r="Y1529">
            <v>0</v>
          </cell>
          <cell r="Z1529">
            <v>66</v>
          </cell>
          <cell r="AA1529">
            <v>0</v>
          </cell>
          <cell r="AB1529">
            <v>0</v>
          </cell>
          <cell r="AC1529">
            <v>0</v>
          </cell>
          <cell r="AD1529">
            <v>0</v>
          </cell>
          <cell r="AE1529">
            <v>91.8</v>
          </cell>
          <cell r="AF1529">
            <v>19.600000000000001</v>
          </cell>
          <cell r="AG1529">
            <v>15.3</v>
          </cell>
          <cell r="AH1529">
            <v>4.13</v>
          </cell>
          <cell r="AI1529">
            <v>16.399999999999999</v>
          </cell>
          <cell r="AJ1529">
            <v>9</v>
          </cell>
          <cell r="AK1529">
            <v>8.1999999999999993</v>
          </cell>
          <cell r="AL1529">
            <v>1.75</v>
          </cell>
          <cell r="AM1529">
            <v>0</v>
          </cell>
          <cell r="AN1529">
            <v>46.1</v>
          </cell>
          <cell r="AO1529">
            <v>0</v>
          </cell>
          <cell r="AP1529">
            <v>15.7</v>
          </cell>
          <cell r="AQ1529">
            <v>0</v>
          </cell>
          <cell r="AR1529">
            <v>0</v>
          </cell>
          <cell r="AS1529">
            <v>0</v>
          </cell>
          <cell r="AT1529">
            <v>0</v>
          </cell>
          <cell r="AU1529">
            <v>0</v>
          </cell>
          <cell r="AV1529">
            <v>0</v>
          </cell>
          <cell r="AW1529">
            <v>0</v>
          </cell>
          <cell r="AX1529">
            <v>0</v>
          </cell>
          <cell r="AY1529" t="str">
            <v>HSS304.8X101.6X4.8</v>
          </cell>
        </row>
        <row r="1530">
          <cell r="A1530" t="str">
            <v>HSS</v>
          </cell>
          <cell r="B1530" t="str">
            <v>HSS12X3-1/2X3/8</v>
          </cell>
          <cell r="C1530">
            <v>36.299999999999997</v>
          </cell>
          <cell r="D1530">
            <v>10</v>
          </cell>
          <cell r="E1530">
            <v>0</v>
          </cell>
          <cell r="F1530">
            <v>12</v>
          </cell>
          <cell r="G1530">
            <v>0</v>
          </cell>
          <cell r="H1530">
            <v>0</v>
          </cell>
          <cell r="I1530">
            <v>3.5</v>
          </cell>
          <cell r="J1530">
            <v>0</v>
          </cell>
          <cell r="K1530">
            <v>0</v>
          </cell>
          <cell r="L1530">
            <v>0</v>
          </cell>
          <cell r="M1530">
            <v>0</v>
          </cell>
          <cell r="N1530">
            <v>0.375</v>
          </cell>
          <cell r="O1530">
            <v>0.34899999999999998</v>
          </cell>
          <cell r="P1530">
            <v>0</v>
          </cell>
          <cell r="Q1530">
            <v>0</v>
          </cell>
          <cell r="R1530">
            <v>0</v>
          </cell>
          <cell r="S1530">
            <v>0</v>
          </cell>
          <cell r="T1530">
            <v>0</v>
          </cell>
          <cell r="U1530">
            <v>0</v>
          </cell>
          <cell r="V1530">
            <v>0</v>
          </cell>
          <cell r="W1530">
            <v>0</v>
          </cell>
          <cell r="X1530">
            <v>7.03</v>
          </cell>
          <cell r="Y1530">
            <v>0</v>
          </cell>
          <cell r="Z1530">
            <v>31.4</v>
          </cell>
          <cell r="AA1530">
            <v>0</v>
          </cell>
          <cell r="AB1530">
            <v>0</v>
          </cell>
          <cell r="AC1530">
            <v>0</v>
          </cell>
          <cell r="AD1530">
            <v>0</v>
          </cell>
          <cell r="AE1530">
            <v>156</v>
          </cell>
          <cell r="AF1530">
            <v>34.700000000000003</v>
          </cell>
          <cell r="AG1530">
            <v>26</v>
          </cell>
          <cell r="AH1530">
            <v>3.94</v>
          </cell>
          <cell r="AI1530">
            <v>21.3</v>
          </cell>
          <cell r="AJ1530">
            <v>14</v>
          </cell>
          <cell r="AK1530">
            <v>12.2</v>
          </cell>
          <cell r="AL1530">
            <v>1.46</v>
          </cell>
          <cell r="AM1530">
            <v>0</v>
          </cell>
          <cell r="AN1530">
            <v>64.7</v>
          </cell>
          <cell r="AO1530">
            <v>0</v>
          </cell>
          <cell r="AP1530">
            <v>25.5</v>
          </cell>
          <cell r="AQ1530">
            <v>0</v>
          </cell>
          <cell r="AR1530">
            <v>0</v>
          </cell>
          <cell r="AS1530">
            <v>0</v>
          </cell>
          <cell r="AT1530">
            <v>0</v>
          </cell>
          <cell r="AU1530">
            <v>0</v>
          </cell>
          <cell r="AV1530">
            <v>0</v>
          </cell>
          <cell r="AW1530">
            <v>0</v>
          </cell>
          <cell r="AX1530">
            <v>0</v>
          </cell>
          <cell r="AY1530" t="str">
            <v>HSS304.8X88.9X9.5</v>
          </cell>
        </row>
        <row r="1531">
          <cell r="A1531" t="str">
            <v>HSS</v>
          </cell>
          <cell r="B1531" t="str">
            <v>HSS12X3-1/2X5/16</v>
          </cell>
          <cell r="C1531">
            <v>30.7</v>
          </cell>
          <cell r="D1531">
            <v>8.4600000000000009</v>
          </cell>
          <cell r="E1531">
            <v>0</v>
          </cell>
          <cell r="F1531">
            <v>12</v>
          </cell>
          <cell r="G1531">
            <v>0</v>
          </cell>
          <cell r="H1531">
            <v>0</v>
          </cell>
          <cell r="I1531">
            <v>3.5</v>
          </cell>
          <cell r="J1531">
            <v>0</v>
          </cell>
          <cell r="K1531">
            <v>0</v>
          </cell>
          <cell r="L1531">
            <v>0</v>
          </cell>
          <cell r="M1531">
            <v>0</v>
          </cell>
          <cell r="N1531">
            <v>0.3125</v>
          </cell>
          <cell r="O1531">
            <v>0.29099999999999998</v>
          </cell>
          <cell r="P1531">
            <v>0</v>
          </cell>
          <cell r="Q1531">
            <v>0</v>
          </cell>
          <cell r="R1531">
            <v>0</v>
          </cell>
          <cell r="S1531">
            <v>0</v>
          </cell>
          <cell r="T1531">
            <v>0</v>
          </cell>
          <cell r="U1531">
            <v>0</v>
          </cell>
          <cell r="V1531">
            <v>0</v>
          </cell>
          <cell r="W1531">
            <v>0</v>
          </cell>
          <cell r="X1531">
            <v>9.0299999999999994</v>
          </cell>
          <cell r="Y1531">
            <v>0</v>
          </cell>
          <cell r="Z1531">
            <v>38.200000000000003</v>
          </cell>
          <cell r="AA1531">
            <v>0</v>
          </cell>
          <cell r="AB1531">
            <v>0</v>
          </cell>
          <cell r="AC1531">
            <v>0</v>
          </cell>
          <cell r="AD1531">
            <v>0</v>
          </cell>
          <cell r="AE1531">
            <v>134</v>
          </cell>
          <cell r="AF1531">
            <v>29.6</v>
          </cell>
          <cell r="AG1531">
            <v>22.4</v>
          </cell>
          <cell r="AH1531">
            <v>3.98</v>
          </cell>
          <cell r="AI1531">
            <v>18.600000000000001</v>
          </cell>
          <cell r="AJ1531">
            <v>12.1</v>
          </cell>
          <cell r="AK1531">
            <v>10.6</v>
          </cell>
          <cell r="AL1531">
            <v>1.48</v>
          </cell>
          <cell r="AM1531">
            <v>0</v>
          </cell>
          <cell r="AN1531">
            <v>56</v>
          </cell>
          <cell r="AO1531">
            <v>0</v>
          </cell>
          <cell r="AP1531">
            <v>21.8</v>
          </cell>
          <cell r="AQ1531">
            <v>0</v>
          </cell>
          <cell r="AR1531">
            <v>0</v>
          </cell>
          <cell r="AS1531">
            <v>0</v>
          </cell>
          <cell r="AT1531">
            <v>0</v>
          </cell>
          <cell r="AU1531">
            <v>0</v>
          </cell>
          <cell r="AV1531">
            <v>0</v>
          </cell>
          <cell r="AW1531">
            <v>0</v>
          </cell>
          <cell r="AX1531">
            <v>0</v>
          </cell>
          <cell r="AY1531" t="str">
            <v>HSS304.8X88.9X7.9</v>
          </cell>
        </row>
        <row r="1532">
          <cell r="A1532" t="str">
            <v>HSS</v>
          </cell>
          <cell r="B1532" t="str">
            <v>HSS12X3X5/16</v>
          </cell>
          <cell r="C1532">
            <v>29.7</v>
          </cell>
          <cell r="D1532">
            <v>8.17</v>
          </cell>
          <cell r="E1532">
            <v>0</v>
          </cell>
          <cell r="F1532">
            <v>12</v>
          </cell>
          <cell r="G1532">
            <v>0</v>
          </cell>
          <cell r="H1532">
            <v>0</v>
          </cell>
          <cell r="I1532">
            <v>3</v>
          </cell>
          <cell r="J1532">
            <v>0</v>
          </cell>
          <cell r="K1532">
            <v>0</v>
          </cell>
          <cell r="L1532">
            <v>0</v>
          </cell>
          <cell r="M1532">
            <v>0</v>
          </cell>
          <cell r="N1532">
            <v>0.3125</v>
          </cell>
          <cell r="O1532">
            <v>0.29099999999999998</v>
          </cell>
          <cell r="P1532">
            <v>0</v>
          </cell>
          <cell r="Q1532">
            <v>0</v>
          </cell>
          <cell r="R1532">
            <v>0</v>
          </cell>
          <cell r="S1532">
            <v>0</v>
          </cell>
          <cell r="T1532">
            <v>0</v>
          </cell>
          <cell r="U1532">
            <v>0</v>
          </cell>
          <cell r="V1532">
            <v>0</v>
          </cell>
          <cell r="W1532">
            <v>0</v>
          </cell>
          <cell r="X1532">
            <v>7.31</v>
          </cell>
          <cell r="Y1532">
            <v>0</v>
          </cell>
          <cell r="Z1532">
            <v>38.200000000000003</v>
          </cell>
          <cell r="AA1532">
            <v>0</v>
          </cell>
          <cell r="AB1532">
            <v>0</v>
          </cell>
          <cell r="AC1532">
            <v>0</v>
          </cell>
          <cell r="AD1532">
            <v>0</v>
          </cell>
          <cell r="AE1532">
            <v>124</v>
          </cell>
          <cell r="AF1532">
            <v>27.9</v>
          </cell>
          <cell r="AG1532">
            <v>20.7</v>
          </cell>
          <cell r="AH1532">
            <v>3.9</v>
          </cell>
          <cell r="AI1532">
            <v>13.1</v>
          </cell>
          <cell r="AJ1532">
            <v>10</v>
          </cell>
          <cell r="AK1532">
            <v>8.73</v>
          </cell>
          <cell r="AL1532">
            <v>1.27</v>
          </cell>
          <cell r="AM1532">
            <v>0</v>
          </cell>
          <cell r="AN1532">
            <v>41.3</v>
          </cell>
          <cell r="AO1532">
            <v>0</v>
          </cell>
          <cell r="AP1532">
            <v>18.399999999999999</v>
          </cell>
          <cell r="AQ1532">
            <v>0</v>
          </cell>
          <cell r="AR1532">
            <v>0</v>
          </cell>
          <cell r="AS1532">
            <v>0</v>
          </cell>
          <cell r="AT1532">
            <v>0</v>
          </cell>
          <cell r="AU1532">
            <v>0</v>
          </cell>
          <cell r="AV1532">
            <v>0</v>
          </cell>
          <cell r="AW1532">
            <v>0</v>
          </cell>
          <cell r="AX1532">
            <v>0</v>
          </cell>
          <cell r="AY1532" t="str">
            <v>HSS304.8X76.2X7.9</v>
          </cell>
        </row>
        <row r="1533">
          <cell r="A1533" t="str">
            <v>HSS</v>
          </cell>
          <cell r="B1533" t="str">
            <v>HSS12X3X1/4</v>
          </cell>
          <cell r="C1533">
            <v>24.1</v>
          </cell>
          <cell r="D1533">
            <v>6.63</v>
          </cell>
          <cell r="E1533">
            <v>0</v>
          </cell>
          <cell r="F1533">
            <v>12</v>
          </cell>
          <cell r="G1533">
            <v>0</v>
          </cell>
          <cell r="H1533">
            <v>0</v>
          </cell>
          <cell r="I1533">
            <v>3</v>
          </cell>
          <cell r="J1533">
            <v>0</v>
          </cell>
          <cell r="K1533">
            <v>0</v>
          </cell>
          <cell r="L1533">
            <v>0</v>
          </cell>
          <cell r="M1533">
            <v>0</v>
          </cell>
          <cell r="N1533">
            <v>0.25</v>
          </cell>
          <cell r="O1533">
            <v>0.23300000000000001</v>
          </cell>
          <cell r="P1533">
            <v>0</v>
          </cell>
          <cell r="Q1533">
            <v>0</v>
          </cell>
          <cell r="R1533">
            <v>0</v>
          </cell>
          <cell r="S1533">
            <v>0</v>
          </cell>
          <cell r="T1533">
            <v>0</v>
          </cell>
          <cell r="U1533">
            <v>0</v>
          </cell>
          <cell r="V1533">
            <v>0</v>
          </cell>
          <cell r="W1533">
            <v>0</v>
          </cell>
          <cell r="X1533">
            <v>9.8800000000000008</v>
          </cell>
          <cell r="Y1533">
            <v>0</v>
          </cell>
          <cell r="Z1533">
            <v>48.5</v>
          </cell>
          <cell r="AA1533">
            <v>0</v>
          </cell>
          <cell r="AB1533">
            <v>0</v>
          </cell>
          <cell r="AC1533">
            <v>0</v>
          </cell>
          <cell r="AD1533">
            <v>0</v>
          </cell>
          <cell r="AE1533">
            <v>103</v>
          </cell>
          <cell r="AF1533">
            <v>22.9</v>
          </cell>
          <cell r="AG1533">
            <v>17.2</v>
          </cell>
          <cell r="AH1533">
            <v>3.94</v>
          </cell>
          <cell r="AI1533">
            <v>11.1</v>
          </cell>
          <cell r="AJ1533">
            <v>8.2799999999999994</v>
          </cell>
          <cell r="AK1533">
            <v>7.38</v>
          </cell>
          <cell r="AL1533">
            <v>1.29</v>
          </cell>
          <cell r="AM1533">
            <v>0</v>
          </cell>
          <cell r="AN1533">
            <v>34.5</v>
          </cell>
          <cell r="AO1533">
            <v>0</v>
          </cell>
          <cell r="AP1533">
            <v>15.1</v>
          </cell>
          <cell r="AQ1533">
            <v>0</v>
          </cell>
          <cell r="AR1533">
            <v>0</v>
          </cell>
          <cell r="AS1533">
            <v>0</v>
          </cell>
          <cell r="AT1533">
            <v>0</v>
          </cell>
          <cell r="AU1533">
            <v>0</v>
          </cell>
          <cell r="AV1533">
            <v>0</v>
          </cell>
          <cell r="AW1533">
            <v>0</v>
          </cell>
          <cell r="AX1533">
            <v>0</v>
          </cell>
          <cell r="AY1533" t="str">
            <v>HSS304.8X76.2X6.4</v>
          </cell>
        </row>
        <row r="1534">
          <cell r="A1534" t="str">
            <v>HSS</v>
          </cell>
          <cell r="B1534" t="str">
            <v>HSS12X3X3/16</v>
          </cell>
          <cell r="C1534">
            <v>18.3</v>
          </cell>
          <cell r="D1534">
            <v>5.0199999999999996</v>
          </cell>
          <cell r="E1534">
            <v>0</v>
          </cell>
          <cell r="F1534">
            <v>12</v>
          </cell>
          <cell r="G1534">
            <v>0</v>
          </cell>
          <cell r="H1534">
            <v>0</v>
          </cell>
          <cell r="I1534">
            <v>3</v>
          </cell>
          <cell r="J1534">
            <v>0</v>
          </cell>
          <cell r="K1534">
            <v>0</v>
          </cell>
          <cell r="L1534">
            <v>0</v>
          </cell>
          <cell r="M1534">
            <v>0</v>
          </cell>
          <cell r="N1534">
            <v>0.1875</v>
          </cell>
          <cell r="O1534">
            <v>0.17399999999999999</v>
          </cell>
          <cell r="P1534">
            <v>0</v>
          </cell>
          <cell r="Q1534">
            <v>0</v>
          </cell>
          <cell r="R1534">
            <v>0</v>
          </cell>
          <cell r="S1534">
            <v>0</v>
          </cell>
          <cell r="T1534">
            <v>0</v>
          </cell>
          <cell r="U1534">
            <v>0</v>
          </cell>
          <cell r="V1534">
            <v>0</v>
          </cell>
          <cell r="W1534">
            <v>0</v>
          </cell>
          <cell r="X1534">
            <v>14.2</v>
          </cell>
          <cell r="Y1534">
            <v>0</v>
          </cell>
          <cell r="Z1534">
            <v>66</v>
          </cell>
          <cell r="AA1534">
            <v>0</v>
          </cell>
          <cell r="AB1534">
            <v>0</v>
          </cell>
          <cell r="AC1534">
            <v>0</v>
          </cell>
          <cell r="AD1534">
            <v>0</v>
          </cell>
          <cell r="AE1534">
            <v>79.599999999999994</v>
          </cell>
          <cell r="AF1534">
            <v>17.5</v>
          </cell>
          <cell r="AG1534">
            <v>13.3</v>
          </cell>
          <cell r="AH1534">
            <v>3.98</v>
          </cell>
          <cell r="AI1534">
            <v>8.7200000000000006</v>
          </cell>
          <cell r="AJ1534">
            <v>6.4</v>
          </cell>
          <cell r="AK1534">
            <v>5.81</v>
          </cell>
          <cell r="AL1534">
            <v>1.32</v>
          </cell>
          <cell r="AM1534">
            <v>0</v>
          </cell>
          <cell r="AN1534">
            <v>26.8</v>
          </cell>
          <cell r="AO1534">
            <v>0</v>
          </cell>
          <cell r="AP1534">
            <v>11.6</v>
          </cell>
          <cell r="AQ1534">
            <v>0</v>
          </cell>
          <cell r="AR1534">
            <v>0</v>
          </cell>
          <cell r="AS1534">
            <v>0</v>
          </cell>
          <cell r="AT1534">
            <v>0</v>
          </cell>
          <cell r="AU1534">
            <v>0</v>
          </cell>
          <cell r="AV1534">
            <v>0</v>
          </cell>
          <cell r="AW1534">
            <v>0</v>
          </cell>
          <cell r="AX1534">
            <v>0</v>
          </cell>
          <cell r="AY1534" t="str">
            <v>HSS304.8X76.2X4.8</v>
          </cell>
        </row>
        <row r="1535">
          <cell r="A1535" t="str">
            <v>HSS</v>
          </cell>
          <cell r="B1535" t="str">
            <v>HSS12X2X1/4</v>
          </cell>
          <cell r="C1535">
            <v>22.4</v>
          </cell>
          <cell r="D1535">
            <v>6.17</v>
          </cell>
          <cell r="E1535">
            <v>0</v>
          </cell>
          <cell r="F1535">
            <v>12</v>
          </cell>
          <cell r="G1535">
            <v>0</v>
          </cell>
          <cell r="H1535">
            <v>0</v>
          </cell>
          <cell r="I1535">
            <v>2</v>
          </cell>
          <cell r="J1535">
            <v>0</v>
          </cell>
          <cell r="K1535">
            <v>0</v>
          </cell>
          <cell r="L1535">
            <v>0</v>
          </cell>
          <cell r="M1535">
            <v>0</v>
          </cell>
          <cell r="N1535">
            <v>0.25</v>
          </cell>
          <cell r="O1535">
            <v>0.23300000000000001</v>
          </cell>
          <cell r="P1535">
            <v>0</v>
          </cell>
          <cell r="Q1535">
            <v>0</v>
          </cell>
          <cell r="R1535">
            <v>0</v>
          </cell>
          <cell r="S1535">
            <v>0</v>
          </cell>
          <cell r="T1535">
            <v>0</v>
          </cell>
          <cell r="U1535">
            <v>0</v>
          </cell>
          <cell r="V1535">
            <v>0</v>
          </cell>
          <cell r="W1535">
            <v>0</v>
          </cell>
          <cell r="X1535">
            <v>5.58</v>
          </cell>
          <cell r="Y1535">
            <v>0</v>
          </cell>
          <cell r="Z1535">
            <v>48.5</v>
          </cell>
          <cell r="AA1535">
            <v>0</v>
          </cell>
          <cell r="AB1535">
            <v>0</v>
          </cell>
          <cell r="AC1535">
            <v>0</v>
          </cell>
          <cell r="AD1535">
            <v>0</v>
          </cell>
          <cell r="AE1535">
            <v>86.9</v>
          </cell>
          <cell r="AF1535">
            <v>20.100000000000001</v>
          </cell>
          <cell r="AG1535">
            <v>14.5</v>
          </cell>
          <cell r="AH1535">
            <v>3.75</v>
          </cell>
          <cell r="AI1535">
            <v>4.41</v>
          </cell>
          <cell r="AJ1535">
            <v>5.08</v>
          </cell>
          <cell r="AK1535">
            <v>4.41</v>
          </cell>
          <cell r="AL1535">
            <v>0.84499999999999997</v>
          </cell>
          <cell r="AM1535">
            <v>0</v>
          </cell>
          <cell r="AN1535">
            <v>15.1</v>
          </cell>
          <cell r="AO1535">
            <v>0</v>
          </cell>
          <cell r="AP1535">
            <v>9.64</v>
          </cell>
          <cell r="AQ1535">
            <v>0</v>
          </cell>
          <cell r="AR1535">
            <v>0</v>
          </cell>
          <cell r="AS1535">
            <v>0</v>
          </cell>
          <cell r="AT1535">
            <v>0</v>
          </cell>
          <cell r="AU1535">
            <v>0</v>
          </cell>
          <cell r="AV1535">
            <v>0</v>
          </cell>
          <cell r="AW1535">
            <v>0</v>
          </cell>
          <cell r="AX1535">
            <v>0</v>
          </cell>
          <cell r="AY1535" t="str">
            <v>HSS304.8X50.8X6.4</v>
          </cell>
        </row>
        <row r="1536">
          <cell r="A1536" t="str">
            <v>HSS</v>
          </cell>
          <cell r="B1536" t="str">
            <v>HSS12X2X3/16</v>
          </cell>
          <cell r="C1536">
            <v>17.100000000000001</v>
          </cell>
          <cell r="D1536">
            <v>4.67</v>
          </cell>
          <cell r="E1536">
            <v>0</v>
          </cell>
          <cell r="F1536">
            <v>12</v>
          </cell>
          <cell r="G1536">
            <v>0</v>
          </cell>
          <cell r="H1536">
            <v>0</v>
          </cell>
          <cell r="I1536">
            <v>2</v>
          </cell>
          <cell r="J1536">
            <v>0</v>
          </cell>
          <cell r="K1536">
            <v>0</v>
          </cell>
          <cell r="L1536">
            <v>0</v>
          </cell>
          <cell r="M1536">
            <v>0</v>
          </cell>
          <cell r="N1536">
            <v>0.1875</v>
          </cell>
          <cell r="O1536">
            <v>0.17399999999999999</v>
          </cell>
          <cell r="P1536">
            <v>0</v>
          </cell>
          <cell r="Q1536">
            <v>0</v>
          </cell>
          <cell r="R1536">
            <v>0</v>
          </cell>
          <cell r="S1536">
            <v>0</v>
          </cell>
          <cell r="T1536">
            <v>0</v>
          </cell>
          <cell r="U1536">
            <v>0</v>
          </cell>
          <cell r="V1536">
            <v>0</v>
          </cell>
          <cell r="W1536">
            <v>0</v>
          </cell>
          <cell r="X1536">
            <v>8.49</v>
          </cell>
          <cell r="Y1536">
            <v>0</v>
          </cell>
          <cell r="Z1536">
            <v>66</v>
          </cell>
          <cell r="AA1536">
            <v>0</v>
          </cell>
          <cell r="AB1536">
            <v>0</v>
          </cell>
          <cell r="AC1536">
            <v>0</v>
          </cell>
          <cell r="AD1536">
            <v>0</v>
          </cell>
          <cell r="AE1536">
            <v>67.400000000000006</v>
          </cell>
          <cell r="AF1536">
            <v>15.5</v>
          </cell>
          <cell r="AG1536">
            <v>11.2</v>
          </cell>
          <cell r="AH1536">
            <v>3.8</v>
          </cell>
          <cell r="AI1536">
            <v>3.55</v>
          </cell>
          <cell r="AJ1536">
            <v>3.97</v>
          </cell>
          <cell r="AK1536">
            <v>3.55</v>
          </cell>
          <cell r="AL1536">
            <v>0.872</v>
          </cell>
          <cell r="AM1536">
            <v>0</v>
          </cell>
          <cell r="AN1536">
            <v>12</v>
          </cell>
          <cell r="AO1536">
            <v>0</v>
          </cell>
          <cell r="AP1536">
            <v>7.49</v>
          </cell>
          <cell r="AQ1536">
            <v>0</v>
          </cell>
          <cell r="AR1536">
            <v>0</v>
          </cell>
          <cell r="AS1536">
            <v>0</v>
          </cell>
          <cell r="AT1536">
            <v>0</v>
          </cell>
          <cell r="AU1536">
            <v>0</v>
          </cell>
          <cell r="AV1536">
            <v>0</v>
          </cell>
          <cell r="AW1536">
            <v>0</v>
          </cell>
          <cell r="AX1536">
            <v>0</v>
          </cell>
          <cell r="AY1536" t="str">
            <v>HSS304.8X50.8X4.8</v>
          </cell>
        </row>
        <row r="1537">
          <cell r="A1537" t="str">
            <v>HSS</v>
          </cell>
          <cell r="B1537" t="str">
            <v>HSS10X10X5/8</v>
          </cell>
          <cell r="C1537">
            <v>76.099999999999994</v>
          </cell>
          <cell r="D1537">
            <v>21</v>
          </cell>
          <cell r="E1537">
            <v>0</v>
          </cell>
          <cell r="F1537">
            <v>10</v>
          </cell>
          <cell r="G1537">
            <v>0</v>
          </cell>
          <cell r="H1537">
            <v>0</v>
          </cell>
          <cell r="I1537">
            <v>10</v>
          </cell>
          <cell r="J1537">
            <v>0</v>
          </cell>
          <cell r="K1537">
            <v>0</v>
          </cell>
          <cell r="L1537">
            <v>0</v>
          </cell>
          <cell r="M1537">
            <v>0</v>
          </cell>
          <cell r="N1537">
            <v>0.625</v>
          </cell>
          <cell r="O1537">
            <v>0.58099999999999996</v>
          </cell>
          <cell r="P1537">
            <v>0</v>
          </cell>
          <cell r="Q1537">
            <v>0</v>
          </cell>
          <cell r="R1537">
            <v>0</v>
          </cell>
          <cell r="S1537">
            <v>0</v>
          </cell>
          <cell r="T1537">
            <v>0</v>
          </cell>
          <cell r="U1537">
            <v>0</v>
          </cell>
          <cell r="V1537">
            <v>0</v>
          </cell>
          <cell r="W1537">
            <v>0</v>
          </cell>
          <cell r="X1537">
            <v>14.2</v>
          </cell>
          <cell r="Y1537">
            <v>0</v>
          </cell>
          <cell r="Z1537">
            <v>14.2</v>
          </cell>
          <cell r="AA1537">
            <v>0</v>
          </cell>
          <cell r="AB1537">
            <v>0</v>
          </cell>
          <cell r="AC1537">
            <v>0</v>
          </cell>
          <cell r="AD1537">
            <v>0</v>
          </cell>
          <cell r="AE1537">
            <v>304</v>
          </cell>
          <cell r="AF1537">
            <v>73.2</v>
          </cell>
          <cell r="AG1537">
            <v>60.8</v>
          </cell>
          <cell r="AH1537">
            <v>3.8</v>
          </cell>
          <cell r="AI1537">
            <v>304</v>
          </cell>
          <cell r="AJ1537">
            <v>73.2</v>
          </cell>
          <cell r="AK1537">
            <v>60.8</v>
          </cell>
          <cell r="AL1537">
            <v>3.8</v>
          </cell>
          <cell r="AM1537">
            <v>0</v>
          </cell>
          <cell r="AN1537">
            <v>498</v>
          </cell>
          <cell r="AO1537">
            <v>0</v>
          </cell>
          <cell r="AP1537">
            <v>102</v>
          </cell>
          <cell r="AQ1537">
            <v>0</v>
          </cell>
          <cell r="AR1537">
            <v>0</v>
          </cell>
          <cell r="AS1537">
            <v>0</v>
          </cell>
          <cell r="AT1537">
            <v>0</v>
          </cell>
          <cell r="AU1537">
            <v>0</v>
          </cell>
          <cell r="AV1537">
            <v>0</v>
          </cell>
          <cell r="AW1537">
            <v>0</v>
          </cell>
          <cell r="AX1537">
            <v>0</v>
          </cell>
          <cell r="AY1537" t="str">
            <v>HSS254X254X15.9</v>
          </cell>
        </row>
        <row r="1538">
          <cell r="A1538" t="str">
            <v>HSS</v>
          </cell>
          <cell r="B1538" t="str">
            <v>HSS10X10X1/2</v>
          </cell>
          <cell r="C1538">
            <v>62.3</v>
          </cell>
          <cell r="D1538">
            <v>17.2</v>
          </cell>
          <cell r="E1538">
            <v>0</v>
          </cell>
          <cell r="F1538">
            <v>10</v>
          </cell>
          <cell r="G1538">
            <v>0</v>
          </cell>
          <cell r="H1538">
            <v>0</v>
          </cell>
          <cell r="I1538">
            <v>10</v>
          </cell>
          <cell r="J1538">
            <v>0</v>
          </cell>
          <cell r="K1538">
            <v>0</v>
          </cell>
          <cell r="L1538">
            <v>0</v>
          </cell>
          <cell r="M1538">
            <v>0</v>
          </cell>
          <cell r="N1538">
            <v>0.5</v>
          </cell>
          <cell r="O1538">
            <v>0.46500000000000002</v>
          </cell>
          <cell r="P1538">
            <v>0</v>
          </cell>
          <cell r="Q1538">
            <v>0</v>
          </cell>
          <cell r="R1538">
            <v>0</v>
          </cell>
          <cell r="S1538">
            <v>0</v>
          </cell>
          <cell r="T1538">
            <v>0</v>
          </cell>
          <cell r="U1538">
            <v>0</v>
          </cell>
          <cell r="V1538">
            <v>0</v>
          </cell>
          <cell r="W1538">
            <v>0</v>
          </cell>
          <cell r="X1538">
            <v>18.5</v>
          </cell>
          <cell r="Y1538">
            <v>0</v>
          </cell>
          <cell r="Z1538">
            <v>18.5</v>
          </cell>
          <cell r="AA1538">
            <v>0</v>
          </cell>
          <cell r="AB1538">
            <v>0</v>
          </cell>
          <cell r="AC1538">
            <v>0</v>
          </cell>
          <cell r="AD1538">
            <v>0</v>
          </cell>
          <cell r="AE1538">
            <v>256</v>
          </cell>
          <cell r="AF1538">
            <v>60.7</v>
          </cell>
          <cell r="AG1538">
            <v>51.2</v>
          </cell>
          <cell r="AH1538">
            <v>3.86</v>
          </cell>
          <cell r="AI1538">
            <v>256</v>
          </cell>
          <cell r="AJ1538">
            <v>60.7</v>
          </cell>
          <cell r="AK1538">
            <v>51.2</v>
          </cell>
          <cell r="AL1538">
            <v>3.86</v>
          </cell>
          <cell r="AM1538">
            <v>0</v>
          </cell>
          <cell r="AN1538">
            <v>412</v>
          </cell>
          <cell r="AO1538">
            <v>0</v>
          </cell>
          <cell r="AP1538">
            <v>84.2</v>
          </cell>
          <cell r="AQ1538">
            <v>0</v>
          </cell>
          <cell r="AR1538">
            <v>0</v>
          </cell>
          <cell r="AS1538">
            <v>0</v>
          </cell>
          <cell r="AT1538">
            <v>0</v>
          </cell>
          <cell r="AU1538">
            <v>0</v>
          </cell>
          <cell r="AV1538">
            <v>0</v>
          </cell>
          <cell r="AW1538">
            <v>0</v>
          </cell>
          <cell r="AX1538">
            <v>0</v>
          </cell>
          <cell r="AY1538" t="str">
            <v>HSS254X254X12.7</v>
          </cell>
        </row>
        <row r="1539">
          <cell r="A1539" t="str">
            <v>HSS</v>
          </cell>
          <cell r="B1539" t="str">
            <v>HSS10X10X3/8</v>
          </cell>
          <cell r="C1539">
            <v>47.8</v>
          </cell>
          <cell r="D1539">
            <v>13.2</v>
          </cell>
          <cell r="E1539">
            <v>0</v>
          </cell>
          <cell r="F1539">
            <v>10</v>
          </cell>
          <cell r="G1539">
            <v>0</v>
          </cell>
          <cell r="H1539">
            <v>0</v>
          </cell>
          <cell r="I1539">
            <v>10</v>
          </cell>
          <cell r="J1539">
            <v>0</v>
          </cell>
          <cell r="K1539">
            <v>0</v>
          </cell>
          <cell r="L1539">
            <v>0</v>
          </cell>
          <cell r="M1539">
            <v>0</v>
          </cell>
          <cell r="N1539">
            <v>0.375</v>
          </cell>
          <cell r="O1539">
            <v>0.34899999999999998</v>
          </cell>
          <cell r="P1539">
            <v>0</v>
          </cell>
          <cell r="Q1539">
            <v>0</v>
          </cell>
          <cell r="R1539">
            <v>0</v>
          </cell>
          <cell r="S1539">
            <v>0</v>
          </cell>
          <cell r="T1539">
            <v>0</v>
          </cell>
          <cell r="U1539">
            <v>0</v>
          </cell>
          <cell r="V1539">
            <v>0</v>
          </cell>
          <cell r="W1539">
            <v>0</v>
          </cell>
          <cell r="X1539">
            <v>25.7</v>
          </cell>
          <cell r="Y1539">
            <v>0</v>
          </cell>
          <cell r="Z1539">
            <v>25.7</v>
          </cell>
          <cell r="AA1539">
            <v>0</v>
          </cell>
          <cell r="AB1539">
            <v>0</v>
          </cell>
          <cell r="AC1539">
            <v>0</v>
          </cell>
          <cell r="AD1539">
            <v>0</v>
          </cell>
          <cell r="AE1539">
            <v>202</v>
          </cell>
          <cell r="AF1539">
            <v>47.2</v>
          </cell>
          <cell r="AG1539">
            <v>40.4</v>
          </cell>
          <cell r="AH1539">
            <v>3.92</v>
          </cell>
          <cell r="AI1539">
            <v>202</v>
          </cell>
          <cell r="AJ1539">
            <v>47.2</v>
          </cell>
          <cell r="AK1539">
            <v>40.4</v>
          </cell>
          <cell r="AL1539">
            <v>3.92</v>
          </cell>
          <cell r="AM1539">
            <v>0</v>
          </cell>
          <cell r="AN1539">
            <v>320</v>
          </cell>
          <cell r="AO1539">
            <v>0</v>
          </cell>
          <cell r="AP1539">
            <v>64.8</v>
          </cell>
          <cell r="AQ1539">
            <v>0</v>
          </cell>
          <cell r="AR1539">
            <v>0</v>
          </cell>
          <cell r="AS1539">
            <v>0</v>
          </cell>
          <cell r="AT1539">
            <v>0</v>
          </cell>
          <cell r="AU1539">
            <v>0</v>
          </cell>
          <cell r="AV1539">
            <v>0</v>
          </cell>
          <cell r="AW1539">
            <v>0</v>
          </cell>
          <cell r="AX1539">
            <v>0</v>
          </cell>
          <cell r="AY1539" t="str">
            <v>HSS254X254X9.5</v>
          </cell>
        </row>
        <row r="1540">
          <cell r="A1540" t="str">
            <v>HSS</v>
          </cell>
          <cell r="B1540" t="str">
            <v>HSS10X10X5/16</v>
          </cell>
          <cell r="C1540">
            <v>40.299999999999997</v>
          </cell>
          <cell r="D1540">
            <v>11.1</v>
          </cell>
          <cell r="E1540">
            <v>0</v>
          </cell>
          <cell r="F1540">
            <v>10</v>
          </cell>
          <cell r="G1540">
            <v>0</v>
          </cell>
          <cell r="H1540">
            <v>0</v>
          </cell>
          <cell r="I1540">
            <v>10</v>
          </cell>
          <cell r="J1540">
            <v>0</v>
          </cell>
          <cell r="K1540">
            <v>0</v>
          </cell>
          <cell r="L1540">
            <v>0</v>
          </cell>
          <cell r="M1540">
            <v>0</v>
          </cell>
          <cell r="N1540">
            <v>0.3125</v>
          </cell>
          <cell r="O1540">
            <v>0.29099999999999998</v>
          </cell>
          <cell r="P1540">
            <v>0</v>
          </cell>
          <cell r="Q1540">
            <v>0</v>
          </cell>
          <cell r="R1540">
            <v>0</v>
          </cell>
          <cell r="S1540">
            <v>0</v>
          </cell>
          <cell r="T1540">
            <v>0</v>
          </cell>
          <cell r="U1540">
            <v>0</v>
          </cell>
          <cell r="V1540">
            <v>0</v>
          </cell>
          <cell r="W1540">
            <v>0</v>
          </cell>
          <cell r="X1540">
            <v>31.4</v>
          </cell>
          <cell r="Y1540">
            <v>0</v>
          </cell>
          <cell r="Z1540">
            <v>31.4</v>
          </cell>
          <cell r="AA1540">
            <v>0</v>
          </cell>
          <cell r="AB1540">
            <v>0</v>
          </cell>
          <cell r="AC1540">
            <v>0</v>
          </cell>
          <cell r="AD1540">
            <v>0</v>
          </cell>
          <cell r="AE1540">
            <v>172</v>
          </cell>
          <cell r="AF1540">
            <v>40.1</v>
          </cell>
          <cell r="AG1540">
            <v>34.5</v>
          </cell>
          <cell r="AH1540">
            <v>3.94</v>
          </cell>
          <cell r="AI1540">
            <v>172</v>
          </cell>
          <cell r="AJ1540">
            <v>40.1</v>
          </cell>
          <cell r="AK1540">
            <v>34.5</v>
          </cell>
          <cell r="AL1540">
            <v>3.94</v>
          </cell>
          <cell r="AM1540">
            <v>0</v>
          </cell>
          <cell r="AN1540">
            <v>271</v>
          </cell>
          <cell r="AO1540">
            <v>0</v>
          </cell>
          <cell r="AP1540">
            <v>54.8</v>
          </cell>
          <cell r="AQ1540">
            <v>0</v>
          </cell>
          <cell r="AR1540">
            <v>0</v>
          </cell>
          <cell r="AS1540">
            <v>0</v>
          </cell>
          <cell r="AT1540">
            <v>0</v>
          </cell>
          <cell r="AU1540">
            <v>0</v>
          </cell>
          <cell r="AV1540">
            <v>0</v>
          </cell>
          <cell r="AW1540">
            <v>0</v>
          </cell>
          <cell r="AX1540">
            <v>0</v>
          </cell>
          <cell r="AY1540" t="str">
            <v>HSS254X254X7.9</v>
          </cell>
        </row>
        <row r="1541">
          <cell r="A1541" t="str">
            <v>HSS</v>
          </cell>
          <cell r="B1541" t="str">
            <v>HSS10X10X1/4</v>
          </cell>
          <cell r="C1541">
            <v>32.6</v>
          </cell>
          <cell r="D1541">
            <v>8.9600000000000009</v>
          </cell>
          <cell r="E1541">
            <v>0</v>
          </cell>
          <cell r="F1541">
            <v>10</v>
          </cell>
          <cell r="G1541">
            <v>0</v>
          </cell>
          <cell r="H1541">
            <v>0</v>
          </cell>
          <cell r="I1541">
            <v>10</v>
          </cell>
          <cell r="J1541">
            <v>0</v>
          </cell>
          <cell r="K1541">
            <v>0</v>
          </cell>
          <cell r="L1541">
            <v>0</v>
          </cell>
          <cell r="M1541">
            <v>0</v>
          </cell>
          <cell r="N1541">
            <v>0.25</v>
          </cell>
          <cell r="O1541">
            <v>0.23300000000000001</v>
          </cell>
          <cell r="P1541">
            <v>0</v>
          </cell>
          <cell r="Q1541">
            <v>0</v>
          </cell>
          <cell r="R1541">
            <v>0</v>
          </cell>
          <cell r="S1541">
            <v>0</v>
          </cell>
          <cell r="T1541">
            <v>0</v>
          </cell>
          <cell r="U1541">
            <v>0</v>
          </cell>
          <cell r="V1541">
            <v>0</v>
          </cell>
          <cell r="W1541">
            <v>0</v>
          </cell>
          <cell r="X1541">
            <v>39.9</v>
          </cell>
          <cell r="Y1541">
            <v>0</v>
          </cell>
          <cell r="Z1541">
            <v>39.9</v>
          </cell>
          <cell r="AA1541">
            <v>0</v>
          </cell>
          <cell r="AB1541">
            <v>0</v>
          </cell>
          <cell r="AC1541">
            <v>0</v>
          </cell>
          <cell r="AD1541">
            <v>0</v>
          </cell>
          <cell r="AE1541">
            <v>141</v>
          </cell>
          <cell r="AF1541">
            <v>32.700000000000003</v>
          </cell>
          <cell r="AG1541">
            <v>28.3</v>
          </cell>
          <cell r="AH1541">
            <v>3.97</v>
          </cell>
          <cell r="AI1541">
            <v>141</v>
          </cell>
          <cell r="AJ1541">
            <v>32.700000000000003</v>
          </cell>
          <cell r="AK1541">
            <v>28.3</v>
          </cell>
          <cell r="AL1541">
            <v>3.97</v>
          </cell>
          <cell r="AM1541">
            <v>0</v>
          </cell>
          <cell r="AN1541">
            <v>220</v>
          </cell>
          <cell r="AO1541">
            <v>0</v>
          </cell>
          <cell r="AP1541">
            <v>44.4</v>
          </cell>
          <cell r="AQ1541">
            <v>0</v>
          </cell>
          <cell r="AR1541">
            <v>0</v>
          </cell>
          <cell r="AS1541">
            <v>0</v>
          </cell>
          <cell r="AT1541">
            <v>0</v>
          </cell>
          <cell r="AU1541">
            <v>0</v>
          </cell>
          <cell r="AV1541">
            <v>0</v>
          </cell>
          <cell r="AW1541">
            <v>0</v>
          </cell>
          <cell r="AX1541">
            <v>0</v>
          </cell>
          <cell r="AY1541" t="str">
            <v>HSS254X254X6.4</v>
          </cell>
        </row>
        <row r="1542">
          <cell r="A1542" t="str">
            <v>HSS</v>
          </cell>
          <cell r="B1542" t="str">
            <v>HSS10X10X3/16</v>
          </cell>
          <cell r="C1542">
            <v>24.7</v>
          </cell>
          <cell r="D1542">
            <v>6.76</v>
          </cell>
          <cell r="E1542">
            <v>0</v>
          </cell>
          <cell r="F1542">
            <v>10</v>
          </cell>
          <cell r="G1542">
            <v>0</v>
          </cell>
          <cell r="H1542">
            <v>0</v>
          </cell>
          <cell r="I1542">
            <v>10</v>
          </cell>
          <cell r="J1542">
            <v>0</v>
          </cell>
          <cell r="K1542">
            <v>0</v>
          </cell>
          <cell r="L1542">
            <v>0</v>
          </cell>
          <cell r="M1542">
            <v>0</v>
          </cell>
          <cell r="N1542">
            <v>0.1875</v>
          </cell>
          <cell r="O1542">
            <v>0.17399999999999999</v>
          </cell>
          <cell r="P1542">
            <v>0</v>
          </cell>
          <cell r="Q1542">
            <v>0</v>
          </cell>
          <cell r="R1542">
            <v>0</v>
          </cell>
          <cell r="S1542">
            <v>0</v>
          </cell>
          <cell r="T1542">
            <v>0</v>
          </cell>
          <cell r="U1542">
            <v>0</v>
          </cell>
          <cell r="V1542">
            <v>0</v>
          </cell>
          <cell r="W1542">
            <v>0</v>
          </cell>
          <cell r="X1542">
            <v>54.5</v>
          </cell>
          <cell r="Y1542">
            <v>0</v>
          </cell>
          <cell r="Z1542">
            <v>54.5</v>
          </cell>
          <cell r="AA1542">
            <v>0</v>
          </cell>
          <cell r="AB1542">
            <v>0</v>
          </cell>
          <cell r="AC1542">
            <v>0</v>
          </cell>
          <cell r="AD1542">
            <v>0</v>
          </cell>
          <cell r="AE1542">
            <v>108</v>
          </cell>
          <cell r="AF1542">
            <v>24.8</v>
          </cell>
          <cell r="AG1542">
            <v>21.6</v>
          </cell>
          <cell r="AH1542">
            <v>4</v>
          </cell>
          <cell r="AI1542">
            <v>108</v>
          </cell>
          <cell r="AJ1542">
            <v>24.8</v>
          </cell>
          <cell r="AK1542">
            <v>21.6</v>
          </cell>
          <cell r="AL1542">
            <v>4</v>
          </cell>
          <cell r="AM1542">
            <v>0</v>
          </cell>
          <cell r="AN1542">
            <v>167</v>
          </cell>
          <cell r="AO1542">
            <v>0</v>
          </cell>
          <cell r="AP1542">
            <v>33.6</v>
          </cell>
          <cell r="AQ1542">
            <v>0</v>
          </cell>
          <cell r="AR1542">
            <v>0</v>
          </cell>
          <cell r="AS1542">
            <v>0</v>
          </cell>
          <cell r="AT1542">
            <v>0</v>
          </cell>
          <cell r="AU1542">
            <v>0</v>
          </cell>
          <cell r="AV1542">
            <v>0</v>
          </cell>
          <cell r="AW1542">
            <v>0</v>
          </cell>
          <cell r="AX1542">
            <v>0</v>
          </cell>
          <cell r="AY1542" t="str">
            <v>HSS254X254X4.8</v>
          </cell>
        </row>
        <row r="1543">
          <cell r="A1543" t="str">
            <v>HSS</v>
          </cell>
          <cell r="B1543" t="str">
            <v>HSS10X8X1/2</v>
          </cell>
          <cell r="C1543">
            <v>55.5</v>
          </cell>
          <cell r="D1543">
            <v>15.3</v>
          </cell>
          <cell r="E1543">
            <v>0</v>
          </cell>
          <cell r="F1543">
            <v>10</v>
          </cell>
          <cell r="G1543">
            <v>0</v>
          </cell>
          <cell r="H1543">
            <v>0</v>
          </cell>
          <cell r="I1543">
            <v>8</v>
          </cell>
          <cell r="J1543">
            <v>0</v>
          </cell>
          <cell r="K1543">
            <v>0</v>
          </cell>
          <cell r="L1543">
            <v>0</v>
          </cell>
          <cell r="M1543">
            <v>0</v>
          </cell>
          <cell r="N1543">
            <v>0.5</v>
          </cell>
          <cell r="O1543">
            <v>0.46500000000000002</v>
          </cell>
          <cell r="P1543">
            <v>0</v>
          </cell>
          <cell r="Q1543">
            <v>0</v>
          </cell>
          <cell r="R1543">
            <v>0</v>
          </cell>
          <cell r="S1543">
            <v>0</v>
          </cell>
          <cell r="T1543">
            <v>0</v>
          </cell>
          <cell r="U1543">
            <v>0</v>
          </cell>
          <cell r="V1543">
            <v>0</v>
          </cell>
          <cell r="W1543">
            <v>0</v>
          </cell>
          <cell r="X1543">
            <v>14.2</v>
          </cell>
          <cell r="Y1543">
            <v>0</v>
          </cell>
          <cell r="Z1543">
            <v>18.5</v>
          </cell>
          <cell r="AA1543">
            <v>0</v>
          </cell>
          <cell r="AB1543">
            <v>0</v>
          </cell>
          <cell r="AC1543">
            <v>0</v>
          </cell>
          <cell r="AD1543">
            <v>0</v>
          </cell>
          <cell r="AE1543">
            <v>214</v>
          </cell>
          <cell r="AF1543">
            <v>51.9</v>
          </cell>
          <cell r="AG1543">
            <v>42.7</v>
          </cell>
          <cell r="AH1543">
            <v>3.73</v>
          </cell>
          <cell r="AI1543">
            <v>151</v>
          </cell>
          <cell r="AJ1543">
            <v>44.5</v>
          </cell>
          <cell r="AK1543">
            <v>37.799999999999997</v>
          </cell>
          <cell r="AL1543">
            <v>3.14</v>
          </cell>
          <cell r="AM1543">
            <v>0</v>
          </cell>
          <cell r="AN1543">
            <v>288</v>
          </cell>
          <cell r="AO1543">
            <v>0</v>
          </cell>
          <cell r="AP1543">
            <v>66.400000000000006</v>
          </cell>
          <cell r="AQ1543">
            <v>0</v>
          </cell>
          <cell r="AR1543">
            <v>0</v>
          </cell>
          <cell r="AS1543">
            <v>0</v>
          </cell>
          <cell r="AT1543">
            <v>0</v>
          </cell>
          <cell r="AU1543">
            <v>0</v>
          </cell>
          <cell r="AV1543">
            <v>0</v>
          </cell>
          <cell r="AW1543">
            <v>0</v>
          </cell>
          <cell r="AX1543">
            <v>0</v>
          </cell>
          <cell r="AY1543" t="str">
            <v>HSS254X203.2X12.7</v>
          </cell>
        </row>
        <row r="1544">
          <cell r="A1544" t="str">
            <v>HSS</v>
          </cell>
          <cell r="B1544" t="str">
            <v>HSS10X8X3/8</v>
          </cell>
          <cell r="C1544">
            <v>42.7</v>
          </cell>
          <cell r="D1544">
            <v>11.8</v>
          </cell>
          <cell r="E1544">
            <v>0</v>
          </cell>
          <cell r="F1544">
            <v>10</v>
          </cell>
          <cell r="G1544">
            <v>0</v>
          </cell>
          <cell r="H1544">
            <v>0</v>
          </cell>
          <cell r="I1544">
            <v>8</v>
          </cell>
          <cell r="J1544">
            <v>0</v>
          </cell>
          <cell r="K1544">
            <v>0</v>
          </cell>
          <cell r="L1544">
            <v>0</v>
          </cell>
          <cell r="M1544">
            <v>0</v>
          </cell>
          <cell r="N1544">
            <v>0.375</v>
          </cell>
          <cell r="O1544">
            <v>0.34899999999999998</v>
          </cell>
          <cell r="P1544">
            <v>0</v>
          </cell>
          <cell r="Q1544">
            <v>0</v>
          </cell>
          <cell r="R1544">
            <v>0</v>
          </cell>
          <cell r="S1544">
            <v>0</v>
          </cell>
          <cell r="T1544">
            <v>0</v>
          </cell>
          <cell r="U1544">
            <v>0</v>
          </cell>
          <cell r="V1544">
            <v>0</v>
          </cell>
          <cell r="W1544">
            <v>0</v>
          </cell>
          <cell r="X1544">
            <v>19.899999999999999</v>
          </cell>
          <cell r="Y1544">
            <v>0</v>
          </cell>
          <cell r="Z1544">
            <v>25.7</v>
          </cell>
          <cell r="AA1544">
            <v>0</v>
          </cell>
          <cell r="AB1544">
            <v>0</v>
          </cell>
          <cell r="AC1544">
            <v>0</v>
          </cell>
          <cell r="AD1544">
            <v>0</v>
          </cell>
          <cell r="AE1544">
            <v>169</v>
          </cell>
          <cell r="AF1544">
            <v>40.5</v>
          </cell>
          <cell r="AG1544">
            <v>33.9</v>
          </cell>
          <cell r="AH1544">
            <v>3.79</v>
          </cell>
          <cell r="AI1544">
            <v>120</v>
          </cell>
          <cell r="AJ1544">
            <v>34.799999999999997</v>
          </cell>
          <cell r="AK1544">
            <v>30</v>
          </cell>
          <cell r="AL1544">
            <v>3.19</v>
          </cell>
          <cell r="AM1544">
            <v>0</v>
          </cell>
          <cell r="AN1544">
            <v>224</v>
          </cell>
          <cell r="AO1544">
            <v>0</v>
          </cell>
          <cell r="AP1544">
            <v>51.4</v>
          </cell>
          <cell r="AQ1544">
            <v>0</v>
          </cell>
          <cell r="AR1544">
            <v>0</v>
          </cell>
          <cell r="AS1544">
            <v>0</v>
          </cell>
          <cell r="AT1544">
            <v>0</v>
          </cell>
          <cell r="AU1544">
            <v>0</v>
          </cell>
          <cell r="AV1544">
            <v>0</v>
          </cell>
          <cell r="AW1544">
            <v>0</v>
          </cell>
          <cell r="AX1544">
            <v>0</v>
          </cell>
          <cell r="AY1544" t="str">
            <v>HSS254X203.2X9.5</v>
          </cell>
        </row>
        <row r="1545">
          <cell r="A1545" t="str">
            <v>HSS</v>
          </cell>
          <cell r="B1545" t="str">
            <v>HSS10X8X5/16</v>
          </cell>
          <cell r="C1545">
            <v>36</v>
          </cell>
          <cell r="D1545">
            <v>9.92</v>
          </cell>
          <cell r="E1545">
            <v>0</v>
          </cell>
          <cell r="F1545">
            <v>10</v>
          </cell>
          <cell r="G1545">
            <v>0</v>
          </cell>
          <cell r="H1545">
            <v>0</v>
          </cell>
          <cell r="I1545">
            <v>8</v>
          </cell>
          <cell r="J1545">
            <v>0</v>
          </cell>
          <cell r="K1545">
            <v>0</v>
          </cell>
          <cell r="L1545">
            <v>0</v>
          </cell>
          <cell r="M1545">
            <v>0</v>
          </cell>
          <cell r="N1545">
            <v>0.3125</v>
          </cell>
          <cell r="O1545">
            <v>0.29099999999999998</v>
          </cell>
          <cell r="P1545">
            <v>0</v>
          </cell>
          <cell r="Q1545">
            <v>0</v>
          </cell>
          <cell r="R1545">
            <v>0</v>
          </cell>
          <cell r="S1545">
            <v>0</v>
          </cell>
          <cell r="T1545">
            <v>0</v>
          </cell>
          <cell r="U1545">
            <v>0</v>
          </cell>
          <cell r="V1545">
            <v>0</v>
          </cell>
          <cell r="W1545">
            <v>0</v>
          </cell>
          <cell r="X1545">
            <v>24.5</v>
          </cell>
          <cell r="Y1545">
            <v>0</v>
          </cell>
          <cell r="Z1545">
            <v>31.4</v>
          </cell>
          <cell r="AA1545">
            <v>0</v>
          </cell>
          <cell r="AB1545">
            <v>0</v>
          </cell>
          <cell r="AC1545">
            <v>0</v>
          </cell>
          <cell r="AD1545">
            <v>0</v>
          </cell>
          <cell r="AE1545">
            <v>145</v>
          </cell>
          <cell r="AF1545">
            <v>34.4</v>
          </cell>
          <cell r="AG1545">
            <v>29</v>
          </cell>
          <cell r="AH1545">
            <v>3.82</v>
          </cell>
          <cell r="AI1545">
            <v>103</v>
          </cell>
          <cell r="AJ1545">
            <v>29.6</v>
          </cell>
          <cell r="AK1545">
            <v>25.7</v>
          </cell>
          <cell r="AL1545">
            <v>3.22</v>
          </cell>
          <cell r="AM1545">
            <v>0</v>
          </cell>
          <cell r="AN1545">
            <v>190</v>
          </cell>
          <cell r="AO1545">
            <v>0</v>
          </cell>
          <cell r="AP1545">
            <v>43.5</v>
          </cell>
          <cell r="AQ1545">
            <v>0</v>
          </cell>
          <cell r="AR1545">
            <v>0</v>
          </cell>
          <cell r="AS1545">
            <v>0</v>
          </cell>
          <cell r="AT1545">
            <v>0</v>
          </cell>
          <cell r="AU1545">
            <v>0</v>
          </cell>
          <cell r="AV1545">
            <v>0</v>
          </cell>
          <cell r="AW1545">
            <v>0</v>
          </cell>
          <cell r="AX1545">
            <v>0</v>
          </cell>
          <cell r="AY1545" t="str">
            <v>HSS254X203.2X7.9</v>
          </cell>
        </row>
        <row r="1546">
          <cell r="A1546" t="str">
            <v>HSS</v>
          </cell>
          <cell r="B1546" t="str">
            <v>HSS10X8X1/4</v>
          </cell>
          <cell r="C1546">
            <v>29.2</v>
          </cell>
          <cell r="D1546">
            <v>8.0299999999999994</v>
          </cell>
          <cell r="E1546">
            <v>0</v>
          </cell>
          <cell r="F1546">
            <v>10</v>
          </cell>
          <cell r="G1546">
            <v>0</v>
          </cell>
          <cell r="H1546">
            <v>0</v>
          </cell>
          <cell r="I1546">
            <v>8</v>
          </cell>
          <cell r="J1546">
            <v>0</v>
          </cell>
          <cell r="K1546">
            <v>0</v>
          </cell>
          <cell r="L1546">
            <v>0</v>
          </cell>
          <cell r="M1546">
            <v>0</v>
          </cell>
          <cell r="N1546">
            <v>0.25</v>
          </cell>
          <cell r="O1546">
            <v>0.23300000000000001</v>
          </cell>
          <cell r="P1546">
            <v>0</v>
          </cell>
          <cell r="Q1546">
            <v>0</v>
          </cell>
          <cell r="R1546">
            <v>0</v>
          </cell>
          <cell r="S1546">
            <v>0</v>
          </cell>
          <cell r="T1546">
            <v>0</v>
          </cell>
          <cell r="U1546">
            <v>0</v>
          </cell>
          <cell r="V1546">
            <v>0</v>
          </cell>
          <cell r="W1546">
            <v>0</v>
          </cell>
          <cell r="X1546">
            <v>31.3</v>
          </cell>
          <cell r="Y1546">
            <v>0</v>
          </cell>
          <cell r="Z1546">
            <v>39.9</v>
          </cell>
          <cell r="AA1546">
            <v>0</v>
          </cell>
          <cell r="AB1546">
            <v>0</v>
          </cell>
          <cell r="AC1546">
            <v>0</v>
          </cell>
          <cell r="AD1546">
            <v>0</v>
          </cell>
          <cell r="AE1546">
            <v>119</v>
          </cell>
          <cell r="AF1546">
            <v>28.1</v>
          </cell>
          <cell r="AG1546">
            <v>23.8</v>
          </cell>
          <cell r="AH1546">
            <v>3.85</v>
          </cell>
          <cell r="AI1546">
            <v>84.7</v>
          </cell>
          <cell r="AJ1546">
            <v>24.2</v>
          </cell>
          <cell r="AK1546">
            <v>21.2</v>
          </cell>
          <cell r="AL1546">
            <v>3.25</v>
          </cell>
          <cell r="AM1546">
            <v>0</v>
          </cell>
          <cell r="AN1546">
            <v>155</v>
          </cell>
          <cell r="AO1546">
            <v>0</v>
          </cell>
          <cell r="AP1546">
            <v>35.299999999999997</v>
          </cell>
          <cell r="AQ1546">
            <v>0</v>
          </cell>
          <cell r="AR1546">
            <v>0</v>
          </cell>
          <cell r="AS1546">
            <v>0</v>
          </cell>
          <cell r="AT1546">
            <v>0</v>
          </cell>
          <cell r="AU1546">
            <v>0</v>
          </cell>
          <cell r="AV1546">
            <v>0</v>
          </cell>
          <cell r="AW1546">
            <v>0</v>
          </cell>
          <cell r="AX1546">
            <v>0</v>
          </cell>
          <cell r="AY1546" t="str">
            <v>HSS254X203.2X6.4</v>
          </cell>
        </row>
        <row r="1547">
          <cell r="A1547" t="str">
            <v>HSS</v>
          </cell>
          <cell r="B1547" t="str">
            <v>HSS10X8X3/16</v>
          </cell>
          <cell r="C1547">
            <v>22.2</v>
          </cell>
          <cell r="D1547">
            <v>6.06</v>
          </cell>
          <cell r="E1547">
            <v>0</v>
          </cell>
          <cell r="F1547">
            <v>10</v>
          </cell>
          <cell r="G1547">
            <v>0</v>
          </cell>
          <cell r="H1547">
            <v>0</v>
          </cell>
          <cell r="I1547">
            <v>8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0.1875</v>
          </cell>
          <cell r="O1547">
            <v>0.17399999999999999</v>
          </cell>
          <cell r="P1547">
            <v>0</v>
          </cell>
          <cell r="Q1547">
            <v>0</v>
          </cell>
          <cell r="R1547">
            <v>0</v>
          </cell>
          <cell r="S1547">
            <v>0</v>
          </cell>
          <cell r="T1547">
            <v>0</v>
          </cell>
          <cell r="U1547">
            <v>0</v>
          </cell>
          <cell r="V1547">
            <v>0</v>
          </cell>
          <cell r="W1547">
            <v>0</v>
          </cell>
          <cell r="X1547">
            <v>43</v>
          </cell>
          <cell r="Y1547">
            <v>0</v>
          </cell>
          <cell r="Z1547">
            <v>54.5</v>
          </cell>
          <cell r="AA1547">
            <v>0</v>
          </cell>
          <cell r="AB1547">
            <v>0</v>
          </cell>
          <cell r="AC1547">
            <v>0</v>
          </cell>
          <cell r="AD1547">
            <v>0</v>
          </cell>
          <cell r="AE1547">
            <v>91.4</v>
          </cell>
          <cell r="AF1547">
            <v>21.4</v>
          </cell>
          <cell r="AG1547">
            <v>18.3</v>
          </cell>
          <cell r="AH1547">
            <v>3.88</v>
          </cell>
          <cell r="AI1547">
            <v>65.099999999999994</v>
          </cell>
          <cell r="AJ1547">
            <v>18.399999999999999</v>
          </cell>
          <cell r="AK1547">
            <v>16.3</v>
          </cell>
          <cell r="AL1547">
            <v>3.28</v>
          </cell>
          <cell r="AM1547">
            <v>0</v>
          </cell>
          <cell r="AN1547">
            <v>118</v>
          </cell>
          <cell r="AO1547">
            <v>0</v>
          </cell>
          <cell r="AP1547">
            <v>26.7</v>
          </cell>
          <cell r="AQ1547">
            <v>0</v>
          </cell>
          <cell r="AR1547">
            <v>0</v>
          </cell>
          <cell r="AS1547">
            <v>0</v>
          </cell>
          <cell r="AT1547">
            <v>0</v>
          </cell>
          <cell r="AU1547">
            <v>0</v>
          </cell>
          <cell r="AV1547">
            <v>0</v>
          </cell>
          <cell r="AW1547">
            <v>0</v>
          </cell>
          <cell r="AX1547">
            <v>0</v>
          </cell>
          <cell r="AY1547" t="str">
            <v>HSS254X203.2X4.8</v>
          </cell>
        </row>
        <row r="1548">
          <cell r="A1548" t="str">
            <v>HSS</v>
          </cell>
          <cell r="B1548" t="str">
            <v>HSS10X6X5/8</v>
          </cell>
          <cell r="C1548">
            <v>59.1</v>
          </cell>
          <cell r="D1548">
            <v>16.399999999999999</v>
          </cell>
          <cell r="E1548">
            <v>0</v>
          </cell>
          <cell r="F1548">
            <v>10</v>
          </cell>
          <cell r="G1548">
            <v>0</v>
          </cell>
          <cell r="H1548">
            <v>0</v>
          </cell>
          <cell r="I1548">
            <v>6</v>
          </cell>
          <cell r="J1548">
            <v>0</v>
          </cell>
          <cell r="K1548">
            <v>0</v>
          </cell>
          <cell r="L1548">
            <v>0</v>
          </cell>
          <cell r="M1548">
            <v>0</v>
          </cell>
          <cell r="N1548">
            <v>0.625</v>
          </cell>
          <cell r="O1548">
            <v>0.58099999999999996</v>
          </cell>
          <cell r="P1548">
            <v>0</v>
          </cell>
          <cell r="Q1548">
            <v>0</v>
          </cell>
          <cell r="R1548">
            <v>0</v>
          </cell>
          <cell r="S1548">
            <v>0</v>
          </cell>
          <cell r="T1548">
            <v>0</v>
          </cell>
          <cell r="U1548">
            <v>0</v>
          </cell>
          <cell r="V1548">
            <v>0</v>
          </cell>
          <cell r="W1548">
            <v>0</v>
          </cell>
          <cell r="X1548">
            <v>7.33</v>
          </cell>
          <cell r="Y1548">
            <v>0</v>
          </cell>
          <cell r="Z1548">
            <v>14.2</v>
          </cell>
          <cell r="AA1548">
            <v>0</v>
          </cell>
          <cell r="AB1548">
            <v>0</v>
          </cell>
          <cell r="AC1548">
            <v>0</v>
          </cell>
          <cell r="AD1548">
            <v>0</v>
          </cell>
          <cell r="AE1548">
            <v>201</v>
          </cell>
          <cell r="AF1548">
            <v>51.3</v>
          </cell>
          <cell r="AG1548">
            <v>40.200000000000003</v>
          </cell>
          <cell r="AH1548">
            <v>3.5</v>
          </cell>
          <cell r="AI1548">
            <v>89.4</v>
          </cell>
          <cell r="AJ1548">
            <v>35.799999999999997</v>
          </cell>
          <cell r="AK1548">
            <v>29.8</v>
          </cell>
          <cell r="AL1548">
            <v>2.34</v>
          </cell>
          <cell r="AM1548">
            <v>0</v>
          </cell>
          <cell r="AN1548">
            <v>209</v>
          </cell>
          <cell r="AO1548">
            <v>0</v>
          </cell>
          <cell r="AP1548">
            <v>58.6</v>
          </cell>
          <cell r="AQ1548">
            <v>0</v>
          </cell>
          <cell r="AR1548">
            <v>0</v>
          </cell>
          <cell r="AS1548">
            <v>0</v>
          </cell>
          <cell r="AT1548">
            <v>0</v>
          </cell>
          <cell r="AU1548">
            <v>0</v>
          </cell>
          <cell r="AV1548">
            <v>0</v>
          </cell>
          <cell r="AW1548">
            <v>0</v>
          </cell>
          <cell r="AX1548">
            <v>0</v>
          </cell>
          <cell r="AY1548" t="str">
            <v>HSS254X152.4X15.9</v>
          </cell>
        </row>
        <row r="1549">
          <cell r="A1549" t="str">
            <v>HSS</v>
          </cell>
          <cell r="B1549" t="str">
            <v>HSS10X6X1/2</v>
          </cell>
          <cell r="C1549">
            <v>48.7</v>
          </cell>
          <cell r="D1549">
            <v>13.5</v>
          </cell>
          <cell r="E1549">
            <v>0</v>
          </cell>
          <cell r="F1549">
            <v>10</v>
          </cell>
          <cell r="G1549">
            <v>0</v>
          </cell>
          <cell r="H1549">
            <v>0</v>
          </cell>
          <cell r="I1549">
            <v>6</v>
          </cell>
          <cell r="J1549">
            <v>0</v>
          </cell>
          <cell r="K1549">
            <v>0</v>
          </cell>
          <cell r="L1549">
            <v>0</v>
          </cell>
          <cell r="M1549">
            <v>0</v>
          </cell>
          <cell r="N1549">
            <v>0.5</v>
          </cell>
          <cell r="O1549">
            <v>0.46500000000000002</v>
          </cell>
          <cell r="P1549">
            <v>0</v>
          </cell>
          <cell r="Q1549">
            <v>0</v>
          </cell>
          <cell r="R1549">
            <v>0</v>
          </cell>
          <cell r="S1549">
            <v>0</v>
          </cell>
          <cell r="T1549">
            <v>0</v>
          </cell>
          <cell r="U1549">
            <v>0</v>
          </cell>
          <cell r="V1549">
            <v>0</v>
          </cell>
          <cell r="W1549">
            <v>0</v>
          </cell>
          <cell r="X1549">
            <v>9.9</v>
          </cell>
          <cell r="Y1549">
            <v>0</v>
          </cell>
          <cell r="Z1549">
            <v>18.5</v>
          </cell>
          <cell r="AA1549">
            <v>0</v>
          </cell>
          <cell r="AB1549">
            <v>0</v>
          </cell>
          <cell r="AC1549">
            <v>0</v>
          </cell>
          <cell r="AD1549">
            <v>0</v>
          </cell>
          <cell r="AE1549">
            <v>171</v>
          </cell>
          <cell r="AF1549">
            <v>43</v>
          </cell>
          <cell r="AG1549">
            <v>34.299999999999997</v>
          </cell>
          <cell r="AH1549">
            <v>3.57</v>
          </cell>
          <cell r="AI1549">
            <v>76.8</v>
          </cell>
          <cell r="AJ1549">
            <v>30.1</v>
          </cell>
          <cell r="AK1549">
            <v>25.6</v>
          </cell>
          <cell r="AL1549">
            <v>2.39</v>
          </cell>
          <cell r="AM1549">
            <v>0</v>
          </cell>
          <cell r="AN1549">
            <v>176</v>
          </cell>
          <cell r="AO1549">
            <v>0</v>
          </cell>
          <cell r="AP1549">
            <v>48.7</v>
          </cell>
          <cell r="AQ1549">
            <v>0</v>
          </cell>
          <cell r="AR1549">
            <v>0</v>
          </cell>
          <cell r="AS1549">
            <v>0</v>
          </cell>
          <cell r="AT1549">
            <v>0</v>
          </cell>
          <cell r="AU1549">
            <v>0</v>
          </cell>
          <cell r="AV1549">
            <v>0</v>
          </cell>
          <cell r="AW1549">
            <v>0</v>
          </cell>
          <cell r="AX1549">
            <v>0</v>
          </cell>
          <cell r="AY1549" t="str">
            <v>HSS254X152.4X12.7</v>
          </cell>
        </row>
        <row r="1550">
          <cell r="A1550" t="str">
            <v>HSS</v>
          </cell>
          <cell r="B1550" t="str">
            <v>HSS10X6X3/8</v>
          </cell>
          <cell r="C1550">
            <v>37.6</v>
          </cell>
          <cell r="D1550">
            <v>10.4</v>
          </cell>
          <cell r="E1550">
            <v>0</v>
          </cell>
          <cell r="F1550">
            <v>10</v>
          </cell>
          <cell r="G1550">
            <v>0</v>
          </cell>
          <cell r="H1550">
            <v>0</v>
          </cell>
          <cell r="I1550">
            <v>6</v>
          </cell>
          <cell r="J1550">
            <v>0</v>
          </cell>
          <cell r="K1550">
            <v>0</v>
          </cell>
          <cell r="L1550">
            <v>0</v>
          </cell>
          <cell r="M1550">
            <v>0</v>
          </cell>
          <cell r="N1550">
            <v>0.375</v>
          </cell>
          <cell r="O1550">
            <v>0.34899999999999998</v>
          </cell>
          <cell r="P1550">
            <v>0</v>
          </cell>
          <cell r="Q1550">
            <v>0</v>
          </cell>
          <cell r="R1550">
            <v>0</v>
          </cell>
          <cell r="S1550">
            <v>0</v>
          </cell>
          <cell r="T1550">
            <v>0</v>
          </cell>
          <cell r="U1550">
            <v>0</v>
          </cell>
          <cell r="V1550">
            <v>0</v>
          </cell>
          <cell r="W1550">
            <v>0</v>
          </cell>
          <cell r="X1550">
            <v>14.2</v>
          </cell>
          <cell r="Y1550">
            <v>0</v>
          </cell>
          <cell r="Z1550">
            <v>25.7</v>
          </cell>
          <cell r="AA1550">
            <v>0</v>
          </cell>
          <cell r="AB1550">
            <v>0</v>
          </cell>
          <cell r="AC1550">
            <v>0</v>
          </cell>
          <cell r="AD1550">
            <v>0</v>
          </cell>
          <cell r="AE1550">
            <v>137</v>
          </cell>
          <cell r="AF1550">
            <v>33.799999999999997</v>
          </cell>
          <cell r="AG1550">
            <v>27.4</v>
          </cell>
          <cell r="AH1550">
            <v>3.63</v>
          </cell>
          <cell r="AI1550">
            <v>61.8</v>
          </cell>
          <cell r="AJ1550">
            <v>23.7</v>
          </cell>
          <cell r="AK1550">
            <v>20.6</v>
          </cell>
          <cell r="AL1550">
            <v>2.44</v>
          </cell>
          <cell r="AM1550">
            <v>0</v>
          </cell>
          <cell r="AN1550">
            <v>139</v>
          </cell>
          <cell r="AO1550">
            <v>0</v>
          </cell>
          <cell r="AP1550">
            <v>37.9</v>
          </cell>
          <cell r="AQ1550">
            <v>0</v>
          </cell>
          <cell r="AR1550">
            <v>0</v>
          </cell>
          <cell r="AS1550">
            <v>0</v>
          </cell>
          <cell r="AT1550">
            <v>0</v>
          </cell>
          <cell r="AU1550">
            <v>0</v>
          </cell>
          <cell r="AV1550">
            <v>0</v>
          </cell>
          <cell r="AW1550">
            <v>0</v>
          </cell>
          <cell r="AX1550">
            <v>0</v>
          </cell>
          <cell r="AY1550" t="str">
            <v>HSS254X152.4X9.5</v>
          </cell>
        </row>
        <row r="1551">
          <cell r="A1551" t="str">
            <v>HSS</v>
          </cell>
          <cell r="B1551" t="str">
            <v>HSS10X6X5/16</v>
          </cell>
          <cell r="C1551">
            <v>31.8</v>
          </cell>
          <cell r="D1551">
            <v>8.76</v>
          </cell>
          <cell r="E1551">
            <v>0</v>
          </cell>
          <cell r="F1551">
            <v>10</v>
          </cell>
          <cell r="G1551">
            <v>0</v>
          </cell>
          <cell r="H1551">
            <v>0</v>
          </cell>
          <cell r="I1551">
            <v>6</v>
          </cell>
          <cell r="J1551">
            <v>0</v>
          </cell>
          <cell r="K1551">
            <v>0</v>
          </cell>
          <cell r="L1551">
            <v>0</v>
          </cell>
          <cell r="M1551">
            <v>0</v>
          </cell>
          <cell r="N1551">
            <v>0.3125</v>
          </cell>
          <cell r="O1551">
            <v>0.29099999999999998</v>
          </cell>
          <cell r="P1551">
            <v>0</v>
          </cell>
          <cell r="Q1551">
            <v>0</v>
          </cell>
          <cell r="R1551">
            <v>0</v>
          </cell>
          <cell r="S1551">
            <v>0</v>
          </cell>
          <cell r="T1551">
            <v>0</v>
          </cell>
          <cell r="U1551">
            <v>0</v>
          </cell>
          <cell r="V1551">
            <v>0</v>
          </cell>
          <cell r="W1551">
            <v>0</v>
          </cell>
          <cell r="X1551">
            <v>17.600000000000001</v>
          </cell>
          <cell r="Y1551">
            <v>0</v>
          </cell>
          <cell r="Z1551">
            <v>31.4</v>
          </cell>
          <cell r="AA1551">
            <v>0</v>
          </cell>
          <cell r="AB1551">
            <v>0</v>
          </cell>
          <cell r="AC1551">
            <v>0</v>
          </cell>
          <cell r="AD1551">
            <v>0</v>
          </cell>
          <cell r="AE1551">
            <v>118</v>
          </cell>
          <cell r="AF1551">
            <v>28.8</v>
          </cell>
          <cell r="AG1551">
            <v>23.5</v>
          </cell>
          <cell r="AH1551">
            <v>3.66</v>
          </cell>
          <cell r="AI1551">
            <v>53.3</v>
          </cell>
          <cell r="AJ1551">
            <v>20.2</v>
          </cell>
          <cell r="AK1551">
            <v>17.8</v>
          </cell>
          <cell r="AL1551">
            <v>2.4700000000000002</v>
          </cell>
          <cell r="AM1551">
            <v>0</v>
          </cell>
          <cell r="AN1551">
            <v>118</v>
          </cell>
          <cell r="AO1551">
            <v>0</v>
          </cell>
          <cell r="AP1551">
            <v>32.200000000000003</v>
          </cell>
          <cell r="AQ1551">
            <v>0</v>
          </cell>
          <cell r="AR1551">
            <v>0</v>
          </cell>
          <cell r="AS1551">
            <v>0</v>
          </cell>
          <cell r="AT1551">
            <v>0</v>
          </cell>
          <cell r="AU1551">
            <v>0</v>
          </cell>
          <cell r="AV1551">
            <v>0</v>
          </cell>
          <cell r="AW1551">
            <v>0</v>
          </cell>
          <cell r="AX1551">
            <v>0</v>
          </cell>
          <cell r="AY1551" t="str">
            <v>HSS254X152.4X7.9</v>
          </cell>
        </row>
        <row r="1552">
          <cell r="A1552" t="str">
            <v>HSS</v>
          </cell>
          <cell r="B1552" t="str">
            <v>HSS10X6X1/4</v>
          </cell>
          <cell r="C1552">
            <v>25.8</v>
          </cell>
          <cell r="D1552">
            <v>7.1</v>
          </cell>
          <cell r="E1552">
            <v>0</v>
          </cell>
          <cell r="F1552">
            <v>10</v>
          </cell>
          <cell r="G1552">
            <v>0</v>
          </cell>
          <cell r="H1552">
            <v>0</v>
          </cell>
          <cell r="I1552">
            <v>6</v>
          </cell>
          <cell r="J1552">
            <v>0</v>
          </cell>
          <cell r="K1552">
            <v>0</v>
          </cell>
          <cell r="L1552">
            <v>0</v>
          </cell>
          <cell r="M1552">
            <v>0</v>
          </cell>
          <cell r="N1552">
            <v>0.25</v>
          </cell>
          <cell r="O1552">
            <v>0.23300000000000001</v>
          </cell>
          <cell r="P1552">
            <v>0</v>
          </cell>
          <cell r="Q1552">
            <v>0</v>
          </cell>
          <cell r="R1552">
            <v>0</v>
          </cell>
          <cell r="S1552">
            <v>0</v>
          </cell>
          <cell r="T1552">
            <v>0</v>
          </cell>
          <cell r="U1552">
            <v>0</v>
          </cell>
          <cell r="V1552">
            <v>0</v>
          </cell>
          <cell r="W1552">
            <v>0</v>
          </cell>
          <cell r="X1552">
            <v>22.8</v>
          </cell>
          <cell r="Y1552">
            <v>0</v>
          </cell>
          <cell r="Z1552">
            <v>39.9</v>
          </cell>
          <cell r="AA1552">
            <v>0</v>
          </cell>
          <cell r="AB1552">
            <v>0</v>
          </cell>
          <cell r="AC1552">
            <v>0</v>
          </cell>
          <cell r="AD1552">
            <v>0</v>
          </cell>
          <cell r="AE1552">
            <v>96.9</v>
          </cell>
          <cell r="AF1552">
            <v>23.6</v>
          </cell>
          <cell r="AG1552">
            <v>19.399999999999999</v>
          </cell>
          <cell r="AH1552">
            <v>3.69</v>
          </cell>
          <cell r="AI1552">
            <v>44.1</v>
          </cell>
          <cell r="AJ1552">
            <v>16.600000000000001</v>
          </cell>
          <cell r="AK1552">
            <v>14.7</v>
          </cell>
          <cell r="AL1552">
            <v>2.4900000000000002</v>
          </cell>
          <cell r="AM1552">
            <v>0</v>
          </cell>
          <cell r="AN1552">
            <v>96.7</v>
          </cell>
          <cell r="AO1552">
            <v>0</v>
          </cell>
          <cell r="AP1552">
            <v>26.2</v>
          </cell>
          <cell r="AQ1552">
            <v>0</v>
          </cell>
          <cell r="AR1552">
            <v>0</v>
          </cell>
          <cell r="AS1552">
            <v>0</v>
          </cell>
          <cell r="AT1552">
            <v>0</v>
          </cell>
          <cell r="AU1552">
            <v>0</v>
          </cell>
          <cell r="AV1552">
            <v>0</v>
          </cell>
          <cell r="AW1552">
            <v>0</v>
          </cell>
          <cell r="AX1552">
            <v>0</v>
          </cell>
          <cell r="AY1552" t="str">
            <v>HSS254X152.4X6.4</v>
          </cell>
        </row>
        <row r="1553">
          <cell r="A1553" t="str">
            <v>HSS</v>
          </cell>
          <cell r="B1553" t="str">
            <v>HSS10X6X3/16</v>
          </cell>
          <cell r="C1553">
            <v>19.600000000000001</v>
          </cell>
          <cell r="D1553">
            <v>5.37</v>
          </cell>
          <cell r="E1553">
            <v>0</v>
          </cell>
          <cell r="F1553">
            <v>10</v>
          </cell>
          <cell r="G1553">
            <v>0</v>
          </cell>
          <cell r="H1553">
            <v>0</v>
          </cell>
          <cell r="I1553">
            <v>6</v>
          </cell>
          <cell r="J1553">
            <v>0</v>
          </cell>
          <cell r="K1553">
            <v>0</v>
          </cell>
          <cell r="L1553">
            <v>0</v>
          </cell>
          <cell r="M1553">
            <v>0</v>
          </cell>
          <cell r="N1553">
            <v>0.1875</v>
          </cell>
          <cell r="O1553">
            <v>0.17399999999999999</v>
          </cell>
          <cell r="P1553">
            <v>0</v>
          </cell>
          <cell r="Q1553">
            <v>0</v>
          </cell>
          <cell r="R1553">
            <v>0</v>
          </cell>
          <cell r="S1553">
            <v>0</v>
          </cell>
          <cell r="T1553">
            <v>0</v>
          </cell>
          <cell r="U1553">
            <v>0</v>
          </cell>
          <cell r="V1553">
            <v>0</v>
          </cell>
          <cell r="W1553">
            <v>0</v>
          </cell>
          <cell r="X1553">
            <v>31.5</v>
          </cell>
          <cell r="Y1553">
            <v>0</v>
          </cell>
          <cell r="Z1553">
            <v>54.5</v>
          </cell>
          <cell r="AA1553">
            <v>0</v>
          </cell>
          <cell r="AB1553">
            <v>0</v>
          </cell>
          <cell r="AC1553">
            <v>0</v>
          </cell>
          <cell r="AD1553">
            <v>0</v>
          </cell>
          <cell r="AE1553">
            <v>74.599999999999994</v>
          </cell>
          <cell r="AF1553">
            <v>18</v>
          </cell>
          <cell r="AG1553">
            <v>14.9</v>
          </cell>
          <cell r="AH1553">
            <v>3.73</v>
          </cell>
          <cell r="AI1553">
            <v>34.1</v>
          </cell>
          <cell r="AJ1553">
            <v>12.7</v>
          </cell>
          <cell r="AK1553">
            <v>11.4</v>
          </cell>
          <cell r="AL1553">
            <v>2.52</v>
          </cell>
          <cell r="AM1553">
            <v>0</v>
          </cell>
          <cell r="AN1553">
            <v>73.8</v>
          </cell>
          <cell r="AO1553">
            <v>0</v>
          </cell>
          <cell r="AP1553">
            <v>19.899999999999999</v>
          </cell>
          <cell r="AQ1553">
            <v>0</v>
          </cell>
          <cell r="AR1553">
            <v>0</v>
          </cell>
          <cell r="AS1553">
            <v>0</v>
          </cell>
          <cell r="AT1553">
            <v>0</v>
          </cell>
          <cell r="AU1553">
            <v>0</v>
          </cell>
          <cell r="AV1553">
            <v>0</v>
          </cell>
          <cell r="AW1553">
            <v>0</v>
          </cell>
          <cell r="AX1553">
            <v>0</v>
          </cell>
          <cell r="AY1553" t="str">
            <v>HSS254X152.4X4.8</v>
          </cell>
        </row>
        <row r="1554">
          <cell r="A1554" t="str">
            <v>HSS</v>
          </cell>
          <cell r="B1554" t="str">
            <v>HSS10X5X3/8</v>
          </cell>
          <cell r="C1554">
            <v>35.1</v>
          </cell>
          <cell r="D1554">
            <v>9.67</v>
          </cell>
          <cell r="E1554">
            <v>0</v>
          </cell>
          <cell r="F1554">
            <v>10</v>
          </cell>
          <cell r="G1554">
            <v>0</v>
          </cell>
          <cell r="H1554">
            <v>0</v>
          </cell>
          <cell r="I1554">
            <v>5</v>
          </cell>
          <cell r="J1554">
            <v>0</v>
          </cell>
          <cell r="K1554">
            <v>0</v>
          </cell>
          <cell r="L1554">
            <v>0</v>
          </cell>
          <cell r="M1554">
            <v>0</v>
          </cell>
          <cell r="N1554">
            <v>0.375</v>
          </cell>
          <cell r="O1554">
            <v>0.34899999999999998</v>
          </cell>
          <cell r="P1554">
            <v>0</v>
          </cell>
          <cell r="Q1554">
            <v>0</v>
          </cell>
          <cell r="R1554">
            <v>0</v>
          </cell>
          <cell r="S1554">
            <v>0</v>
          </cell>
          <cell r="T1554">
            <v>0</v>
          </cell>
          <cell r="U1554">
            <v>0</v>
          </cell>
          <cell r="V1554">
            <v>0</v>
          </cell>
          <cell r="W1554">
            <v>0</v>
          </cell>
          <cell r="X1554">
            <v>11.3</v>
          </cell>
          <cell r="Y1554">
            <v>0</v>
          </cell>
          <cell r="Z1554">
            <v>25.7</v>
          </cell>
          <cell r="AA1554">
            <v>0</v>
          </cell>
          <cell r="AB1554">
            <v>0</v>
          </cell>
          <cell r="AC1554">
            <v>0</v>
          </cell>
          <cell r="AD1554">
            <v>0</v>
          </cell>
          <cell r="AE1554">
            <v>120</v>
          </cell>
          <cell r="AF1554">
            <v>30.4</v>
          </cell>
          <cell r="AG1554">
            <v>24.1</v>
          </cell>
          <cell r="AH1554">
            <v>3.53</v>
          </cell>
          <cell r="AI1554">
            <v>40.6</v>
          </cell>
          <cell r="AJ1554">
            <v>18.7</v>
          </cell>
          <cell r="AK1554">
            <v>16.2</v>
          </cell>
          <cell r="AL1554">
            <v>2.0499999999999998</v>
          </cell>
          <cell r="AM1554">
            <v>0</v>
          </cell>
          <cell r="AN1554">
            <v>100</v>
          </cell>
          <cell r="AO1554">
            <v>0</v>
          </cell>
          <cell r="AP1554">
            <v>31.2</v>
          </cell>
          <cell r="AQ1554">
            <v>0</v>
          </cell>
          <cell r="AR1554">
            <v>0</v>
          </cell>
          <cell r="AS1554">
            <v>0</v>
          </cell>
          <cell r="AT1554">
            <v>0</v>
          </cell>
          <cell r="AU1554">
            <v>0</v>
          </cell>
          <cell r="AV1554">
            <v>0</v>
          </cell>
          <cell r="AW1554">
            <v>0</v>
          </cell>
          <cell r="AX1554">
            <v>0</v>
          </cell>
          <cell r="AY1554" t="str">
            <v>HSS254X127X9.5</v>
          </cell>
        </row>
        <row r="1555">
          <cell r="A1555" t="str">
            <v>HSS</v>
          </cell>
          <cell r="B1555" t="str">
            <v>HSS10X5X5/16</v>
          </cell>
          <cell r="C1555">
            <v>29.7</v>
          </cell>
          <cell r="D1555">
            <v>8.17</v>
          </cell>
          <cell r="E1555">
            <v>0</v>
          </cell>
          <cell r="F1555">
            <v>10</v>
          </cell>
          <cell r="G1555">
            <v>0</v>
          </cell>
          <cell r="H1555">
            <v>0</v>
          </cell>
          <cell r="I1555">
            <v>5</v>
          </cell>
          <cell r="J1555">
            <v>0</v>
          </cell>
          <cell r="K1555">
            <v>0</v>
          </cell>
          <cell r="L1555">
            <v>0</v>
          </cell>
          <cell r="M1555">
            <v>0</v>
          </cell>
          <cell r="N1555">
            <v>0.3125</v>
          </cell>
          <cell r="O1555">
            <v>0.29099999999999998</v>
          </cell>
          <cell r="P1555">
            <v>0</v>
          </cell>
          <cell r="Q1555">
            <v>0</v>
          </cell>
          <cell r="R1555">
            <v>0</v>
          </cell>
          <cell r="S1555">
            <v>0</v>
          </cell>
          <cell r="T1555">
            <v>0</v>
          </cell>
          <cell r="U1555">
            <v>0</v>
          </cell>
          <cell r="V1555">
            <v>0</v>
          </cell>
          <cell r="W1555">
            <v>0</v>
          </cell>
          <cell r="X1555">
            <v>14.2</v>
          </cell>
          <cell r="Y1555">
            <v>0</v>
          </cell>
          <cell r="Z1555">
            <v>31.4</v>
          </cell>
          <cell r="AA1555">
            <v>0</v>
          </cell>
          <cell r="AB1555">
            <v>0</v>
          </cell>
          <cell r="AC1555">
            <v>0</v>
          </cell>
          <cell r="AD1555">
            <v>0</v>
          </cell>
          <cell r="AE1555">
            <v>104</v>
          </cell>
          <cell r="AF1555">
            <v>26</v>
          </cell>
          <cell r="AG1555">
            <v>20.8</v>
          </cell>
          <cell r="AH1555">
            <v>3.56</v>
          </cell>
          <cell r="AI1555">
            <v>35.200000000000003</v>
          </cell>
          <cell r="AJ1555">
            <v>16</v>
          </cell>
          <cell r="AK1555">
            <v>14.1</v>
          </cell>
          <cell r="AL1555">
            <v>2.0699999999999998</v>
          </cell>
          <cell r="AM1555">
            <v>0</v>
          </cell>
          <cell r="AN1555">
            <v>86</v>
          </cell>
          <cell r="AO1555">
            <v>0</v>
          </cell>
          <cell r="AP1555">
            <v>26.5</v>
          </cell>
          <cell r="AQ1555">
            <v>0</v>
          </cell>
          <cell r="AR1555">
            <v>0</v>
          </cell>
          <cell r="AS1555">
            <v>0</v>
          </cell>
          <cell r="AT1555">
            <v>0</v>
          </cell>
          <cell r="AU1555">
            <v>0</v>
          </cell>
          <cell r="AV1555">
            <v>0</v>
          </cell>
          <cell r="AW1555">
            <v>0</v>
          </cell>
          <cell r="AX1555">
            <v>0</v>
          </cell>
          <cell r="AY1555" t="str">
            <v>HSS254X127X7.9</v>
          </cell>
        </row>
        <row r="1556">
          <cell r="A1556" t="str">
            <v>HSS</v>
          </cell>
          <cell r="B1556" t="str">
            <v>HSS10X5X1/4</v>
          </cell>
          <cell r="C1556">
            <v>24.1</v>
          </cell>
          <cell r="D1556">
            <v>6.63</v>
          </cell>
          <cell r="E1556">
            <v>0</v>
          </cell>
          <cell r="F1556">
            <v>10</v>
          </cell>
          <cell r="G1556">
            <v>0</v>
          </cell>
          <cell r="H1556">
            <v>0</v>
          </cell>
          <cell r="I1556">
            <v>5</v>
          </cell>
          <cell r="J1556">
            <v>0</v>
          </cell>
          <cell r="K1556">
            <v>0</v>
          </cell>
          <cell r="L1556">
            <v>0</v>
          </cell>
          <cell r="M1556">
            <v>0</v>
          </cell>
          <cell r="N1556">
            <v>0.25</v>
          </cell>
          <cell r="O1556">
            <v>0.23300000000000001</v>
          </cell>
          <cell r="P1556">
            <v>0</v>
          </cell>
          <cell r="Q1556">
            <v>0</v>
          </cell>
          <cell r="R1556">
            <v>0</v>
          </cell>
          <cell r="S1556">
            <v>0</v>
          </cell>
          <cell r="T1556">
            <v>0</v>
          </cell>
          <cell r="U1556">
            <v>0</v>
          </cell>
          <cell r="V1556">
            <v>0</v>
          </cell>
          <cell r="W1556">
            <v>0</v>
          </cell>
          <cell r="X1556">
            <v>18.5</v>
          </cell>
          <cell r="Y1556">
            <v>0</v>
          </cell>
          <cell r="Z1556">
            <v>39.9</v>
          </cell>
          <cell r="AA1556">
            <v>0</v>
          </cell>
          <cell r="AB1556">
            <v>0</v>
          </cell>
          <cell r="AC1556">
            <v>0</v>
          </cell>
          <cell r="AD1556">
            <v>0</v>
          </cell>
          <cell r="AE1556">
            <v>85.8</v>
          </cell>
          <cell r="AF1556">
            <v>21.3</v>
          </cell>
          <cell r="AG1556">
            <v>17.2</v>
          </cell>
          <cell r="AH1556">
            <v>3.6</v>
          </cell>
          <cell r="AI1556">
            <v>29.3</v>
          </cell>
          <cell r="AJ1556">
            <v>13.2</v>
          </cell>
          <cell r="AK1556">
            <v>11.7</v>
          </cell>
          <cell r="AL1556">
            <v>2.1</v>
          </cell>
          <cell r="AM1556">
            <v>0</v>
          </cell>
          <cell r="AN1556">
            <v>70.7</v>
          </cell>
          <cell r="AO1556">
            <v>0</v>
          </cell>
          <cell r="AP1556">
            <v>21.6</v>
          </cell>
          <cell r="AQ1556">
            <v>0</v>
          </cell>
          <cell r="AR1556">
            <v>0</v>
          </cell>
          <cell r="AS1556">
            <v>0</v>
          </cell>
          <cell r="AT1556">
            <v>0</v>
          </cell>
          <cell r="AU1556">
            <v>0</v>
          </cell>
          <cell r="AV1556">
            <v>0</v>
          </cell>
          <cell r="AW1556">
            <v>0</v>
          </cell>
          <cell r="AX1556">
            <v>0</v>
          </cell>
          <cell r="AY1556" t="str">
            <v>HSS254X127X6.4</v>
          </cell>
        </row>
        <row r="1557">
          <cell r="A1557" t="str">
            <v>HSS</v>
          </cell>
          <cell r="B1557" t="str">
            <v>HSS10X5X3/16</v>
          </cell>
          <cell r="C1557">
            <v>18.3</v>
          </cell>
          <cell r="D1557">
            <v>5.0199999999999996</v>
          </cell>
          <cell r="E1557">
            <v>0</v>
          </cell>
          <cell r="F1557">
            <v>10</v>
          </cell>
          <cell r="G1557">
            <v>0</v>
          </cell>
          <cell r="H1557">
            <v>0</v>
          </cell>
          <cell r="I1557">
            <v>5</v>
          </cell>
          <cell r="J1557">
            <v>0</v>
          </cell>
          <cell r="K1557">
            <v>0</v>
          </cell>
          <cell r="L1557">
            <v>0</v>
          </cell>
          <cell r="M1557">
            <v>0</v>
          </cell>
          <cell r="N1557">
            <v>0.1875</v>
          </cell>
          <cell r="O1557">
            <v>0.17399999999999999</v>
          </cell>
          <cell r="P1557">
            <v>0</v>
          </cell>
          <cell r="Q1557">
            <v>0</v>
          </cell>
          <cell r="R1557">
            <v>0</v>
          </cell>
          <cell r="S1557">
            <v>0</v>
          </cell>
          <cell r="T1557">
            <v>0</v>
          </cell>
          <cell r="U1557">
            <v>0</v>
          </cell>
          <cell r="V1557">
            <v>0</v>
          </cell>
          <cell r="W1557">
            <v>0</v>
          </cell>
          <cell r="X1557">
            <v>25.7</v>
          </cell>
          <cell r="Y1557">
            <v>0</v>
          </cell>
          <cell r="Z1557">
            <v>54.5</v>
          </cell>
          <cell r="AA1557">
            <v>0</v>
          </cell>
          <cell r="AB1557">
            <v>0</v>
          </cell>
          <cell r="AC1557">
            <v>0</v>
          </cell>
          <cell r="AD1557">
            <v>0</v>
          </cell>
          <cell r="AE1557">
            <v>66.2</v>
          </cell>
          <cell r="AF1557">
            <v>16.3</v>
          </cell>
          <cell r="AG1557">
            <v>13.2</v>
          </cell>
          <cell r="AH1557">
            <v>3.63</v>
          </cell>
          <cell r="AI1557">
            <v>22.7</v>
          </cell>
          <cell r="AJ1557">
            <v>10.1</v>
          </cell>
          <cell r="AK1557">
            <v>9.09</v>
          </cell>
          <cell r="AL1557">
            <v>2.13</v>
          </cell>
          <cell r="AM1557">
            <v>0</v>
          </cell>
          <cell r="AN1557">
            <v>54.1</v>
          </cell>
          <cell r="AO1557">
            <v>0</v>
          </cell>
          <cell r="AP1557">
            <v>16.5</v>
          </cell>
          <cell r="AQ1557">
            <v>0</v>
          </cell>
          <cell r="AR1557">
            <v>0</v>
          </cell>
          <cell r="AS1557">
            <v>0</v>
          </cell>
          <cell r="AT1557">
            <v>0</v>
          </cell>
          <cell r="AU1557">
            <v>0</v>
          </cell>
          <cell r="AV1557">
            <v>0</v>
          </cell>
          <cell r="AW1557">
            <v>0</v>
          </cell>
          <cell r="AX1557">
            <v>0</v>
          </cell>
          <cell r="AY1557" t="str">
            <v>HSS254X127X4.8</v>
          </cell>
        </row>
        <row r="1558">
          <cell r="A1558" t="str">
            <v>HSS</v>
          </cell>
          <cell r="B1558" t="str">
            <v>HSS10X4X5/8</v>
          </cell>
          <cell r="C1558">
            <v>50.6</v>
          </cell>
          <cell r="D1558">
            <v>14</v>
          </cell>
          <cell r="E1558">
            <v>0</v>
          </cell>
          <cell r="F1558">
            <v>10</v>
          </cell>
          <cell r="G1558">
            <v>0</v>
          </cell>
          <cell r="H1558">
            <v>0</v>
          </cell>
          <cell r="I1558">
            <v>4</v>
          </cell>
          <cell r="J1558">
            <v>0</v>
          </cell>
          <cell r="K1558">
            <v>0</v>
          </cell>
          <cell r="L1558">
            <v>0</v>
          </cell>
          <cell r="M1558">
            <v>0</v>
          </cell>
          <cell r="N1558">
            <v>0.625</v>
          </cell>
          <cell r="O1558">
            <v>0.58099999999999996</v>
          </cell>
          <cell r="P1558">
            <v>0</v>
          </cell>
          <cell r="Q1558">
            <v>0</v>
          </cell>
          <cell r="R1558">
            <v>0</v>
          </cell>
          <cell r="S1558">
            <v>0</v>
          </cell>
          <cell r="T1558">
            <v>0</v>
          </cell>
          <cell r="U1558">
            <v>0</v>
          </cell>
          <cell r="V1558">
            <v>0</v>
          </cell>
          <cell r="W1558">
            <v>0</v>
          </cell>
          <cell r="X1558">
            <v>3.88</v>
          </cell>
          <cell r="Y1558">
            <v>0</v>
          </cell>
          <cell r="Z1558">
            <v>14.2</v>
          </cell>
          <cell r="AA1558">
            <v>0</v>
          </cell>
          <cell r="AB1558">
            <v>0</v>
          </cell>
          <cell r="AC1558">
            <v>0</v>
          </cell>
          <cell r="AD1558">
            <v>0</v>
          </cell>
          <cell r="AE1558">
            <v>149</v>
          </cell>
          <cell r="AF1558">
            <v>40.299999999999997</v>
          </cell>
          <cell r="AG1558">
            <v>29.9</v>
          </cell>
          <cell r="AH1558">
            <v>3.26</v>
          </cell>
          <cell r="AI1558">
            <v>33.5</v>
          </cell>
          <cell r="AJ1558">
            <v>20.6</v>
          </cell>
          <cell r="AK1558">
            <v>16.8</v>
          </cell>
          <cell r="AL1558">
            <v>1.54</v>
          </cell>
          <cell r="AM1558">
            <v>0</v>
          </cell>
          <cell r="AN1558">
            <v>95.7</v>
          </cell>
          <cell r="AO1558">
            <v>0</v>
          </cell>
          <cell r="AP1558">
            <v>36.700000000000003</v>
          </cell>
          <cell r="AQ1558">
            <v>0</v>
          </cell>
          <cell r="AR1558">
            <v>0</v>
          </cell>
          <cell r="AS1558">
            <v>0</v>
          </cell>
          <cell r="AT1558">
            <v>0</v>
          </cell>
          <cell r="AU1558">
            <v>0</v>
          </cell>
          <cell r="AV1558">
            <v>0</v>
          </cell>
          <cell r="AW1558">
            <v>0</v>
          </cell>
          <cell r="AX1558">
            <v>0</v>
          </cell>
          <cell r="AY1558" t="str">
            <v>HSS254X101.6X15.9</v>
          </cell>
        </row>
        <row r="1559">
          <cell r="A1559" t="str">
            <v>HSS</v>
          </cell>
          <cell r="B1559" t="str">
            <v>HSS10X4X1/2</v>
          </cell>
          <cell r="C1559">
            <v>41.9</v>
          </cell>
          <cell r="D1559">
            <v>11.6</v>
          </cell>
          <cell r="E1559">
            <v>0</v>
          </cell>
          <cell r="F1559">
            <v>10</v>
          </cell>
          <cell r="G1559">
            <v>0</v>
          </cell>
          <cell r="H1559">
            <v>0</v>
          </cell>
          <cell r="I1559">
            <v>4</v>
          </cell>
          <cell r="J1559">
            <v>0</v>
          </cell>
          <cell r="K1559">
            <v>0</v>
          </cell>
          <cell r="L1559">
            <v>0</v>
          </cell>
          <cell r="M1559">
            <v>0</v>
          </cell>
          <cell r="N1559">
            <v>0.5</v>
          </cell>
          <cell r="O1559">
            <v>0.46500000000000002</v>
          </cell>
          <cell r="P1559">
            <v>0</v>
          </cell>
          <cell r="Q1559">
            <v>0</v>
          </cell>
          <cell r="R1559">
            <v>0</v>
          </cell>
          <cell r="S1559">
            <v>0</v>
          </cell>
          <cell r="T1559">
            <v>0</v>
          </cell>
          <cell r="U1559">
            <v>0</v>
          </cell>
          <cell r="V1559">
            <v>0</v>
          </cell>
          <cell r="W1559">
            <v>0</v>
          </cell>
          <cell r="X1559">
            <v>5.6</v>
          </cell>
          <cell r="Y1559">
            <v>0</v>
          </cell>
          <cell r="Z1559">
            <v>18.5</v>
          </cell>
          <cell r="AA1559">
            <v>0</v>
          </cell>
          <cell r="AB1559">
            <v>0</v>
          </cell>
          <cell r="AC1559">
            <v>0</v>
          </cell>
          <cell r="AD1559">
            <v>0</v>
          </cell>
          <cell r="AE1559">
            <v>129</v>
          </cell>
          <cell r="AF1559">
            <v>34.1</v>
          </cell>
          <cell r="AG1559">
            <v>25.8</v>
          </cell>
          <cell r="AH1559">
            <v>3.34</v>
          </cell>
          <cell r="AI1559">
            <v>29.5</v>
          </cell>
          <cell r="AJ1559">
            <v>17.600000000000001</v>
          </cell>
          <cell r="AK1559">
            <v>14.7</v>
          </cell>
          <cell r="AL1559">
            <v>1.59</v>
          </cell>
          <cell r="AM1559">
            <v>0</v>
          </cell>
          <cell r="AN1559">
            <v>82.6</v>
          </cell>
          <cell r="AO1559">
            <v>0</v>
          </cell>
          <cell r="AP1559">
            <v>31</v>
          </cell>
          <cell r="AQ1559">
            <v>0</v>
          </cell>
          <cell r="AR1559">
            <v>0</v>
          </cell>
          <cell r="AS1559">
            <v>0</v>
          </cell>
          <cell r="AT1559">
            <v>0</v>
          </cell>
          <cell r="AU1559">
            <v>0</v>
          </cell>
          <cell r="AV1559">
            <v>0</v>
          </cell>
          <cell r="AW1559">
            <v>0</v>
          </cell>
          <cell r="AX1559">
            <v>0</v>
          </cell>
          <cell r="AY1559" t="str">
            <v>HSS254X101.6X12.7</v>
          </cell>
        </row>
        <row r="1560">
          <cell r="A1560" t="str">
            <v>HSS</v>
          </cell>
          <cell r="B1560" t="str">
            <v>HSS10X4X3/8</v>
          </cell>
          <cell r="C1560">
            <v>32.5</v>
          </cell>
          <cell r="D1560">
            <v>8.9700000000000006</v>
          </cell>
          <cell r="E1560">
            <v>0</v>
          </cell>
          <cell r="F1560">
            <v>10</v>
          </cell>
          <cell r="G1560">
            <v>0</v>
          </cell>
          <cell r="H1560">
            <v>0</v>
          </cell>
          <cell r="I1560">
            <v>4</v>
          </cell>
          <cell r="J1560">
            <v>0</v>
          </cell>
          <cell r="K1560">
            <v>0</v>
          </cell>
          <cell r="L1560">
            <v>0</v>
          </cell>
          <cell r="M1560">
            <v>0</v>
          </cell>
          <cell r="N1560">
            <v>0.375</v>
          </cell>
          <cell r="O1560">
            <v>0.34899999999999998</v>
          </cell>
          <cell r="P1560">
            <v>0</v>
          </cell>
          <cell r="Q1560">
            <v>0</v>
          </cell>
          <cell r="R1560">
            <v>0</v>
          </cell>
          <cell r="S1560">
            <v>0</v>
          </cell>
          <cell r="T1560">
            <v>0</v>
          </cell>
          <cell r="U1560">
            <v>0</v>
          </cell>
          <cell r="V1560">
            <v>0</v>
          </cell>
          <cell r="W1560">
            <v>0</v>
          </cell>
          <cell r="X1560">
            <v>8.4600000000000009</v>
          </cell>
          <cell r="Y1560">
            <v>0</v>
          </cell>
          <cell r="Z1560">
            <v>25.7</v>
          </cell>
          <cell r="AA1560">
            <v>0</v>
          </cell>
          <cell r="AB1560">
            <v>0</v>
          </cell>
          <cell r="AC1560">
            <v>0</v>
          </cell>
          <cell r="AD1560">
            <v>0</v>
          </cell>
          <cell r="AE1560">
            <v>104</v>
          </cell>
          <cell r="AF1560">
            <v>27</v>
          </cell>
          <cell r="AG1560">
            <v>20.8</v>
          </cell>
          <cell r="AH1560">
            <v>3.41</v>
          </cell>
          <cell r="AI1560">
            <v>24.3</v>
          </cell>
          <cell r="AJ1560">
            <v>14</v>
          </cell>
          <cell r="AK1560">
            <v>12.1</v>
          </cell>
          <cell r="AL1560">
            <v>1.64</v>
          </cell>
          <cell r="AM1560">
            <v>0</v>
          </cell>
          <cell r="AN1560">
            <v>66.5</v>
          </cell>
          <cell r="AO1560">
            <v>0</v>
          </cell>
          <cell r="AP1560">
            <v>24.4</v>
          </cell>
          <cell r="AQ1560">
            <v>0</v>
          </cell>
          <cell r="AR1560">
            <v>0</v>
          </cell>
          <cell r="AS1560">
            <v>0</v>
          </cell>
          <cell r="AT1560">
            <v>0</v>
          </cell>
          <cell r="AU1560">
            <v>0</v>
          </cell>
          <cell r="AV1560">
            <v>0</v>
          </cell>
          <cell r="AW1560">
            <v>0</v>
          </cell>
          <cell r="AX1560">
            <v>0</v>
          </cell>
          <cell r="AY1560" t="str">
            <v>HSS254X101.6X9.5</v>
          </cell>
        </row>
        <row r="1561">
          <cell r="A1561" t="str">
            <v>HSS</v>
          </cell>
          <cell r="B1561" t="str">
            <v>HSS10X4X5/16</v>
          </cell>
          <cell r="C1561">
            <v>27.5</v>
          </cell>
          <cell r="D1561">
            <v>7.59</v>
          </cell>
          <cell r="E1561">
            <v>0</v>
          </cell>
          <cell r="F1561">
            <v>10</v>
          </cell>
          <cell r="G1561">
            <v>0</v>
          </cell>
          <cell r="H1561">
            <v>0</v>
          </cell>
          <cell r="I1561">
            <v>4</v>
          </cell>
          <cell r="J1561">
            <v>0</v>
          </cell>
          <cell r="K1561">
            <v>0</v>
          </cell>
          <cell r="L1561">
            <v>0</v>
          </cell>
          <cell r="M1561">
            <v>0</v>
          </cell>
          <cell r="N1561">
            <v>0.3125</v>
          </cell>
          <cell r="O1561">
            <v>0.29099999999999998</v>
          </cell>
          <cell r="P1561">
            <v>0</v>
          </cell>
          <cell r="Q1561">
            <v>0</v>
          </cell>
          <cell r="R1561">
            <v>0</v>
          </cell>
          <cell r="S1561">
            <v>0</v>
          </cell>
          <cell r="T1561">
            <v>0</v>
          </cell>
          <cell r="U1561">
            <v>0</v>
          </cell>
          <cell r="V1561">
            <v>0</v>
          </cell>
          <cell r="W1561">
            <v>0</v>
          </cell>
          <cell r="X1561">
            <v>10.7</v>
          </cell>
          <cell r="Y1561">
            <v>0</v>
          </cell>
          <cell r="Z1561">
            <v>31.4</v>
          </cell>
          <cell r="AA1561">
            <v>0</v>
          </cell>
          <cell r="AB1561">
            <v>0</v>
          </cell>
          <cell r="AC1561">
            <v>0</v>
          </cell>
          <cell r="AD1561">
            <v>0</v>
          </cell>
          <cell r="AE1561">
            <v>90.1</v>
          </cell>
          <cell r="AF1561">
            <v>23.1</v>
          </cell>
          <cell r="AG1561">
            <v>18</v>
          </cell>
          <cell r="AH1561">
            <v>3.44</v>
          </cell>
          <cell r="AI1561">
            <v>21.2</v>
          </cell>
          <cell r="AJ1561">
            <v>12.1</v>
          </cell>
          <cell r="AK1561">
            <v>10.6</v>
          </cell>
          <cell r="AL1561">
            <v>1.67</v>
          </cell>
          <cell r="AM1561">
            <v>0</v>
          </cell>
          <cell r="AN1561">
            <v>57.3</v>
          </cell>
          <cell r="AO1561">
            <v>0</v>
          </cell>
          <cell r="AP1561">
            <v>20.9</v>
          </cell>
          <cell r="AQ1561">
            <v>0</v>
          </cell>
          <cell r="AR1561">
            <v>0</v>
          </cell>
          <cell r="AS1561">
            <v>0</v>
          </cell>
          <cell r="AT1561">
            <v>0</v>
          </cell>
          <cell r="AU1561">
            <v>0</v>
          </cell>
          <cell r="AV1561">
            <v>0</v>
          </cell>
          <cell r="AW1561">
            <v>0</v>
          </cell>
          <cell r="AX1561">
            <v>0</v>
          </cell>
          <cell r="AY1561" t="str">
            <v>HSS254X101.6X7.9</v>
          </cell>
        </row>
        <row r="1562">
          <cell r="A1562" t="str">
            <v>HSS</v>
          </cell>
          <cell r="B1562" t="str">
            <v>HSS10X4X1/4</v>
          </cell>
          <cell r="C1562">
            <v>22.4</v>
          </cell>
          <cell r="D1562">
            <v>6.17</v>
          </cell>
          <cell r="E1562">
            <v>0</v>
          </cell>
          <cell r="F1562">
            <v>10</v>
          </cell>
          <cell r="G1562">
            <v>0</v>
          </cell>
          <cell r="H1562">
            <v>0</v>
          </cell>
          <cell r="I1562">
            <v>4</v>
          </cell>
          <cell r="J1562">
            <v>0</v>
          </cell>
          <cell r="K1562">
            <v>0</v>
          </cell>
          <cell r="L1562">
            <v>0</v>
          </cell>
          <cell r="M1562">
            <v>0</v>
          </cell>
          <cell r="N1562">
            <v>0.25</v>
          </cell>
          <cell r="O1562">
            <v>0.23300000000000001</v>
          </cell>
          <cell r="P1562">
            <v>0</v>
          </cell>
          <cell r="Q1562">
            <v>0</v>
          </cell>
          <cell r="R1562">
            <v>0</v>
          </cell>
          <cell r="S1562">
            <v>0</v>
          </cell>
          <cell r="T1562">
            <v>0</v>
          </cell>
          <cell r="U1562">
            <v>0</v>
          </cell>
          <cell r="V1562">
            <v>0</v>
          </cell>
          <cell r="W1562">
            <v>0</v>
          </cell>
          <cell r="X1562">
            <v>14.2</v>
          </cell>
          <cell r="Y1562">
            <v>0</v>
          </cell>
          <cell r="Z1562">
            <v>39.9</v>
          </cell>
          <cell r="AA1562">
            <v>0</v>
          </cell>
          <cell r="AB1562">
            <v>0</v>
          </cell>
          <cell r="AC1562">
            <v>0</v>
          </cell>
          <cell r="AD1562">
            <v>0</v>
          </cell>
          <cell r="AE1562">
            <v>74.7</v>
          </cell>
          <cell r="AF1562">
            <v>19</v>
          </cell>
          <cell r="AG1562">
            <v>14.9</v>
          </cell>
          <cell r="AH1562">
            <v>3.48</v>
          </cell>
          <cell r="AI1562">
            <v>17.7</v>
          </cell>
          <cell r="AJ1562">
            <v>9.9600000000000009</v>
          </cell>
          <cell r="AK1562">
            <v>8.8699999999999992</v>
          </cell>
          <cell r="AL1562">
            <v>1.7</v>
          </cell>
          <cell r="AM1562">
            <v>0</v>
          </cell>
          <cell r="AN1562">
            <v>47.4</v>
          </cell>
          <cell r="AO1562">
            <v>0</v>
          </cell>
          <cell r="AP1562">
            <v>17.100000000000001</v>
          </cell>
          <cell r="AQ1562">
            <v>0</v>
          </cell>
          <cell r="AR1562">
            <v>0</v>
          </cell>
          <cell r="AS1562">
            <v>0</v>
          </cell>
          <cell r="AT1562">
            <v>0</v>
          </cell>
          <cell r="AU1562">
            <v>0</v>
          </cell>
          <cell r="AV1562">
            <v>0</v>
          </cell>
          <cell r="AW1562">
            <v>0</v>
          </cell>
          <cell r="AX1562">
            <v>0</v>
          </cell>
          <cell r="AY1562" t="str">
            <v>HSS254X101.6X6.4</v>
          </cell>
        </row>
        <row r="1563">
          <cell r="A1563" t="str">
            <v>HSS</v>
          </cell>
          <cell r="B1563" t="str">
            <v>HSS10X4X3/16</v>
          </cell>
          <cell r="C1563">
            <v>17.100000000000001</v>
          </cell>
          <cell r="D1563">
            <v>4.67</v>
          </cell>
          <cell r="E1563">
            <v>0</v>
          </cell>
          <cell r="F1563">
            <v>10</v>
          </cell>
          <cell r="G1563">
            <v>0</v>
          </cell>
          <cell r="H1563">
            <v>0</v>
          </cell>
          <cell r="I1563">
            <v>4</v>
          </cell>
          <cell r="J1563">
            <v>0</v>
          </cell>
          <cell r="K1563">
            <v>0</v>
          </cell>
          <cell r="L1563">
            <v>0</v>
          </cell>
          <cell r="M1563">
            <v>0</v>
          </cell>
          <cell r="N1563">
            <v>0.1875</v>
          </cell>
          <cell r="O1563">
            <v>0.17399999999999999</v>
          </cell>
          <cell r="P1563">
            <v>0</v>
          </cell>
          <cell r="Q1563">
            <v>0</v>
          </cell>
          <cell r="R1563">
            <v>0</v>
          </cell>
          <cell r="S1563">
            <v>0</v>
          </cell>
          <cell r="T1563">
            <v>0</v>
          </cell>
          <cell r="U1563">
            <v>0</v>
          </cell>
          <cell r="V1563">
            <v>0</v>
          </cell>
          <cell r="W1563">
            <v>0</v>
          </cell>
          <cell r="X1563">
            <v>20</v>
          </cell>
          <cell r="Y1563">
            <v>0</v>
          </cell>
          <cell r="Z1563">
            <v>54.5</v>
          </cell>
          <cell r="AA1563">
            <v>0</v>
          </cell>
          <cell r="AB1563">
            <v>0</v>
          </cell>
          <cell r="AC1563">
            <v>0</v>
          </cell>
          <cell r="AD1563">
            <v>0</v>
          </cell>
          <cell r="AE1563">
            <v>57.8</v>
          </cell>
          <cell r="AF1563">
            <v>14.6</v>
          </cell>
          <cell r="AG1563">
            <v>11.6</v>
          </cell>
          <cell r="AH1563">
            <v>3.52</v>
          </cell>
          <cell r="AI1563">
            <v>13.9</v>
          </cell>
          <cell r="AJ1563">
            <v>7.66</v>
          </cell>
          <cell r="AK1563">
            <v>6.93</v>
          </cell>
          <cell r="AL1563">
            <v>1.72</v>
          </cell>
          <cell r="AM1563">
            <v>0</v>
          </cell>
          <cell r="AN1563">
            <v>36.5</v>
          </cell>
          <cell r="AO1563">
            <v>0</v>
          </cell>
          <cell r="AP1563">
            <v>13.1</v>
          </cell>
          <cell r="AQ1563">
            <v>0</v>
          </cell>
          <cell r="AR1563">
            <v>0</v>
          </cell>
          <cell r="AS1563">
            <v>0</v>
          </cell>
          <cell r="AT1563">
            <v>0</v>
          </cell>
          <cell r="AU1563">
            <v>0</v>
          </cell>
          <cell r="AV1563">
            <v>0</v>
          </cell>
          <cell r="AW1563">
            <v>0</v>
          </cell>
          <cell r="AX1563">
            <v>0</v>
          </cell>
          <cell r="AY1563" t="str">
            <v>HSS254X101.6X4.8</v>
          </cell>
        </row>
        <row r="1564">
          <cell r="A1564" t="str">
            <v>HSS</v>
          </cell>
          <cell r="B1564" t="str">
            <v>HSS10X3-1/2X3/16</v>
          </cell>
          <cell r="C1564">
            <v>16.399999999999999</v>
          </cell>
          <cell r="D1564">
            <v>4.5</v>
          </cell>
          <cell r="E1564">
            <v>0</v>
          </cell>
          <cell r="F1564">
            <v>10</v>
          </cell>
          <cell r="G1564">
            <v>0</v>
          </cell>
          <cell r="H1564">
            <v>0</v>
          </cell>
          <cell r="I1564">
            <v>3.5</v>
          </cell>
          <cell r="J1564">
            <v>0</v>
          </cell>
          <cell r="K1564">
            <v>0</v>
          </cell>
          <cell r="L1564">
            <v>0</v>
          </cell>
          <cell r="M1564">
            <v>0</v>
          </cell>
          <cell r="N1564">
            <v>0.1875</v>
          </cell>
          <cell r="O1564">
            <v>0.17399999999999999</v>
          </cell>
          <cell r="P1564">
            <v>0</v>
          </cell>
          <cell r="Q1564">
            <v>0</v>
          </cell>
          <cell r="R1564">
            <v>0</v>
          </cell>
          <cell r="S1564">
            <v>0</v>
          </cell>
          <cell r="T1564">
            <v>0</v>
          </cell>
          <cell r="U1564">
            <v>0</v>
          </cell>
          <cell r="V1564">
            <v>0</v>
          </cell>
          <cell r="W1564">
            <v>0</v>
          </cell>
          <cell r="X1564">
            <v>17.100000000000001</v>
          </cell>
          <cell r="Y1564">
            <v>0</v>
          </cell>
          <cell r="Z1564">
            <v>54.5</v>
          </cell>
          <cell r="AA1564">
            <v>0</v>
          </cell>
          <cell r="AB1564">
            <v>0</v>
          </cell>
          <cell r="AC1564">
            <v>0</v>
          </cell>
          <cell r="AD1564">
            <v>0</v>
          </cell>
          <cell r="AE1564">
            <v>53.6</v>
          </cell>
          <cell r="AF1564">
            <v>13.7</v>
          </cell>
          <cell r="AG1564">
            <v>10.7</v>
          </cell>
          <cell r="AH1564">
            <v>3.45</v>
          </cell>
          <cell r="AI1564">
            <v>10.3</v>
          </cell>
          <cell r="AJ1564">
            <v>6.52</v>
          </cell>
          <cell r="AK1564">
            <v>5.89</v>
          </cell>
          <cell r="AL1564">
            <v>1.51</v>
          </cell>
          <cell r="AM1564">
            <v>0</v>
          </cell>
          <cell r="AN1564">
            <v>28.6</v>
          </cell>
          <cell r="AO1564">
            <v>0</v>
          </cell>
          <cell r="AP1564">
            <v>11.4</v>
          </cell>
          <cell r="AQ1564">
            <v>0</v>
          </cell>
          <cell r="AR1564">
            <v>0</v>
          </cell>
          <cell r="AS1564">
            <v>0</v>
          </cell>
          <cell r="AT1564">
            <v>0</v>
          </cell>
          <cell r="AU1564">
            <v>0</v>
          </cell>
          <cell r="AV1564">
            <v>0</v>
          </cell>
          <cell r="AW1564">
            <v>0</v>
          </cell>
          <cell r="AX1564">
            <v>0</v>
          </cell>
          <cell r="AY1564" t="str">
            <v>HSS254X88.9X4.8</v>
          </cell>
        </row>
        <row r="1565">
          <cell r="A1565" t="str">
            <v>HSS</v>
          </cell>
          <cell r="B1565" t="str">
            <v>HSS10X3X3/8</v>
          </cell>
          <cell r="C1565">
            <v>30</v>
          </cell>
          <cell r="D1565">
            <v>8.27</v>
          </cell>
          <cell r="E1565">
            <v>0</v>
          </cell>
          <cell r="F1565">
            <v>10</v>
          </cell>
          <cell r="G1565">
            <v>0</v>
          </cell>
          <cell r="H1565">
            <v>0</v>
          </cell>
          <cell r="I1565">
            <v>3</v>
          </cell>
          <cell r="J1565">
            <v>0</v>
          </cell>
          <cell r="K1565">
            <v>0</v>
          </cell>
          <cell r="L1565">
            <v>0</v>
          </cell>
          <cell r="M1565">
            <v>0</v>
          </cell>
          <cell r="N1565">
            <v>0.375</v>
          </cell>
          <cell r="O1565">
            <v>0.34899999999999998</v>
          </cell>
          <cell r="P1565">
            <v>0</v>
          </cell>
          <cell r="Q1565">
            <v>0</v>
          </cell>
          <cell r="R1565">
            <v>0</v>
          </cell>
          <cell r="S1565">
            <v>0</v>
          </cell>
          <cell r="T1565">
            <v>0</v>
          </cell>
          <cell r="U1565">
            <v>0</v>
          </cell>
          <cell r="V1565">
            <v>0</v>
          </cell>
          <cell r="W1565">
            <v>0</v>
          </cell>
          <cell r="X1565">
            <v>5.6</v>
          </cell>
          <cell r="Y1565">
            <v>0</v>
          </cell>
          <cell r="Z1565">
            <v>25.7</v>
          </cell>
          <cell r="AA1565">
            <v>0</v>
          </cell>
          <cell r="AB1565">
            <v>0</v>
          </cell>
          <cell r="AC1565">
            <v>0</v>
          </cell>
          <cell r="AD1565">
            <v>0</v>
          </cell>
          <cell r="AE1565">
            <v>88</v>
          </cell>
          <cell r="AF1565">
            <v>23.7</v>
          </cell>
          <cell r="AG1565">
            <v>17.600000000000001</v>
          </cell>
          <cell r="AH1565">
            <v>3.26</v>
          </cell>
          <cell r="AI1565">
            <v>12.4</v>
          </cell>
          <cell r="AJ1565">
            <v>9.73</v>
          </cell>
          <cell r="AK1565">
            <v>8.2799999999999994</v>
          </cell>
          <cell r="AL1565">
            <v>1.22</v>
          </cell>
          <cell r="AM1565">
            <v>0</v>
          </cell>
          <cell r="AN1565">
            <v>37.799999999999997</v>
          </cell>
          <cell r="AO1565">
            <v>0</v>
          </cell>
          <cell r="AP1565">
            <v>17.7</v>
          </cell>
          <cell r="AQ1565">
            <v>0</v>
          </cell>
          <cell r="AR1565">
            <v>0</v>
          </cell>
          <cell r="AS1565">
            <v>0</v>
          </cell>
          <cell r="AT1565">
            <v>0</v>
          </cell>
          <cell r="AU1565">
            <v>0</v>
          </cell>
          <cell r="AV1565">
            <v>0</v>
          </cell>
          <cell r="AW1565">
            <v>0</v>
          </cell>
          <cell r="AX1565">
            <v>0</v>
          </cell>
          <cell r="AY1565" t="str">
            <v>HSS254X76.2X9.5</v>
          </cell>
        </row>
        <row r="1566">
          <cell r="A1566" t="str">
            <v>HSS</v>
          </cell>
          <cell r="B1566" t="str">
            <v>HSS10X3X5/16</v>
          </cell>
          <cell r="C1566">
            <v>25.4</v>
          </cell>
          <cell r="D1566">
            <v>7.01</v>
          </cell>
          <cell r="E1566">
            <v>0</v>
          </cell>
          <cell r="F1566">
            <v>10</v>
          </cell>
          <cell r="G1566">
            <v>0</v>
          </cell>
          <cell r="H1566">
            <v>0</v>
          </cell>
          <cell r="I1566">
            <v>3</v>
          </cell>
          <cell r="J1566">
            <v>0</v>
          </cell>
          <cell r="K1566">
            <v>0</v>
          </cell>
          <cell r="L1566">
            <v>0</v>
          </cell>
          <cell r="M1566">
            <v>0</v>
          </cell>
          <cell r="N1566">
            <v>0.3125</v>
          </cell>
          <cell r="O1566">
            <v>0.29099999999999998</v>
          </cell>
          <cell r="P1566">
            <v>0</v>
          </cell>
          <cell r="Q1566">
            <v>0</v>
          </cell>
          <cell r="R1566">
            <v>0</v>
          </cell>
          <cell r="S1566">
            <v>0</v>
          </cell>
          <cell r="T1566">
            <v>0</v>
          </cell>
          <cell r="U1566">
            <v>0</v>
          </cell>
          <cell r="V1566">
            <v>0</v>
          </cell>
          <cell r="W1566">
            <v>0</v>
          </cell>
          <cell r="X1566">
            <v>7.31</v>
          </cell>
          <cell r="Y1566">
            <v>0</v>
          </cell>
          <cell r="Z1566">
            <v>31.4</v>
          </cell>
          <cell r="AA1566">
            <v>0</v>
          </cell>
          <cell r="AB1566">
            <v>0</v>
          </cell>
          <cell r="AC1566">
            <v>0</v>
          </cell>
          <cell r="AD1566">
            <v>0</v>
          </cell>
          <cell r="AE1566">
            <v>76.3</v>
          </cell>
          <cell r="AF1566">
            <v>20.3</v>
          </cell>
          <cell r="AG1566">
            <v>15.3</v>
          </cell>
          <cell r="AH1566">
            <v>3.3</v>
          </cell>
          <cell r="AI1566">
            <v>11</v>
          </cell>
          <cell r="AJ1566">
            <v>8.42</v>
          </cell>
          <cell r="AK1566">
            <v>7.3</v>
          </cell>
          <cell r="AL1566">
            <v>1.25</v>
          </cell>
          <cell r="AM1566">
            <v>0</v>
          </cell>
          <cell r="AN1566">
            <v>33</v>
          </cell>
          <cell r="AO1566">
            <v>0</v>
          </cell>
          <cell r="AP1566">
            <v>15.2</v>
          </cell>
          <cell r="AQ1566">
            <v>0</v>
          </cell>
          <cell r="AR1566">
            <v>0</v>
          </cell>
          <cell r="AS1566">
            <v>0</v>
          </cell>
          <cell r="AT1566">
            <v>0</v>
          </cell>
          <cell r="AU1566">
            <v>0</v>
          </cell>
          <cell r="AV1566">
            <v>0</v>
          </cell>
          <cell r="AW1566">
            <v>0</v>
          </cell>
          <cell r="AX1566">
            <v>0</v>
          </cell>
          <cell r="AY1566" t="str">
            <v>HSS254X76.2X7.9</v>
          </cell>
        </row>
        <row r="1567">
          <cell r="A1567" t="str">
            <v>HSS</v>
          </cell>
          <cell r="B1567" t="str">
            <v>HSS10X3X1/4</v>
          </cell>
          <cell r="C1567">
            <v>20.7</v>
          </cell>
          <cell r="D1567">
            <v>5.7</v>
          </cell>
          <cell r="E1567">
            <v>0</v>
          </cell>
          <cell r="F1567">
            <v>10</v>
          </cell>
          <cell r="G1567">
            <v>0</v>
          </cell>
          <cell r="H1567">
            <v>0</v>
          </cell>
          <cell r="I1567">
            <v>3</v>
          </cell>
          <cell r="J1567">
            <v>0</v>
          </cell>
          <cell r="K1567">
            <v>0</v>
          </cell>
          <cell r="L1567">
            <v>0</v>
          </cell>
          <cell r="M1567">
            <v>0</v>
          </cell>
          <cell r="N1567">
            <v>0.25</v>
          </cell>
          <cell r="O1567">
            <v>0.23300000000000001</v>
          </cell>
          <cell r="P1567">
            <v>0</v>
          </cell>
          <cell r="Q1567">
            <v>0</v>
          </cell>
          <cell r="R1567">
            <v>0</v>
          </cell>
          <cell r="S1567">
            <v>0</v>
          </cell>
          <cell r="T1567">
            <v>0</v>
          </cell>
          <cell r="U1567">
            <v>0</v>
          </cell>
          <cell r="V1567">
            <v>0</v>
          </cell>
          <cell r="W1567">
            <v>0</v>
          </cell>
          <cell r="X1567">
            <v>9.8800000000000008</v>
          </cell>
          <cell r="Y1567">
            <v>0</v>
          </cell>
          <cell r="Z1567">
            <v>39.9</v>
          </cell>
          <cell r="AA1567">
            <v>0</v>
          </cell>
          <cell r="AB1567">
            <v>0</v>
          </cell>
          <cell r="AC1567">
            <v>0</v>
          </cell>
          <cell r="AD1567">
            <v>0</v>
          </cell>
          <cell r="AE1567">
            <v>63.6</v>
          </cell>
          <cell r="AF1567">
            <v>16.7</v>
          </cell>
          <cell r="AG1567">
            <v>12.7</v>
          </cell>
          <cell r="AH1567">
            <v>3.34</v>
          </cell>
          <cell r="AI1567">
            <v>9.2799999999999994</v>
          </cell>
          <cell r="AJ1567">
            <v>6.99</v>
          </cell>
          <cell r="AK1567">
            <v>6.19</v>
          </cell>
          <cell r="AL1567">
            <v>1.28</v>
          </cell>
          <cell r="AM1567">
            <v>0</v>
          </cell>
          <cell r="AN1567">
            <v>27.6</v>
          </cell>
          <cell r="AO1567">
            <v>0</v>
          </cell>
          <cell r="AP1567">
            <v>12.5</v>
          </cell>
          <cell r="AQ1567">
            <v>0</v>
          </cell>
          <cell r="AR1567">
            <v>0</v>
          </cell>
          <cell r="AS1567">
            <v>0</v>
          </cell>
          <cell r="AT1567">
            <v>0</v>
          </cell>
          <cell r="AU1567">
            <v>0</v>
          </cell>
          <cell r="AV1567">
            <v>0</v>
          </cell>
          <cell r="AW1567">
            <v>0</v>
          </cell>
          <cell r="AX1567">
            <v>0</v>
          </cell>
          <cell r="AY1567" t="str">
            <v>HSS254X76.2X6.4</v>
          </cell>
        </row>
        <row r="1568">
          <cell r="A1568" t="str">
            <v>HSS</v>
          </cell>
          <cell r="B1568" t="str">
            <v>HSS10X3X3/16</v>
          </cell>
          <cell r="C1568">
            <v>15.8</v>
          </cell>
          <cell r="D1568">
            <v>4.32</v>
          </cell>
          <cell r="E1568">
            <v>0</v>
          </cell>
          <cell r="F1568">
            <v>10</v>
          </cell>
          <cell r="G1568">
            <v>0</v>
          </cell>
          <cell r="H1568">
            <v>0</v>
          </cell>
          <cell r="I1568">
            <v>3</v>
          </cell>
          <cell r="J1568">
            <v>0</v>
          </cell>
          <cell r="K1568">
            <v>0</v>
          </cell>
          <cell r="L1568">
            <v>0</v>
          </cell>
          <cell r="M1568">
            <v>0</v>
          </cell>
          <cell r="N1568">
            <v>0.1875</v>
          </cell>
          <cell r="O1568">
            <v>0.17399999999999999</v>
          </cell>
          <cell r="P1568">
            <v>0</v>
          </cell>
          <cell r="Q1568">
            <v>0</v>
          </cell>
          <cell r="R1568">
            <v>0</v>
          </cell>
          <cell r="S1568">
            <v>0</v>
          </cell>
          <cell r="T1568">
            <v>0</v>
          </cell>
          <cell r="U1568">
            <v>0</v>
          </cell>
          <cell r="V1568">
            <v>0</v>
          </cell>
          <cell r="W1568">
            <v>0</v>
          </cell>
          <cell r="X1568">
            <v>14.2</v>
          </cell>
          <cell r="Y1568">
            <v>0</v>
          </cell>
          <cell r="Z1568">
            <v>54.5</v>
          </cell>
          <cell r="AA1568">
            <v>0</v>
          </cell>
          <cell r="AB1568">
            <v>0</v>
          </cell>
          <cell r="AC1568">
            <v>0</v>
          </cell>
          <cell r="AD1568">
            <v>0</v>
          </cell>
          <cell r="AE1568">
            <v>49.4</v>
          </cell>
          <cell r="AF1568">
            <v>12.8</v>
          </cell>
          <cell r="AG1568">
            <v>9.8699999999999992</v>
          </cell>
          <cell r="AH1568">
            <v>3.38</v>
          </cell>
          <cell r="AI1568">
            <v>7.33</v>
          </cell>
          <cell r="AJ1568">
            <v>5.41</v>
          </cell>
          <cell r="AK1568">
            <v>4.8899999999999997</v>
          </cell>
          <cell r="AL1568">
            <v>1.3</v>
          </cell>
          <cell r="AM1568">
            <v>0</v>
          </cell>
          <cell r="AN1568">
            <v>21.5</v>
          </cell>
          <cell r="AO1568">
            <v>0</v>
          </cell>
          <cell r="AP1568">
            <v>9.64</v>
          </cell>
          <cell r="AQ1568">
            <v>0</v>
          </cell>
          <cell r="AR1568">
            <v>0</v>
          </cell>
          <cell r="AS1568">
            <v>0</v>
          </cell>
          <cell r="AT1568">
            <v>0</v>
          </cell>
          <cell r="AU1568">
            <v>0</v>
          </cell>
          <cell r="AV1568">
            <v>0</v>
          </cell>
          <cell r="AW1568">
            <v>0</v>
          </cell>
          <cell r="AX1568">
            <v>0</v>
          </cell>
          <cell r="AY1568" t="str">
            <v>HSS254X76.2X4.8</v>
          </cell>
        </row>
        <row r="1569">
          <cell r="A1569" t="str">
            <v>HSS</v>
          </cell>
          <cell r="B1569" t="str">
            <v>HSS10X3X1/8</v>
          </cell>
          <cell r="C1569">
            <v>10.7</v>
          </cell>
          <cell r="D1569">
            <v>2.93</v>
          </cell>
          <cell r="E1569">
            <v>0</v>
          </cell>
          <cell r="F1569">
            <v>10</v>
          </cell>
          <cell r="G1569">
            <v>0</v>
          </cell>
          <cell r="H1569">
            <v>0</v>
          </cell>
          <cell r="I1569">
            <v>3</v>
          </cell>
          <cell r="J1569">
            <v>0</v>
          </cell>
          <cell r="K1569">
            <v>0</v>
          </cell>
          <cell r="L1569">
            <v>0</v>
          </cell>
          <cell r="M1569">
            <v>0</v>
          </cell>
          <cell r="N1569">
            <v>0.125</v>
          </cell>
          <cell r="O1569">
            <v>0.11600000000000001</v>
          </cell>
          <cell r="P1569">
            <v>0</v>
          </cell>
          <cell r="Q1569">
            <v>0</v>
          </cell>
          <cell r="R1569">
            <v>0</v>
          </cell>
          <cell r="S1569">
            <v>0</v>
          </cell>
          <cell r="T1569">
            <v>0</v>
          </cell>
          <cell r="U1569">
            <v>0</v>
          </cell>
          <cell r="V1569">
            <v>0</v>
          </cell>
          <cell r="W1569">
            <v>0</v>
          </cell>
          <cell r="X1569">
            <v>22.9</v>
          </cell>
          <cell r="Y1569">
            <v>0</v>
          </cell>
          <cell r="Z1569">
            <v>83.2</v>
          </cell>
          <cell r="AA1569">
            <v>0</v>
          </cell>
          <cell r="AB1569">
            <v>0</v>
          </cell>
          <cell r="AC1569">
            <v>0</v>
          </cell>
          <cell r="AD1569">
            <v>0</v>
          </cell>
          <cell r="AE1569">
            <v>34.200000000000003</v>
          </cell>
          <cell r="AF1569">
            <v>8.8000000000000007</v>
          </cell>
          <cell r="AG1569">
            <v>6.83</v>
          </cell>
          <cell r="AH1569">
            <v>3.42</v>
          </cell>
          <cell r="AI1569">
            <v>5.16</v>
          </cell>
          <cell r="AJ1569">
            <v>3.74</v>
          </cell>
          <cell r="AK1569">
            <v>3.44</v>
          </cell>
          <cell r="AL1569">
            <v>1.33</v>
          </cell>
          <cell r="AM1569">
            <v>0</v>
          </cell>
          <cell r="AN1569">
            <v>14.9</v>
          </cell>
          <cell r="AO1569">
            <v>0</v>
          </cell>
          <cell r="AP1569">
            <v>6.61</v>
          </cell>
          <cell r="AQ1569">
            <v>0</v>
          </cell>
          <cell r="AR1569">
            <v>0</v>
          </cell>
          <cell r="AS1569">
            <v>0</v>
          </cell>
          <cell r="AT1569">
            <v>0</v>
          </cell>
          <cell r="AU1569">
            <v>0</v>
          </cell>
          <cell r="AV1569">
            <v>0</v>
          </cell>
          <cell r="AW1569">
            <v>0</v>
          </cell>
          <cell r="AX1569">
            <v>0</v>
          </cell>
          <cell r="AY1569" t="str">
            <v>HSS254X76.2X3.2</v>
          </cell>
        </row>
        <row r="1570">
          <cell r="A1570" t="str">
            <v>HSS</v>
          </cell>
          <cell r="B1570" t="str">
            <v>HSS10X2X3/8</v>
          </cell>
          <cell r="C1570">
            <v>27.4</v>
          </cell>
          <cell r="D1570">
            <v>7.58</v>
          </cell>
          <cell r="E1570">
            <v>0</v>
          </cell>
          <cell r="F1570">
            <v>10</v>
          </cell>
          <cell r="G1570">
            <v>0</v>
          </cell>
          <cell r="H1570">
            <v>0</v>
          </cell>
          <cell r="I1570">
            <v>2</v>
          </cell>
          <cell r="J1570">
            <v>0</v>
          </cell>
          <cell r="K1570">
            <v>0</v>
          </cell>
          <cell r="L1570">
            <v>0</v>
          </cell>
          <cell r="M1570">
            <v>0</v>
          </cell>
          <cell r="N1570">
            <v>0.375</v>
          </cell>
          <cell r="O1570">
            <v>0.34899999999999998</v>
          </cell>
          <cell r="P1570">
            <v>0</v>
          </cell>
          <cell r="Q1570">
            <v>0</v>
          </cell>
          <cell r="R1570">
            <v>0</v>
          </cell>
          <cell r="S1570">
            <v>0</v>
          </cell>
          <cell r="T1570">
            <v>0</v>
          </cell>
          <cell r="U1570">
            <v>0</v>
          </cell>
          <cell r="V1570">
            <v>0</v>
          </cell>
          <cell r="W1570">
            <v>0</v>
          </cell>
          <cell r="X1570">
            <v>2.73</v>
          </cell>
          <cell r="Y1570">
            <v>0</v>
          </cell>
          <cell r="Z1570">
            <v>25.7</v>
          </cell>
          <cell r="AA1570">
            <v>0</v>
          </cell>
          <cell r="AB1570">
            <v>0</v>
          </cell>
          <cell r="AC1570">
            <v>0</v>
          </cell>
          <cell r="AD1570">
            <v>0</v>
          </cell>
          <cell r="AE1570">
            <v>71.7</v>
          </cell>
          <cell r="AF1570">
            <v>20.3</v>
          </cell>
          <cell r="AG1570">
            <v>14.3</v>
          </cell>
          <cell r="AH1570">
            <v>3.08</v>
          </cell>
          <cell r="AI1570">
            <v>4.7</v>
          </cell>
          <cell r="AJ1570">
            <v>5.76</v>
          </cell>
          <cell r="AK1570">
            <v>4.7</v>
          </cell>
          <cell r="AL1570">
            <v>0.78700000000000003</v>
          </cell>
          <cell r="AM1570">
            <v>0</v>
          </cell>
          <cell r="AN1570">
            <v>15.9</v>
          </cell>
          <cell r="AO1570">
            <v>0</v>
          </cell>
          <cell r="AP1570">
            <v>11</v>
          </cell>
          <cell r="AQ1570">
            <v>0</v>
          </cell>
          <cell r="AR1570">
            <v>0</v>
          </cell>
          <cell r="AS1570">
            <v>0</v>
          </cell>
          <cell r="AT1570">
            <v>0</v>
          </cell>
          <cell r="AU1570">
            <v>0</v>
          </cell>
          <cell r="AV1570">
            <v>0</v>
          </cell>
          <cell r="AW1570">
            <v>0</v>
          </cell>
          <cell r="AX1570">
            <v>0</v>
          </cell>
          <cell r="AY1570" t="str">
            <v>HSS254X50.8X9.5</v>
          </cell>
        </row>
        <row r="1571">
          <cell r="A1571" t="str">
            <v>HSS</v>
          </cell>
          <cell r="B1571" t="str">
            <v>HSS10X2X5/16</v>
          </cell>
          <cell r="C1571">
            <v>23.3</v>
          </cell>
          <cell r="D1571">
            <v>6.43</v>
          </cell>
          <cell r="E1571">
            <v>0</v>
          </cell>
          <cell r="F1571">
            <v>10</v>
          </cell>
          <cell r="G1571">
            <v>0</v>
          </cell>
          <cell r="H1571">
            <v>0</v>
          </cell>
          <cell r="I1571">
            <v>2</v>
          </cell>
          <cell r="J1571">
            <v>0</v>
          </cell>
          <cell r="K1571">
            <v>0</v>
          </cell>
          <cell r="L1571">
            <v>0</v>
          </cell>
          <cell r="M1571">
            <v>0</v>
          </cell>
          <cell r="N1571">
            <v>0.3125</v>
          </cell>
          <cell r="O1571">
            <v>0.29099999999999998</v>
          </cell>
          <cell r="P1571">
            <v>0</v>
          </cell>
          <cell r="Q1571">
            <v>0</v>
          </cell>
          <cell r="R1571">
            <v>0</v>
          </cell>
          <cell r="S1571">
            <v>0</v>
          </cell>
          <cell r="T1571">
            <v>0</v>
          </cell>
          <cell r="U1571">
            <v>0</v>
          </cell>
          <cell r="V1571">
            <v>0</v>
          </cell>
          <cell r="W1571">
            <v>0</v>
          </cell>
          <cell r="X1571">
            <v>3.87</v>
          </cell>
          <cell r="Y1571">
            <v>0</v>
          </cell>
          <cell r="Z1571">
            <v>31.4</v>
          </cell>
          <cell r="AA1571">
            <v>0</v>
          </cell>
          <cell r="AB1571">
            <v>0</v>
          </cell>
          <cell r="AC1571">
            <v>0</v>
          </cell>
          <cell r="AD1571">
            <v>0</v>
          </cell>
          <cell r="AE1571">
            <v>62.6</v>
          </cell>
          <cell r="AF1571">
            <v>17.5</v>
          </cell>
          <cell r="AG1571">
            <v>12.5</v>
          </cell>
          <cell r="AH1571">
            <v>3.12</v>
          </cell>
          <cell r="AI1571">
            <v>4.24</v>
          </cell>
          <cell r="AJ1571">
            <v>5.0599999999999996</v>
          </cell>
          <cell r="AK1571">
            <v>4.24</v>
          </cell>
          <cell r="AL1571">
            <v>0.81200000000000006</v>
          </cell>
          <cell r="AM1571">
            <v>0</v>
          </cell>
          <cell r="AN1571">
            <v>14.2</v>
          </cell>
          <cell r="AO1571">
            <v>0</v>
          </cell>
          <cell r="AP1571">
            <v>9.56</v>
          </cell>
          <cell r="AQ1571">
            <v>0</v>
          </cell>
          <cell r="AR1571">
            <v>0</v>
          </cell>
          <cell r="AS1571">
            <v>0</v>
          </cell>
          <cell r="AT1571">
            <v>0</v>
          </cell>
          <cell r="AU1571">
            <v>0</v>
          </cell>
          <cell r="AV1571">
            <v>0</v>
          </cell>
          <cell r="AW1571">
            <v>0</v>
          </cell>
          <cell r="AX1571">
            <v>0</v>
          </cell>
          <cell r="AY1571" t="str">
            <v>HSS254X50.8X7.9</v>
          </cell>
        </row>
        <row r="1572">
          <cell r="A1572" t="str">
            <v>HSS</v>
          </cell>
          <cell r="B1572" t="str">
            <v>HSS10X2X1/4</v>
          </cell>
          <cell r="C1572">
            <v>19</v>
          </cell>
          <cell r="D1572">
            <v>5.24</v>
          </cell>
          <cell r="E1572">
            <v>0</v>
          </cell>
          <cell r="F1572">
            <v>10</v>
          </cell>
          <cell r="G1572">
            <v>0</v>
          </cell>
          <cell r="H1572">
            <v>0</v>
          </cell>
          <cell r="I1572">
            <v>2</v>
          </cell>
          <cell r="J1572">
            <v>0</v>
          </cell>
          <cell r="K1572">
            <v>0</v>
          </cell>
          <cell r="L1572">
            <v>0</v>
          </cell>
          <cell r="M1572">
            <v>0</v>
          </cell>
          <cell r="N1572">
            <v>0.25</v>
          </cell>
          <cell r="O1572">
            <v>0.23300000000000001</v>
          </cell>
          <cell r="P1572">
            <v>0</v>
          </cell>
          <cell r="Q1572">
            <v>0</v>
          </cell>
          <cell r="R1572">
            <v>0</v>
          </cell>
          <cell r="S1572">
            <v>0</v>
          </cell>
          <cell r="T1572">
            <v>0</v>
          </cell>
          <cell r="U1572">
            <v>0</v>
          </cell>
          <cell r="V1572">
            <v>0</v>
          </cell>
          <cell r="W1572">
            <v>0</v>
          </cell>
          <cell r="X1572">
            <v>5.58</v>
          </cell>
          <cell r="Y1572">
            <v>0</v>
          </cell>
          <cell r="Z1572">
            <v>39.9</v>
          </cell>
          <cell r="AA1572">
            <v>0</v>
          </cell>
          <cell r="AB1572">
            <v>0</v>
          </cell>
          <cell r="AC1572">
            <v>0</v>
          </cell>
          <cell r="AD1572">
            <v>0</v>
          </cell>
          <cell r="AE1572">
            <v>52.5</v>
          </cell>
          <cell r="AF1572">
            <v>14.4</v>
          </cell>
          <cell r="AG1572">
            <v>10.5</v>
          </cell>
          <cell r="AH1572">
            <v>3.17</v>
          </cell>
          <cell r="AI1572">
            <v>3.67</v>
          </cell>
          <cell r="AJ1572">
            <v>4.26</v>
          </cell>
          <cell r="AK1572">
            <v>3.67</v>
          </cell>
          <cell r="AL1572">
            <v>0.83799999999999997</v>
          </cell>
          <cell r="AM1572">
            <v>0</v>
          </cell>
          <cell r="AN1572">
            <v>12.2</v>
          </cell>
          <cell r="AO1572">
            <v>0</v>
          </cell>
          <cell r="AP1572">
            <v>7.99</v>
          </cell>
          <cell r="AQ1572">
            <v>0</v>
          </cell>
          <cell r="AR1572">
            <v>0</v>
          </cell>
          <cell r="AS1572">
            <v>0</v>
          </cell>
          <cell r="AT1572">
            <v>0</v>
          </cell>
          <cell r="AU1572">
            <v>0</v>
          </cell>
          <cell r="AV1572">
            <v>0</v>
          </cell>
          <cell r="AW1572">
            <v>0</v>
          </cell>
          <cell r="AX1572">
            <v>0</v>
          </cell>
          <cell r="AY1572" t="str">
            <v>HSS254X50.8X6.4</v>
          </cell>
        </row>
        <row r="1573">
          <cell r="A1573" t="str">
            <v>HSS</v>
          </cell>
          <cell r="B1573" t="str">
            <v>HSS10X2X3/16</v>
          </cell>
          <cell r="C1573">
            <v>14.5</v>
          </cell>
          <cell r="D1573">
            <v>3.98</v>
          </cell>
          <cell r="E1573">
            <v>0</v>
          </cell>
          <cell r="F1573">
            <v>10</v>
          </cell>
          <cell r="G1573">
            <v>0</v>
          </cell>
          <cell r="H1573">
            <v>0</v>
          </cell>
          <cell r="I1573">
            <v>2</v>
          </cell>
          <cell r="J1573">
            <v>0</v>
          </cell>
          <cell r="K1573">
            <v>0</v>
          </cell>
          <cell r="L1573">
            <v>0</v>
          </cell>
          <cell r="M1573">
            <v>0</v>
          </cell>
          <cell r="N1573">
            <v>0.1875</v>
          </cell>
          <cell r="O1573">
            <v>0.17399999999999999</v>
          </cell>
          <cell r="P1573">
            <v>0</v>
          </cell>
          <cell r="Q1573">
            <v>0</v>
          </cell>
          <cell r="R1573">
            <v>0</v>
          </cell>
          <cell r="S1573">
            <v>0</v>
          </cell>
          <cell r="T1573">
            <v>0</v>
          </cell>
          <cell r="U1573">
            <v>0</v>
          </cell>
          <cell r="V1573">
            <v>0</v>
          </cell>
          <cell r="W1573">
            <v>0</v>
          </cell>
          <cell r="X1573">
            <v>8.49</v>
          </cell>
          <cell r="Y1573">
            <v>0</v>
          </cell>
          <cell r="Z1573">
            <v>54.5</v>
          </cell>
          <cell r="AA1573">
            <v>0</v>
          </cell>
          <cell r="AB1573">
            <v>0</v>
          </cell>
          <cell r="AC1573">
            <v>0</v>
          </cell>
          <cell r="AD1573">
            <v>0</v>
          </cell>
          <cell r="AE1573">
            <v>41</v>
          </cell>
          <cell r="AF1573">
            <v>11.1</v>
          </cell>
          <cell r="AG1573">
            <v>8.19</v>
          </cell>
          <cell r="AH1573">
            <v>3.21</v>
          </cell>
          <cell r="AI1573">
            <v>2.97</v>
          </cell>
          <cell r="AJ1573">
            <v>3.34</v>
          </cell>
          <cell r="AK1573">
            <v>2.97</v>
          </cell>
          <cell r="AL1573">
            <v>0.86399999999999999</v>
          </cell>
          <cell r="AM1573">
            <v>0</v>
          </cell>
          <cell r="AN1573">
            <v>9.74</v>
          </cell>
          <cell r="AO1573">
            <v>0</v>
          </cell>
          <cell r="AP1573">
            <v>6.22</v>
          </cell>
          <cell r="AQ1573">
            <v>0</v>
          </cell>
          <cell r="AR1573">
            <v>0</v>
          </cell>
          <cell r="AS1573">
            <v>0</v>
          </cell>
          <cell r="AT1573">
            <v>0</v>
          </cell>
          <cell r="AU1573">
            <v>0</v>
          </cell>
          <cell r="AV1573">
            <v>0</v>
          </cell>
          <cell r="AW1573">
            <v>0</v>
          </cell>
          <cell r="AX1573">
            <v>0</v>
          </cell>
          <cell r="AY1573" t="str">
            <v>HSS254X50.8X4.8</v>
          </cell>
        </row>
        <row r="1574">
          <cell r="A1574" t="str">
            <v>HSS</v>
          </cell>
          <cell r="B1574" t="str">
            <v>HSS9X7X5/8</v>
          </cell>
          <cell r="C1574">
            <v>59.1</v>
          </cell>
          <cell r="D1574">
            <v>16.399999999999999</v>
          </cell>
          <cell r="E1574">
            <v>0</v>
          </cell>
          <cell r="F1574">
            <v>9</v>
          </cell>
          <cell r="G1574">
            <v>0</v>
          </cell>
          <cell r="H1574">
            <v>0</v>
          </cell>
          <cell r="I1574">
            <v>7</v>
          </cell>
          <cell r="J1574">
            <v>0</v>
          </cell>
          <cell r="K1574">
            <v>0</v>
          </cell>
          <cell r="L1574">
            <v>0</v>
          </cell>
          <cell r="M1574">
            <v>0</v>
          </cell>
          <cell r="N1574">
            <v>0.625</v>
          </cell>
          <cell r="O1574">
            <v>0.58099999999999996</v>
          </cell>
          <cell r="P1574">
            <v>0</v>
          </cell>
          <cell r="Q1574">
            <v>0</v>
          </cell>
          <cell r="R1574">
            <v>0</v>
          </cell>
          <cell r="S1574">
            <v>0</v>
          </cell>
          <cell r="T1574">
            <v>0</v>
          </cell>
          <cell r="U1574">
            <v>0</v>
          </cell>
          <cell r="V1574">
            <v>0</v>
          </cell>
          <cell r="W1574">
            <v>0</v>
          </cell>
          <cell r="X1574">
            <v>9.0500000000000007</v>
          </cell>
          <cell r="Y1574">
            <v>0</v>
          </cell>
          <cell r="Z1574">
            <v>12.5</v>
          </cell>
          <cell r="AA1574">
            <v>0</v>
          </cell>
          <cell r="AB1574">
            <v>0</v>
          </cell>
          <cell r="AC1574">
            <v>0</v>
          </cell>
          <cell r="AD1574">
            <v>0</v>
          </cell>
          <cell r="AE1574">
            <v>174</v>
          </cell>
          <cell r="AF1574">
            <v>48.3</v>
          </cell>
          <cell r="AG1574">
            <v>38.700000000000003</v>
          </cell>
          <cell r="AH1574">
            <v>3.26</v>
          </cell>
          <cell r="AI1574">
            <v>117</v>
          </cell>
          <cell r="AJ1574">
            <v>40.5</v>
          </cell>
          <cell r="AK1574">
            <v>33.5</v>
          </cell>
          <cell r="AL1574">
            <v>2.68</v>
          </cell>
          <cell r="AM1574">
            <v>0</v>
          </cell>
          <cell r="AN1574">
            <v>235</v>
          </cell>
          <cell r="AO1574">
            <v>0</v>
          </cell>
          <cell r="AP1574">
            <v>62</v>
          </cell>
          <cell r="AQ1574">
            <v>0</v>
          </cell>
          <cell r="AR1574">
            <v>0</v>
          </cell>
          <cell r="AS1574">
            <v>0</v>
          </cell>
          <cell r="AT1574">
            <v>0</v>
          </cell>
          <cell r="AU1574">
            <v>0</v>
          </cell>
          <cell r="AV1574">
            <v>0</v>
          </cell>
          <cell r="AW1574">
            <v>0</v>
          </cell>
          <cell r="AX1574">
            <v>0</v>
          </cell>
          <cell r="AY1574" t="str">
            <v>HSS228.6X177.8X15.9</v>
          </cell>
        </row>
        <row r="1575">
          <cell r="A1575" t="str">
            <v>HSS</v>
          </cell>
          <cell r="B1575" t="str">
            <v>HSS9X7X1/2</v>
          </cell>
          <cell r="C1575">
            <v>48.7</v>
          </cell>
          <cell r="D1575">
            <v>13.5</v>
          </cell>
          <cell r="E1575">
            <v>0</v>
          </cell>
          <cell r="F1575">
            <v>9</v>
          </cell>
          <cell r="G1575">
            <v>0</v>
          </cell>
          <cell r="H1575">
            <v>0</v>
          </cell>
          <cell r="I1575">
            <v>7</v>
          </cell>
          <cell r="J1575">
            <v>0</v>
          </cell>
          <cell r="K1575">
            <v>0</v>
          </cell>
          <cell r="L1575">
            <v>0</v>
          </cell>
          <cell r="M1575">
            <v>0</v>
          </cell>
          <cell r="N1575">
            <v>0.5</v>
          </cell>
          <cell r="O1575">
            <v>0.46500000000000002</v>
          </cell>
          <cell r="P1575">
            <v>0</v>
          </cell>
          <cell r="Q1575">
            <v>0</v>
          </cell>
          <cell r="R1575">
            <v>0</v>
          </cell>
          <cell r="S1575">
            <v>0</v>
          </cell>
          <cell r="T1575">
            <v>0</v>
          </cell>
          <cell r="U1575">
            <v>0</v>
          </cell>
          <cell r="V1575">
            <v>0</v>
          </cell>
          <cell r="W1575">
            <v>0</v>
          </cell>
          <cell r="X1575">
            <v>12.1</v>
          </cell>
          <cell r="Y1575">
            <v>0</v>
          </cell>
          <cell r="Z1575">
            <v>16.399999999999999</v>
          </cell>
          <cell r="AA1575">
            <v>0</v>
          </cell>
          <cell r="AB1575">
            <v>0</v>
          </cell>
          <cell r="AC1575">
            <v>0</v>
          </cell>
          <cell r="AD1575">
            <v>0</v>
          </cell>
          <cell r="AE1575">
            <v>149</v>
          </cell>
          <cell r="AF1575">
            <v>40.5</v>
          </cell>
          <cell r="AG1575">
            <v>33</v>
          </cell>
          <cell r="AH1575">
            <v>3.32</v>
          </cell>
          <cell r="AI1575">
            <v>100</v>
          </cell>
          <cell r="AJ1575">
            <v>34</v>
          </cell>
          <cell r="AK1575">
            <v>28.7</v>
          </cell>
          <cell r="AL1575">
            <v>2.73</v>
          </cell>
          <cell r="AM1575">
            <v>0</v>
          </cell>
          <cell r="AN1575">
            <v>197</v>
          </cell>
          <cell r="AO1575">
            <v>0</v>
          </cell>
          <cell r="AP1575">
            <v>51.5</v>
          </cell>
          <cell r="AQ1575">
            <v>0</v>
          </cell>
          <cell r="AR1575">
            <v>0</v>
          </cell>
          <cell r="AS1575">
            <v>0</v>
          </cell>
          <cell r="AT1575">
            <v>0</v>
          </cell>
          <cell r="AU1575">
            <v>0</v>
          </cell>
          <cell r="AV1575">
            <v>0</v>
          </cell>
          <cell r="AW1575">
            <v>0</v>
          </cell>
          <cell r="AX1575">
            <v>0</v>
          </cell>
          <cell r="AY1575" t="str">
            <v>HSS228.6X177.8X12.7</v>
          </cell>
        </row>
        <row r="1576">
          <cell r="A1576" t="str">
            <v>HSS</v>
          </cell>
          <cell r="B1576" t="str">
            <v>HSS9X7X3/8</v>
          </cell>
          <cell r="C1576">
            <v>37.6</v>
          </cell>
          <cell r="D1576">
            <v>10.4</v>
          </cell>
          <cell r="E1576">
            <v>0</v>
          </cell>
          <cell r="F1576">
            <v>9</v>
          </cell>
          <cell r="G1576">
            <v>0</v>
          </cell>
          <cell r="H1576">
            <v>0</v>
          </cell>
          <cell r="I1576">
            <v>7</v>
          </cell>
          <cell r="J1576">
            <v>0</v>
          </cell>
          <cell r="K1576">
            <v>0</v>
          </cell>
          <cell r="L1576">
            <v>0</v>
          </cell>
          <cell r="M1576">
            <v>0</v>
          </cell>
          <cell r="N1576">
            <v>0.375</v>
          </cell>
          <cell r="O1576">
            <v>0.34899999999999998</v>
          </cell>
          <cell r="P1576">
            <v>0</v>
          </cell>
          <cell r="Q1576">
            <v>0</v>
          </cell>
          <cell r="R1576">
            <v>0</v>
          </cell>
          <cell r="S1576">
            <v>0</v>
          </cell>
          <cell r="T1576">
            <v>0</v>
          </cell>
          <cell r="U1576">
            <v>0</v>
          </cell>
          <cell r="V1576">
            <v>0</v>
          </cell>
          <cell r="W1576">
            <v>0</v>
          </cell>
          <cell r="X1576">
            <v>17.100000000000001</v>
          </cell>
          <cell r="Y1576">
            <v>0</v>
          </cell>
          <cell r="Z1576">
            <v>22.8</v>
          </cell>
          <cell r="AA1576">
            <v>0</v>
          </cell>
          <cell r="AB1576">
            <v>0</v>
          </cell>
          <cell r="AC1576">
            <v>0</v>
          </cell>
          <cell r="AD1576">
            <v>0</v>
          </cell>
          <cell r="AE1576">
            <v>119</v>
          </cell>
          <cell r="AF1576">
            <v>31.8</v>
          </cell>
          <cell r="AG1576">
            <v>26.4</v>
          </cell>
          <cell r="AH1576">
            <v>3.38</v>
          </cell>
          <cell r="AI1576">
            <v>80.400000000000006</v>
          </cell>
          <cell r="AJ1576">
            <v>26.7</v>
          </cell>
          <cell r="AK1576">
            <v>23</v>
          </cell>
          <cell r="AL1576">
            <v>2.78</v>
          </cell>
          <cell r="AM1576">
            <v>0</v>
          </cell>
          <cell r="AN1576">
            <v>154</v>
          </cell>
          <cell r="AO1576">
            <v>0</v>
          </cell>
          <cell r="AP1576">
            <v>40</v>
          </cell>
          <cell r="AQ1576">
            <v>0</v>
          </cell>
          <cell r="AR1576">
            <v>0</v>
          </cell>
          <cell r="AS1576">
            <v>0</v>
          </cell>
          <cell r="AT1576">
            <v>0</v>
          </cell>
          <cell r="AU1576">
            <v>0</v>
          </cell>
          <cell r="AV1576">
            <v>0</v>
          </cell>
          <cell r="AW1576">
            <v>0</v>
          </cell>
          <cell r="AX1576">
            <v>0</v>
          </cell>
          <cell r="AY1576" t="str">
            <v>HSS228.6X177.8X9.5</v>
          </cell>
        </row>
        <row r="1577">
          <cell r="A1577" t="str">
            <v>HSS</v>
          </cell>
          <cell r="B1577" t="str">
            <v>HSS9X7X5/16</v>
          </cell>
          <cell r="C1577">
            <v>31.8</v>
          </cell>
          <cell r="D1577">
            <v>8.76</v>
          </cell>
          <cell r="E1577">
            <v>0</v>
          </cell>
          <cell r="F1577">
            <v>9</v>
          </cell>
          <cell r="G1577">
            <v>0</v>
          </cell>
          <cell r="H1577">
            <v>0</v>
          </cell>
          <cell r="I1577">
            <v>7</v>
          </cell>
          <cell r="J1577">
            <v>0</v>
          </cell>
          <cell r="K1577">
            <v>0</v>
          </cell>
          <cell r="L1577">
            <v>0</v>
          </cell>
          <cell r="M1577">
            <v>0</v>
          </cell>
          <cell r="N1577">
            <v>0.3125</v>
          </cell>
          <cell r="O1577">
            <v>0.29099999999999998</v>
          </cell>
          <cell r="P1577">
            <v>0</v>
          </cell>
          <cell r="Q1577">
            <v>0</v>
          </cell>
          <cell r="R1577">
            <v>0</v>
          </cell>
          <cell r="S1577">
            <v>0</v>
          </cell>
          <cell r="T1577">
            <v>0</v>
          </cell>
          <cell r="U1577">
            <v>0</v>
          </cell>
          <cell r="V1577">
            <v>0</v>
          </cell>
          <cell r="W1577">
            <v>0</v>
          </cell>
          <cell r="X1577">
            <v>21.1</v>
          </cell>
          <cell r="Y1577">
            <v>0</v>
          </cell>
          <cell r="Z1577">
            <v>27.9</v>
          </cell>
          <cell r="AA1577">
            <v>0</v>
          </cell>
          <cell r="AB1577">
            <v>0</v>
          </cell>
          <cell r="AC1577">
            <v>0</v>
          </cell>
          <cell r="AD1577">
            <v>0</v>
          </cell>
          <cell r="AE1577">
            <v>102</v>
          </cell>
          <cell r="AF1577">
            <v>27.1</v>
          </cell>
          <cell r="AG1577">
            <v>22.6</v>
          </cell>
          <cell r="AH1577">
            <v>3.41</v>
          </cell>
          <cell r="AI1577">
            <v>69.2</v>
          </cell>
          <cell r="AJ1577">
            <v>22.8</v>
          </cell>
          <cell r="AK1577">
            <v>19.8</v>
          </cell>
          <cell r="AL1577">
            <v>2.81</v>
          </cell>
          <cell r="AM1577">
            <v>0</v>
          </cell>
          <cell r="AN1577">
            <v>131</v>
          </cell>
          <cell r="AO1577">
            <v>0</v>
          </cell>
          <cell r="AP1577">
            <v>33.9</v>
          </cell>
          <cell r="AQ1577">
            <v>0</v>
          </cell>
          <cell r="AR1577">
            <v>0</v>
          </cell>
          <cell r="AS1577">
            <v>0</v>
          </cell>
          <cell r="AT1577">
            <v>0</v>
          </cell>
          <cell r="AU1577">
            <v>0</v>
          </cell>
          <cell r="AV1577">
            <v>0</v>
          </cell>
          <cell r="AW1577">
            <v>0</v>
          </cell>
          <cell r="AX1577">
            <v>0</v>
          </cell>
          <cell r="AY1577" t="str">
            <v>HSS228.6X177.8X7.9</v>
          </cell>
        </row>
        <row r="1578">
          <cell r="A1578" t="str">
            <v>HSS</v>
          </cell>
          <cell r="B1578" t="str">
            <v>HSS9X7X1/4</v>
          </cell>
          <cell r="C1578">
            <v>25.8</v>
          </cell>
          <cell r="D1578">
            <v>7.1</v>
          </cell>
          <cell r="E1578">
            <v>0</v>
          </cell>
          <cell r="F1578">
            <v>9</v>
          </cell>
          <cell r="G1578">
            <v>0</v>
          </cell>
          <cell r="H1578">
            <v>0</v>
          </cell>
          <cell r="I1578">
            <v>7</v>
          </cell>
          <cell r="J1578">
            <v>0</v>
          </cell>
          <cell r="K1578">
            <v>0</v>
          </cell>
          <cell r="L1578">
            <v>0</v>
          </cell>
          <cell r="M1578">
            <v>0</v>
          </cell>
          <cell r="N1578">
            <v>0.25</v>
          </cell>
          <cell r="O1578">
            <v>0.23300000000000001</v>
          </cell>
          <cell r="P1578">
            <v>0</v>
          </cell>
          <cell r="Q1578">
            <v>0</v>
          </cell>
          <cell r="R1578">
            <v>0</v>
          </cell>
          <cell r="S1578">
            <v>0</v>
          </cell>
          <cell r="T1578">
            <v>0</v>
          </cell>
          <cell r="U1578">
            <v>0</v>
          </cell>
          <cell r="V1578">
            <v>0</v>
          </cell>
          <cell r="W1578">
            <v>0</v>
          </cell>
          <cell r="X1578">
            <v>27</v>
          </cell>
          <cell r="Y1578">
            <v>0</v>
          </cell>
          <cell r="Z1578">
            <v>35.6</v>
          </cell>
          <cell r="AA1578">
            <v>0</v>
          </cell>
          <cell r="AB1578">
            <v>0</v>
          </cell>
          <cell r="AC1578">
            <v>0</v>
          </cell>
          <cell r="AD1578">
            <v>0</v>
          </cell>
          <cell r="AE1578">
            <v>84.1</v>
          </cell>
          <cell r="AF1578">
            <v>22.2</v>
          </cell>
          <cell r="AG1578">
            <v>18.7</v>
          </cell>
          <cell r="AH1578">
            <v>3.44</v>
          </cell>
          <cell r="AI1578">
            <v>57.2</v>
          </cell>
          <cell r="AJ1578">
            <v>18.7</v>
          </cell>
          <cell r="AK1578">
            <v>16.3</v>
          </cell>
          <cell r="AL1578">
            <v>2.84</v>
          </cell>
          <cell r="AM1578">
            <v>0</v>
          </cell>
          <cell r="AN1578">
            <v>107</v>
          </cell>
          <cell r="AO1578">
            <v>0</v>
          </cell>
          <cell r="AP1578">
            <v>27.6</v>
          </cell>
          <cell r="AQ1578">
            <v>0</v>
          </cell>
          <cell r="AR1578">
            <v>0</v>
          </cell>
          <cell r="AS1578">
            <v>0</v>
          </cell>
          <cell r="AT1578">
            <v>0</v>
          </cell>
          <cell r="AU1578">
            <v>0</v>
          </cell>
          <cell r="AV1578">
            <v>0</v>
          </cell>
          <cell r="AW1578">
            <v>0</v>
          </cell>
          <cell r="AX1578">
            <v>0</v>
          </cell>
          <cell r="AY1578" t="str">
            <v>HSS228.6X177.8X6.4</v>
          </cell>
        </row>
        <row r="1579">
          <cell r="A1579" t="str">
            <v>HSS</v>
          </cell>
          <cell r="B1579" t="str">
            <v>HSS9X7X3/16</v>
          </cell>
          <cell r="C1579">
            <v>19.600000000000001</v>
          </cell>
          <cell r="D1579">
            <v>5.37</v>
          </cell>
          <cell r="E1579">
            <v>0</v>
          </cell>
          <cell r="F1579">
            <v>9</v>
          </cell>
          <cell r="G1579">
            <v>0</v>
          </cell>
          <cell r="H1579">
            <v>0</v>
          </cell>
          <cell r="I1579">
            <v>7</v>
          </cell>
          <cell r="J1579">
            <v>0</v>
          </cell>
          <cell r="K1579">
            <v>0</v>
          </cell>
          <cell r="L1579">
            <v>0</v>
          </cell>
          <cell r="M1579">
            <v>0</v>
          </cell>
          <cell r="N1579">
            <v>0.1875</v>
          </cell>
          <cell r="O1579">
            <v>0.17399999999999999</v>
          </cell>
          <cell r="P1579">
            <v>0</v>
          </cell>
          <cell r="Q1579">
            <v>0</v>
          </cell>
          <cell r="R1579">
            <v>0</v>
          </cell>
          <cell r="S1579">
            <v>0</v>
          </cell>
          <cell r="T1579">
            <v>0</v>
          </cell>
          <cell r="U1579">
            <v>0</v>
          </cell>
          <cell r="V1579">
            <v>0</v>
          </cell>
          <cell r="W1579">
            <v>0</v>
          </cell>
          <cell r="X1579">
            <v>37.200000000000003</v>
          </cell>
          <cell r="Y1579">
            <v>0</v>
          </cell>
          <cell r="Z1579">
            <v>48.7</v>
          </cell>
          <cell r="AA1579">
            <v>0</v>
          </cell>
          <cell r="AB1579">
            <v>0</v>
          </cell>
          <cell r="AC1579">
            <v>0</v>
          </cell>
          <cell r="AD1579">
            <v>0</v>
          </cell>
          <cell r="AE1579">
            <v>64.7</v>
          </cell>
          <cell r="AF1579">
            <v>16.899999999999999</v>
          </cell>
          <cell r="AG1579">
            <v>14.4</v>
          </cell>
          <cell r="AH1579">
            <v>3.47</v>
          </cell>
          <cell r="AI1579">
            <v>44.1</v>
          </cell>
          <cell r="AJ1579">
            <v>14.3</v>
          </cell>
          <cell r="AK1579">
            <v>12.6</v>
          </cell>
          <cell r="AL1579">
            <v>2.87</v>
          </cell>
          <cell r="AM1579">
            <v>0</v>
          </cell>
          <cell r="AN1579">
            <v>81.7</v>
          </cell>
          <cell r="AO1579">
            <v>0</v>
          </cell>
          <cell r="AP1579">
            <v>20.9</v>
          </cell>
          <cell r="AQ1579">
            <v>0</v>
          </cell>
          <cell r="AR1579">
            <v>0</v>
          </cell>
          <cell r="AS1579">
            <v>0</v>
          </cell>
          <cell r="AT1579">
            <v>0</v>
          </cell>
          <cell r="AU1579">
            <v>0</v>
          </cell>
          <cell r="AV1579">
            <v>0</v>
          </cell>
          <cell r="AW1579">
            <v>0</v>
          </cell>
          <cell r="AX1579">
            <v>0</v>
          </cell>
          <cell r="AY1579" t="str">
            <v>HSS228.6X177.8X4.8</v>
          </cell>
        </row>
        <row r="1580">
          <cell r="A1580" t="str">
            <v>HSS</v>
          </cell>
          <cell r="B1580" t="str">
            <v>HSS9X5X5/8</v>
          </cell>
          <cell r="C1580">
            <v>50.6</v>
          </cell>
          <cell r="D1580">
            <v>14</v>
          </cell>
          <cell r="E1580">
            <v>0</v>
          </cell>
          <cell r="F1580">
            <v>9</v>
          </cell>
          <cell r="G1580">
            <v>0</v>
          </cell>
          <cell r="H1580">
            <v>0</v>
          </cell>
          <cell r="I1580">
            <v>5</v>
          </cell>
          <cell r="J1580">
            <v>0</v>
          </cell>
          <cell r="K1580">
            <v>0</v>
          </cell>
          <cell r="L1580">
            <v>0</v>
          </cell>
          <cell r="M1580">
            <v>0</v>
          </cell>
          <cell r="N1580">
            <v>0.625</v>
          </cell>
          <cell r="O1580">
            <v>0.58099999999999996</v>
          </cell>
          <cell r="P1580">
            <v>0</v>
          </cell>
          <cell r="Q1580">
            <v>0</v>
          </cell>
          <cell r="R1580">
            <v>0</v>
          </cell>
          <cell r="S1580">
            <v>0</v>
          </cell>
          <cell r="T1580">
            <v>0</v>
          </cell>
          <cell r="U1580">
            <v>0</v>
          </cell>
          <cell r="V1580">
            <v>0</v>
          </cell>
          <cell r="W1580">
            <v>0</v>
          </cell>
          <cell r="X1580">
            <v>5.61</v>
          </cell>
          <cell r="Y1580">
            <v>0</v>
          </cell>
          <cell r="Z1580">
            <v>12.5</v>
          </cell>
          <cell r="AA1580">
            <v>0</v>
          </cell>
          <cell r="AB1580">
            <v>0</v>
          </cell>
          <cell r="AC1580">
            <v>0</v>
          </cell>
          <cell r="AD1580">
            <v>0</v>
          </cell>
          <cell r="AE1580">
            <v>133</v>
          </cell>
          <cell r="AF1580">
            <v>38.5</v>
          </cell>
          <cell r="AG1580">
            <v>29.6</v>
          </cell>
          <cell r="AH1580">
            <v>3.08</v>
          </cell>
          <cell r="AI1580">
            <v>52</v>
          </cell>
          <cell r="AJ1580">
            <v>25.3</v>
          </cell>
          <cell r="AK1580">
            <v>20.8</v>
          </cell>
          <cell r="AL1580">
            <v>1.92</v>
          </cell>
          <cell r="AM1580">
            <v>0</v>
          </cell>
          <cell r="AN1580">
            <v>128</v>
          </cell>
          <cell r="AO1580">
            <v>0</v>
          </cell>
          <cell r="AP1580">
            <v>42.5</v>
          </cell>
          <cell r="AQ1580">
            <v>0</v>
          </cell>
          <cell r="AR1580">
            <v>0</v>
          </cell>
          <cell r="AS1580">
            <v>0</v>
          </cell>
          <cell r="AT1580">
            <v>0</v>
          </cell>
          <cell r="AU1580">
            <v>0</v>
          </cell>
          <cell r="AV1580">
            <v>0</v>
          </cell>
          <cell r="AW1580">
            <v>0</v>
          </cell>
          <cell r="AX1580">
            <v>0</v>
          </cell>
          <cell r="AY1580" t="str">
            <v>HSS228.6X127X15.9</v>
          </cell>
        </row>
        <row r="1581">
          <cell r="A1581" t="str">
            <v>HSS</v>
          </cell>
          <cell r="B1581" t="str">
            <v>HSS9X5X1/2</v>
          </cell>
          <cell r="C1581">
            <v>41.9</v>
          </cell>
          <cell r="D1581">
            <v>11.6</v>
          </cell>
          <cell r="E1581">
            <v>0</v>
          </cell>
          <cell r="F1581">
            <v>9</v>
          </cell>
          <cell r="G1581">
            <v>0</v>
          </cell>
          <cell r="H1581">
            <v>0</v>
          </cell>
          <cell r="I1581">
            <v>5</v>
          </cell>
          <cell r="J1581">
            <v>0</v>
          </cell>
          <cell r="K1581">
            <v>0</v>
          </cell>
          <cell r="L1581">
            <v>0</v>
          </cell>
          <cell r="M1581">
            <v>0</v>
          </cell>
          <cell r="N1581">
            <v>0.5</v>
          </cell>
          <cell r="O1581">
            <v>0.46500000000000002</v>
          </cell>
          <cell r="P1581">
            <v>0</v>
          </cell>
          <cell r="Q1581">
            <v>0</v>
          </cell>
          <cell r="R1581">
            <v>0</v>
          </cell>
          <cell r="S1581">
            <v>0</v>
          </cell>
          <cell r="T1581">
            <v>0</v>
          </cell>
          <cell r="U1581">
            <v>0</v>
          </cell>
          <cell r="V1581">
            <v>0</v>
          </cell>
          <cell r="W1581">
            <v>0</v>
          </cell>
          <cell r="X1581">
            <v>7.75</v>
          </cell>
          <cell r="Y1581">
            <v>0</v>
          </cell>
          <cell r="Z1581">
            <v>16.399999999999999</v>
          </cell>
          <cell r="AA1581">
            <v>0</v>
          </cell>
          <cell r="AB1581">
            <v>0</v>
          </cell>
          <cell r="AC1581">
            <v>0</v>
          </cell>
          <cell r="AD1581">
            <v>0</v>
          </cell>
          <cell r="AE1581">
            <v>115</v>
          </cell>
          <cell r="AF1581">
            <v>32.5</v>
          </cell>
          <cell r="AG1581">
            <v>25.5</v>
          </cell>
          <cell r="AH1581">
            <v>3.14</v>
          </cell>
          <cell r="AI1581">
            <v>45.2</v>
          </cell>
          <cell r="AJ1581">
            <v>21.5</v>
          </cell>
          <cell r="AK1581">
            <v>18.100000000000001</v>
          </cell>
          <cell r="AL1581">
            <v>1.97</v>
          </cell>
          <cell r="AM1581">
            <v>0</v>
          </cell>
          <cell r="AN1581">
            <v>109</v>
          </cell>
          <cell r="AO1581">
            <v>0</v>
          </cell>
          <cell r="AP1581">
            <v>35.6</v>
          </cell>
          <cell r="AQ1581">
            <v>0</v>
          </cell>
          <cell r="AR1581">
            <v>0</v>
          </cell>
          <cell r="AS1581">
            <v>0</v>
          </cell>
          <cell r="AT1581">
            <v>0</v>
          </cell>
          <cell r="AU1581">
            <v>0</v>
          </cell>
          <cell r="AV1581">
            <v>0</v>
          </cell>
          <cell r="AW1581">
            <v>0</v>
          </cell>
          <cell r="AX1581">
            <v>0</v>
          </cell>
          <cell r="AY1581" t="str">
            <v>HSS228.6X127X12.7</v>
          </cell>
        </row>
        <row r="1582">
          <cell r="A1582" t="str">
            <v>HSS</v>
          </cell>
          <cell r="B1582" t="str">
            <v>HSS9X5X3/8</v>
          </cell>
          <cell r="C1582">
            <v>32.5</v>
          </cell>
          <cell r="D1582">
            <v>8.9700000000000006</v>
          </cell>
          <cell r="E1582">
            <v>0</v>
          </cell>
          <cell r="F1582">
            <v>9</v>
          </cell>
          <cell r="G1582">
            <v>0</v>
          </cell>
          <cell r="H1582">
            <v>0</v>
          </cell>
          <cell r="I1582">
            <v>5</v>
          </cell>
          <cell r="J1582">
            <v>0</v>
          </cell>
          <cell r="K1582">
            <v>0</v>
          </cell>
          <cell r="L1582">
            <v>0</v>
          </cell>
          <cell r="M1582">
            <v>0</v>
          </cell>
          <cell r="N1582">
            <v>0.375</v>
          </cell>
          <cell r="O1582">
            <v>0.34899999999999998</v>
          </cell>
          <cell r="P1582">
            <v>0</v>
          </cell>
          <cell r="Q1582">
            <v>0</v>
          </cell>
          <cell r="R1582">
            <v>0</v>
          </cell>
          <cell r="S1582">
            <v>0</v>
          </cell>
          <cell r="T1582">
            <v>0</v>
          </cell>
          <cell r="U1582">
            <v>0</v>
          </cell>
          <cell r="V1582">
            <v>0</v>
          </cell>
          <cell r="W1582">
            <v>0</v>
          </cell>
          <cell r="X1582">
            <v>11.3</v>
          </cell>
          <cell r="Y1582">
            <v>0</v>
          </cell>
          <cell r="Z1582">
            <v>22.8</v>
          </cell>
          <cell r="AA1582">
            <v>0</v>
          </cell>
          <cell r="AB1582">
            <v>0</v>
          </cell>
          <cell r="AC1582">
            <v>0</v>
          </cell>
          <cell r="AD1582">
            <v>0</v>
          </cell>
          <cell r="AE1582">
            <v>92.5</v>
          </cell>
          <cell r="AF1582">
            <v>25.7</v>
          </cell>
          <cell r="AG1582">
            <v>20.5</v>
          </cell>
          <cell r="AH1582">
            <v>3.21</v>
          </cell>
          <cell r="AI1582">
            <v>36.799999999999997</v>
          </cell>
          <cell r="AJ1582">
            <v>17.100000000000001</v>
          </cell>
          <cell r="AK1582">
            <v>14.7</v>
          </cell>
          <cell r="AL1582">
            <v>2.0299999999999998</v>
          </cell>
          <cell r="AM1582">
            <v>0</v>
          </cell>
          <cell r="AN1582">
            <v>86.9</v>
          </cell>
          <cell r="AO1582">
            <v>0</v>
          </cell>
          <cell r="AP1582">
            <v>27.9</v>
          </cell>
          <cell r="AQ1582">
            <v>0</v>
          </cell>
          <cell r="AR1582">
            <v>0</v>
          </cell>
          <cell r="AS1582">
            <v>0</v>
          </cell>
          <cell r="AT1582">
            <v>0</v>
          </cell>
          <cell r="AU1582">
            <v>0</v>
          </cell>
          <cell r="AV1582">
            <v>0</v>
          </cell>
          <cell r="AW1582">
            <v>0</v>
          </cell>
          <cell r="AX1582">
            <v>0</v>
          </cell>
          <cell r="AY1582" t="str">
            <v>HSS228.6X127X9.5</v>
          </cell>
        </row>
        <row r="1583">
          <cell r="A1583" t="str">
            <v>HSS</v>
          </cell>
          <cell r="B1583" t="str">
            <v>HSS9X5X5/16</v>
          </cell>
          <cell r="C1583">
            <v>27.5</v>
          </cell>
          <cell r="D1583">
            <v>7.59</v>
          </cell>
          <cell r="E1583">
            <v>0</v>
          </cell>
          <cell r="F1583">
            <v>9</v>
          </cell>
          <cell r="G1583">
            <v>0</v>
          </cell>
          <cell r="H1583">
            <v>0</v>
          </cell>
          <cell r="I1583">
            <v>5</v>
          </cell>
          <cell r="J1583">
            <v>0</v>
          </cell>
          <cell r="K1583">
            <v>0</v>
          </cell>
          <cell r="L1583">
            <v>0</v>
          </cell>
          <cell r="M1583">
            <v>0</v>
          </cell>
          <cell r="N1583">
            <v>0.3125</v>
          </cell>
          <cell r="O1583">
            <v>0.29099999999999998</v>
          </cell>
          <cell r="P1583">
            <v>0</v>
          </cell>
          <cell r="Q1583">
            <v>0</v>
          </cell>
          <cell r="R1583">
            <v>0</v>
          </cell>
          <cell r="S1583">
            <v>0</v>
          </cell>
          <cell r="T1583">
            <v>0</v>
          </cell>
          <cell r="U1583">
            <v>0</v>
          </cell>
          <cell r="V1583">
            <v>0</v>
          </cell>
          <cell r="W1583">
            <v>0</v>
          </cell>
          <cell r="X1583">
            <v>14.2</v>
          </cell>
          <cell r="Y1583">
            <v>0</v>
          </cell>
          <cell r="Z1583">
            <v>27.9</v>
          </cell>
          <cell r="AA1583">
            <v>0</v>
          </cell>
          <cell r="AB1583">
            <v>0</v>
          </cell>
          <cell r="AC1583">
            <v>0</v>
          </cell>
          <cell r="AD1583">
            <v>0</v>
          </cell>
          <cell r="AE1583">
            <v>79.8</v>
          </cell>
          <cell r="AF1583">
            <v>22</v>
          </cell>
          <cell r="AG1583">
            <v>17.7</v>
          </cell>
          <cell r="AH1583">
            <v>3.24</v>
          </cell>
          <cell r="AI1583">
            <v>32</v>
          </cell>
          <cell r="AJ1583">
            <v>14.6</v>
          </cell>
          <cell r="AK1583">
            <v>12.8</v>
          </cell>
          <cell r="AL1583">
            <v>2.0499999999999998</v>
          </cell>
          <cell r="AM1583">
            <v>0</v>
          </cell>
          <cell r="AN1583">
            <v>74.400000000000006</v>
          </cell>
          <cell r="AO1583">
            <v>0</v>
          </cell>
          <cell r="AP1583">
            <v>23.8</v>
          </cell>
          <cell r="AQ1583">
            <v>0</v>
          </cell>
          <cell r="AR1583">
            <v>0</v>
          </cell>
          <cell r="AS1583">
            <v>0</v>
          </cell>
          <cell r="AT1583">
            <v>0</v>
          </cell>
          <cell r="AU1583">
            <v>0</v>
          </cell>
          <cell r="AV1583">
            <v>0</v>
          </cell>
          <cell r="AW1583">
            <v>0</v>
          </cell>
          <cell r="AX1583">
            <v>0</v>
          </cell>
          <cell r="AY1583" t="str">
            <v>HSS228.6X127X7.9</v>
          </cell>
        </row>
        <row r="1584">
          <cell r="A1584" t="str">
            <v>HSS</v>
          </cell>
          <cell r="B1584" t="str">
            <v>HSS9X5X1/4</v>
          </cell>
          <cell r="C1584">
            <v>22.4</v>
          </cell>
          <cell r="D1584">
            <v>6.17</v>
          </cell>
          <cell r="E1584">
            <v>0</v>
          </cell>
          <cell r="F1584">
            <v>9</v>
          </cell>
          <cell r="G1584">
            <v>0</v>
          </cell>
          <cell r="H1584">
            <v>0</v>
          </cell>
          <cell r="I1584">
            <v>5</v>
          </cell>
          <cell r="J1584">
            <v>0</v>
          </cell>
          <cell r="K1584">
            <v>0</v>
          </cell>
          <cell r="L1584">
            <v>0</v>
          </cell>
          <cell r="M1584">
            <v>0</v>
          </cell>
          <cell r="N1584">
            <v>0.25</v>
          </cell>
          <cell r="O1584">
            <v>0.23300000000000001</v>
          </cell>
          <cell r="P1584">
            <v>0</v>
          </cell>
          <cell r="Q1584">
            <v>0</v>
          </cell>
          <cell r="R1584">
            <v>0</v>
          </cell>
          <cell r="S1584">
            <v>0</v>
          </cell>
          <cell r="T1584">
            <v>0</v>
          </cell>
          <cell r="U1584">
            <v>0</v>
          </cell>
          <cell r="V1584">
            <v>0</v>
          </cell>
          <cell r="W1584">
            <v>0</v>
          </cell>
          <cell r="X1584">
            <v>18.5</v>
          </cell>
          <cell r="Y1584">
            <v>0</v>
          </cell>
          <cell r="Z1584">
            <v>35.6</v>
          </cell>
          <cell r="AA1584">
            <v>0</v>
          </cell>
          <cell r="AB1584">
            <v>0</v>
          </cell>
          <cell r="AC1584">
            <v>0</v>
          </cell>
          <cell r="AD1584">
            <v>0</v>
          </cell>
          <cell r="AE1584">
            <v>66.099999999999994</v>
          </cell>
          <cell r="AF1584">
            <v>18.100000000000001</v>
          </cell>
          <cell r="AG1584">
            <v>14.7</v>
          </cell>
          <cell r="AH1584">
            <v>3.27</v>
          </cell>
          <cell r="AI1584">
            <v>26.6</v>
          </cell>
          <cell r="AJ1584">
            <v>12</v>
          </cell>
          <cell r="AK1584">
            <v>10.6</v>
          </cell>
          <cell r="AL1584">
            <v>2.08</v>
          </cell>
          <cell r="AM1584">
            <v>0</v>
          </cell>
          <cell r="AN1584">
            <v>61.2</v>
          </cell>
          <cell r="AO1584">
            <v>0</v>
          </cell>
          <cell r="AP1584">
            <v>19.399999999999999</v>
          </cell>
          <cell r="AQ1584">
            <v>0</v>
          </cell>
          <cell r="AR1584">
            <v>0</v>
          </cell>
          <cell r="AS1584">
            <v>0</v>
          </cell>
          <cell r="AT1584">
            <v>0</v>
          </cell>
          <cell r="AU1584">
            <v>0</v>
          </cell>
          <cell r="AV1584">
            <v>0</v>
          </cell>
          <cell r="AW1584">
            <v>0</v>
          </cell>
          <cell r="AX1584">
            <v>0</v>
          </cell>
          <cell r="AY1584" t="str">
            <v>HSS228.6X127X6.4</v>
          </cell>
        </row>
        <row r="1585">
          <cell r="A1585" t="str">
            <v>HSS</v>
          </cell>
          <cell r="B1585" t="str">
            <v>HSS9X5X3/16</v>
          </cell>
          <cell r="C1585">
            <v>17.100000000000001</v>
          </cell>
          <cell r="D1585">
            <v>4.67</v>
          </cell>
          <cell r="E1585">
            <v>0</v>
          </cell>
          <cell r="F1585">
            <v>9</v>
          </cell>
          <cell r="G1585">
            <v>0</v>
          </cell>
          <cell r="H1585">
            <v>0</v>
          </cell>
          <cell r="I1585">
            <v>5</v>
          </cell>
          <cell r="J1585">
            <v>0</v>
          </cell>
          <cell r="K1585">
            <v>0</v>
          </cell>
          <cell r="L1585">
            <v>0</v>
          </cell>
          <cell r="M1585">
            <v>0</v>
          </cell>
          <cell r="N1585">
            <v>0.1875</v>
          </cell>
          <cell r="O1585">
            <v>0.17399999999999999</v>
          </cell>
          <cell r="P1585">
            <v>0</v>
          </cell>
          <cell r="Q1585">
            <v>0</v>
          </cell>
          <cell r="R1585">
            <v>0</v>
          </cell>
          <cell r="S1585">
            <v>0</v>
          </cell>
          <cell r="T1585">
            <v>0</v>
          </cell>
          <cell r="U1585">
            <v>0</v>
          </cell>
          <cell r="V1585">
            <v>0</v>
          </cell>
          <cell r="W1585">
            <v>0</v>
          </cell>
          <cell r="X1585">
            <v>25.7</v>
          </cell>
          <cell r="Y1585">
            <v>0</v>
          </cell>
          <cell r="Z1585">
            <v>48.7</v>
          </cell>
          <cell r="AA1585">
            <v>0</v>
          </cell>
          <cell r="AB1585">
            <v>0</v>
          </cell>
          <cell r="AC1585">
            <v>0</v>
          </cell>
          <cell r="AD1585">
            <v>0</v>
          </cell>
          <cell r="AE1585">
            <v>51.1</v>
          </cell>
          <cell r="AF1585">
            <v>13.8</v>
          </cell>
          <cell r="AG1585">
            <v>11.4</v>
          </cell>
          <cell r="AH1585">
            <v>3.31</v>
          </cell>
          <cell r="AI1585">
            <v>20.7</v>
          </cell>
          <cell r="AJ1585">
            <v>9.25</v>
          </cell>
          <cell r="AK1585">
            <v>8.2799999999999994</v>
          </cell>
          <cell r="AL1585">
            <v>2.1</v>
          </cell>
          <cell r="AM1585">
            <v>0</v>
          </cell>
          <cell r="AN1585">
            <v>46.9</v>
          </cell>
          <cell r="AO1585">
            <v>0</v>
          </cell>
          <cell r="AP1585">
            <v>14.8</v>
          </cell>
          <cell r="AQ1585">
            <v>0</v>
          </cell>
          <cell r="AR1585">
            <v>0</v>
          </cell>
          <cell r="AS1585">
            <v>0</v>
          </cell>
          <cell r="AT1585">
            <v>0</v>
          </cell>
          <cell r="AU1585">
            <v>0</v>
          </cell>
          <cell r="AV1585">
            <v>0</v>
          </cell>
          <cell r="AW1585">
            <v>0</v>
          </cell>
          <cell r="AX1585">
            <v>0</v>
          </cell>
          <cell r="AY1585" t="str">
            <v>HSS228.6X127X4.8</v>
          </cell>
        </row>
        <row r="1586">
          <cell r="A1586" t="str">
            <v>HSS</v>
          </cell>
          <cell r="B1586" t="str">
            <v>HSS9X3X1/2</v>
          </cell>
          <cell r="C1586">
            <v>35.1</v>
          </cell>
          <cell r="D1586">
            <v>9.74</v>
          </cell>
          <cell r="E1586">
            <v>0</v>
          </cell>
          <cell r="F1586">
            <v>9</v>
          </cell>
          <cell r="G1586">
            <v>0</v>
          </cell>
          <cell r="H1586">
            <v>0</v>
          </cell>
          <cell r="I1586">
            <v>3</v>
          </cell>
          <cell r="J1586">
            <v>0</v>
          </cell>
          <cell r="K1586">
            <v>0</v>
          </cell>
          <cell r="L1586">
            <v>0</v>
          </cell>
          <cell r="M1586">
            <v>0</v>
          </cell>
          <cell r="N1586">
            <v>0.5</v>
          </cell>
          <cell r="O1586">
            <v>0.46500000000000002</v>
          </cell>
          <cell r="P1586">
            <v>0</v>
          </cell>
          <cell r="Q1586">
            <v>0</v>
          </cell>
          <cell r="R1586">
            <v>0</v>
          </cell>
          <cell r="S1586">
            <v>0</v>
          </cell>
          <cell r="T1586">
            <v>0</v>
          </cell>
          <cell r="U1586">
            <v>0</v>
          </cell>
          <cell r="V1586">
            <v>0</v>
          </cell>
          <cell r="W1586">
            <v>0</v>
          </cell>
          <cell r="X1586">
            <v>3.45</v>
          </cell>
          <cell r="Y1586">
            <v>0</v>
          </cell>
          <cell r="Z1586">
            <v>16.399999999999999</v>
          </cell>
          <cell r="AA1586">
            <v>0</v>
          </cell>
          <cell r="AB1586">
            <v>0</v>
          </cell>
          <cell r="AC1586">
            <v>0</v>
          </cell>
          <cell r="AD1586">
            <v>0</v>
          </cell>
          <cell r="AE1586">
            <v>80.8</v>
          </cell>
          <cell r="AF1586">
            <v>24.6</v>
          </cell>
          <cell r="AG1586">
            <v>18</v>
          </cell>
          <cell r="AH1586">
            <v>2.88</v>
          </cell>
          <cell r="AI1586">
            <v>13.2</v>
          </cell>
          <cell r="AJ1586">
            <v>10.8</v>
          </cell>
          <cell r="AK1586">
            <v>8.81</v>
          </cell>
          <cell r="AL1586">
            <v>1.17</v>
          </cell>
          <cell r="AM1586">
            <v>0</v>
          </cell>
          <cell r="AN1586">
            <v>40</v>
          </cell>
          <cell r="AO1586">
            <v>0</v>
          </cell>
          <cell r="AP1586">
            <v>19.7</v>
          </cell>
          <cell r="AQ1586">
            <v>0</v>
          </cell>
          <cell r="AR1586">
            <v>0</v>
          </cell>
          <cell r="AS1586">
            <v>0</v>
          </cell>
          <cell r="AT1586">
            <v>0</v>
          </cell>
          <cell r="AU1586">
            <v>0</v>
          </cell>
          <cell r="AV1586">
            <v>0</v>
          </cell>
          <cell r="AW1586">
            <v>0</v>
          </cell>
          <cell r="AX1586">
            <v>0</v>
          </cell>
          <cell r="AY1586" t="str">
            <v>HSS228.6X76.2X12.7</v>
          </cell>
        </row>
        <row r="1587">
          <cell r="A1587" t="str">
            <v>HSS</v>
          </cell>
          <cell r="B1587" t="str">
            <v>HSS9X3X3/8</v>
          </cell>
          <cell r="C1587">
            <v>27.4</v>
          </cell>
          <cell r="D1587">
            <v>7.58</v>
          </cell>
          <cell r="E1587">
            <v>0</v>
          </cell>
          <cell r="F1587">
            <v>9</v>
          </cell>
          <cell r="G1587">
            <v>0</v>
          </cell>
          <cell r="H1587">
            <v>0</v>
          </cell>
          <cell r="I1587">
            <v>3</v>
          </cell>
          <cell r="J1587">
            <v>0</v>
          </cell>
          <cell r="K1587">
            <v>0</v>
          </cell>
          <cell r="L1587">
            <v>0</v>
          </cell>
          <cell r="M1587">
            <v>0</v>
          </cell>
          <cell r="N1587">
            <v>0.375</v>
          </cell>
          <cell r="O1587">
            <v>0.34899999999999998</v>
          </cell>
          <cell r="P1587">
            <v>0</v>
          </cell>
          <cell r="Q1587">
            <v>0</v>
          </cell>
          <cell r="R1587">
            <v>0</v>
          </cell>
          <cell r="S1587">
            <v>0</v>
          </cell>
          <cell r="T1587">
            <v>0</v>
          </cell>
          <cell r="U1587">
            <v>0</v>
          </cell>
          <cell r="V1587">
            <v>0</v>
          </cell>
          <cell r="W1587">
            <v>0</v>
          </cell>
          <cell r="X1587">
            <v>5.6</v>
          </cell>
          <cell r="Y1587">
            <v>0</v>
          </cell>
          <cell r="Z1587">
            <v>22.8</v>
          </cell>
          <cell r="AA1587">
            <v>0</v>
          </cell>
          <cell r="AB1587">
            <v>0</v>
          </cell>
          <cell r="AC1587">
            <v>0</v>
          </cell>
          <cell r="AD1587">
            <v>0</v>
          </cell>
          <cell r="AE1587">
            <v>66.3</v>
          </cell>
          <cell r="AF1587">
            <v>19.7</v>
          </cell>
          <cell r="AG1587">
            <v>14.7</v>
          </cell>
          <cell r="AH1587">
            <v>2.96</v>
          </cell>
          <cell r="AI1587">
            <v>11.2</v>
          </cell>
          <cell r="AJ1587">
            <v>8.8000000000000007</v>
          </cell>
          <cell r="AK1587">
            <v>7.45</v>
          </cell>
          <cell r="AL1587">
            <v>1.21</v>
          </cell>
          <cell r="AM1587">
            <v>0</v>
          </cell>
          <cell r="AN1587">
            <v>33.1</v>
          </cell>
          <cell r="AO1587">
            <v>0</v>
          </cell>
          <cell r="AP1587">
            <v>15.8</v>
          </cell>
          <cell r="AQ1587">
            <v>0</v>
          </cell>
          <cell r="AR1587">
            <v>0</v>
          </cell>
          <cell r="AS1587">
            <v>0</v>
          </cell>
          <cell r="AT1587">
            <v>0</v>
          </cell>
          <cell r="AU1587">
            <v>0</v>
          </cell>
          <cell r="AV1587">
            <v>0</v>
          </cell>
          <cell r="AW1587">
            <v>0</v>
          </cell>
          <cell r="AX1587">
            <v>0</v>
          </cell>
          <cell r="AY1587" t="str">
            <v>HSS228.6X76.2X9.5</v>
          </cell>
        </row>
        <row r="1588">
          <cell r="A1588" t="str">
            <v>HSS</v>
          </cell>
          <cell r="B1588" t="str">
            <v>HSS9X3X5/16</v>
          </cell>
          <cell r="C1588">
            <v>23.3</v>
          </cell>
          <cell r="D1588">
            <v>6.43</v>
          </cell>
          <cell r="E1588">
            <v>0</v>
          </cell>
          <cell r="F1588">
            <v>9</v>
          </cell>
          <cell r="G1588">
            <v>0</v>
          </cell>
          <cell r="H1588">
            <v>0</v>
          </cell>
          <cell r="I1588">
            <v>3</v>
          </cell>
          <cell r="J1588">
            <v>0</v>
          </cell>
          <cell r="K1588">
            <v>0</v>
          </cell>
          <cell r="L1588">
            <v>0</v>
          </cell>
          <cell r="M1588">
            <v>0</v>
          </cell>
          <cell r="N1588">
            <v>0.3125</v>
          </cell>
          <cell r="O1588">
            <v>0.29099999999999998</v>
          </cell>
          <cell r="P1588">
            <v>0</v>
          </cell>
          <cell r="Q1588">
            <v>0</v>
          </cell>
          <cell r="R1588">
            <v>0</v>
          </cell>
          <cell r="S1588">
            <v>0</v>
          </cell>
          <cell r="T1588">
            <v>0</v>
          </cell>
          <cell r="U1588">
            <v>0</v>
          </cell>
          <cell r="V1588">
            <v>0</v>
          </cell>
          <cell r="W1588">
            <v>0</v>
          </cell>
          <cell r="X1588">
            <v>7.31</v>
          </cell>
          <cell r="Y1588">
            <v>0</v>
          </cell>
          <cell r="Z1588">
            <v>27.9</v>
          </cell>
          <cell r="AA1588">
            <v>0</v>
          </cell>
          <cell r="AB1588">
            <v>0</v>
          </cell>
          <cell r="AC1588">
            <v>0</v>
          </cell>
          <cell r="AD1588">
            <v>0</v>
          </cell>
          <cell r="AE1588">
            <v>57.7</v>
          </cell>
          <cell r="AF1588">
            <v>16.899999999999999</v>
          </cell>
          <cell r="AG1588">
            <v>12.8</v>
          </cell>
          <cell r="AH1588">
            <v>3</v>
          </cell>
          <cell r="AI1588">
            <v>9.8800000000000008</v>
          </cell>
          <cell r="AJ1588">
            <v>7.63</v>
          </cell>
          <cell r="AK1588">
            <v>6.59</v>
          </cell>
          <cell r="AL1588">
            <v>1.24</v>
          </cell>
          <cell r="AM1588">
            <v>0</v>
          </cell>
          <cell r="AN1588">
            <v>28.9</v>
          </cell>
          <cell r="AO1588">
            <v>0</v>
          </cell>
          <cell r="AP1588">
            <v>13.6</v>
          </cell>
          <cell r="AQ1588">
            <v>0</v>
          </cell>
          <cell r="AR1588">
            <v>0</v>
          </cell>
          <cell r="AS1588">
            <v>0</v>
          </cell>
          <cell r="AT1588">
            <v>0</v>
          </cell>
          <cell r="AU1588">
            <v>0</v>
          </cell>
          <cell r="AV1588">
            <v>0</v>
          </cell>
          <cell r="AW1588">
            <v>0</v>
          </cell>
          <cell r="AX1588">
            <v>0</v>
          </cell>
          <cell r="AY1588" t="str">
            <v>HSS228.6X76.2X7.9</v>
          </cell>
        </row>
        <row r="1589">
          <cell r="A1589" t="str">
            <v>HSS</v>
          </cell>
          <cell r="B1589" t="str">
            <v>HSS9X3X1/4</v>
          </cell>
          <cell r="C1589">
            <v>19</v>
          </cell>
          <cell r="D1589">
            <v>5.24</v>
          </cell>
          <cell r="E1589">
            <v>0</v>
          </cell>
          <cell r="F1589">
            <v>9</v>
          </cell>
          <cell r="G1589">
            <v>0</v>
          </cell>
          <cell r="H1589">
            <v>0</v>
          </cell>
          <cell r="I1589">
            <v>3</v>
          </cell>
          <cell r="J1589">
            <v>0</v>
          </cell>
          <cell r="K1589">
            <v>0</v>
          </cell>
          <cell r="L1589">
            <v>0</v>
          </cell>
          <cell r="M1589">
            <v>0</v>
          </cell>
          <cell r="N1589">
            <v>0.25</v>
          </cell>
          <cell r="O1589">
            <v>0.23300000000000001</v>
          </cell>
          <cell r="P1589">
            <v>0</v>
          </cell>
          <cell r="Q1589">
            <v>0</v>
          </cell>
          <cell r="R1589">
            <v>0</v>
          </cell>
          <cell r="S1589">
            <v>0</v>
          </cell>
          <cell r="T1589">
            <v>0</v>
          </cell>
          <cell r="U1589">
            <v>0</v>
          </cell>
          <cell r="V1589">
            <v>0</v>
          </cell>
          <cell r="W1589">
            <v>0</v>
          </cell>
          <cell r="X1589">
            <v>9.8800000000000008</v>
          </cell>
          <cell r="Y1589">
            <v>0</v>
          </cell>
          <cell r="Z1589">
            <v>35.6</v>
          </cell>
          <cell r="AA1589">
            <v>0</v>
          </cell>
          <cell r="AB1589">
            <v>0</v>
          </cell>
          <cell r="AC1589">
            <v>0</v>
          </cell>
          <cell r="AD1589">
            <v>0</v>
          </cell>
          <cell r="AE1589">
            <v>48.2</v>
          </cell>
          <cell r="AF1589">
            <v>14</v>
          </cell>
          <cell r="AG1589">
            <v>10.7</v>
          </cell>
          <cell r="AH1589">
            <v>3.04</v>
          </cell>
          <cell r="AI1589">
            <v>8.3800000000000008</v>
          </cell>
          <cell r="AJ1589">
            <v>6.35</v>
          </cell>
          <cell r="AK1589">
            <v>5.59</v>
          </cell>
          <cell r="AL1589">
            <v>1.27</v>
          </cell>
          <cell r="AM1589">
            <v>0</v>
          </cell>
          <cell r="AN1589">
            <v>24.2</v>
          </cell>
          <cell r="AO1589">
            <v>0</v>
          </cell>
          <cell r="AP1589">
            <v>11.3</v>
          </cell>
          <cell r="AQ1589">
            <v>0</v>
          </cell>
          <cell r="AR1589">
            <v>0</v>
          </cell>
          <cell r="AS1589">
            <v>0</v>
          </cell>
          <cell r="AT1589">
            <v>0</v>
          </cell>
          <cell r="AU1589">
            <v>0</v>
          </cell>
          <cell r="AV1589">
            <v>0</v>
          </cell>
          <cell r="AW1589">
            <v>0</v>
          </cell>
          <cell r="AX1589">
            <v>0</v>
          </cell>
          <cell r="AY1589" t="str">
            <v>HSS228.6X76.2X6.4</v>
          </cell>
        </row>
        <row r="1590">
          <cell r="A1590" t="str">
            <v>HSS</v>
          </cell>
          <cell r="B1590" t="str">
            <v>HSS9X3X3/16</v>
          </cell>
          <cell r="C1590">
            <v>14.5</v>
          </cell>
          <cell r="D1590">
            <v>3.98</v>
          </cell>
          <cell r="E1590">
            <v>0</v>
          </cell>
          <cell r="F1590">
            <v>9</v>
          </cell>
          <cell r="G1590">
            <v>0</v>
          </cell>
          <cell r="H1590">
            <v>0</v>
          </cell>
          <cell r="I1590">
            <v>3</v>
          </cell>
          <cell r="J1590">
            <v>0</v>
          </cell>
          <cell r="K1590">
            <v>0</v>
          </cell>
          <cell r="L1590">
            <v>0</v>
          </cell>
          <cell r="M1590">
            <v>0</v>
          </cell>
          <cell r="N1590">
            <v>0.1875</v>
          </cell>
          <cell r="O1590">
            <v>0.17399999999999999</v>
          </cell>
          <cell r="P1590">
            <v>0</v>
          </cell>
          <cell r="Q1590">
            <v>0</v>
          </cell>
          <cell r="R1590">
            <v>0</v>
          </cell>
          <cell r="S1590">
            <v>0</v>
          </cell>
          <cell r="T1590">
            <v>0</v>
          </cell>
          <cell r="U1590">
            <v>0</v>
          </cell>
          <cell r="V1590">
            <v>0</v>
          </cell>
          <cell r="W1590">
            <v>0</v>
          </cell>
          <cell r="X1590">
            <v>14.2</v>
          </cell>
          <cell r="Y1590">
            <v>0</v>
          </cell>
          <cell r="Z1590">
            <v>48.7</v>
          </cell>
          <cell r="AA1590">
            <v>0</v>
          </cell>
          <cell r="AB1590">
            <v>0</v>
          </cell>
          <cell r="AC1590">
            <v>0</v>
          </cell>
          <cell r="AD1590">
            <v>0</v>
          </cell>
          <cell r="AE1590">
            <v>37.6</v>
          </cell>
          <cell r="AF1590">
            <v>10.8</v>
          </cell>
          <cell r="AG1590">
            <v>8.35</v>
          </cell>
          <cell r="AH1590">
            <v>3.07</v>
          </cell>
          <cell r="AI1590">
            <v>6.64</v>
          </cell>
          <cell r="AJ1590">
            <v>4.92</v>
          </cell>
          <cell r="AK1590">
            <v>4.42</v>
          </cell>
          <cell r="AL1590">
            <v>1.29</v>
          </cell>
          <cell r="AM1590">
            <v>0</v>
          </cell>
          <cell r="AN1590">
            <v>18.899999999999999</v>
          </cell>
          <cell r="AO1590">
            <v>0</v>
          </cell>
          <cell r="AP1590">
            <v>8.66</v>
          </cell>
          <cell r="AQ1590">
            <v>0</v>
          </cell>
          <cell r="AR1590">
            <v>0</v>
          </cell>
          <cell r="AS1590">
            <v>0</v>
          </cell>
          <cell r="AT1590">
            <v>0</v>
          </cell>
          <cell r="AU1590">
            <v>0</v>
          </cell>
          <cell r="AV1590">
            <v>0</v>
          </cell>
          <cell r="AW1590">
            <v>0</v>
          </cell>
          <cell r="AX1590">
            <v>0</v>
          </cell>
          <cell r="AY1590" t="str">
            <v>HSS228.6X76.2X4.8</v>
          </cell>
        </row>
        <row r="1591">
          <cell r="A1591" t="str">
            <v>HSS</v>
          </cell>
          <cell r="B1591" t="str">
            <v>HSS8X8X5/8</v>
          </cell>
          <cell r="C1591">
            <v>59.1</v>
          </cell>
          <cell r="D1591">
            <v>16.399999999999999</v>
          </cell>
          <cell r="E1591">
            <v>0</v>
          </cell>
          <cell r="F1591">
            <v>8</v>
          </cell>
          <cell r="G1591">
            <v>0</v>
          </cell>
          <cell r="H1591">
            <v>0</v>
          </cell>
          <cell r="I1591">
            <v>8</v>
          </cell>
          <cell r="J1591">
            <v>0</v>
          </cell>
          <cell r="K1591">
            <v>0</v>
          </cell>
          <cell r="L1591">
            <v>0</v>
          </cell>
          <cell r="M1591">
            <v>0</v>
          </cell>
          <cell r="N1591">
            <v>0.625</v>
          </cell>
          <cell r="O1591">
            <v>0.58099999999999996</v>
          </cell>
          <cell r="P1591">
            <v>0</v>
          </cell>
          <cell r="Q1591">
            <v>0</v>
          </cell>
          <cell r="R1591">
            <v>0</v>
          </cell>
          <cell r="S1591">
            <v>0</v>
          </cell>
          <cell r="T1591">
            <v>0</v>
          </cell>
          <cell r="U1591">
            <v>0</v>
          </cell>
          <cell r="V1591">
            <v>0</v>
          </cell>
          <cell r="W1591">
            <v>0</v>
          </cell>
          <cell r="X1591">
            <v>10.8</v>
          </cell>
          <cell r="Y1591">
            <v>0</v>
          </cell>
          <cell r="Z1591">
            <v>10.8</v>
          </cell>
          <cell r="AA1591">
            <v>0</v>
          </cell>
          <cell r="AB1591">
            <v>0</v>
          </cell>
          <cell r="AC1591">
            <v>0</v>
          </cell>
          <cell r="AD1591">
            <v>0</v>
          </cell>
          <cell r="AE1591">
            <v>146</v>
          </cell>
          <cell r="AF1591">
            <v>44.7</v>
          </cell>
          <cell r="AG1591">
            <v>36.5</v>
          </cell>
          <cell r="AH1591">
            <v>2.99</v>
          </cell>
          <cell r="AI1591">
            <v>146</v>
          </cell>
          <cell r="AJ1591">
            <v>44.7</v>
          </cell>
          <cell r="AK1591">
            <v>36.5</v>
          </cell>
          <cell r="AL1591">
            <v>2.99</v>
          </cell>
          <cell r="AM1591">
            <v>0</v>
          </cell>
          <cell r="AN1591">
            <v>244</v>
          </cell>
          <cell r="AO1591">
            <v>0</v>
          </cell>
          <cell r="AP1591">
            <v>63.2</v>
          </cell>
          <cell r="AQ1591">
            <v>0</v>
          </cell>
          <cell r="AR1591">
            <v>0</v>
          </cell>
          <cell r="AS1591">
            <v>0</v>
          </cell>
          <cell r="AT1591">
            <v>0</v>
          </cell>
          <cell r="AU1591">
            <v>0</v>
          </cell>
          <cell r="AV1591">
            <v>0</v>
          </cell>
          <cell r="AW1591">
            <v>0</v>
          </cell>
          <cell r="AX1591">
            <v>0</v>
          </cell>
          <cell r="AY1591" t="str">
            <v>HSS203.2X203.2X15.9</v>
          </cell>
        </row>
        <row r="1592">
          <cell r="A1592" t="str">
            <v>HSS</v>
          </cell>
          <cell r="B1592" t="str">
            <v>HSS8X8X1/2</v>
          </cell>
          <cell r="C1592">
            <v>48.7</v>
          </cell>
          <cell r="D1592">
            <v>13.5</v>
          </cell>
          <cell r="E1592">
            <v>0</v>
          </cell>
          <cell r="F1592">
            <v>8</v>
          </cell>
          <cell r="G1592">
            <v>0</v>
          </cell>
          <cell r="H1592">
            <v>0</v>
          </cell>
          <cell r="I1592">
            <v>8</v>
          </cell>
          <cell r="J1592">
            <v>0</v>
          </cell>
          <cell r="K1592">
            <v>0</v>
          </cell>
          <cell r="L1592">
            <v>0</v>
          </cell>
          <cell r="M1592">
            <v>0</v>
          </cell>
          <cell r="N1592">
            <v>0.5</v>
          </cell>
          <cell r="O1592">
            <v>0.46500000000000002</v>
          </cell>
          <cell r="P1592">
            <v>0</v>
          </cell>
          <cell r="Q1592">
            <v>0</v>
          </cell>
          <cell r="R1592">
            <v>0</v>
          </cell>
          <cell r="S1592">
            <v>0</v>
          </cell>
          <cell r="T1592">
            <v>0</v>
          </cell>
          <cell r="U1592">
            <v>0</v>
          </cell>
          <cell r="V1592">
            <v>0</v>
          </cell>
          <cell r="W1592">
            <v>0</v>
          </cell>
          <cell r="X1592">
            <v>14.2</v>
          </cell>
          <cell r="Y1592">
            <v>0</v>
          </cell>
          <cell r="Z1592">
            <v>14.2</v>
          </cell>
          <cell r="AA1592">
            <v>0</v>
          </cell>
          <cell r="AB1592">
            <v>0</v>
          </cell>
          <cell r="AC1592">
            <v>0</v>
          </cell>
          <cell r="AD1592">
            <v>0</v>
          </cell>
          <cell r="AE1592">
            <v>125</v>
          </cell>
          <cell r="AF1592">
            <v>37.5</v>
          </cell>
          <cell r="AG1592">
            <v>31.2</v>
          </cell>
          <cell r="AH1592">
            <v>3.04</v>
          </cell>
          <cell r="AI1592">
            <v>125</v>
          </cell>
          <cell r="AJ1592">
            <v>37.5</v>
          </cell>
          <cell r="AK1592">
            <v>31.2</v>
          </cell>
          <cell r="AL1592">
            <v>3.04</v>
          </cell>
          <cell r="AM1592">
            <v>0</v>
          </cell>
          <cell r="AN1592">
            <v>204</v>
          </cell>
          <cell r="AO1592">
            <v>0</v>
          </cell>
          <cell r="AP1592">
            <v>52.4</v>
          </cell>
          <cell r="AQ1592">
            <v>0</v>
          </cell>
          <cell r="AR1592">
            <v>0</v>
          </cell>
          <cell r="AS1592">
            <v>0</v>
          </cell>
          <cell r="AT1592">
            <v>0</v>
          </cell>
          <cell r="AU1592">
            <v>0</v>
          </cell>
          <cell r="AV1592">
            <v>0</v>
          </cell>
          <cell r="AW1592">
            <v>0</v>
          </cell>
          <cell r="AX1592">
            <v>0</v>
          </cell>
          <cell r="AY1592" t="str">
            <v>HSS203.2X203.2X12.7</v>
          </cell>
        </row>
        <row r="1593">
          <cell r="A1593" t="str">
            <v>HSS</v>
          </cell>
          <cell r="B1593" t="str">
            <v>HSS8X8X3/8</v>
          </cell>
          <cell r="C1593">
            <v>37.6</v>
          </cell>
          <cell r="D1593">
            <v>10.4</v>
          </cell>
          <cell r="E1593">
            <v>0</v>
          </cell>
          <cell r="F1593">
            <v>8</v>
          </cell>
          <cell r="G1593">
            <v>0</v>
          </cell>
          <cell r="H1593">
            <v>0</v>
          </cell>
          <cell r="I1593">
            <v>8</v>
          </cell>
          <cell r="J1593">
            <v>0</v>
          </cell>
          <cell r="K1593">
            <v>0</v>
          </cell>
          <cell r="L1593">
            <v>0</v>
          </cell>
          <cell r="M1593">
            <v>0</v>
          </cell>
          <cell r="N1593">
            <v>0.375</v>
          </cell>
          <cell r="O1593">
            <v>0.34899999999999998</v>
          </cell>
          <cell r="P1593">
            <v>0</v>
          </cell>
          <cell r="Q1593">
            <v>0</v>
          </cell>
          <cell r="R1593">
            <v>0</v>
          </cell>
          <cell r="S1593">
            <v>0</v>
          </cell>
          <cell r="T1593">
            <v>0</v>
          </cell>
          <cell r="U1593">
            <v>0</v>
          </cell>
          <cell r="V1593">
            <v>0</v>
          </cell>
          <cell r="W1593">
            <v>0</v>
          </cell>
          <cell r="X1593">
            <v>19.899999999999999</v>
          </cell>
          <cell r="Y1593">
            <v>0</v>
          </cell>
          <cell r="Z1593">
            <v>19.899999999999999</v>
          </cell>
          <cell r="AA1593">
            <v>0</v>
          </cell>
          <cell r="AB1593">
            <v>0</v>
          </cell>
          <cell r="AC1593">
            <v>0</v>
          </cell>
          <cell r="AD1593">
            <v>0</v>
          </cell>
          <cell r="AE1593">
            <v>99.6</v>
          </cell>
          <cell r="AF1593">
            <v>29.4</v>
          </cell>
          <cell r="AG1593">
            <v>24.9</v>
          </cell>
          <cell r="AH1593">
            <v>3.1</v>
          </cell>
          <cell r="AI1593">
            <v>99.6</v>
          </cell>
          <cell r="AJ1593">
            <v>29.4</v>
          </cell>
          <cell r="AK1593">
            <v>24.9</v>
          </cell>
          <cell r="AL1593">
            <v>3.1</v>
          </cell>
          <cell r="AM1593">
            <v>0</v>
          </cell>
          <cell r="AN1593">
            <v>160</v>
          </cell>
          <cell r="AO1593">
            <v>0</v>
          </cell>
          <cell r="AP1593">
            <v>40.700000000000003</v>
          </cell>
          <cell r="AQ1593">
            <v>0</v>
          </cell>
          <cell r="AR1593">
            <v>0</v>
          </cell>
          <cell r="AS1593">
            <v>0</v>
          </cell>
          <cell r="AT1593">
            <v>0</v>
          </cell>
          <cell r="AU1593">
            <v>0</v>
          </cell>
          <cell r="AV1593">
            <v>0</v>
          </cell>
          <cell r="AW1593">
            <v>0</v>
          </cell>
          <cell r="AX1593">
            <v>0</v>
          </cell>
          <cell r="AY1593" t="str">
            <v>HSS203.2X203.2X9.5</v>
          </cell>
        </row>
        <row r="1594">
          <cell r="A1594" t="str">
            <v>HSS</v>
          </cell>
          <cell r="B1594" t="str">
            <v>HSS8X8X5/16</v>
          </cell>
          <cell r="C1594">
            <v>31.8</v>
          </cell>
          <cell r="D1594">
            <v>8.76</v>
          </cell>
          <cell r="E1594">
            <v>0</v>
          </cell>
          <cell r="F1594">
            <v>8</v>
          </cell>
          <cell r="G1594">
            <v>0</v>
          </cell>
          <cell r="H1594">
            <v>0</v>
          </cell>
          <cell r="I1594">
            <v>8</v>
          </cell>
          <cell r="J1594">
            <v>0</v>
          </cell>
          <cell r="K1594">
            <v>0</v>
          </cell>
          <cell r="L1594">
            <v>0</v>
          </cell>
          <cell r="M1594">
            <v>0</v>
          </cell>
          <cell r="N1594">
            <v>0.3125</v>
          </cell>
          <cell r="O1594">
            <v>0.29099999999999998</v>
          </cell>
          <cell r="P1594">
            <v>0</v>
          </cell>
          <cell r="Q1594">
            <v>0</v>
          </cell>
          <cell r="R1594">
            <v>0</v>
          </cell>
          <cell r="S1594">
            <v>0</v>
          </cell>
          <cell r="T1594">
            <v>0</v>
          </cell>
          <cell r="U1594">
            <v>0</v>
          </cell>
          <cell r="V1594">
            <v>0</v>
          </cell>
          <cell r="W1594">
            <v>0</v>
          </cell>
          <cell r="X1594">
            <v>24.5</v>
          </cell>
          <cell r="Y1594">
            <v>0</v>
          </cell>
          <cell r="Z1594">
            <v>24.5</v>
          </cell>
          <cell r="AA1594">
            <v>0</v>
          </cell>
          <cell r="AB1594">
            <v>0</v>
          </cell>
          <cell r="AC1594">
            <v>0</v>
          </cell>
          <cell r="AD1594">
            <v>0</v>
          </cell>
          <cell r="AE1594">
            <v>85.6</v>
          </cell>
          <cell r="AF1594">
            <v>25.1</v>
          </cell>
          <cell r="AG1594">
            <v>21.4</v>
          </cell>
          <cell r="AH1594">
            <v>3.13</v>
          </cell>
          <cell r="AI1594">
            <v>85.6</v>
          </cell>
          <cell r="AJ1594">
            <v>25.1</v>
          </cell>
          <cell r="AK1594">
            <v>21.4</v>
          </cell>
          <cell r="AL1594">
            <v>3.13</v>
          </cell>
          <cell r="AM1594">
            <v>0</v>
          </cell>
          <cell r="AN1594">
            <v>136</v>
          </cell>
          <cell r="AO1594">
            <v>0</v>
          </cell>
          <cell r="AP1594">
            <v>34.5</v>
          </cell>
          <cell r="AQ1594">
            <v>0</v>
          </cell>
          <cell r="AR1594">
            <v>0</v>
          </cell>
          <cell r="AS1594">
            <v>0</v>
          </cell>
          <cell r="AT1594">
            <v>0</v>
          </cell>
          <cell r="AU1594">
            <v>0</v>
          </cell>
          <cell r="AV1594">
            <v>0</v>
          </cell>
          <cell r="AW1594">
            <v>0</v>
          </cell>
          <cell r="AX1594">
            <v>0</v>
          </cell>
          <cell r="AY1594" t="str">
            <v>HSS203.2X203.2X7.9</v>
          </cell>
        </row>
        <row r="1595">
          <cell r="A1595" t="str">
            <v>HSS</v>
          </cell>
          <cell r="B1595" t="str">
            <v>HSS8X8X1/4</v>
          </cell>
          <cell r="C1595">
            <v>25.8</v>
          </cell>
          <cell r="D1595">
            <v>7.1</v>
          </cell>
          <cell r="E1595">
            <v>0</v>
          </cell>
          <cell r="F1595">
            <v>8</v>
          </cell>
          <cell r="G1595">
            <v>0</v>
          </cell>
          <cell r="H1595">
            <v>0</v>
          </cell>
          <cell r="I1595">
            <v>8</v>
          </cell>
          <cell r="J1595">
            <v>0</v>
          </cell>
          <cell r="K1595">
            <v>0</v>
          </cell>
          <cell r="L1595">
            <v>0</v>
          </cell>
          <cell r="M1595">
            <v>0</v>
          </cell>
          <cell r="N1595">
            <v>0.25</v>
          </cell>
          <cell r="O1595">
            <v>0.23300000000000001</v>
          </cell>
          <cell r="P1595">
            <v>0</v>
          </cell>
          <cell r="Q1595">
            <v>0</v>
          </cell>
          <cell r="R1595">
            <v>0</v>
          </cell>
          <cell r="S1595">
            <v>0</v>
          </cell>
          <cell r="T1595">
            <v>0</v>
          </cell>
          <cell r="U1595">
            <v>0</v>
          </cell>
          <cell r="V1595">
            <v>0</v>
          </cell>
          <cell r="W1595">
            <v>0</v>
          </cell>
          <cell r="X1595">
            <v>31.3</v>
          </cell>
          <cell r="Y1595">
            <v>0</v>
          </cell>
          <cell r="Z1595">
            <v>31.3</v>
          </cell>
          <cell r="AA1595">
            <v>0</v>
          </cell>
          <cell r="AB1595">
            <v>0</v>
          </cell>
          <cell r="AC1595">
            <v>0</v>
          </cell>
          <cell r="AD1595">
            <v>0</v>
          </cell>
          <cell r="AE1595">
            <v>70.7</v>
          </cell>
          <cell r="AF1595">
            <v>20.5</v>
          </cell>
          <cell r="AG1595">
            <v>17.7</v>
          </cell>
          <cell r="AH1595">
            <v>3.15</v>
          </cell>
          <cell r="AI1595">
            <v>70.7</v>
          </cell>
          <cell r="AJ1595">
            <v>20.5</v>
          </cell>
          <cell r="AK1595">
            <v>17.7</v>
          </cell>
          <cell r="AL1595">
            <v>3.15</v>
          </cell>
          <cell r="AM1595">
            <v>0</v>
          </cell>
          <cell r="AN1595">
            <v>111</v>
          </cell>
          <cell r="AO1595">
            <v>0</v>
          </cell>
          <cell r="AP1595">
            <v>28.1</v>
          </cell>
          <cell r="AQ1595">
            <v>0</v>
          </cell>
          <cell r="AR1595">
            <v>0</v>
          </cell>
          <cell r="AS1595">
            <v>0</v>
          </cell>
          <cell r="AT1595">
            <v>0</v>
          </cell>
          <cell r="AU1595">
            <v>0</v>
          </cell>
          <cell r="AV1595">
            <v>0</v>
          </cell>
          <cell r="AW1595">
            <v>0</v>
          </cell>
          <cell r="AX1595">
            <v>0</v>
          </cell>
          <cell r="AY1595" t="str">
            <v>HSS203.2X203.2X6.4</v>
          </cell>
        </row>
        <row r="1596">
          <cell r="A1596" t="str">
            <v>HSS</v>
          </cell>
          <cell r="B1596" t="str">
            <v>HSS8X8X3/16</v>
          </cell>
          <cell r="C1596">
            <v>19.600000000000001</v>
          </cell>
          <cell r="D1596">
            <v>5.37</v>
          </cell>
          <cell r="E1596">
            <v>0</v>
          </cell>
          <cell r="F1596">
            <v>8</v>
          </cell>
          <cell r="G1596">
            <v>0</v>
          </cell>
          <cell r="H1596">
            <v>0</v>
          </cell>
          <cell r="I1596">
            <v>8</v>
          </cell>
          <cell r="J1596">
            <v>0</v>
          </cell>
          <cell r="K1596">
            <v>0</v>
          </cell>
          <cell r="L1596">
            <v>0</v>
          </cell>
          <cell r="M1596">
            <v>0</v>
          </cell>
          <cell r="N1596">
            <v>0.1875</v>
          </cell>
          <cell r="O1596">
            <v>0.17399999999999999</v>
          </cell>
          <cell r="P1596">
            <v>0</v>
          </cell>
          <cell r="Q1596">
            <v>0</v>
          </cell>
          <cell r="R1596">
            <v>0</v>
          </cell>
          <cell r="S1596">
            <v>0</v>
          </cell>
          <cell r="T1596">
            <v>0</v>
          </cell>
          <cell r="U1596">
            <v>0</v>
          </cell>
          <cell r="V1596">
            <v>0</v>
          </cell>
          <cell r="W1596">
            <v>0</v>
          </cell>
          <cell r="X1596">
            <v>43</v>
          </cell>
          <cell r="Y1596">
            <v>0</v>
          </cell>
          <cell r="Z1596">
            <v>43</v>
          </cell>
          <cell r="AA1596">
            <v>0</v>
          </cell>
          <cell r="AB1596">
            <v>0</v>
          </cell>
          <cell r="AC1596">
            <v>0</v>
          </cell>
          <cell r="AD1596">
            <v>0</v>
          </cell>
          <cell r="AE1596">
            <v>54.4</v>
          </cell>
          <cell r="AF1596">
            <v>15.7</v>
          </cell>
          <cell r="AG1596">
            <v>13.6</v>
          </cell>
          <cell r="AH1596">
            <v>3.18</v>
          </cell>
          <cell r="AI1596">
            <v>54.4</v>
          </cell>
          <cell r="AJ1596">
            <v>15.7</v>
          </cell>
          <cell r="AK1596">
            <v>13.6</v>
          </cell>
          <cell r="AL1596">
            <v>3.18</v>
          </cell>
          <cell r="AM1596">
            <v>0</v>
          </cell>
          <cell r="AN1596">
            <v>84.5</v>
          </cell>
          <cell r="AO1596">
            <v>0</v>
          </cell>
          <cell r="AP1596">
            <v>21.3</v>
          </cell>
          <cell r="AQ1596">
            <v>0</v>
          </cell>
          <cell r="AR1596">
            <v>0</v>
          </cell>
          <cell r="AS1596">
            <v>0</v>
          </cell>
          <cell r="AT1596">
            <v>0</v>
          </cell>
          <cell r="AU1596">
            <v>0</v>
          </cell>
          <cell r="AV1596">
            <v>0</v>
          </cell>
          <cell r="AW1596">
            <v>0</v>
          </cell>
          <cell r="AX1596">
            <v>0</v>
          </cell>
          <cell r="AY1596" t="str">
            <v>HSS203.2X203.2X4.8</v>
          </cell>
        </row>
        <row r="1597">
          <cell r="A1597" t="str">
            <v>HSS</v>
          </cell>
          <cell r="B1597" t="str">
            <v>HSS8X6X5/8</v>
          </cell>
          <cell r="C1597">
            <v>50.6</v>
          </cell>
          <cell r="D1597">
            <v>14</v>
          </cell>
          <cell r="E1597">
            <v>0</v>
          </cell>
          <cell r="F1597">
            <v>8</v>
          </cell>
          <cell r="G1597">
            <v>0</v>
          </cell>
          <cell r="H1597">
            <v>0</v>
          </cell>
          <cell r="I1597">
            <v>6</v>
          </cell>
          <cell r="J1597">
            <v>0</v>
          </cell>
          <cell r="K1597">
            <v>0</v>
          </cell>
          <cell r="L1597">
            <v>0</v>
          </cell>
          <cell r="M1597">
            <v>0</v>
          </cell>
          <cell r="N1597">
            <v>0.625</v>
          </cell>
          <cell r="O1597">
            <v>0.58099999999999996</v>
          </cell>
          <cell r="P1597">
            <v>0</v>
          </cell>
          <cell r="Q1597">
            <v>0</v>
          </cell>
          <cell r="R1597">
            <v>0</v>
          </cell>
          <cell r="S1597">
            <v>0</v>
          </cell>
          <cell r="T1597">
            <v>0</v>
          </cell>
          <cell r="U1597">
            <v>0</v>
          </cell>
          <cell r="V1597">
            <v>0</v>
          </cell>
          <cell r="W1597">
            <v>0</v>
          </cell>
          <cell r="X1597">
            <v>7.33</v>
          </cell>
          <cell r="Y1597">
            <v>0</v>
          </cell>
          <cell r="Z1597">
            <v>10.8</v>
          </cell>
          <cell r="AA1597">
            <v>0</v>
          </cell>
          <cell r="AB1597">
            <v>0</v>
          </cell>
          <cell r="AC1597">
            <v>0</v>
          </cell>
          <cell r="AD1597">
            <v>0</v>
          </cell>
          <cell r="AE1597">
            <v>114</v>
          </cell>
          <cell r="AF1597">
            <v>36.1</v>
          </cell>
          <cell r="AG1597">
            <v>28.5</v>
          </cell>
          <cell r="AH1597">
            <v>2.85</v>
          </cell>
          <cell r="AI1597">
            <v>72.3</v>
          </cell>
          <cell r="AJ1597">
            <v>29.5</v>
          </cell>
          <cell r="AK1597">
            <v>24.1</v>
          </cell>
          <cell r="AL1597">
            <v>2.27</v>
          </cell>
          <cell r="AM1597">
            <v>0</v>
          </cell>
          <cell r="AN1597">
            <v>150</v>
          </cell>
          <cell r="AO1597">
            <v>0</v>
          </cell>
          <cell r="AP1597">
            <v>46</v>
          </cell>
          <cell r="AQ1597">
            <v>0</v>
          </cell>
          <cell r="AR1597">
            <v>0</v>
          </cell>
          <cell r="AS1597">
            <v>0</v>
          </cell>
          <cell r="AT1597">
            <v>0</v>
          </cell>
          <cell r="AU1597">
            <v>0</v>
          </cell>
          <cell r="AV1597">
            <v>0</v>
          </cell>
          <cell r="AW1597">
            <v>0</v>
          </cell>
          <cell r="AX1597">
            <v>0</v>
          </cell>
          <cell r="AY1597" t="str">
            <v>HSS203.2X152.4X15.9</v>
          </cell>
        </row>
        <row r="1598">
          <cell r="A1598" t="str">
            <v>HSS</v>
          </cell>
          <cell r="B1598" t="str">
            <v>HSS8X6X1/2</v>
          </cell>
          <cell r="C1598">
            <v>41.9</v>
          </cell>
          <cell r="D1598">
            <v>11.6</v>
          </cell>
          <cell r="E1598">
            <v>0</v>
          </cell>
          <cell r="F1598">
            <v>8</v>
          </cell>
          <cell r="G1598">
            <v>0</v>
          </cell>
          <cell r="H1598">
            <v>0</v>
          </cell>
          <cell r="I1598">
            <v>6</v>
          </cell>
          <cell r="J1598">
            <v>0</v>
          </cell>
          <cell r="K1598">
            <v>0</v>
          </cell>
          <cell r="L1598">
            <v>0</v>
          </cell>
          <cell r="M1598">
            <v>0</v>
          </cell>
          <cell r="N1598">
            <v>0.5</v>
          </cell>
          <cell r="O1598">
            <v>0.46500000000000002</v>
          </cell>
          <cell r="P1598">
            <v>0</v>
          </cell>
          <cell r="Q1598">
            <v>0</v>
          </cell>
          <cell r="R1598">
            <v>0</v>
          </cell>
          <cell r="S1598">
            <v>0</v>
          </cell>
          <cell r="T1598">
            <v>0</v>
          </cell>
          <cell r="U1598">
            <v>0</v>
          </cell>
          <cell r="V1598">
            <v>0</v>
          </cell>
          <cell r="W1598">
            <v>0</v>
          </cell>
          <cell r="X1598">
            <v>9.9</v>
          </cell>
          <cell r="Y1598">
            <v>0</v>
          </cell>
          <cell r="Z1598">
            <v>14.2</v>
          </cell>
          <cell r="AA1598">
            <v>0</v>
          </cell>
          <cell r="AB1598">
            <v>0</v>
          </cell>
          <cell r="AC1598">
            <v>0</v>
          </cell>
          <cell r="AD1598">
            <v>0</v>
          </cell>
          <cell r="AE1598">
            <v>98.2</v>
          </cell>
          <cell r="AF1598">
            <v>30.5</v>
          </cell>
          <cell r="AG1598">
            <v>24.6</v>
          </cell>
          <cell r="AH1598">
            <v>2.91</v>
          </cell>
          <cell r="AI1598">
            <v>62.5</v>
          </cell>
          <cell r="AJ1598">
            <v>24.9</v>
          </cell>
          <cell r="AK1598">
            <v>20.8</v>
          </cell>
          <cell r="AL1598">
            <v>2.3199999999999998</v>
          </cell>
          <cell r="AM1598">
            <v>0</v>
          </cell>
          <cell r="AN1598">
            <v>127</v>
          </cell>
          <cell r="AO1598">
            <v>0</v>
          </cell>
          <cell r="AP1598">
            <v>38.4</v>
          </cell>
          <cell r="AQ1598">
            <v>0</v>
          </cell>
          <cell r="AR1598">
            <v>0</v>
          </cell>
          <cell r="AS1598">
            <v>0</v>
          </cell>
          <cell r="AT1598">
            <v>0</v>
          </cell>
          <cell r="AU1598">
            <v>0</v>
          </cell>
          <cell r="AV1598">
            <v>0</v>
          </cell>
          <cell r="AW1598">
            <v>0</v>
          </cell>
          <cell r="AX1598">
            <v>0</v>
          </cell>
          <cell r="AY1598" t="str">
            <v>HSS203.2X152.4X12.7</v>
          </cell>
        </row>
        <row r="1599">
          <cell r="A1599" t="str">
            <v>HSS</v>
          </cell>
          <cell r="B1599" t="str">
            <v>HSS8X6X3/8</v>
          </cell>
          <cell r="C1599">
            <v>32.5</v>
          </cell>
          <cell r="D1599">
            <v>8.9700000000000006</v>
          </cell>
          <cell r="E1599">
            <v>0</v>
          </cell>
          <cell r="F1599">
            <v>8</v>
          </cell>
          <cell r="G1599">
            <v>0</v>
          </cell>
          <cell r="H1599">
            <v>0</v>
          </cell>
          <cell r="I1599">
            <v>6</v>
          </cell>
          <cell r="J1599">
            <v>0</v>
          </cell>
          <cell r="K1599">
            <v>0</v>
          </cell>
          <cell r="L1599">
            <v>0</v>
          </cell>
          <cell r="M1599">
            <v>0</v>
          </cell>
          <cell r="N1599">
            <v>0.375</v>
          </cell>
          <cell r="O1599">
            <v>0.34899999999999998</v>
          </cell>
          <cell r="P1599">
            <v>0</v>
          </cell>
          <cell r="Q1599">
            <v>0</v>
          </cell>
          <cell r="R1599">
            <v>0</v>
          </cell>
          <cell r="S1599">
            <v>0</v>
          </cell>
          <cell r="T1599">
            <v>0</v>
          </cell>
          <cell r="U1599">
            <v>0</v>
          </cell>
          <cell r="V1599">
            <v>0</v>
          </cell>
          <cell r="W1599">
            <v>0</v>
          </cell>
          <cell r="X1599">
            <v>14.2</v>
          </cell>
          <cell r="Y1599">
            <v>0</v>
          </cell>
          <cell r="Z1599">
            <v>19.899999999999999</v>
          </cell>
          <cell r="AA1599">
            <v>0</v>
          </cell>
          <cell r="AB1599">
            <v>0</v>
          </cell>
          <cell r="AC1599">
            <v>0</v>
          </cell>
          <cell r="AD1599">
            <v>0</v>
          </cell>
          <cell r="AE1599">
            <v>79.099999999999994</v>
          </cell>
          <cell r="AF1599">
            <v>24.1</v>
          </cell>
          <cell r="AG1599">
            <v>19.8</v>
          </cell>
          <cell r="AH1599">
            <v>2.97</v>
          </cell>
          <cell r="AI1599">
            <v>50.6</v>
          </cell>
          <cell r="AJ1599">
            <v>19.8</v>
          </cell>
          <cell r="AK1599">
            <v>16.899999999999999</v>
          </cell>
          <cell r="AL1599">
            <v>2.38</v>
          </cell>
          <cell r="AM1599">
            <v>0</v>
          </cell>
          <cell r="AN1599">
            <v>100</v>
          </cell>
          <cell r="AO1599">
            <v>0</v>
          </cell>
          <cell r="AP1599">
            <v>30</v>
          </cell>
          <cell r="AQ1599">
            <v>0</v>
          </cell>
          <cell r="AR1599">
            <v>0</v>
          </cell>
          <cell r="AS1599">
            <v>0</v>
          </cell>
          <cell r="AT1599">
            <v>0</v>
          </cell>
          <cell r="AU1599">
            <v>0</v>
          </cell>
          <cell r="AV1599">
            <v>0</v>
          </cell>
          <cell r="AW1599">
            <v>0</v>
          </cell>
          <cell r="AX1599">
            <v>0</v>
          </cell>
          <cell r="AY1599" t="str">
            <v>HSS203.2X152.4X9.5</v>
          </cell>
        </row>
        <row r="1600">
          <cell r="A1600" t="str">
            <v>HSS</v>
          </cell>
          <cell r="B1600" t="str">
            <v>HSS8X6X5/16</v>
          </cell>
          <cell r="C1600">
            <v>27.5</v>
          </cell>
          <cell r="D1600">
            <v>7.59</v>
          </cell>
          <cell r="E1600">
            <v>0</v>
          </cell>
          <cell r="F1600">
            <v>8</v>
          </cell>
          <cell r="G1600">
            <v>0</v>
          </cell>
          <cell r="H1600">
            <v>0</v>
          </cell>
          <cell r="I1600">
            <v>6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0.3125</v>
          </cell>
          <cell r="O1600">
            <v>0.29099999999999998</v>
          </cell>
          <cell r="P1600">
            <v>0</v>
          </cell>
          <cell r="Q1600">
            <v>0</v>
          </cell>
          <cell r="R1600">
            <v>0</v>
          </cell>
          <cell r="S1600">
            <v>0</v>
          </cell>
          <cell r="T1600">
            <v>0</v>
          </cell>
          <cell r="U1600">
            <v>0</v>
          </cell>
          <cell r="V1600">
            <v>0</v>
          </cell>
          <cell r="W1600">
            <v>0</v>
          </cell>
          <cell r="X1600">
            <v>17.600000000000001</v>
          </cell>
          <cell r="Y1600">
            <v>0</v>
          </cell>
          <cell r="Z1600">
            <v>24.5</v>
          </cell>
          <cell r="AA1600">
            <v>0</v>
          </cell>
          <cell r="AB1600">
            <v>0</v>
          </cell>
          <cell r="AC1600">
            <v>0</v>
          </cell>
          <cell r="AD1600">
            <v>0</v>
          </cell>
          <cell r="AE1600">
            <v>68.3</v>
          </cell>
          <cell r="AF1600">
            <v>20.6</v>
          </cell>
          <cell r="AG1600">
            <v>17.100000000000001</v>
          </cell>
          <cell r="AH1600">
            <v>3</v>
          </cell>
          <cell r="AI1600">
            <v>43.8</v>
          </cell>
          <cell r="AJ1600">
            <v>16.899999999999999</v>
          </cell>
          <cell r="AK1600">
            <v>14.6</v>
          </cell>
          <cell r="AL1600">
            <v>2.4</v>
          </cell>
          <cell r="AM1600">
            <v>0</v>
          </cell>
          <cell r="AN1600">
            <v>85.8</v>
          </cell>
          <cell r="AO1600">
            <v>0</v>
          </cell>
          <cell r="AP1600">
            <v>25.5</v>
          </cell>
          <cell r="AQ1600">
            <v>0</v>
          </cell>
          <cell r="AR1600">
            <v>0</v>
          </cell>
          <cell r="AS1600">
            <v>0</v>
          </cell>
          <cell r="AT1600">
            <v>0</v>
          </cell>
          <cell r="AU1600">
            <v>0</v>
          </cell>
          <cell r="AV1600">
            <v>0</v>
          </cell>
          <cell r="AW1600">
            <v>0</v>
          </cell>
          <cell r="AX1600">
            <v>0</v>
          </cell>
          <cell r="AY1600" t="str">
            <v>HSS203.2X152.4X7.9</v>
          </cell>
        </row>
        <row r="1601">
          <cell r="A1601" t="str">
            <v>HSS</v>
          </cell>
          <cell r="B1601" t="str">
            <v>HSS8X6X1/4</v>
          </cell>
          <cell r="C1601">
            <v>22.4</v>
          </cell>
          <cell r="D1601">
            <v>6.17</v>
          </cell>
          <cell r="E1601">
            <v>0</v>
          </cell>
          <cell r="F1601">
            <v>8</v>
          </cell>
          <cell r="G1601">
            <v>0</v>
          </cell>
          <cell r="H1601">
            <v>0</v>
          </cell>
          <cell r="I1601">
            <v>6</v>
          </cell>
          <cell r="J1601">
            <v>0</v>
          </cell>
          <cell r="K1601">
            <v>0</v>
          </cell>
          <cell r="L1601">
            <v>0</v>
          </cell>
          <cell r="M1601">
            <v>0</v>
          </cell>
          <cell r="N1601">
            <v>0.25</v>
          </cell>
          <cell r="O1601">
            <v>0.23300000000000001</v>
          </cell>
          <cell r="P1601">
            <v>0</v>
          </cell>
          <cell r="Q1601">
            <v>0</v>
          </cell>
          <cell r="R1601">
            <v>0</v>
          </cell>
          <cell r="S1601">
            <v>0</v>
          </cell>
          <cell r="T1601">
            <v>0</v>
          </cell>
          <cell r="U1601">
            <v>0</v>
          </cell>
          <cell r="V1601">
            <v>0</v>
          </cell>
          <cell r="W1601">
            <v>0</v>
          </cell>
          <cell r="X1601">
            <v>22.8</v>
          </cell>
          <cell r="Y1601">
            <v>0</v>
          </cell>
          <cell r="Z1601">
            <v>31.3</v>
          </cell>
          <cell r="AA1601">
            <v>0</v>
          </cell>
          <cell r="AB1601">
            <v>0</v>
          </cell>
          <cell r="AC1601">
            <v>0</v>
          </cell>
          <cell r="AD1601">
            <v>0</v>
          </cell>
          <cell r="AE1601">
            <v>56.6</v>
          </cell>
          <cell r="AF1601">
            <v>16.899999999999999</v>
          </cell>
          <cell r="AG1601">
            <v>14.2</v>
          </cell>
          <cell r="AH1601">
            <v>3.03</v>
          </cell>
          <cell r="AI1601">
            <v>36.4</v>
          </cell>
          <cell r="AJ1601">
            <v>13.9</v>
          </cell>
          <cell r="AK1601">
            <v>12.1</v>
          </cell>
          <cell r="AL1601">
            <v>2.4300000000000002</v>
          </cell>
          <cell r="AM1601">
            <v>0</v>
          </cell>
          <cell r="AN1601">
            <v>70.3</v>
          </cell>
          <cell r="AO1601">
            <v>0</v>
          </cell>
          <cell r="AP1601">
            <v>20.8</v>
          </cell>
          <cell r="AQ1601">
            <v>0</v>
          </cell>
          <cell r="AR1601">
            <v>0</v>
          </cell>
          <cell r="AS1601">
            <v>0</v>
          </cell>
          <cell r="AT1601">
            <v>0</v>
          </cell>
          <cell r="AU1601">
            <v>0</v>
          </cell>
          <cell r="AV1601">
            <v>0</v>
          </cell>
          <cell r="AW1601">
            <v>0</v>
          </cell>
          <cell r="AX1601">
            <v>0</v>
          </cell>
          <cell r="AY1601" t="str">
            <v>HSS203.2X152.4X6.4</v>
          </cell>
        </row>
        <row r="1602">
          <cell r="A1602" t="str">
            <v>HSS</v>
          </cell>
          <cell r="B1602" t="str">
            <v>HSS8X6X3/16</v>
          </cell>
          <cell r="C1602">
            <v>17.100000000000001</v>
          </cell>
          <cell r="D1602">
            <v>4.67</v>
          </cell>
          <cell r="E1602">
            <v>0</v>
          </cell>
          <cell r="F1602">
            <v>8</v>
          </cell>
          <cell r="G1602">
            <v>0</v>
          </cell>
          <cell r="H1602">
            <v>0</v>
          </cell>
          <cell r="I1602">
            <v>6</v>
          </cell>
          <cell r="J1602">
            <v>0</v>
          </cell>
          <cell r="K1602">
            <v>0</v>
          </cell>
          <cell r="L1602">
            <v>0</v>
          </cell>
          <cell r="M1602">
            <v>0</v>
          </cell>
          <cell r="N1602">
            <v>0.1875</v>
          </cell>
          <cell r="O1602">
            <v>0.17399999999999999</v>
          </cell>
          <cell r="P1602">
            <v>0</v>
          </cell>
          <cell r="Q1602">
            <v>0</v>
          </cell>
          <cell r="R1602">
            <v>0</v>
          </cell>
          <cell r="S1602">
            <v>0</v>
          </cell>
          <cell r="T1602">
            <v>0</v>
          </cell>
          <cell r="U1602">
            <v>0</v>
          </cell>
          <cell r="V1602">
            <v>0</v>
          </cell>
          <cell r="W1602">
            <v>0</v>
          </cell>
          <cell r="X1602">
            <v>31.5</v>
          </cell>
          <cell r="Y1602">
            <v>0</v>
          </cell>
          <cell r="Z1602">
            <v>43</v>
          </cell>
          <cell r="AA1602">
            <v>0</v>
          </cell>
          <cell r="AB1602">
            <v>0</v>
          </cell>
          <cell r="AC1602">
            <v>0</v>
          </cell>
          <cell r="AD1602">
            <v>0</v>
          </cell>
          <cell r="AE1602">
            <v>43.7</v>
          </cell>
          <cell r="AF1602">
            <v>13</v>
          </cell>
          <cell r="AG1602">
            <v>10.9</v>
          </cell>
          <cell r="AH1602">
            <v>3.06</v>
          </cell>
          <cell r="AI1602">
            <v>28.2</v>
          </cell>
          <cell r="AJ1602">
            <v>10.7</v>
          </cell>
          <cell r="AK1602">
            <v>9.39</v>
          </cell>
          <cell r="AL1602">
            <v>2.46</v>
          </cell>
          <cell r="AM1602">
            <v>0</v>
          </cell>
          <cell r="AN1602">
            <v>53.7</v>
          </cell>
          <cell r="AO1602">
            <v>0</v>
          </cell>
          <cell r="AP1602">
            <v>15.8</v>
          </cell>
          <cell r="AQ1602">
            <v>0</v>
          </cell>
          <cell r="AR1602">
            <v>0</v>
          </cell>
          <cell r="AS1602">
            <v>0</v>
          </cell>
          <cell r="AT1602">
            <v>0</v>
          </cell>
          <cell r="AU1602">
            <v>0</v>
          </cell>
          <cell r="AV1602">
            <v>0</v>
          </cell>
          <cell r="AW1602">
            <v>0</v>
          </cell>
          <cell r="AX1602">
            <v>0</v>
          </cell>
          <cell r="AY1602" t="str">
            <v>HSS203.2X152.4X4.8</v>
          </cell>
        </row>
        <row r="1603">
          <cell r="A1603" t="str">
            <v>HSS</v>
          </cell>
          <cell r="B1603" t="str">
            <v>HSS8X4X5/8</v>
          </cell>
          <cell r="C1603">
            <v>42.1</v>
          </cell>
          <cell r="D1603">
            <v>11.7</v>
          </cell>
          <cell r="E1603">
            <v>0</v>
          </cell>
          <cell r="F1603">
            <v>8</v>
          </cell>
          <cell r="G1603">
            <v>0</v>
          </cell>
          <cell r="H1603">
            <v>0</v>
          </cell>
          <cell r="I1603">
            <v>4</v>
          </cell>
          <cell r="J1603">
            <v>0</v>
          </cell>
          <cell r="K1603">
            <v>0</v>
          </cell>
          <cell r="L1603">
            <v>0</v>
          </cell>
          <cell r="M1603">
            <v>0</v>
          </cell>
          <cell r="N1603">
            <v>0.625</v>
          </cell>
          <cell r="O1603">
            <v>0.58099999999999996</v>
          </cell>
          <cell r="P1603">
            <v>0</v>
          </cell>
          <cell r="Q1603">
            <v>0</v>
          </cell>
          <cell r="R1603">
            <v>0</v>
          </cell>
          <cell r="S1603">
            <v>0</v>
          </cell>
          <cell r="T1603">
            <v>0</v>
          </cell>
          <cell r="U1603">
            <v>0</v>
          </cell>
          <cell r="V1603">
            <v>0</v>
          </cell>
          <cell r="W1603">
            <v>0</v>
          </cell>
          <cell r="X1603">
            <v>3.88</v>
          </cell>
          <cell r="Y1603">
            <v>0</v>
          </cell>
          <cell r="Z1603">
            <v>10.8</v>
          </cell>
          <cell r="AA1603">
            <v>0</v>
          </cell>
          <cell r="AB1603">
            <v>0</v>
          </cell>
          <cell r="AC1603">
            <v>0</v>
          </cell>
          <cell r="AD1603">
            <v>0</v>
          </cell>
          <cell r="AE1603">
            <v>82</v>
          </cell>
          <cell r="AF1603">
            <v>27.4</v>
          </cell>
          <cell r="AG1603">
            <v>20.5</v>
          </cell>
          <cell r="AH1603">
            <v>2.64</v>
          </cell>
          <cell r="AI1603">
            <v>26.6</v>
          </cell>
          <cell r="AJ1603">
            <v>16.600000000000001</v>
          </cell>
          <cell r="AK1603">
            <v>13.3</v>
          </cell>
          <cell r="AL1603">
            <v>1.51</v>
          </cell>
          <cell r="AM1603">
            <v>0</v>
          </cell>
          <cell r="AN1603">
            <v>70.3</v>
          </cell>
          <cell r="AO1603">
            <v>0</v>
          </cell>
          <cell r="AP1603">
            <v>28.7</v>
          </cell>
          <cell r="AQ1603">
            <v>0</v>
          </cell>
          <cell r="AR1603">
            <v>0</v>
          </cell>
          <cell r="AS1603">
            <v>0</v>
          </cell>
          <cell r="AT1603">
            <v>0</v>
          </cell>
          <cell r="AU1603">
            <v>0</v>
          </cell>
          <cell r="AV1603">
            <v>0</v>
          </cell>
          <cell r="AW1603">
            <v>0</v>
          </cell>
          <cell r="AX1603">
            <v>0</v>
          </cell>
          <cell r="AY1603" t="str">
            <v>HSS203.2X101.6X15.9</v>
          </cell>
        </row>
        <row r="1604">
          <cell r="A1604" t="str">
            <v>HSS</v>
          </cell>
          <cell r="B1604" t="str">
            <v>HSS8X4X1/2</v>
          </cell>
          <cell r="C1604">
            <v>35.1</v>
          </cell>
          <cell r="D1604">
            <v>9.74</v>
          </cell>
          <cell r="E1604">
            <v>0</v>
          </cell>
          <cell r="F1604">
            <v>8</v>
          </cell>
          <cell r="G1604">
            <v>0</v>
          </cell>
          <cell r="H1604">
            <v>0</v>
          </cell>
          <cell r="I1604">
            <v>4</v>
          </cell>
          <cell r="J1604">
            <v>0</v>
          </cell>
          <cell r="K1604">
            <v>0</v>
          </cell>
          <cell r="L1604">
            <v>0</v>
          </cell>
          <cell r="M1604">
            <v>0</v>
          </cell>
          <cell r="N1604">
            <v>0.5</v>
          </cell>
          <cell r="O1604">
            <v>0.46500000000000002</v>
          </cell>
          <cell r="P1604">
            <v>0</v>
          </cell>
          <cell r="Q1604">
            <v>0</v>
          </cell>
          <cell r="R1604">
            <v>0</v>
          </cell>
          <cell r="S1604">
            <v>0</v>
          </cell>
          <cell r="T1604">
            <v>0</v>
          </cell>
          <cell r="U1604">
            <v>0</v>
          </cell>
          <cell r="V1604">
            <v>0</v>
          </cell>
          <cell r="W1604">
            <v>0</v>
          </cell>
          <cell r="X1604">
            <v>5.6</v>
          </cell>
          <cell r="Y1604">
            <v>0</v>
          </cell>
          <cell r="Z1604">
            <v>14.2</v>
          </cell>
          <cell r="AA1604">
            <v>0</v>
          </cell>
          <cell r="AB1604">
            <v>0</v>
          </cell>
          <cell r="AC1604">
            <v>0</v>
          </cell>
          <cell r="AD1604">
            <v>0</v>
          </cell>
          <cell r="AE1604">
            <v>71.8</v>
          </cell>
          <cell r="AF1604">
            <v>23.5</v>
          </cell>
          <cell r="AG1604">
            <v>17.899999999999999</v>
          </cell>
          <cell r="AH1604">
            <v>2.71</v>
          </cell>
          <cell r="AI1604">
            <v>23.6</v>
          </cell>
          <cell r="AJ1604">
            <v>14.3</v>
          </cell>
          <cell r="AK1604">
            <v>11.8</v>
          </cell>
          <cell r="AL1604">
            <v>1.56</v>
          </cell>
          <cell r="AM1604">
            <v>0</v>
          </cell>
          <cell r="AN1604">
            <v>61.1</v>
          </cell>
          <cell r="AO1604">
            <v>0</v>
          </cell>
          <cell r="AP1604">
            <v>24.4</v>
          </cell>
          <cell r="AQ1604">
            <v>0</v>
          </cell>
          <cell r="AR1604">
            <v>0</v>
          </cell>
          <cell r="AS1604">
            <v>0</v>
          </cell>
          <cell r="AT1604">
            <v>0</v>
          </cell>
          <cell r="AU1604">
            <v>0</v>
          </cell>
          <cell r="AV1604">
            <v>0</v>
          </cell>
          <cell r="AW1604">
            <v>0</v>
          </cell>
          <cell r="AX1604">
            <v>0</v>
          </cell>
          <cell r="AY1604" t="str">
            <v>HSS203.2X101.6X12.7</v>
          </cell>
        </row>
        <row r="1605">
          <cell r="A1605" t="str">
            <v>HSS</v>
          </cell>
          <cell r="B1605" t="str">
            <v>HSS8X4X3/8</v>
          </cell>
          <cell r="C1605">
            <v>27.4</v>
          </cell>
          <cell r="D1605">
            <v>7.58</v>
          </cell>
          <cell r="E1605">
            <v>0</v>
          </cell>
          <cell r="F1605">
            <v>8</v>
          </cell>
          <cell r="G1605">
            <v>0</v>
          </cell>
          <cell r="H1605">
            <v>0</v>
          </cell>
          <cell r="I1605">
            <v>4</v>
          </cell>
          <cell r="J1605">
            <v>0</v>
          </cell>
          <cell r="K1605">
            <v>0</v>
          </cell>
          <cell r="L1605">
            <v>0</v>
          </cell>
          <cell r="M1605">
            <v>0</v>
          </cell>
          <cell r="N1605">
            <v>0.375</v>
          </cell>
          <cell r="O1605">
            <v>0.34899999999999998</v>
          </cell>
          <cell r="P1605">
            <v>0</v>
          </cell>
          <cell r="Q1605">
            <v>0</v>
          </cell>
          <cell r="R1605">
            <v>0</v>
          </cell>
          <cell r="S1605">
            <v>0</v>
          </cell>
          <cell r="T1605">
            <v>0</v>
          </cell>
          <cell r="U1605">
            <v>0</v>
          </cell>
          <cell r="V1605">
            <v>0</v>
          </cell>
          <cell r="W1605">
            <v>0</v>
          </cell>
          <cell r="X1605">
            <v>8.4600000000000009</v>
          </cell>
          <cell r="Y1605">
            <v>0</v>
          </cell>
          <cell r="Z1605">
            <v>19.899999999999999</v>
          </cell>
          <cell r="AA1605">
            <v>0</v>
          </cell>
          <cell r="AB1605">
            <v>0</v>
          </cell>
          <cell r="AC1605">
            <v>0</v>
          </cell>
          <cell r="AD1605">
            <v>0</v>
          </cell>
          <cell r="AE1605">
            <v>58.7</v>
          </cell>
          <cell r="AF1605">
            <v>18.8</v>
          </cell>
          <cell r="AG1605">
            <v>14.7</v>
          </cell>
          <cell r="AH1605">
            <v>2.78</v>
          </cell>
          <cell r="AI1605">
            <v>19.600000000000001</v>
          </cell>
          <cell r="AJ1605">
            <v>11.5</v>
          </cell>
          <cell r="AK1605">
            <v>9.8000000000000007</v>
          </cell>
          <cell r="AL1605">
            <v>1.61</v>
          </cell>
          <cell r="AM1605">
            <v>0</v>
          </cell>
          <cell r="AN1605">
            <v>49.3</v>
          </cell>
          <cell r="AO1605">
            <v>0</v>
          </cell>
          <cell r="AP1605">
            <v>19.3</v>
          </cell>
          <cell r="AQ1605">
            <v>0</v>
          </cell>
          <cell r="AR1605">
            <v>0</v>
          </cell>
          <cell r="AS1605">
            <v>0</v>
          </cell>
          <cell r="AT1605">
            <v>0</v>
          </cell>
          <cell r="AU1605">
            <v>0</v>
          </cell>
          <cell r="AV1605">
            <v>0</v>
          </cell>
          <cell r="AW1605">
            <v>0</v>
          </cell>
          <cell r="AX1605">
            <v>0</v>
          </cell>
          <cell r="AY1605" t="str">
            <v>HSS203.2X101.6X9.5</v>
          </cell>
        </row>
        <row r="1606">
          <cell r="A1606" t="str">
            <v>HSS</v>
          </cell>
          <cell r="B1606" t="str">
            <v>HSS8X4X5/16</v>
          </cell>
          <cell r="C1606">
            <v>23.3</v>
          </cell>
          <cell r="D1606">
            <v>6.43</v>
          </cell>
          <cell r="E1606">
            <v>0</v>
          </cell>
          <cell r="F1606">
            <v>8</v>
          </cell>
          <cell r="G1606">
            <v>0</v>
          </cell>
          <cell r="H1606">
            <v>0</v>
          </cell>
          <cell r="I1606">
            <v>4</v>
          </cell>
          <cell r="J1606">
            <v>0</v>
          </cell>
          <cell r="K1606">
            <v>0</v>
          </cell>
          <cell r="L1606">
            <v>0</v>
          </cell>
          <cell r="M1606">
            <v>0</v>
          </cell>
          <cell r="N1606">
            <v>0.3125</v>
          </cell>
          <cell r="O1606">
            <v>0.29099999999999998</v>
          </cell>
          <cell r="P1606">
            <v>0</v>
          </cell>
          <cell r="Q1606">
            <v>0</v>
          </cell>
          <cell r="R1606">
            <v>0</v>
          </cell>
          <cell r="S1606">
            <v>0</v>
          </cell>
          <cell r="T1606">
            <v>0</v>
          </cell>
          <cell r="U1606">
            <v>0</v>
          </cell>
          <cell r="V1606">
            <v>0</v>
          </cell>
          <cell r="W1606">
            <v>0</v>
          </cell>
          <cell r="X1606">
            <v>10.7</v>
          </cell>
          <cell r="Y1606">
            <v>0</v>
          </cell>
          <cell r="Z1606">
            <v>24.5</v>
          </cell>
          <cell r="AA1606">
            <v>0</v>
          </cell>
          <cell r="AB1606">
            <v>0</v>
          </cell>
          <cell r="AC1606">
            <v>0</v>
          </cell>
          <cell r="AD1606">
            <v>0</v>
          </cell>
          <cell r="AE1606">
            <v>51</v>
          </cell>
          <cell r="AF1606">
            <v>16.100000000000001</v>
          </cell>
          <cell r="AG1606">
            <v>12.8</v>
          </cell>
          <cell r="AH1606">
            <v>2.82</v>
          </cell>
          <cell r="AI1606">
            <v>17.2</v>
          </cell>
          <cell r="AJ1606">
            <v>9.91</v>
          </cell>
          <cell r="AK1606">
            <v>8.58</v>
          </cell>
          <cell r="AL1606">
            <v>1.63</v>
          </cell>
          <cell r="AM1606">
            <v>0</v>
          </cell>
          <cell r="AN1606">
            <v>42.6</v>
          </cell>
          <cell r="AO1606">
            <v>0</v>
          </cell>
          <cell r="AP1606">
            <v>16.5</v>
          </cell>
          <cell r="AQ1606">
            <v>0</v>
          </cell>
          <cell r="AR1606">
            <v>0</v>
          </cell>
          <cell r="AS1606">
            <v>0</v>
          </cell>
          <cell r="AT1606">
            <v>0</v>
          </cell>
          <cell r="AU1606">
            <v>0</v>
          </cell>
          <cell r="AV1606">
            <v>0</v>
          </cell>
          <cell r="AW1606">
            <v>0</v>
          </cell>
          <cell r="AX1606">
            <v>0</v>
          </cell>
          <cell r="AY1606" t="str">
            <v>HSS203.2X101.6X7.9</v>
          </cell>
        </row>
        <row r="1607">
          <cell r="A1607" t="str">
            <v>HSS</v>
          </cell>
          <cell r="B1607" t="str">
            <v>HSS8X4X1/4</v>
          </cell>
          <cell r="C1607">
            <v>19</v>
          </cell>
          <cell r="D1607">
            <v>5.24</v>
          </cell>
          <cell r="E1607">
            <v>0</v>
          </cell>
          <cell r="F1607">
            <v>8</v>
          </cell>
          <cell r="G1607">
            <v>0</v>
          </cell>
          <cell r="H1607">
            <v>0</v>
          </cell>
          <cell r="I1607">
            <v>4</v>
          </cell>
          <cell r="J1607">
            <v>0</v>
          </cell>
          <cell r="K1607">
            <v>0</v>
          </cell>
          <cell r="L1607">
            <v>0</v>
          </cell>
          <cell r="M1607">
            <v>0</v>
          </cell>
          <cell r="N1607">
            <v>0.25</v>
          </cell>
          <cell r="O1607">
            <v>0.23300000000000001</v>
          </cell>
          <cell r="P1607">
            <v>0</v>
          </cell>
          <cell r="Q1607">
            <v>0</v>
          </cell>
          <cell r="R1607">
            <v>0</v>
          </cell>
          <cell r="S1607">
            <v>0</v>
          </cell>
          <cell r="T1607">
            <v>0</v>
          </cell>
          <cell r="U1607">
            <v>0</v>
          </cell>
          <cell r="V1607">
            <v>0</v>
          </cell>
          <cell r="W1607">
            <v>0</v>
          </cell>
          <cell r="X1607">
            <v>14.2</v>
          </cell>
          <cell r="Y1607">
            <v>0</v>
          </cell>
          <cell r="Z1607">
            <v>31.3</v>
          </cell>
          <cell r="AA1607">
            <v>0</v>
          </cell>
          <cell r="AB1607">
            <v>0</v>
          </cell>
          <cell r="AC1607">
            <v>0</v>
          </cell>
          <cell r="AD1607">
            <v>0</v>
          </cell>
          <cell r="AE1607">
            <v>42.5</v>
          </cell>
          <cell r="AF1607">
            <v>13.3</v>
          </cell>
          <cell r="AG1607">
            <v>10.6</v>
          </cell>
          <cell r="AH1607">
            <v>2.85</v>
          </cell>
          <cell r="AI1607">
            <v>14.4</v>
          </cell>
          <cell r="AJ1607">
            <v>8.1999999999999993</v>
          </cell>
          <cell r="AK1607">
            <v>7.21</v>
          </cell>
          <cell r="AL1607">
            <v>1.66</v>
          </cell>
          <cell r="AM1607">
            <v>0</v>
          </cell>
          <cell r="AN1607">
            <v>35.299999999999997</v>
          </cell>
          <cell r="AO1607">
            <v>0</v>
          </cell>
          <cell r="AP1607">
            <v>13.6</v>
          </cell>
          <cell r="AQ1607">
            <v>0</v>
          </cell>
          <cell r="AR1607">
            <v>0</v>
          </cell>
          <cell r="AS1607">
            <v>0</v>
          </cell>
          <cell r="AT1607">
            <v>0</v>
          </cell>
          <cell r="AU1607">
            <v>0</v>
          </cell>
          <cell r="AV1607">
            <v>0</v>
          </cell>
          <cell r="AW1607">
            <v>0</v>
          </cell>
          <cell r="AX1607">
            <v>0</v>
          </cell>
          <cell r="AY1607" t="str">
            <v>HSS203.2X101.6X6.4</v>
          </cell>
        </row>
        <row r="1608">
          <cell r="A1608" t="str">
            <v>HSS</v>
          </cell>
          <cell r="B1608" t="str">
            <v>HSS8X4X3/16</v>
          </cell>
          <cell r="C1608">
            <v>14.5</v>
          </cell>
          <cell r="D1608">
            <v>3.98</v>
          </cell>
          <cell r="E1608">
            <v>0</v>
          </cell>
          <cell r="F1608">
            <v>8</v>
          </cell>
          <cell r="G1608">
            <v>0</v>
          </cell>
          <cell r="H1608">
            <v>0</v>
          </cell>
          <cell r="I1608">
            <v>4</v>
          </cell>
          <cell r="J1608">
            <v>0</v>
          </cell>
          <cell r="K1608">
            <v>0</v>
          </cell>
          <cell r="L1608">
            <v>0</v>
          </cell>
          <cell r="M1608">
            <v>0</v>
          </cell>
          <cell r="N1608">
            <v>0.1875</v>
          </cell>
          <cell r="O1608">
            <v>0.17399999999999999</v>
          </cell>
          <cell r="P1608">
            <v>0</v>
          </cell>
          <cell r="Q1608">
            <v>0</v>
          </cell>
          <cell r="R1608">
            <v>0</v>
          </cell>
          <cell r="S1608">
            <v>0</v>
          </cell>
          <cell r="T1608">
            <v>0</v>
          </cell>
          <cell r="U1608">
            <v>0</v>
          </cell>
          <cell r="V1608">
            <v>0</v>
          </cell>
          <cell r="W1608">
            <v>0</v>
          </cell>
          <cell r="X1608">
            <v>20</v>
          </cell>
          <cell r="Y1608">
            <v>0</v>
          </cell>
          <cell r="Z1608">
            <v>43</v>
          </cell>
          <cell r="AA1608">
            <v>0</v>
          </cell>
          <cell r="AB1608">
            <v>0</v>
          </cell>
          <cell r="AC1608">
            <v>0</v>
          </cell>
          <cell r="AD1608">
            <v>0</v>
          </cell>
          <cell r="AE1608">
            <v>33.1</v>
          </cell>
          <cell r="AF1608">
            <v>10.199999999999999</v>
          </cell>
          <cell r="AG1608">
            <v>8.27</v>
          </cell>
          <cell r="AH1608">
            <v>2.88</v>
          </cell>
          <cell r="AI1608">
            <v>11.3</v>
          </cell>
          <cell r="AJ1608">
            <v>6.33</v>
          </cell>
          <cell r="AK1608">
            <v>5.65</v>
          </cell>
          <cell r="AL1608">
            <v>1.69</v>
          </cell>
          <cell r="AM1608">
            <v>0</v>
          </cell>
          <cell r="AN1608">
            <v>27.2</v>
          </cell>
          <cell r="AO1608">
            <v>0</v>
          </cell>
          <cell r="AP1608">
            <v>10.4</v>
          </cell>
          <cell r="AQ1608">
            <v>0</v>
          </cell>
          <cell r="AR1608">
            <v>0</v>
          </cell>
          <cell r="AS1608">
            <v>0</v>
          </cell>
          <cell r="AT1608">
            <v>0</v>
          </cell>
          <cell r="AU1608">
            <v>0</v>
          </cell>
          <cell r="AV1608">
            <v>0</v>
          </cell>
          <cell r="AW1608">
            <v>0</v>
          </cell>
          <cell r="AX1608">
            <v>0</v>
          </cell>
          <cell r="AY1608" t="str">
            <v>HSS203.2X101.6X4.8</v>
          </cell>
        </row>
        <row r="1609">
          <cell r="A1609" t="str">
            <v>HSS</v>
          </cell>
          <cell r="B1609" t="str">
            <v>HSS8X4X1/8</v>
          </cell>
          <cell r="C1609">
            <v>9.85</v>
          </cell>
          <cell r="D1609">
            <v>2.7</v>
          </cell>
          <cell r="E1609">
            <v>0</v>
          </cell>
          <cell r="F1609">
            <v>8</v>
          </cell>
          <cell r="G1609">
            <v>0</v>
          </cell>
          <cell r="H1609">
            <v>0</v>
          </cell>
          <cell r="I1609">
            <v>4</v>
          </cell>
          <cell r="J1609">
            <v>0</v>
          </cell>
          <cell r="K1609">
            <v>0</v>
          </cell>
          <cell r="L1609">
            <v>0</v>
          </cell>
          <cell r="M1609">
            <v>0</v>
          </cell>
          <cell r="N1609">
            <v>0.125</v>
          </cell>
          <cell r="O1609">
            <v>0.11600000000000001</v>
          </cell>
          <cell r="P1609">
            <v>0</v>
          </cell>
          <cell r="Q1609">
            <v>0</v>
          </cell>
          <cell r="R1609">
            <v>0</v>
          </cell>
          <cell r="S1609">
            <v>0</v>
          </cell>
          <cell r="T1609">
            <v>0</v>
          </cell>
          <cell r="U1609">
            <v>0</v>
          </cell>
          <cell r="V1609">
            <v>0</v>
          </cell>
          <cell r="W1609">
            <v>0</v>
          </cell>
          <cell r="X1609">
            <v>31.5</v>
          </cell>
          <cell r="Y1609">
            <v>0</v>
          </cell>
          <cell r="Z1609">
            <v>66</v>
          </cell>
          <cell r="AA1609">
            <v>0</v>
          </cell>
          <cell r="AB1609">
            <v>0</v>
          </cell>
          <cell r="AC1609">
            <v>0</v>
          </cell>
          <cell r="AD1609">
            <v>0</v>
          </cell>
          <cell r="AE1609">
            <v>22.9</v>
          </cell>
          <cell r="AF1609">
            <v>7.02</v>
          </cell>
          <cell r="AG1609">
            <v>5.73</v>
          </cell>
          <cell r="AH1609">
            <v>2.92</v>
          </cell>
          <cell r="AI1609">
            <v>7.9</v>
          </cell>
          <cell r="AJ1609">
            <v>4.3600000000000003</v>
          </cell>
          <cell r="AK1609">
            <v>3.95</v>
          </cell>
          <cell r="AL1609">
            <v>1.71</v>
          </cell>
          <cell r="AM1609">
            <v>0</v>
          </cell>
          <cell r="AN1609">
            <v>18.7</v>
          </cell>
          <cell r="AO1609">
            <v>0</v>
          </cell>
          <cell r="AP1609">
            <v>7.1</v>
          </cell>
          <cell r="AQ1609">
            <v>0</v>
          </cell>
          <cell r="AR1609">
            <v>0</v>
          </cell>
          <cell r="AS1609">
            <v>0</v>
          </cell>
          <cell r="AT1609">
            <v>0</v>
          </cell>
          <cell r="AU1609">
            <v>0</v>
          </cell>
          <cell r="AV1609">
            <v>0</v>
          </cell>
          <cell r="AW1609">
            <v>0</v>
          </cell>
          <cell r="AX1609">
            <v>0</v>
          </cell>
          <cell r="AY1609" t="str">
            <v>HSS203.2X101.6X3.2</v>
          </cell>
        </row>
        <row r="1610">
          <cell r="A1610" t="str">
            <v>HSS</v>
          </cell>
          <cell r="B1610" t="str">
            <v>HSS8X3X1/2</v>
          </cell>
          <cell r="C1610">
            <v>31.7</v>
          </cell>
          <cell r="D1610">
            <v>8.81</v>
          </cell>
          <cell r="E1610">
            <v>0</v>
          </cell>
          <cell r="F1610">
            <v>8</v>
          </cell>
          <cell r="G1610">
            <v>0</v>
          </cell>
          <cell r="H1610">
            <v>0</v>
          </cell>
          <cell r="I1610">
            <v>3</v>
          </cell>
          <cell r="J1610">
            <v>0</v>
          </cell>
          <cell r="K1610">
            <v>0</v>
          </cell>
          <cell r="L1610">
            <v>0</v>
          </cell>
          <cell r="M1610">
            <v>0</v>
          </cell>
          <cell r="N1610">
            <v>0.5</v>
          </cell>
          <cell r="O1610">
            <v>0.46500000000000002</v>
          </cell>
          <cell r="P1610">
            <v>0</v>
          </cell>
          <cell r="Q1610">
            <v>0</v>
          </cell>
          <cell r="R1610">
            <v>0</v>
          </cell>
          <cell r="S1610">
            <v>0</v>
          </cell>
          <cell r="T1610">
            <v>0</v>
          </cell>
          <cell r="U1610">
            <v>0</v>
          </cell>
          <cell r="V1610">
            <v>0</v>
          </cell>
          <cell r="W1610">
            <v>0</v>
          </cell>
          <cell r="X1610">
            <v>3.45</v>
          </cell>
          <cell r="Y1610">
            <v>0</v>
          </cell>
          <cell r="Z1610">
            <v>14.2</v>
          </cell>
          <cell r="AA1610">
            <v>0</v>
          </cell>
          <cell r="AB1610">
            <v>0</v>
          </cell>
          <cell r="AC1610">
            <v>0</v>
          </cell>
          <cell r="AD1610">
            <v>0</v>
          </cell>
          <cell r="AE1610">
            <v>58.6</v>
          </cell>
          <cell r="AF1610">
            <v>20</v>
          </cell>
          <cell r="AG1610">
            <v>14.6</v>
          </cell>
          <cell r="AH1610">
            <v>2.58</v>
          </cell>
          <cell r="AI1610">
            <v>11.7</v>
          </cell>
          <cell r="AJ1610">
            <v>9.64</v>
          </cell>
          <cell r="AK1610">
            <v>7.81</v>
          </cell>
          <cell r="AL1610">
            <v>1.1499999999999999</v>
          </cell>
          <cell r="AM1610">
            <v>0</v>
          </cell>
          <cell r="AN1610">
            <v>34.299999999999997</v>
          </cell>
          <cell r="AO1610">
            <v>0</v>
          </cell>
          <cell r="AP1610">
            <v>17.399999999999999</v>
          </cell>
          <cell r="AQ1610">
            <v>0</v>
          </cell>
          <cell r="AR1610">
            <v>0</v>
          </cell>
          <cell r="AS1610">
            <v>0</v>
          </cell>
          <cell r="AT1610">
            <v>0</v>
          </cell>
          <cell r="AU1610">
            <v>0</v>
          </cell>
          <cell r="AV1610">
            <v>0</v>
          </cell>
          <cell r="AW1610">
            <v>0</v>
          </cell>
          <cell r="AX1610">
            <v>0</v>
          </cell>
          <cell r="AY1610" t="str">
            <v>HSS203.2X76.2X12.7</v>
          </cell>
        </row>
        <row r="1611">
          <cell r="A1611" t="str">
            <v>HSS</v>
          </cell>
          <cell r="B1611" t="str">
            <v>HSS8X3X3/8</v>
          </cell>
          <cell r="C1611">
            <v>24.9</v>
          </cell>
          <cell r="D1611">
            <v>6.88</v>
          </cell>
          <cell r="E1611">
            <v>0</v>
          </cell>
          <cell r="F1611">
            <v>8</v>
          </cell>
          <cell r="G1611">
            <v>0</v>
          </cell>
          <cell r="H1611">
            <v>0</v>
          </cell>
          <cell r="I1611">
            <v>3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0.375</v>
          </cell>
          <cell r="O1611">
            <v>0.34899999999999998</v>
          </cell>
          <cell r="P1611">
            <v>0</v>
          </cell>
          <cell r="Q1611">
            <v>0</v>
          </cell>
          <cell r="R1611">
            <v>0</v>
          </cell>
          <cell r="S1611">
            <v>0</v>
          </cell>
          <cell r="T1611">
            <v>0</v>
          </cell>
          <cell r="U1611">
            <v>0</v>
          </cell>
          <cell r="V1611">
            <v>0</v>
          </cell>
          <cell r="W1611">
            <v>0</v>
          </cell>
          <cell r="X1611">
            <v>5.6</v>
          </cell>
          <cell r="Y1611">
            <v>0</v>
          </cell>
          <cell r="Z1611">
            <v>19.899999999999999</v>
          </cell>
          <cell r="AA1611">
            <v>0</v>
          </cell>
          <cell r="AB1611">
            <v>0</v>
          </cell>
          <cell r="AC1611">
            <v>0</v>
          </cell>
          <cell r="AD1611">
            <v>0</v>
          </cell>
          <cell r="AE1611">
            <v>48.5</v>
          </cell>
          <cell r="AF1611">
            <v>16.100000000000001</v>
          </cell>
          <cell r="AG1611">
            <v>12.1</v>
          </cell>
          <cell r="AH1611">
            <v>2.65</v>
          </cell>
          <cell r="AI1611">
            <v>9.9499999999999993</v>
          </cell>
          <cell r="AJ1611">
            <v>7.88</v>
          </cell>
          <cell r="AK1611">
            <v>6.63</v>
          </cell>
          <cell r="AL1611">
            <v>1.2</v>
          </cell>
          <cell r="AM1611">
            <v>0</v>
          </cell>
          <cell r="AN1611">
            <v>28.5</v>
          </cell>
          <cell r="AO1611">
            <v>0</v>
          </cell>
          <cell r="AP1611">
            <v>14</v>
          </cell>
          <cell r="AQ1611">
            <v>0</v>
          </cell>
          <cell r="AR1611">
            <v>0</v>
          </cell>
          <cell r="AS1611">
            <v>0</v>
          </cell>
          <cell r="AT1611">
            <v>0</v>
          </cell>
          <cell r="AU1611">
            <v>0</v>
          </cell>
          <cell r="AV1611">
            <v>0</v>
          </cell>
          <cell r="AW1611">
            <v>0</v>
          </cell>
          <cell r="AX1611">
            <v>0</v>
          </cell>
          <cell r="AY1611" t="str">
            <v>HSS203.2X76.2X9.5</v>
          </cell>
        </row>
        <row r="1612">
          <cell r="A1612" t="str">
            <v>HSS</v>
          </cell>
          <cell r="B1612" t="str">
            <v>HSS8X3X5/16</v>
          </cell>
          <cell r="C1612">
            <v>21.2</v>
          </cell>
          <cell r="D1612">
            <v>5.85</v>
          </cell>
          <cell r="E1612">
            <v>0</v>
          </cell>
          <cell r="F1612">
            <v>8</v>
          </cell>
          <cell r="G1612">
            <v>0</v>
          </cell>
          <cell r="H1612">
            <v>0</v>
          </cell>
          <cell r="I1612">
            <v>3</v>
          </cell>
          <cell r="J1612">
            <v>0</v>
          </cell>
          <cell r="K1612">
            <v>0</v>
          </cell>
          <cell r="L1612">
            <v>0</v>
          </cell>
          <cell r="M1612">
            <v>0</v>
          </cell>
          <cell r="N1612">
            <v>0.3125</v>
          </cell>
          <cell r="O1612">
            <v>0.29099999999999998</v>
          </cell>
          <cell r="P1612">
            <v>0</v>
          </cell>
          <cell r="Q1612">
            <v>0</v>
          </cell>
          <cell r="R1612">
            <v>0</v>
          </cell>
          <cell r="S1612">
            <v>0</v>
          </cell>
          <cell r="T1612">
            <v>0</v>
          </cell>
          <cell r="U1612">
            <v>0</v>
          </cell>
          <cell r="V1612">
            <v>0</v>
          </cell>
          <cell r="W1612">
            <v>0</v>
          </cell>
          <cell r="X1612">
            <v>7.31</v>
          </cell>
          <cell r="Y1612">
            <v>0</v>
          </cell>
          <cell r="Z1612">
            <v>24.5</v>
          </cell>
          <cell r="AA1612">
            <v>0</v>
          </cell>
          <cell r="AB1612">
            <v>0</v>
          </cell>
          <cell r="AC1612">
            <v>0</v>
          </cell>
          <cell r="AD1612">
            <v>0</v>
          </cell>
          <cell r="AE1612">
            <v>42.4</v>
          </cell>
          <cell r="AF1612">
            <v>13.9</v>
          </cell>
          <cell r="AG1612">
            <v>10.6</v>
          </cell>
          <cell r="AH1612">
            <v>2.69</v>
          </cell>
          <cell r="AI1612">
            <v>8.81</v>
          </cell>
          <cell r="AJ1612">
            <v>6.84</v>
          </cell>
          <cell r="AK1612">
            <v>5.87</v>
          </cell>
          <cell r="AL1612">
            <v>1.23</v>
          </cell>
          <cell r="AM1612">
            <v>0</v>
          </cell>
          <cell r="AN1612">
            <v>24.9</v>
          </cell>
          <cell r="AO1612">
            <v>0</v>
          </cell>
          <cell r="AP1612">
            <v>12.1</v>
          </cell>
          <cell r="AQ1612">
            <v>0</v>
          </cell>
          <cell r="AR1612">
            <v>0</v>
          </cell>
          <cell r="AS1612">
            <v>0</v>
          </cell>
          <cell r="AT1612">
            <v>0</v>
          </cell>
          <cell r="AU1612">
            <v>0</v>
          </cell>
          <cell r="AV1612">
            <v>0</v>
          </cell>
          <cell r="AW1612">
            <v>0</v>
          </cell>
          <cell r="AX1612">
            <v>0</v>
          </cell>
          <cell r="AY1612" t="str">
            <v>HSS203.2X76.2X7.9</v>
          </cell>
        </row>
        <row r="1613">
          <cell r="A1613" t="str">
            <v>HSS</v>
          </cell>
          <cell r="B1613" t="str">
            <v>HSS8X3X1/4</v>
          </cell>
          <cell r="C1613">
            <v>17.3</v>
          </cell>
          <cell r="D1613">
            <v>4.7699999999999996</v>
          </cell>
          <cell r="E1613">
            <v>0</v>
          </cell>
          <cell r="F1613">
            <v>8</v>
          </cell>
          <cell r="G1613">
            <v>0</v>
          </cell>
          <cell r="H1613">
            <v>0</v>
          </cell>
          <cell r="I1613">
            <v>3</v>
          </cell>
          <cell r="J1613">
            <v>0</v>
          </cell>
          <cell r="K1613">
            <v>0</v>
          </cell>
          <cell r="L1613">
            <v>0</v>
          </cell>
          <cell r="M1613">
            <v>0</v>
          </cell>
          <cell r="N1613">
            <v>0.25</v>
          </cell>
          <cell r="O1613">
            <v>0.23300000000000001</v>
          </cell>
          <cell r="P1613">
            <v>0</v>
          </cell>
          <cell r="Q1613">
            <v>0</v>
          </cell>
          <cell r="R1613">
            <v>0</v>
          </cell>
          <cell r="S1613">
            <v>0</v>
          </cell>
          <cell r="T1613">
            <v>0</v>
          </cell>
          <cell r="U1613">
            <v>0</v>
          </cell>
          <cell r="V1613">
            <v>0</v>
          </cell>
          <cell r="W1613">
            <v>0</v>
          </cell>
          <cell r="X1613">
            <v>9.8800000000000008</v>
          </cell>
          <cell r="Y1613">
            <v>0</v>
          </cell>
          <cell r="Z1613">
            <v>31.3</v>
          </cell>
          <cell r="AA1613">
            <v>0</v>
          </cell>
          <cell r="AB1613">
            <v>0</v>
          </cell>
          <cell r="AC1613">
            <v>0</v>
          </cell>
          <cell r="AD1613">
            <v>0</v>
          </cell>
          <cell r="AE1613">
            <v>35.5</v>
          </cell>
          <cell r="AF1613">
            <v>11.5</v>
          </cell>
          <cell r="AG1613">
            <v>8.8800000000000008</v>
          </cell>
          <cell r="AH1613">
            <v>2.73</v>
          </cell>
          <cell r="AI1613">
            <v>7.49</v>
          </cell>
          <cell r="AJ1613">
            <v>5.7</v>
          </cell>
          <cell r="AK1613">
            <v>4.99</v>
          </cell>
          <cell r="AL1613">
            <v>1.25</v>
          </cell>
          <cell r="AM1613">
            <v>0</v>
          </cell>
          <cell r="AN1613">
            <v>20.8</v>
          </cell>
          <cell r="AO1613">
            <v>0</v>
          </cell>
          <cell r="AP1613">
            <v>9.9700000000000006</v>
          </cell>
          <cell r="AQ1613">
            <v>0</v>
          </cell>
          <cell r="AR1613">
            <v>0</v>
          </cell>
          <cell r="AS1613">
            <v>0</v>
          </cell>
          <cell r="AT1613">
            <v>0</v>
          </cell>
          <cell r="AU1613">
            <v>0</v>
          </cell>
          <cell r="AV1613">
            <v>0</v>
          </cell>
          <cell r="AW1613">
            <v>0</v>
          </cell>
          <cell r="AX1613">
            <v>0</v>
          </cell>
          <cell r="AY1613" t="str">
            <v>HSS203.2X76.2X6.4</v>
          </cell>
        </row>
        <row r="1614">
          <cell r="A1614" t="str">
            <v>HSS</v>
          </cell>
          <cell r="B1614" t="str">
            <v>HSS8X3X3/16</v>
          </cell>
          <cell r="C1614">
            <v>13.2</v>
          </cell>
          <cell r="D1614">
            <v>3.63</v>
          </cell>
          <cell r="E1614">
            <v>0</v>
          </cell>
          <cell r="F1614">
            <v>8</v>
          </cell>
          <cell r="G1614">
            <v>0</v>
          </cell>
          <cell r="H1614">
            <v>0</v>
          </cell>
          <cell r="I1614">
            <v>3</v>
          </cell>
          <cell r="J1614">
            <v>0</v>
          </cell>
          <cell r="K1614">
            <v>0</v>
          </cell>
          <cell r="L1614">
            <v>0</v>
          </cell>
          <cell r="M1614">
            <v>0</v>
          </cell>
          <cell r="N1614">
            <v>0.1875</v>
          </cell>
          <cell r="O1614">
            <v>0.17399999999999999</v>
          </cell>
          <cell r="P1614">
            <v>0</v>
          </cell>
          <cell r="Q1614">
            <v>0</v>
          </cell>
          <cell r="R1614">
            <v>0</v>
          </cell>
          <cell r="S1614">
            <v>0</v>
          </cell>
          <cell r="T1614">
            <v>0</v>
          </cell>
          <cell r="U1614">
            <v>0</v>
          </cell>
          <cell r="V1614">
            <v>0</v>
          </cell>
          <cell r="W1614">
            <v>0</v>
          </cell>
          <cell r="X1614">
            <v>14.2</v>
          </cell>
          <cell r="Y1614">
            <v>0</v>
          </cell>
          <cell r="Z1614">
            <v>43</v>
          </cell>
          <cell r="AA1614">
            <v>0</v>
          </cell>
          <cell r="AB1614">
            <v>0</v>
          </cell>
          <cell r="AC1614">
            <v>0</v>
          </cell>
          <cell r="AD1614">
            <v>0</v>
          </cell>
          <cell r="AE1614">
            <v>27.8</v>
          </cell>
          <cell r="AF1614">
            <v>8.8699999999999992</v>
          </cell>
          <cell r="AG1614">
            <v>6.94</v>
          </cell>
          <cell r="AH1614">
            <v>2.77</v>
          </cell>
          <cell r="AI1614">
            <v>5.94</v>
          </cell>
          <cell r="AJ1614">
            <v>4.43</v>
          </cell>
          <cell r="AK1614">
            <v>3.96</v>
          </cell>
          <cell r="AL1614">
            <v>1.28</v>
          </cell>
          <cell r="AM1614">
            <v>0</v>
          </cell>
          <cell r="AN1614">
            <v>16.2</v>
          </cell>
          <cell r="AO1614">
            <v>0</v>
          </cell>
          <cell r="AP1614">
            <v>7.68</v>
          </cell>
          <cell r="AQ1614">
            <v>0</v>
          </cell>
          <cell r="AR1614">
            <v>0</v>
          </cell>
          <cell r="AS1614">
            <v>0</v>
          </cell>
          <cell r="AT1614">
            <v>0</v>
          </cell>
          <cell r="AU1614">
            <v>0</v>
          </cell>
          <cell r="AV1614">
            <v>0</v>
          </cell>
          <cell r="AW1614">
            <v>0</v>
          </cell>
          <cell r="AX1614">
            <v>0</v>
          </cell>
          <cell r="AY1614" t="str">
            <v>HSS203.2X76.2X4.8</v>
          </cell>
        </row>
        <row r="1615">
          <cell r="A1615" t="str">
            <v>HSS</v>
          </cell>
          <cell r="B1615" t="str">
            <v>HSS8X3X1/8</v>
          </cell>
          <cell r="C1615">
            <v>9</v>
          </cell>
          <cell r="D1615">
            <v>2.46</v>
          </cell>
          <cell r="E1615">
            <v>0</v>
          </cell>
          <cell r="F1615">
            <v>8</v>
          </cell>
          <cell r="G1615">
            <v>0</v>
          </cell>
          <cell r="H1615">
            <v>0</v>
          </cell>
          <cell r="I1615">
            <v>3</v>
          </cell>
          <cell r="J1615">
            <v>0</v>
          </cell>
          <cell r="K1615">
            <v>0</v>
          </cell>
          <cell r="L1615">
            <v>0</v>
          </cell>
          <cell r="M1615">
            <v>0</v>
          </cell>
          <cell r="N1615">
            <v>0.125</v>
          </cell>
          <cell r="O1615">
            <v>0.11600000000000001</v>
          </cell>
          <cell r="P1615">
            <v>0</v>
          </cell>
          <cell r="Q1615">
            <v>0</v>
          </cell>
          <cell r="R1615">
            <v>0</v>
          </cell>
          <cell r="S1615">
            <v>0</v>
          </cell>
          <cell r="T1615">
            <v>0</v>
          </cell>
          <cell r="U1615">
            <v>0</v>
          </cell>
          <cell r="V1615">
            <v>0</v>
          </cell>
          <cell r="W1615">
            <v>0</v>
          </cell>
          <cell r="X1615">
            <v>22.9</v>
          </cell>
          <cell r="Y1615">
            <v>0</v>
          </cell>
          <cell r="Z1615">
            <v>66</v>
          </cell>
          <cell r="AA1615">
            <v>0</v>
          </cell>
          <cell r="AB1615">
            <v>0</v>
          </cell>
          <cell r="AC1615">
            <v>0</v>
          </cell>
          <cell r="AD1615">
            <v>0</v>
          </cell>
          <cell r="AE1615">
            <v>19.3</v>
          </cell>
          <cell r="AF1615">
            <v>6.11</v>
          </cell>
          <cell r="AG1615">
            <v>4.83</v>
          </cell>
          <cell r="AH1615">
            <v>2.8</v>
          </cell>
          <cell r="AI1615">
            <v>4.2</v>
          </cell>
          <cell r="AJ1615">
            <v>3.07</v>
          </cell>
          <cell r="AK1615">
            <v>2.8</v>
          </cell>
          <cell r="AL1615">
            <v>1.31</v>
          </cell>
          <cell r="AM1615">
            <v>0</v>
          </cell>
          <cell r="AN1615">
            <v>11.3</v>
          </cell>
          <cell r="AO1615">
            <v>0</v>
          </cell>
          <cell r="AP1615">
            <v>5.27</v>
          </cell>
          <cell r="AQ1615">
            <v>0</v>
          </cell>
          <cell r="AR1615">
            <v>0</v>
          </cell>
          <cell r="AS1615">
            <v>0</v>
          </cell>
          <cell r="AT1615">
            <v>0</v>
          </cell>
          <cell r="AU1615">
            <v>0</v>
          </cell>
          <cell r="AV1615">
            <v>0</v>
          </cell>
          <cell r="AW1615">
            <v>0</v>
          </cell>
          <cell r="AX1615">
            <v>0</v>
          </cell>
          <cell r="AY1615" t="str">
            <v>HSS203.2X76.2X3.2</v>
          </cell>
        </row>
        <row r="1616">
          <cell r="A1616" t="str">
            <v>HSS</v>
          </cell>
          <cell r="B1616" t="str">
            <v>HSS8X2X3/8</v>
          </cell>
          <cell r="C1616">
            <v>22.3</v>
          </cell>
          <cell r="D1616">
            <v>6.18</v>
          </cell>
          <cell r="E1616">
            <v>0</v>
          </cell>
          <cell r="F1616">
            <v>8</v>
          </cell>
          <cell r="G1616">
            <v>0</v>
          </cell>
          <cell r="H1616">
            <v>0</v>
          </cell>
          <cell r="I1616">
            <v>2</v>
          </cell>
          <cell r="J1616">
            <v>0</v>
          </cell>
          <cell r="K1616">
            <v>0</v>
          </cell>
          <cell r="L1616">
            <v>0</v>
          </cell>
          <cell r="M1616">
            <v>0</v>
          </cell>
          <cell r="N1616">
            <v>0.375</v>
          </cell>
          <cell r="O1616">
            <v>0.34899999999999998</v>
          </cell>
          <cell r="P1616">
            <v>0</v>
          </cell>
          <cell r="Q1616">
            <v>0</v>
          </cell>
          <cell r="R1616">
            <v>0</v>
          </cell>
          <cell r="S1616">
            <v>0</v>
          </cell>
          <cell r="T1616">
            <v>0</v>
          </cell>
          <cell r="U1616">
            <v>0</v>
          </cell>
          <cell r="V1616">
            <v>0</v>
          </cell>
          <cell r="W1616">
            <v>0</v>
          </cell>
          <cell r="X1616">
            <v>2.73</v>
          </cell>
          <cell r="Y1616">
            <v>0</v>
          </cell>
          <cell r="Z1616">
            <v>19.899999999999999</v>
          </cell>
          <cell r="AA1616">
            <v>0</v>
          </cell>
          <cell r="AB1616">
            <v>0</v>
          </cell>
          <cell r="AC1616">
            <v>0</v>
          </cell>
          <cell r="AD1616">
            <v>0</v>
          </cell>
          <cell r="AE1616">
            <v>38.200000000000003</v>
          </cell>
          <cell r="AF1616">
            <v>13.4</v>
          </cell>
          <cell r="AG1616">
            <v>9.56</v>
          </cell>
          <cell r="AH1616">
            <v>2.4900000000000002</v>
          </cell>
          <cell r="AI1616">
            <v>3.73</v>
          </cell>
          <cell r="AJ1616">
            <v>4.6100000000000003</v>
          </cell>
          <cell r="AK1616">
            <v>3.73</v>
          </cell>
          <cell r="AL1616">
            <v>0.77700000000000002</v>
          </cell>
          <cell r="AM1616">
            <v>0</v>
          </cell>
          <cell r="AN1616">
            <v>12.1</v>
          </cell>
          <cell r="AO1616">
            <v>0</v>
          </cell>
          <cell r="AP1616">
            <v>8.65</v>
          </cell>
          <cell r="AQ1616">
            <v>0</v>
          </cell>
          <cell r="AR1616">
            <v>0</v>
          </cell>
          <cell r="AS1616">
            <v>0</v>
          </cell>
          <cell r="AT1616">
            <v>0</v>
          </cell>
          <cell r="AU1616">
            <v>0</v>
          </cell>
          <cell r="AV1616">
            <v>0</v>
          </cell>
          <cell r="AW1616">
            <v>0</v>
          </cell>
          <cell r="AX1616">
            <v>0</v>
          </cell>
          <cell r="AY1616" t="str">
            <v>HSS203.2X50.8X9.5</v>
          </cell>
        </row>
        <row r="1617">
          <cell r="A1617" t="str">
            <v>HSS</v>
          </cell>
          <cell r="B1617" t="str">
            <v>HSS8X2X5/16</v>
          </cell>
          <cell r="C1617">
            <v>19</v>
          </cell>
          <cell r="D1617">
            <v>5.26</v>
          </cell>
          <cell r="E1617">
            <v>0</v>
          </cell>
          <cell r="F1617">
            <v>8</v>
          </cell>
          <cell r="G1617">
            <v>0</v>
          </cell>
          <cell r="H1617">
            <v>0</v>
          </cell>
          <cell r="I1617">
            <v>2</v>
          </cell>
          <cell r="J1617">
            <v>0</v>
          </cell>
          <cell r="K1617">
            <v>0</v>
          </cell>
          <cell r="L1617">
            <v>0</v>
          </cell>
          <cell r="M1617">
            <v>0</v>
          </cell>
          <cell r="N1617">
            <v>0.3125</v>
          </cell>
          <cell r="O1617">
            <v>0.29099999999999998</v>
          </cell>
          <cell r="P1617">
            <v>0</v>
          </cell>
          <cell r="Q1617">
            <v>0</v>
          </cell>
          <cell r="R1617">
            <v>0</v>
          </cell>
          <cell r="S1617">
            <v>0</v>
          </cell>
          <cell r="T1617">
            <v>0</v>
          </cell>
          <cell r="U1617">
            <v>0</v>
          </cell>
          <cell r="V1617">
            <v>0</v>
          </cell>
          <cell r="W1617">
            <v>0</v>
          </cell>
          <cell r="X1617">
            <v>3.87</v>
          </cell>
          <cell r="Y1617">
            <v>0</v>
          </cell>
          <cell r="Z1617">
            <v>24.5</v>
          </cell>
          <cell r="AA1617">
            <v>0</v>
          </cell>
          <cell r="AB1617">
            <v>0</v>
          </cell>
          <cell r="AC1617">
            <v>0</v>
          </cell>
          <cell r="AD1617">
            <v>0</v>
          </cell>
          <cell r="AE1617">
            <v>33.700000000000003</v>
          </cell>
          <cell r="AF1617">
            <v>11.6</v>
          </cell>
          <cell r="AG1617">
            <v>8.43</v>
          </cell>
          <cell r="AH1617">
            <v>2.5299999999999998</v>
          </cell>
          <cell r="AI1617">
            <v>3.38</v>
          </cell>
          <cell r="AJ1617">
            <v>4.0599999999999996</v>
          </cell>
          <cell r="AK1617">
            <v>3.38</v>
          </cell>
          <cell r="AL1617">
            <v>0.80200000000000005</v>
          </cell>
          <cell r="AM1617">
            <v>0</v>
          </cell>
          <cell r="AN1617">
            <v>10.9</v>
          </cell>
          <cell r="AO1617">
            <v>0</v>
          </cell>
          <cell r="AP1617">
            <v>7.57</v>
          </cell>
          <cell r="AQ1617">
            <v>0</v>
          </cell>
          <cell r="AR1617">
            <v>0</v>
          </cell>
          <cell r="AS1617">
            <v>0</v>
          </cell>
          <cell r="AT1617">
            <v>0</v>
          </cell>
          <cell r="AU1617">
            <v>0</v>
          </cell>
          <cell r="AV1617">
            <v>0</v>
          </cell>
          <cell r="AW1617">
            <v>0</v>
          </cell>
          <cell r="AX1617">
            <v>0</v>
          </cell>
          <cell r="AY1617" t="str">
            <v>HSS203.2X50.8X7.9</v>
          </cell>
        </row>
        <row r="1618">
          <cell r="A1618" t="str">
            <v>HSS</v>
          </cell>
          <cell r="B1618" t="str">
            <v>HSS8X2X1/4</v>
          </cell>
          <cell r="C1618">
            <v>15.6</v>
          </cell>
          <cell r="D1618">
            <v>4.3</v>
          </cell>
          <cell r="E1618">
            <v>0</v>
          </cell>
          <cell r="F1618">
            <v>8</v>
          </cell>
          <cell r="G1618">
            <v>0</v>
          </cell>
          <cell r="H1618">
            <v>0</v>
          </cell>
          <cell r="I1618">
            <v>2</v>
          </cell>
          <cell r="J1618">
            <v>0</v>
          </cell>
          <cell r="K1618">
            <v>0</v>
          </cell>
          <cell r="L1618">
            <v>0</v>
          </cell>
          <cell r="M1618">
            <v>0</v>
          </cell>
          <cell r="N1618">
            <v>0.25</v>
          </cell>
          <cell r="O1618">
            <v>0.23300000000000001</v>
          </cell>
          <cell r="P1618">
            <v>0</v>
          </cell>
          <cell r="Q1618">
            <v>0</v>
          </cell>
          <cell r="R1618">
            <v>0</v>
          </cell>
          <cell r="S1618">
            <v>0</v>
          </cell>
          <cell r="T1618">
            <v>0</v>
          </cell>
          <cell r="U1618">
            <v>0</v>
          </cell>
          <cell r="V1618">
            <v>0</v>
          </cell>
          <cell r="W1618">
            <v>0</v>
          </cell>
          <cell r="X1618">
            <v>5.58</v>
          </cell>
          <cell r="Y1618">
            <v>0</v>
          </cell>
          <cell r="Z1618">
            <v>31.3</v>
          </cell>
          <cell r="AA1618">
            <v>0</v>
          </cell>
          <cell r="AB1618">
            <v>0</v>
          </cell>
          <cell r="AC1618">
            <v>0</v>
          </cell>
          <cell r="AD1618">
            <v>0</v>
          </cell>
          <cell r="AE1618">
            <v>28.5</v>
          </cell>
          <cell r="AF1618">
            <v>9.68</v>
          </cell>
          <cell r="AG1618">
            <v>7.12</v>
          </cell>
          <cell r="AH1618">
            <v>2.57</v>
          </cell>
          <cell r="AI1618">
            <v>2.94</v>
          </cell>
          <cell r="AJ1618">
            <v>3.43</v>
          </cell>
          <cell r="AK1618">
            <v>2.94</v>
          </cell>
          <cell r="AL1618">
            <v>0.82699999999999996</v>
          </cell>
          <cell r="AM1618">
            <v>0</v>
          </cell>
          <cell r="AN1618">
            <v>9.36</v>
          </cell>
          <cell r="AO1618">
            <v>0</v>
          </cell>
          <cell r="AP1618">
            <v>6.35</v>
          </cell>
          <cell r="AQ1618">
            <v>0</v>
          </cell>
          <cell r="AR1618">
            <v>0</v>
          </cell>
          <cell r="AS1618">
            <v>0</v>
          </cell>
          <cell r="AT1618">
            <v>0</v>
          </cell>
          <cell r="AU1618">
            <v>0</v>
          </cell>
          <cell r="AV1618">
            <v>0</v>
          </cell>
          <cell r="AW1618">
            <v>0</v>
          </cell>
          <cell r="AX1618">
            <v>0</v>
          </cell>
          <cell r="AY1618" t="str">
            <v>HSS203.2X50.8X6.4</v>
          </cell>
        </row>
        <row r="1619">
          <cell r="A1619" t="str">
            <v>HSS</v>
          </cell>
          <cell r="B1619" t="str">
            <v>HSS8X2X3/16</v>
          </cell>
          <cell r="C1619">
            <v>12</v>
          </cell>
          <cell r="D1619">
            <v>3.28</v>
          </cell>
          <cell r="E1619">
            <v>0</v>
          </cell>
          <cell r="F1619">
            <v>8</v>
          </cell>
          <cell r="G1619">
            <v>0</v>
          </cell>
          <cell r="H1619">
            <v>0</v>
          </cell>
          <cell r="I1619">
            <v>2</v>
          </cell>
          <cell r="J1619">
            <v>0</v>
          </cell>
          <cell r="K1619">
            <v>0</v>
          </cell>
          <cell r="L1619">
            <v>0</v>
          </cell>
          <cell r="M1619">
            <v>0</v>
          </cell>
          <cell r="N1619">
            <v>0.1875</v>
          </cell>
          <cell r="O1619">
            <v>0.17399999999999999</v>
          </cell>
          <cell r="P1619">
            <v>0</v>
          </cell>
          <cell r="Q1619">
            <v>0</v>
          </cell>
          <cell r="R1619">
            <v>0</v>
          </cell>
          <cell r="S1619">
            <v>0</v>
          </cell>
          <cell r="T1619">
            <v>0</v>
          </cell>
          <cell r="U1619">
            <v>0</v>
          </cell>
          <cell r="V1619">
            <v>0</v>
          </cell>
          <cell r="W1619">
            <v>0</v>
          </cell>
          <cell r="X1619">
            <v>8.49</v>
          </cell>
          <cell r="Y1619">
            <v>0</v>
          </cell>
          <cell r="Z1619">
            <v>43</v>
          </cell>
          <cell r="AA1619">
            <v>0</v>
          </cell>
          <cell r="AB1619">
            <v>0</v>
          </cell>
          <cell r="AC1619">
            <v>0</v>
          </cell>
          <cell r="AD1619">
            <v>0</v>
          </cell>
          <cell r="AE1619">
            <v>22.4</v>
          </cell>
          <cell r="AF1619">
            <v>7.51</v>
          </cell>
          <cell r="AG1619">
            <v>5.61</v>
          </cell>
          <cell r="AH1619">
            <v>2.61</v>
          </cell>
          <cell r="AI1619">
            <v>2.39</v>
          </cell>
          <cell r="AJ1619">
            <v>2.7</v>
          </cell>
          <cell r="AK1619">
            <v>2.39</v>
          </cell>
          <cell r="AL1619">
            <v>0.85299999999999998</v>
          </cell>
          <cell r="AM1619">
            <v>0</v>
          </cell>
          <cell r="AN1619">
            <v>7.48</v>
          </cell>
          <cell r="AO1619">
            <v>0</v>
          </cell>
          <cell r="AP1619">
            <v>4.95</v>
          </cell>
          <cell r="AQ1619">
            <v>0</v>
          </cell>
          <cell r="AR1619">
            <v>0</v>
          </cell>
          <cell r="AS1619">
            <v>0</v>
          </cell>
          <cell r="AT1619">
            <v>0</v>
          </cell>
          <cell r="AU1619">
            <v>0</v>
          </cell>
          <cell r="AV1619">
            <v>0</v>
          </cell>
          <cell r="AW1619">
            <v>0</v>
          </cell>
          <cell r="AX1619">
            <v>0</v>
          </cell>
          <cell r="AY1619" t="str">
            <v>HSS203.2X50.8X4.8</v>
          </cell>
        </row>
        <row r="1620">
          <cell r="A1620" t="str">
            <v>HSS</v>
          </cell>
          <cell r="B1620" t="str">
            <v>HSS8X2X1/8</v>
          </cell>
          <cell r="C1620">
            <v>8.15</v>
          </cell>
          <cell r="D1620">
            <v>2.23</v>
          </cell>
          <cell r="E1620">
            <v>0</v>
          </cell>
          <cell r="F1620">
            <v>8</v>
          </cell>
          <cell r="G1620">
            <v>0</v>
          </cell>
          <cell r="H1620">
            <v>0</v>
          </cell>
          <cell r="I1620">
            <v>2</v>
          </cell>
          <cell r="J1620">
            <v>0</v>
          </cell>
          <cell r="K1620">
            <v>0</v>
          </cell>
          <cell r="L1620">
            <v>0</v>
          </cell>
          <cell r="M1620">
            <v>0</v>
          </cell>
          <cell r="N1620">
            <v>0.125</v>
          </cell>
          <cell r="O1620">
            <v>0.11600000000000001</v>
          </cell>
          <cell r="P1620">
            <v>0</v>
          </cell>
          <cell r="Q1620">
            <v>0</v>
          </cell>
          <cell r="R1620">
            <v>0</v>
          </cell>
          <cell r="S1620">
            <v>0</v>
          </cell>
          <cell r="T1620">
            <v>0</v>
          </cell>
          <cell r="U1620">
            <v>0</v>
          </cell>
          <cell r="V1620">
            <v>0</v>
          </cell>
          <cell r="W1620">
            <v>0</v>
          </cell>
          <cell r="X1620">
            <v>14.2</v>
          </cell>
          <cell r="Y1620">
            <v>0</v>
          </cell>
          <cell r="Z1620">
            <v>66</v>
          </cell>
          <cell r="AA1620">
            <v>0</v>
          </cell>
          <cell r="AB1620">
            <v>0</v>
          </cell>
          <cell r="AC1620">
            <v>0</v>
          </cell>
          <cell r="AD1620">
            <v>0</v>
          </cell>
          <cell r="AE1620">
            <v>15.7</v>
          </cell>
          <cell r="AF1620">
            <v>5.19</v>
          </cell>
          <cell r="AG1620">
            <v>3.93</v>
          </cell>
          <cell r="AH1620">
            <v>2.65</v>
          </cell>
          <cell r="AI1620">
            <v>1.72</v>
          </cell>
          <cell r="AJ1620">
            <v>1.9</v>
          </cell>
          <cell r="AK1620">
            <v>1.72</v>
          </cell>
          <cell r="AL1620">
            <v>0.879</v>
          </cell>
          <cell r="AM1620">
            <v>0</v>
          </cell>
          <cell r="AN1620">
            <v>5.3</v>
          </cell>
          <cell r="AO1620">
            <v>0</v>
          </cell>
          <cell r="AP1620">
            <v>3.44</v>
          </cell>
          <cell r="AQ1620">
            <v>0</v>
          </cell>
          <cell r="AR1620">
            <v>0</v>
          </cell>
          <cell r="AS1620">
            <v>0</v>
          </cell>
          <cell r="AT1620">
            <v>0</v>
          </cell>
          <cell r="AU1620">
            <v>0</v>
          </cell>
          <cell r="AV1620">
            <v>0</v>
          </cell>
          <cell r="AW1620">
            <v>0</v>
          </cell>
          <cell r="AX1620">
            <v>0</v>
          </cell>
          <cell r="AY1620" t="str">
            <v>HSS203.2X50.8X3.2</v>
          </cell>
        </row>
        <row r="1621">
          <cell r="A1621" t="str">
            <v>HSS</v>
          </cell>
          <cell r="B1621" t="str">
            <v>HSS7X7X5/8</v>
          </cell>
          <cell r="C1621">
            <v>50.6</v>
          </cell>
          <cell r="D1621">
            <v>14</v>
          </cell>
          <cell r="E1621">
            <v>0</v>
          </cell>
          <cell r="F1621">
            <v>7</v>
          </cell>
          <cell r="G1621">
            <v>0</v>
          </cell>
          <cell r="H1621">
            <v>0</v>
          </cell>
          <cell r="I1621">
            <v>7</v>
          </cell>
          <cell r="J1621">
            <v>0</v>
          </cell>
          <cell r="K1621">
            <v>0</v>
          </cell>
          <cell r="L1621">
            <v>0</v>
          </cell>
          <cell r="M1621">
            <v>0</v>
          </cell>
          <cell r="N1621">
            <v>0.625</v>
          </cell>
          <cell r="O1621">
            <v>0.58099999999999996</v>
          </cell>
          <cell r="P1621">
            <v>0</v>
          </cell>
          <cell r="Q1621">
            <v>0</v>
          </cell>
          <cell r="R1621">
            <v>0</v>
          </cell>
          <cell r="S1621">
            <v>0</v>
          </cell>
          <cell r="T1621">
            <v>0</v>
          </cell>
          <cell r="U1621">
            <v>0</v>
          </cell>
          <cell r="V1621">
            <v>0</v>
          </cell>
          <cell r="W1621">
            <v>0</v>
          </cell>
          <cell r="X1621">
            <v>9.0500000000000007</v>
          </cell>
          <cell r="Y1621">
            <v>0</v>
          </cell>
          <cell r="Z1621">
            <v>9.0500000000000007</v>
          </cell>
          <cell r="AA1621">
            <v>0</v>
          </cell>
          <cell r="AB1621">
            <v>0</v>
          </cell>
          <cell r="AC1621">
            <v>0</v>
          </cell>
          <cell r="AD1621">
            <v>0</v>
          </cell>
          <cell r="AE1621">
            <v>93.4</v>
          </cell>
          <cell r="AF1621">
            <v>33.1</v>
          </cell>
          <cell r="AG1621">
            <v>26.7</v>
          </cell>
          <cell r="AH1621">
            <v>2.58</v>
          </cell>
          <cell r="AI1621">
            <v>93.4</v>
          </cell>
          <cell r="AJ1621">
            <v>33.1</v>
          </cell>
          <cell r="AK1621">
            <v>26.7</v>
          </cell>
          <cell r="AL1621">
            <v>2.58</v>
          </cell>
          <cell r="AM1621">
            <v>0</v>
          </cell>
          <cell r="AN1621">
            <v>158</v>
          </cell>
          <cell r="AO1621">
            <v>0</v>
          </cell>
          <cell r="AP1621">
            <v>47.1</v>
          </cell>
          <cell r="AQ1621">
            <v>0</v>
          </cell>
          <cell r="AR1621">
            <v>0</v>
          </cell>
          <cell r="AS1621">
            <v>0</v>
          </cell>
          <cell r="AT1621">
            <v>0</v>
          </cell>
          <cell r="AU1621">
            <v>0</v>
          </cell>
          <cell r="AV1621">
            <v>0</v>
          </cell>
          <cell r="AW1621">
            <v>0</v>
          </cell>
          <cell r="AX1621">
            <v>0</v>
          </cell>
          <cell r="AY1621" t="str">
            <v>HSS177.8X177.8X15.9</v>
          </cell>
        </row>
        <row r="1622">
          <cell r="A1622" t="str">
            <v>HSS</v>
          </cell>
          <cell r="B1622" t="str">
            <v>HSS7X7X1/2</v>
          </cell>
          <cell r="C1622">
            <v>41.9</v>
          </cell>
          <cell r="D1622">
            <v>11.6</v>
          </cell>
          <cell r="E1622">
            <v>0</v>
          </cell>
          <cell r="F1622">
            <v>7</v>
          </cell>
          <cell r="G1622">
            <v>0</v>
          </cell>
          <cell r="H1622">
            <v>0</v>
          </cell>
          <cell r="I1622">
            <v>7</v>
          </cell>
          <cell r="J1622">
            <v>0</v>
          </cell>
          <cell r="K1622">
            <v>0</v>
          </cell>
          <cell r="L1622">
            <v>0</v>
          </cell>
          <cell r="M1622">
            <v>0</v>
          </cell>
          <cell r="N1622">
            <v>0.5</v>
          </cell>
          <cell r="O1622">
            <v>0.46500000000000002</v>
          </cell>
          <cell r="P1622">
            <v>0</v>
          </cell>
          <cell r="Q1622">
            <v>0</v>
          </cell>
          <cell r="R1622">
            <v>0</v>
          </cell>
          <cell r="S1622">
            <v>0</v>
          </cell>
          <cell r="T1622">
            <v>0</v>
          </cell>
          <cell r="U1622">
            <v>0</v>
          </cell>
          <cell r="V1622">
            <v>0</v>
          </cell>
          <cell r="W1622">
            <v>0</v>
          </cell>
          <cell r="X1622">
            <v>12.1</v>
          </cell>
          <cell r="Y1622">
            <v>0</v>
          </cell>
          <cell r="Z1622">
            <v>12.1</v>
          </cell>
          <cell r="AA1622">
            <v>0</v>
          </cell>
          <cell r="AB1622">
            <v>0</v>
          </cell>
          <cell r="AC1622">
            <v>0</v>
          </cell>
          <cell r="AD1622">
            <v>0</v>
          </cell>
          <cell r="AE1622">
            <v>80.5</v>
          </cell>
          <cell r="AF1622">
            <v>27.9</v>
          </cell>
          <cell r="AG1622">
            <v>23</v>
          </cell>
          <cell r="AH1622">
            <v>2.63</v>
          </cell>
          <cell r="AI1622">
            <v>80.5</v>
          </cell>
          <cell r="AJ1622">
            <v>27.9</v>
          </cell>
          <cell r="AK1622">
            <v>23</v>
          </cell>
          <cell r="AL1622">
            <v>2.63</v>
          </cell>
          <cell r="AM1622">
            <v>0</v>
          </cell>
          <cell r="AN1622">
            <v>133</v>
          </cell>
          <cell r="AO1622">
            <v>0</v>
          </cell>
          <cell r="AP1622">
            <v>39.299999999999997</v>
          </cell>
          <cell r="AQ1622">
            <v>0</v>
          </cell>
          <cell r="AR1622">
            <v>0</v>
          </cell>
          <cell r="AS1622">
            <v>0</v>
          </cell>
          <cell r="AT1622">
            <v>0</v>
          </cell>
          <cell r="AU1622">
            <v>0</v>
          </cell>
          <cell r="AV1622">
            <v>0</v>
          </cell>
          <cell r="AW1622">
            <v>0</v>
          </cell>
          <cell r="AX1622">
            <v>0</v>
          </cell>
          <cell r="AY1622" t="str">
            <v>HSS177.8X177.8X12.7</v>
          </cell>
        </row>
        <row r="1623">
          <cell r="A1623" t="str">
            <v>HSS</v>
          </cell>
          <cell r="B1623" t="str">
            <v>HSS7X7X3/8</v>
          </cell>
          <cell r="C1623">
            <v>32.5</v>
          </cell>
          <cell r="D1623">
            <v>8.9700000000000006</v>
          </cell>
          <cell r="E1623">
            <v>0</v>
          </cell>
          <cell r="F1623">
            <v>7</v>
          </cell>
          <cell r="G1623">
            <v>0</v>
          </cell>
          <cell r="H1623">
            <v>0</v>
          </cell>
          <cell r="I1623">
            <v>7</v>
          </cell>
          <cell r="J1623">
            <v>0</v>
          </cell>
          <cell r="K1623">
            <v>0</v>
          </cell>
          <cell r="L1623">
            <v>0</v>
          </cell>
          <cell r="M1623">
            <v>0</v>
          </cell>
          <cell r="N1623">
            <v>0.375</v>
          </cell>
          <cell r="O1623">
            <v>0.34899999999999998</v>
          </cell>
          <cell r="P1623">
            <v>0</v>
          </cell>
          <cell r="Q1623">
            <v>0</v>
          </cell>
          <cell r="R1623">
            <v>0</v>
          </cell>
          <cell r="S1623">
            <v>0</v>
          </cell>
          <cell r="T1623">
            <v>0</v>
          </cell>
          <cell r="U1623">
            <v>0</v>
          </cell>
          <cell r="V1623">
            <v>0</v>
          </cell>
          <cell r="W1623">
            <v>0</v>
          </cell>
          <cell r="X1623">
            <v>17.100000000000001</v>
          </cell>
          <cell r="Y1623">
            <v>0</v>
          </cell>
          <cell r="Z1623">
            <v>17.100000000000001</v>
          </cell>
          <cell r="AA1623">
            <v>0</v>
          </cell>
          <cell r="AB1623">
            <v>0</v>
          </cell>
          <cell r="AC1623">
            <v>0</v>
          </cell>
          <cell r="AD1623">
            <v>0</v>
          </cell>
          <cell r="AE1623">
            <v>65</v>
          </cell>
          <cell r="AF1623">
            <v>22.1</v>
          </cell>
          <cell r="AG1623">
            <v>18.600000000000001</v>
          </cell>
          <cell r="AH1623">
            <v>2.69</v>
          </cell>
          <cell r="AI1623">
            <v>65</v>
          </cell>
          <cell r="AJ1623">
            <v>22.1</v>
          </cell>
          <cell r="AK1623">
            <v>18.600000000000001</v>
          </cell>
          <cell r="AL1623">
            <v>2.69</v>
          </cell>
          <cell r="AM1623">
            <v>0</v>
          </cell>
          <cell r="AN1623">
            <v>105</v>
          </cell>
          <cell r="AO1623">
            <v>0</v>
          </cell>
          <cell r="AP1623">
            <v>30.7</v>
          </cell>
          <cell r="AQ1623">
            <v>0</v>
          </cell>
          <cell r="AR1623">
            <v>0</v>
          </cell>
          <cell r="AS1623">
            <v>0</v>
          </cell>
          <cell r="AT1623">
            <v>0</v>
          </cell>
          <cell r="AU1623">
            <v>0</v>
          </cell>
          <cell r="AV1623">
            <v>0</v>
          </cell>
          <cell r="AW1623">
            <v>0</v>
          </cell>
          <cell r="AX1623">
            <v>0</v>
          </cell>
          <cell r="AY1623" t="str">
            <v>HSS177.8X177.8X9.5</v>
          </cell>
        </row>
        <row r="1624">
          <cell r="A1624" t="str">
            <v>HSS</v>
          </cell>
          <cell r="B1624" t="str">
            <v>HSS7X7X5/16</v>
          </cell>
          <cell r="C1624">
            <v>27.5</v>
          </cell>
          <cell r="D1624">
            <v>7.59</v>
          </cell>
          <cell r="E1624">
            <v>0</v>
          </cell>
          <cell r="F1624">
            <v>7</v>
          </cell>
          <cell r="G1624">
            <v>0</v>
          </cell>
          <cell r="H1624">
            <v>0</v>
          </cell>
          <cell r="I1624">
            <v>7</v>
          </cell>
          <cell r="J1624">
            <v>0</v>
          </cell>
          <cell r="K1624">
            <v>0</v>
          </cell>
          <cell r="L1624">
            <v>0</v>
          </cell>
          <cell r="M1624">
            <v>0</v>
          </cell>
          <cell r="N1624">
            <v>0.3125</v>
          </cell>
          <cell r="O1624">
            <v>0.29099999999999998</v>
          </cell>
          <cell r="P1624">
            <v>0</v>
          </cell>
          <cell r="Q1624">
            <v>0</v>
          </cell>
          <cell r="R1624">
            <v>0</v>
          </cell>
          <cell r="S1624">
            <v>0</v>
          </cell>
          <cell r="T1624">
            <v>0</v>
          </cell>
          <cell r="U1624">
            <v>0</v>
          </cell>
          <cell r="V1624">
            <v>0</v>
          </cell>
          <cell r="W1624">
            <v>0</v>
          </cell>
          <cell r="X1624">
            <v>21.1</v>
          </cell>
          <cell r="Y1624">
            <v>0</v>
          </cell>
          <cell r="Z1624">
            <v>21.1</v>
          </cell>
          <cell r="AA1624">
            <v>0</v>
          </cell>
          <cell r="AB1624">
            <v>0</v>
          </cell>
          <cell r="AC1624">
            <v>0</v>
          </cell>
          <cell r="AD1624">
            <v>0</v>
          </cell>
          <cell r="AE1624">
            <v>56.1</v>
          </cell>
          <cell r="AF1624">
            <v>18.899999999999999</v>
          </cell>
          <cell r="AG1624">
            <v>16</v>
          </cell>
          <cell r="AH1624">
            <v>2.72</v>
          </cell>
          <cell r="AI1624">
            <v>56.1</v>
          </cell>
          <cell r="AJ1624">
            <v>18.899999999999999</v>
          </cell>
          <cell r="AK1624">
            <v>16</v>
          </cell>
          <cell r="AL1624">
            <v>2.72</v>
          </cell>
          <cell r="AM1624">
            <v>0</v>
          </cell>
          <cell r="AN1624">
            <v>89.7</v>
          </cell>
          <cell r="AO1624">
            <v>0</v>
          </cell>
          <cell r="AP1624">
            <v>26.1</v>
          </cell>
          <cell r="AQ1624">
            <v>0</v>
          </cell>
          <cell r="AR1624">
            <v>0</v>
          </cell>
          <cell r="AS1624">
            <v>0</v>
          </cell>
          <cell r="AT1624">
            <v>0</v>
          </cell>
          <cell r="AU1624">
            <v>0</v>
          </cell>
          <cell r="AV1624">
            <v>0</v>
          </cell>
          <cell r="AW1624">
            <v>0</v>
          </cell>
          <cell r="AX1624">
            <v>0</v>
          </cell>
          <cell r="AY1624" t="str">
            <v>HSS177.8X177.8X7.9</v>
          </cell>
        </row>
        <row r="1625">
          <cell r="A1625" t="str">
            <v>HSS</v>
          </cell>
          <cell r="B1625" t="str">
            <v>HSS7X7X1/4</v>
          </cell>
          <cell r="C1625">
            <v>22.4</v>
          </cell>
          <cell r="D1625">
            <v>6.17</v>
          </cell>
          <cell r="E1625">
            <v>0</v>
          </cell>
          <cell r="F1625">
            <v>7</v>
          </cell>
          <cell r="G1625">
            <v>0</v>
          </cell>
          <cell r="H1625">
            <v>0</v>
          </cell>
          <cell r="I1625">
            <v>7</v>
          </cell>
          <cell r="J1625">
            <v>0</v>
          </cell>
          <cell r="K1625">
            <v>0</v>
          </cell>
          <cell r="L1625">
            <v>0</v>
          </cell>
          <cell r="M1625">
            <v>0</v>
          </cell>
          <cell r="N1625">
            <v>0.25</v>
          </cell>
          <cell r="O1625">
            <v>0.23300000000000001</v>
          </cell>
          <cell r="P1625">
            <v>0</v>
          </cell>
          <cell r="Q1625">
            <v>0</v>
          </cell>
          <cell r="R1625">
            <v>0</v>
          </cell>
          <cell r="S1625">
            <v>0</v>
          </cell>
          <cell r="T1625">
            <v>0</v>
          </cell>
          <cell r="U1625">
            <v>0</v>
          </cell>
          <cell r="V1625">
            <v>0</v>
          </cell>
          <cell r="W1625">
            <v>0</v>
          </cell>
          <cell r="X1625">
            <v>27</v>
          </cell>
          <cell r="Y1625">
            <v>0</v>
          </cell>
          <cell r="Z1625">
            <v>27</v>
          </cell>
          <cell r="AA1625">
            <v>0</v>
          </cell>
          <cell r="AB1625">
            <v>0</v>
          </cell>
          <cell r="AC1625">
            <v>0</v>
          </cell>
          <cell r="AD1625">
            <v>0</v>
          </cell>
          <cell r="AE1625">
            <v>46.5</v>
          </cell>
          <cell r="AF1625">
            <v>15.5</v>
          </cell>
          <cell r="AG1625">
            <v>13.3</v>
          </cell>
          <cell r="AH1625">
            <v>2.75</v>
          </cell>
          <cell r="AI1625">
            <v>46.5</v>
          </cell>
          <cell r="AJ1625">
            <v>15.5</v>
          </cell>
          <cell r="AK1625">
            <v>13.3</v>
          </cell>
          <cell r="AL1625">
            <v>2.75</v>
          </cell>
          <cell r="AM1625">
            <v>0</v>
          </cell>
          <cell r="AN1625">
            <v>73.5</v>
          </cell>
          <cell r="AO1625">
            <v>0</v>
          </cell>
          <cell r="AP1625">
            <v>21.3</v>
          </cell>
          <cell r="AQ1625">
            <v>0</v>
          </cell>
          <cell r="AR1625">
            <v>0</v>
          </cell>
          <cell r="AS1625">
            <v>0</v>
          </cell>
          <cell r="AT1625">
            <v>0</v>
          </cell>
          <cell r="AU1625">
            <v>0</v>
          </cell>
          <cell r="AV1625">
            <v>0</v>
          </cell>
          <cell r="AW1625">
            <v>0</v>
          </cell>
          <cell r="AX1625">
            <v>0</v>
          </cell>
          <cell r="AY1625" t="str">
            <v>HSS177.8X177.8X6.4</v>
          </cell>
        </row>
        <row r="1626">
          <cell r="A1626" t="str">
            <v>HSS</v>
          </cell>
          <cell r="B1626" t="str">
            <v>HSS7X7X3/16</v>
          </cell>
          <cell r="C1626">
            <v>17.100000000000001</v>
          </cell>
          <cell r="D1626">
            <v>4.67</v>
          </cell>
          <cell r="E1626">
            <v>0</v>
          </cell>
          <cell r="F1626">
            <v>7</v>
          </cell>
          <cell r="G1626">
            <v>0</v>
          </cell>
          <cell r="H1626">
            <v>0</v>
          </cell>
          <cell r="I1626">
            <v>7</v>
          </cell>
          <cell r="J1626">
            <v>0</v>
          </cell>
          <cell r="K1626">
            <v>0</v>
          </cell>
          <cell r="L1626">
            <v>0</v>
          </cell>
          <cell r="M1626">
            <v>0</v>
          </cell>
          <cell r="N1626">
            <v>0.1875</v>
          </cell>
          <cell r="O1626">
            <v>0.17399999999999999</v>
          </cell>
          <cell r="P1626">
            <v>0</v>
          </cell>
          <cell r="Q1626">
            <v>0</v>
          </cell>
          <cell r="R1626">
            <v>0</v>
          </cell>
          <cell r="S1626">
            <v>0</v>
          </cell>
          <cell r="T1626">
            <v>0</v>
          </cell>
          <cell r="U1626">
            <v>0</v>
          </cell>
          <cell r="V1626">
            <v>0</v>
          </cell>
          <cell r="W1626">
            <v>0</v>
          </cell>
          <cell r="X1626">
            <v>37.200000000000003</v>
          </cell>
          <cell r="Y1626">
            <v>0</v>
          </cell>
          <cell r="Z1626">
            <v>37.200000000000003</v>
          </cell>
          <cell r="AA1626">
            <v>0</v>
          </cell>
          <cell r="AB1626">
            <v>0</v>
          </cell>
          <cell r="AC1626">
            <v>0</v>
          </cell>
          <cell r="AD1626">
            <v>0</v>
          </cell>
          <cell r="AE1626">
            <v>36</v>
          </cell>
          <cell r="AF1626">
            <v>11.9</v>
          </cell>
          <cell r="AG1626">
            <v>10.3</v>
          </cell>
          <cell r="AH1626">
            <v>2.77</v>
          </cell>
          <cell r="AI1626">
            <v>36</v>
          </cell>
          <cell r="AJ1626">
            <v>11.9</v>
          </cell>
          <cell r="AK1626">
            <v>10.3</v>
          </cell>
          <cell r="AL1626">
            <v>2.77</v>
          </cell>
          <cell r="AM1626">
            <v>0</v>
          </cell>
          <cell r="AN1626">
            <v>56.1</v>
          </cell>
          <cell r="AO1626">
            <v>0</v>
          </cell>
          <cell r="AP1626">
            <v>16.2</v>
          </cell>
          <cell r="AQ1626">
            <v>0</v>
          </cell>
          <cell r="AR1626">
            <v>0</v>
          </cell>
          <cell r="AS1626">
            <v>0</v>
          </cell>
          <cell r="AT1626">
            <v>0</v>
          </cell>
          <cell r="AU1626">
            <v>0</v>
          </cell>
          <cell r="AV1626">
            <v>0</v>
          </cell>
          <cell r="AW1626">
            <v>0</v>
          </cell>
          <cell r="AX1626">
            <v>0</v>
          </cell>
          <cell r="AY1626" t="str">
            <v>HSS177.8X177.8X4.8</v>
          </cell>
        </row>
        <row r="1627">
          <cell r="A1627" t="str">
            <v>HSS</v>
          </cell>
          <cell r="B1627" t="str">
            <v>HSS7X5X5/8</v>
          </cell>
          <cell r="C1627">
            <v>42.1</v>
          </cell>
          <cell r="D1627">
            <v>11.7</v>
          </cell>
          <cell r="E1627">
            <v>0</v>
          </cell>
          <cell r="F1627">
            <v>7</v>
          </cell>
          <cell r="G1627">
            <v>0</v>
          </cell>
          <cell r="H1627">
            <v>0</v>
          </cell>
          <cell r="I1627">
            <v>5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0.625</v>
          </cell>
          <cell r="O1627">
            <v>0.58099999999999996</v>
          </cell>
          <cell r="P1627">
            <v>0</v>
          </cell>
          <cell r="Q1627">
            <v>0</v>
          </cell>
          <cell r="R1627">
            <v>0</v>
          </cell>
          <cell r="S1627">
            <v>0</v>
          </cell>
          <cell r="T1627">
            <v>0</v>
          </cell>
          <cell r="U1627">
            <v>0</v>
          </cell>
          <cell r="V1627">
            <v>0</v>
          </cell>
          <cell r="W1627">
            <v>0</v>
          </cell>
          <cell r="X1627">
            <v>5.61</v>
          </cell>
          <cell r="Y1627">
            <v>0</v>
          </cell>
          <cell r="Z1627">
            <v>9.0500000000000007</v>
          </cell>
          <cell r="AA1627">
            <v>0</v>
          </cell>
          <cell r="AB1627">
            <v>0</v>
          </cell>
          <cell r="AC1627">
            <v>0</v>
          </cell>
          <cell r="AD1627">
            <v>0</v>
          </cell>
          <cell r="AE1627">
            <v>69.400000000000006</v>
          </cell>
          <cell r="AF1627">
            <v>25.6</v>
          </cell>
          <cell r="AG1627">
            <v>19.8</v>
          </cell>
          <cell r="AH1627">
            <v>2.4300000000000002</v>
          </cell>
          <cell r="AI1627">
            <v>40.6</v>
          </cell>
          <cell r="AJ1627">
            <v>20.2</v>
          </cell>
          <cell r="AK1627">
            <v>16.2</v>
          </cell>
          <cell r="AL1627">
            <v>1.86</v>
          </cell>
          <cell r="AM1627">
            <v>0</v>
          </cell>
          <cell r="AN1627">
            <v>88.5</v>
          </cell>
          <cell r="AO1627">
            <v>0</v>
          </cell>
          <cell r="AP1627">
            <v>32.200000000000003</v>
          </cell>
          <cell r="AQ1627">
            <v>0</v>
          </cell>
          <cell r="AR1627">
            <v>0</v>
          </cell>
          <cell r="AS1627">
            <v>0</v>
          </cell>
          <cell r="AT1627">
            <v>0</v>
          </cell>
          <cell r="AU1627">
            <v>0</v>
          </cell>
          <cell r="AV1627">
            <v>0</v>
          </cell>
          <cell r="AW1627">
            <v>0</v>
          </cell>
          <cell r="AX1627">
            <v>0</v>
          </cell>
          <cell r="AY1627" t="str">
            <v>HSS177.8X127X15.9</v>
          </cell>
        </row>
        <row r="1628">
          <cell r="A1628" t="str">
            <v>HSS</v>
          </cell>
          <cell r="B1628" t="str">
            <v>HSS7X5X1/2</v>
          </cell>
          <cell r="C1628">
            <v>35.1</v>
          </cell>
          <cell r="D1628">
            <v>9.74</v>
          </cell>
          <cell r="E1628">
            <v>0</v>
          </cell>
          <cell r="F1628">
            <v>7</v>
          </cell>
          <cell r="G1628">
            <v>0</v>
          </cell>
          <cell r="H1628">
            <v>0</v>
          </cell>
          <cell r="I1628">
            <v>5</v>
          </cell>
          <cell r="J1628">
            <v>0</v>
          </cell>
          <cell r="K1628">
            <v>0</v>
          </cell>
          <cell r="L1628">
            <v>0</v>
          </cell>
          <cell r="M1628">
            <v>0</v>
          </cell>
          <cell r="N1628">
            <v>0.5</v>
          </cell>
          <cell r="O1628">
            <v>0.46500000000000002</v>
          </cell>
          <cell r="P1628">
            <v>0</v>
          </cell>
          <cell r="Q1628">
            <v>0</v>
          </cell>
          <cell r="R1628">
            <v>0</v>
          </cell>
          <cell r="S1628">
            <v>0</v>
          </cell>
          <cell r="T1628">
            <v>0</v>
          </cell>
          <cell r="U1628">
            <v>0</v>
          </cell>
          <cell r="V1628">
            <v>0</v>
          </cell>
          <cell r="W1628">
            <v>0</v>
          </cell>
          <cell r="X1628">
            <v>7.75</v>
          </cell>
          <cell r="Y1628">
            <v>0</v>
          </cell>
          <cell r="Z1628">
            <v>12.1</v>
          </cell>
          <cell r="AA1628">
            <v>0</v>
          </cell>
          <cell r="AB1628">
            <v>0</v>
          </cell>
          <cell r="AC1628">
            <v>0</v>
          </cell>
          <cell r="AD1628">
            <v>0</v>
          </cell>
          <cell r="AE1628">
            <v>60.6</v>
          </cell>
          <cell r="AF1628">
            <v>21.9</v>
          </cell>
          <cell r="AG1628">
            <v>17.3</v>
          </cell>
          <cell r="AH1628">
            <v>2.5</v>
          </cell>
          <cell r="AI1628">
            <v>35.6</v>
          </cell>
          <cell r="AJ1628">
            <v>17.3</v>
          </cell>
          <cell r="AK1628">
            <v>14.2</v>
          </cell>
          <cell r="AL1628">
            <v>1.91</v>
          </cell>
          <cell r="AM1628">
            <v>0</v>
          </cell>
          <cell r="AN1628">
            <v>75.8</v>
          </cell>
          <cell r="AO1628">
            <v>0</v>
          </cell>
          <cell r="AP1628">
            <v>27.2</v>
          </cell>
          <cell r="AQ1628">
            <v>0</v>
          </cell>
          <cell r="AR1628">
            <v>0</v>
          </cell>
          <cell r="AS1628">
            <v>0</v>
          </cell>
          <cell r="AT1628">
            <v>0</v>
          </cell>
          <cell r="AU1628">
            <v>0</v>
          </cell>
          <cell r="AV1628">
            <v>0</v>
          </cell>
          <cell r="AW1628">
            <v>0</v>
          </cell>
          <cell r="AX1628">
            <v>0</v>
          </cell>
          <cell r="AY1628" t="str">
            <v>HSS177.8X127X12.7</v>
          </cell>
        </row>
        <row r="1629">
          <cell r="A1629" t="str">
            <v>HSS</v>
          </cell>
          <cell r="B1629" t="str">
            <v>HSS7X5X3/8</v>
          </cell>
          <cell r="C1629">
            <v>27.4</v>
          </cell>
          <cell r="D1629">
            <v>7.58</v>
          </cell>
          <cell r="E1629">
            <v>0</v>
          </cell>
          <cell r="F1629">
            <v>7</v>
          </cell>
          <cell r="G1629">
            <v>0</v>
          </cell>
          <cell r="H1629">
            <v>0</v>
          </cell>
          <cell r="I1629">
            <v>5</v>
          </cell>
          <cell r="J1629">
            <v>0</v>
          </cell>
          <cell r="K1629">
            <v>0</v>
          </cell>
          <cell r="L1629">
            <v>0</v>
          </cell>
          <cell r="M1629">
            <v>0</v>
          </cell>
          <cell r="N1629">
            <v>0.375</v>
          </cell>
          <cell r="O1629">
            <v>0.34899999999999998</v>
          </cell>
          <cell r="P1629">
            <v>0</v>
          </cell>
          <cell r="Q1629">
            <v>0</v>
          </cell>
          <cell r="R1629">
            <v>0</v>
          </cell>
          <cell r="S1629">
            <v>0</v>
          </cell>
          <cell r="T1629">
            <v>0</v>
          </cell>
          <cell r="U1629">
            <v>0</v>
          </cell>
          <cell r="V1629">
            <v>0</v>
          </cell>
          <cell r="W1629">
            <v>0</v>
          </cell>
          <cell r="X1629">
            <v>11.3</v>
          </cell>
          <cell r="Y1629">
            <v>0</v>
          </cell>
          <cell r="Z1629">
            <v>17.100000000000001</v>
          </cell>
          <cell r="AA1629">
            <v>0</v>
          </cell>
          <cell r="AB1629">
            <v>0</v>
          </cell>
          <cell r="AC1629">
            <v>0</v>
          </cell>
          <cell r="AD1629">
            <v>0</v>
          </cell>
          <cell r="AE1629">
            <v>49.5</v>
          </cell>
          <cell r="AF1629">
            <v>17.5</v>
          </cell>
          <cell r="AG1629">
            <v>14.1</v>
          </cell>
          <cell r="AH1629">
            <v>2.56</v>
          </cell>
          <cell r="AI1629">
            <v>29.3</v>
          </cell>
          <cell r="AJ1629">
            <v>13.8</v>
          </cell>
          <cell r="AK1629">
            <v>11.7</v>
          </cell>
          <cell r="AL1629">
            <v>1.97</v>
          </cell>
          <cell r="AM1629">
            <v>0</v>
          </cell>
          <cell r="AN1629">
            <v>60.6</v>
          </cell>
          <cell r="AO1629">
            <v>0</v>
          </cell>
          <cell r="AP1629">
            <v>21.4</v>
          </cell>
          <cell r="AQ1629">
            <v>0</v>
          </cell>
          <cell r="AR1629">
            <v>0</v>
          </cell>
          <cell r="AS1629">
            <v>0</v>
          </cell>
          <cell r="AT1629">
            <v>0</v>
          </cell>
          <cell r="AU1629">
            <v>0</v>
          </cell>
          <cell r="AV1629">
            <v>0</v>
          </cell>
          <cell r="AW1629">
            <v>0</v>
          </cell>
          <cell r="AX1629">
            <v>0</v>
          </cell>
          <cell r="AY1629" t="str">
            <v>HSS177.8X127X9.5</v>
          </cell>
        </row>
        <row r="1630">
          <cell r="A1630" t="str">
            <v>HSS</v>
          </cell>
          <cell r="B1630" t="str">
            <v>HSS7X5X5/16</v>
          </cell>
          <cell r="C1630">
            <v>23.3</v>
          </cell>
          <cell r="D1630">
            <v>6.43</v>
          </cell>
          <cell r="E1630">
            <v>0</v>
          </cell>
          <cell r="F1630">
            <v>7</v>
          </cell>
          <cell r="G1630">
            <v>0</v>
          </cell>
          <cell r="H1630">
            <v>0</v>
          </cell>
          <cell r="I1630">
            <v>5</v>
          </cell>
          <cell r="J1630">
            <v>0</v>
          </cell>
          <cell r="K1630">
            <v>0</v>
          </cell>
          <cell r="L1630">
            <v>0</v>
          </cell>
          <cell r="M1630">
            <v>0</v>
          </cell>
          <cell r="N1630">
            <v>0.3125</v>
          </cell>
          <cell r="O1630">
            <v>0.29099999999999998</v>
          </cell>
          <cell r="P1630">
            <v>0</v>
          </cell>
          <cell r="Q1630">
            <v>0</v>
          </cell>
          <cell r="R1630">
            <v>0</v>
          </cell>
          <cell r="S1630">
            <v>0</v>
          </cell>
          <cell r="T1630">
            <v>0</v>
          </cell>
          <cell r="U1630">
            <v>0</v>
          </cell>
          <cell r="V1630">
            <v>0</v>
          </cell>
          <cell r="W1630">
            <v>0</v>
          </cell>
          <cell r="X1630">
            <v>14.2</v>
          </cell>
          <cell r="Y1630">
            <v>0</v>
          </cell>
          <cell r="Z1630">
            <v>21.1</v>
          </cell>
          <cell r="AA1630">
            <v>0</v>
          </cell>
          <cell r="AB1630">
            <v>0</v>
          </cell>
          <cell r="AC1630">
            <v>0</v>
          </cell>
          <cell r="AD1630">
            <v>0</v>
          </cell>
          <cell r="AE1630">
            <v>43</v>
          </cell>
          <cell r="AF1630">
            <v>15</v>
          </cell>
          <cell r="AG1630">
            <v>12.3</v>
          </cell>
          <cell r="AH1630">
            <v>2.59</v>
          </cell>
          <cell r="AI1630">
            <v>25.5</v>
          </cell>
          <cell r="AJ1630">
            <v>11.9</v>
          </cell>
          <cell r="AK1630">
            <v>10.199999999999999</v>
          </cell>
          <cell r="AL1630">
            <v>1.99</v>
          </cell>
          <cell r="AM1630">
            <v>0</v>
          </cell>
          <cell r="AN1630">
            <v>52.1</v>
          </cell>
          <cell r="AO1630">
            <v>0</v>
          </cell>
          <cell r="AP1630">
            <v>18.3</v>
          </cell>
          <cell r="AQ1630">
            <v>0</v>
          </cell>
          <cell r="AR1630">
            <v>0</v>
          </cell>
          <cell r="AS1630">
            <v>0</v>
          </cell>
          <cell r="AT1630">
            <v>0</v>
          </cell>
          <cell r="AU1630">
            <v>0</v>
          </cell>
          <cell r="AV1630">
            <v>0</v>
          </cell>
          <cell r="AW1630">
            <v>0</v>
          </cell>
          <cell r="AX1630">
            <v>0</v>
          </cell>
          <cell r="AY1630" t="str">
            <v>HSS177.8X127X7.9</v>
          </cell>
        </row>
        <row r="1631">
          <cell r="A1631" t="str">
            <v>HSS</v>
          </cell>
          <cell r="B1631" t="str">
            <v>HSS7X5X1/4</v>
          </cell>
          <cell r="C1631">
            <v>19</v>
          </cell>
          <cell r="D1631">
            <v>5.24</v>
          </cell>
          <cell r="E1631">
            <v>0</v>
          </cell>
          <cell r="F1631">
            <v>7</v>
          </cell>
          <cell r="G1631">
            <v>0</v>
          </cell>
          <cell r="H1631">
            <v>0</v>
          </cell>
          <cell r="I1631">
            <v>5</v>
          </cell>
          <cell r="J1631">
            <v>0</v>
          </cell>
          <cell r="K1631">
            <v>0</v>
          </cell>
          <cell r="L1631">
            <v>0</v>
          </cell>
          <cell r="M1631">
            <v>0</v>
          </cell>
          <cell r="N1631">
            <v>0.25</v>
          </cell>
          <cell r="O1631">
            <v>0.23300000000000001</v>
          </cell>
          <cell r="P1631">
            <v>0</v>
          </cell>
          <cell r="Q1631">
            <v>0</v>
          </cell>
          <cell r="R1631">
            <v>0</v>
          </cell>
          <cell r="S1631">
            <v>0</v>
          </cell>
          <cell r="T1631">
            <v>0</v>
          </cell>
          <cell r="U1631">
            <v>0</v>
          </cell>
          <cell r="V1631">
            <v>0</v>
          </cell>
          <cell r="W1631">
            <v>0</v>
          </cell>
          <cell r="X1631">
            <v>18.5</v>
          </cell>
          <cell r="Y1631">
            <v>0</v>
          </cell>
          <cell r="Z1631">
            <v>27</v>
          </cell>
          <cell r="AA1631">
            <v>0</v>
          </cell>
          <cell r="AB1631">
            <v>0</v>
          </cell>
          <cell r="AC1631">
            <v>0</v>
          </cell>
          <cell r="AD1631">
            <v>0</v>
          </cell>
          <cell r="AE1631">
            <v>35.9</v>
          </cell>
          <cell r="AF1631">
            <v>12.4</v>
          </cell>
          <cell r="AG1631">
            <v>10.199999999999999</v>
          </cell>
          <cell r="AH1631">
            <v>2.62</v>
          </cell>
          <cell r="AI1631">
            <v>21.3</v>
          </cell>
          <cell r="AJ1631">
            <v>9.83</v>
          </cell>
          <cell r="AK1631">
            <v>8.5299999999999994</v>
          </cell>
          <cell r="AL1631">
            <v>2.02</v>
          </cell>
          <cell r="AM1631">
            <v>0</v>
          </cell>
          <cell r="AN1631">
            <v>42.9</v>
          </cell>
          <cell r="AO1631">
            <v>0</v>
          </cell>
          <cell r="AP1631">
            <v>15</v>
          </cell>
          <cell r="AQ1631">
            <v>0</v>
          </cell>
          <cell r="AR1631">
            <v>0</v>
          </cell>
          <cell r="AS1631">
            <v>0</v>
          </cell>
          <cell r="AT1631">
            <v>0</v>
          </cell>
          <cell r="AU1631">
            <v>0</v>
          </cell>
          <cell r="AV1631">
            <v>0</v>
          </cell>
          <cell r="AW1631">
            <v>0</v>
          </cell>
          <cell r="AX1631">
            <v>0</v>
          </cell>
          <cell r="AY1631" t="str">
            <v>HSS177.8X127X6.4</v>
          </cell>
        </row>
        <row r="1632">
          <cell r="A1632" t="str">
            <v>HSS</v>
          </cell>
          <cell r="B1632" t="str">
            <v>HSS7X5X3/16</v>
          </cell>
          <cell r="C1632">
            <v>14.5</v>
          </cell>
          <cell r="D1632">
            <v>3.98</v>
          </cell>
          <cell r="E1632">
            <v>0</v>
          </cell>
          <cell r="F1632">
            <v>7</v>
          </cell>
          <cell r="G1632">
            <v>0</v>
          </cell>
          <cell r="H1632">
            <v>0</v>
          </cell>
          <cell r="I1632">
            <v>5</v>
          </cell>
          <cell r="J1632">
            <v>0</v>
          </cell>
          <cell r="K1632">
            <v>0</v>
          </cell>
          <cell r="L1632">
            <v>0</v>
          </cell>
          <cell r="M1632">
            <v>0</v>
          </cell>
          <cell r="N1632">
            <v>0.1875</v>
          </cell>
          <cell r="O1632">
            <v>0.17399999999999999</v>
          </cell>
          <cell r="P1632">
            <v>0</v>
          </cell>
          <cell r="Q1632">
            <v>0</v>
          </cell>
          <cell r="R1632">
            <v>0</v>
          </cell>
          <cell r="S1632">
            <v>0</v>
          </cell>
          <cell r="T1632">
            <v>0</v>
          </cell>
          <cell r="U1632">
            <v>0</v>
          </cell>
          <cell r="V1632">
            <v>0</v>
          </cell>
          <cell r="W1632">
            <v>0</v>
          </cell>
          <cell r="X1632">
            <v>25.7</v>
          </cell>
          <cell r="Y1632">
            <v>0</v>
          </cell>
          <cell r="Z1632">
            <v>37.200000000000003</v>
          </cell>
          <cell r="AA1632">
            <v>0</v>
          </cell>
          <cell r="AB1632">
            <v>0</v>
          </cell>
          <cell r="AC1632">
            <v>0</v>
          </cell>
          <cell r="AD1632">
            <v>0</v>
          </cell>
          <cell r="AE1632">
            <v>27.9</v>
          </cell>
          <cell r="AF1632">
            <v>9.52</v>
          </cell>
          <cell r="AG1632">
            <v>7.96</v>
          </cell>
          <cell r="AH1632">
            <v>2.65</v>
          </cell>
          <cell r="AI1632">
            <v>16.600000000000001</v>
          </cell>
          <cell r="AJ1632">
            <v>7.57</v>
          </cell>
          <cell r="AK1632">
            <v>6.65</v>
          </cell>
          <cell r="AL1632">
            <v>2.0499999999999998</v>
          </cell>
          <cell r="AM1632">
            <v>0</v>
          </cell>
          <cell r="AN1632">
            <v>32.9</v>
          </cell>
          <cell r="AO1632">
            <v>0</v>
          </cell>
          <cell r="AP1632">
            <v>11.4</v>
          </cell>
          <cell r="AQ1632">
            <v>0</v>
          </cell>
          <cell r="AR1632">
            <v>0</v>
          </cell>
          <cell r="AS1632">
            <v>0</v>
          </cell>
          <cell r="AT1632">
            <v>0</v>
          </cell>
          <cell r="AU1632">
            <v>0</v>
          </cell>
          <cell r="AV1632">
            <v>0</v>
          </cell>
          <cell r="AW1632">
            <v>0</v>
          </cell>
          <cell r="AX1632">
            <v>0</v>
          </cell>
          <cell r="AY1632" t="str">
            <v>HSS177.8X127X4.8</v>
          </cell>
        </row>
        <row r="1633">
          <cell r="A1633" t="str">
            <v>HSS</v>
          </cell>
          <cell r="B1633" t="str">
            <v>HSS7X5X1/8</v>
          </cell>
          <cell r="C1633">
            <v>9.85</v>
          </cell>
          <cell r="D1633">
            <v>2.7</v>
          </cell>
          <cell r="E1633">
            <v>0</v>
          </cell>
          <cell r="F1633">
            <v>7</v>
          </cell>
          <cell r="G1633">
            <v>0</v>
          </cell>
          <cell r="H1633">
            <v>0</v>
          </cell>
          <cell r="I1633">
            <v>5</v>
          </cell>
          <cell r="J1633">
            <v>0</v>
          </cell>
          <cell r="K1633">
            <v>0</v>
          </cell>
          <cell r="L1633">
            <v>0</v>
          </cell>
          <cell r="M1633">
            <v>0</v>
          </cell>
          <cell r="N1633">
            <v>0.125</v>
          </cell>
          <cell r="O1633">
            <v>0.11600000000000001</v>
          </cell>
          <cell r="P1633">
            <v>0</v>
          </cell>
          <cell r="Q1633">
            <v>0</v>
          </cell>
          <cell r="R1633">
            <v>0</v>
          </cell>
          <cell r="S1633">
            <v>0</v>
          </cell>
          <cell r="T1633">
            <v>0</v>
          </cell>
          <cell r="U1633">
            <v>0</v>
          </cell>
          <cell r="V1633">
            <v>0</v>
          </cell>
          <cell r="W1633">
            <v>0</v>
          </cell>
          <cell r="X1633">
            <v>40.1</v>
          </cell>
          <cell r="Y1633">
            <v>0</v>
          </cell>
          <cell r="Z1633">
            <v>57.3</v>
          </cell>
          <cell r="AA1633">
            <v>0</v>
          </cell>
          <cell r="AB1633">
            <v>0</v>
          </cell>
          <cell r="AC1633">
            <v>0</v>
          </cell>
          <cell r="AD1633">
            <v>0</v>
          </cell>
          <cell r="AE1633">
            <v>19.3</v>
          </cell>
          <cell r="AF1633">
            <v>6.53</v>
          </cell>
          <cell r="AG1633">
            <v>5.52</v>
          </cell>
          <cell r="AH1633">
            <v>2.68</v>
          </cell>
          <cell r="AI1633">
            <v>11.6</v>
          </cell>
          <cell r="AJ1633">
            <v>5.2</v>
          </cell>
          <cell r="AK1633">
            <v>4.63</v>
          </cell>
          <cell r="AL1633">
            <v>2.0699999999999998</v>
          </cell>
          <cell r="AM1633">
            <v>0</v>
          </cell>
          <cell r="AN1633">
            <v>22.5</v>
          </cell>
          <cell r="AO1633">
            <v>0</v>
          </cell>
          <cell r="AP1633">
            <v>7.79</v>
          </cell>
          <cell r="AQ1633">
            <v>0</v>
          </cell>
          <cell r="AR1633">
            <v>0</v>
          </cell>
          <cell r="AS1633">
            <v>0</v>
          </cell>
          <cell r="AT1633">
            <v>0</v>
          </cell>
          <cell r="AU1633">
            <v>0</v>
          </cell>
          <cell r="AV1633">
            <v>0</v>
          </cell>
          <cell r="AW1633">
            <v>0</v>
          </cell>
          <cell r="AX1633">
            <v>0</v>
          </cell>
          <cell r="AY1633" t="str">
            <v>HSS177.8X127X3.2</v>
          </cell>
        </row>
        <row r="1634">
          <cell r="A1634" t="str">
            <v>HSS</v>
          </cell>
          <cell r="B1634" t="str">
            <v>HSS7X4X1/2</v>
          </cell>
          <cell r="C1634">
            <v>31.7</v>
          </cell>
          <cell r="D1634">
            <v>8.81</v>
          </cell>
          <cell r="E1634">
            <v>0</v>
          </cell>
          <cell r="F1634">
            <v>7</v>
          </cell>
          <cell r="G1634">
            <v>0</v>
          </cell>
          <cell r="H1634">
            <v>0</v>
          </cell>
          <cell r="I1634">
            <v>4</v>
          </cell>
          <cell r="J1634">
            <v>0</v>
          </cell>
          <cell r="K1634">
            <v>0</v>
          </cell>
          <cell r="L1634">
            <v>0</v>
          </cell>
          <cell r="M1634">
            <v>0</v>
          </cell>
          <cell r="N1634">
            <v>0.5</v>
          </cell>
          <cell r="O1634">
            <v>0.46500000000000002</v>
          </cell>
          <cell r="P1634">
            <v>0</v>
          </cell>
          <cell r="Q1634">
            <v>0</v>
          </cell>
          <cell r="R1634">
            <v>0</v>
          </cell>
          <cell r="S1634">
            <v>0</v>
          </cell>
          <cell r="T1634">
            <v>0</v>
          </cell>
          <cell r="U1634">
            <v>0</v>
          </cell>
          <cell r="V1634">
            <v>0</v>
          </cell>
          <cell r="W1634">
            <v>0</v>
          </cell>
          <cell r="X1634">
            <v>5.6</v>
          </cell>
          <cell r="Y1634">
            <v>0</v>
          </cell>
          <cell r="Z1634">
            <v>12.1</v>
          </cell>
          <cell r="AA1634">
            <v>0</v>
          </cell>
          <cell r="AB1634">
            <v>0</v>
          </cell>
          <cell r="AC1634">
            <v>0</v>
          </cell>
          <cell r="AD1634">
            <v>0</v>
          </cell>
          <cell r="AE1634">
            <v>50.7</v>
          </cell>
          <cell r="AF1634">
            <v>18.8</v>
          </cell>
          <cell r="AG1634">
            <v>14.5</v>
          </cell>
          <cell r="AH1634">
            <v>2.4</v>
          </cell>
          <cell r="AI1634">
            <v>20.7</v>
          </cell>
          <cell r="AJ1634">
            <v>12.6</v>
          </cell>
          <cell r="AK1634">
            <v>10.4</v>
          </cell>
          <cell r="AL1634">
            <v>1.53</v>
          </cell>
          <cell r="AM1634">
            <v>0</v>
          </cell>
          <cell r="AN1634">
            <v>50.5</v>
          </cell>
          <cell r="AO1634">
            <v>0</v>
          </cell>
          <cell r="AP1634">
            <v>21.1</v>
          </cell>
          <cell r="AQ1634">
            <v>0</v>
          </cell>
          <cell r="AR1634">
            <v>0</v>
          </cell>
          <cell r="AS1634">
            <v>0</v>
          </cell>
          <cell r="AT1634">
            <v>0</v>
          </cell>
          <cell r="AU1634">
            <v>0</v>
          </cell>
          <cell r="AV1634">
            <v>0</v>
          </cell>
          <cell r="AW1634">
            <v>0</v>
          </cell>
          <cell r="AX1634">
            <v>0</v>
          </cell>
          <cell r="AY1634" t="str">
            <v>HSS177.8X101.6X12.7</v>
          </cell>
        </row>
        <row r="1635">
          <cell r="A1635" t="str">
            <v>HSS</v>
          </cell>
          <cell r="B1635" t="str">
            <v>HSS7X4X3/8</v>
          </cell>
          <cell r="C1635">
            <v>24.9</v>
          </cell>
          <cell r="D1635">
            <v>6.88</v>
          </cell>
          <cell r="E1635">
            <v>0</v>
          </cell>
          <cell r="F1635">
            <v>7</v>
          </cell>
          <cell r="G1635">
            <v>0</v>
          </cell>
          <cell r="H1635">
            <v>0</v>
          </cell>
          <cell r="I1635">
            <v>4</v>
          </cell>
          <cell r="J1635">
            <v>0</v>
          </cell>
          <cell r="K1635">
            <v>0</v>
          </cell>
          <cell r="L1635">
            <v>0</v>
          </cell>
          <cell r="M1635">
            <v>0</v>
          </cell>
          <cell r="N1635">
            <v>0.375</v>
          </cell>
          <cell r="O1635">
            <v>0.34899999999999998</v>
          </cell>
          <cell r="P1635">
            <v>0</v>
          </cell>
          <cell r="Q1635">
            <v>0</v>
          </cell>
          <cell r="R1635">
            <v>0</v>
          </cell>
          <cell r="S1635">
            <v>0</v>
          </cell>
          <cell r="T1635">
            <v>0</v>
          </cell>
          <cell r="U1635">
            <v>0</v>
          </cell>
          <cell r="V1635">
            <v>0</v>
          </cell>
          <cell r="W1635">
            <v>0</v>
          </cell>
          <cell r="X1635">
            <v>8.4600000000000009</v>
          </cell>
          <cell r="Y1635">
            <v>0</v>
          </cell>
          <cell r="Z1635">
            <v>17.100000000000001</v>
          </cell>
          <cell r="AA1635">
            <v>0</v>
          </cell>
          <cell r="AB1635">
            <v>0</v>
          </cell>
          <cell r="AC1635">
            <v>0</v>
          </cell>
          <cell r="AD1635">
            <v>0</v>
          </cell>
          <cell r="AE1635">
            <v>41.8</v>
          </cell>
          <cell r="AF1635">
            <v>15.1</v>
          </cell>
          <cell r="AG1635">
            <v>11.9</v>
          </cell>
          <cell r="AH1635">
            <v>2.46</v>
          </cell>
          <cell r="AI1635">
            <v>17.3</v>
          </cell>
          <cell r="AJ1635">
            <v>10.199999999999999</v>
          </cell>
          <cell r="AK1635">
            <v>8.6300000000000008</v>
          </cell>
          <cell r="AL1635">
            <v>1.58</v>
          </cell>
          <cell r="AM1635">
            <v>0</v>
          </cell>
          <cell r="AN1635">
            <v>41</v>
          </cell>
          <cell r="AO1635">
            <v>0</v>
          </cell>
          <cell r="AP1635">
            <v>16.8</v>
          </cell>
          <cell r="AQ1635">
            <v>0</v>
          </cell>
          <cell r="AR1635">
            <v>0</v>
          </cell>
          <cell r="AS1635">
            <v>0</v>
          </cell>
          <cell r="AT1635">
            <v>0</v>
          </cell>
          <cell r="AU1635">
            <v>0</v>
          </cell>
          <cell r="AV1635">
            <v>0</v>
          </cell>
          <cell r="AW1635">
            <v>0</v>
          </cell>
          <cell r="AX1635">
            <v>0</v>
          </cell>
          <cell r="AY1635" t="str">
            <v>HSS177.8X101.6X9.5</v>
          </cell>
        </row>
        <row r="1636">
          <cell r="A1636" t="str">
            <v>HSS</v>
          </cell>
          <cell r="B1636" t="str">
            <v>HSS7X4X5/16</v>
          </cell>
          <cell r="C1636">
            <v>21.2</v>
          </cell>
          <cell r="D1636">
            <v>5.85</v>
          </cell>
          <cell r="E1636">
            <v>0</v>
          </cell>
          <cell r="F1636">
            <v>7</v>
          </cell>
          <cell r="G1636">
            <v>0</v>
          </cell>
          <cell r="H1636">
            <v>0</v>
          </cell>
          <cell r="I1636">
            <v>4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0.3125</v>
          </cell>
          <cell r="O1636">
            <v>0.29099999999999998</v>
          </cell>
          <cell r="P1636">
            <v>0</v>
          </cell>
          <cell r="Q1636">
            <v>0</v>
          </cell>
          <cell r="R1636">
            <v>0</v>
          </cell>
          <cell r="S1636">
            <v>0</v>
          </cell>
          <cell r="T1636">
            <v>0</v>
          </cell>
          <cell r="U1636">
            <v>0</v>
          </cell>
          <cell r="V1636">
            <v>0</v>
          </cell>
          <cell r="W1636">
            <v>0</v>
          </cell>
          <cell r="X1636">
            <v>10.7</v>
          </cell>
          <cell r="Y1636">
            <v>0</v>
          </cell>
          <cell r="Z1636">
            <v>21.1</v>
          </cell>
          <cell r="AA1636">
            <v>0</v>
          </cell>
          <cell r="AB1636">
            <v>0</v>
          </cell>
          <cell r="AC1636">
            <v>0</v>
          </cell>
          <cell r="AD1636">
            <v>0</v>
          </cell>
          <cell r="AE1636">
            <v>36.5</v>
          </cell>
          <cell r="AF1636">
            <v>13.1</v>
          </cell>
          <cell r="AG1636">
            <v>10.4</v>
          </cell>
          <cell r="AH1636">
            <v>2.5</v>
          </cell>
          <cell r="AI1636">
            <v>15.2</v>
          </cell>
          <cell r="AJ1636">
            <v>8.83</v>
          </cell>
          <cell r="AK1636">
            <v>7.58</v>
          </cell>
          <cell r="AL1636">
            <v>1.61</v>
          </cell>
          <cell r="AM1636">
            <v>0</v>
          </cell>
          <cell r="AN1636">
            <v>35.4</v>
          </cell>
          <cell r="AO1636">
            <v>0</v>
          </cell>
          <cell r="AP1636">
            <v>14.4</v>
          </cell>
          <cell r="AQ1636">
            <v>0</v>
          </cell>
          <cell r="AR1636">
            <v>0</v>
          </cell>
          <cell r="AS1636">
            <v>0</v>
          </cell>
          <cell r="AT1636">
            <v>0</v>
          </cell>
          <cell r="AU1636">
            <v>0</v>
          </cell>
          <cell r="AV1636">
            <v>0</v>
          </cell>
          <cell r="AW1636">
            <v>0</v>
          </cell>
          <cell r="AX1636">
            <v>0</v>
          </cell>
          <cell r="AY1636" t="str">
            <v>HSS177.8X101.6X7.9</v>
          </cell>
        </row>
        <row r="1637">
          <cell r="A1637" t="str">
            <v>HSS</v>
          </cell>
          <cell r="B1637" t="str">
            <v>HSS7X4X1/4</v>
          </cell>
          <cell r="C1637">
            <v>17.3</v>
          </cell>
          <cell r="D1637">
            <v>4.7699999999999996</v>
          </cell>
          <cell r="E1637">
            <v>0</v>
          </cell>
          <cell r="F1637">
            <v>7</v>
          </cell>
          <cell r="G1637">
            <v>0</v>
          </cell>
          <cell r="H1637">
            <v>0</v>
          </cell>
          <cell r="I1637">
            <v>4</v>
          </cell>
          <cell r="J1637">
            <v>0</v>
          </cell>
          <cell r="K1637">
            <v>0</v>
          </cell>
          <cell r="L1637">
            <v>0</v>
          </cell>
          <cell r="M1637">
            <v>0</v>
          </cell>
          <cell r="N1637">
            <v>0.25</v>
          </cell>
          <cell r="O1637">
            <v>0.23300000000000001</v>
          </cell>
          <cell r="P1637">
            <v>0</v>
          </cell>
          <cell r="Q1637">
            <v>0</v>
          </cell>
          <cell r="R1637">
            <v>0</v>
          </cell>
          <cell r="S1637">
            <v>0</v>
          </cell>
          <cell r="T1637">
            <v>0</v>
          </cell>
          <cell r="U1637">
            <v>0</v>
          </cell>
          <cell r="V1637">
            <v>0</v>
          </cell>
          <cell r="W1637">
            <v>0</v>
          </cell>
          <cell r="X1637">
            <v>14.2</v>
          </cell>
          <cell r="Y1637">
            <v>0</v>
          </cell>
          <cell r="Z1637">
            <v>27</v>
          </cell>
          <cell r="AA1637">
            <v>0</v>
          </cell>
          <cell r="AB1637">
            <v>0</v>
          </cell>
          <cell r="AC1637">
            <v>0</v>
          </cell>
          <cell r="AD1637">
            <v>0</v>
          </cell>
          <cell r="AE1637">
            <v>30.5</v>
          </cell>
          <cell r="AF1637">
            <v>10.8</v>
          </cell>
          <cell r="AG1637">
            <v>8.7200000000000006</v>
          </cell>
          <cell r="AH1637">
            <v>2.5299999999999998</v>
          </cell>
          <cell r="AI1637">
            <v>12.8</v>
          </cell>
          <cell r="AJ1637">
            <v>7.33</v>
          </cell>
          <cell r="AK1637">
            <v>6.38</v>
          </cell>
          <cell r="AL1637">
            <v>1.64</v>
          </cell>
          <cell r="AM1637">
            <v>0</v>
          </cell>
          <cell r="AN1637">
            <v>29.3</v>
          </cell>
          <cell r="AO1637">
            <v>0</v>
          </cell>
          <cell r="AP1637">
            <v>11.8</v>
          </cell>
          <cell r="AQ1637">
            <v>0</v>
          </cell>
          <cell r="AR1637">
            <v>0</v>
          </cell>
          <cell r="AS1637">
            <v>0</v>
          </cell>
          <cell r="AT1637">
            <v>0</v>
          </cell>
          <cell r="AU1637">
            <v>0</v>
          </cell>
          <cell r="AV1637">
            <v>0</v>
          </cell>
          <cell r="AW1637">
            <v>0</v>
          </cell>
          <cell r="AX1637">
            <v>0</v>
          </cell>
          <cell r="AY1637" t="str">
            <v>HSS177.8X101.6X6.4</v>
          </cell>
        </row>
        <row r="1638">
          <cell r="A1638" t="str">
            <v>HSS</v>
          </cell>
          <cell r="B1638" t="str">
            <v>HSS7X4X3/16</v>
          </cell>
          <cell r="C1638">
            <v>13.2</v>
          </cell>
          <cell r="D1638">
            <v>3.63</v>
          </cell>
          <cell r="E1638">
            <v>0</v>
          </cell>
          <cell r="F1638">
            <v>7</v>
          </cell>
          <cell r="G1638">
            <v>0</v>
          </cell>
          <cell r="H1638">
            <v>0</v>
          </cell>
          <cell r="I1638">
            <v>4</v>
          </cell>
          <cell r="J1638">
            <v>0</v>
          </cell>
          <cell r="K1638">
            <v>0</v>
          </cell>
          <cell r="L1638">
            <v>0</v>
          </cell>
          <cell r="M1638">
            <v>0</v>
          </cell>
          <cell r="N1638">
            <v>0.1875</v>
          </cell>
          <cell r="O1638">
            <v>0.17399999999999999</v>
          </cell>
          <cell r="P1638">
            <v>0</v>
          </cell>
          <cell r="Q1638">
            <v>0</v>
          </cell>
          <cell r="R1638">
            <v>0</v>
          </cell>
          <cell r="S1638">
            <v>0</v>
          </cell>
          <cell r="T1638">
            <v>0</v>
          </cell>
          <cell r="U1638">
            <v>0</v>
          </cell>
          <cell r="V1638">
            <v>0</v>
          </cell>
          <cell r="W1638">
            <v>0</v>
          </cell>
          <cell r="X1638">
            <v>20</v>
          </cell>
          <cell r="Y1638">
            <v>0</v>
          </cell>
          <cell r="Z1638">
            <v>37.200000000000003</v>
          </cell>
          <cell r="AA1638">
            <v>0</v>
          </cell>
          <cell r="AB1638">
            <v>0</v>
          </cell>
          <cell r="AC1638">
            <v>0</v>
          </cell>
          <cell r="AD1638">
            <v>0</v>
          </cell>
          <cell r="AE1638">
            <v>23.8</v>
          </cell>
          <cell r="AF1638">
            <v>8.33</v>
          </cell>
          <cell r="AG1638">
            <v>6.81</v>
          </cell>
          <cell r="AH1638">
            <v>2.56</v>
          </cell>
          <cell r="AI1638">
            <v>10</v>
          </cell>
          <cell r="AJ1638">
            <v>5.67</v>
          </cell>
          <cell r="AK1638">
            <v>5.0199999999999996</v>
          </cell>
          <cell r="AL1638">
            <v>1.66</v>
          </cell>
          <cell r="AM1638">
            <v>0</v>
          </cell>
          <cell r="AN1638">
            <v>22.7</v>
          </cell>
          <cell r="AO1638">
            <v>0</v>
          </cell>
          <cell r="AP1638">
            <v>9.07</v>
          </cell>
          <cell r="AQ1638">
            <v>0</v>
          </cell>
          <cell r="AR1638">
            <v>0</v>
          </cell>
          <cell r="AS1638">
            <v>0</v>
          </cell>
          <cell r="AT1638">
            <v>0</v>
          </cell>
          <cell r="AU1638">
            <v>0</v>
          </cell>
          <cell r="AV1638">
            <v>0</v>
          </cell>
          <cell r="AW1638">
            <v>0</v>
          </cell>
          <cell r="AX1638">
            <v>0</v>
          </cell>
          <cell r="AY1638" t="str">
            <v>HSS177.8X101.6X4.8</v>
          </cell>
        </row>
        <row r="1639">
          <cell r="A1639" t="str">
            <v>HSS</v>
          </cell>
          <cell r="B1639" t="str">
            <v>HSS7X4X1/8</v>
          </cell>
          <cell r="C1639">
            <v>9</v>
          </cell>
          <cell r="D1639">
            <v>2.46</v>
          </cell>
          <cell r="E1639">
            <v>0</v>
          </cell>
          <cell r="F1639">
            <v>7</v>
          </cell>
          <cell r="G1639">
            <v>0</v>
          </cell>
          <cell r="H1639">
            <v>0</v>
          </cell>
          <cell r="I1639">
            <v>4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0.125</v>
          </cell>
          <cell r="O1639">
            <v>0.11600000000000001</v>
          </cell>
          <cell r="P1639">
            <v>0</v>
          </cell>
          <cell r="Q1639">
            <v>0</v>
          </cell>
          <cell r="R1639">
            <v>0</v>
          </cell>
          <cell r="S1639">
            <v>0</v>
          </cell>
          <cell r="T1639">
            <v>0</v>
          </cell>
          <cell r="U1639">
            <v>0</v>
          </cell>
          <cell r="V1639">
            <v>0</v>
          </cell>
          <cell r="W1639">
            <v>0</v>
          </cell>
          <cell r="X1639">
            <v>31.5</v>
          </cell>
          <cell r="Y1639">
            <v>0</v>
          </cell>
          <cell r="Z1639">
            <v>57.3</v>
          </cell>
          <cell r="AA1639">
            <v>0</v>
          </cell>
          <cell r="AB1639">
            <v>0</v>
          </cell>
          <cell r="AC1639">
            <v>0</v>
          </cell>
          <cell r="AD1639">
            <v>0</v>
          </cell>
          <cell r="AE1639">
            <v>16.600000000000001</v>
          </cell>
          <cell r="AF1639">
            <v>5.73</v>
          </cell>
          <cell r="AG1639">
            <v>4.7300000000000004</v>
          </cell>
          <cell r="AH1639">
            <v>2.59</v>
          </cell>
          <cell r="AI1639">
            <v>7.03</v>
          </cell>
          <cell r="AJ1639">
            <v>3.91</v>
          </cell>
          <cell r="AK1639">
            <v>3.51</v>
          </cell>
          <cell r="AL1639">
            <v>1.69</v>
          </cell>
          <cell r="AM1639">
            <v>0</v>
          </cell>
          <cell r="AN1639">
            <v>15.6</v>
          </cell>
          <cell r="AO1639">
            <v>0</v>
          </cell>
          <cell r="AP1639">
            <v>6.2</v>
          </cell>
          <cell r="AQ1639">
            <v>0</v>
          </cell>
          <cell r="AR1639">
            <v>0</v>
          </cell>
          <cell r="AS1639">
            <v>0</v>
          </cell>
          <cell r="AT1639">
            <v>0</v>
          </cell>
          <cell r="AU1639">
            <v>0</v>
          </cell>
          <cell r="AV1639">
            <v>0</v>
          </cell>
          <cell r="AW1639">
            <v>0</v>
          </cell>
          <cell r="AX1639">
            <v>0</v>
          </cell>
          <cell r="AY1639" t="str">
            <v>HSS177.8X101.6X3.2</v>
          </cell>
        </row>
        <row r="1640">
          <cell r="A1640" t="str">
            <v>HSS</v>
          </cell>
          <cell r="B1640" t="str">
            <v>HSS7X3X1/2</v>
          </cell>
          <cell r="C1640">
            <v>28.3</v>
          </cell>
          <cell r="D1640">
            <v>7.88</v>
          </cell>
          <cell r="E1640">
            <v>0</v>
          </cell>
          <cell r="F1640">
            <v>7</v>
          </cell>
          <cell r="G1640">
            <v>0</v>
          </cell>
          <cell r="H1640">
            <v>0</v>
          </cell>
          <cell r="I1640">
            <v>3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0.5</v>
          </cell>
          <cell r="O1640">
            <v>0.46500000000000002</v>
          </cell>
          <cell r="P1640">
            <v>0</v>
          </cell>
          <cell r="Q1640">
            <v>0</v>
          </cell>
          <cell r="R1640">
            <v>0</v>
          </cell>
          <cell r="S1640">
            <v>0</v>
          </cell>
          <cell r="T1640">
            <v>0</v>
          </cell>
          <cell r="U1640">
            <v>0</v>
          </cell>
          <cell r="V1640">
            <v>0</v>
          </cell>
          <cell r="W1640">
            <v>0</v>
          </cell>
          <cell r="X1640">
            <v>3.45</v>
          </cell>
          <cell r="Y1640">
            <v>0</v>
          </cell>
          <cell r="Z1640">
            <v>12.1</v>
          </cell>
          <cell r="AA1640">
            <v>0</v>
          </cell>
          <cell r="AB1640">
            <v>0</v>
          </cell>
          <cell r="AC1640">
            <v>0</v>
          </cell>
          <cell r="AD1640">
            <v>0</v>
          </cell>
          <cell r="AE1640">
            <v>40.700000000000003</v>
          </cell>
          <cell r="AF1640">
            <v>15.8</v>
          </cell>
          <cell r="AG1640">
            <v>11.6</v>
          </cell>
          <cell r="AH1640">
            <v>2.27</v>
          </cell>
          <cell r="AI1640">
            <v>10.199999999999999</v>
          </cell>
          <cell r="AJ1640">
            <v>8.4600000000000009</v>
          </cell>
          <cell r="AK1640">
            <v>6.8</v>
          </cell>
          <cell r="AL1640">
            <v>1.1399999999999999</v>
          </cell>
          <cell r="AM1640">
            <v>0</v>
          </cell>
          <cell r="AN1640">
            <v>28.6</v>
          </cell>
          <cell r="AO1640">
            <v>0</v>
          </cell>
          <cell r="AP1640">
            <v>15</v>
          </cell>
          <cell r="AQ1640">
            <v>0</v>
          </cell>
          <cell r="AR1640">
            <v>0</v>
          </cell>
          <cell r="AS1640">
            <v>0</v>
          </cell>
          <cell r="AT1640">
            <v>0</v>
          </cell>
          <cell r="AU1640">
            <v>0</v>
          </cell>
          <cell r="AV1640">
            <v>0</v>
          </cell>
          <cell r="AW1640">
            <v>0</v>
          </cell>
          <cell r="AX1640">
            <v>0</v>
          </cell>
          <cell r="AY1640" t="str">
            <v>HSS177.8X76.2X12.7</v>
          </cell>
        </row>
        <row r="1641">
          <cell r="A1641" t="str">
            <v>HSS</v>
          </cell>
          <cell r="B1641" t="str">
            <v>HSS7X3X3/8</v>
          </cell>
          <cell r="C1641">
            <v>22.3</v>
          </cell>
          <cell r="D1641">
            <v>6.18</v>
          </cell>
          <cell r="E1641">
            <v>0</v>
          </cell>
          <cell r="F1641">
            <v>7</v>
          </cell>
          <cell r="G1641">
            <v>0</v>
          </cell>
          <cell r="H1641">
            <v>0</v>
          </cell>
          <cell r="I1641">
            <v>3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0.375</v>
          </cell>
          <cell r="O1641">
            <v>0.34899999999999998</v>
          </cell>
          <cell r="P1641">
            <v>0</v>
          </cell>
          <cell r="Q1641">
            <v>0</v>
          </cell>
          <cell r="R1641">
            <v>0</v>
          </cell>
          <cell r="S1641">
            <v>0</v>
          </cell>
          <cell r="T1641">
            <v>0</v>
          </cell>
          <cell r="U1641">
            <v>0</v>
          </cell>
          <cell r="V1641">
            <v>0</v>
          </cell>
          <cell r="W1641">
            <v>0</v>
          </cell>
          <cell r="X1641">
            <v>5.6</v>
          </cell>
          <cell r="Y1641">
            <v>0</v>
          </cell>
          <cell r="Z1641">
            <v>17.100000000000001</v>
          </cell>
          <cell r="AA1641">
            <v>0</v>
          </cell>
          <cell r="AB1641">
            <v>0</v>
          </cell>
          <cell r="AC1641">
            <v>0</v>
          </cell>
          <cell r="AD1641">
            <v>0</v>
          </cell>
          <cell r="AE1641">
            <v>34.1</v>
          </cell>
          <cell r="AF1641">
            <v>12.8</v>
          </cell>
          <cell r="AG1641">
            <v>9.73</v>
          </cell>
          <cell r="AH1641">
            <v>2.35</v>
          </cell>
          <cell r="AI1641">
            <v>8.7100000000000009</v>
          </cell>
          <cell r="AJ1641">
            <v>6.95</v>
          </cell>
          <cell r="AK1641">
            <v>5.81</v>
          </cell>
          <cell r="AL1641">
            <v>1.19</v>
          </cell>
          <cell r="AM1641">
            <v>0</v>
          </cell>
          <cell r="AN1641">
            <v>23.9</v>
          </cell>
          <cell r="AO1641">
            <v>0</v>
          </cell>
          <cell r="AP1641">
            <v>12.1</v>
          </cell>
          <cell r="AQ1641">
            <v>0</v>
          </cell>
          <cell r="AR1641">
            <v>0</v>
          </cell>
          <cell r="AS1641">
            <v>0</v>
          </cell>
          <cell r="AT1641">
            <v>0</v>
          </cell>
          <cell r="AU1641">
            <v>0</v>
          </cell>
          <cell r="AV1641">
            <v>0</v>
          </cell>
          <cell r="AW1641">
            <v>0</v>
          </cell>
          <cell r="AX1641">
            <v>0</v>
          </cell>
          <cell r="AY1641" t="str">
            <v>HSS177.8X76.2X9.5</v>
          </cell>
        </row>
        <row r="1642">
          <cell r="A1642" t="str">
            <v>HSS</v>
          </cell>
          <cell r="B1642" t="str">
            <v>HSS7X3X5/16</v>
          </cell>
          <cell r="C1642">
            <v>19</v>
          </cell>
          <cell r="D1642">
            <v>5.26</v>
          </cell>
          <cell r="E1642">
            <v>0</v>
          </cell>
          <cell r="F1642">
            <v>7</v>
          </cell>
          <cell r="G1642">
            <v>0</v>
          </cell>
          <cell r="H1642">
            <v>0</v>
          </cell>
          <cell r="I1642">
            <v>3</v>
          </cell>
          <cell r="J1642">
            <v>0</v>
          </cell>
          <cell r="K1642">
            <v>0</v>
          </cell>
          <cell r="L1642">
            <v>0</v>
          </cell>
          <cell r="M1642">
            <v>0</v>
          </cell>
          <cell r="N1642">
            <v>0.3125</v>
          </cell>
          <cell r="O1642">
            <v>0.29099999999999998</v>
          </cell>
          <cell r="P1642">
            <v>0</v>
          </cell>
          <cell r="Q1642">
            <v>0</v>
          </cell>
          <cell r="R1642">
            <v>0</v>
          </cell>
          <cell r="S1642">
            <v>0</v>
          </cell>
          <cell r="T1642">
            <v>0</v>
          </cell>
          <cell r="U1642">
            <v>0</v>
          </cell>
          <cell r="V1642">
            <v>0</v>
          </cell>
          <cell r="W1642">
            <v>0</v>
          </cell>
          <cell r="X1642">
            <v>7.31</v>
          </cell>
          <cell r="Y1642">
            <v>0</v>
          </cell>
          <cell r="Z1642">
            <v>21.1</v>
          </cell>
          <cell r="AA1642">
            <v>0</v>
          </cell>
          <cell r="AB1642">
            <v>0</v>
          </cell>
          <cell r="AC1642">
            <v>0</v>
          </cell>
          <cell r="AD1642">
            <v>0</v>
          </cell>
          <cell r="AE1642">
            <v>29.9</v>
          </cell>
          <cell r="AF1642">
            <v>11.1</v>
          </cell>
          <cell r="AG1642">
            <v>8.5399999999999991</v>
          </cell>
          <cell r="AH1642">
            <v>2.38</v>
          </cell>
          <cell r="AI1642">
            <v>7.74</v>
          </cell>
          <cell r="AJ1642">
            <v>6.05</v>
          </cell>
          <cell r="AK1642">
            <v>5.16</v>
          </cell>
          <cell r="AL1642">
            <v>1.21</v>
          </cell>
          <cell r="AM1642">
            <v>0</v>
          </cell>
          <cell r="AN1642">
            <v>20.9</v>
          </cell>
          <cell r="AO1642">
            <v>0</v>
          </cell>
          <cell r="AP1642">
            <v>10.5</v>
          </cell>
          <cell r="AQ1642">
            <v>0</v>
          </cell>
          <cell r="AR1642">
            <v>0</v>
          </cell>
          <cell r="AS1642">
            <v>0</v>
          </cell>
          <cell r="AT1642">
            <v>0</v>
          </cell>
          <cell r="AU1642">
            <v>0</v>
          </cell>
          <cell r="AV1642">
            <v>0</v>
          </cell>
          <cell r="AW1642">
            <v>0</v>
          </cell>
          <cell r="AX1642">
            <v>0</v>
          </cell>
          <cell r="AY1642" t="str">
            <v>HSS177.8X76.2X7.9</v>
          </cell>
        </row>
        <row r="1643">
          <cell r="A1643" t="str">
            <v>HSS</v>
          </cell>
          <cell r="B1643" t="str">
            <v>HSS7X3X1/4</v>
          </cell>
          <cell r="C1643">
            <v>15.6</v>
          </cell>
          <cell r="D1643">
            <v>4.3</v>
          </cell>
          <cell r="E1643">
            <v>0</v>
          </cell>
          <cell r="F1643">
            <v>7</v>
          </cell>
          <cell r="G1643">
            <v>0</v>
          </cell>
          <cell r="H1643">
            <v>0</v>
          </cell>
          <cell r="I1643">
            <v>3</v>
          </cell>
          <cell r="J1643">
            <v>0</v>
          </cell>
          <cell r="K1643">
            <v>0</v>
          </cell>
          <cell r="L1643">
            <v>0</v>
          </cell>
          <cell r="M1643">
            <v>0</v>
          </cell>
          <cell r="N1643">
            <v>0.25</v>
          </cell>
          <cell r="O1643">
            <v>0.23300000000000001</v>
          </cell>
          <cell r="P1643">
            <v>0</v>
          </cell>
          <cell r="Q1643">
            <v>0</v>
          </cell>
          <cell r="R1643">
            <v>0</v>
          </cell>
          <cell r="S1643">
            <v>0</v>
          </cell>
          <cell r="T1643">
            <v>0</v>
          </cell>
          <cell r="U1643">
            <v>0</v>
          </cell>
          <cell r="V1643">
            <v>0</v>
          </cell>
          <cell r="W1643">
            <v>0</v>
          </cell>
          <cell r="X1643">
            <v>9.8800000000000008</v>
          </cell>
          <cell r="Y1643">
            <v>0</v>
          </cell>
          <cell r="Z1643">
            <v>27</v>
          </cell>
          <cell r="AA1643">
            <v>0</v>
          </cell>
          <cell r="AB1643">
            <v>0</v>
          </cell>
          <cell r="AC1643">
            <v>0</v>
          </cell>
          <cell r="AD1643">
            <v>0</v>
          </cell>
          <cell r="AE1643">
            <v>25.2</v>
          </cell>
          <cell r="AF1643">
            <v>9.2200000000000006</v>
          </cell>
          <cell r="AG1643">
            <v>7.19</v>
          </cell>
          <cell r="AH1643">
            <v>2.42</v>
          </cell>
          <cell r="AI1643">
            <v>6.6</v>
          </cell>
          <cell r="AJ1643">
            <v>5.0599999999999996</v>
          </cell>
          <cell r="AK1643">
            <v>4.4000000000000004</v>
          </cell>
          <cell r="AL1643">
            <v>1.24</v>
          </cell>
          <cell r="AM1643">
            <v>0</v>
          </cell>
          <cell r="AN1643">
            <v>17.5</v>
          </cell>
          <cell r="AO1643">
            <v>0</v>
          </cell>
          <cell r="AP1643">
            <v>8.68</v>
          </cell>
          <cell r="AQ1643">
            <v>0</v>
          </cell>
          <cell r="AR1643">
            <v>0</v>
          </cell>
          <cell r="AS1643">
            <v>0</v>
          </cell>
          <cell r="AT1643">
            <v>0</v>
          </cell>
          <cell r="AU1643">
            <v>0</v>
          </cell>
          <cell r="AV1643">
            <v>0</v>
          </cell>
          <cell r="AW1643">
            <v>0</v>
          </cell>
          <cell r="AX1643">
            <v>0</v>
          </cell>
          <cell r="AY1643" t="str">
            <v>HSS177.8X76.2X6.4</v>
          </cell>
        </row>
        <row r="1644">
          <cell r="A1644" t="str">
            <v>HSS</v>
          </cell>
          <cell r="B1644" t="str">
            <v>HSS7X3X3/16</v>
          </cell>
          <cell r="C1644">
            <v>12</v>
          </cell>
          <cell r="D1644">
            <v>3.28</v>
          </cell>
          <cell r="E1644">
            <v>0</v>
          </cell>
          <cell r="F1644">
            <v>7</v>
          </cell>
          <cell r="G1644">
            <v>0</v>
          </cell>
          <cell r="H1644">
            <v>0</v>
          </cell>
          <cell r="I1644">
            <v>3</v>
          </cell>
          <cell r="J1644">
            <v>0</v>
          </cell>
          <cell r="K1644">
            <v>0</v>
          </cell>
          <cell r="L1644">
            <v>0</v>
          </cell>
          <cell r="M1644">
            <v>0</v>
          </cell>
          <cell r="N1644">
            <v>0.1875</v>
          </cell>
          <cell r="O1644">
            <v>0.17399999999999999</v>
          </cell>
          <cell r="P1644">
            <v>0</v>
          </cell>
          <cell r="Q1644">
            <v>0</v>
          </cell>
          <cell r="R1644">
            <v>0</v>
          </cell>
          <cell r="S1644">
            <v>0</v>
          </cell>
          <cell r="T1644">
            <v>0</v>
          </cell>
          <cell r="U1644">
            <v>0</v>
          </cell>
          <cell r="V1644">
            <v>0</v>
          </cell>
          <cell r="W1644">
            <v>0</v>
          </cell>
          <cell r="X1644">
            <v>14.2</v>
          </cell>
          <cell r="Y1644">
            <v>0</v>
          </cell>
          <cell r="Z1644">
            <v>37.200000000000003</v>
          </cell>
          <cell r="AA1644">
            <v>0</v>
          </cell>
          <cell r="AB1644">
            <v>0</v>
          </cell>
          <cell r="AC1644">
            <v>0</v>
          </cell>
          <cell r="AD1644">
            <v>0</v>
          </cell>
          <cell r="AE1644">
            <v>19.8</v>
          </cell>
          <cell r="AF1644">
            <v>7.14</v>
          </cell>
          <cell r="AG1644">
            <v>5.65</v>
          </cell>
          <cell r="AH1644">
            <v>2.4500000000000002</v>
          </cell>
          <cell r="AI1644">
            <v>5.24</v>
          </cell>
          <cell r="AJ1644">
            <v>3.94</v>
          </cell>
          <cell r="AK1644">
            <v>3.5</v>
          </cell>
          <cell r="AL1644">
            <v>1.26</v>
          </cell>
          <cell r="AM1644">
            <v>0</v>
          </cell>
          <cell r="AN1644">
            <v>13.7</v>
          </cell>
          <cell r="AO1644">
            <v>0</v>
          </cell>
          <cell r="AP1644">
            <v>6.69</v>
          </cell>
          <cell r="AQ1644">
            <v>0</v>
          </cell>
          <cell r="AR1644">
            <v>0</v>
          </cell>
          <cell r="AS1644">
            <v>0</v>
          </cell>
          <cell r="AT1644">
            <v>0</v>
          </cell>
          <cell r="AU1644">
            <v>0</v>
          </cell>
          <cell r="AV1644">
            <v>0</v>
          </cell>
          <cell r="AW1644">
            <v>0</v>
          </cell>
          <cell r="AX1644">
            <v>0</v>
          </cell>
          <cell r="AY1644" t="str">
            <v>HSS177.8X76.2X4.8</v>
          </cell>
        </row>
        <row r="1645">
          <cell r="A1645" t="str">
            <v>HSS</v>
          </cell>
          <cell r="B1645" t="str">
            <v>HSS7X3X1/8</v>
          </cell>
          <cell r="C1645">
            <v>8.15</v>
          </cell>
          <cell r="D1645">
            <v>2.23</v>
          </cell>
          <cell r="E1645">
            <v>0</v>
          </cell>
          <cell r="F1645">
            <v>7</v>
          </cell>
          <cell r="G1645">
            <v>0</v>
          </cell>
          <cell r="H1645">
            <v>0</v>
          </cell>
          <cell r="I1645">
            <v>3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0.125</v>
          </cell>
          <cell r="O1645">
            <v>0.11600000000000001</v>
          </cell>
          <cell r="P1645">
            <v>0</v>
          </cell>
          <cell r="Q1645">
            <v>0</v>
          </cell>
          <cell r="R1645">
            <v>0</v>
          </cell>
          <cell r="S1645">
            <v>0</v>
          </cell>
          <cell r="T1645">
            <v>0</v>
          </cell>
          <cell r="U1645">
            <v>0</v>
          </cell>
          <cell r="V1645">
            <v>0</v>
          </cell>
          <cell r="W1645">
            <v>0</v>
          </cell>
          <cell r="X1645">
            <v>22.9</v>
          </cell>
          <cell r="Y1645">
            <v>0</v>
          </cell>
          <cell r="Z1645">
            <v>57.3</v>
          </cell>
          <cell r="AA1645">
            <v>0</v>
          </cell>
          <cell r="AB1645">
            <v>0</v>
          </cell>
          <cell r="AC1645">
            <v>0</v>
          </cell>
          <cell r="AD1645">
            <v>0</v>
          </cell>
          <cell r="AE1645">
            <v>13.8</v>
          </cell>
          <cell r="AF1645">
            <v>4.93</v>
          </cell>
          <cell r="AG1645">
            <v>3.95</v>
          </cell>
          <cell r="AH1645">
            <v>2.4900000000000002</v>
          </cell>
          <cell r="AI1645">
            <v>3.71</v>
          </cell>
          <cell r="AJ1645">
            <v>2.73</v>
          </cell>
          <cell r="AK1645">
            <v>2.48</v>
          </cell>
          <cell r="AL1645">
            <v>1.29</v>
          </cell>
          <cell r="AM1645">
            <v>0</v>
          </cell>
          <cell r="AN1645">
            <v>9.48</v>
          </cell>
          <cell r="AO1645">
            <v>0</v>
          </cell>
          <cell r="AP1645">
            <v>4.5999999999999996</v>
          </cell>
          <cell r="AQ1645">
            <v>0</v>
          </cell>
          <cell r="AR1645">
            <v>0</v>
          </cell>
          <cell r="AS1645">
            <v>0</v>
          </cell>
          <cell r="AT1645">
            <v>0</v>
          </cell>
          <cell r="AU1645">
            <v>0</v>
          </cell>
          <cell r="AV1645">
            <v>0</v>
          </cell>
          <cell r="AW1645">
            <v>0</v>
          </cell>
          <cell r="AX1645">
            <v>0</v>
          </cell>
          <cell r="AY1645" t="str">
            <v>HSS177.8X76.2X3.2</v>
          </cell>
        </row>
        <row r="1646">
          <cell r="A1646" t="str">
            <v>HSS</v>
          </cell>
          <cell r="B1646" t="str">
            <v>HSS6X6X5/8</v>
          </cell>
          <cell r="C1646">
            <v>42.1</v>
          </cell>
          <cell r="D1646">
            <v>11.7</v>
          </cell>
          <cell r="E1646">
            <v>0</v>
          </cell>
          <cell r="F1646">
            <v>6</v>
          </cell>
          <cell r="G1646">
            <v>0</v>
          </cell>
          <cell r="H1646">
            <v>0</v>
          </cell>
          <cell r="I1646">
            <v>6</v>
          </cell>
          <cell r="J1646">
            <v>0</v>
          </cell>
          <cell r="K1646">
            <v>0</v>
          </cell>
          <cell r="L1646">
            <v>0</v>
          </cell>
          <cell r="M1646">
            <v>0</v>
          </cell>
          <cell r="N1646">
            <v>0.625</v>
          </cell>
          <cell r="O1646">
            <v>0.58099999999999996</v>
          </cell>
          <cell r="P1646">
            <v>0</v>
          </cell>
          <cell r="Q1646">
            <v>0</v>
          </cell>
          <cell r="R1646">
            <v>0</v>
          </cell>
          <cell r="S1646">
            <v>0</v>
          </cell>
          <cell r="T1646">
            <v>0</v>
          </cell>
          <cell r="U1646">
            <v>0</v>
          </cell>
          <cell r="V1646">
            <v>0</v>
          </cell>
          <cell r="W1646">
            <v>0</v>
          </cell>
          <cell r="X1646">
            <v>7.33</v>
          </cell>
          <cell r="Y1646">
            <v>0</v>
          </cell>
          <cell r="Z1646">
            <v>7.33</v>
          </cell>
          <cell r="AA1646">
            <v>0</v>
          </cell>
          <cell r="AB1646">
            <v>0</v>
          </cell>
          <cell r="AC1646">
            <v>0</v>
          </cell>
          <cell r="AD1646">
            <v>0</v>
          </cell>
          <cell r="AE1646">
            <v>55.2</v>
          </cell>
          <cell r="AF1646">
            <v>23.2</v>
          </cell>
          <cell r="AG1646">
            <v>18.399999999999999</v>
          </cell>
          <cell r="AH1646">
            <v>2.17</v>
          </cell>
          <cell r="AI1646">
            <v>55.2</v>
          </cell>
          <cell r="AJ1646">
            <v>23.2</v>
          </cell>
          <cell r="AK1646">
            <v>18.399999999999999</v>
          </cell>
          <cell r="AL1646">
            <v>2.17</v>
          </cell>
          <cell r="AM1646">
            <v>0</v>
          </cell>
          <cell r="AN1646">
            <v>94.9</v>
          </cell>
          <cell r="AO1646">
            <v>0</v>
          </cell>
          <cell r="AP1646">
            <v>33.4</v>
          </cell>
          <cell r="AQ1646">
            <v>0</v>
          </cell>
          <cell r="AR1646">
            <v>0</v>
          </cell>
          <cell r="AS1646">
            <v>0</v>
          </cell>
          <cell r="AT1646">
            <v>0</v>
          </cell>
          <cell r="AU1646">
            <v>0</v>
          </cell>
          <cell r="AV1646">
            <v>0</v>
          </cell>
          <cell r="AW1646">
            <v>0</v>
          </cell>
          <cell r="AX1646">
            <v>0</v>
          </cell>
          <cell r="AY1646" t="str">
            <v>HSS152.4X152.4X15.9</v>
          </cell>
        </row>
        <row r="1647">
          <cell r="A1647" t="str">
            <v>HSS</v>
          </cell>
          <cell r="B1647" t="str">
            <v>HSS6X6X1/2</v>
          </cell>
          <cell r="C1647">
            <v>35.1</v>
          </cell>
          <cell r="D1647">
            <v>9.74</v>
          </cell>
          <cell r="E1647">
            <v>0</v>
          </cell>
          <cell r="F1647">
            <v>6</v>
          </cell>
          <cell r="G1647">
            <v>0</v>
          </cell>
          <cell r="H1647">
            <v>0</v>
          </cell>
          <cell r="I1647">
            <v>6</v>
          </cell>
          <cell r="J1647">
            <v>0</v>
          </cell>
          <cell r="K1647">
            <v>0</v>
          </cell>
          <cell r="L1647">
            <v>0</v>
          </cell>
          <cell r="M1647">
            <v>0</v>
          </cell>
          <cell r="N1647">
            <v>0.5</v>
          </cell>
          <cell r="O1647">
            <v>0.46500000000000002</v>
          </cell>
          <cell r="P1647">
            <v>0</v>
          </cell>
          <cell r="Q1647">
            <v>0</v>
          </cell>
          <cell r="R1647">
            <v>0</v>
          </cell>
          <cell r="S1647">
            <v>0</v>
          </cell>
          <cell r="T1647">
            <v>0</v>
          </cell>
          <cell r="U1647">
            <v>0</v>
          </cell>
          <cell r="V1647">
            <v>0</v>
          </cell>
          <cell r="W1647">
            <v>0</v>
          </cell>
          <cell r="X1647">
            <v>9.9</v>
          </cell>
          <cell r="Y1647">
            <v>0</v>
          </cell>
          <cell r="Z1647">
            <v>9.9</v>
          </cell>
          <cell r="AA1647">
            <v>0</v>
          </cell>
          <cell r="AB1647">
            <v>0</v>
          </cell>
          <cell r="AC1647">
            <v>0</v>
          </cell>
          <cell r="AD1647">
            <v>0</v>
          </cell>
          <cell r="AE1647">
            <v>48.3</v>
          </cell>
          <cell r="AF1647">
            <v>19.8</v>
          </cell>
          <cell r="AG1647">
            <v>16.100000000000001</v>
          </cell>
          <cell r="AH1647">
            <v>2.23</v>
          </cell>
          <cell r="AI1647">
            <v>48.3</v>
          </cell>
          <cell r="AJ1647">
            <v>19.8</v>
          </cell>
          <cell r="AK1647">
            <v>16.100000000000001</v>
          </cell>
          <cell r="AL1647">
            <v>2.23</v>
          </cell>
          <cell r="AM1647">
            <v>0</v>
          </cell>
          <cell r="AN1647">
            <v>81.099999999999994</v>
          </cell>
          <cell r="AO1647">
            <v>0</v>
          </cell>
          <cell r="AP1647">
            <v>28.1</v>
          </cell>
          <cell r="AQ1647">
            <v>0</v>
          </cell>
          <cell r="AR1647">
            <v>0</v>
          </cell>
          <cell r="AS1647">
            <v>0</v>
          </cell>
          <cell r="AT1647">
            <v>0</v>
          </cell>
          <cell r="AU1647">
            <v>0</v>
          </cell>
          <cell r="AV1647">
            <v>0</v>
          </cell>
          <cell r="AW1647">
            <v>0</v>
          </cell>
          <cell r="AX1647">
            <v>0</v>
          </cell>
          <cell r="AY1647" t="str">
            <v>HSS152.4X152.4X12.7</v>
          </cell>
        </row>
        <row r="1648">
          <cell r="A1648" t="str">
            <v>HSS</v>
          </cell>
          <cell r="B1648" t="str">
            <v>HSS6X6X3/8</v>
          </cell>
          <cell r="C1648">
            <v>27.4</v>
          </cell>
          <cell r="D1648">
            <v>7.58</v>
          </cell>
          <cell r="E1648">
            <v>0</v>
          </cell>
          <cell r="F1648">
            <v>6</v>
          </cell>
          <cell r="G1648">
            <v>0</v>
          </cell>
          <cell r="H1648">
            <v>0</v>
          </cell>
          <cell r="I1648">
            <v>6</v>
          </cell>
          <cell r="J1648">
            <v>0</v>
          </cell>
          <cell r="K1648">
            <v>0</v>
          </cell>
          <cell r="L1648">
            <v>0</v>
          </cell>
          <cell r="M1648">
            <v>0</v>
          </cell>
          <cell r="N1648">
            <v>0.375</v>
          </cell>
          <cell r="O1648">
            <v>0.34899999999999998</v>
          </cell>
          <cell r="P1648">
            <v>0</v>
          </cell>
          <cell r="Q1648">
            <v>0</v>
          </cell>
          <cell r="R1648">
            <v>0</v>
          </cell>
          <cell r="S1648">
            <v>0</v>
          </cell>
          <cell r="T1648">
            <v>0</v>
          </cell>
          <cell r="U1648">
            <v>0</v>
          </cell>
          <cell r="V1648">
            <v>0</v>
          </cell>
          <cell r="W1648">
            <v>0</v>
          </cell>
          <cell r="X1648">
            <v>14.2</v>
          </cell>
          <cell r="Y1648">
            <v>0</v>
          </cell>
          <cell r="Z1648">
            <v>14.2</v>
          </cell>
          <cell r="AA1648">
            <v>0</v>
          </cell>
          <cell r="AB1648">
            <v>0</v>
          </cell>
          <cell r="AC1648">
            <v>0</v>
          </cell>
          <cell r="AD1648">
            <v>0</v>
          </cell>
          <cell r="AE1648">
            <v>39.5</v>
          </cell>
          <cell r="AF1648">
            <v>15.8</v>
          </cell>
          <cell r="AG1648">
            <v>13.2</v>
          </cell>
          <cell r="AH1648">
            <v>2.2799999999999998</v>
          </cell>
          <cell r="AI1648">
            <v>39.5</v>
          </cell>
          <cell r="AJ1648">
            <v>15.8</v>
          </cell>
          <cell r="AK1648">
            <v>13.2</v>
          </cell>
          <cell r="AL1648">
            <v>2.2799999999999998</v>
          </cell>
          <cell r="AM1648">
            <v>0</v>
          </cell>
          <cell r="AN1648">
            <v>64.599999999999994</v>
          </cell>
          <cell r="AO1648">
            <v>0</v>
          </cell>
          <cell r="AP1648">
            <v>22.1</v>
          </cell>
          <cell r="AQ1648">
            <v>0</v>
          </cell>
          <cell r="AR1648">
            <v>0</v>
          </cell>
          <cell r="AS1648">
            <v>0</v>
          </cell>
          <cell r="AT1648">
            <v>0</v>
          </cell>
          <cell r="AU1648">
            <v>0</v>
          </cell>
          <cell r="AV1648">
            <v>0</v>
          </cell>
          <cell r="AW1648">
            <v>0</v>
          </cell>
          <cell r="AX1648">
            <v>0</v>
          </cell>
          <cell r="AY1648" t="str">
            <v>HSS152.4X152.4X9.5</v>
          </cell>
        </row>
        <row r="1649">
          <cell r="A1649" t="str">
            <v>HSS</v>
          </cell>
          <cell r="B1649" t="str">
            <v>HSS6X6X5/16</v>
          </cell>
          <cell r="C1649">
            <v>23.3</v>
          </cell>
          <cell r="D1649">
            <v>6.43</v>
          </cell>
          <cell r="E1649">
            <v>0</v>
          </cell>
          <cell r="F1649">
            <v>6</v>
          </cell>
          <cell r="G1649">
            <v>0</v>
          </cell>
          <cell r="H1649">
            <v>0</v>
          </cell>
          <cell r="I1649">
            <v>6</v>
          </cell>
          <cell r="J1649">
            <v>0</v>
          </cell>
          <cell r="K1649">
            <v>0</v>
          </cell>
          <cell r="L1649">
            <v>0</v>
          </cell>
          <cell r="M1649">
            <v>0</v>
          </cell>
          <cell r="N1649">
            <v>0.3125</v>
          </cell>
          <cell r="O1649">
            <v>0.29099999999999998</v>
          </cell>
          <cell r="P1649">
            <v>0</v>
          </cell>
          <cell r="Q1649">
            <v>0</v>
          </cell>
          <cell r="R1649">
            <v>0</v>
          </cell>
          <cell r="S1649">
            <v>0</v>
          </cell>
          <cell r="T1649">
            <v>0</v>
          </cell>
          <cell r="U1649">
            <v>0</v>
          </cell>
          <cell r="V1649">
            <v>0</v>
          </cell>
          <cell r="W1649">
            <v>0</v>
          </cell>
          <cell r="X1649">
            <v>17.600000000000001</v>
          </cell>
          <cell r="Y1649">
            <v>0</v>
          </cell>
          <cell r="Z1649">
            <v>17.600000000000001</v>
          </cell>
          <cell r="AA1649">
            <v>0</v>
          </cell>
          <cell r="AB1649">
            <v>0</v>
          </cell>
          <cell r="AC1649">
            <v>0</v>
          </cell>
          <cell r="AD1649">
            <v>0</v>
          </cell>
          <cell r="AE1649">
            <v>34.299999999999997</v>
          </cell>
          <cell r="AF1649">
            <v>13.6</v>
          </cell>
          <cell r="AG1649">
            <v>11.4</v>
          </cell>
          <cell r="AH1649">
            <v>2.31</v>
          </cell>
          <cell r="AI1649">
            <v>34.299999999999997</v>
          </cell>
          <cell r="AJ1649">
            <v>13.6</v>
          </cell>
          <cell r="AK1649">
            <v>11.4</v>
          </cell>
          <cell r="AL1649">
            <v>2.31</v>
          </cell>
          <cell r="AM1649">
            <v>0</v>
          </cell>
          <cell r="AN1649">
            <v>55.4</v>
          </cell>
          <cell r="AO1649">
            <v>0</v>
          </cell>
          <cell r="AP1649">
            <v>18.899999999999999</v>
          </cell>
          <cell r="AQ1649">
            <v>0</v>
          </cell>
          <cell r="AR1649">
            <v>0</v>
          </cell>
          <cell r="AS1649">
            <v>0</v>
          </cell>
          <cell r="AT1649">
            <v>0</v>
          </cell>
          <cell r="AU1649">
            <v>0</v>
          </cell>
          <cell r="AV1649">
            <v>0</v>
          </cell>
          <cell r="AW1649">
            <v>0</v>
          </cell>
          <cell r="AX1649">
            <v>0</v>
          </cell>
          <cell r="AY1649" t="str">
            <v>HSS152.4X152.4X7.9</v>
          </cell>
        </row>
        <row r="1650">
          <cell r="A1650" t="str">
            <v>HSS</v>
          </cell>
          <cell r="B1650" t="str">
            <v>HSS6X6X1/4</v>
          </cell>
          <cell r="C1650">
            <v>19</v>
          </cell>
          <cell r="D1650">
            <v>5.24</v>
          </cell>
          <cell r="E1650">
            <v>0</v>
          </cell>
          <cell r="F1650">
            <v>6</v>
          </cell>
          <cell r="G1650">
            <v>0</v>
          </cell>
          <cell r="H1650">
            <v>0</v>
          </cell>
          <cell r="I1650">
            <v>6</v>
          </cell>
          <cell r="J1650">
            <v>0</v>
          </cell>
          <cell r="K1650">
            <v>0</v>
          </cell>
          <cell r="L1650">
            <v>0</v>
          </cell>
          <cell r="M1650">
            <v>0</v>
          </cell>
          <cell r="N1650">
            <v>0.25</v>
          </cell>
          <cell r="O1650">
            <v>0.23300000000000001</v>
          </cell>
          <cell r="P1650">
            <v>0</v>
          </cell>
          <cell r="Q1650">
            <v>0</v>
          </cell>
          <cell r="R1650">
            <v>0</v>
          </cell>
          <cell r="S1650">
            <v>0</v>
          </cell>
          <cell r="T1650">
            <v>0</v>
          </cell>
          <cell r="U1650">
            <v>0</v>
          </cell>
          <cell r="V1650">
            <v>0</v>
          </cell>
          <cell r="W1650">
            <v>0</v>
          </cell>
          <cell r="X1650">
            <v>22.8</v>
          </cell>
          <cell r="Y1650">
            <v>0</v>
          </cell>
          <cell r="Z1650">
            <v>22.8</v>
          </cell>
          <cell r="AA1650">
            <v>0</v>
          </cell>
          <cell r="AB1650">
            <v>0</v>
          </cell>
          <cell r="AC1650">
            <v>0</v>
          </cell>
          <cell r="AD1650">
            <v>0</v>
          </cell>
          <cell r="AE1650">
            <v>28.6</v>
          </cell>
          <cell r="AF1650">
            <v>11.2</v>
          </cell>
          <cell r="AG1650">
            <v>9.5399999999999991</v>
          </cell>
          <cell r="AH1650">
            <v>2.34</v>
          </cell>
          <cell r="AI1650">
            <v>28.6</v>
          </cell>
          <cell r="AJ1650">
            <v>11.2</v>
          </cell>
          <cell r="AK1650">
            <v>9.5399999999999991</v>
          </cell>
          <cell r="AL1650">
            <v>2.34</v>
          </cell>
          <cell r="AM1650">
            <v>0</v>
          </cell>
          <cell r="AN1650">
            <v>45.6</v>
          </cell>
          <cell r="AO1650">
            <v>0</v>
          </cell>
          <cell r="AP1650">
            <v>15.4</v>
          </cell>
          <cell r="AQ1650">
            <v>0</v>
          </cell>
          <cell r="AR1650">
            <v>0</v>
          </cell>
          <cell r="AS1650">
            <v>0</v>
          </cell>
          <cell r="AT1650">
            <v>0</v>
          </cell>
          <cell r="AU1650">
            <v>0</v>
          </cell>
          <cell r="AV1650">
            <v>0</v>
          </cell>
          <cell r="AW1650">
            <v>0</v>
          </cell>
          <cell r="AX1650">
            <v>0</v>
          </cell>
          <cell r="AY1650" t="str">
            <v>HSS150X150X6.3</v>
          </cell>
        </row>
        <row r="1651">
          <cell r="A1651" t="str">
            <v>HSS</v>
          </cell>
          <cell r="B1651" t="str">
            <v>HSS6X6X3/16</v>
          </cell>
          <cell r="C1651">
            <v>14.5</v>
          </cell>
          <cell r="D1651">
            <v>3.98</v>
          </cell>
          <cell r="E1651">
            <v>0</v>
          </cell>
          <cell r="F1651">
            <v>6</v>
          </cell>
          <cell r="G1651">
            <v>0</v>
          </cell>
          <cell r="H1651">
            <v>0</v>
          </cell>
          <cell r="I1651">
            <v>6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0.1875</v>
          </cell>
          <cell r="O1651">
            <v>0.17399999999999999</v>
          </cell>
          <cell r="P1651">
            <v>0</v>
          </cell>
          <cell r="Q1651">
            <v>0</v>
          </cell>
          <cell r="R1651">
            <v>0</v>
          </cell>
          <cell r="S1651">
            <v>0</v>
          </cell>
          <cell r="T1651">
            <v>0</v>
          </cell>
          <cell r="U1651">
            <v>0</v>
          </cell>
          <cell r="V1651">
            <v>0</v>
          </cell>
          <cell r="W1651">
            <v>0</v>
          </cell>
          <cell r="X1651">
            <v>31.5</v>
          </cell>
          <cell r="Y1651">
            <v>0</v>
          </cell>
          <cell r="Z1651">
            <v>31.5</v>
          </cell>
          <cell r="AA1651">
            <v>0</v>
          </cell>
          <cell r="AB1651">
            <v>0</v>
          </cell>
          <cell r="AC1651">
            <v>0</v>
          </cell>
          <cell r="AD1651">
            <v>0</v>
          </cell>
          <cell r="AE1651">
            <v>22.3</v>
          </cell>
          <cell r="AF1651">
            <v>8.6300000000000008</v>
          </cell>
          <cell r="AG1651">
            <v>7.42</v>
          </cell>
          <cell r="AH1651">
            <v>2.37</v>
          </cell>
          <cell r="AI1651">
            <v>22.3</v>
          </cell>
          <cell r="AJ1651">
            <v>8.6300000000000008</v>
          </cell>
          <cell r="AK1651">
            <v>7.42</v>
          </cell>
          <cell r="AL1651">
            <v>2.37</v>
          </cell>
          <cell r="AM1651">
            <v>0</v>
          </cell>
          <cell r="AN1651">
            <v>35</v>
          </cell>
          <cell r="AO1651">
            <v>0</v>
          </cell>
          <cell r="AP1651">
            <v>11.8</v>
          </cell>
          <cell r="AQ1651">
            <v>0</v>
          </cell>
          <cell r="AR1651">
            <v>0</v>
          </cell>
          <cell r="AS1651">
            <v>0</v>
          </cell>
          <cell r="AT1651">
            <v>0</v>
          </cell>
          <cell r="AU1651">
            <v>0</v>
          </cell>
          <cell r="AV1651">
            <v>0</v>
          </cell>
          <cell r="AW1651">
            <v>0</v>
          </cell>
          <cell r="AX1651">
            <v>0</v>
          </cell>
          <cell r="AY1651" t="str">
            <v>HSS152.4X152.4X4.8</v>
          </cell>
        </row>
        <row r="1652">
          <cell r="A1652" t="str">
            <v>HSS</v>
          </cell>
          <cell r="B1652" t="str">
            <v>HSS6X6X1/8</v>
          </cell>
          <cell r="C1652">
            <v>9.85</v>
          </cell>
          <cell r="D1652">
            <v>2.7</v>
          </cell>
          <cell r="E1652">
            <v>0</v>
          </cell>
          <cell r="F1652">
            <v>6</v>
          </cell>
          <cell r="G1652">
            <v>0</v>
          </cell>
          <cell r="H1652">
            <v>0</v>
          </cell>
          <cell r="I1652">
            <v>6</v>
          </cell>
          <cell r="J1652">
            <v>0</v>
          </cell>
          <cell r="K1652">
            <v>0</v>
          </cell>
          <cell r="L1652">
            <v>0</v>
          </cell>
          <cell r="M1652">
            <v>0</v>
          </cell>
          <cell r="N1652">
            <v>0.125</v>
          </cell>
          <cell r="O1652">
            <v>0.11600000000000001</v>
          </cell>
          <cell r="P1652">
            <v>0</v>
          </cell>
          <cell r="Q1652">
            <v>0</v>
          </cell>
          <cell r="R1652">
            <v>0</v>
          </cell>
          <cell r="S1652">
            <v>0</v>
          </cell>
          <cell r="T1652">
            <v>0</v>
          </cell>
          <cell r="U1652">
            <v>0</v>
          </cell>
          <cell r="V1652">
            <v>0</v>
          </cell>
          <cell r="W1652">
            <v>0</v>
          </cell>
          <cell r="X1652">
            <v>48.7</v>
          </cell>
          <cell r="Y1652">
            <v>0</v>
          </cell>
          <cell r="Z1652">
            <v>48.7</v>
          </cell>
          <cell r="AA1652">
            <v>0</v>
          </cell>
          <cell r="AB1652">
            <v>0</v>
          </cell>
          <cell r="AC1652">
            <v>0</v>
          </cell>
          <cell r="AD1652">
            <v>0</v>
          </cell>
          <cell r="AE1652">
            <v>15.5</v>
          </cell>
          <cell r="AF1652">
            <v>5.92</v>
          </cell>
          <cell r="AG1652">
            <v>5.15</v>
          </cell>
          <cell r="AH1652">
            <v>2.39</v>
          </cell>
          <cell r="AI1652">
            <v>15.5</v>
          </cell>
          <cell r="AJ1652">
            <v>5.92</v>
          </cell>
          <cell r="AK1652">
            <v>5.15</v>
          </cell>
          <cell r="AL1652">
            <v>2.39</v>
          </cell>
          <cell r="AM1652">
            <v>0</v>
          </cell>
          <cell r="AN1652">
            <v>23.9</v>
          </cell>
          <cell r="AO1652">
            <v>0</v>
          </cell>
          <cell r="AP1652">
            <v>8.0299999999999994</v>
          </cell>
          <cell r="AQ1652">
            <v>0</v>
          </cell>
          <cell r="AR1652">
            <v>0</v>
          </cell>
          <cell r="AS1652">
            <v>0</v>
          </cell>
          <cell r="AT1652">
            <v>0</v>
          </cell>
          <cell r="AU1652">
            <v>0</v>
          </cell>
          <cell r="AV1652">
            <v>0</v>
          </cell>
          <cell r="AW1652">
            <v>0</v>
          </cell>
          <cell r="AX1652">
            <v>0</v>
          </cell>
          <cell r="AY1652" t="str">
            <v>HSS152.4X152.4X3.2</v>
          </cell>
        </row>
        <row r="1653">
          <cell r="A1653" t="str">
            <v>HSS</v>
          </cell>
          <cell r="B1653" t="str">
            <v>HSS6X5X3/8</v>
          </cell>
          <cell r="C1653">
            <v>24.9</v>
          </cell>
          <cell r="D1653">
            <v>6.88</v>
          </cell>
          <cell r="E1653">
            <v>0</v>
          </cell>
          <cell r="F1653">
            <v>6</v>
          </cell>
          <cell r="G1653">
            <v>0</v>
          </cell>
          <cell r="H1653">
            <v>0</v>
          </cell>
          <cell r="I1653">
            <v>5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0.375</v>
          </cell>
          <cell r="O1653">
            <v>0.34899999999999998</v>
          </cell>
          <cell r="P1653">
            <v>0</v>
          </cell>
          <cell r="Q1653">
            <v>0</v>
          </cell>
          <cell r="R1653">
            <v>0</v>
          </cell>
          <cell r="S1653">
            <v>0</v>
          </cell>
          <cell r="T1653">
            <v>0</v>
          </cell>
          <cell r="U1653">
            <v>0</v>
          </cell>
          <cell r="V1653">
            <v>0</v>
          </cell>
          <cell r="W1653">
            <v>0</v>
          </cell>
          <cell r="X1653">
            <v>11.3</v>
          </cell>
          <cell r="Y1653">
            <v>0</v>
          </cell>
          <cell r="Z1653">
            <v>14.2</v>
          </cell>
          <cell r="AA1653">
            <v>0</v>
          </cell>
          <cell r="AB1653">
            <v>0</v>
          </cell>
          <cell r="AC1653">
            <v>0</v>
          </cell>
          <cell r="AD1653">
            <v>0</v>
          </cell>
          <cell r="AE1653">
            <v>33.9</v>
          </cell>
          <cell r="AF1653">
            <v>13.8</v>
          </cell>
          <cell r="AG1653">
            <v>11.3</v>
          </cell>
          <cell r="AH1653">
            <v>2.2200000000000002</v>
          </cell>
          <cell r="AI1653">
            <v>25.5</v>
          </cell>
          <cell r="AJ1653">
            <v>12.2</v>
          </cell>
          <cell r="AK1653">
            <v>10.199999999999999</v>
          </cell>
          <cell r="AL1653">
            <v>1.92</v>
          </cell>
          <cell r="AM1653">
            <v>0</v>
          </cell>
          <cell r="AN1653">
            <v>48.1</v>
          </cell>
          <cell r="AO1653">
            <v>0</v>
          </cell>
          <cell r="AP1653">
            <v>18.2</v>
          </cell>
          <cell r="AQ1653">
            <v>0</v>
          </cell>
          <cell r="AR1653">
            <v>0</v>
          </cell>
          <cell r="AS1653">
            <v>0</v>
          </cell>
          <cell r="AT1653">
            <v>0</v>
          </cell>
          <cell r="AU1653">
            <v>0</v>
          </cell>
          <cell r="AV1653">
            <v>0</v>
          </cell>
          <cell r="AW1653">
            <v>0</v>
          </cell>
          <cell r="AX1653">
            <v>0</v>
          </cell>
          <cell r="AY1653" t="str">
            <v>HSS152.4X127X9.5</v>
          </cell>
        </row>
        <row r="1654">
          <cell r="A1654" t="str">
            <v>HSS</v>
          </cell>
          <cell r="B1654" t="str">
            <v>HSS6X5X5/16</v>
          </cell>
          <cell r="C1654">
            <v>21.2</v>
          </cell>
          <cell r="D1654">
            <v>5.85</v>
          </cell>
          <cell r="E1654">
            <v>0</v>
          </cell>
          <cell r="F1654">
            <v>6</v>
          </cell>
          <cell r="G1654">
            <v>0</v>
          </cell>
          <cell r="H1654">
            <v>0</v>
          </cell>
          <cell r="I1654">
            <v>5</v>
          </cell>
          <cell r="J1654">
            <v>0</v>
          </cell>
          <cell r="K1654">
            <v>0</v>
          </cell>
          <cell r="L1654">
            <v>0</v>
          </cell>
          <cell r="M1654">
            <v>0</v>
          </cell>
          <cell r="N1654">
            <v>0.3125</v>
          </cell>
          <cell r="O1654">
            <v>0.29099999999999998</v>
          </cell>
          <cell r="P1654">
            <v>0</v>
          </cell>
          <cell r="Q1654">
            <v>0</v>
          </cell>
          <cell r="R1654">
            <v>0</v>
          </cell>
          <cell r="S1654">
            <v>0</v>
          </cell>
          <cell r="T1654">
            <v>0</v>
          </cell>
          <cell r="U1654">
            <v>0</v>
          </cell>
          <cell r="V1654">
            <v>0</v>
          </cell>
          <cell r="W1654">
            <v>0</v>
          </cell>
          <cell r="X1654">
            <v>14.2</v>
          </cell>
          <cell r="Y1654">
            <v>0</v>
          </cell>
          <cell r="Z1654">
            <v>17.600000000000001</v>
          </cell>
          <cell r="AA1654">
            <v>0</v>
          </cell>
          <cell r="AB1654">
            <v>0</v>
          </cell>
          <cell r="AC1654">
            <v>0</v>
          </cell>
          <cell r="AD1654">
            <v>0</v>
          </cell>
          <cell r="AE1654">
            <v>29.6</v>
          </cell>
          <cell r="AF1654">
            <v>11.9</v>
          </cell>
          <cell r="AG1654">
            <v>9.85</v>
          </cell>
          <cell r="AH1654">
            <v>2.25</v>
          </cell>
          <cell r="AI1654">
            <v>22.3</v>
          </cell>
          <cell r="AJ1654">
            <v>10.5</v>
          </cell>
          <cell r="AK1654">
            <v>8.91</v>
          </cell>
          <cell r="AL1654">
            <v>1.95</v>
          </cell>
          <cell r="AM1654">
            <v>0</v>
          </cell>
          <cell r="AN1654">
            <v>41.4</v>
          </cell>
          <cell r="AO1654">
            <v>0</v>
          </cell>
          <cell r="AP1654">
            <v>15.6</v>
          </cell>
          <cell r="AQ1654">
            <v>0</v>
          </cell>
          <cell r="AR1654">
            <v>0</v>
          </cell>
          <cell r="AS1654">
            <v>0</v>
          </cell>
          <cell r="AT1654">
            <v>0</v>
          </cell>
          <cell r="AU1654">
            <v>0</v>
          </cell>
          <cell r="AV1654">
            <v>0</v>
          </cell>
          <cell r="AW1654">
            <v>0</v>
          </cell>
          <cell r="AX1654">
            <v>0</v>
          </cell>
          <cell r="AY1654" t="str">
            <v>HSS152.4X127X7.9</v>
          </cell>
        </row>
        <row r="1655">
          <cell r="A1655" t="str">
            <v>HSS</v>
          </cell>
          <cell r="B1655" t="str">
            <v>HSS6X5X1/4</v>
          </cell>
          <cell r="C1655">
            <v>17.3</v>
          </cell>
          <cell r="D1655">
            <v>4.7699999999999996</v>
          </cell>
          <cell r="E1655">
            <v>0</v>
          </cell>
          <cell r="F1655">
            <v>6</v>
          </cell>
          <cell r="G1655">
            <v>0</v>
          </cell>
          <cell r="H1655">
            <v>0</v>
          </cell>
          <cell r="I1655">
            <v>5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0.25</v>
          </cell>
          <cell r="O1655">
            <v>0.23300000000000001</v>
          </cell>
          <cell r="P1655">
            <v>0</v>
          </cell>
          <cell r="Q1655">
            <v>0</v>
          </cell>
          <cell r="R1655">
            <v>0</v>
          </cell>
          <cell r="S1655">
            <v>0</v>
          </cell>
          <cell r="T1655">
            <v>0</v>
          </cell>
          <cell r="U1655">
            <v>0</v>
          </cell>
          <cell r="V1655">
            <v>0</v>
          </cell>
          <cell r="W1655">
            <v>0</v>
          </cell>
          <cell r="X1655">
            <v>18.5</v>
          </cell>
          <cell r="Y1655">
            <v>0</v>
          </cell>
          <cell r="Z1655">
            <v>22.8</v>
          </cell>
          <cell r="AA1655">
            <v>0</v>
          </cell>
          <cell r="AB1655">
            <v>0</v>
          </cell>
          <cell r="AC1655">
            <v>0</v>
          </cell>
          <cell r="AD1655">
            <v>0</v>
          </cell>
          <cell r="AE1655">
            <v>24.7</v>
          </cell>
          <cell r="AF1655">
            <v>9.8699999999999992</v>
          </cell>
          <cell r="AG1655">
            <v>8.25</v>
          </cell>
          <cell r="AH1655">
            <v>2.2799999999999998</v>
          </cell>
          <cell r="AI1655">
            <v>18.7</v>
          </cell>
          <cell r="AJ1655">
            <v>8.7200000000000006</v>
          </cell>
          <cell r="AK1655">
            <v>7.47</v>
          </cell>
          <cell r="AL1655">
            <v>1.98</v>
          </cell>
          <cell r="AM1655">
            <v>0</v>
          </cell>
          <cell r="AN1655">
            <v>34.200000000000003</v>
          </cell>
          <cell r="AO1655">
            <v>0</v>
          </cell>
          <cell r="AP1655">
            <v>12.8</v>
          </cell>
          <cell r="AQ1655">
            <v>0</v>
          </cell>
          <cell r="AR1655">
            <v>0</v>
          </cell>
          <cell r="AS1655">
            <v>0</v>
          </cell>
          <cell r="AT1655">
            <v>0</v>
          </cell>
          <cell r="AU1655">
            <v>0</v>
          </cell>
          <cell r="AV1655">
            <v>0</v>
          </cell>
          <cell r="AW1655">
            <v>0</v>
          </cell>
          <cell r="AX1655">
            <v>0</v>
          </cell>
          <cell r="AY1655" t="str">
            <v>HSS152.4X127X6.4</v>
          </cell>
        </row>
        <row r="1656">
          <cell r="A1656" t="str">
            <v>HSS</v>
          </cell>
          <cell r="B1656" t="str">
            <v>HSS6X5X3/16</v>
          </cell>
          <cell r="C1656">
            <v>13.2</v>
          </cell>
          <cell r="D1656">
            <v>3.63</v>
          </cell>
          <cell r="E1656">
            <v>0</v>
          </cell>
          <cell r="F1656">
            <v>6</v>
          </cell>
          <cell r="G1656">
            <v>0</v>
          </cell>
          <cell r="H1656">
            <v>0</v>
          </cell>
          <cell r="I1656">
            <v>5</v>
          </cell>
          <cell r="J1656">
            <v>0</v>
          </cell>
          <cell r="K1656">
            <v>0</v>
          </cell>
          <cell r="L1656">
            <v>0</v>
          </cell>
          <cell r="M1656">
            <v>0</v>
          </cell>
          <cell r="N1656">
            <v>0.1875</v>
          </cell>
          <cell r="O1656">
            <v>0.17399999999999999</v>
          </cell>
          <cell r="P1656">
            <v>0</v>
          </cell>
          <cell r="Q1656">
            <v>0</v>
          </cell>
          <cell r="R1656">
            <v>0</v>
          </cell>
          <cell r="S1656">
            <v>0</v>
          </cell>
          <cell r="T1656">
            <v>0</v>
          </cell>
          <cell r="U1656">
            <v>0</v>
          </cell>
          <cell r="V1656">
            <v>0</v>
          </cell>
          <cell r="W1656">
            <v>0</v>
          </cell>
          <cell r="X1656">
            <v>25.7</v>
          </cell>
          <cell r="Y1656">
            <v>0</v>
          </cell>
          <cell r="Z1656">
            <v>31.5</v>
          </cell>
          <cell r="AA1656">
            <v>0</v>
          </cell>
          <cell r="AB1656">
            <v>0</v>
          </cell>
          <cell r="AC1656">
            <v>0</v>
          </cell>
          <cell r="AD1656">
            <v>0</v>
          </cell>
          <cell r="AE1656">
            <v>19.3</v>
          </cell>
          <cell r="AF1656">
            <v>7.62</v>
          </cell>
          <cell r="AG1656">
            <v>6.44</v>
          </cell>
          <cell r="AH1656">
            <v>2.31</v>
          </cell>
          <cell r="AI1656">
            <v>14.6</v>
          </cell>
          <cell r="AJ1656">
            <v>6.73</v>
          </cell>
          <cell r="AK1656">
            <v>5.84</v>
          </cell>
          <cell r="AL1656">
            <v>2.0099999999999998</v>
          </cell>
          <cell r="AM1656">
            <v>0</v>
          </cell>
          <cell r="AN1656">
            <v>26.3</v>
          </cell>
          <cell r="AO1656">
            <v>0</v>
          </cell>
          <cell r="AP1656">
            <v>9.76</v>
          </cell>
          <cell r="AQ1656">
            <v>0</v>
          </cell>
          <cell r="AR1656">
            <v>0</v>
          </cell>
          <cell r="AS1656">
            <v>0</v>
          </cell>
          <cell r="AT1656">
            <v>0</v>
          </cell>
          <cell r="AU1656">
            <v>0</v>
          </cell>
          <cell r="AV1656">
            <v>0</v>
          </cell>
          <cell r="AW1656">
            <v>0</v>
          </cell>
          <cell r="AX1656">
            <v>0</v>
          </cell>
          <cell r="AY1656" t="str">
            <v>HSS152.4X127X4.8</v>
          </cell>
        </row>
        <row r="1657">
          <cell r="A1657" t="str">
            <v>HSS</v>
          </cell>
          <cell r="B1657" t="str">
            <v>HSS6X4X1/2</v>
          </cell>
          <cell r="C1657">
            <v>28.3</v>
          </cell>
          <cell r="D1657">
            <v>7.88</v>
          </cell>
          <cell r="E1657">
            <v>0</v>
          </cell>
          <cell r="F1657">
            <v>6</v>
          </cell>
          <cell r="G1657">
            <v>0</v>
          </cell>
          <cell r="H1657">
            <v>0</v>
          </cell>
          <cell r="I1657">
            <v>4</v>
          </cell>
          <cell r="J1657">
            <v>0</v>
          </cell>
          <cell r="K1657">
            <v>0</v>
          </cell>
          <cell r="L1657">
            <v>0</v>
          </cell>
          <cell r="M1657">
            <v>0</v>
          </cell>
          <cell r="N1657">
            <v>0.5</v>
          </cell>
          <cell r="O1657">
            <v>0.46500000000000002</v>
          </cell>
          <cell r="P1657">
            <v>0</v>
          </cell>
          <cell r="Q1657">
            <v>0</v>
          </cell>
          <cell r="R1657">
            <v>0</v>
          </cell>
          <cell r="S1657">
            <v>0</v>
          </cell>
          <cell r="T1657">
            <v>0</v>
          </cell>
          <cell r="U1657">
            <v>0</v>
          </cell>
          <cell r="V1657">
            <v>0</v>
          </cell>
          <cell r="W1657">
            <v>0</v>
          </cell>
          <cell r="X1657">
            <v>5.6</v>
          </cell>
          <cell r="Y1657">
            <v>0</v>
          </cell>
          <cell r="Z1657">
            <v>9.9</v>
          </cell>
          <cell r="AA1657">
            <v>0</v>
          </cell>
          <cell r="AB1657">
            <v>0</v>
          </cell>
          <cell r="AC1657">
            <v>0</v>
          </cell>
          <cell r="AD1657">
            <v>0</v>
          </cell>
          <cell r="AE1657">
            <v>34</v>
          </cell>
          <cell r="AF1657">
            <v>14.6</v>
          </cell>
          <cell r="AG1657">
            <v>11.3</v>
          </cell>
          <cell r="AH1657">
            <v>2.08</v>
          </cell>
          <cell r="AI1657">
            <v>17.8</v>
          </cell>
          <cell r="AJ1657">
            <v>11</v>
          </cell>
          <cell r="AK1657">
            <v>8.89</v>
          </cell>
          <cell r="AL1657">
            <v>1.5</v>
          </cell>
          <cell r="AM1657">
            <v>0</v>
          </cell>
          <cell r="AN1657">
            <v>40.299999999999997</v>
          </cell>
          <cell r="AO1657">
            <v>0</v>
          </cell>
          <cell r="AP1657">
            <v>17.8</v>
          </cell>
          <cell r="AQ1657">
            <v>0</v>
          </cell>
          <cell r="AR1657">
            <v>0</v>
          </cell>
          <cell r="AS1657">
            <v>0</v>
          </cell>
          <cell r="AT1657">
            <v>0</v>
          </cell>
          <cell r="AU1657">
            <v>0</v>
          </cell>
          <cell r="AV1657">
            <v>0</v>
          </cell>
          <cell r="AW1657">
            <v>0</v>
          </cell>
          <cell r="AX1657">
            <v>0</v>
          </cell>
          <cell r="AY1657" t="str">
            <v>HSS152.4X101.6X12.7</v>
          </cell>
        </row>
        <row r="1658">
          <cell r="A1658" t="str">
            <v>HSS</v>
          </cell>
          <cell r="B1658" t="str">
            <v>HSS6X4X3/8</v>
          </cell>
          <cell r="C1658">
            <v>22.3</v>
          </cell>
          <cell r="D1658">
            <v>6.18</v>
          </cell>
          <cell r="E1658">
            <v>0</v>
          </cell>
          <cell r="F1658">
            <v>6</v>
          </cell>
          <cell r="G1658">
            <v>0</v>
          </cell>
          <cell r="H1658">
            <v>0</v>
          </cell>
          <cell r="I1658">
            <v>4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0.375</v>
          </cell>
          <cell r="O1658">
            <v>0.34899999999999998</v>
          </cell>
          <cell r="P1658">
            <v>0</v>
          </cell>
          <cell r="Q1658">
            <v>0</v>
          </cell>
          <cell r="R1658">
            <v>0</v>
          </cell>
          <cell r="S1658">
            <v>0</v>
          </cell>
          <cell r="T1658">
            <v>0</v>
          </cell>
          <cell r="U1658">
            <v>0</v>
          </cell>
          <cell r="V1658">
            <v>0</v>
          </cell>
          <cell r="W1658">
            <v>0</v>
          </cell>
          <cell r="X1658">
            <v>8.4600000000000009</v>
          </cell>
          <cell r="Y1658">
            <v>0</v>
          </cell>
          <cell r="Z1658">
            <v>14.2</v>
          </cell>
          <cell r="AA1658">
            <v>0</v>
          </cell>
          <cell r="AB1658">
            <v>0</v>
          </cell>
          <cell r="AC1658">
            <v>0</v>
          </cell>
          <cell r="AD1658">
            <v>0</v>
          </cell>
          <cell r="AE1658">
            <v>28.3</v>
          </cell>
          <cell r="AF1658">
            <v>11.9</v>
          </cell>
          <cell r="AG1658">
            <v>9.43</v>
          </cell>
          <cell r="AH1658">
            <v>2.14</v>
          </cell>
          <cell r="AI1658">
            <v>14.9</v>
          </cell>
          <cell r="AJ1658">
            <v>8.94</v>
          </cell>
          <cell r="AK1658">
            <v>7.47</v>
          </cell>
          <cell r="AL1658">
            <v>1.55</v>
          </cell>
          <cell r="AM1658">
            <v>0</v>
          </cell>
          <cell r="AN1658">
            <v>32.799999999999997</v>
          </cell>
          <cell r="AO1658">
            <v>0</v>
          </cell>
          <cell r="AP1658">
            <v>14.2</v>
          </cell>
          <cell r="AQ1658">
            <v>0</v>
          </cell>
          <cell r="AR1658">
            <v>0</v>
          </cell>
          <cell r="AS1658">
            <v>0</v>
          </cell>
          <cell r="AT1658">
            <v>0</v>
          </cell>
          <cell r="AU1658">
            <v>0</v>
          </cell>
          <cell r="AV1658">
            <v>0</v>
          </cell>
          <cell r="AW1658">
            <v>0</v>
          </cell>
          <cell r="AX1658">
            <v>0</v>
          </cell>
          <cell r="AY1658" t="str">
            <v>HSS152.4X101.6X9.5</v>
          </cell>
        </row>
        <row r="1659">
          <cell r="A1659" t="str">
            <v>HSS</v>
          </cell>
          <cell r="B1659" t="str">
            <v>HSS6X4X5/16</v>
          </cell>
          <cell r="C1659">
            <v>19</v>
          </cell>
          <cell r="D1659">
            <v>5.26</v>
          </cell>
          <cell r="E1659">
            <v>0</v>
          </cell>
          <cell r="F1659">
            <v>6</v>
          </cell>
          <cell r="G1659">
            <v>0</v>
          </cell>
          <cell r="H1659">
            <v>0</v>
          </cell>
          <cell r="I1659">
            <v>4</v>
          </cell>
          <cell r="J1659">
            <v>0</v>
          </cell>
          <cell r="K1659">
            <v>0</v>
          </cell>
          <cell r="L1659">
            <v>0</v>
          </cell>
          <cell r="M1659">
            <v>0</v>
          </cell>
          <cell r="N1659">
            <v>0.3125</v>
          </cell>
          <cell r="O1659">
            <v>0.29099999999999998</v>
          </cell>
          <cell r="P1659">
            <v>0</v>
          </cell>
          <cell r="Q1659">
            <v>0</v>
          </cell>
          <cell r="R1659">
            <v>0</v>
          </cell>
          <cell r="S1659">
            <v>0</v>
          </cell>
          <cell r="T1659">
            <v>0</v>
          </cell>
          <cell r="U1659">
            <v>0</v>
          </cell>
          <cell r="V1659">
            <v>0</v>
          </cell>
          <cell r="W1659">
            <v>0</v>
          </cell>
          <cell r="X1659">
            <v>10.7</v>
          </cell>
          <cell r="Y1659">
            <v>0</v>
          </cell>
          <cell r="Z1659">
            <v>17.600000000000001</v>
          </cell>
          <cell r="AA1659">
            <v>0</v>
          </cell>
          <cell r="AB1659">
            <v>0</v>
          </cell>
          <cell r="AC1659">
            <v>0</v>
          </cell>
          <cell r="AD1659">
            <v>0</v>
          </cell>
          <cell r="AE1659">
            <v>24.8</v>
          </cell>
          <cell r="AF1659">
            <v>10.3</v>
          </cell>
          <cell r="AG1659">
            <v>8.27</v>
          </cell>
          <cell r="AH1659">
            <v>2.17</v>
          </cell>
          <cell r="AI1659">
            <v>13.2</v>
          </cell>
          <cell r="AJ1659">
            <v>7.75</v>
          </cell>
          <cell r="AK1659">
            <v>6.58</v>
          </cell>
          <cell r="AL1659">
            <v>1.58</v>
          </cell>
          <cell r="AM1659">
            <v>0</v>
          </cell>
          <cell r="AN1659">
            <v>28.4</v>
          </cell>
          <cell r="AO1659">
            <v>0</v>
          </cell>
          <cell r="AP1659">
            <v>12.2</v>
          </cell>
          <cell r="AQ1659">
            <v>0</v>
          </cell>
          <cell r="AR1659">
            <v>0</v>
          </cell>
          <cell r="AS1659">
            <v>0</v>
          </cell>
          <cell r="AT1659">
            <v>0</v>
          </cell>
          <cell r="AU1659">
            <v>0</v>
          </cell>
          <cell r="AV1659">
            <v>0</v>
          </cell>
          <cell r="AW1659">
            <v>0</v>
          </cell>
          <cell r="AX1659">
            <v>0</v>
          </cell>
          <cell r="AY1659" t="str">
            <v>HSS152.4X101.6X7.9</v>
          </cell>
        </row>
        <row r="1660">
          <cell r="A1660" t="str">
            <v>HSS</v>
          </cell>
          <cell r="B1660" t="str">
            <v>HSS6X4X1/4</v>
          </cell>
          <cell r="C1660">
            <v>15.6</v>
          </cell>
          <cell r="D1660">
            <v>4.3</v>
          </cell>
          <cell r="E1660">
            <v>0</v>
          </cell>
          <cell r="F1660">
            <v>6</v>
          </cell>
          <cell r="G1660">
            <v>0</v>
          </cell>
          <cell r="H1660">
            <v>0</v>
          </cell>
          <cell r="I1660">
            <v>4</v>
          </cell>
          <cell r="J1660">
            <v>0</v>
          </cell>
          <cell r="K1660">
            <v>0</v>
          </cell>
          <cell r="L1660">
            <v>0</v>
          </cell>
          <cell r="M1660">
            <v>0</v>
          </cell>
          <cell r="N1660">
            <v>0.25</v>
          </cell>
          <cell r="O1660">
            <v>0.23300000000000001</v>
          </cell>
          <cell r="P1660">
            <v>0</v>
          </cell>
          <cell r="Q1660">
            <v>0</v>
          </cell>
          <cell r="R1660">
            <v>0</v>
          </cell>
          <cell r="S1660">
            <v>0</v>
          </cell>
          <cell r="T1660">
            <v>0</v>
          </cell>
          <cell r="U1660">
            <v>0</v>
          </cell>
          <cell r="V1660">
            <v>0</v>
          </cell>
          <cell r="W1660">
            <v>0</v>
          </cell>
          <cell r="X1660">
            <v>14.2</v>
          </cell>
          <cell r="Y1660">
            <v>0</v>
          </cell>
          <cell r="Z1660">
            <v>22.8</v>
          </cell>
          <cell r="AA1660">
            <v>0</v>
          </cell>
          <cell r="AB1660">
            <v>0</v>
          </cell>
          <cell r="AC1660">
            <v>0</v>
          </cell>
          <cell r="AD1660">
            <v>0</v>
          </cell>
          <cell r="AE1660">
            <v>20.9</v>
          </cell>
          <cell r="AF1660">
            <v>8.5299999999999994</v>
          </cell>
          <cell r="AG1660">
            <v>6.96</v>
          </cell>
          <cell r="AH1660">
            <v>2.2000000000000002</v>
          </cell>
          <cell r="AI1660">
            <v>11.1</v>
          </cell>
          <cell r="AJ1660">
            <v>6.45</v>
          </cell>
          <cell r="AK1660">
            <v>5.56</v>
          </cell>
          <cell r="AL1660">
            <v>1.61</v>
          </cell>
          <cell r="AM1660">
            <v>0</v>
          </cell>
          <cell r="AN1660">
            <v>23.6</v>
          </cell>
          <cell r="AO1660">
            <v>0</v>
          </cell>
          <cell r="AP1660">
            <v>10.1</v>
          </cell>
          <cell r="AQ1660">
            <v>0</v>
          </cell>
          <cell r="AR1660">
            <v>0</v>
          </cell>
          <cell r="AS1660">
            <v>0</v>
          </cell>
          <cell r="AT1660">
            <v>0</v>
          </cell>
          <cell r="AU1660">
            <v>0</v>
          </cell>
          <cell r="AV1660">
            <v>0</v>
          </cell>
          <cell r="AW1660">
            <v>0</v>
          </cell>
          <cell r="AX1660">
            <v>0</v>
          </cell>
          <cell r="AY1660" t="str">
            <v>HSS152.4X101.6X6.4</v>
          </cell>
        </row>
        <row r="1661">
          <cell r="A1661" t="str">
            <v>HSS</v>
          </cell>
          <cell r="B1661" t="str">
            <v>HSS6X4X3/16</v>
          </cell>
          <cell r="C1661">
            <v>12</v>
          </cell>
          <cell r="D1661">
            <v>3.28</v>
          </cell>
          <cell r="E1661">
            <v>0</v>
          </cell>
          <cell r="F1661">
            <v>6</v>
          </cell>
          <cell r="G1661">
            <v>0</v>
          </cell>
          <cell r="H1661">
            <v>0</v>
          </cell>
          <cell r="I1661">
            <v>4</v>
          </cell>
          <cell r="J1661">
            <v>0</v>
          </cell>
          <cell r="K1661">
            <v>0</v>
          </cell>
          <cell r="L1661">
            <v>0</v>
          </cell>
          <cell r="M1661">
            <v>0</v>
          </cell>
          <cell r="N1661">
            <v>0.1875</v>
          </cell>
          <cell r="O1661">
            <v>0.17399999999999999</v>
          </cell>
          <cell r="P1661">
            <v>0</v>
          </cell>
          <cell r="Q1661">
            <v>0</v>
          </cell>
          <cell r="R1661">
            <v>0</v>
          </cell>
          <cell r="S1661">
            <v>0</v>
          </cell>
          <cell r="T1661">
            <v>0</v>
          </cell>
          <cell r="U1661">
            <v>0</v>
          </cell>
          <cell r="V1661">
            <v>0</v>
          </cell>
          <cell r="W1661">
            <v>0</v>
          </cell>
          <cell r="X1661">
            <v>20</v>
          </cell>
          <cell r="Y1661">
            <v>0</v>
          </cell>
          <cell r="Z1661">
            <v>31.5</v>
          </cell>
          <cell r="AA1661">
            <v>0</v>
          </cell>
          <cell r="AB1661">
            <v>0</v>
          </cell>
          <cell r="AC1661">
            <v>0</v>
          </cell>
          <cell r="AD1661">
            <v>0</v>
          </cell>
          <cell r="AE1661">
            <v>16.399999999999999</v>
          </cell>
          <cell r="AF1661">
            <v>6.6</v>
          </cell>
          <cell r="AG1661">
            <v>5.46</v>
          </cell>
          <cell r="AH1661">
            <v>2.23</v>
          </cell>
          <cell r="AI1661">
            <v>8.76</v>
          </cell>
          <cell r="AJ1661">
            <v>5</v>
          </cell>
          <cell r="AK1661">
            <v>4.38</v>
          </cell>
          <cell r="AL1661">
            <v>1.63</v>
          </cell>
          <cell r="AM1661">
            <v>0</v>
          </cell>
          <cell r="AN1661">
            <v>18.2</v>
          </cell>
          <cell r="AO1661">
            <v>0</v>
          </cell>
          <cell r="AP1661">
            <v>7.74</v>
          </cell>
          <cell r="AQ1661">
            <v>0</v>
          </cell>
          <cell r="AR1661">
            <v>0</v>
          </cell>
          <cell r="AS1661">
            <v>0</v>
          </cell>
          <cell r="AT1661">
            <v>0</v>
          </cell>
          <cell r="AU1661">
            <v>0</v>
          </cell>
          <cell r="AV1661">
            <v>0</v>
          </cell>
          <cell r="AW1661">
            <v>0</v>
          </cell>
          <cell r="AX1661">
            <v>0</v>
          </cell>
          <cell r="AY1661" t="str">
            <v>HSS152.4X101.6X4.8</v>
          </cell>
        </row>
        <row r="1662">
          <cell r="A1662" t="str">
            <v>HSS</v>
          </cell>
          <cell r="B1662" t="str">
            <v>HSS6X4X1/8</v>
          </cell>
          <cell r="C1662">
            <v>8.15</v>
          </cell>
          <cell r="D1662">
            <v>2.23</v>
          </cell>
          <cell r="E1662">
            <v>0</v>
          </cell>
          <cell r="F1662">
            <v>6</v>
          </cell>
          <cell r="G1662">
            <v>0</v>
          </cell>
          <cell r="H1662">
            <v>0</v>
          </cell>
          <cell r="I1662">
            <v>4</v>
          </cell>
          <cell r="J1662">
            <v>0</v>
          </cell>
          <cell r="K1662">
            <v>0</v>
          </cell>
          <cell r="L1662">
            <v>0</v>
          </cell>
          <cell r="M1662">
            <v>0</v>
          </cell>
          <cell r="N1662">
            <v>0.125</v>
          </cell>
          <cell r="O1662">
            <v>0.11600000000000001</v>
          </cell>
          <cell r="P1662">
            <v>0</v>
          </cell>
          <cell r="Q1662">
            <v>0</v>
          </cell>
          <cell r="R1662">
            <v>0</v>
          </cell>
          <cell r="S1662">
            <v>0</v>
          </cell>
          <cell r="T1662">
            <v>0</v>
          </cell>
          <cell r="U1662">
            <v>0</v>
          </cell>
          <cell r="V1662">
            <v>0</v>
          </cell>
          <cell r="W1662">
            <v>0</v>
          </cell>
          <cell r="X1662">
            <v>31.5</v>
          </cell>
          <cell r="Y1662">
            <v>0</v>
          </cell>
          <cell r="Z1662">
            <v>48.7</v>
          </cell>
          <cell r="AA1662">
            <v>0</v>
          </cell>
          <cell r="AB1662">
            <v>0</v>
          </cell>
          <cell r="AC1662">
            <v>0</v>
          </cell>
          <cell r="AD1662">
            <v>0</v>
          </cell>
          <cell r="AE1662">
            <v>11.4</v>
          </cell>
          <cell r="AF1662">
            <v>4.5599999999999996</v>
          </cell>
          <cell r="AG1662">
            <v>3.81</v>
          </cell>
          <cell r="AH1662">
            <v>2.2599999999999998</v>
          </cell>
          <cell r="AI1662">
            <v>6.15</v>
          </cell>
          <cell r="AJ1662">
            <v>3.46</v>
          </cell>
          <cell r="AK1662">
            <v>3.08</v>
          </cell>
          <cell r="AL1662">
            <v>1.66</v>
          </cell>
          <cell r="AM1662">
            <v>0</v>
          </cell>
          <cell r="AN1662">
            <v>12.6</v>
          </cell>
          <cell r="AO1662">
            <v>0</v>
          </cell>
          <cell r="AP1662">
            <v>5.3</v>
          </cell>
          <cell r="AQ1662">
            <v>0</v>
          </cell>
          <cell r="AR1662">
            <v>0</v>
          </cell>
          <cell r="AS1662">
            <v>0</v>
          </cell>
          <cell r="AT1662">
            <v>0</v>
          </cell>
          <cell r="AU1662">
            <v>0</v>
          </cell>
          <cell r="AV1662">
            <v>0</v>
          </cell>
          <cell r="AW1662">
            <v>0</v>
          </cell>
          <cell r="AX1662">
            <v>0</v>
          </cell>
          <cell r="AY1662" t="str">
            <v>HSS152.4X101.6X3.2</v>
          </cell>
        </row>
        <row r="1663">
          <cell r="A1663" t="str">
            <v>HSS</v>
          </cell>
          <cell r="B1663" t="str">
            <v>HSS6X3X1/2</v>
          </cell>
          <cell r="C1663">
            <v>24.9</v>
          </cell>
          <cell r="D1663">
            <v>6.95</v>
          </cell>
          <cell r="E1663">
            <v>0</v>
          </cell>
          <cell r="F1663">
            <v>6</v>
          </cell>
          <cell r="G1663">
            <v>0</v>
          </cell>
          <cell r="H1663">
            <v>0</v>
          </cell>
          <cell r="I1663">
            <v>3</v>
          </cell>
          <cell r="J1663">
            <v>0</v>
          </cell>
          <cell r="K1663">
            <v>0</v>
          </cell>
          <cell r="L1663">
            <v>0</v>
          </cell>
          <cell r="M1663">
            <v>0</v>
          </cell>
          <cell r="N1663">
            <v>0.5</v>
          </cell>
          <cell r="O1663">
            <v>0.46500000000000002</v>
          </cell>
          <cell r="P1663">
            <v>0</v>
          </cell>
          <cell r="Q1663">
            <v>0</v>
          </cell>
          <cell r="R1663">
            <v>0</v>
          </cell>
          <cell r="S1663">
            <v>0</v>
          </cell>
          <cell r="T1663">
            <v>0</v>
          </cell>
          <cell r="U1663">
            <v>0</v>
          </cell>
          <cell r="V1663">
            <v>0</v>
          </cell>
          <cell r="W1663">
            <v>0</v>
          </cell>
          <cell r="X1663">
            <v>3.45</v>
          </cell>
          <cell r="Y1663">
            <v>0</v>
          </cell>
          <cell r="Z1663">
            <v>9.9</v>
          </cell>
          <cell r="AA1663">
            <v>0</v>
          </cell>
          <cell r="AB1663">
            <v>0</v>
          </cell>
          <cell r="AC1663">
            <v>0</v>
          </cell>
          <cell r="AD1663">
            <v>0</v>
          </cell>
          <cell r="AE1663">
            <v>26.8</v>
          </cell>
          <cell r="AF1663">
            <v>12.1</v>
          </cell>
          <cell r="AG1663">
            <v>8.9499999999999993</v>
          </cell>
          <cell r="AH1663">
            <v>1.97</v>
          </cell>
          <cell r="AI1663">
            <v>8.69</v>
          </cell>
          <cell r="AJ1663">
            <v>7.28</v>
          </cell>
          <cell r="AK1663">
            <v>5.79</v>
          </cell>
          <cell r="AL1663">
            <v>1.1200000000000001</v>
          </cell>
          <cell r="AM1663">
            <v>0</v>
          </cell>
          <cell r="AN1663">
            <v>23.1</v>
          </cell>
          <cell r="AO1663">
            <v>0</v>
          </cell>
          <cell r="AP1663">
            <v>12.7</v>
          </cell>
          <cell r="AQ1663">
            <v>0</v>
          </cell>
          <cell r="AR1663">
            <v>0</v>
          </cell>
          <cell r="AS1663">
            <v>0</v>
          </cell>
          <cell r="AT1663">
            <v>0</v>
          </cell>
          <cell r="AU1663">
            <v>0</v>
          </cell>
          <cell r="AV1663">
            <v>0</v>
          </cell>
          <cell r="AW1663">
            <v>0</v>
          </cell>
          <cell r="AX1663">
            <v>0</v>
          </cell>
          <cell r="AY1663" t="str">
            <v>HSS152.4X76.2X12.7</v>
          </cell>
        </row>
        <row r="1664">
          <cell r="A1664" t="str">
            <v>HSS</v>
          </cell>
          <cell r="B1664" t="str">
            <v>HSS6X3X3/8</v>
          </cell>
          <cell r="C1664">
            <v>19.7</v>
          </cell>
          <cell r="D1664">
            <v>5.48</v>
          </cell>
          <cell r="E1664">
            <v>0</v>
          </cell>
          <cell r="F1664">
            <v>6</v>
          </cell>
          <cell r="G1664">
            <v>0</v>
          </cell>
          <cell r="H1664">
            <v>0</v>
          </cell>
          <cell r="I1664">
            <v>3</v>
          </cell>
          <cell r="J1664">
            <v>0</v>
          </cell>
          <cell r="K1664">
            <v>0</v>
          </cell>
          <cell r="L1664">
            <v>0</v>
          </cell>
          <cell r="M1664">
            <v>0</v>
          </cell>
          <cell r="N1664">
            <v>0.375</v>
          </cell>
          <cell r="O1664">
            <v>0.34899999999999998</v>
          </cell>
          <cell r="P1664">
            <v>0</v>
          </cell>
          <cell r="Q1664">
            <v>0</v>
          </cell>
          <cell r="R1664">
            <v>0</v>
          </cell>
          <cell r="S1664">
            <v>0</v>
          </cell>
          <cell r="T1664">
            <v>0</v>
          </cell>
          <cell r="U1664">
            <v>0</v>
          </cell>
          <cell r="V1664">
            <v>0</v>
          </cell>
          <cell r="W1664">
            <v>0</v>
          </cell>
          <cell r="X1664">
            <v>5.6</v>
          </cell>
          <cell r="Y1664">
            <v>0</v>
          </cell>
          <cell r="Z1664">
            <v>14.2</v>
          </cell>
          <cell r="AA1664">
            <v>0</v>
          </cell>
          <cell r="AB1664">
            <v>0</v>
          </cell>
          <cell r="AC1664">
            <v>0</v>
          </cell>
          <cell r="AD1664">
            <v>0</v>
          </cell>
          <cell r="AE1664">
            <v>22.7</v>
          </cell>
          <cell r="AF1664">
            <v>9.9</v>
          </cell>
          <cell r="AG1664">
            <v>7.57</v>
          </cell>
          <cell r="AH1664">
            <v>2.04</v>
          </cell>
          <cell r="AI1664">
            <v>7.48</v>
          </cell>
          <cell r="AJ1664">
            <v>6.03</v>
          </cell>
          <cell r="AK1664">
            <v>4.99</v>
          </cell>
          <cell r="AL1664">
            <v>1.17</v>
          </cell>
          <cell r="AM1664">
            <v>0</v>
          </cell>
          <cell r="AN1664">
            <v>19.3</v>
          </cell>
          <cell r="AO1664">
            <v>0</v>
          </cell>
          <cell r="AP1664">
            <v>10.3</v>
          </cell>
          <cell r="AQ1664">
            <v>0</v>
          </cell>
          <cell r="AR1664">
            <v>0</v>
          </cell>
          <cell r="AS1664">
            <v>0</v>
          </cell>
          <cell r="AT1664">
            <v>0</v>
          </cell>
          <cell r="AU1664">
            <v>0</v>
          </cell>
          <cell r="AV1664">
            <v>0</v>
          </cell>
          <cell r="AW1664">
            <v>0</v>
          </cell>
          <cell r="AX1664">
            <v>0</v>
          </cell>
          <cell r="AY1664" t="str">
            <v>HSS152.4X76.2X9.5</v>
          </cell>
        </row>
        <row r="1665">
          <cell r="A1665" t="str">
            <v>HSS</v>
          </cell>
          <cell r="B1665" t="str">
            <v>HSS6X3X5/16</v>
          </cell>
          <cell r="C1665">
            <v>16.899999999999999</v>
          </cell>
          <cell r="D1665">
            <v>4.68</v>
          </cell>
          <cell r="E1665">
            <v>0</v>
          </cell>
          <cell r="F1665">
            <v>6</v>
          </cell>
          <cell r="G1665">
            <v>0</v>
          </cell>
          <cell r="H1665">
            <v>0</v>
          </cell>
          <cell r="I1665">
            <v>3</v>
          </cell>
          <cell r="J1665">
            <v>0</v>
          </cell>
          <cell r="K1665">
            <v>0</v>
          </cell>
          <cell r="L1665">
            <v>0</v>
          </cell>
          <cell r="M1665">
            <v>0</v>
          </cell>
          <cell r="N1665">
            <v>0.3125</v>
          </cell>
          <cell r="O1665">
            <v>0.29099999999999998</v>
          </cell>
          <cell r="P1665">
            <v>0</v>
          </cell>
          <cell r="Q1665">
            <v>0</v>
          </cell>
          <cell r="R1665">
            <v>0</v>
          </cell>
          <cell r="S1665">
            <v>0</v>
          </cell>
          <cell r="T1665">
            <v>0</v>
          </cell>
          <cell r="U1665">
            <v>0</v>
          </cell>
          <cell r="V1665">
            <v>0</v>
          </cell>
          <cell r="W1665">
            <v>0</v>
          </cell>
          <cell r="X1665">
            <v>7.31</v>
          </cell>
          <cell r="Y1665">
            <v>0</v>
          </cell>
          <cell r="Z1665">
            <v>17.600000000000001</v>
          </cell>
          <cell r="AA1665">
            <v>0</v>
          </cell>
          <cell r="AB1665">
            <v>0</v>
          </cell>
          <cell r="AC1665">
            <v>0</v>
          </cell>
          <cell r="AD1665">
            <v>0</v>
          </cell>
          <cell r="AE1665">
            <v>20.100000000000001</v>
          </cell>
          <cell r="AF1665">
            <v>8.61</v>
          </cell>
          <cell r="AG1665">
            <v>6.69</v>
          </cell>
          <cell r="AH1665">
            <v>2.0699999999999998</v>
          </cell>
          <cell r="AI1665">
            <v>6.67</v>
          </cell>
          <cell r="AJ1665">
            <v>5.27</v>
          </cell>
          <cell r="AK1665">
            <v>4.45</v>
          </cell>
          <cell r="AL1665">
            <v>1.19</v>
          </cell>
          <cell r="AM1665">
            <v>0</v>
          </cell>
          <cell r="AN1665">
            <v>16.899999999999999</v>
          </cell>
          <cell r="AO1665">
            <v>0</v>
          </cell>
          <cell r="AP1665">
            <v>8.91</v>
          </cell>
          <cell r="AQ1665">
            <v>0</v>
          </cell>
          <cell r="AR1665">
            <v>0</v>
          </cell>
          <cell r="AS1665">
            <v>0</v>
          </cell>
          <cell r="AT1665">
            <v>0</v>
          </cell>
          <cell r="AU1665">
            <v>0</v>
          </cell>
          <cell r="AV1665">
            <v>0</v>
          </cell>
          <cell r="AW1665">
            <v>0</v>
          </cell>
          <cell r="AX1665">
            <v>0</v>
          </cell>
          <cell r="AY1665" t="str">
            <v>HSS152.4X76.2X7.9</v>
          </cell>
        </row>
        <row r="1666">
          <cell r="A1666" t="str">
            <v>HSS</v>
          </cell>
          <cell r="B1666" t="str">
            <v>HSS6X3X1/4</v>
          </cell>
          <cell r="C1666">
            <v>13.9</v>
          </cell>
          <cell r="D1666">
            <v>3.84</v>
          </cell>
          <cell r="E1666">
            <v>0</v>
          </cell>
          <cell r="F1666">
            <v>6</v>
          </cell>
          <cell r="G1666">
            <v>0</v>
          </cell>
          <cell r="H1666">
            <v>0</v>
          </cell>
          <cell r="I1666">
            <v>3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0.25</v>
          </cell>
          <cell r="O1666">
            <v>0.23300000000000001</v>
          </cell>
          <cell r="P1666">
            <v>0</v>
          </cell>
          <cell r="Q1666">
            <v>0</v>
          </cell>
          <cell r="R1666">
            <v>0</v>
          </cell>
          <cell r="S1666">
            <v>0</v>
          </cell>
          <cell r="T1666">
            <v>0</v>
          </cell>
          <cell r="U1666">
            <v>0</v>
          </cell>
          <cell r="V1666">
            <v>0</v>
          </cell>
          <cell r="W1666">
            <v>0</v>
          </cell>
          <cell r="X1666">
            <v>9.8800000000000008</v>
          </cell>
          <cell r="Y1666">
            <v>0</v>
          </cell>
          <cell r="Z1666">
            <v>22.8</v>
          </cell>
          <cell r="AA1666">
            <v>0</v>
          </cell>
          <cell r="AB1666">
            <v>0</v>
          </cell>
          <cell r="AC1666">
            <v>0</v>
          </cell>
          <cell r="AD1666">
            <v>0</v>
          </cell>
          <cell r="AE1666">
            <v>17</v>
          </cell>
          <cell r="AF1666">
            <v>7.19</v>
          </cell>
          <cell r="AG1666">
            <v>5.66</v>
          </cell>
          <cell r="AH1666">
            <v>2.1</v>
          </cell>
          <cell r="AI1666">
            <v>5.7</v>
          </cell>
          <cell r="AJ1666">
            <v>4.41</v>
          </cell>
          <cell r="AK1666">
            <v>3.8</v>
          </cell>
          <cell r="AL1666">
            <v>1.22</v>
          </cell>
          <cell r="AM1666">
            <v>0</v>
          </cell>
          <cell r="AN1666">
            <v>14.2</v>
          </cell>
          <cell r="AO1666">
            <v>0</v>
          </cell>
          <cell r="AP1666">
            <v>7.39</v>
          </cell>
          <cell r="AQ1666">
            <v>0</v>
          </cell>
          <cell r="AR1666">
            <v>0</v>
          </cell>
          <cell r="AS1666">
            <v>0</v>
          </cell>
          <cell r="AT1666">
            <v>0</v>
          </cell>
          <cell r="AU1666">
            <v>0</v>
          </cell>
          <cell r="AV1666">
            <v>0</v>
          </cell>
          <cell r="AW1666">
            <v>0</v>
          </cell>
          <cell r="AX1666">
            <v>0</v>
          </cell>
          <cell r="AY1666" t="str">
            <v>HSS152.4X76.2X6.4</v>
          </cell>
        </row>
        <row r="1667">
          <cell r="A1667" t="str">
            <v>HSS</v>
          </cell>
          <cell r="B1667" t="str">
            <v>HSS6X3X3/16</v>
          </cell>
          <cell r="C1667">
            <v>10.7</v>
          </cell>
          <cell r="D1667">
            <v>2.93</v>
          </cell>
          <cell r="E1667">
            <v>0</v>
          </cell>
          <cell r="F1667">
            <v>6</v>
          </cell>
          <cell r="G1667">
            <v>0</v>
          </cell>
          <cell r="H1667">
            <v>0</v>
          </cell>
          <cell r="I1667">
            <v>3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0.1875</v>
          </cell>
          <cell r="O1667">
            <v>0.17399999999999999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14.2</v>
          </cell>
          <cell r="Y1667">
            <v>0</v>
          </cell>
          <cell r="Z1667">
            <v>31.5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13.4</v>
          </cell>
          <cell r="AF1667">
            <v>5.59</v>
          </cell>
          <cell r="AG1667">
            <v>4.47</v>
          </cell>
          <cell r="AH1667">
            <v>2.14</v>
          </cell>
          <cell r="AI1667">
            <v>4.55</v>
          </cell>
          <cell r="AJ1667">
            <v>3.45</v>
          </cell>
          <cell r="AK1667">
            <v>3.03</v>
          </cell>
          <cell r="AL1667">
            <v>1.25</v>
          </cell>
          <cell r="AM1667">
            <v>0</v>
          </cell>
          <cell r="AN1667">
            <v>11.1</v>
          </cell>
          <cell r="AO1667">
            <v>0</v>
          </cell>
          <cell r="AP1667">
            <v>5.71</v>
          </cell>
          <cell r="AQ1667">
            <v>0</v>
          </cell>
          <cell r="AR1667">
            <v>0</v>
          </cell>
          <cell r="AS1667">
            <v>0</v>
          </cell>
          <cell r="AT1667">
            <v>0</v>
          </cell>
          <cell r="AU1667">
            <v>0</v>
          </cell>
          <cell r="AV1667">
            <v>0</v>
          </cell>
          <cell r="AW1667">
            <v>0</v>
          </cell>
          <cell r="AX1667">
            <v>0</v>
          </cell>
          <cell r="AY1667" t="str">
            <v>HSS152.4X76.2X4.8</v>
          </cell>
        </row>
        <row r="1668">
          <cell r="A1668" t="str">
            <v>HSS</v>
          </cell>
          <cell r="B1668" t="str">
            <v>HSS6X3X1/8</v>
          </cell>
          <cell r="C1668">
            <v>7.3</v>
          </cell>
          <cell r="D1668">
            <v>2</v>
          </cell>
          <cell r="E1668">
            <v>0</v>
          </cell>
          <cell r="F1668">
            <v>6</v>
          </cell>
          <cell r="G1668">
            <v>0</v>
          </cell>
          <cell r="H1668">
            <v>0</v>
          </cell>
          <cell r="I1668">
            <v>3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0.125</v>
          </cell>
          <cell r="O1668">
            <v>0.11600000000000001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22.9</v>
          </cell>
          <cell r="Y1668">
            <v>0</v>
          </cell>
          <cell r="Z1668">
            <v>48.7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9.43</v>
          </cell>
          <cell r="AF1668">
            <v>3.87</v>
          </cell>
          <cell r="AG1668">
            <v>3.14</v>
          </cell>
          <cell r="AH1668">
            <v>2.17</v>
          </cell>
          <cell r="AI1668">
            <v>3.23</v>
          </cell>
          <cell r="AJ1668">
            <v>2.4</v>
          </cell>
          <cell r="AK1668">
            <v>2.15</v>
          </cell>
          <cell r="AL1668">
            <v>1.27</v>
          </cell>
          <cell r="AM1668">
            <v>0</v>
          </cell>
          <cell r="AN1668">
            <v>7.73</v>
          </cell>
          <cell r="AO1668">
            <v>0</v>
          </cell>
          <cell r="AP1668">
            <v>3.93</v>
          </cell>
          <cell r="AQ1668">
            <v>0</v>
          </cell>
          <cell r="AR1668">
            <v>0</v>
          </cell>
          <cell r="AS1668">
            <v>0</v>
          </cell>
          <cell r="AT1668">
            <v>0</v>
          </cell>
          <cell r="AU1668">
            <v>0</v>
          </cell>
          <cell r="AV1668">
            <v>0</v>
          </cell>
          <cell r="AW1668">
            <v>0</v>
          </cell>
          <cell r="AX1668">
            <v>0</v>
          </cell>
          <cell r="AY1668" t="str">
            <v>HSS152.4X76.2X3.2</v>
          </cell>
        </row>
        <row r="1669">
          <cell r="A1669" t="str">
            <v>HSS</v>
          </cell>
          <cell r="B1669" t="str">
            <v>HSS6X2X3/8</v>
          </cell>
          <cell r="C1669">
            <v>17.2</v>
          </cell>
          <cell r="D1669">
            <v>4.78</v>
          </cell>
          <cell r="E1669">
            <v>0</v>
          </cell>
          <cell r="F1669">
            <v>6</v>
          </cell>
          <cell r="G1669">
            <v>0</v>
          </cell>
          <cell r="H1669">
            <v>0</v>
          </cell>
          <cell r="I1669">
            <v>2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0.375</v>
          </cell>
          <cell r="O1669">
            <v>0.34899999999999998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2.73</v>
          </cell>
          <cell r="Y1669">
            <v>0</v>
          </cell>
          <cell r="Z1669">
            <v>14.2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17.100000000000001</v>
          </cell>
          <cell r="AF1669">
            <v>7.93</v>
          </cell>
          <cell r="AG1669">
            <v>5.71</v>
          </cell>
          <cell r="AH1669">
            <v>1.89</v>
          </cell>
          <cell r="AI1669">
            <v>2.77</v>
          </cell>
          <cell r="AJ1669">
            <v>3.46</v>
          </cell>
          <cell r="AK1669">
            <v>2.77</v>
          </cell>
          <cell r="AL1669">
            <v>0.76</v>
          </cell>
          <cell r="AM1669">
            <v>0</v>
          </cell>
          <cell r="AN1669">
            <v>8.42</v>
          </cell>
          <cell r="AO1669">
            <v>0</v>
          </cell>
          <cell r="AP1669">
            <v>6.35</v>
          </cell>
          <cell r="AQ1669">
            <v>0</v>
          </cell>
          <cell r="AR1669">
            <v>0</v>
          </cell>
          <cell r="AS1669">
            <v>0</v>
          </cell>
          <cell r="AT1669">
            <v>0</v>
          </cell>
          <cell r="AU1669">
            <v>0</v>
          </cell>
          <cell r="AV1669">
            <v>0</v>
          </cell>
          <cell r="AW1669">
            <v>0</v>
          </cell>
          <cell r="AX1669">
            <v>0</v>
          </cell>
          <cell r="AY1669" t="str">
            <v>HSS152.4X50.8X9.5</v>
          </cell>
        </row>
        <row r="1670">
          <cell r="A1670" t="str">
            <v>HSS</v>
          </cell>
          <cell r="B1670" t="str">
            <v>HSS6X2X5/16</v>
          </cell>
          <cell r="C1670">
            <v>14.8</v>
          </cell>
          <cell r="D1670">
            <v>4.0999999999999996</v>
          </cell>
          <cell r="E1670">
            <v>0</v>
          </cell>
          <cell r="F1670">
            <v>6</v>
          </cell>
          <cell r="G1670">
            <v>0</v>
          </cell>
          <cell r="H1670">
            <v>0</v>
          </cell>
          <cell r="I1670">
            <v>2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0.3125</v>
          </cell>
          <cell r="O1670">
            <v>0.29099999999999998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3.87</v>
          </cell>
          <cell r="Y1670">
            <v>0</v>
          </cell>
          <cell r="Z1670">
            <v>17.600000000000001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15.3</v>
          </cell>
          <cell r="AF1670">
            <v>6.95</v>
          </cell>
          <cell r="AG1670">
            <v>5.1100000000000003</v>
          </cell>
          <cell r="AH1670">
            <v>1.93</v>
          </cell>
          <cell r="AI1670">
            <v>2.52</v>
          </cell>
          <cell r="AJ1670">
            <v>3.07</v>
          </cell>
          <cell r="AK1670">
            <v>2.52</v>
          </cell>
          <cell r="AL1670">
            <v>0.78500000000000003</v>
          </cell>
          <cell r="AM1670">
            <v>0</v>
          </cell>
          <cell r="AN1670">
            <v>7.6</v>
          </cell>
          <cell r="AO1670">
            <v>0</v>
          </cell>
          <cell r="AP1670">
            <v>5.58</v>
          </cell>
          <cell r="AQ1670">
            <v>0</v>
          </cell>
          <cell r="AR1670">
            <v>0</v>
          </cell>
          <cell r="AS1670">
            <v>0</v>
          </cell>
          <cell r="AT1670">
            <v>0</v>
          </cell>
          <cell r="AU1670">
            <v>0</v>
          </cell>
          <cell r="AV1670">
            <v>0</v>
          </cell>
          <cell r="AW1670">
            <v>0</v>
          </cell>
          <cell r="AX1670">
            <v>0</v>
          </cell>
          <cell r="AY1670" t="str">
            <v>HSS152.4X50.8X7.9</v>
          </cell>
        </row>
        <row r="1671">
          <cell r="A1671" t="str">
            <v>HSS</v>
          </cell>
          <cell r="B1671" t="str">
            <v>HSS6X2X1/4</v>
          </cell>
          <cell r="C1671">
            <v>12.2</v>
          </cell>
          <cell r="D1671">
            <v>3.37</v>
          </cell>
          <cell r="E1671">
            <v>0</v>
          </cell>
          <cell r="F1671">
            <v>6</v>
          </cell>
          <cell r="G1671">
            <v>0</v>
          </cell>
          <cell r="H1671">
            <v>0</v>
          </cell>
          <cell r="I1671">
            <v>2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0.25</v>
          </cell>
          <cell r="O1671">
            <v>0.23300000000000001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5.58</v>
          </cell>
          <cell r="Y1671">
            <v>0</v>
          </cell>
          <cell r="Z1671">
            <v>22.8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13.1</v>
          </cell>
          <cell r="AF1671">
            <v>5.84</v>
          </cell>
          <cell r="AG1671">
            <v>4.37</v>
          </cell>
          <cell r="AH1671">
            <v>1.97</v>
          </cell>
          <cell r="AI1671">
            <v>2.21</v>
          </cell>
          <cell r="AJ1671">
            <v>2.61</v>
          </cell>
          <cell r="AK1671">
            <v>2.21</v>
          </cell>
          <cell r="AL1671">
            <v>0.81</v>
          </cell>
          <cell r="AM1671">
            <v>0</v>
          </cell>
          <cell r="AN1671">
            <v>6.55</v>
          </cell>
          <cell r="AO1671">
            <v>0</v>
          </cell>
          <cell r="AP1671">
            <v>4.7</v>
          </cell>
          <cell r="AQ1671">
            <v>0</v>
          </cell>
          <cell r="AR1671">
            <v>0</v>
          </cell>
          <cell r="AS1671">
            <v>0</v>
          </cell>
          <cell r="AT1671">
            <v>0</v>
          </cell>
          <cell r="AU1671">
            <v>0</v>
          </cell>
          <cell r="AV1671">
            <v>0</v>
          </cell>
          <cell r="AW1671">
            <v>0</v>
          </cell>
          <cell r="AX1671">
            <v>0</v>
          </cell>
          <cell r="AY1671" t="str">
            <v>HSS152.4X50.8X6.4</v>
          </cell>
        </row>
        <row r="1672">
          <cell r="A1672" t="str">
            <v>HSS</v>
          </cell>
          <cell r="B1672" t="str">
            <v>HSS6X2X3/16</v>
          </cell>
          <cell r="C1672">
            <v>9.4</v>
          </cell>
          <cell r="D1672">
            <v>2.58</v>
          </cell>
          <cell r="E1672">
            <v>0</v>
          </cell>
          <cell r="F1672">
            <v>6</v>
          </cell>
          <cell r="G1672">
            <v>0</v>
          </cell>
          <cell r="H1672">
            <v>0</v>
          </cell>
          <cell r="I1672">
            <v>2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0.1875</v>
          </cell>
          <cell r="O1672">
            <v>0.17399999999999999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8.49</v>
          </cell>
          <cell r="Y1672">
            <v>0</v>
          </cell>
          <cell r="Z1672">
            <v>31.5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10.5</v>
          </cell>
          <cell r="AF1672">
            <v>4.58</v>
          </cell>
          <cell r="AG1672">
            <v>3.49</v>
          </cell>
          <cell r="AH1672">
            <v>2.0099999999999998</v>
          </cell>
          <cell r="AI1672">
            <v>1.8</v>
          </cell>
          <cell r="AJ1672">
            <v>2.0699999999999998</v>
          </cell>
          <cell r="AK1672">
            <v>1.8</v>
          </cell>
          <cell r="AL1672">
            <v>0.83599999999999997</v>
          </cell>
          <cell r="AM1672">
            <v>0</v>
          </cell>
          <cell r="AN1672">
            <v>5.24</v>
          </cell>
          <cell r="AO1672">
            <v>0</v>
          </cell>
          <cell r="AP1672">
            <v>3.68</v>
          </cell>
          <cell r="AQ1672">
            <v>0</v>
          </cell>
          <cell r="AR1672">
            <v>0</v>
          </cell>
          <cell r="AS1672">
            <v>0</v>
          </cell>
          <cell r="AT1672">
            <v>0</v>
          </cell>
          <cell r="AU1672">
            <v>0</v>
          </cell>
          <cell r="AV1672">
            <v>0</v>
          </cell>
          <cell r="AW1672">
            <v>0</v>
          </cell>
          <cell r="AX1672">
            <v>0</v>
          </cell>
          <cell r="AY1672" t="str">
            <v>HSS152.4X50.8X4.8</v>
          </cell>
        </row>
        <row r="1673">
          <cell r="A1673" t="str">
            <v>HSS</v>
          </cell>
          <cell r="B1673" t="str">
            <v>HSS6X2X1/8</v>
          </cell>
          <cell r="C1673">
            <v>6.45</v>
          </cell>
          <cell r="D1673">
            <v>1.77</v>
          </cell>
          <cell r="E1673">
            <v>0</v>
          </cell>
          <cell r="F1673">
            <v>6</v>
          </cell>
          <cell r="G1673">
            <v>0</v>
          </cell>
          <cell r="H1673">
            <v>0</v>
          </cell>
          <cell r="I1673">
            <v>2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0.125</v>
          </cell>
          <cell r="O1673">
            <v>0.11600000000000001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14.2</v>
          </cell>
          <cell r="Y1673">
            <v>0</v>
          </cell>
          <cell r="Z1673">
            <v>48.7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7.42</v>
          </cell>
          <cell r="AF1673">
            <v>3.19</v>
          </cell>
          <cell r="AG1673">
            <v>2.4700000000000002</v>
          </cell>
          <cell r="AH1673">
            <v>2.0499999999999998</v>
          </cell>
          <cell r="AI1673">
            <v>1.31</v>
          </cell>
          <cell r="AJ1673">
            <v>1.46</v>
          </cell>
          <cell r="AK1673">
            <v>1.31</v>
          </cell>
          <cell r="AL1673">
            <v>0.86099999999999999</v>
          </cell>
          <cell r="AM1673">
            <v>0</v>
          </cell>
          <cell r="AN1673">
            <v>3.72</v>
          </cell>
          <cell r="AO1673">
            <v>0</v>
          </cell>
          <cell r="AP1673">
            <v>2.57</v>
          </cell>
          <cell r="AQ1673">
            <v>0</v>
          </cell>
          <cell r="AR1673">
            <v>0</v>
          </cell>
          <cell r="AS1673">
            <v>0</v>
          </cell>
          <cell r="AT1673">
            <v>0</v>
          </cell>
          <cell r="AU1673">
            <v>0</v>
          </cell>
          <cell r="AV1673">
            <v>0</v>
          </cell>
          <cell r="AW1673">
            <v>0</v>
          </cell>
          <cell r="AX1673">
            <v>0</v>
          </cell>
          <cell r="AY1673" t="str">
            <v>HSS152.4X50.8X3.2</v>
          </cell>
        </row>
        <row r="1674">
          <cell r="A1674" t="str">
            <v>HSS</v>
          </cell>
          <cell r="B1674" t="str">
            <v>HSS5-1/2X5-1/2X3/8</v>
          </cell>
          <cell r="C1674">
            <v>24.9</v>
          </cell>
          <cell r="D1674">
            <v>6.88</v>
          </cell>
          <cell r="E1674">
            <v>0</v>
          </cell>
          <cell r="F1674">
            <v>5.5</v>
          </cell>
          <cell r="G1674">
            <v>0</v>
          </cell>
          <cell r="H1674">
            <v>0</v>
          </cell>
          <cell r="I1674">
            <v>5.5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0.375</v>
          </cell>
          <cell r="O1674">
            <v>0.34899999999999998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12.8</v>
          </cell>
          <cell r="Y1674">
            <v>0</v>
          </cell>
          <cell r="Z1674">
            <v>12.8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29.7</v>
          </cell>
          <cell r="AF1674">
            <v>13.1</v>
          </cell>
          <cell r="AG1674">
            <v>10.8</v>
          </cell>
          <cell r="AH1674">
            <v>2.08</v>
          </cell>
          <cell r="AI1674">
            <v>29.7</v>
          </cell>
          <cell r="AJ1674">
            <v>13.1</v>
          </cell>
          <cell r="AK1674">
            <v>10.8</v>
          </cell>
          <cell r="AL1674">
            <v>2.08</v>
          </cell>
          <cell r="AM1674">
            <v>0</v>
          </cell>
          <cell r="AN1674">
            <v>49</v>
          </cell>
          <cell r="AO1674">
            <v>0</v>
          </cell>
          <cell r="AP1674">
            <v>18.399999999999999</v>
          </cell>
          <cell r="AQ1674">
            <v>0</v>
          </cell>
          <cell r="AR1674">
            <v>0</v>
          </cell>
          <cell r="AS1674">
            <v>0</v>
          </cell>
          <cell r="AT1674">
            <v>0</v>
          </cell>
          <cell r="AU1674">
            <v>0</v>
          </cell>
          <cell r="AV1674">
            <v>0</v>
          </cell>
          <cell r="AW1674">
            <v>0</v>
          </cell>
          <cell r="AX1674">
            <v>0</v>
          </cell>
          <cell r="AY1674" t="str">
            <v>HSS139.7X139.7X9.5</v>
          </cell>
        </row>
        <row r="1675">
          <cell r="A1675" t="str">
            <v>HSS</v>
          </cell>
          <cell r="B1675" t="str">
            <v>HSS5-1/2X5-1/2X5/16</v>
          </cell>
          <cell r="C1675">
            <v>21.2</v>
          </cell>
          <cell r="D1675">
            <v>5.85</v>
          </cell>
          <cell r="E1675">
            <v>0</v>
          </cell>
          <cell r="F1675">
            <v>5.5</v>
          </cell>
          <cell r="G1675">
            <v>0</v>
          </cell>
          <cell r="H1675">
            <v>0</v>
          </cell>
          <cell r="I1675">
            <v>5.5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0.3125</v>
          </cell>
          <cell r="O1675">
            <v>0.29099999999999998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15.9</v>
          </cell>
          <cell r="Y1675">
            <v>0</v>
          </cell>
          <cell r="Z1675">
            <v>15.9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25.9</v>
          </cell>
          <cell r="AF1675">
            <v>11.3</v>
          </cell>
          <cell r="AG1675">
            <v>9.43</v>
          </cell>
          <cell r="AH1675">
            <v>2.11</v>
          </cell>
          <cell r="AI1675">
            <v>25.9</v>
          </cell>
          <cell r="AJ1675">
            <v>11.3</v>
          </cell>
          <cell r="AK1675">
            <v>9.43</v>
          </cell>
          <cell r="AL1675">
            <v>2.11</v>
          </cell>
          <cell r="AM1675">
            <v>0</v>
          </cell>
          <cell r="AN1675">
            <v>42.2</v>
          </cell>
          <cell r="AO1675">
            <v>0</v>
          </cell>
          <cell r="AP1675">
            <v>15.7</v>
          </cell>
          <cell r="AQ1675">
            <v>0</v>
          </cell>
          <cell r="AR1675">
            <v>0</v>
          </cell>
          <cell r="AS1675">
            <v>0</v>
          </cell>
          <cell r="AT1675">
            <v>0</v>
          </cell>
          <cell r="AU1675">
            <v>0</v>
          </cell>
          <cell r="AV1675">
            <v>0</v>
          </cell>
          <cell r="AW1675">
            <v>0</v>
          </cell>
          <cell r="AX1675">
            <v>0</v>
          </cell>
          <cell r="AY1675" t="str">
            <v>HSS139.7X139.7X7.9</v>
          </cell>
        </row>
        <row r="1676">
          <cell r="A1676" t="str">
            <v>HSS</v>
          </cell>
          <cell r="B1676" t="str">
            <v>HSS5-1/2X5-1/2X1/4</v>
          </cell>
          <cell r="C1676">
            <v>17.3</v>
          </cell>
          <cell r="D1676">
            <v>4.7699999999999996</v>
          </cell>
          <cell r="E1676">
            <v>0</v>
          </cell>
          <cell r="F1676">
            <v>5.5</v>
          </cell>
          <cell r="G1676">
            <v>0</v>
          </cell>
          <cell r="H1676">
            <v>0</v>
          </cell>
          <cell r="I1676">
            <v>5.5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0.25</v>
          </cell>
          <cell r="O1676">
            <v>0.23300000000000001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20.6</v>
          </cell>
          <cell r="Y1676">
            <v>0</v>
          </cell>
          <cell r="Z1676">
            <v>20.6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21.7</v>
          </cell>
          <cell r="AF1676">
            <v>9.32</v>
          </cell>
          <cell r="AG1676">
            <v>7.9</v>
          </cell>
          <cell r="AH1676">
            <v>2.13</v>
          </cell>
          <cell r="AI1676">
            <v>21.7</v>
          </cell>
          <cell r="AJ1676">
            <v>9.32</v>
          </cell>
          <cell r="AK1676">
            <v>7.9</v>
          </cell>
          <cell r="AL1676">
            <v>2.13</v>
          </cell>
          <cell r="AM1676">
            <v>0</v>
          </cell>
          <cell r="AN1676">
            <v>34.799999999999997</v>
          </cell>
          <cell r="AO1676">
            <v>0</v>
          </cell>
          <cell r="AP1676">
            <v>12.9</v>
          </cell>
          <cell r="AQ1676">
            <v>0</v>
          </cell>
          <cell r="AR1676">
            <v>0</v>
          </cell>
          <cell r="AS1676">
            <v>0</v>
          </cell>
          <cell r="AT1676">
            <v>0</v>
          </cell>
          <cell r="AU1676">
            <v>0</v>
          </cell>
          <cell r="AV1676">
            <v>0</v>
          </cell>
          <cell r="AW1676">
            <v>0</v>
          </cell>
          <cell r="AX1676">
            <v>0</v>
          </cell>
          <cell r="AY1676" t="str">
            <v>HSS139.7X139.7X6.4</v>
          </cell>
        </row>
        <row r="1677">
          <cell r="A1677" t="str">
            <v>HSS</v>
          </cell>
          <cell r="B1677" t="str">
            <v>HSS5-1/2X5-1/2X3/16</v>
          </cell>
          <cell r="C1677">
            <v>13.2</v>
          </cell>
          <cell r="D1677">
            <v>3.63</v>
          </cell>
          <cell r="E1677">
            <v>0</v>
          </cell>
          <cell r="F1677">
            <v>5.5</v>
          </cell>
          <cell r="G1677">
            <v>0</v>
          </cell>
          <cell r="H1677">
            <v>0</v>
          </cell>
          <cell r="I1677">
            <v>5.5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0.1875</v>
          </cell>
          <cell r="O1677">
            <v>0.17399999999999999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28.6</v>
          </cell>
          <cell r="Y1677">
            <v>0</v>
          </cell>
          <cell r="Z1677">
            <v>28.6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17</v>
          </cell>
          <cell r="AF1677">
            <v>7.19</v>
          </cell>
          <cell r="AG1677">
            <v>6.17</v>
          </cell>
          <cell r="AH1677">
            <v>2.16</v>
          </cell>
          <cell r="AI1677">
            <v>17</v>
          </cell>
          <cell r="AJ1677">
            <v>7.19</v>
          </cell>
          <cell r="AK1677">
            <v>6.17</v>
          </cell>
          <cell r="AL1677">
            <v>2.16</v>
          </cell>
          <cell r="AM1677">
            <v>0</v>
          </cell>
          <cell r="AN1677">
            <v>26.7</v>
          </cell>
          <cell r="AO1677">
            <v>0</v>
          </cell>
          <cell r="AP1677">
            <v>9.85</v>
          </cell>
          <cell r="AQ1677">
            <v>0</v>
          </cell>
          <cell r="AR1677">
            <v>0</v>
          </cell>
          <cell r="AS1677">
            <v>0</v>
          </cell>
          <cell r="AT1677">
            <v>0</v>
          </cell>
          <cell r="AU1677">
            <v>0</v>
          </cell>
          <cell r="AV1677">
            <v>0</v>
          </cell>
          <cell r="AW1677">
            <v>0</v>
          </cell>
          <cell r="AX1677">
            <v>0</v>
          </cell>
          <cell r="AY1677" t="str">
            <v>HSS139.7X139.7X4.8</v>
          </cell>
        </row>
        <row r="1678">
          <cell r="A1678" t="str">
            <v>HSS</v>
          </cell>
          <cell r="B1678" t="str">
            <v>HSS5-1/2X5-1/2X1/8</v>
          </cell>
          <cell r="C1678">
            <v>9</v>
          </cell>
          <cell r="D1678">
            <v>2.46</v>
          </cell>
          <cell r="E1678">
            <v>0</v>
          </cell>
          <cell r="F1678">
            <v>5.5</v>
          </cell>
          <cell r="G1678">
            <v>0</v>
          </cell>
          <cell r="H1678">
            <v>0</v>
          </cell>
          <cell r="I1678">
            <v>5.5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0.125</v>
          </cell>
          <cell r="O1678">
            <v>0.11600000000000001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44.4</v>
          </cell>
          <cell r="Y1678">
            <v>0</v>
          </cell>
          <cell r="Z1678">
            <v>44.4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11.8</v>
          </cell>
          <cell r="AF1678">
            <v>4.95</v>
          </cell>
          <cell r="AG1678">
            <v>4.3</v>
          </cell>
          <cell r="AH1678">
            <v>2.19</v>
          </cell>
          <cell r="AI1678">
            <v>11.8</v>
          </cell>
          <cell r="AJ1678">
            <v>4.95</v>
          </cell>
          <cell r="AK1678">
            <v>4.3</v>
          </cell>
          <cell r="AL1678">
            <v>2.19</v>
          </cell>
          <cell r="AM1678">
            <v>0</v>
          </cell>
          <cell r="AN1678">
            <v>18.3</v>
          </cell>
          <cell r="AO1678">
            <v>0</v>
          </cell>
          <cell r="AP1678">
            <v>6.72</v>
          </cell>
          <cell r="AQ1678">
            <v>0</v>
          </cell>
          <cell r="AR1678">
            <v>0</v>
          </cell>
          <cell r="AS1678">
            <v>0</v>
          </cell>
          <cell r="AT1678">
            <v>0</v>
          </cell>
          <cell r="AU1678">
            <v>0</v>
          </cell>
          <cell r="AV1678">
            <v>0</v>
          </cell>
          <cell r="AW1678">
            <v>0</v>
          </cell>
          <cell r="AX1678">
            <v>0</v>
          </cell>
          <cell r="AY1678" t="str">
            <v>HSS139.7X139.7X3.2</v>
          </cell>
        </row>
        <row r="1679">
          <cell r="A1679" t="str">
            <v>HSS</v>
          </cell>
          <cell r="B1679" t="str">
            <v>HSS5X5X1/2</v>
          </cell>
          <cell r="C1679">
            <v>28.3</v>
          </cell>
          <cell r="D1679">
            <v>7.88</v>
          </cell>
          <cell r="E1679">
            <v>0</v>
          </cell>
          <cell r="F1679">
            <v>5</v>
          </cell>
          <cell r="G1679">
            <v>0</v>
          </cell>
          <cell r="H1679">
            <v>0</v>
          </cell>
          <cell r="I1679">
            <v>5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0.5</v>
          </cell>
          <cell r="O1679">
            <v>0.46500000000000002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7.75</v>
          </cell>
          <cell r="Y1679">
            <v>0</v>
          </cell>
          <cell r="Z1679">
            <v>7.75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26</v>
          </cell>
          <cell r="AF1679">
            <v>13.1</v>
          </cell>
          <cell r="AG1679">
            <v>10.4</v>
          </cell>
          <cell r="AH1679">
            <v>1.82</v>
          </cell>
          <cell r="AI1679">
            <v>26</v>
          </cell>
          <cell r="AJ1679">
            <v>13.1</v>
          </cell>
          <cell r="AK1679">
            <v>10.4</v>
          </cell>
          <cell r="AL1679">
            <v>1.82</v>
          </cell>
          <cell r="AM1679">
            <v>0</v>
          </cell>
          <cell r="AN1679">
            <v>44.6</v>
          </cell>
          <cell r="AO1679">
            <v>0</v>
          </cell>
          <cell r="AP1679">
            <v>18.7</v>
          </cell>
          <cell r="AQ1679">
            <v>0</v>
          </cell>
          <cell r="AR1679">
            <v>0</v>
          </cell>
          <cell r="AS1679">
            <v>0</v>
          </cell>
          <cell r="AT1679">
            <v>0</v>
          </cell>
          <cell r="AU1679">
            <v>0</v>
          </cell>
          <cell r="AV1679">
            <v>0</v>
          </cell>
          <cell r="AW1679">
            <v>0</v>
          </cell>
          <cell r="AX1679">
            <v>0</v>
          </cell>
          <cell r="AY1679" t="str">
            <v>HSS127X127X12.7</v>
          </cell>
        </row>
        <row r="1680">
          <cell r="A1680" t="str">
            <v>HSS</v>
          </cell>
          <cell r="B1680" t="str">
            <v>HSS5X5X3/8</v>
          </cell>
          <cell r="C1680">
            <v>22.3</v>
          </cell>
          <cell r="D1680">
            <v>6.18</v>
          </cell>
          <cell r="E1680">
            <v>0</v>
          </cell>
          <cell r="F1680">
            <v>5</v>
          </cell>
          <cell r="G1680">
            <v>0</v>
          </cell>
          <cell r="H1680">
            <v>0</v>
          </cell>
          <cell r="I1680">
            <v>5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0.375</v>
          </cell>
          <cell r="O1680">
            <v>0.34899999999999998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11.3</v>
          </cell>
          <cell r="Y1680">
            <v>0</v>
          </cell>
          <cell r="Z1680">
            <v>11.3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21.7</v>
          </cell>
          <cell r="AF1680">
            <v>10.6</v>
          </cell>
          <cell r="AG1680">
            <v>8.68</v>
          </cell>
          <cell r="AH1680">
            <v>1.87</v>
          </cell>
          <cell r="AI1680">
            <v>21.7</v>
          </cell>
          <cell r="AJ1680">
            <v>10.6</v>
          </cell>
          <cell r="AK1680">
            <v>8.68</v>
          </cell>
          <cell r="AL1680">
            <v>1.87</v>
          </cell>
          <cell r="AM1680">
            <v>0</v>
          </cell>
          <cell r="AN1680">
            <v>36.1</v>
          </cell>
          <cell r="AO1680">
            <v>0</v>
          </cell>
          <cell r="AP1680">
            <v>14.9</v>
          </cell>
          <cell r="AQ1680">
            <v>0</v>
          </cell>
          <cell r="AR1680">
            <v>0</v>
          </cell>
          <cell r="AS1680">
            <v>0</v>
          </cell>
          <cell r="AT1680">
            <v>0</v>
          </cell>
          <cell r="AU1680">
            <v>0</v>
          </cell>
          <cell r="AV1680">
            <v>0</v>
          </cell>
          <cell r="AW1680">
            <v>0</v>
          </cell>
          <cell r="AX1680">
            <v>0</v>
          </cell>
          <cell r="AY1680" t="str">
            <v>HSS127X127X9.5</v>
          </cell>
        </row>
        <row r="1681">
          <cell r="A1681" t="str">
            <v>HSS</v>
          </cell>
          <cell r="B1681" t="str">
            <v>HSS5X5X5/16</v>
          </cell>
          <cell r="C1681">
            <v>19</v>
          </cell>
          <cell r="D1681">
            <v>5.26</v>
          </cell>
          <cell r="E1681">
            <v>0</v>
          </cell>
          <cell r="F1681">
            <v>5</v>
          </cell>
          <cell r="G1681">
            <v>0</v>
          </cell>
          <cell r="H1681">
            <v>0</v>
          </cell>
          <cell r="I1681">
            <v>5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0.3125</v>
          </cell>
          <cell r="O1681">
            <v>0.29099999999999998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14.2</v>
          </cell>
          <cell r="Y1681">
            <v>0</v>
          </cell>
          <cell r="Z1681">
            <v>14.2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19</v>
          </cell>
          <cell r="AF1681">
            <v>9.16</v>
          </cell>
          <cell r="AG1681">
            <v>7.62</v>
          </cell>
          <cell r="AH1681">
            <v>1.9</v>
          </cell>
          <cell r="AI1681">
            <v>19</v>
          </cell>
          <cell r="AJ1681">
            <v>9.16</v>
          </cell>
          <cell r="AK1681">
            <v>7.62</v>
          </cell>
          <cell r="AL1681">
            <v>1.9</v>
          </cell>
          <cell r="AM1681">
            <v>0</v>
          </cell>
          <cell r="AN1681">
            <v>31.2</v>
          </cell>
          <cell r="AO1681">
            <v>0</v>
          </cell>
          <cell r="AP1681">
            <v>12.8</v>
          </cell>
          <cell r="AQ1681">
            <v>0</v>
          </cell>
          <cell r="AR1681">
            <v>0</v>
          </cell>
          <cell r="AS1681">
            <v>0</v>
          </cell>
          <cell r="AT1681">
            <v>0</v>
          </cell>
          <cell r="AU1681">
            <v>0</v>
          </cell>
          <cell r="AV1681">
            <v>0</v>
          </cell>
          <cell r="AW1681">
            <v>0</v>
          </cell>
          <cell r="AX1681">
            <v>0</v>
          </cell>
          <cell r="AY1681" t="str">
            <v>HSS127X127X7.9</v>
          </cell>
        </row>
        <row r="1682">
          <cell r="A1682" t="str">
            <v>HSS</v>
          </cell>
          <cell r="B1682" t="str">
            <v>HSS5X5X1/4</v>
          </cell>
          <cell r="C1682">
            <v>15.6</v>
          </cell>
          <cell r="D1682">
            <v>4.3</v>
          </cell>
          <cell r="E1682">
            <v>0</v>
          </cell>
          <cell r="F1682">
            <v>5</v>
          </cell>
          <cell r="G1682">
            <v>0</v>
          </cell>
          <cell r="H1682">
            <v>0</v>
          </cell>
          <cell r="I1682">
            <v>5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0.25</v>
          </cell>
          <cell r="O1682">
            <v>0.23300000000000001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18.5</v>
          </cell>
          <cell r="Y1682">
            <v>0</v>
          </cell>
          <cell r="Z1682">
            <v>18.5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16</v>
          </cell>
          <cell r="AF1682">
            <v>7.61</v>
          </cell>
          <cell r="AG1682">
            <v>6.41</v>
          </cell>
          <cell r="AH1682">
            <v>1.93</v>
          </cell>
          <cell r="AI1682">
            <v>16</v>
          </cell>
          <cell r="AJ1682">
            <v>7.61</v>
          </cell>
          <cell r="AK1682">
            <v>6.41</v>
          </cell>
          <cell r="AL1682">
            <v>1.93</v>
          </cell>
          <cell r="AM1682">
            <v>0</v>
          </cell>
          <cell r="AN1682">
            <v>25.8</v>
          </cell>
          <cell r="AO1682">
            <v>0</v>
          </cell>
          <cell r="AP1682">
            <v>10.5</v>
          </cell>
          <cell r="AQ1682">
            <v>0</v>
          </cell>
          <cell r="AR1682">
            <v>0</v>
          </cell>
          <cell r="AS1682">
            <v>0</v>
          </cell>
          <cell r="AT1682">
            <v>0</v>
          </cell>
          <cell r="AU1682">
            <v>0</v>
          </cell>
          <cell r="AV1682">
            <v>0</v>
          </cell>
          <cell r="AW1682">
            <v>0</v>
          </cell>
          <cell r="AX1682">
            <v>0</v>
          </cell>
          <cell r="AY1682" t="str">
            <v>HSS127X127X6.4</v>
          </cell>
        </row>
        <row r="1683">
          <cell r="A1683" t="str">
            <v>HSS</v>
          </cell>
          <cell r="B1683" t="str">
            <v>HSS5X5X3/16</v>
          </cell>
          <cell r="C1683">
            <v>12</v>
          </cell>
          <cell r="D1683">
            <v>3.28</v>
          </cell>
          <cell r="E1683">
            <v>0</v>
          </cell>
          <cell r="F1683">
            <v>5</v>
          </cell>
          <cell r="G1683">
            <v>0</v>
          </cell>
          <cell r="H1683">
            <v>0</v>
          </cell>
          <cell r="I1683">
            <v>5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0.1875</v>
          </cell>
          <cell r="O1683">
            <v>0.17399999999999999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25.7</v>
          </cell>
          <cell r="Y1683">
            <v>0</v>
          </cell>
          <cell r="Z1683">
            <v>25.7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12.6</v>
          </cell>
          <cell r="AF1683">
            <v>5.89</v>
          </cell>
          <cell r="AG1683">
            <v>5.03</v>
          </cell>
          <cell r="AH1683">
            <v>1.96</v>
          </cell>
          <cell r="AI1683">
            <v>12.6</v>
          </cell>
          <cell r="AJ1683">
            <v>5.89</v>
          </cell>
          <cell r="AK1683">
            <v>5.03</v>
          </cell>
          <cell r="AL1683">
            <v>1.96</v>
          </cell>
          <cell r="AM1683">
            <v>0</v>
          </cell>
          <cell r="AN1683">
            <v>19.899999999999999</v>
          </cell>
          <cell r="AO1683">
            <v>0</v>
          </cell>
          <cell r="AP1683">
            <v>8.08</v>
          </cell>
          <cell r="AQ1683">
            <v>0</v>
          </cell>
          <cell r="AR1683">
            <v>0</v>
          </cell>
          <cell r="AS1683">
            <v>0</v>
          </cell>
          <cell r="AT1683">
            <v>0</v>
          </cell>
          <cell r="AU1683">
            <v>0</v>
          </cell>
          <cell r="AV1683">
            <v>0</v>
          </cell>
          <cell r="AW1683">
            <v>0</v>
          </cell>
          <cell r="AX1683">
            <v>0</v>
          </cell>
          <cell r="AY1683" t="str">
            <v>HSS127X127X4.8</v>
          </cell>
        </row>
        <row r="1684">
          <cell r="A1684" t="str">
            <v>HSS</v>
          </cell>
          <cell r="B1684" t="str">
            <v>HSS5X5X1/8</v>
          </cell>
          <cell r="C1684">
            <v>8.15</v>
          </cell>
          <cell r="D1684">
            <v>2.23</v>
          </cell>
          <cell r="E1684">
            <v>0</v>
          </cell>
          <cell r="F1684">
            <v>5</v>
          </cell>
          <cell r="G1684">
            <v>0</v>
          </cell>
          <cell r="H1684">
            <v>0</v>
          </cell>
          <cell r="I1684">
            <v>5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0.125</v>
          </cell>
          <cell r="O1684">
            <v>0.11600000000000001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40.1</v>
          </cell>
          <cell r="Y1684">
            <v>0</v>
          </cell>
          <cell r="Z1684">
            <v>40.1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8.8000000000000007</v>
          </cell>
          <cell r="AF1684">
            <v>4.07</v>
          </cell>
          <cell r="AG1684">
            <v>3.52</v>
          </cell>
          <cell r="AH1684">
            <v>1.99</v>
          </cell>
          <cell r="AI1684">
            <v>8.8000000000000007</v>
          </cell>
          <cell r="AJ1684">
            <v>4.07</v>
          </cell>
          <cell r="AK1684">
            <v>3.52</v>
          </cell>
          <cell r="AL1684">
            <v>1.99</v>
          </cell>
          <cell r="AM1684">
            <v>0</v>
          </cell>
          <cell r="AN1684">
            <v>13.7</v>
          </cell>
          <cell r="AO1684">
            <v>0</v>
          </cell>
          <cell r="AP1684">
            <v>5.53</v>
          </cell>
          <cell r="AQ1684">
            <v>0</v>
          </cell>
          <cell r="AR1684">
            <v>0</v>
          </cell>
          <cell r="AS1684">
            <v>0</v>
          </cell>
          <cell r="AT1684">
            <v>0</v>
          </cell>
          <cell r="AU1684">
            <v>0</v>
          </cell>
          <cell r="AV1684">
            <v>0</v>
          </cell>
          <cell r="AW1684">
            <v>0</v>
          </cell>
          <cell r="AX1684">
            <v>0</v>
          </cell>
          <cell r="AY1684" t="str">
            <v>HSS127X127X3.2</v>
          </cell>
        </row>
        <row r="1685">
          <cell r="A1685" t="str">
            <v>HSS</v>
          </cell>
          <cell r="B1685" t="str">
            <v>HSS5X4X1/2</v>
          </cell>
          <cell r="C1685">
            <v>24.9</v>
          </cell>
          <cell r="D1685">
            <v>6.95</v>
          </cell>
          <cell r="E1685">
            <v>0</v>
          </cell>
          <cell r="F1685">
            <v>5</v>
          </cell>
          <cell r="G1685">
            <v>0</v>
          </cell>
          <cell r="H1685">
            <v>0</v>
          </cell>
          <cell r="I1685">
            <v>4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0.5</v>
          </cell>
          <cell r="O1685">
            <v>0.46500000000000002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5.6</v>
          </cell>
          <cell r="Y1685">
            <v>0</v>
          </cell>
          <cell r="Z1685">
            <v>7.75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21.2</v>
          </cell>
          <cell r="AF1685">
            <v>10.9</v>
          </cell>
          <cell r="AG1685">
            <v>8.49</v>
          </cell>
          <cell r="AH1685">
            <v>1.75</v>
          </cell>
          <cell r="AI1685">
            <v>14.9</v>
          </cell>
          <cell r="AJ1685">
            <v>9.35</v>
          </cell>
          <cell r="AK1685">
            <v>7.43</v>
          </cell>
          <cell r="AL1685">
            <v>1.46</v>
          </cell>
          <cell r="AM1685">
            <v>0</v>
          </cell>
          <cell r="AN1685">
            <v>30.3</v>
          </cell>
          <cell r="AO1685">
            <v>0</v>
          </cell>
          <cell r="AP1685">
            <v>14.5</v>
          </cell>
          <cell r="AQ1685">
            <v>0</v>
          </cell>
          <cell r="AR1685">
            <v>0</v>
          </cell>
          <cell r="AS1685">
            <v>0</v>
          </cell>
          <cell r="AT1685">
            <v>0</v>
          </cell>
          <cell r="AU1685">
            <v>0</v>
          </cell>
          <cell r="AV1685">
            <v>0</v>
          </cell>
          <cell r="AW1685">
            <v>0</v>
          </cell>
          <cell r="AX1685">
            <v>0</v>
          </cell>
          <cell r="AY1685" t="str">
            <v>HSS127X101.6X12.7</v>
          </cell>
        </row>
        <row r="1686">
          <cell r="A1686" t="str">
            <v>HSS</v>
          </cell>
          <cell r="B1686" t="str">
            <v>HSS5X4X3/8</v>
          </cell>
          <cell r="C1686">
            <v>19.7</v>
          </cell>
          <cell r="D1686">
            <v>5.48</v>
          </cell>
          <cell r="E1686">
            <v>0</v>
          </cell>
          <cell r="F1686">
            <v>5</v>
          </cell>
          <cell r="G1686">
            <v>0</v>
          </cell>
          <cell r="H1686">
            <v>0</v>
          </cell>
          <cell r="I1686">
            <v>4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0.375</v>
          </cell>
          <cell r="O1686">
            <v>0.34899999999999998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8.4600000000000009</v>
          </cell>
          <cell r="Y1686">
            <v>0</v>
          </cell>
          <cell r="Z1686">
            <v>11.3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17.899999999999999</v>
          </cell>
          <cell r="AF1686">
            <v>8.9600000000000009</v>
          </cell>
          <cell r="AG1686">
            <v>7.17</v>
          </cell>
          <cell r="AH1686">
            <v>1.81</v>
          </cell>
          <cell r="AI1686">
            <v>12.6</v>
          </cell>
          <cell r="AJ1686">
            <v>7.67</v>
          </cell>
          <cell r="AK1686">
            <v>6.3</v>
          </cell>
          <cell r="AL1686">
            <v>1.52</v>
          </cell>
          <cell r="AM1686">
            <v>0</v>
          </cell>
          <cell r="AN1686">
            <v>24.9</v>
          </cell>
          <cell r="AO1686">
            <v>0</v>
          </cell>
          <cell r="AP1686">
            <v>11.7</v>
          </cell>
          <cell r="AQ1686">
            <v>0</v>
          </cell>
          <cell r="AR1686">
            <v>0</v>
          </cell>
          <cell r="AS1686">
            <v>0</v>
          </cell>
          <cell r="AT1686">
            <v>0</v>
          </cell>
          <cell r="AU1686">
            <v>0</v>
          </cell>
          <cell r="AV1686">
            <v>0</v>
          </cell>
          <cell r="AW1686">
            <v>0</v>
          </cell>
          <cell r="AX1686">
            <v>0</v>
          </cell>
          <cell r="AY1686" t="str">
            <v>HSS127X101.6X9.5</v>
          </cell>
        </row>
        <row r="1687">
          <cell r="A1687" t="str">
            <v>HSS</v>
          </cell>
          <cell r="B1687" t="str">
            <v>HSS5X4X5/16</v>
          </cell>
          <cell r="C1687">
            <v>16.899999999999999</v>
          </cell>
          <cell r="D1687">
            <v>4.68</v>
          </cell>
          <cell r="E1687">
            <v>0</v>
          </cell>
          <cell r="F1687">
            <v>5</v>
          </cell>
          <cell r="G1687">
            <v>0</v>
          </cell>
          <cell r="H1687">
            <v>0</v>
          </cell>
          <cell r="I1687">
            <v>4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0.3125</v>
          </cell>
          <cell r="O1687">
            <v>0.29099999999999998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10.7</v>
          </cell>
          <cell r="Y1687">
            <v>0</v>
          </cell>
          <cell r="Z1687">
            <v>14.2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15.8</v>
          </cell>
          <cell r="AF1687">
            <v>7.79</v>
          </cell>
          <cell r="AG1687">
            <v>6.32</v>
          </cell>
          <cell r="AH1687">
            <v>1.84</v>
          </cell>
          <cell r="AI1687">
            <v>11.1</v>
          </cell>
          <cell r="AJ1687">
            <v>6.67</v>
          </cell>
          <cell r="AK1687">
            <v>5.57</v>
          </cell>
          <cell r="AL1687">
            <v>1.54</v>
          </cell>
          <cell r="AM1687">
            <v>0</v>
          </cell>
          <cell r="AN1687">
            <v>21.7</v>
          </cell>
          <cell r="AO1687">
            <v>0</v>
          </cell>
          <cell r="AP1687">
            <v>10.1</v>
          </cell>
          <cell r="AQ1687">
            <v>0</v>
          </cell>
          <cell r="AR1687">
            <v>0</v>
          </cell>
          <cell r="AS1687">
            <v>0</v>
          </cell>
          <cell r="AT1687">
            <v>0</v>
          </cell>
          <cell r="AU1687">
            <v>0</v>
          </cell>
          <cell r="AV1687">
            <v>0</v>
          </cell>
          <cell r="AW1687">
            <v>0</v>
          </cell>
          <cell r="AX1687">
            <v>0</v>
          </cell>
          <cell r="AY1687" t="str">
            <v>HSS127X101.6X7.9</v>
          </cell>
        </row>
        <row r="1688">
          <cell r="A1688" t="str">
            <v>HSS</v>
          </cell>
          <cell r="B1688" t="str">
            <v>HSS5X4X1/4</v>
          </cell>
          <cell r="C1688">
            <v>13.9</v>
          </cell>
          <cell r="D1688">
            <v>3.84</v>
          </cell>
          <cell r="E1688">
            <v>0</v>
          </cell>
          <cell r="F1688">
            <v>5</v>
          </cell>
          <cell r="G1688">
            <v>0</v>
          </cell>
          <cell r="H1688">
            <v>0</v>
          </cell>
          <cell r="I1688">
            <v>4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0.25</v>
          </cell>
          <cell r="O1688">
            <v>0.23300000000000001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14.2</v>
          </cell>
          <cell r="Y1688">
            <v>0</v>
          </cell>
          <cell r="Z1688">
            <v>18.5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13.4</v>
          </cell>
          <cell r="AF1688">
            <v>6.49</v>
          </cell>
          <cell r="AG1688">
            <v>5.35</v>
          </cell>
          <cell r="AH1688">
            <v>1.87</v>
          </cell>
          <cell r="AI1688">
            <v>9.4600000000000009</v>
          </cell>
          <cell r="AJ1688">
            <v>5.57</v>
          </cell>
          <cell r="AK1688">
            <v>4.7300000000000004</v>
          </cell>
          <cell r="AL1688">
            <v>1.57</v>
          </cell>
          <cell r="AM1688">
            <v>0</v>
          </cell>
          <cell r="AN1688">
            <v>18</v>
          </cell>
          <cell r="AO1688">
            <v>0</v>
          </cell>
          <cell r="AP1688">
            <v>8.32</v>
          </cell>
          <cell r="AQ1688">
            <v>0</v>
          </cell>
          <cell r="AR1688">
            <v>0</v>
          </cell>
          <cell r="AS1688">
            <v>0</v>
          </cell>
          <cell r="AT1688">
            <v>0</v>
          </cell>
          <cell r="AU1688">
            <v>0</v>
          </cell>
          <cell r="AV1688">
            <v>0</v>
          </cell>
          <cell r="AW1688">
            <v>0</v>
          </cell>
          <cell r="AX1688">
            <v>0</v>
          </cell>
          <cell r="AY1688" t="str">
            <v>HSS127X101.6X6.4</v>
          </cell>
        </row>
        <row r="1689">
          <cell r="A1689" t="str">
            <v>HSS</v>
          </cell>
          <cell r="B1689" t="str">
            <v>HSS5X4X3/16</v>
          </cell>
          <cell r="C1689">
            <v>10.7</v>
          </cell>
          <cell r="D1689">
            <v>2.93</v>
          </cell>
          <cell r="E1689">
            <v>0</v>
          </cell>
          <cell r="F1689">
            <v>5</v>
          </cell>
          <cell r="G1689">
            <v>0</v>
          </cell>
          <cell r="H1689">
            <v>0</v>
          </cell>
          <cell r="I1689">
            <v>4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0.1875</v>
          </cell>
          <cell r="O1689">
            <v>0.17399999999999999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20</v>
          </cell>
          <cell r="Y1689">
            <v>0</v>
          </cell>
          <cell r="Z1689">
            <v>25.7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10.6</v>
          </cell>
          <cell r="AF1689">
            <v>5.05</v>
          </cell>
          <cell r="AG1689">
            <v>4.22</v>
          </cell>
          <cell r="AH1689">
            <v>1.9</v>
          </cell>
          <cell r="AI1689">
            <v>7.48</v>
          </cell>
          <cell r="AJ1689">
            <v>4.34</v>
          </cell>
          <cell r="AK1689">
            <v>3.74</v>
          </cell>
          <cell r="AL1689">
            <v>1.6</v>
          </cell>
          <cell r="AM1689">
            <v>0</v>
          </cell>
          <cell r="AN1689">
            <v>14</v>
          </cell>
          <cell r="AO1689">
            <v>0</v>
          </cell>
          <cell r="AP1689">
            <v>6.41</v>
          </cell>
          <cell r="AQ1689">
            <v>0</v>
          </cell>
          <cell r="AR1689">
            <v>0</v>
          </cell>
          <cell r="AS1689">
            <v>0</v>
          </cell>
          <cell r="AT1689">
            <v>0</v>
          </cell>
          <cell r="AU1689">
            <v>0</v>
          </cell>
          <cell r="AV1689">
            <v>0</v>
          </cell>
          <cell r="AW1689">
            <v>0</v>
          </cell>
          <cell r="AX1689">
            <v>0</v>
          </cell>
          <cell r="AY1689" t="str">
            <v>HSS127X101.6X4.8</v>
          </cell>
        </row>
        <row r="1690">
          <cell r="A1690" t="str">
            <v>HSS</v>
          </cell>
          <cell r="B1690" t="str">
            <v>HSS5X3X1/2</v>
          </cell>
          <cell r="C1690">
            <v>21.5</v>
          </cell>
          <cell r="D1690">
            <v>6.02</v>
          </cell>
          <cell r="E1690">
            <v>0</v>
          </cell>
          <cell r="F1690">
            <v>5</v>
          </cell>
          <cell r="G1690">
            <v>0</v>
          </cell>
          <cell r="H1690">
            <v>0</v>
          </cell>
          <cell r="I1690">
            <v>3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0.5</v>
          </cell>
          <cell r="O1690">
            <v>0.46500000000000002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3.45</v>
          </cell>
          <cell r="Y1690">
            <v>0</v>
          </cell>
          <cell r="Z1690">
            <v>7.75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16.399999999999999</v>
          </cell>
          <cell r="AF1690">
            <v>8.83</v>
          </cell>
          <cell r="AG1690">
            <v>6.57</v>
          </cell>
          <cell r="AH1690">
            <v>1.65</v>
          </cell>
          <cell r="AI1690">
            <v>7.18</v>
          </cell>
          <cell r="AJ1690">
            <v>6.1</v>
          </cell>
          <cell r="AK1690">
            <v>4.78</v>
          </cell>
          <cell r="AL1690">
            <v>1.0900000000000001</v>
          </cell>
          <cell r="AM1690">
            <v>0</v>
          </cell>
          <cell r="AN1690">
            <v>17.600000000000001</v>
          </cell>
          <cell r="AO1690">
            <v>0</v>
          </cell>
          <cell r="AP1690">
            <v>10.3</v>
          </cell>
          <cell r="AQ1690">
            <v>0</v>
          </cell>
          <cell r="AR1690">
            <v>0</v>
          </cell>
          <cell r="AS1690">
            <v>0</v>
          </cell>
          <cell r="AT1690">
            <v>0</v>
          </cell>
          <cell r="AU1690">
            <v>0</v>
          </cell>
          <cell r="AV1690">
            <v>0</v>
          </cell>
          <cell r="AW1690">
            <v>0</v>
          </cell>
          <cell r="AX1690">
            <v>0</v>
          </cell>
          <cell r="AY1690" t="str">
            <v>HSS127X76.2X12.7</v>
          </cell>
        </row>
        <row r="1691">
          <cell r="A1691" t="str">
            <v>HSS</v>
          </cell>
          <cell r="B1691" t="str">
            <v>HSS5X3X3/8</v>
          </cell>
          <cell r="C1691">
            <v>17.2</v>
          </cell>
          <cell r="D1691">
            <v>4.78</v>
          </cell>
          <cell r="E1691">
            <v>0</v>
          </cell>
          <cell r="F1691">
            <v>5</v>
          </cell>
          <cell r="G1691">
            <v>0</v>
          </cell>
          <cell r="H1691">
            <v>0</v>
          </cell>
          <cell r="I1691">
            <v>3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0.375</v>
          </cell>
          <cell r="O1691">
            <v>0.34899999999999998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5.6</v>
          </cell>
          <cell r="Y1691">
            <v>0</v>
          </cell>
          <cell r="Z1691">
            <v>11.3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14.1</v>
          </cell>
          <cell r="AF1691">
            <v>7.34</v>
          </cell>
          <cell r="AG1691">
            <v>5.65</v>
          </cell>
          <cell r="AH1691">
            <v>1.72</v>
          </cell>
          <cell r="AI1691">
            <v>6.25</v>
          </cell>
          <cell r="AJ1691">
            <v>5.0999999999999996</v>
          </cell>
          <cell r="AK1691">
            <v>4.16</v>
          </cell>
          <cell r="AL1691">
            <v>1.1399999999999999</v>
          </cell>
          <cell r="AM1691">
            <v>0</v>
          </cell>
          <cell r="AN1691">
            <v>14.9</v>
          </cell>
          <cell r="AO1691">
            <v>0</v>
          </cell>
          <cell r="AP1691">
            <v>8.44</v>
          </cell>
          <cell r="AQ1691">
            <v>0</v>
          </cell>
          <cell r="AR1691">
            <v>0</v>
          </cell>
          <cell r="AS1691">
            <v>0</v>
          </cell>
          <cell r="AT1691">
            <v>0</v>
          </cell>
          <cell r="AU1691">
            <v>0</v>
          </cell>
          <cell r="AV1691">
            <v>0</v>
          </cell>
          <cell r="AW1691">
            <v>0</v>
          </cell>
          <cell r="AX1691">
            <v>0</v>
          </cell>
          <cell r="AY1691" t="str">
            <v>HSS127X76.2X9.5</v>
          </cell>
        </row>
        <row r="1692">
          <cell r="A1692" t="str">
            <v>HSS</v>
          </cell>
          <cell r="B1692" t="str">
            <v>HSS5X3X5/16</v>
          </cell>
          <cell r="C1692">
            <v>14.8</v>
          </cell>
          <cell r="D1692">
            <v>4.0999999999999996</v>
          </cell>
          <cell r="E1692">
            <v>0</v>
          </cell>
          <cell r="F1692">
            <v>5</v>
          </cell>
          <cell r="G1692">
            <v>0</v>
          </cell>
          <cell r="H1692">
            <v>0</v>
          </cell>
          <cell r="I1692">
            <v>3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0.3125</v>
          </cell>
          <cell r="O1692">
            <v>0.29099999999999998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7.31</v>
          </cell>
          <cell r="Y1692">
            <v>0</v>
          </cell>
          <cell r="Z1692">
            <v>14.2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12.6</v>
          </cell>
          <cell r="AF1692">
            <v>6.42</v>
          </cell>
          <cell r="AG1692">
            <v>5.03</v>
          </cell>
          <cell r="AH1692">
            <v>1.75</v>
          </cell>
          <cell r="AI1692">
            <v>5.6</v>
          </cell>
          <cell r="AJ1692">
            <v>4.4800000000000004</v>
          </cell>
          <cell r="AK1692">
            <v>3.73</v>
          </cell>
          <cell r="AL1692">
            <v>1.17</v>
          </cell>
          <cell r="AM1692">
            <v>0</v>
          </cell>
          <cell r="AN1692">
            <v>13.1</v>
          </cell>
          <cell r="AO1692">
            <v>0</v>
          </cell>
          <cell r="AP1692">
            <v>7.33</v>
          </cell>
          <cell r="AQ1692">
            <v>0</v>
          </cell>
          <cell r="AR1692">
            <v>0</v>
          </cell>
          <cell r="AS1692">
            <v>0</v>
          </cell>
          <cell r="AT1692">
            <v>0</v>
          </cell>
          <cell r="AU1692">
            <v>0</v>
          </cell>
          <cell r="AV1692">
            <v>0</v>
          </cell>
          <cell r="AW1692">
            <v>0</v>
          </cell>
          <cell r="AX1692">
            <v>0</v>
          </cell>
          <cell r="AY1692" t="str">
            <v>HSS127X76.2X7.9</v>
          </cell>
        </row>
        <row r="1693">
          <cell r="A1693" t="str">
            <v>HSS</v>
          </cell>
          <cell r="B1693" t="str">
            <v>HSS5X3X1/4</v>
          </cell>
          <cell r="C1693">
            <v>12.2</v>
          </cell>
          <cell r="D1693">
            <v>3.37</v>
          </cell>
          <cell r="E1693">
            <v>0</v>
          </cell>
          <cell r="F1693">
            <v>5</v>
          </cell>
          <cell r="G1693">
            <v>0</v>
          </cell>
          <cell r="H1693">
            <v>0</v>
          </cell>
          <cell r="I1693">
            <v>3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0.25</v>
          </cell>
          <cell r="O1693">
            <v>0.23300000000000001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9.8800000000000008</v>
          </cell>
          <cell r="Y1693">
            <v>0</v>
          </cell>
          <cell r="Z1693">
            <v>18.5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10.7</v>
          </cell>
          <cell r="AF1693">
            <v>5.38</v>
          </cell>
          <cell r="AG1693">
            <v>4.29</v>
          </cell>
          <cell r="AH1693">
            <v>1.78</v>
          </cell>
          <cell r="AI1693">
            <v>4.8099999999999996</v>
          </cell>
          <cell r="AJ1693">
            <v>3.77</v>
          </cell>
          <cell r="AK1693">
            <v>3.21</v>
          </cell>
          <cell r="AL1693">
            <v>1.19</v>
          </cell>
          <cell r="AM1693">
            <v>0</v>
          </cell>
          <cell r="AN1693">
            <v>11</v>
          </cell>
          <cell r="AO1693">
            <v>0</v>
          </cell>
          <cell r="AP1693">
            <v>6.1</v>
          </cell>
          <cell r="AQ1693">
            <v>0</v>
          </cell>
          <cell r="AR1693">
            <v>0</v>
          </cell>
          <cell r="AS1693">
            <v>0</v>
          </cell>
          <cell r="AT1693">
            <v>0</v>
          </cell>
          <cell r="AU1693">
            <v>0</v>
          </cell>
          <cell r="AV1693">
            <v>0</v>
          </cell>
          <cell r="AW1693">
            <v>0</v>
          </cell>
          <cell r="AX1693">
            <v>0</v>
          </cell>
          <cell r="AY1693" t="str">
            <v>HSS127X76.2X6.4</v>
          </cell>
        </row>
        <row r="1694">
          <cell r="A1694" t="str">
            <v>HSS</v>
          </cell>
          <cell r="B1694" t="str">
            <v>HSS5X3X3/16</v>
          </cell>
          <cell r="C1694">
            <v>9.4</v>
          </cell>
          <cell r="D1694">
            <v>2.58</v>
          </cell>
          <cell r="E1694">
            <v>0</v>
          </cell>
          <cell r="F1694">
            <v>5</v>
          </cell>
          <cell r="G1694">
            <v>0</v>
          </cell>
          <cell r="H1694">
            <v>0</v>
          </cell>
          <cell r="I1694">
            <v>3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0.1875</v>
          </cell>
          <cell r="O1694">
            <v>0.17399999999999999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14.2</v>
          </cell>
          <cell r="Y1694">
            <v>0</v>
          </cell>
          <cell r="Z1694">
            <v>25.7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8.5299999999999994</v>
          </cell>
          <cell r="AF1694">
            <v>4.21</v>
          </cell>
          <cell r="AG1694">
            <v>3.41</v>
          </cell>
          <cell r="AH1694">
            <v>1.82</v>
          </cell>
          <cell r="AI1694">
            <v>3.85</v>
          </cell>
          <cell r="AJ1694">
            <v>2.96</v>
          </cell>
          <cell r="AK1694">
            <v>2.57</v>
          </cell>
          <cell r="AL1694">
            <v>1.22</v>
          </cell>
          <cell r="AM1694">
            <v>0</v>
          </cell>
          <cell r="AN1694">
            <v>8.64</v>
          </cell>
          <cell r="AO1694">
            <v>0</v>
          </cell>
          <cell r="AP1694">
            <v>4.7300000000000004</v>
          </cell>
          <cell r="AQ1694">
            <v>0</v>
          </cell>
          <cell r="AR1694">
            <v>0</v>
          </cell>
          <cell r="AS1694">
            <v>0</v>
          </cell>
          <cell r="AT1694">
            <v>0</v>
          </cell>
          <cell r="AU1694">
            <v>0</v>
          </cell>
          <cell r="AV1694">
            <v>0</v>
          </cell>
          <cell r="AW1694">
            <v>0</v>
          </cell>
          <cell r="AX1694">
            <v>0</v>
          </cell>
          <cell r="AY1694" t="str">
            <v>HSS127X76.2X4.8</v>
          </cell>
        </row>
        <row r="1695">
          <cell r="A1695" t="str">
            <v>HSS</v>
          </cell>
          <cell r="B1695" t="str">
            <v>HSS5X3X1/8</v>
          </cell>
          <cell r="C1695">
            <v>6.45</v>
          </cell>
          <cell r="D1695">
            <v>1.77</v>
          </cell>
          <cell r="E1695">
            <v>0</v>
          </cell>
          <cell r="F1695">
            <v>5</v>
          </cell>
          <cell r="G1695">
            <v>0</v>
          </cell>
          <cell r="H1695">
            <v>0</v>
          </cell>
          <cell r="I1695">
            <v>3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0.125</v>
          </cell>
          <cell r="O1695">
            <v>0.11600000000000001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22.9</v>
          </cell>
          <cell r="Y1695">
            <v>0</v>
          </cell>
          <cell r="Z1695">
            <v>40.1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6.03</v>
          </cell>
          <cell r="AF1695">
            <v>2.93</v>
          </cell>
          <cell r="AG1695">
            <v>2.41</v>
          </cell>
          <cell r="AH1695">
            <v>1.85</v>
          </cell>
          <cell r="AI1695">
            <v>2.75</v>
          </cell>
          <cell r="AJ1695">
            <v>2.0699999999999998</v>
          </cell>
          <cell r="AK1695">
            <v>1.83</v>
          </cell>
          <cell r="AL1695">
            <v>1.25</v>
          </cell>
          <cell r="AM1695">
            <v>0</v>
          </cell>
          <cell r="AN1695">
            <v>6.02</v>
          </cell>
          <cell r="AO1695">
            <v>0</v>
          </cell>
          <cell r="AP1695">
            <v>3.26</v>
          </cell>
          <cell r="AQ1695">
            <v>0</v>
          </cell>
          <cell r="AR1695">
            <v>0</v>
          </cell>
          <cell r="AS1695">
            <v>0</v>
          </cell>
          <cell r="AT1695">
            <v>0</v>
          </cell>
          <cell r="AU1695">
            <v>0</v>
          </cell>
          <cell r="AV1695">
            <v>0</v>
          </cell>
          <cell r="AW1695">
            <v>0</v>
          </cell>
          <cell r="AX1695">
            <v>0</v>
          </cell>
          <cell r="AY1695" t="str">
            <v>HSS127X76.2X3.2</v>
          </cell>
        </row>
        <row r="1696">
          <cell r="A1696" t="str">
            <v>HSS</v>
          </cell>
          <cell r="B1696" t="str">
            <v>HSS5X2-1/2X1/4</v>
          </cell>
          <cell r="C1696">
            <v>11.3</v>
          </cell>
          <cell r="D1696">
            <v>3.14</v>
          </cell>
          <cell r="E1696">
            <v>0</v>
          </cell>
          <cell r="F1696">
            <v>5</v>
          </cell>
          <cell r="G1696">
            <v>0</v>
          </cell>
          <cell r="H1696">
            <v>0</v>
          </cell>
          <cell r="I1696">
            <v>2.5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0.25</v>
          </cell>
          <cell r="O1696">
            <v>0.23300000000000001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7.73</v>
          </cell>
          <cell r="Y1696">
            <v>0</v>
          </cell>
          <cell r="Z1696">
            <v>18.5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9.4</v>
          </cell>
          <cell r="AF1696">
            <v>4.83</v>
          </cell>
          <cell r="AG1696">
            <v>3.76</v>
          </cell>
          <cell r="AH1696">
            <v>1.73</v>
          </cell>
          <cell r="AI1696">
            <v>3.13</v>
          </cell>
          <cell r="AJ1696">
            <v>2.95</v>
          </cell>
          <cell r="AK1696">
            <v>2.5</v>
          </cell>
          <cell r="AL1696">
            <v>0.999</v>
          </cell>
          <cell r="AM1696">
            <v>0</v>
          </cell>
          <cell r="AN1696">
            <v>7.93</v>
          </cell>
          <cell r="AO1696">
            <v>0</v>
          </cell>
          <cell r="AP1696">
            <v>4.99</v>
          </cell>
          <cell r="AQ1696">
            <v>0</v>
          </cell>
          <cell r="AR1696">
            <v>0</v>
          </cell>
          <cell r="AS1696">
            <v>0</v>
          </cell>
          <cell r="AT1696">
            <v>0</v>
          </cell>
          <cell r="AU1696">
            <v>0</v>
          </cell>
          <cell r="AV1696">
            <v>0</v>
          </cell>
          <cell r="AW1696">
            <v>0</v>
          </cell>
          <cell r="AX1696">
            <v>0</v>
          </cell>
          <cell r="AY1696" t="str">
            <v>HSS127X63.5X6.4</v>
          </cell>
        </row>
        <row r="1697">
          <cell r="A1697" t="str">
            <v>HSS</v>
          </cell>
          <cell r="B1697" t="str">
            <v>HSS5X2-1/2X3/16</v>
          </cell>
          <cell r="C1697">
            <v>8.77</v>
          </cell>
          <cell r="D1697">
            <v>2.41</v>
          </cell>
          <cell r="E1697">
            <v>0</v>
          </cell>
          <cell r="F1697">
            <v>5</v>
          </cell>
          <cell r="G1697">
            <v>0</v>
          </cell>
          <cell r="H1697">
            <v>0</v>
          </cell>
          <cell r="I1697">
            <v>2.5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0.1875</v>
          </cell>
          <cell r="O1697">
            <v>0.17399999999999999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11.4</v>
          </cell>
          <cell r="Y1697">
            <v>0</v>
          </cell>
          <cell r="Z1697">
            <v>25.7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7.51</v>
          </cell>
          <cell r="AF1697">
            <v>3.79</v>
          </cell>
          <cell r="AG1697">
            <v>3.01</v>
          </cell>
          <cell r="AH1697">
            <v>1.77</v>
          </cell>
          <cell r="AI1697">
            <v>2.5299999999999998</v>
          </cell>
          <cell r="AJ1697">
            <v>2.33</v>
          </cell>
          <cell r="AK1697">
            <v>2.0299999999999998</v>
          </cell>
          <cell r="AL1697">
            <v>1.02</v>
          </cell>
          <cell r="AM1697">
            <v>0</v>
          </cell>
          <cell r="AN1697">
            <v>6.26</v>
          </cell>
          <cell r="AO1697">
            <v>0</v>
          </cell>
          <cell r="AP1697">
            <v>3.89</v>
          </cell>
          <cell r="AQ1697">
            <v>0</v>
          </cell>
          <cell r="AR1697">
            <v>0</v>
          </cell>
          <cell r="AS1697">
            <v>0</v>
          </cell>
          <cell r="AT1697">
            <v>0</v>
          </cell>
          <cell r="AU1697">
            <v>0</v>
          </cell>
          <cell r="AV1697">
            <v>0</v>
          </cell>
          <cell r="AW1697">
            <v>0</v>
          </cell>
          <cell r="AX1697">
            <v>0</v>
          </cell>
          <cell r="AY1697" t="str">
            <v>HSS127X63.5X4.8</v>
          </cell>
        </row>
        <row r="1698">
          <cell r="A1698" t="str">
            <v>HSS</v>
          </cell>
          <cell r="B1698" t="str">
            <v>HSS5X2-1/2X1/8</v>
          </cell>
          <cell r="C1698">
            <v>6.02</v>
          </cell>
          <cell r="D1698">
            <v>1.65</v>
          </cell>
          <cell r="E1698">
            <v>0</v>
          </cell>
          <cell r="F1698">
            <v>5</v>
          </cell>
          <cell r="G1698">
            <v>0</v>
          </cell>
          <cell r="H1698">
            <v>0</v>
          </cell>
          <cell r="I1698">
            <v>2.5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0.125</v>
          </cell>
          <cell r="O1698">
            <v>0.11600000000000001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18.600000000000001</v>
          </cell>
          <cell r="Y1698">
            <v>0</v>
          </cell>
          <cell r="Z1698">
            <v>40.1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5.34</v>
          </cell>
          <cell r="AF1698">
            <v>2.65</v>
          </cell>
          <cell r="AG1698">
            <v>2.14</v>
          </cell>
          <cell r="AH1698">
            <v>1.8</v>
          </cell>
          <cell r="AI1698">
            <v>1.82</v>
          </cell>
          <cell r="AJ1698">
            <v>1.64</v>
          </cell>
          <cell r="AK1698">
            <v>1.46</v>
          </cell>
          <cell r="AL1698">
            <v>1.05</v>
          </cell>
          <cell r="AM1698">
            <v>0</v>
          </cell>
          <cell r="AN1698">
            <v>4.4000000000000004</v>
          </cell>
          <cell r="AO1698">
            <v>0</v>
          </cell>
          <cell r="AP1698">
            <v>2.7</v>
          </cell>
          <cell r="AQ1698">
            <v>0</v>
          </cell>
          <cell r="AR1698">
            <v>0</v>
          </cell>
          <cell r="AS1698">
            <v>0</v>
          </cell>
          <cell r="AT1698">
            <v>0</v>
          </cell>
          <cell r="AU1698">
            <v>0</v>
          </cell>
          <cell r="AV1698">
            <v>0</v>
          </cell>
          <cell r="AW1698">
            <v>0</v>
          </cell>
          <cell r="AX1698">
            <v>0</v>
          </cell>
          <cell r="AY1698" t="str">
            <v>HSS127X63.5X3.2</v>
          </cell>
        </row>
        <row r="1699">
          <cell r="A1699" t="str">
            <v>HSS</v>
          </cell>
          <cell r="B1699" t="str">
            <v>HSS5X2X3/8</v>
          </cell>
          <cell r="C1699">
            <v>14.6</v>
          </cell>
          <cell r="D1699">
            <v>4.09</v>
          </cell>
          <cell r="E1699">
            <v>0</v>
          </cell>
          <cell r="F1699">
            <v>5</v>
          </cell>
          <cell r="G1699">
            <v>0</v>
          </cell>
          <cell r="H1699">
            <v>0</v>
          </cell>
          <cell r="I1699">
            <v>2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0.375</v>
          </cell>
          <cell r="O1699">
            <v>0.34899999999999998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2.73</v>
          </cell>
          <cell r="Y1699">
            <v>0</v>
          </cell>
          <cell r="Z1699">
            <v>11.3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10.4</v>
          </cell>
          <cell r="AF1699">
            <v>5.71</v>
          </cell>
          <cell r="AG1699">
            <v>4.1399999999999997</v>
          </cell>
          <cell r="AH1699">
            <v>1.59</v>
          </cell>
          <cell r="AI1699">
            <v>2.2799999999999998</v>
          </cell>
          <cell r="AJ1699">
            <v>2.88</v>
          </cell>
          <cell r="AK1699">
            <v>2.2799999999999998</v>
          </cell>
          <cell r="AL1699">
            <v>0.748</v>
          </cell>
          <cell r="AM1699">
            <v>0</v>
          </cell>
          <cell r="AN1699">
            <v>6.61</v>
          </cell>
          <cell r="AO1699">
            <v>0</v>
          </cell>
          <cell r="AP1699">
            <v>5.2</v>
          </cell>
          <cell r="AQ1699">
            <v>0</v>
          </cell>
          <cell r="AR1699">
            <v>0</v>
          </cell>
          <cell r="AS1699">
            <v>0</v>
          </cell>
          <cell r="AT1699">
            <v>0</v>
          </cell>
          <cell r="AU1699">
            <v>0</v>
          </cell>
          <cell r="AV1699">
            <v>0</v>
          </cell>
          <cell r="AW1699">
            <v>0</v>
          </cell>
          <cell r="AX1699">
            <v>0</v>
          </cell>
          <cell r="AY1699" t="str">
            <v>HSS127X50.8X9.5</v>
          </cell>
        </row>
        <row r="1700">
          <cell r="A1700" t="str">
            <v>HSS</v>
          </cell>
          <cell r="B1700" t="str">
            <v>HSS5X2X5/16</v>
          </cell>
          <cell r="C1700">
            <v>12.7</v>
          </cell>
          <cell r="D1700">
            <v>3.52</v>
          </cell>
          <cell r="E1700">
            <v>0</v>
          </cell>
          <cell r="F1700">
            <v>5</v>
          </cell>
          <cell r="G1700">
            <v>0</v>
          </cell>
          <cell r="H1700">
            <v>0</v>
          </cell>
          <cell r="I1700">
            <v>2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0.3125</v>
          </cell>
          <cell r="O1700">
            <v>0.29099999999999998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3.87</v>
          </cell>
          <cell r="Y1700">
            <v>0</v>
          </cell>
          <cell r="Z1700">
            <v>14.2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9.35</v>
          </cell>
          <cell r="AF1700">
            <v>5.05</v>
          </cell>
          <cell r="AG1700">
            <v>3.74</v>
          </cell>
          <cell r="AH1700">
            <v>1.63</v>
          </cell>
          <cell r="AI1700">
            <v>2.1</v>
          </cell>
          <cell r="AJ1700">
            <v>2.57</v>
          </cell>
          <cell r="AK1700">
            <v>2.1</v>
          </cell>
          <cell r="AL1700">
            <v>0.77200000000000002</v>
          </cell>
          <cell r="AM1700">
            <v>0</v>
          </cell>
          <cell r="AN1700">
            <v>5.99</v>
          </cell>
          <cell r="AO1700">
            <v>0</v>
          </cell>
          <cell r="AP1700">
            <v>4.59</v>
          </cell>
          <cell r="AQ1700">
            <v>0</v>
          </cell>
          <cell r="AR1700">
            <v>0</v>
          </cell>
          <cell r="AS1700">
            <v>0</v>
          </cell>
          <cell r="AT1700">
            <v>0</v>
          </cell>
          <cell r="AU1700">
            <v>0</v>
          </cell>
          <cell r="AV1700">
            <v>0</v>
          </cell>
          <cell r="AW1700">
            <v>0</v>
          </cell>
          <cell r="AX1700">
            <v>0</v>
          </cell>
          <cell r="AY1700" t="str">
            <v>HSS127X50.8X7.9</v>
          </cell>
        </row>
        <row r="1701">
          <cell r="A1701" t="str">
            <v>HSS</v>
          </cell>
          <cell r="B1701" t="str">
            <v>HSS5X2X1/4</v>
          </cell>
          <cell r="C1701">
            <v>10.5</v>
          </cell>
          <cell r="D1701">
            <v>2.91</v>
          </cell>
          <cell r="E1701">
            <v>0</v>
          </cell>
          <cell r="F1701">
            <v>5</v>
          </cell>
          <cell r="G1701">
            <v>0</v>
          </cell>
          <cell r="H1701">
            <v>0</v>
          </cell>
          <cell r="I1701">
            <v>2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0.25</v>
          </cell>
          <cell r="O1701">
            <v>0.23300000000000001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5.58</v>
          </cell>
          <cell r="Y1701">
            <v>0</v>
          </cell>
          <cell r="Z1701">
            <v>18.5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8.08</v>
          </cell>
          <cell r="AF1701">
            <v>4.2699999999999996</v>
          </cell>
          <cell r="AG1701">
            <v>3.23</v>
          </cell>
          <cell r="AH1701">
            <v>1.67</v>
          </cell>
          <cell r="AI1701">
            <v>1.84</v>
          </cell>
          <cell r="AJ1701">
            <v>2.2000000000000002</v>
          </cell>
          <cell r="AK1701">
            <v>1.84</v>
          </cell>
          <cell r="AL1701">
            <v>0.79700000000000004</v>
          </cell>
          <cell r="AM1701">
            <v>0</v>
          </cell>
          <cell r="AN1701">
            <v>5.17</v>
          </cell>
          <cell r="AO1701">
            <v>0</v>
          </cell>
          <cell r="AP1701">
            <v>3.88</v>
          </cell>
          <cell r="AQ1701">
            <v>0</v>
          </cell>
          <cell r="AR1701">
            <v>0</v>
          </cell>
          <cell r="AS1701">
            <v>0</v>
          </cell>
          <cell r="AT1701">
            <v>0</v>
          </cell>
          <cell r="AU1701">
            <v>0</v>
          </cell>
          <cell r="AV1701">
            <v>0</v>
          </cell>
          <cell r="AW1701">
            <v>0</v>
          </cell>
          <cell r="AX1701">
            <v>0</v>
          </cell>
          <cell r="AY1701" t="str">
            <v>HSS127X50.8X6.4</v>
          </cell>
        </row>
        <row r="1702">
          <cell r="A1702" t="str">
            <v>HSS</v>
          </cell>
          <cell r="B1702" t="str">
            <v>HSS5X2X3/16</v>
          </cell>
          <cell r="C1702">
            <v>8.1300000000000008</v>
          </cell>
          <cell r="D1702">
            <v>2.2400000000000002</v>
          </cell>
          <cell r="E1702">
            <v>0</v>
          </cell>
          <cell r="F1702">
            <v>5</v>
          </cell>
          <cell r="G1702">
            <v>0</v>
          </cell>
          <cell r="H1702">
            <v>0</v>
          </cell>
          <cell r="I1702">
            <v>2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0.1875</v>
          </cell>
          <cell r="O1702">
            <v>0.17399999999999999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8.49</v>
          </cell>
          <cell r="Y1702">
            <v>0</v>
          </cell>
          <cell r="Z1702">
            <v>25.7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6.5</v>
          </cell>
          <cell r="AF1702">
            <v>3.37</v>
          </cell>
          <cell r="AG1702">
            <v>2.6</v>
          </cell>
          <cell r="AH1702">
            <v>1.7</v>
          </cell>
          <cell r="AI1702">
            <v>1.51</v>
          </cell>
          <cell r="AJ1702">
            <v>1.75</v>
          </cell>
          <cell r="AK1702">
            <v>1.51</v>
          </cell>
          <cell r="AL1702">
            <v>0.82299999999999995</v>
          </cell>
          <cell r="AM1702">
            <v>0</v>
          </cell>
          <cell r="AN1702">
            <v>4.1500000000000004</v>
          </cell>
          <cell r="AO1702">
            <v>0</v>
          </cell>
          <cell r="AP1702">
            <v>3.05</v>
          </cell>
          <cell r="AQ1702">
            <v>0</v>
          </cell>
          <cell r="AR1702">
            <v>0</v>
          </cell>
          <cell r="AS1702">
            <v>0</v>
          </cell>
          <cell r="AT1702">
            <v>0</v>
          </cell>
          <cell r="AU1702">
            <v>0</v>
          </cell>
          <cell r="AV1702">
            <v>0</v>
          </cell>
          <cell r="AW1702">
            <v>0</v>
          </cell>
          <cell r="AX1702">
            <v>0</v>
          </cell>
          <cell r="AY1702" t="str">
            <v>HSS127X50.8X4.8</v>
          </cell>
        </row>
        <row r="1703">
          <cell r="A1703" t="str">
            <v>HSS</v>
          </cell>
          <cell r="B1703" t="str">
            <v>HSS5X2X1/8</v>
          </cell>
          <cell r="C1703">
            <v>5.6</v>
          </cell>
          <cell r="D1703">
            <v>1.54</v>
          </cell>
          <cell r="E1703">
            <v>0</v>
          </cell>
          <cell r="F1703">
            <v>5</v>
          </cell>
          <cell r="G1703">
            <v>0</v>
          </cell>
          <cell r="H1703">
            <v>0</v>
          </cell>
          <cell r="I1703">
            <v>2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0.125</v>
          </cell>
          <cell r="O1703">
            <v>0.11600000000000001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14.2</v>
          </cell>
          <cell r="Y1703">
            <v>0</v>
          </cell>
          <cell r="Z1703">
            <v>40.1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4.6500000000000004</v>
          </cell>
          <cell r="AF1703">
            <v>2.37</v>
          </cell>
          <cell r="AG1703">
            <v>1.86</v>
          </cell>
          <cell r="AH1703">
            <v>1.74</v>
          </cell>
          <cell r="AI1703">
            <v>1.1000000000000001</v>
          </cell>
          <cell r="AJ1703">
            <v>1.24</v>
          </cell>
          <cell r="AK1703">
            <v>1.1000000000000001</v>
          </cell>
          <cell r="AL1703">
            <v>0.84799999999999998</v>
          </cell>
          <cell r="AM1703">
            <v>0</v>
          </cell>
          <cell r="AN1703">
            <v>2.95</v>
          </cell>
          <cell r="AO1703">
            <v>0</v>
          </cell>
          <cell r="AP1703">
            <v>2.13</v>
          </cell>
          <cell r="AQ1703">
            <v>0</v>
          </cell>
          <cell r="AR1703">
            <v>0</v>
          </cell>
          <cell r="AS1703">
            <v>0</v>
          </cell>
          <cell r="AT1703">
            <v>0</v>
          </cell>
          <cell r="AU1703">
            <v>0</v>
          </cell>
          <cell r="AV1703">
            <v>0</v>
          </cell>
          <cell r="AW1703">
            <v>0</v>
          </cell>
          <cell r="AX1703">
            <v>0</v>
          </cell>
          <cell r="AY1703" t="str">
            <v>HSS127X50.8X3.2</v>
          </cell>
        </row>
        <row r="1704">
          <cell r="A1704" t="str">
            <v>HSS</v>
          </cell>
          <cell r="B1704" t="str">
            <v>HSS4-1/2X4-1/2X1/2</v>
          </cell>
          <cell r="C1704">
            <v>24.9</v>
          </cell>
          <cell r="D1704">
            <v>6.95</v>
          </cell>
          <cell r="E1704">
            <v>0</v>
          </cell>
          <cell r="F1704">
            <v>4.5</v>
          </cell>
          <cell r="G1704">
            <v>0</v>
          </cell>
          <cell r="H1704">
            <v>0</v>
          </cell>
          <cell r="I1704">
            <v>4.5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0.5</v>
          </cell>
          <cell r="O1704">
            <v>0.46500000000000002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6.68</v>
          </cell>
          <cell r="Y1704">
            <v>0</v>
          </cell>
          <cell r="Z1704">
            <v>6.68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18.100000000000001</v>
          </cell>
          <cell r="AF1704">
            <v>10.199999999999999</v>
          </cell>
          <cell r="AG1704">
            <v>8.0299999999999994</v>
          </cell>
          <cell r="AH1704">
            <v>1.61</v>
          </cell>
          <cell r="AI1704">
            <v>18.100000000000001</v>
          </cell>
          <cell r="AJ1704">
            <v>10.199999999999999</v>
          </cell>
          <cell r="AK1704">
            <v>8.0299999999999994</v>
          </cell>
          <cell r="AL1704">
            <v>1.61</v>
          </cell>
          <cell r="AM1704">
            <v>0</v>
          </cell>
          <cell r="AN1704">
            <v>31.3</v>
          </cell>
          <cell r="AO1704">
            <v>0</v>
          </cell>
          <cell r="AP1704">
            <v>14.8</v>
          </cell>
          <cell r="AQ1704">
            <v>0</v>
          </cell>
          <cell r="AR1704">
            <v>0</v>
          </cell>
          <cell r="AS1704">
            <v>0</v>
          </cell>
          <cell r="AT1704">
            <v>0</v>
          </cell>
          <cell r="AU1704">
            <v>0</v>
          </cell>
          <cell r="AV1704">
            <v>0</v>
          </cell>
          <cell r="AW1704">
            <v>0</v>
          </cell>
          <cell r="AX1704">
            <v>0</v>
          </cell>
          <cell r="AY1704" t="str">
            <v>HSS114.3X114.3X12.7</v>
          </cell>
        </row>
        <row r="1705">
          <cell r="A1705" t="str">
            <v>HSS</v>
          </cell>
          <cell r="B1705" t="str">
            <v>HSS4-1/2X4-1/2X3/8</v>
          </cell>
          <cell r="C1705">
            <v>19.7</v>
          </cell>
          <cell r="D1705">
            <v>5.48</v>
          </cell>
          <cell r="E1705">
            <v>0</v>
          </cell>
          <cell r="F1705">
            <v>4.5</v>
          </cell>
          <cell r="G1705">
            <v>0</v>
          </cell>
          <cell r="H1705">
            <v>0</v>
          </cell>
          <cell r="I1705">
            <v>4.5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0.375</v>
          </cell>
          <cell r="O1705">
            <v>0.34899999999999998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9.89</v>
          </cell>
          <cell r="Y1705">
            <v>0</v>
          </cell>
          <cell r="Z1705">
            <v>9.89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15.3</v>
          </cell>
          <cell r="AF1705">
            <v>8.36</v>
          </cell>
          <cell r="AG1705">
            <v>6.79</v>
          </cell>
          <cell r="AH1705">
            <v>1.67</v>
          </cell>
          <cell r="AI1705">
            <v>15.3</v>
          </cell>
          <cell r="AJ1705">
            <v>8.36</v>
          </cell>
          <cell r="AK1705">
            <v>6.79</v>
          </cell>
          <cell r="AL1705">
            <v>1.67</v>
          </cell>
          <cell r="AM1705">
            <v>0</v>
          </cell>
          <cell r="AN1705">
            <v>25.7</v>
          </cell>
          <cell r="AO1705">
            <v>0</v>
          </cell>
          <cell r="AP1705">
            <v>11.9</v>
          </cell>
          <cell r="AQ1705">
            <v>0</v>
          </cell>
          <cell r="AR1705">
            <v>0</v>
          </cell>
          <cell r="AS1705">
            <v>0</v>
          </cell>
          <cell r="AT1705">
            <v>0</v>
          </cell>
          <cell r="AU1705">
            <v>0</v>
          </cell>
          <cell r="AV1705">
            <v>0</v>
          </cell>
          <cell r="AW1705">
            <v>0</v>
          </cell>
          <cell r="AX1705">
            <v>0</v>
          </cell>
          <cell r="AY1705" t="str">
            <v>HSS114.3X114.3X9.5</v>
          </cell>
        </row>
        <row r="1706">
          <cell r="A1706" t="str">
            <v>HSS</v>
          </cell>
          <cell r="B1706" t="str">
            <v>HSS4-1/2X4-1/2X5/16</v>
          </cell>
          <cell r="C1706">
            <v>16.899999999999999</v>
          </cell>
          <cell r="D1706">
            <v>4.68</v>
          </cell>
          <cell r="E1706">
            <v>0</v>
          </cell>
          <cell r="F1706">
            <v>4.5</v>
          </cell>
          <cell r="G1706">
            <v>0</v>
          </cell>
          <cell r="H1706">
            <v>0</v>
          </cell>
          <cell r="I1706">
            <v>4.5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0.3125</v>
          </cell>
          <cell r="O1706">
            <v>0.29099999999999998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12.5</v>
          </cell>
          <cell r="Y1706">
            <v>0</v>
          </cell>
          <cell r="Z1706">
            <v>12.5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13.5</v>
          </cell>
          <cell r="AF1706">
            <v>7.27</v>
          </cell>
          <cell r="AG1706">
            <v>6</v>
          </cell>
          <cell r="AH1706">
            <v>1.7</v>
          </cell>
          <cell r="AI1706">
            <v>13.5</v>
          </cell>
          <cell r="AJ1706">
            <v>7.27</v>
          </cell>
          <cell r="AK1706">
            <v>6</v>
          </cell>
          <cell r="AL1706">
            <v>1.7</v>
          </cell>
          <cell r="AM1706">
            <v>0</v>
          </cell>
          <cell r="AN1706">
            <v>22.3</v>
          </cell>
          <cell r="AO1706">
            <v>0</v>
          </cell>
          <cell r="AP1706">
            <v>10.199999999999999</v>
          </cell>
          <cell r="AQ1706">
            <v>0</v>
          </cell>
          <cell r="AR1706">
            <v>0</v>
          </cell>
          <cell r="AS1706">
            <v>0</v>
          </cell>
          <cell r="AT1706">
            <v>0</v>
          </cell>
          <cell r="AU1706">
            <v>0</v>
          </cell>
          <cell r="AV1706">
            <v>0</v>
          </cell>
          <cell r="AW1706">
            <v>0</v>
          </cell>
          <cell r="AX1706">
            <v>0</v>
          </cell>
          <cell r="AY1706" t="str">
            <v>HSS114.3X114.3X7.9</v>
          </cell>
        </row>
        <row r="1707">
          <cell r="A1707" t="str">
            <v>HSS</v>
          </cell>
          <cell r="B1707" t="str">
            <v>HSS4-1/2X4-1/2X1/4</v>
          </cell>
          <cell r="C1707">
            <v>13.9</v>
          </cell>
          <cell r="D1707">
            <v>3.84</v>
          </cell>
          <cell r="E1707">
            <v>0</v>
          </cell>
          <cell r="F1707">
            <v>4.5</v>
          </cell>
          <cell r="G1707">
            <v>0</v>
          </cell>
          <cell r="H1707">
            <v>0</v>
          </cell>
          <cell r="I1707">
            <v>4.5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0.25</v>
          </cell>
          <cell r="O1707">
            <v>0.23300000000000001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16.3</v>
          </cell>
          <cell r="Y1707">
            <v>0</v>
          </cell>
          <cell r="Z1707">
            <v>16.3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11.4</v>
          </cell>
          <cell r="AF1707">
            <v>6.06</v>
          </cell>
          <cell r="AG1707">
            <v>5.08</v>
          </cell>
          <cell r="AH1707">
            <v>1.73</v>
          </cell>
          <cell r="AI1707">
            <v>11.4</v>
          </cell>
          <cell r="AJ1707">
            <v>6.06</v>
          </cell>
          <cell r="AK1707">
            <v>5.08</v>
          </cell>
          <cell r="AL1707">
            <v>1.73</v>
          </cell>
          <cell r="AM1707">
            <v>0</v>
          </cell>
          <cell r="AN1707">
            <v>18.5</v>
          </cell>
          <cell r="AO1707">
            <v>0</v>
          </cell>
          <cell r="AP1707">
            <v>8.44</v>
          </cell>
          <cell r="AQ1707">
            <v>0</v>
          </cell>
          <cell r="AR1707">
            <v>0</v>
          </cell>
          <cell r="AS1707">
            <v>0</v>
          </cell>
          <cell r="AT1707">
            <v>0</v>
          </cell>
          <cell r="AU1707">
            <v>0</v>
          </cell>
          <cell r="AV1707">
            <v>0</v>
          </cell>
          <cell r="AW1707">
            <v>0</v>
          </cell>
          <cell r="AX1707">
            <v>0</v>
          </cell>
          <cell r="AY1707" t="str">
            <v>HSS114.3X114.3X6.4</v>
          </cell>
        </row>
        <row r="1708">
          <cell r="A1708" t="str">
            <v>HSS</v>
          </cell>
          <cell r="B1708" t="str">
            <v>HSS4-1/2X4-1/2X3/16</v>
          </cell>
          <cell r="C1708">
            <v>10.7</v>
          </cell>
          <cell r="D1708">
            <v>2.93</v>
          </cell>
          <cell r="E1708">
            <v>0</v>
          </cell>
          <cell r="F1708">
            <v>4.5</v>
          </cell>
          <cell r="G1708">
            <v>0</v>
          </cell>
          <cell r="H1708">
            <v>0</v>
          </cell>
          <cell r="I1708">
            <v>4.5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0.1875</v>
          </cell>
          <cell r="O1708">
            <v>0.17399999999999999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22.9</v>
          </cell>
          <cell r="Y1708">
            <v>0</v>
          </cell>
          <cell r="Z1708">
            <v>22.9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9.02</v>
          </cell>
          <cell r="AF1708">
            <v>4.71</v>
          </cell>
          <cell r="AG1708">
            <v>4.01</v>
          </cell>
          <cell r="AH1708">
            <v>1.75</v>
          </cell>
          <cell r="AI1708">
            <v>9.02</v>
          </cell>
          <cell r="AJ1708">
            <v>4.71</v>
          </cell>
          <cell r="AK1708">
            <v>4.01</v>
          </cell>
          <cell r="AL1708">
            <v>1.75</v>
          </cell>
          <cell r="AM1708">
            <v>0</v>
          </cell>
          <cell r="AN1708">
            <v>14.4</v>
          </cell>
          <cell r="AO1708">
            <v>0</v>
          </cell>
          <cell r="AP1708">
            <v>6.49</v>
          </cell>
          <cell r="AQ1708">
            <v>0</v>
          </cell>
          <cell r="AR1708">
            <v>0</v>
          </cell>
          <cell r="AS1708">
            <v>0</v>
          </cell>
          <cell r="AT1708">
            <v>0</v>
          </cell>
          <cell r="AU1708">
            <v>0</v>
          </cell>
          <cell r="AV1708">
            <v>0</v>
          </cell>
          <cell r="AW1708">
            <v>0</v>
          </cell>
          <cell r="AX1708">
            <v>0</v>
          </cell>
          <cell r="AY1708" t="str">
            <v>HSS114.3X114.3X4.8</v>
          </cell>
        </row>
        <row r="1709">
          <cell r="A1709" t="str">
            <v>HSS</v>
          </cell>
          <cell r="B1709" t="str">
            <v>HSS4-1/2X4-1/2X1/8</v>
          </cell>
          <cell r="C1709">
            <v>7.3</v>
          </cell>
          <cell r="D1709">
            <v>2</v>
          </cell>
          <cell r="E1709">
            <v>0</v>
          </cell>
          <cell r="F1709">
            <v>4.5</v>
          </cell>
          <cell r="G1709">
            <v>0</v>
          </cell>
          <cell r="H1709">
            <v>0</v>
          </cell>
          <cell r="I1709">
            <v>4.5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0.125</v>
          </cell>
          <cell r="O1709">
            <v>0.11600000000000001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35.799999999999997</v>
          </cell>
          <cell r="Y1709">
            <v>0</v>
          </cell>
          <cell r="Z1709">
            <v>35.799999999999997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6.35</v>
          </cell>
          <cell r="AF1709">
            <v>3.27</v>
          </cell>
          <cell r="AG1709">
            <v>2.82</v>
          </cell>
          <cell r="AH1709">
            <v>1.78</v>
          </cell>
          <cell r="AI1709">
            <v>6.35</v>
          </cell>
          <cell r="AJ1709">
            <v>3.27</v>
          </cell>
          <cell r="AK1709">
            <v>2.82</v>
          </cell>
          <cell r="AL1709">
            <v>1.78</v>
          </cell>
          <cell r="AM1709">
            <v>0</v>
          </cell>
          <cell r="AN1709">
            <v>9.92</v>
          </cell>
          <cell r="AO1709">
            <v>0</v>
          </cell>
          <cell r="AP1709">
            <v>4.45</v>
          </cell>
          <cell r="AQ1709">
            <v>0</v>
          </cell>
          <cell r="AR1709">
            <v>0</v>
          </cell>
          <cell r="AS1709">
            <v>0</v>
          </cell>
          <cell r="AT1709">
            <v>0</v>
          </cell>
          <cell r="AU1709">
            <v>0</v>
          </cell>
          <cell r="AV1709">
            <v>0</v>
          </cell>
          <cell r="AW1709">
            <v>0</v>
          </cell>
          <cell r="AX1709">
            <v>0</v>
          </cell>
          <cell r="AY1709" t="str">
            <v>HSS114.3X114.3X3.2</v>
          </cell>
        </row>
        <row r="1710">
          <cell r="A1710" t="str">
            <v>HSS</v>
          </cell>
          <cell r="B1710" t="str">
            <v>HSS4X4X1/2</v>
          </cell>
          <cell r="C1710">
            <v>21.5</v>
          </cell>
          <cell r="D1710">
            <v>6.02</v>
          </cell>
          <cell r="E1710">
            <v>0</v>
          </cell>
          <cell r="F1710">
            <v>4</v>
          </cell>
          <cell r="G1710">
            <v>0</v>
          </cell>
          <cell r="H1710">
            <v>0</v>
          </cell>
          <cell r="I1710">
            <v>4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0.5</v>
          </cell>
          <cell r="O1710">
            <v>0.46500000000000002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5.6</v>
          </cell>
          <cell r="Y1710">
            <v>0</v>
          </cell>
          <cell r="Z1710">
            <v>5.6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11.9</v>
          </cell>
          <cell r="AF1710">
            <v>7.7</v>
          </cell>
          <cell r="AG1710">
            <v>5.97</v>
          </cell>
          <cell r="AH1710">
            <v>1.41</v>
          </cell>
          <cell r="AI1710">
            <v>11.9</v>
          </cell>
          <cell r="AJ1710">
            <v>7.7</v>
          </cell>
          <cell r="AK1710">
            <v>5.97</v>
          </cell>
          <cell r="AL1710">
            <v>1.41</v>
          </cell>
          <cell r="AM1710">
            <v>0</v>
          </cell>
          <cell r="AN1710">
            <v>21</v>
          </cell>
          <cell r="AO1710">
            <v>0</v>
          </cell>
          <cell r="AP1710">
            <v>11.2</v>
          </cell>
          <cell r="AQ1710">
            <v>0</v>
          </cell>
          <cell r="AR1710">
            <v>0</v>
          </cell>
          <cell r="AS1710">
            <v>0</v>
          </cell>
          <cell r="AT1710">
            <v>0</v>
          </cell>
          <cell r="AU1710">
            <v>0</v>
          </cell>
          <cell r="AV1710">
            <v>0</v>
          </cell>
          <cell r="AW1710">
            <v>0</v>
          </cell>
          <cell r="AX1710">
            <v>0</v>
          </cell>
          <cell r="AY1710" t="str">
            <v>HSS101.6X101.6X12.7</v>
          </cell>
        </row>
        <row r="1711">
          <cell r="A1711" t="str">
            <v>HSS</v>
          </cell>
          <cell r="B1711" t="str">
            <v>HSS4X4X3/8</v>
          </cell>
          <cell r="C1711">
            <v>17.2</v>
          </cell>
          <cell r="D1711">
            <v>4.78</v>
          </cell>
          <cell r="E1711">
            <v>0</v>
          </cell>
          <cell r="F1711">
            <v>4</v>
          </cell>
          <cell r="G1711">
            <v>0</v>
          </cell>
          <cell r="H1711">
            <v>0</v>
          </cell>
          <cell r="I1711">
            <v>4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0.375</v>
          </cell>
          <cell r="O1711">
            <v>0.34899999999999998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8.4600000000000009</v>
          </cell>
          <cell r="Y1711">
            <v>0</v>
          </cell>
          <cell r="Z1711">
            <v>8.4600000000000009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10.3</v>
          </cell>
          <cell r="AF1711">
            <v>6.39</v>
          </cell>
          <cell r="AG1711">
            <v>5.13</v>
          </cell>
          <cell r="AH1711">
            <v>1.47</v>
          </cell>
          <cell r="AI1711">
            <v>10.3</v>
          </cell>
          <cell r="AJ1711">
            <v>6.39</v>
          </cell>
          <cell r="AK1711">
            <v>5.13</v>
          </cell>
          <cell r="AL1711">
            <v>1.47</v>
          </cell>
          <cell r="AM1711">
            <v>0</v>
          </cell>
          <cell r="AN1711">
            <v>17.5</v>
          </cell>
          <cell r="AO1711">
            <v>0</v>
          </cell>
          <cell r="AP1711">
            <v>9.14</v>
          </cell>
          <cell r="AQ1711">
            <v>0</v>
          </cell>
          <cell r="AR1711">
            <v>0</v>
          </cell>
          <cell r="AS1711">
            <v>0</v>
          </cell>
          <cell r="AT1711">
            <v>0</v>
          </cell>
          <cell r="AU1711">
            <v>0</v>
          </cell>
          <cell r="AV1711">
            <v>0</v>
          </cell>
          <cell r="AW1711">
            <v>0</v>
          </cell>
          <cell r="AX1711">
            <v>0</v>
          </cell>
          <cell r="AY1711" t="str">
            <v>HSS101.6X101.6X9.5</v>
          </cell>
        </row>
        <row r="1712">
          <cell r="A1712" t="str">
            <v>HSS</v>
          </cell>
          <cell r="B1712" t="str">
            <v>HSS4X4X5/16</v>
          </cell>
          <cell r="C1712">
            <v>14.8</v>
          </cell>
          <cell r="D1712">
            <v>4.0999999999999996</v>
          </cell>
          <cell r="E1712">
            <v>0</v>
          </cell>
          <cell r="F1712">
            <v>4</v>
          </cell>
          <cell r="G1712">
            <v>0</v>
          </cell>
          <cell r="H1712">
            <v>0</v>
          </cell>
          <cell r="I1712">
            <v>4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0.3125</v>
          </cell>
          <cell r="O1712">
            <v>0.29099999999999998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10.7</v>
          </cell>
          <cell r="Y1712">
            <v>0</v>
          </cell>
          <cell r="Z1712">
            <v>10.7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9.14</v>
          </cell>
          <cell r="AF1712">
            <v>5.59</v>
          </cell>
          <cell r="AG1712">
            <v>4.57</v>
          </cell>
          <cell r="AH1712">
            <v>1.49</v>
          </cell>
          <cell r="AI1712">
            <v>9.14</v>
          </cell>
          <cell r="AJ1712">
            <v>5.59</v>
          </cell>
          <cell r="AK1712">
            <v>4.57</v>
          </cell>
          <cell r="AL1712">
            <v>1.49</v>
          </cell>
          <cell r="AM1712">
            <v>0</v>
          </cell>
          <cell r="AN1712">
            <v>15.3</v>
          </cell>
          <cell r="AO1712">
            <v>0</v>
          </cell>
          <cell r="AP1712">
            <v>7.91</v>
          </cell>
          <cell r="AQ1712">
            <v>0</v>
          </cell>
          <cell r="AR1712">
            <v>0</v>
          </cell>
          <cell r="AS1712">
            <v>0</v>
          </cell>
          <cell r="AT1712">
            <v>0</v>
          </cell>
          <cell r="AU1712">
            <v>0</v>
          </cell>
          <cell r="AV1712">
            <v>0</v>
          </cell>
          <cell r="AW1712">
            <v>0</v>
          </cell>
          <cell r="AX1712">
            <v>0</v>
          </cell>
          <cell r="AY1712" t="str">
            <v>HSS101.6X101.6X7.9</v>
          </cell>
        </row>
        <row r="1713">
          <cell r="A1713" t="str">
            <v>HSS</v>
          </cell>
          <cell r="B1713" t="str">
            <v>HSS4X4X1/4</v>
          </cell>
          <cell r="C1713">
            <v>12.2</v>
          </cell>
          <cell r="D1713">
            <v>3.37</v>
          </cell>
          <cell r="E1713">
            <v>0</v>
          </cell>
          <cell r="F1713">
            <v>4</v>
          </cell>
          <cell r="G1713">
            <v>0</v>
          </cell>
          <cell r="H1713">
            <v>0</v>
          </cell>
          <cell r="I1713">
            <v>4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0.25</v>
          </cell>
          <cell r="O1713">
            <v>0.23300000000000001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14.2</v>
          </cell>
          <cell r="Y1713">
            <v>0</v>
          </cell>
          <cell r="Z1713">
            <v>14.2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7.8</v>
          </cell>
          <cell r="AF1713">
            <v>4.6900000000000004</v>
          </cell>
          <cell r="AG1713">
            <v>3.9</v>
          </cell>
          <cell r="AH1713">
            <v>1.52</v>
          </cell>
          <cell r="AI1713">
            <v>7.8</v>
          </cell>
          <cell r="AJ1713">
            <v>4.6900000000000004</v>
          </cell>
          <cell r="AK1713">
            <v>3.9</v>
          </cell>
          <cell r="AL1713">
            <v>1.52</v>
          </cell>
          <cell r="AM1713">
            <v>0</v>
          </cell>
          <cell r="AN1713">
            <v>12.8</v>
          </cell>
          <cell r="AO1713">
            <v>0</v>
          </cell>
          <cell r="AP1713">
            <v>6.56</v>
          </cell>
          <cell r="AQ1713">
            <v>0</v>
          </cell>
          <cell r="AR1713">
            <v>0</v>
          </cell>
          <cell r="AS1713">
            <v>0</v>
          </cell>
          <cell r="AT1713">
            <v>0</v>
          </cell>
          <cell r="AU1713">
            <v>0</v>
          </cell>
          <cell r="AV1713">
            <v>0</v>
          </cell>
          <cell r="AW1713">
            <v>0</v>
          </cell>
          <cell r="AX1713">
            <v>0</v>
          </cell>
          <cell r="AY1713" t="str">
            <v>HSS101.6X101.6X6.4</v>
          </cell>
        </row>
        <row r="1714">
          <cell r="A1714" t="str">
            <v>HSS</v>
          </cell>
          <cell r="B1714" t="str">
            <v>HSS4X4X3/16</v>
          </cell>
          <cell r="C1714">
            <v>9.4</v>
          </cell>
          <cell r="D1714">
            <v>2.58</v>
          </cell>
          <cell r="E1714">
            <v>0</v>
          </cell>
          <cell r="F1714">
            <v>4</v>
          </cell>
          <cell r="G1714">
            <v>0</v>
          </cell>
          <cell r="H1714">
            <v>0</v>
          </cell>
          <cell r="I1714">
            <v>4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0.1875</v>
          </cell>
          <cell r="O1714">
            <v>0.17399999999999999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20</v>
          </cell>
          <cell r="Y1714">
            <v>0</v>
          </cell>
          <cell r="Z1714">
            <v>20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6.21</v>
          </cell>
          <cell r="AF1714">
            <v>3.67</v>
          </cell>
          <cell r="AG1714">
            <v>3.1</v>
          </cell>
          <cell r="AH1714">
            <v>1.55</v>
          </cell>
          <cell r="AI1714">
            <v>6.21</v>
          </cell>
          <cell r="AJ1714">
            <v>3.67</v>
          </cell>
          <cell r="AK1714">
            <v>3.1</v>
          </cell>
          <cell r="AL1714">
            <v>1.55</v>
          </cell>
          <cell r="AM1714">
            <v>0</v>
          </cell>
          <cell r="AN1714">
            <v>9.9600000000000009</v>
          </cell>
          <cell r="AO1714">
            <v>0</v>
          </cell>
          <cell r="AP1714">
            <v>5.07</v>
          </cell>
          <cell r="AQ1714">
            <v>0</v>
          </cell>
          <cell r="AR1714">
            <v>0</v>
          </cell>
          <cell r="AS1714">
            <v>0</v>
          </cell>
          <cell r="AT1714">
            <v>0</v>
          </cell>
          <cell r="AU1714">
            <v>0</v>
          </cell>
          <cell r="AV1714">
            <v>0</v>
          </cell>
          <cell r="AW1714">
            <v>0</v>
          </cell>
          <cell r="AX1714">
            <v>0</v>
          </cell>
          <cell r="AY1714" t="str">
            <v>HSS101.6X101.6X4.8</v>
          </cell>
        </row>
        <row r="1715">
          <cell r="A1715" t="str">
            <v>HSS</v>
          </cell>
          <cell r="B1715" t="str">
            <v>HSS4X4X1/8</v>
          </cell>
          <cell r="C1715">
            <v>6.45</v>
          </cell>
          <cell r="D1715">
            <v>1.77</v>
          </cell>
          <cell r="E1715">
            <v>0</v>
          </cell>
          <cell r="F1715">
            <v>4</v>
          </cell>
          <cell r="G1715">
            <v>0</v>
          </cell>
          <cell r="H1715">
            <v>0</v>
          </cell>
          <cell r="I1715">
            <v>4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0.125</v>
          </cell>
          <cell r="O1715">
            <v>0.11600000000000001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31.5</v>
          </cell>
          <cell r="Y1715">
            <v>0</v>
          </cell>
          <cell r="Z1715">
            <v>31.5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4.4000000000000004</v>
          </cell>
          <cell r="AF1715">
            <v>2.56</v>
          </cell>
          <cell r="AG1715">
            <v>2.2000000000000002</v>
          </cell>
          <cell r="AH1715">
            <v>1.58</v>
          </cell>
          <cell r="AI1715">
            <v>4.4000000000000004</v>
          </cell>
          <cell r="AJ1715">
            <v>2.56</v>
          </cell>
          <cell r="AK1715">
            <v>2.2000000000000002</v>
          </cell>
          <cell r="AL1715">
            <v>1.58</v>
          </cell>
          <cell r="AM1715">
            <v>0</v>
          </cell>
          <cell r="AN1715">
            <v>6.91</v>
          </cell>
          <cell r="AO1715">
            <v>0</v>
          </cell>
          <cell r="AP1715">
            <v>3.49</v>
          </cell>
          <cell r="AQ1715">
            <v>0</v>
          </cell>
          <cell r="AR1715">
            <v>0</v>
          </cell>
          <cell r="AS1715">
            <v>0</v>
          </cell>
          <cell r="AT1715">
            <v>0</v>
          </cell>
          <cell r="AU1715">
            <v>0</v>
          </cell>
          <cell r="AV1715">
            <v>0</v>
          </cell>
          <cell r="AW1715">
            <v>0</v>
          </cell>
          <cell r="AX1715">
            <v>0</v>
          </cell>
          <cell r="AY1715" t="str">
            <v>HSS101.6X101.6X3.2</v>
          </cell>
        </row>
        <row r="1716">
          <cell r="A1716" t="str">
            <v>HSS</v>
          </cell>
          <cell r="B1716" t="str">
            <v>HSS4X3X3/8</v>
          </cell>
          <cell r="C1716">
            <v>14.6</v>
          </cell>
          <cell r="D1716">
            <v>4.09</v>
          </cell>
          <cell r="E1716">
            <v>0</v>
          </cell>
          <cell r="F1716">
            <v>4</v>
          </cell>
          <cell r="G1716">
            <v>0</v>
          </cell>
          <cell r="H1716">
            <v>0</v>
          </cell>
          <cell r="I1716">
            <v>3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0.375</v>
          </cell>
          <cell r="O1716">
            <v>0.34899999999999998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5.6</v>
          </cell>
          <cell r="Y1716">
            <v>0</v>
          </cell>
          <cell r="Z1716">
            <v>8.4600000000000009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7.93</v>
          </cell>
          <cell r="AF1716">
            <v>5.12</v>
          </cell>
          <cell r="AG1716">
            <v>3.97</v>
          </cell>
          <cell r="AH1716">
            <v>1.39</v>
          </cell>
          <cell r="AI1716">
            <v>5.01</v>
          </cell>
          <cell r="AJ1716">
            <v>4.18</v>
          </cell>
          <cell r="AK1716">
            <v>3.34</v>
          </cell>
          <cell r="AL1716">
            <v>1.1100000000000001</v>
          </cell>
          <cell r="AM1716">
            <v>0</v>
          </cell>
          <cell r="AN1716">
            <v>10.6</v>
          </cell>
          <cell r="AO1716">
            <v>0</v>
          </cell>
          <cell r="AP1716">
            <v>6.59</v>
          </cell>
          <cell r="AQ1716">
            <v>0</v>
          </cell>
          <cell r="AR1716">
            <v>0</v>
          </cell>
          <cell r="AS1716">
            <v>0</v>
          </cell>
          <cell r="AT1716">
            <v>0</v>
          </cell>
          <cell r="AU1716">
            <v>0</v>
          </cell>
          <cell r="AV1716">
            <v>0</v>
          </cell>
          <cell r="AW1716">
            <v>0</v>
          </cell>
          <cell r="AX1716">
            <v>0</v>
          </cell>
          <cell r="AY1716" t="str">
            <v>HSS101.6X76.2X9.5</v>
          </cell>
        </row>
        <row r="1717">
          <cell r="A1717" t="str">
            <v>HSS</v>
          </cell>
          <cell r="B1717" t="str">
            <v>HSS4X3X5/16</v>
          </cell>
          <cell r="C1717">
            <v>12.7</v>
          </cell>
          <cell r="D1717">
            <v>3.52</v>
          </cell>
          <cell r="E1717">
            <v>0</v>
          </cell>
          <cell r="F1717">
            <v>4</v>
          </cell>
          <cell r="G1717">
            <v>0</v>
          </cell>
          <cell r="H1717">
            <v>0</v>
          </cell>
          <cell r="I1717">
            <v>3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0.3125</v>
          </cell>
          <cell r="O1717">
            <v>0.29099999999999998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7.31</v>
          </cell>
          <cell r="Y1717">
            <v>0</v>
          </cell>
          <cell r="Z1717">
            <v>10.7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7.14</v>
          </cell>
          <cell r="AF1717">
            <v>4.51</v>
          </cell>
          <cell r="AG1717">
            <v>3.57</v>
          </cell>
          <cell r="AH1717">
            <v>1.42</v>
          </cell>
          <cell r="AI1717">
            <v>4.5199999999999996</v>
          </cell>
          <cell r="AJ1717">
            <v>3.69</v>
          </cell>
          <cell r="AK1717">
            <v>3.02</v>
          </cell>
          <cell r="AL1717">
            <v>1.1299999999999999</v>
          </cell>
          <cell r="AM1717">
            <v>0</v>
          </cell>
          <cell r="AN1717">
            <v>9.41</v>
          </cell>
          <cell r="AO1717">
            <v>0</v>
          </cell>
          <cell r="AP1717">
            <v>5.75</v>
          </cell>
          <cell r="AQ1717">
            <v>0</v>
          </cell>
          <cell r="AR1717">
            <v>0</v>
          </cell>
          <cell r="AS1717">
            <v>0</v>
          </cell>
          <cell r="AT1717">
            <v>0</v>
          </cell>
          <cell r="AU1717">
            <v>0</v>
          </cell>
          <cell r="AV1717">
            <v>0</v>
          </cell>
          <cell r="AW1717">
            <v>0</v>
          </cell>
          <cell r="AX1717">
            <v>0</v>
          </cell>
          <cell r="AY1717" t="str">
            <v>HSS101.6X76.2X7.9</v>
          </cell>
        </row>
        <row r="1718">
          <cell r="A1718" t="str">
            <v>HSS</v>
          </cell>
          <cell r="B1718" t="str">
            <v>HSS4X3X1/4</v>
          </cell>
          <cell r="C1718">
            <v>10.5</v>
          </cell>
          <cell r="D1718">
            <v>2.91</v>
          </cell>
          <cell r="E1718">
            <v>0</v>
          </cell>
          <cell r="F1718">
            <v>4</v>
          </cell>
          <cell r="G1718">
            <v>0</v>
          </cell>
          <cell r="H1718">
            <v>0</v>
          </cell>
          <cell r="I1718">
            <v>3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0.25</v>
          </cell>
          <cell r="O1718">
            <v>0.23300000000000001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9.8800000000000008</v>
          </cell>
          <cell r="Y1718">
            <v>0</v>
          </cell>
          <cell r="Z1718">
            <v>14.2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6.15</v>
          </cell>
          <cell r="AF1718">
            <v>3.81</v>
          </cell>
          <cell r="AG1718">
            <v>3.07</v>
          </cell>
          <cell r="AH1718">
            <v>1.45</v>
          </cell>
          <cell r="AI1718">
            <v>3.91</v>
          </cell>
          <cell r="AJ1718">
            <v>3.12</v>
          </cell>
          <cell r="AK1718">
            <v>2.61</v>
          </cell>
          <cell r="AL1718">
            <v>1.1599999999999999</v>
          </cell>
          <cell r="AM1718">
            <v>0</v>
          </cell>
          <cell r="AN1718">
            <v>7.96</v>
          </cell>
          <cell r="AO1718">
            <v>0</v>
          </cell>
          <cell r="AP1718">
            <v>4.8099999999999996</v>
          </cell>
          <cell r="AQ1718">
            <v>0</v>
          </cell>
          <cell r="AR1718">
            <v>0</v>
          </cell>
          <cell r="AS1718">
            <v>0</v>
          </cell>
          <cell r="AT1718">
            <v>0</v>
          </cell>
          <cell r="AU1718">
            <v>0</v>
          </cell>
          <cell r="AV1718">
            <v>0</v>
          </cell>
          <cell r="AW1718">
            <v>0</v>
          </cell>
          <cell r="AX1718">
            <v>0</v>
          </cell>
          <cell r="AY1718" t="str">
            <v>HSS101.6X76.2X6.4</v>
          </cell>
        </row>
        <row r="1719">
          <cell r="A1719" t="str">
            <v>HSS</v>
          </cell>
          <cell r="B1719" t="str">
            <v>HSS4X3X3/16</v>
          </cell>
          <cell r="C1719">
            <v>8.1300000000000008</v>
          </cell>
          <cell r="D1719">
            <v>2.2400000000000002</v>
          </cell>
          <cell r="E1719">
            <v>0</v>
          </cell>
          <cell r="F1719">
            <v>4</v>
          </cell>
          <cell r="G1719">
            <v>0</v>
          </cell>
          <cell r="H1719">
            <v>0</v>
          </cell>
          <cell r="I1719">
            <v>3</v>
          </cell>
          <cell r="J1719">
            <v>0</v>
          </cell>
          <cell r="K1719">
            <v>0</v>
          </cell>
          <cell r="L1719">
            <v>0</v>
          </cell>
          <cell r="M1719">
            <v>0</v>
          </cell>
          <cell r="N1719">
            <v>0.1875</v>
          </cell>
          <cell r="O1719">
            <v>0.17399999999999999</v>
          </cell>
          <cell r="P1719">
            <v>0</v>
          </cell>
          <cell r="Q1719">
            <v>0</v>
          </cell>
          <cell r="R1719">
            <v>0</v>
          </cell>
          <cell r="S1719">
            <v>0</v>
          </cell>
          <cell r="T1719">
            <v>0</v>
          </cell>
          <cell r="U1719">
            <v>0</v>
          </cell>
          <cell r="V1719">
            <v>0</v>
          </cell>
          <cell r="W1719">
            <v>0</v>
          </cell>
          <cell r="X1719">
            <v>14.2</v>
          </cell>
          <cell r="Y1719">
            <v>0</v>
          </cell>
          <cell r="Z1719">
            <v>20</v>
          </cell>
          <cell r="AA1719">
            <v>0</v>
          </cell>
          <cell r="AB1719">
            <v>0</v>
          </cell>
          <cell r="AC1719">
            <v>0</v>
          </cell>
          <cell r="AD1719">
            <v>0</v>
          </cell>
          <cell r="AE1719">
            <v>4.93</v>
          </cell>
          <cell r="AF1719">
            <v>3</v>
          </cell>
          <cell r="AG1719">
            <v>2.4700000000000002</v>
          </cell>
          <cell r="AH1719">
            <v>1.49</v>
          </cell>
          <cell r="AI1719">
            <v>3.16</v>
          </cell>
          <cell r="AJ1719">
            <v>2.46</v>
          </cell>
          <cell r="AK1719">
            <v>2.1</v>
          </cell>
          <cell r="AL1719">
            <v>1.19</v>
          </cell>
          <cell r="AM1719">
            <v>0</v>
          </cell>
          <cell r="AN1719">
            <v>6.26</v>
          </cell>
          <cell r="AO1719">
            <v>0</v>
          </cell>
          <cell r="AP1719">
            <v>3.74</v>
          </cell>
          <cell r="AQ1719">
            <v>0</v>
          </cell>
          <cell r="AR1719">
            <v>0</v>
          </cell>
          <cell r="AS1719">
            <v>0</v>
          </cell>
          <cell r="AT1719">
            <v>0</v>
          </cell>
          <cell r="AU1719">
            <v>0</v>
          </cell>
          <cell r="AV1719">
            <v>0</v>
          </cell>
          <cell r="AW1719">
            <v>0</v>
          </cell>
          <cell r="AX1719">
            <v>0</v>
          </cell>
          <cell r="AY1719" t="str">
            <v>HSS101.6X76.2X4.8</v>
          </cell>
        </row>
        <row r="1720">
          <cell r="A1720" t="str">
            <v>HSS</v>
          </cell>
          <cell r="B1720" t="str">
            <v>HSS4X3X1/8</v>
          </cell>
          <cell r="C1720">
            <v>5.6</v>
          </cell>
          <cell r="D1720">
            <v>1.54</v>
          </cell>
          <cell r="E1720">
            <v>0</v>
          </cell>
          <cell r="F1720">
            <v>4</v>
          </cell>
          <cell r="G1720">
            <v>0</v>
          </cell>
          <cell r="H1720">
            <v>0</v>
          </cell>
          <cell r="I1720">
            <v>3</v>
          </cell>
          <cell r="J1720">
            <v>0</v>
          </cell>
          <cell r="K1720">
            <v>0</v>
          </cell>
          <cell r="L1720">
            <v>0</v>
          </cell>
          <cell r="M1720">
            <v>0</v>
          </cell>
          <cell r="N1720">
            <v>0.125</v>
          </cell>
          <cell r="O1720">
            <v>0.11600000000000001</v>
          </cell>
          <cell r="P1720">
            <v>0</v>
          </cell>
          <cell r="Q1720">
            <v>0</v>
          </cell>
          <cell r="R1720">
            <v>0</v>
          </cell>
          <cell r="S1720">
            <v>0</v>
          </cell>
          <cell r="T1720">
            <v>0</v>
          </cell>
          <cell r="U1720">
            <v>0</v>
          </cell>
          <cell r="V1720">
            <v>0</v>
          </cell>
          <cell r="W1720">
            <v>0</v>
          </cell>
          <cell r="X1720">
            <v>22.9</v>
          </cell>
          <cell r="Y1720">
            <v>0</v>
          </cell>
          <cell r="Z1720">
            <v>31.5</v>
          </cell>
          <cell r="AA1720">
            <v>0</v>
          </cell>
          <cell r="AB1720">
            <v>0</v>
          </cell>
          <cell r="AC1720">
            <v>0</v>
          </cell>
          <cell r="AD1720">
            <v>0</v>
          </cell>
          <cell r="AE1720">
            <v>3.52</v>
          </cell>
          <cell r="AF1720">
            <v>2.11</v>
          </cell>
          <cell r="AG1720">
            <v>1.76</v>
          </cell>
          <cell r="AH1720">
            <v>1.52</v>
          </cell>
          <cell r="AI1720">
            <v>2.27</v>
          </cell>
          <cell r="AJ1720">
            <v>1.73</v>
          </cell>
          <cell r="AK1720">
            <v>1.51</v>
          </cell>
          <cell r="AL1720">
            <v>1.21</v>
          </cell>
          <cell r="AM1720">
            <v>0</v>
          </cell>
          <cell r="AN1720">
            <v>4.38</v>
          </cell>
          <cell r="AO1720">
            <v>0</v>
          </cell>
          <cell r="AP1720">
            <v>2.59</v>
          </cell>
          <cell r="AQ1720">
            <v>0</v>
          </cell>
          <cell r="AR1720">
            <v>0</v>
          </cell>
          <cell r="AS1720">
            <v>0</v>
          </cell>
          <cell r="AT1720">
            <v>0</v>
          </cell>
          <cell r="AU1720">
            <v>0</v>
          </cell>
          <cell r="AV1720">
            <v>0</v>
          </cell>
          <cell r="AW1720">
            <v>0</v>
          </cell>
          <cell r="AX1720">
            <v>0</v>
          </cell>
          <cell r="AY1720" t="str">
            <v>HSS101.6X76.2X3.2</v>
          </cell>
        </row>
        <row r="1721">
          <cell r="A1721" t="str">
            <v>HSS</v>
          </cell>
          <cell r="B1721" t="str">
            <v>HSS4X2-1/2X5/16</v>
          </cell>
          <cell r="C1721">
            <v>11.6</v>
          </cell>
          <cell r="D1721">
            <v>3.23</v>
          </cell>
          <cell r="E1721">
            <v>0</v>
          </cell>
          <cell r="F1721">
            <v>4</v>
          </cell>
          <cell r="G1721">
            <v>0</v>
          </cell>
          <cell r="H1721">
            <v>0</v>
          </cell>
          <cell r="I1721">
            <v>2.5</v>
          </cell>
          <cell r="J1721">
            <v>0</v>
          </cell>
          <cell r="K1721">
            <v>0</v>
          </cell>
          <cell r="L1721">
            <v>0</v>
          </cell>
          <cell r="M1721">
            <v>0</v>
          </cell>
          <cell r="N1721">
            <v>0.3125</v>
          </cell>
          <cell r="O1721">
            <v>0.29099999999999998</v>
          </cell>
          <cell r="P1721">
            <v>0</v>
          </cell>
          <cell r="Q1721">
            <v>0</v>
          </cell>
          <cell r="R1721">
            <v>0</v>
          </cell>
          <cell r="S1721">
            <v>0</v>
          </cell>
          <cell r="T1721">
            <v>0</v>
          </cell>
          <cell r="U1721">
            <v>0</v>
          </cell>
          <cell r="V1721">
            <v>0</v>
          </cell>
          <cell r="W1721">
            <v>0</v>
          </cell>
          <cell r="X1721">
            <v>5.59</v>
          </cell>
          <cell r="Y1721">
            <v>0</v>
          </cell>
          <cell r="Z1721">
            <v>10.7</v>
          </cell>
          <cell r="AA1721">
            <v>0</v>
          </cell>
          <cell r="AB1721">
            <v>0</v>
          </cell>
          <cell r="AC1721">
            <v>0</v>
          </cell>
          <cell r="AD1721">
            <v>0</v>
          </cell>
          <cell r="AE1721">
            <v>6.13</v>
          </cell>
          <cell r="AF1721">
            <v>3.97</v>
          </cell>
          <cell r="AG1721">
            <v>3.07</v>
          </cell>
          <cell r="AH1721">
            <v>1.38</v>
          </cell>
          <cell r="AI1721">
            <v>2.89</v>
          </cell>
          <cell r="AJ1721">
            <v>2.85</v>
          </cell>
          <cell r="AK1721">
            <v>2.3199999999999998</v>
          </cell>
          <cell r="AL1721">
            <v>0.94699999999999995</v>
          </cell>
          <cell r="AM1721">
            <v>0</v>
          </cell>
          <cell r="AN1721">
            <v>6.77</v>
          </cell>
          <cell r="AO1721">
            <v>0</v>
          </cell>
          <cell r="AP1721">
            <v>4.67</v>
          </cell>
          <cell r="AQ1721">
            <v>0</v>
          </cell>
          <cell r="AR1721">
            <v>0</v>
          </cell>
          <cell r="AS1721">
            <v>0</v>
          </cell>
          <cell r="AT1721">
            <v>0</v>
          </cell>
          <cell r="AU1721">
            <v>0</v>
          </cell>
          <cell r="AV1721">
            <v>0</v>
          </cell>
          <cell r="AW1721">
            <v>0</v>
          </cell>
          <cell r="AX1721">
            <v>0</v>
          </cell>
          <cell r="AY1721" t="str">
            <v>HSS101.6X63.5X7.9</v>
          </cell>
        </row>
        <row r="1722">
          <cell r="A1722" t="str">
            <v>HSS</v>
          </cell>
          <cell r="B1722" t="str">
            <v>HSS4X2-1/2X1/4</v>
          </cell>
          <cell r="C1722">
            <v>9.6300000000000008</v>
          </cell>
          <cell r="D1722">
            <v>2.67</v>
          </cell>
          <cell r="E1722">
            <v>0</v>
          </cell>
          <cell r="F1722">
            <v>4</v>
          </cell>
          <cell r="G1722">
            <v>0</v>
          </cell>
          <cell r="H1722">
            <v>0</v>
          </cell>
          <cell r="I1722">
            <v>2.5</v>
          </cell>
          <cell r="J1722">
            <v>0</v>
          </cell>
          <cell r="K1722">
            <v>0</v>
          </cell>
          <cell r="L1722">
            <v>0</v>
          </cell>
          <cell r="M1722">
            <v>0</v>
          </cell>
          <cell r="N1722">
            <v>0.25</v>
          </cell>
          <cell r="O1722">
            <v>0.23300000000000001</v>
          </cell>
          <cell r="P1722">
            <v>0</v>
          </cell>
          <cell r="Q1722">
            <v>0</v>
          </cell>
          <cell r="R1722">
            <v>0</v>
          </cell>
          <cell r="S1722">
            <v>0</v>
          </cell>
          <cell r="T1722">
            <v>0</v>
          </cell>
          <cell r="U1722">
            <v>0</v>
          </cell>
          <cell r="V1722">
            <v>0</v>
          </cell>
          <cell r="W1722">
            <v>0</v>
          </cell>
          <cell r="X1722">
            <v>7.73</v>
          </cell>
          <cell r="Y1722">
            <v>0</v>
          </cell>
          <cell r="Z1722">
            <v>14.2</v>
          </cell>
          <cell r="AA1722">
            <v>0</v>
          </cell>
          <cell r="AB1722">
            <v>0</v>
          </cell>
          <cell r="AC1722">
            <v>0</v>
          </cell>
          <cell r="AD1722">
            <v>0</v>
          </cell>
          <cell r="AE1722">
            <v>5.32</v>
          </cell>
          <cell r="AF1722">
            <v>3.38</v>
          </cell>
          <cell r="AG1722">
            <v>2.66</v>
          </cell>
          <cell r="AH1722">
            <v>1.41</v>
          </cell>
          <cell r="AI1722">
            <v>2.5299999999999998</v>
          </cell>
          <cell r="AJ1722">
            <v>2.4300000000000002</v>
          </cell>
          <cell r="AK1722">
            <v>2.02</v>
          </cell>
          <cell r="AL1722">
            <v>0.97299999999999998</v>
          </cell>
          <cell r="AM1722">
            <v>0</v>
          </cell>
          <cell r="AN1722">
            <v>5.78</v>
          </cell>
          <cell r="AO1722">
            <v>0</v>
          </cell>
          <cell r="AP1722">
            <v>3.93</v>
          </cell>
          <cell r="AQ1722">
            <v>0</v>
          </cell>
          <cell r="AR1722">
            <v>0</v>
          </cell>
          <cell r="AS1722">
            <v>0</v>
          </cell>
          <cell r="AT1722">
            <v>0</v>
          </cell>
          <cell r="AU1722">
            <v>0</v>
          </cell>
          <cell r="AV1722">
            <v>0</v>
          </cell>
          <cell r="AW1722">
            <v>0</v>
          </cell>
          <cell r="AX1722">
            <v>0</v>
          </cell>
          <cell r="AY1722" t="str">
            <v>HSS101.6X63.5X6.4</v>
          </cell>
        </row>
        <row r="1723">
          <cell r="A1723" t="str">
            <v>HSS</v>
          </cell>
          <cell r="B1723" t="str">
            <v>HSS4X2-1/2X3/16</v>
          </cell>
          <cell r="C1723">
            <v>7.49</v>
          </cell>
          <cell r="D1723">
            <v>2.06</v>
          </cell>
          <cell r="E1723">
            <v>0</v>
          </cell>
          <cell r="F1723">
            <v>4</v>
          </cell>
          <cell r="G1723">
            <v>0</v>
          </cell>
          <cell r="H1723">
            <v>0</v>
          </cell>
          <cell r="I1723">
            <v>2.5</v>
          </cell>
          <cell r="J1723">
            <v>0</v>
          </cell>
          <cell r="K1723">
            <v>0</v>
          </cell>
          <cell r="L1723">
            <v>0</v>
          </cell>
          <cell r="M1723">
            <v>0</v>
          </cell>
          <cell r="N1723">
            <v>0.1875</v>
          </cell>
          <cell r="O1723">
            <v>0.17399999999999999</v>
          </cell>
          <cell r="P1723">
            <v>0</v>
          </cell>
          <cell r="Q1723">
            <v>0</v>
          </cell>
          <cell r="R1723">
            <v>0</v>
          </cell>
          <cell r="S1723">
            <v>0</v>
          </cell>
          <cell r="T1723">
            <v>0</v>
          </cell>
          <cell r="U1723">
            <v>0</v>
          </cell>
          <cell r="V1723">
            <v>0</v>
          </cell>
          <cell r="W1723">
            <v>0</v>
          </cell>
          <cell r="X1723">
            <v>11.4</v>
          </cell>
          <cell r="Y1723">
            <v>0</v>
          </cell>
          <cell r="Z1723">
            <v>20</v>
          </cell>
          <cell r="AA1723">
            <v>0</v>
          </cell>
          <cell r="AB1723">
            <v>0</v>
          </cell>
          <cell r="AC1723">
            <v>0</v>
          </cell>
          <cell r="AD1723">
            <v>0</v>
          </cell>
          <cell r="AE1723">
            <v>4.3</v>
          </cell>
          <cell r="AF1723">
            <v>2.67</v>
          </cell>
          <cell r="AG1723">
            <v>2.15</v>
          </cell>
          <cell r="AH1723">
            <v>1.44</v>
          </cell>
          <cell r="AI1723">
            <v>2.06</v>
          </cell>
          <cell r="AJ1723">
            <v>1.93</v>
          </cell>
          <cell r="AK1723">
            <v>1.65</v>
          </cell>
          <cell r="AL1723">
            <v>0.999</v>
          </cell>
          <cell r="AM1723">
            <v>0</v>
          </cell>
          <cell r="AN1723">
            <v>4.59</v>
          </cell>
          <cell r="AO1723">
            <v>0</v>
          </cell>
          <cell r="AP1723">
            <v>3.08</v>
          </cell>
          <cell r="AQ1723">
            <v>0</v>
          </cell>
          <cell r="AR1723">
            <v>0</v>
          </cell>
          <cell r="AS1723">
            <v>0</v>
          </cell>
          <cell r="AT1723">
            <v>0</v>
          </cell>
          <cell r="AU1723">
            <v>0</v>
          </cell>
          <cell r="AV1723">
            <v>0</v>
          </cell>
          <cell r="AW1723">
            <v>0</v>
          </cell>
          <cell r="AX1723">
            <v>0</v>
          </cell>
          <cell r="AY1723" t="str">
            <v>HSS101.6X63.5X4.8</v>
          </cell>
        </row>
        <row r="1724">
          <cell r="A1724" t="str">
            <v>HSS</v>
          </cell>
          <cell r="B1724" t="str">
            <v>HSS4X2X3/8</v>
          </cell>
          <cell r="C1724">
            <v>12.1</v>
          </cell>
          <cell r="D1724">
            <v>3.39</v>
          </cell>
          <cell r="E1724">
            <v>0</v>
          </cell>
          <cell r="F1724">
            <v>4</v>
          </cell>
          <cell r="G1724">
            <v>0</v>
          </cell>
          <cell r="H1724">
            <v>0</v>
          </cell>
          <cell r="I1724">
            <v>2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0.375</v>
          </cell>
          <cell r="O1724">
            <v>0.34899999999999998</v>
          </cell>
          <cell r="P1724">
            <v>0</v>
          </cell>
          <cell r="Q1724">
            <v>0</v>
          </cell>
          <cell r="R1724">
            <v>0</v>
          </cell>
          <cell r="S1724">
            <v>0</v>
          </cell>
          <cell r="T1724">
            <v>0</v>
          </cell>
          <cell r="U1724">
            <v>0</v>
          </cell>
          <cell r="V1724">
            <v>0</v>
          </cell>
          <cell r="W1724">
            <v>0</v>
          </cell>
          <cell r="X1724">
            <v>2.73</v>
          </cell>
          <cell r="Y1724">
            <v>0</v>
          </cell>
          <cell r="Z1724">
            <v>8.4600000000000009</v>
          </cell>
          <cell r="AA1724">
            <v>0</v>
          </cell>
          <cell r="AB1724">
            <v>0</v>
          </cell>
          <cell r="AC1724">
            <v>0</v>
          </cell>
          <cell r="AD1724">
            <v>0</v>
          </cell>
          <cell r="AE1724">
            <v>5.6</v>
          </cell>
          <cell r="AF1724">
            <v>3.84</v>
          </cell>
          <cell r="AG1724">
            <v>2.8</v>
          </cell>
          <cell r="AH1724">
            <v>1.29</v>
          </cell>
          <cell r="AI1724">
            <v>1.8</v>
          </cell>
          <cell r="AJ1724">
            <v>2.31</v>
          </cell>
          <cell r="AK1724">
            <v>1.8</v>
          </cell>
          <cell r="AL1724">
            <v>0.72899999999999998</v>
          </cell>
          <cell r="AM1724">
            <v>0</v>
          </cell>
          <cell r="AN1724">
            <v>4.83</v>
          </cell>
          <cell r="AO1724">
            <v>0</v>
          </cell>
          <cell r="AP1724">
            <v>4.04</v>
          </cell>
          <cell r="AQ1724">
            <v>0</v>
          </cell>
          <cell r="AR1724">
            <v>0</v>
          </cell>
          <cell r="AS1724">
            <v>0</v>
          </cell>
          <cell r="AT1724">
            <v>0</v>
          </cell>
          <cell r="AU1724">
            <v>0</v>
          </cell>
          <cell r="AV1724">
            <v>0</v>
          </cell>
          <cell r="AW1724">
            <v>0</v>
          </cell>
          <cell r="AX1724">
            <v>0</v>
          </cell>
          <cell r="AY1724" t="str">
            <v>HSS101.6X50.8X9.5</v>
          </cell>
        </row>
        <row r="1725">
          <cell r="A1725" t="str">
            <v>HSS</v>
          </cell>
          <cell r="B1725" t="str">
            <v>HSS4X2X5/16</v>
          </cell>
          <cell r="C1725">
            <v>10.5</v>
          </cell>
          <cell r="D1725">
            <v>2.94</v>
          </cell>
          <cell r="E1725">
            <v>0</v>
          </cell>
          <cell r="F1725">
            <v>4</v>
          </cell>
          <cell r="G1725">
            <v>0</v>
          </cell>
          <cell r="H1725">
            <v>0</v>
          </cell>
          <cell r="I1725">
            <v>2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0.3125</v>
          </cell>
          <cell r="O1725">
            <v>0.29099999999999998</v>
          </cell>
          <cell r="P1725">
            <v>0</v>
          </cell>
          <cell r="Q1725">
            <v>0</v>
          </cell>
          <cell r="R1725">
            <v>0</v>
          </cell>
          <cell r="S1725">
            <v>0</v>
          </cell>
          <cell r="T1725">
            <v>0</v>
          </cell>
          <cell r="U1725">
            <v>0</v>
          </cell>
          <cell r="V1725">
            <v>0</v>
          </cell>
          <cell r="W1725">
            <v>0</v>
          </cell>
          <cell r="X1725">
            <v>3.87</v>
          </cell>
          <cell r="Y1725">
            <v>0</v>
          </cell>
          <cell r="Z1725">
            <v>10.7</v>
          </cell>
          <cell r="AA1725">
            <v>0</v>
          </cell>
          <cell r="AB1725">
            <v>0</v>
          </cell>
          <cell r="AC1725">
            <v>0</v>
          </cell>
          <cell r="AD1725">
            <v>0</v>
          </cell>
          <cell r="AE1725">
            <v>5.13</v>
          </cell>
          <cell r="AF1725">
            <v>3.43</v>
          </cell>
          <cell r="AG1725">
            <v>2.56</v>
          </cell>
          <cell r="AH1725">
            <v>1.32</v>
          </cell>
          <cell r="AI1725">
            <v>1.67</v>
          </cell>
          <cell r="AJ1725">
            <v>2.08</v>
          </cell>
          <cell r="AK1725">
            <v>1.67</v>
          </cell>
          <cell r="AL1725">
            <v>0.754</v>
          </cell>
          <cell r="AM1725">
            <v>0</v>
          </cell>
          <cell r="AN1725">
            <v>4.4000000000000004</v>
          </cell>
          <cell r="AO1725">
            <v>0</v>
          </cell>
          <cell r="AP1725">
            <v>3.59</v>
          </cell>
          <cell r="AQ1725">
            <v>0</v>
          </cell>
          <cell r="AR1725">
            <v>0</v>
          </cell>
          <cell r="AS1725">
            <v>0</v>
          </cell>
          <cell r="AT1725">
            <v>0</v>
          </cell>
          <cell r="AU1725">
            <v>0</v>
          </cell>
          <cell r="AV1725">
            <v>0</v>
          </cell>
          <cell r="AW1725">
            <v>0</v>
          </cell>
          <cell r="AX1725">
            <v>0</v>
          </cell>
          <cell r="AY1725" t="str">
            <v>HSS101.6X50.8X7.9</v>
          </cell>
        </row>
        <row r="1726">
          <cell r="A1726" t="str">
            <v>HSS</v>
          </cell>
          <cell r="B1726" t="str">
            <v>HSS4X2X1/4</v>
          </cell>
          <cell r="C1726">
            <v>8.7799999999999994</v>
          </cell>
          <cell r="D1726">
            <v>2.44</v>
          </cell>
          <cell r="E1726">
            <v>0</v>
          </cell>
          <cell r="F1726">
            <v>4</v>
          </cell>
          <cell r="G1726">
            <v>0</v>
          </cell>
          <cell r="H1726">
            <v>0</v>
          </cell>
          <cell r="I1726">
            <v>2</v>
          </cell>
          <cell r="J1726">
            <v>0</v>
          </cell>
          <cell r="K1726">
            <v>0</v>
          </cell>
          <cell r="L1726">
            <v>0</v>
          </cell>
          <cell r="M1726">
            <v>0</v>
          </cell>
          <cell r="N1726">
            <v>0.25</v>
          </cell>
          <cell r="O1726">
            <v>0.23300000000000001</v>
          </cell>
          <cell r="P1726">
            <v>0</v>
          </cell>
          <cell r="Q1726">
            <v>0</v>
          </cell>
          <cell r="R1726">
            <v>0</v>
          </cell>
          <cell r="S1726">
            <v>0</v>
          </cell>
          <cell r="T1726">
            <v>0</v>
          </cell>
          <cell r="U1726">
            <v>0</v>
          </cell>
          <cell r="V1726">
            <v>0</v>
          </cell>
          <cell r="W1726">
            <v>0</v>
          </cell>
          <cell r="X1726">
            <v>5.58</v>
          </cell>
          <cell r="Y1726">
            <v>0</v>
          </cell>
          <cell r="Z1726">
            <v>14.2</v>
          </cell>
          <cell r="AA1726">
            <v>0</v>
          </cell>
          <cell r="AB1726">
            <v>0</v>
          </cell>
          <cell r="AC1726">
            <v>0</v>
          </cell>
          <cell r="AD1726">
            <v>0</v>
          </cell>
          <cell r="AE1726">
            <v>4.49</v>
          </cell>
          <cell r="AF1726">
            <v>2.94</v>
          </cell>
          <cell r="AG1726">
            <v>2.25</v>
          </cell>
          <cell r="AH1726">
            <v>1.36</v>
          </cell>
          <cell r="AI1726">
            <v>1.48</v>
          </cell>
          <cell r="AJ1726">
            <v>1.79</v>
          </cell>
          <cell r="AK1726">
            <v>1.48</v>
          </cell>
          <cell r="AL1726">
            <v>0.77900000000000003</v>
          </cell>
          <cell r="AM1726">
            <v>0</v>
          </cell>
          <cell r="AN1726">
            <v>3.82</v>
          </cell>
          <cell r="AO1726">
            <v>0</v>
          </cell>
          <cell r="AP1726">
            <v>3.05</v>
          </cell>
          <cell r="AQ1726">
            <v>0</v>
          </cell>
          <cell r="AR1726">
            <v>0</v>
          </cell>
          <cell r="AS1726">
            <v>0</v>
          </cell>
          <cell r="AT1726">
            <v>0</v>
          </cell>
          <cell r="AU1726">
            <v>0</v>
          </cell>
          <cell r="AV1726">
            <v>0</v>
          </cell>
          <cell r="AW1726">
            <v>0</v>
          </cell>
          <cell r="AX1726">
            <v>0</v>
          </cell>
          <cell r="AY1726" t="str">
            <v>HSS101.6X50.8X6.4</v>
          </cell>
        </row>
        <row r="1727">
          <cell r="A1727" t="str">
            <v>HSS</v>
          </cell>
          <cell r="B1727" t="str">
            <v>HSS4X2X3/16</v>
          </cell>
          <cell r="C1727">
            <v>6.85</v>
          </cell>
          <cell r="D1727">
            <v>1.89</v>
          </cell>
          <cell r="E1727">
            <v>0</v>
          </cell>
          <cell r="F1727">
            <v>4</v>
          </cell>
          <cell r="G1727">
            <v>0</v>
          </cell>
          <cell r="H1727">
            <v>0</v>
          </cell>
          <cell r="I1727">
            <v>2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0.1875</v>
          </cell>
          <cell r="O1727">
            <v>0.17399999999999999</v>
          </cell>
          <cell r="P1727">
            <v>0</v>
          </cell>
          <cell r="Q1727">
            <v>0</v>
          </cell>
          <cell r="R1727">
            <v>0</v>
          </cell>
          <cell r="S1727">
            <v>0</v>
          </cell>
          <cell r="T1727">
            <v>0</v>
          </cell>
          <cell r="U1727">
            <v>0</v>
          </cell>
          <cell r="V1727">
            <v>0</v>
          </cell>
          <cell r="W1727">
            <v>0</v>
          </cell>
          <cell r="X1727">
            <v>8.49</v>
          </cell>
          <cell r="Y1727">
            <v>0</v>
          </cell>
          <cell r="Z1727">
            <v>20</v>
          </cell>
          <cell r="AA1727">
            <v>0</v>
          </cell>
          <cell r="AB1727">
            <v>0</v>
          </cell>
          <cell r="AC1727">
            <v>0</v>
          </cell>
          <cell r="AD1727">
            <v>0</v>
          </cell>
          <cell r="AE1727">
            <v>3.66</v>
          </cell>
          <cell r="AF1727">
            <v>2.34</v>
          </cell>
          <cell r="AG1727">
            <v>1.83</v>
          </cell>
          <cell r="AH1727">
            <v>1.39</v>
          </cell>
          <cell r="AI1727">
            <v>1.22</v>
          </cell>
          <cell r="AJ1727">
            <v>1.43</v>
          </cell>
          <cell r="AK1727">
            <v>1.22</v>
          </cell>
          <cell r="AL1727">
            <v>0.80400000000000005</v>
          </cell>
          <cell r="AM1727">
            <v>0</v>
          </cell>
          <cell r="AN1727">
            <v>3.08</v>
          </cell>
          <cell r="AO1727">
            <v>0</v>
          </cell>
          <cell r="AP1727">
            <v>2.41</v>
          </cell>
          <cell r="AQ1727">
            <v>0</v>
          </cell>
          <cell r="AR1727">
            <v>0</v>
          </cell>
          <cell r="AS1727">
            <v>0</v>
          </cell>
          <cell r="AT1727">
            <v>0</v>
          </cell>
          <cell r="AU1727">
            <v>0</v>
          </cell>
          <cell r="AV1727">
            <v>0</v>
          </cell>
          <cell r="AW1727">
            <v>0</v>
          </cell>
          <cell r="AX1727">
            <v>0</v>
          </cell>
          <cell r="AY1727" t="str">
            <v>HSS101.6X50.8X4.8</v>
          </cell>
        </row>
        <row r="1728">
          <cell r="A1728" t="str">
            <v>HSS</v>
          </cell>
          <cell r="B1728" t="str">
            <v>HSS4X2X1/8</v>
          </cell>
          <cell r="C1728">
            <v>4.75</v>
          </cell>
          <cell r="D1728">
            <v>1.3</v>
          </cell>
          <cell r="E1728">
            <v>0</v>
          </cell>
          <cell r="F1728">
            <v>4</v>
          </cell>
          <cell r="G1728">
            <v>0</v>
          </cell>
          <cell r="H1728">
            <v>0</v>
          </cell>
          <cell r="I1728">
            <v>2</v>
          </cell>
          <cell r="J1728">
            <v>0</v>
          </cell>
          <cell r="K1728">
            <v>0</v>
          </cell>
          <cell r="L1728">
            <v>0</v>
          </cell>
          <cell r="M1728">
            <v>0</v>
          </cell>
          <cell r="N1728">
            <v>0.125</v>
          </cell>
          <cell r="O1728">
            <v>0.11600000000000001</v>
          </cell>
          <cell r="P1728">
            <v>0</v>
          </cell>
          <cell r="Q1728">
            <v>0</v>
          </cell>
          <cell r="R1728">
            <v>0</v>
          </cell>
          <cell r="S1728">
            <v>0</v>
          </cell>
          <cell r="T1728">
            <v>0</v>
          </cell>
          <cell r="U1728">
            <v>0</v>
          </cell>
          <cell r="V1728">
            <v>0</v>
          </cell>
          <cell r="W1728">
            <v>0</v>
          </cell>
          <cell r="X1728">
            <v>14.2</v>
          </cell>
          <cell r="Y1728">
            <v>0</v>
          </cell>
          <cell r="Z1728">
            <v>31.5</v>
          </cell>
          <cell r="AA1728">
            <v>0</v>
          </cell>
          <cell r="AB1728">
            <v>0</v>
          </cell>
          <cell r="AC1728">
            <v>0</v>
          </cell>
          <cell r="AD1728">
            <v>0</v>
          </cell>
          <cell r="AE1728">
            <v>2.65</v>
          </cell>
          <cell r="AF1728">
            <v>1.66</v>
          </cell>
          <cell r="AG1728">
            <v>1.32</v>
          </cell>
          <cell r="AH1728">
            <v>1.43</v>
          </cell>
          <cell r="AI1728">
            <v>0.89800000000000002</v>
          </cell>
          <cell r="AJ1728">
            <v>1.02</v>
          </cell>
          <cell r="AK1728">
            <v>0.89800000000000002</v>
          </cell>
          <cell r="AL1728">
            <v>0.83</v>
          </cell>
          <cell r="AM1728">
            <v>0</v>
          </cell>
          <cell r="AN1728">
            <v>2.2000000000000002</v>
          </cell>
          <cell r="AO1728">
            <v>0</v>
          </cell>
          <cell r="AP1728">
            <v>1.69</v>
          </cell>
          <cell r="AQ1728">
            <v>0</v>
          </cell>
          <cell r="AR1728">
            <v>0</v>
          </cell>
          <cell r="AS1728">
            <v>0</v>
          </cell>
          <cell r="AT1728">
            <v>0</v>
          </cell>
          <cell r="AU1728">
            <v>0</v>
          </cell>
          <cell r="AV1728">
            <v>0</v>
          </cell>
          <cell r="AW1728">
            <v>0</v>
          </cell>
          <cell r="AX1728">
            <v>0</v>
          </cell>
          <cell r="AY1728" t="str">
            <v>HSS101.6X50.8X3.2</v>
          </cell>
        </row>
        <row r="1729">
          <cell r="A1729" t="str">
            <v>HSS</v>
          </cell>
          <cell r="B1729" t="str">
            <v>HSS3-1/2X3-1/2X3/8</v>
          </cell>
          <cell r="C1729">
            <v>14.6</v>
          </cell>
          <cell r="D1729">
            <v>4.09</v>
          </cell>
          <cell r="E1729">
            <v>0</v>
          </cell>
          <cell r="F1729">
            <v>3.5</v>
          </cell>
          <cell r="G1729">
            <v>0</v>
          </cell>
          <cell r="H1729">
            <v>0</v>
          </cell>
          <cell r="I1729">
            <v>3.5</v>
          </cell>
          <cell r="J1729">
            <v>0</v>
          </cell>
          <cell r="K1729">
            <v>0</v>
          </cell>
          <cell r="L1729">
            <v>0</v>
          </cell>
          <cell r="M1729">
            <v>0</v>
          </cell>
          <cell r="N1729">
            <v>0.375</v>
          </cell>
          <cell r="O1729">
            <v>0.34899999999999998</v>
          </cell>
          <cell r="P1729">
            <v>0</v>
          </cell>
          <cell r="Q1729">
            <v>0</v>
          </cell>
          <cell r="R1729">
            <v>0</v>
          </cell>
          <cell r="S1729">
            <v>0</v>
          </cell>
          <cell r="T1729">
            <v>0</v>
          </cell>
          <cell r="U1729">
            <v>0</v>
          </cell>
          <cell r="V1729">
            <v>0</v>
          </cell>
          <cell r="W1729">
            <v>0</v>
          </cell>
          <cell r="X1729">
            <v>7.03</v>
          </cell>
          <cell r="Y1729">
            <v>0</v>
          </cell>
          <cell r="Z1729">
            <v>7.03</v>
          </cell>
          <cell r="AA1729">
            <v>0</v>
          </cell>
          <cell r="AB1729">
            <v>0</v>
          </cell>
          <cell r="AC1729">
            <v>0</v>
          </cell>
          <cell r="AD1729">
            <v>0</v>
          </cell>
          <cell r="AE1729">
            <v>6.49</v>
          </cell>
          <cell r="AF1729">
            <v>4.6900000000000004</v>
          </cell>
          <cell r="AG1729">
            <v>3.71</v>
          </cell>
          <cell r="AH1729">
            <v>1.26</v>
          </cell>
          <cell r="AI1729">
            <v>6.49</v>
          </cell>
          <cell r="AJ1729">
            <v>4.6900000000000004</v>
          </cell>
          <cell r="AK1729">
            <v>3.71</v>
          </cell>
          <cell r="AL1729">
            <v>1.26</v>
          </cell>
          <cell r="AM1729">
            <v>0</v>
          </cell>
          <cell r="AN1729">
            <v>11.2</v>
          </cell>
          <cell r="AO1729">
            <v>0</v>
          </cell>
          <cell r="AP1729">
            <v>6.77</v>
          </cell>
          <cell r="AQ1729">
            <v>0</v>
          </cell>
          <cell r="AR1729">
            <v>0</v>
          </cell>
          <cell r="AS1729">
            <v>0</v>
          </cell>
          <cell r="AT1729">
            <v>0</v>
          </cell>
          <cell r="AU1729">
            <v>0</v>
          </cell>
          <cell r="AV1729">
            <v>0</v>
          </cell>
          <cell r="AW1729">
            <v>0</v>
          </cell>
          <cell r="AX1729">
            <v>0</v>
          </cell>
          <cell r="AY1729" t="str">
            <v>HSS88.9X88.9X9.5</v>
          </cell>
        </row>
        <row r="1730">
          <cell r="A1730" t="str">
            <v>HSS</v>
          </cell>
          <cell r="B1730" t="str">
            <v>HSS3-1/2X3-1/2X5/16</v>
          </cell>
          <cell r="C1730">
            <v>12.7</v>
          </cell>
          <cell r="D1730">
            <v>3.52</v>
          </cell>
          <cell r="E1730">
            <v>0</v>
          </cell>
          <cell r="F1730">
            <v>3.5</v>
          </cell>
          <cell r="G1730">
            <v>0</v>
          </cell>
          <cell r="H1730">
            <v>0</v>
          </cell>
          <cell r="I1730">
            <v>3.5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0.3125</v>
          </cell>
          <cell r="O1730">
            <v>0.29099999999999998</v>
          </cell>
          <cell r="P1730">
            <v>0</v>
          </cell>
          <cell r="Q1730">
            <v>0</v>
          </cell>
          <cell r="R1730">
            <v>0</v>
          </cell>
          <cell r="S1730">
            <v>0</v>
          </cell>
          <cell r="T1730">
            <v>0</v>
          </cell>
          <cell r="U1730">
            <v>0</v>
          </cell>
          <cell r="V1730">
            <v>0</v>
          </cell>
          <cell r="W1730">
            <v>0</v>
          </cell>
          <cell r="X1730">
            <v>9.0299999999999994</v>
          </cell>
          <cell r="Y1730">
            <v>0</v>
          </cell>
          <cell r="Z1730">
            <v>9.0299999999999994</v>
          </cell>
          <cell r="AA1730">
            <v>0</v>
          </cell>
          <cell r="AB1730">
            <v>0</v>
          </cell>
          <cell r="AC1730">
            <v>0</v>
          </cell>
          <cell r="AD1730">
            <v>0</v>
          </cell>
          <cell r="AE1730">
            <v>5.84</v>
          </cell>
          <cell r="AF1730">
            <v>4.1399999999999997</v>
          </cell>
          <cell r="AG1730">
            <v>3.34</v>
          </cell>
          <cell r="AH1730">
            <v>1.29</v>
          </cell>
          <cell r="AI1730">
            <v>5.84</v>
          </cell>
          <cell r="AJ1730">
            <v>4.1399999999999997</v>
          </cell>
          <cell r="AK1730">
            <v>3.34</v>
          </cell>
          <cell r="AL1730">
            <v>1.29</v>
          </cell>
          <cell r="AM1730">
            <v>0</v>
          </cell>
          <cell r="AN1730">
            <v>9.89</v>
          </cell>
          <cell r="AO1730">
            <v>0</v>
          </cell>
          <cell r="AP1730">
            <v>5.9</v>
          </cell>
          <cell r="AQ1730">
            <v>0</v>
          </cell>
          <cell r="AR1730">
            <v>0</v>
          </cell>
          <cell r="AS1730">
            <v>0</v>
          </cell>
          <cell r="AT1730">
            <v>0</v>
          </cell>
          <cell r="AU1730">
            <v>0</v>
          </cell>
          <cell r="AV1730">
            <v>0</v>
          </cell>
          <cell r="AW1730">
            <v>0</v>
          </cell>
          <cell r="AX1730">
            <v>0</v>
          </cell>
          <cell r="AY1730" t="str">
            <v>HSS88.9X88.9X7.9</v>
          </cell>
        </row>
        <row r="1731">
          <cell r="A1731" t="str">
            <v>HSS</v>
          </cell>
          <cell r="B1731" t="str">
            <v>HSS3-1/2X3-1/2X1/4</v>
          </cell>
          <cell r="C1731">
            <v>10.5</v>
          </cell>
          <cell r="D1731">
            <v>2.91</v>
          </cell>
          <cell r="E1731">
            <v>0</v>
          </cell>
          <cell r="F1731">
            <v>3.5</v>
          </cell>
          <cell r="G1731">
            <v>0</v>
          </cell>
          <cell r="H1731">
            <v>0</v>
          </cell>
          <cell r="I1731">
            <v>3.5</v>
          </cell>
          <cell r="J1731">
            <v>0</v>
          </cell>
          <cell r="K1731">
            <v>0</v>
          </cell>
          <cell r="L1731">
            <v>0</v>
          </cell>
          <cell r="M1731">
            <v>0</v>
          </cell>
          <cell r="N1731">
            <v>0.25</v>
          </cell>
          <cell r="O1731">
            <v>0.23300000000000001</v>
          </cell>
          <cell r="P1731">
            <v>0</v>
          </cell>
          <cell r="Q1731">
            <v>0</v>
          </cell>
          <cell r="R1731">
            <v>0</v>
          </cell>
          <cell r="S1731">
            <v>0</v>
          </cell>
          <cell r="T1731">
            <v>0</v>
          </cell>
          <cell r="U1731">
            <v>0</v>
          </cell>
          <cell r="V1731">
            <v>0</v>
          </cell>
          <cell r="W1731">
            <v>0</v>
          </cell>
          <cell r="X1731">
            <v>12</v>
          </cell>
          <cell r="Y1731">
            <v>0</v>
          </cell>
          <cell r="Z1731">
            <v>12</v>
          </cell>
          <cell r="AA1731">
            <v>0</v>
          </cell>
          <cell r="AB1731">
            <v>0</v>
          </cell>
          <cell r="AC1731">
            <v>0</v>
          </cell>
          <cell r="AD1731">
            <v>0</v>
          </cell>
          <cell r="AE1731">
            <v>5.04</v>
          </cell>
          <cell r="AF1731">
            <v>3.5</v>
          </cell>
          <cell r="AG1731">
            <v>2.88</v>
          </cell>
          <cell r="AH1731">
            <v>1.32</v>
          </cell>
          <cell r="AI1731">
            <v>5.04</v>
          </cell>
          <cell r="AJ1731">
            <v>3.5</v>
          </cell>
          <cell r="AK1731">
            <v>2.88</v>
          </cell>
          <cell r="AL1731">
            <v>1.32</v>
          </cell>
          <cell r="AM1731">
            <v>0</v>
          </cell>
          <cell r="AN1731">
            <v>8.35</v>
          </cell>
          <cell r="AO1731">
            <v>0</v>
          </cell>
          <cell r="AP1731">
            <v>4.92</v>
          </cell>
          <cell r="AQ1731">
            <v>0</v>
          </cell>
          <cell r="AR1731">
            <v>0</v>
          </cell>
          <cell r="AS1731">
            <v>0</v>
          </cell>
          <cell r="AT1731">
            <v>0</v>
          </cell>
          <cell r="AU1731">
            <v>0</v>
          </cell>
          <cell r="AV1731">
            <v>0</v>
          </cell>
          <cell r="AW1731">
            <v>0</v>
          </cell>
          <cell r="AX1731">
            <v>0</v>
          </cell>
          <cell r="AY1731" t="str">
            <v>HSS88.9X88.9X6.4</v>
          </cell>
        </row>
        <row r="1732">
          <cell r="A1732" t="str">
            <v>HSS</v>
          </cell>
          <cell r="B1732" t="str">
            <v>HSS3-1/2X3-1/2X3/16</v>
          </cell>
          <cell r="C1732">
            <v>8.1300000000000008</v>
          </cell>
          <cell r="D1732">
            <v>2.2400000000000002</v>
          </cell>
          <cell r="E1732">
            <v>0</v>
          </cell>
          <cell r="F1732">
            <v>3.5</v>
          </cell>
          <cell r="G1732">
            <v>0</v>
          </cell>
          <cell r="H1732">
            <v>0</v>
          </cell>
          <cell r="I1732">
            <v>3.5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0.1875</v>
          </cell>
          <cell r="O1732">
            <v>0.17399999999999999</v>
          </cell>
          <cell r="P1732">
            <v>0</v>
          </cell>
          <cell r="Q1732">
            <v>0</v>
          </cell>
          <cell r="R1732">
            <v>0</v>
          </cell>
          <cell r="S1732">
            <v>0</v>
          </cell>
          <cell r="T1732">
            <v>0</v>
          </cell>
          <cell r="U1732">
            <v>0</v>
          </cell>
          <cell r="V1732">
            <v>0</v>
          </cell>
          <cell r="W1732">
            <v>0</v>
          </cell>
          <cell r="X1732">
            <v>17.100000000000001</v>
          </cell>
          <cell r="Y1732">
            <v>0</v>
          </cell>
          <cell r="Z1732">
            <v>17.100000000000001</v>
          </cell>
          <cell r="AA1732">
            <v>0</v>
          </cell>
          <cell r="AB1732">
            <v>0</v>
          </cell>
          <cell r="AC1732">
            <v>0</v>
          </cell>
          <cell r="AD1732">
            <v>0</v>
          </cell>
          <cell r="AE1732">
            <v>4.05</v>
          </cell>
          <cell r="AF1732">
            <v>2.76</v>
          </cell>
          <cell r="AG1732">
            <v>2.31</v>
          </cell>
          <cell r="AH1732">
            <v>1.35</v>
          </cell>
          <cell r="AI1732">
            <v>4.05</v>
          </cell>
          <cell r="AJ1732">
            <v>2.76</v>
          </cell>
          <cell r="AK1732">
            <v>2.31</v>
          </cell>
          <cell r="AL1732">
            <v>1.35</v>
          </cell>
          <cell r="AM1732">
            <v>0</v>
          </cell>
          <cell r="AN1732">
            <v>6.56</v>
          </cell>
          <cell r="AO1732">
            <v>0</v>
          </cell>
          <cell r="AP1732">
            <v>3.83</v>
          </cell>
          <cell r="AQ1732">
            <v>0</v>
          </cell>
          <cell r="AR1732">
            <v>0</v>
          </cell>
          <cell r="AS1732">
            <v>0</v>
          </cell>
          <cell r="AT1732">
            <v>0</v>
          </cell>
          <cell r="AU1732">
            <v>0</v>
          </cell>
          <cell r="AV1732">
            <v>0</v>
          </cell>
          <cell r="AW1732">
            <v>0</v>
          </cell>
          <cell r="AX1732">
            <v>0</v>
          </cell>
          <cell r="AY1732" t="str">
            <v>HSS88.9X88.9X4.8</v>
          </cell>
        </row>
        <row r="1733">
          <cell r="A1733" t="str">
            <v>HSS</v>
          </cell>
          <cell r="B1733" t="str">
            <v>HSS3-1/2X3-1/2X1/8</v>
          </cell>
          <cell r="C1733">
            <v>5.6</v>
          </cell>
          <cell r="D1733">
            <v>1.54</v>
          </cell>
          <cell r="E1733">
            <v>0</v>
          </cell>
          <cell r="F1733">
            <v>3.5</v>
          </cell>
          <cell r="G1733">
            <v>0</v>
          </cell>
          <cell r="H1733">
            <v>0</v>
          </cell>
          <cell r="I1733">
            <v>3.5</v>
          </cell>
          <cell r="J1733">
            <v>0</v>
          </cell>
          <cell r="K1733">
            <v>0</v>
          </cell>
          <cell r="L1733">
            <v>0</v>
          </cell>
          <cell r="M1733">
            <v>0</v>
          </cell>
          <cell r="N1733">
            <v>0.125</v>
          </cell>
          <cell r="O1733">
            <v>0.11600000000000001</v>
          </cell>
          <cell r="P1733">
            <v>0</v>
          </cell>
          <cell r="Q1733">
            <v>0</v>
          </cell>
          <cell r="R1733">
            <v>0</v>
          </cell>
          <cell r="S1733">
            <v>0</v>
          </cell>
          <cell r="T1733">
            <v>0</v>
          </cell>
          <cell r="U1733">
            <v>0</v>
          </cell>
          <cell r="V1733">
            <v>0</v>
          </cell>
          <cell r="W1733">
            <v>0</v>
          </cell>
          <cell r="X1733">
            <v>27.2</v>
          </cell>
          <cell r="Y1733">
            <v>0</v>
          </cell>
          <cell r="Z1733">
            <v>27.2</v>
          </cell>
          <cell r="AA1733">
            <v>0</v>
          </cell>
          <cell r="AB1733">
            <v>0</v>
          </cell>
          <cell r="AC1733">
            <v>0</v>
          </cell>
          <cell r="AD1733">
            <v>0</v>
          </cell>
          <cell r="AE1733">
            <v>2.9</v>
          </cell>
          <cell r="AF1733">
            <v>1.93</v>
          </cell>
          <cell r="AG1733">
            <v>1.66</v>
          </cell>
          <cell r="AH1733">
            <v>1.37</v>
          </cell>
          <cell r="AI1733">
            <v>2.9</v>
          </cell>
          <cell r="AJ1733">
            <v>1.93</v>
          </cell>
          <cell r="AK1733">
            <v>1.66</v>
          </cell>
          <cell r="AL1733">
            <v>1.37</v>
          </cell>
          <cell r="AM1733">
            <v>0</v>
          </cell>
          <cell r="AN1733">
            <v>4.58</v>
          </cell>
          <cell r="AO1733">
            <v>0</v>
          </cell>
          <cell r="AP1733">
            <v>2.65</v>
          </cell>
          <cell r="AQ1733">
            <v>0</v>
          </cell>
          <cell r="AR1733">
            <v>0</v>
          </cell>
          <cell r="AS1733">
            <v>0</v>
          </cell>
          <cell r="AT1733">
            <v>0</v>
          </cell>
          <cell r="AU1733">
            <v>0</v>
          </cell>
          <cell r="AV1733">
            <v>0</v>
          </cell>
          <cell r="AW1733">
            <v>0</v>
          </cell>
          <cell r="AX1733">
            <v>0</v>
          </cell>
          <cell r="AY1733" t="str">
            <v>HSS88.9X88.9X3.2</v>
          </cell>
        </row>
        <row r="1734">
          <cell r="A1734" t="str">
            <v>HSS</v>
          </cell>
          <cell r="B1734" t="str">
            <v>HSS3-1/2X2-1/2X3/8</v>
          </cell>
          <cell r="C1734">
            <v>12.1</v>
          </cell>
          <cell r="D1734">
            <v>3.39</v>
          </cell>
          <cell r="E1734">
            <v>0</v>
          </cell>
          <cell r="F1734">
            <v>3.5</v>
          </cell>
          <cell r="G1734">
            <v>0</v>
          </cell>
          <cell r="H1734">
            <v>0</v>
          </cell>
          <cell r="I1734">
            <v>2.5</v>
          </cell>
          <cell r="J1734">
            <v>0</v>
          </cell>
          <cell r="K1734">
            <v>0</v>
          </cell>
          <cell r="L1734">
            <v>0</v>
          </cell>
          <cell r="M1734">
            <v>0</v>
          </cell>
          <cell r="N1734">
            <v>0.375</v>
          </cell>
          <cell r="O1734">
            <v>0.34899999999999998</v>
          </cell>
          <cell r="P1734">
            <v>0</v>
          </cell>
          <cell r="Q1734">
            <v>0</v>
          </cell>
          <cell r="R1734">
            <v>0</v>
          </cell>
          <cell r="S1734">
            <v>0</v>
          </cell>
          <cell r="T1734">
            <v>0</v>
          </cell>
          <cell r="U1734">
            <v>0</v>
          </cell>
          <cell r="V1734">
            <v>0</v>
          </cell>
          <cell r="W1734">
            <v>0</v>
          </cell>
          <cell r="X1734">
            <v>4.16</v>
          </cell>
          <cell r="Y1734">
            <v>0</v>
          </cell>
          <cell r="Z1734">
            <v>7.03</v>
          </cell>
          <cell r="AA1734">
            <v>0</v>
          </cell>
          <cell r="AB1734">
            <v>0</v>
          </cell>
          <cell r="AC1734">
            <v>0</v>
          </cell>
          <cell r="AD1734">
            <v>0</v>
          </cell>
          <cell r="AE1734">
            <v>4.75</v>
          </cell>
          <cell r="AF1734">
            <v>3.59</v>
          </cell>
          <cell r="AG1734">
            <v>2.72</v>
          </cell>
          <cell r="AH1734">
            <v>1.18</v>
          </cell>
          <cell r="AI1734">
            <v>2.77</v>
          </cell>
          <cell r="AJ1734">
            <v>2.82</v>
          </cell>
          <cell r="AK1734">
            <v>2.21</v>
          </cell>
          <cell r="AL1734">
            <v>0.90400000000000003</v>
          </cell>
          <cell r="AM1734">
            <v>0</v>
          </cell>
          <cell r="AN1734">
            <v>6.16</v>
          </cell>
          <cell r="AO1734">
            <v>0</v>
          </cell>
          <cell r="AP1734">
            <v>4.57</v>
          </cell>
          <cell r="AQ1734">
            <v>0</v>
          </cell>
          <cell r="AR1734">
            <v>0</v>
          </cell>
          <cell r="AS1734">
            <v>0</v>
          </cell>
          <cell r="AT1734">
            <v>0</v>
          </cell>
          <cell r="AU1734">
            <v>0</v>
          </cell>
          <cell r="AV1734">
            <v>0</v>
          </cell>
          <cell r="AW1734">
            <v>0</v>
          </cell>
          <cell r="AX1734">
            <v>0</v>
          </cell>
          <cell r="AY1734" t="str">
            <v>HSS88.9X63.5X9.5</v>
          </cell>
        </row>
        <row r="1735">
          <cell r="A1735" t="str">
            <v>HSS</v>
          </cell>
          <cell r="B1735" t="str">
            <v>HSS3-1/2X2-1/2X5/16</v>
          </cell>
          <cell r="C1735">
            <v>10.5</v>
          </cell>
          <cell r="D1735">
            <v>2.94</v>
          </cell>
          <cell r="E1735">
            <v>0</v>
          </cell>
          <cell r="F1735">
            <v>3.5</v>
          </cell>
          <cell r="G1735">
            <v>0</v>
          </cell>
          <cell r="H1735">
            <v>0</v>
          </cell>
          <cell r="I1735">
            <v>2.5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0.3125</v>
          </cell>
          <cell r="O1735">
            <v>0.29099999999999998</v>
          </cell>
          <cell r="P1735">
            <v>0</v>
          </cell>
          <cell r="Q1735">
            <v>0</v>
          </cell>
          <cell r="R1735">
            <v>0</v>
          </cell>
          <cell r="S1735">
            <v>0</v>
          </cell>
          <cell r="T1735">
            <v>0</v>
          </cell>
          <cell r="U1735">
            <v>0</v>
          </cell>
          <cell r="V1735">
            <v>0</v>
          </cell>
          <cell r="W1735">
            <v>0</v>
          </cell>
          <cell r="X1735">
            <v>5.59</v>
          </cell>
          <cell r="Y1735">
            <v>0</v>
          </cell>
          <cell r="Z1735">
            <v>9.0299999999999994</v>
          </cell>
          <cell r="AA1735">
            <v>0</v>
          </cell>
          <cell r="AB1735">
            <v>0</v>
          </cell>
          <cell r="AC1735">
            <v>0</v>
          </cell>
          <cell r="AD1735">
            <v>0</v>
          </cell>
          <cell r="AE1735">
            <v>4.34</v>
          </cell>
          <cell r="AF1735">
            <v>3.2</v>
          </cell>
          <cell r="AG1735">
            <v>2.48</v>
          </cell>
          <cell r="AH1735">
            <v>1.22</v>
          </cell>
          <cell r="AI1735">
            <v>2.54</v>
          </cell>
          <cell r="AJ1735">
            <v>2.52</v>
          </cell>
          <cell r="AK1735">
            <v>2.0299999999999998</v>
          </cell>
          <cell r="AL1735">
            <v>0.93</v>
          </cell>
          <cell r="AM1735">
            <v>0</v>
          </cell>
          <cell r="AN1735">
            <v>5.53</v>
          </cell>
          <cell r="AO1735">
            <v>0</v>
          </cell>
          <cell r="AP1735">
            <v>4.03</v>
          </cell>
          <cell r="AQ1735">
            <v>0</v>
          </cell>
          <cell r="AR1735">
            <v>0</v>
          </cell>
          <cell r="AS1735">
            <v>0</v>
          </cell>
          <cell r="AT1735">
            <v>0</v>
          </cell>
          <cell r="AU1735">
            <v>0</v>
          </cell>
          <cell r="AV1735">
            <v>0</v>
          </cell>
          <cell r="AW1735">
            <v>0</v>
          </cell>
          <cell r="AX1735">
            <v>0</v>
          </cell>
          <cell r="AY1735" t="str">
            <v>HSS88.9X63.5X7.9</v>
          </cell>
        </row>
        <row r="1736">
          <cell r="A1736" t="str">
            <v>HSS</v>
          </cell>
          <cell r="B1736" t="str">
            <v>HSS3-1/2X2-1/2X1/4</v>
          </cell>
          <cell r="C1736">
            <v>8.7799999999999994</v>
          </cell>
          <cell r="D1736">
            <v>2.44</v>
          </cell>
          <cell r="E1736">
            <v>0</v>
          </cell>
          <cell r="F1736">
            <v>3.5</v>
          </cell>
          <cell r="G1736">
            <v>0</v>
          </cell>
          <cell r="H1736">
            <v>0</v>
          </cell>
          <cell r="I1736">
            <v>2.5</v>
          </cell>
          <cell r="J1736">
            <v>0</v>
          </cell>
          <cell r="K1736">
            <v>0</v>
          </cell>
          <cell r="L1736">
            <v>0</v>
          </cell>
          <cell r="M1736">
            <v>0</v>
          </cell>
          <cell r="N1736">
            <v>0.25</v>
          </cell>
          <cell r="O1736">
            <v>0.23300000000000001</v>
          </cell>
          <cell r="P1736">
            <v>0</v>
          </cell>
          <cell r="Q1736">
            <v>0</v>
          </cell>
          <cell r="R1736">
            <v>0</v>
          </cell>
          <cell r="S1736">
            <v>0</v>
          </cell>
          <cell r="T1736">
            <v>0</v>
          </cell>
          <cell r="U1736">
            <v>0</v>
          </cell>
          <cell r="V1736">
            <v>0</v>
          </cell>
          <cell r="W1736">
            <v>0</v>
          </cell>
          <cell r="X1736">
            <v>7.73</v>
          </cell>
          <cell r="Y1736">
            <v>0</v>
          </cell>
          <cell r="Z1736">
            <v>12</v>
          </cell>
          <cell r="AA1736">
            <v>0</v>
          </cell>
          <cell r="AB1736">
            <v>0</v>
          </cell>
          <cell r="AC1736">
            <v>0</v>
          </cell>
          <cell r="AD1736">
            <v>0</v>
          </cell>
          <cell r="AE1736">
            <v>3.79</v>
          </cell>
          <cell r="AF1736">
            <v>2.74</v>
          </cell>
          <cell r="AG1736">
            <v>2.17</v>
          </cell>
          <cell r="AH1736">
            <v>1.25</v>
          </cell>
          <cell r="AI1736">
            <v>2.23</v>
          </cell>
          <cell r="AJ1736">
            <v>2.16</v>
          </cell>
          <cell r="AK1736">
            <v>1.78</v>
          </cell>
          <cell r="AL1736">
            <v>0.95599999999999996</v>
          </cell>
          <cell r="AM1736">
            <v>0</v>
          </cell>
          <cell r="AN1736">
            <v>4.75</v>
          </cell>
          <cell r="AO1736">
            <v>0</v>
          </cell>
          <cell r="AP1736">
            <v>3.4</v>
          </cell>
          <cell r="AQ1736">
            <v>0</v>
          </cell>
          <cell r="AR1736">
            <v>0</v>
          </cell>
          <cell r="AS1736">
            <v>0</v>
          </cell>
          <cell r="AT1736">
            <v>0</v>
          </cell>
          <cell r="AU1736">
            <v>0</v>
          </cell>
          <cell r="AV1736">
            <v>0</v>
          </cell>
          <cell r="AW1736">
            <v>0</v>
          </cell>
          <cell r="AX1736">
            <v>0</v>
          </cell>
          <cell r="AY1736" t="str">
            <v>HSS88.9X63.5X6.4</v>
          </cell>
        </row>
        <row r="1737">
          <cell r="A1737" t="str">
            <v>HSS</v>
          </cell>
          <cell r="B1737" t="str">
            <v>HSS3-1/2X2-1/2X3/16</v>
          </cell>
          <cell r="C1737">
            <v>6.85</v>
          </cell>
          <cell r="D1737">
            <v>1.89</v>
          </cell>
          <cell r="E1737">
            <v>0</v>
          </cell>
          <cell r="F1737">
            <v>3.5</v>
          </cell>
          <cell r="G1737">
            <v>0</v>
          </cell>
          <cell r="H1737">
            <v>0</v>
          </cell>
          <cell r="I1737">
            <v>2.5</v>
          </cell>
          <cell r="J1737">
            <v>0</v>
          </cell>
          <cell r="K1737">
            <v>0</v>
          </cell>
          <cell r="L1737">
            <v>0</v>
          </cell>
          <cell r="M1737">
            <v>0</v>
          </cell>
          <cell r="N1737">
            <v>0.1875</v>
          </cell>
          <cell r="O1737">
            <v>0.17399999999999999</v>
          </cell>
          <cell r="P1737">
            <v>0</v>
          </cell>
          <cell r="Q1737">
            <v>0</v>
          </cell>
          <cell r="R1737">
            <v>0</v>
          </cell>
          <cell r="S1737">
            <v>0</v>
          </cell>
          <cell r="T1737">
            <v>0</v>
          </cell>
          <cell r="U1737">
            <v>0</v>
          </cell>
          <cell r="V1737">
            <v>0</v>
          </cell>
          <cell r="W1737">
            <v>0</v>
          </cell>
          <cell r="X1737">
            <v>11.4</v>
          </cell>
          <cell r="Y1737">
            <v>0</v>
          </cell>
          <cell r="Z1737">
            <v>17.100000000000001</v>
          </cell>
          <cell r="AA1737">
            <v>0</v>
          </cell>
          <cell r="AB1737">
            <v>0</v>
          </cell>
          <cell r="AC1737">
            <v>0</v>
          </cell>
          <cell r="AD1737">
            <v>0</v>
          </cell>
          <cell r="AE1737">
            <v>3.09</v>
          </cell>
          <cell r="AF1737">
            <v>2.1800000000000002</v>
          </cell>
          <cell r="AG1737">
            <v>1.76</v>
          </cell>
          <cell r="AH1737">
            <v>1.28</v>
          </cell>
          <cell r="AI1737">
            <v>1.82</v>
          </cell>
          <cell r="AJ1737">
            <v>1.72</v>
          </cell>
          <cell r="AK1737">
            <v>1.46</v>
          </cell>
          <cell r="AL1737">
            <v>0.98299999999999998</v>
          </cell>
          <cell r="AM1737">
            <v>0</v>
          </cell>
          <cell r="AN1737">
            <v>3.78</v>
          </cell>
          <cell r="AO1737">
            <v>0</v>
          </cell>
          <cell r="AP1737">
            <v>2.67</v>
          </cell>
          <cell r="AQ1737">
            <v>0</v>
          </cell>
          <cell r="AR1737">
            <v>0</v>
          </cell>
          <cell r="AS1737">
            <v>0</v>
          </cell>
          <cell r="AT1737">
            <v>0</v>
          </cell>
          <cell r="AU1737">
            <v>0</v>
          </cell>
          <cell r="AV1737">
            <v>0</v>
          </cell>
          <cell r="AW1737">
            <v>0</v>
          </cell>
          <cell r="AX1737">
            <v>0</v>
          </cell>
          <cell r="AY1737" t="str">
            <v>HSS88.9X63.5X4.8</v>
          </cell>
        </row>
        <row r="1738">
          <cell r="A1738" t="str">
            <v>HSS</v>
          </cell>
          <cell r="B1738" t="str">
            <v>HSS3-1/2X2-1/2X1/8</v>
          </cell>
          <cell r="C1738">
            <v>4.75</v>
          </cell>
          <cell r="D1738">
            <v>1.3</v>
          </cell>
          <cell r="E1738">
            <v>0</v>
          </cell>
          <cell r="F1738">
            <v>3.5</v>
          </cell>
          <cell r="G1738">
            <v>0</v>
          </cell>
          <cell r="H1738">
            <v>0</v>
          </cell>
          <cell r="I1738">
            <v>2.5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0.125</v>
          </cell>
          <cell r="O1738">
            <v>0.11600000000000001</v>
          </cell>
          <cell r="P1738">
            <v>0</v>
          </cell>
          <cell r="Q1738">
            <v>0</v>
          </cell>
          <cell r="R1738">
            <v>0</v>
          </cell>
          <cell r="S1738">
            <v>0</v>
          </cell>
          <cell r="T1738">
            <v>0</v>
          </cell>
          <cell r="U1738">
            <v>0</v>
          </cell>
          <cell r="V1738">
            <v>0</v>
          </cell>
          <cell r="W1738">
            <v>0</v>
          </cell>
          <cell r="X1738">
            <v>18.600000000000001</v>
          </cell>
          <cell r="Y1738">
            <v>0</v>
          </cell>
          <cell r="Z1738">
            <v>27.2</v>
          </cell>
          <cell r="AA1738">
            <v>0</v>
          </cell>
          <cell r="AB1738">
            <v>0</v>
          </cell>
          <cell r="AC1738">
            <v>0</v>
          </cell>
          <cell r="AD1738">
            <v>0</v>
          </cell>
          <cell r="AE1738">
            <v>2.23</v>
          </cell>
          <cell r="AF1738">
            <v>1.54</v>
          </cell>
          <cell r="AG1738">
            <v>1.28</v>
          </cell>
          <cell r="AH1738">
            <v>1.31</v>
          </cell>
          <cell r="AI1738">
            <v>1.33</v>
          </cell>
          <cell r="AJ1738">
            <v>1.22</v>
          </cell>
          <cell r="AK1738">
            <v>1.06</v>
          </cell>
          <cell r="AL1738">
            <v>1.01</v>
          </cell>
          <cell r="AM1738">
            <v>0</v>
          </cell>
          <cell r="AN1738">
            <v>2.67</v>
          </cell>
          <cell r="AO1738">
            <v>0</v>
          </cell>
          <cell r="AP1738">
            <v>1.87</v>
          </cell>
          <cell r="AQ1738">
            <v>0</v>
          </cell>
          <cell r="AR1738">
            <v>0</v>
          </cell>
          <cell r="AS1738">
            <v>0</v>
          </cell>
          <cell r="AT1738">
            <v>0</v>
          </cell>
          <cell r="AU1738">
            <v>0</v>
          </cell>
          <cell r="AV1738">
            <v>0</v>
          </cell>
          <cell r="AW1738">
            <v>0</v>
          </cell>
          <cell r="AX1738">
            <v>0</v>
          </cell>
          <cell r="AY1738" t="str">
            <v>HSS88.9X63.5X3.2</v>
          </cell>
        </row>
        <row r="1739">
          <cell r="A1739" t="str">
            <v>HSS</v>
          </cell>
          <cell r="B1739" t="str">
            <v>HSS3X3X3/8</v>
          </cell>
          <cell r="C1739">
            <v>12.1</v>
          </cell>
          <cell r="D1739">
            <v>3.39</v>
          </cell>
          <cell r="E1739">
            <v>0</v>
          </cell>
          <cell r="F1739">
            <v>3</v>
          </cell>
          <cell r="G1739">
            <v>0</v>
          </cell>
          <cell r="H1739">
            <v>0</v>
          </cell>
          <cell r="I1739">
            <v>3</v>
          </cell>
          <cell r="J1739">
            <v>0</v>
          </cell>
          <cell r="K1739">
            <v>0</v>
          </cell>
          <cell r="L1739">
            <v>0</v>
          </cell>
          <cell r="M1739">
            <v>0</v>
          </cell>
          <cell r="N1739">
            <v>0.375</v>
          </cell>
          <cell r="O1739">
            <v>0.34899999999999998</v>
          </cell>
          <cell r="P1739">
            <v>0</v>
          </cell>
          <cell r="Q1739">
            <v>0</v>
          </cell>
          <cell r="R1739">
            <v>0</v>
          </cell>
          <cell r="S1739">
            <v>0</v>
          </cell>
          <cell r="T1739">
            <v>0</v>
          </cell>
          <cell r="U1739">
            <v>0</v>
          </cell>
          <cell r="V1739">
            <v>0</v>
          </cell>
          <cell r="W1739">
            <v>0</v>
          </cell>
          <cell r="X1739">
            <v>5.6</v>
          </cell>
          <cell r="Y1739">
            <v>0</v>
          </cell>
          <cell r="Z1739">
            <v>5.6</v>
          </cell>
          <cell r="AA1739">
            <v>0</v>
          </cell>
          <cell r="AB1739">
            <v>0</v>
          </cell>
          <cell r="AC1739">
            <v>0</v>
          </cell>
          <cell r="AD1739">
            <v>0</v>
          </cell>
          <cell r="AE1739">
            <v>3.78</v>
          </cell>
          <cell r="AF1739">
            <v>3.25</v>
          </cell>
          <cell r="AG1739">
            <v>2.52</v>
          </cell>
          <cell r="AH1739">
            <v>1.06</v>
          </cell>
          <cell r="AI1739">
            <v>3.78</v>
          </cell>
          <cell r="AJ1739">
            <v>3.25</v>
          </cell>
          <cell r="AK1739">
            <v>2.52</v>
          </cell>
          <cell r="AL1739">
            <v>1.06</v>
          </cell>
          <cell r="AM1739">
            <v>0</v>
          </cell>
          <cell r="AN1739">
            <v>6.64</v>
          </cell>
          <cell r="AO1739">
            <v>0</v>
          </cell>
          <cell r="AP1739">
            <v>4.74</v>
          </cell>
          <cell r="AQ1739">
            <v>0</v>
          </cell>
          <cell r="AR1739">
            <v>0</v>
          </cell>
          <cell r="AS1739">
            <v>0</v>
          </cell>
          <cell r="AT1739">
            <v>0</v>
          </cell>
          <cell r="AU1739">
            <v>0</v>
          </cell>
          <cell r="AV1739">
            <v>0</v>
          </cell>
          <cell r="AW1739">
            <v>0</v>
          </cell>
          <cell r="AX1739">
            <v>0</v>
          </cell>
          <cell r="AY1739" t="str">
            <v>HSS76.2X76.2X9.5</v>
          </cell>
        </row>
        <row r="1740">
          <cell r="A1740" t="str">
            <v>HSS</v>
          </cell>
          <cell r="B1740" t="str">
            <v>HSS3X3X5/16</v>
          </cell>
          <cell r="C1740">
            <v>10.5</v>
          </cell>
          <cell r="D1740">
            <v>2.94</v>
          </cell>
          <cell r="E1740">
            <v>0</v>
          </cell>
          <cell r="F1740">
            <v>3</v>
          </cell>
          <cell r="G1740">
            <v>0</v>
          </cell>
          <cell r="H1740">
            <v>0</v>
          </cell>
          <cell r="I1740">
            <v>3</v>
          </cell>
          <cell r="J1740">
            <v>0</v>
          </cell>
          <cell r="K1740">
            <v>0</v>
          </cell>
          <cell r="L1740">
            <v>0</v>
          </cell>
          <cell r="M1740">
            <v>0</v>
          </cell>
          <cell r="N1740">
            <v>0.3125</v>
          </cell>
          <cell r="O1740">
            <v>0.29099999999999998</v>
          </cell>
          <cell r="P1740">
            <v>0</v>
          </cell>
          <cell r="Q1740">
            <v>0</v>
          </cell>
          <cell r="R1740">
            <v>0</v>
          </cell>
          <cell r="S1740">
            <v>0</v>
          </cell>
          <cell r="T1740">
            <v>0</v>
          </cell>
          <cell r="U1740">
            <v>0</v>
          </cell>
          <cell r="V1740">
            <v>0</v>
          </cell>
          <cell r="W1740">
            <v>0</v>
          </cell>
          <cell r="X1740">
            <v>7.31</v>
          </cell>
          <cell r="Y1740">
            <v>0</v>
          </cell>
          <cell r="Z1740">
            <v>7.31</v>
          </cell>
          <cell r="AA1740">
            <v>0</v>
          </cell>
          <cell r="AB1740">
            <v>0</v>
          </cell>
          <cell r="AC1740">
            <v>0</v>
          </cell>
          <cell r="AD1740">
            <v>0</v>
          </cell>
          <cell r="AE1740">
            <v>3.45</v>
          </cell>
          <cell r="AF1740">
            <v>2.9</v>
          </cell>
          <cell r="AG1740">
            <v>2.2999999999999998</v>
          </cell>
          <cell r="AH1740">
            <v>1.08</v>
          </cell>
          <cell r="AI1740">
            <v>3.45</v>
          </cell>
          <cell r="AJ1740">
            <v>2.9</v>
          </cell>
          <cell r="AK1740">
            <v>2.2999999999999998</v>
          </cell>
          <cell r="AL1740">
            <v>1.08</v>
          </cell>
          <cell r="AM1740">
            <v>0</v>
          </cell>
          <cell r="AN1740">
            <v>5.94</v>
          </cell>
          <cell r="AO1740">
            <v>0</v>
          </cell>
          <cell r="AP1740">
            <v>4.18</v>
          </cell>
          <cell r="AQ1740">
            <v>0</v>
          </cell>
          <cell r="AR1740">
            <v>0</v>
          </cell>
          <cell r="AS1740">
            <v>0</v>
          </cell>
          <cell r="AT1740">
            <v>0</v>
          </cell>
          <cell r="AU1740">
            <v>0</v>
          </cell>
          <cell r="AV1740">
            <v>0</v>
          </cell>
          <cell r="AW1740">
            <v>0</v>
          </cell>
          <cell r="AX1740">
            <v>0</v>
          </cell>
          <cell r="AY1740" t="str">
            <v>HSS76.2X76.2X7.9</v>
          </cell>
        </row>
        <row r="1741">
          <cell r="A1741" t="str">
            <v>HSS</v>
          </cell>
          <cell r="B1741" t="str">
            <v>HSS3X3X1/4</v>
          </cell>
          <cell r="C1741">
            <v>8.7799999999999994</v>
          </cell>
          <cell r="D1741">
            <v>2.44</v>
          </cell>
          <cell r="E1741">
            <v>0</v>
          </cell>
          <cell r="F1741">
            <v>3</v>
          </cell>
          <cell r="G1741">
            <v>0</v>
          </cell>
          <cell r="H1741">
            <v>0</v>
          </cell>
          <cell r="I1741">
            <v>3</v>
          </cell>
          <cell r="J1741">
            <v>0</v>
          </cell>
          <cell r="K1741">
            <v>0</v>
          </cell>
          <cell r="L1741">
            <v>0</v>
          </cell>
          <cell r="M1741">
            <v>0</v>
          </cell>
          <cell r="N1741">
            <v>0.25</v>
          </cell>
          <cell r="O1741">
            <v>0.23300000000000001</v>
          </cell>
          <cell r="P1741">
            <v>0</v>
          </cell>
          <cell r="Q1741">
            <v>0</v>
          </cell>
          <cell r="R1741">
            <v>0</v>
          </cell>
          <cell r="S1741">
            <v>0</v>
          </cell>
          <cell r="T1741">
            <v>0</v>
          </cell>
          <cell r="U1741">
            <v>0</v>
          </cell>
          <cell r="V1741">
            <v>0</v>
          </cell>
          <cell r="W1741">
            <v>0</v>
          </cell>
          <cell r="X1741">
            <v>9.8800000000000008</v>
          </cell>
          <cell r="Y1741">
            <v>0</v>
          </cell>
          <cell r="Z1741">
            <v>9.8800000000000008</v>
          </cell>
          <cell r="AA1741">
            <v>0</v>
          </cell>
          <cell r="AB1741">
            <v>0</v>
          </cell>
          <cell r="AC1741">
            <v>0</v>
          </cell>
          <cell r="AD1741">
            <v>0</v>
          </cell>
          <cell r="AE1741">
            <v>3.02</v>
          </cell>
          <cell r="AF1741">
            <v>2.48</v>
          </cell>
          <cell r="AG1741">
            <v>2.0099999999999998</v>
          </cell>
          <cell r="AH1741">
            <v>1.1100000000000001</v>
          </cell>
          <cell r="AI1741">
            <v>3.02</v>
          </cell>
          <cell r="AJ1741">
            <v>2.48</v>
          </cell>
          <cell r="AK1741">
            <v>2.0099999999999998</v>
          </cell>
          <cell r="AL1741">
            <v>1.1100000000000001</v>
          </cell>
          <cell r="AM1741">
            <v>0</v>
          </cell>
          <cell r="AN1741">
            <v>5.08</v>
          </cell>
          <cell r="AO1741">
            <v>0</v>
          </cell>
          <cell r="AP1741">
            <v>3.52</v>
          </cell>
          <cell r="AQ1741">
            <v>0</v>
          </cell>
          <cell r="AR1741">
            <v>0</v>
          </cell>
          <cell r="AS1741">
            <v>0</v>
          </cell>
          <cell r="AT1741">
            <v>0</v>
          </cell>
          <cell r="AU1741">
            <v>0</v>
          </cell>
          <cell r="AV1741">
            <v>0</v>
          </cell>
          <cell r="AW1741">
            <v>0</v>
          </cell>
          <cell r="AX1741">
            <v>0</v>
          </cell>
          <cell r="AY1741" t="str">
            <v>HSS76.2X76.2X6.4</v>
          </cell>
        </row>
        <row r="1742">
          <cell r="A1742" t="str">
            <v>HSS</v>
          </cell>
          <cell r="B1742" t="str">
            <v>HSS3X3X3/16</v>
          </cell>
          <cell r="C1742">
            <v>6.85</v>
          </cell>
          <cell r="D1742">
            <v>1.89</v>
          </cell>
          <cell r="E1742">
            <v>0</v>
          </cell>
          <cell r="F1742">
            <v>3</v>
          </cell>
          <cell r="G1742">
            <v>0</v>
          </cell>
          <cell r="H1742">
            <v>0</v>
          </cell>
          <cell r="I1742">
            <v>3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0.1875</v>
          </cell>
          <cell r="O1742">
            <v>0.17399999999999999</v>
          </cell>
          <cell r="P1742">
            <v>0</v>
          </cell>
          <cell r="Q1742">
            <v>0</v>
          </cell>
          <cell r="R1742">
            <v>0</v>
          </cell>
          <cell r="S1742">
            <v>0</v>
          </cell>
          <cell r="T1742">
            <v>0</v>
          </cell>
          <cell r="U1742">
            <v>0</v>
          </cell>
          <cell r="V1742">
            <v>0</v>
          </cell>
          <cell r="W1742">
            <v>0</v>
          </cell>
          <cell r="X1742">
            <v>14.2</v>
          </cell>
          <cell r="Y1742">
            <v>0</v>
          </cell>
          <cell r="Z1742">
            <v>14.2</v>
          </cell>
          <cell r="AA1742">
            <v>0</v>
          </cell>
          <cell r="AB1742">
            <v>0</v>
          </cell>
          <cell r="AC1742">
            <v>0</v>
          </cell>
          <cell r="AD1742">
            <v>0</v>
          </cell>
          <cell r="AE1742">
            <v>2.46</v>
          </cell>
          <cell r="AF1742">
            <v>1.97</v>
          </cell>
          <cell r="AG1742">
            <v>1.64</v>
          </cell>
          <cell r="AH1742">
            <v>1.1399999999999999</v>
          </cell>
          <cell r="AI1742">
            <v>2.46</v>
          </cell>
          <cell r="AJ1742">
            <v>1.97</v>
          </cell>
          <cell r="AK1742">
            <v>1.64</v>
          </cell>
          <cell r="AL1742">
            <v>1.1399999999999999</v>
          </cell>
          <cell r="AM1742">
            <v>0</v>
          </cell>
          <cell r="AN1742">
            <v>4.03</v>
          </cell>
          <cell r="AO1742">
            <v>0</v>
          </cell>
          <cell r="AP1742">
            <v>2.76</v>
          </cell>
          <cell r="AQ1742">
            <v>0</v>
          </cell>
          <cell r="AR1742">
            <v>0</v>
          </cell>
          <cell r="AS1742">
            <v>0</v>
          </cell>
          <cell r="AT1742">
            <v>0</v>
          </cell>
          <cell r="AU1742">
            <v>0</v>
          </cell>
          <cell r="AV1742">
            <v>0</v>
          </cell>
          <cell r="AW1742">
            <v>0</v>
          </cell>
          <cell r="AX1742">
            <v>0</v>
          </cell>
          <cell r="AY1742" t="str">
            <v>HSS76.2X76.2X4.8</v>
          </cell>
        </row>
        <row r="1743">
          <cell r="A1743" t="str">
            <v>HSS</v>
          </cell>
          <cell r="B1743" t="str">
            <v>HSS3X3X1/8</v>
          </cell>
          <cell r="C1743">
            <v>4.75</v>
          </cell>
          <cell r="D1743">
            <v>1.3</v>
          </cell>
          <cell r="E1743">
            <v>0</v>
          </cell>
          <cell r="F1743">
            <v>3</v>
          </cell>
          <cell r="G1743">
            <v>0</v>
          </cell>
          <cell r="H1743">
            <v>0</v>
          </cell>
          <cell r="I1743">
            <v>3</v>
          </cell>
          <cell r="J1743">
            <v>0</v>
          </cell>
          <cell r="K1743">
            <v>0</v>
          </cell>
          <cell r="L1743">
            <v>0</v>
          </cell>
          <cell r="M1743">
            <v>0</v>
          </cell>
          <cell r="N1743">
            <v>0.125</v>
          </cell>
          <cell r="O1743">
            <v>0.11600000000000001</v>
          </cell>
          <cell r="P1743">
            <v>0</v>
          </cell>
          <cell r="Q1743">
            <v>0</v>
          </cell>
          <cell r="R1743">
            <v>0</v>
          </cell>
          <cell r="S1743">
            <v>0</v>
          </cell>
          <cell r="T1743">
            <v>0</v>
          </cell>
          <cell r="U1743">
            <v>0</v>
          </cell>
          <cell r="V1743">
            <v>0</v>
          </cell>
          <cell r="W1743">
            <v>0</v>
          </cell>
          <cell r="X1743">
            <v>22.9</v>
          </cell>
          <cell r="Y1743">
            <v>0</v>
          </cell>
          <cell r="Z1743">
            <v>22.9</v>
          </cell>
          <cell r="AA1743">
            <v>0</v>
          </cell>
          <cell r="AB1743">
            <v>0</v>
          </cell>
          <cell r="AC1743">
            <v>0</v>
          </cell>
          <cell r="AD1743">
            <v>0</v>
          </cell>
          <cell r="AE1743">
            <v>1.78</v>
          </cell>
          <cell r="AF1743">
            <v>1.4</v>
          </cell>
          <cell r="AG1743">
            <v>1.19</v>
          </cell>
          <cell r="AH1743">
            <v>1.17</v>
          </cell>
          <cell r="AI1743">
            <v>1.78</v>
          </cell>
          <cell r="AJ1743">
            <v>1.4</v>
          </cell>
          <cell r="AK1743">
            <v>1.19</v>
          </cell>
          <cell r="AL1743">
            <v>1.17</v>
          </cell>
          <cell r="AM1743">
            <v>0</v>
          </cell>
          <cell r="AN1743">
            <v>2.84</v>
          </cell>
          <cell r="AO1743">
            <v>0</v>
          </cell>
          <cell r="AP1743">
            <v>1.92</v>
          </cell>
          <cell r="AQ1743">
            <v>0</v>
          </cell>
          <cell r="AR1743">
            <v>0</v>
          </cell>
          <cell r="AS1743">
            <v>0</v>
          </cell>
          <cell r="AT1743">
            <v>0</v>
          </cell>
          <cell r="AU1743">
            <v>0</v>
          </cell>
          <cell r="AV1743">
            <v>0</v>
          </cell>
          <cell r="AW1743">
            <v>0</v>
          </cell>
          <cell r="AX1743">
            <v>0</v>
          </cell>
          <cell r="AY1743" t="str">
            <v>HSS76.2X76.2X3.2</v>
          </cell>
        </row>
        <row r="1744">
          <cell r="A1744" t="str">
            <v>HSS</v>
          </cell>
          <cell r="B1744" t="str">
            <v>HSS3X2-1/2X5/16</v>
          </cell>
          <cell r="C1744">
            <v>9.4600000000000009</v>
          </cell>
          <cell r="D1744">
            <v>2.64</v>
          </cell>
          <cell r="E1744">
            <v>0</v>
          </cell>
          <cell r="F1744">
            <v>3</v>
          </cell>
          <cell r="G1744">
            <v>0</v>
          </cell>
          <cell r="H1744">
            <v>0</v>
          </cell>
          <cell r="I1744">
            <v>2.5</v>
          </cell>
          <cell r="J1744">
            <v>0</v>
          </cell>
          <cell r="K1744">
            <v>0</v>
          </cell>
          <cell r="L1744">
            <v>0</v>
          </cell>
          <cell r="M1744">
            <v>0</v>
          </cell>
          <cell r="N1744">
            <v>0.3125</v>
          </cell>
          <cell r="O1744">
            <v>0.29099999999999998</v>
          </cell>
          <cell r="P1744">
            <v>0</v>
          </cell>
          <cell r="Q1744">
            <v>0</v>
          </cell>
          <cell r="R1744">
            <v>0</v>
          </cell>
          <cell r="S1744">
            <v>0</v>
          </cell>
          <cell r="T1744">
            <v>0</v>
          </cell>
          <cell r="U1744">
            <v>0</v>
          </cell>
          <cell r="V1744">
            <v>0</v>
          </cell>
          <cell r="W1744">
            <v>0</v>
          </cell>
          <cell r="X1744">
            <v>5.59</v>
          </cell>
          <cell r="Y1744">
            <v>0</v>
          </cell>
          <cell r="Z1744">
            <v>7.31</v>
          </cell>
          <cell r="AA1744">
            <v>0</v>
          </cell>
          <cell r="AB1744">
            <v>0</v>
          </cell>
          <cell r="AC1744">
            <v>0</v>
          </cell>
          <cell r="AD1744">
            <v>0</v>
          </cell>
          <cell r="AE1744">
            <v>2.92</v>
          </cell>
          <cell r="AF1744">
            <v>2.5099999999999998</v>
          </cell>
          <cell r="AG1744">
            <v>1.94</v>
          </cell>
          <cell r="AH1744">
            <v>1.05</v>
          </cell>
          <cell r="AI1744">
            <v>2.1800000000000002</v>
          </cell>
          <cell r="AJ1744">
            <v>2.2000000000000002</v>
          </cell>
          <cell r="AK1744">
            <v>1.74</v>
          </cell>
          <cell r="AL1744">
            <v>0.90800000000000003</v>
          </cell>
          <cell r="AM1744">
            <v>0</v>
          </cell>
          <cell r="AN1744">
            <v>4.34</v>
          </cell>
          <cell r="AO1744">
            <v>0</v>
          </cell>
          <cell r="AP1744">
            <v>3.39</v>
          </cell>
          <cell r="AQ1744">
            <v>0</v>
          </cell>
          <cell r="AR1744">
            <v>0</v>
          </cell>
          <cell r="AS1744">
            <v>0</v>
          </cell>
          <cell r="AT1744">
            <v>0</v>
          </cell>
          <cell r="AU1744">
            <v>0</v>
          </cell>
          <cell r="AV1744">
            <v>0</v>
          </cell>
          <cell r="AW1744">
            <v>0</v>
          </cell>
          <cell r="AX1744">
            <v>0</v>
          </cell>
          <cell r="AY1744" t="str">
            <v>HSS76.2X63.5X7.9</v>
          </cell>
        </row>
        <row r="1745">
          <cell r="A1745" t="str">
            <v>HSS</v>
          </cell>
          <cell r="B1745" t="str">
            <v>HSS3X2-1/2X1/4</v>
          </cell>
          <cell r="C1745">
            <v>7.93</v>
          </cell>
          <cell r="D1745">
            <v>2.21</v>
          </cell>
          <cell r="E1745">
            <v>0</v>
          </cell>
          <cell r="F1745">
            <v>3</v>
          </cell>
          <cell r="G1745">
            <v>0</v>
          </cell>
          <cell r="H1745">
            <v>0</v>
          </cell>
          <cell r="I1745">
            <v>2.5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0.25</v>
          </cell>
          <cell r="O1745">
            <v>0.23300000000000001</v>
          </cell>
          <cell r="P1745">
            <v>0</v>
          </cell>
          <cell r="Q1745">
            <v>0</v>
          </cell>
          <cell r="R1745">
            <v>0</v>
          </cell>
          <cell r="S1745">
            <v>0</v>
          </cell>
          <cell r="T1745">
            <v>0</v>
          </cell>
          <cell r="U1745">
            <v>0</v>
          </cell>
          <cell r="V1745">
            <v>0</v>
          </cell>
          <cell r="W1745">
            <v>0</v>
          </cell>
          <cell r="X1745">
            <v>7.73</v>
          </cell>
          <cell r="Y1745">
            <v>0</v>
          </cell>
          <cell r="Z1745">
            <v>9.8800000000000008</v>
          </cell>
          <cell r="AA1745">
            <v>0</v>
          </cell>
          <cell r="AB1745">
            <v>0</v>
          </cell>
          <cell r="AC1745">
            <v>0</v>
          </cell>
          <cell r="AD1745">
            <v>0</v>
          </cell>
          <cell r="AE1745">
            <v>2.57</v>
          </cell>
          <cell r="AF1745">
            <v>2.16</v>
          </cell>
          <cell r="AG1745">
            <v>1.72</v>
          </cell>
          <cell r="AH1745">
            <v>1.08</v>
          </cell>
          <cell r="AI1745">
            <v>1.93</v>
          </cell>
          <cell r="AJ1745">
            <v>1.9</v>
          </cell>
          <cell r="AK1745">
            <v>1.54</v>
          </cell>
          <cell r="AL1745">
            <v>0.93500000000000005</v>
          </cell>
          <cell r="AM1745">
            <v>0</v>
          </cell>
          <cell r="AN1745">
            <v>3.74</v>
          </cell>
          <cell r="AO1745">
            <v>0</v>
          </cell>
          <cell r="AP1745">
            <v>2.87</v>
          </cell>
          <cell r="AQ1745">
            <v>0</v>
          </cell>
          <cell r="AR1745">
            <v>0</v>
          </cell>
          <cell r="AS1745">
            <v>0</v>
          </cell>
          <cell r="AT1745">
            <v>0</v>
          </cell>
          <cell r="AU1745">
            <v>0</v>
          </cell>
          <cell r="AV1745">
            <v>0</v>
          </cell>
          <cell r="AW1745">
            <v>0</v>
          </cell>
          <cell r="AX1745">
            <v>0</v>
          </cell>
          <cell r="AY1745" t="str">
            <v>HSS76.2X63.5X6.4</v>
          </cell>
        </row>
        <row r="1746">
          <cell r="A1746" t="str">
            <v>HSS</v>
          </cell>
          <cell r="B1746" t="str">
            <v>HSS3X2-1/2X3/16</v>
          </cell>
          <cell r="C1746">
            <v>6.21</v>
          </cell>
          <cell r="D1746">
            <v>1.71</v>
          </cell>
          <cell r="E1746">
            <v>0</v>
          </cell>
          <cell r="F1746">
            <v>3</v>
          </cell>
          <cell r="G1746">
            <v>0</v>
          </cell>
          <cell r="H1746">
            <v>0</v>
          </cell>
          <cell r="I1746">
            <v>2.5</v>
          </cell>
          <cell r="J1746">
            <v>0</v>
          </cell>
          <cell r="K1746">
            <v>0</v>
          </cell>
          <cell r="L1746">
            <v>0</v>
          </cell>
          <cell r="M1746">
            <v>0</v>
          </cell>
          <cell r="N1746">
            <v>0.1875</v>
          </cell>
          <cell r="O1746">
            <v>0.17399999999999999</v>
          </cell>
          <cell r="P1746">
            <v>0</v>
          </cell>
          <cell r="Q1746">
            <v>0</v>
          </cell>
          <cell r="R1746">
            <v>0</v>
          </cell>
          <cell r="S1746">
            <v>0</v>
          </cell>
          <cell r="T1746">
            <v>0</v>
          </cell>
          <cell r="U1746">
            <v>0</v>
          </cell>
          <cell r="V1746">
            <v>0</v>
          </cell>
          <cell r="W1746">
            <v>0</v>
          </cell>
          <cell r="X1746">
            <v>11.4</v>
          </cell>
          <cell r="Y1746">
            <v>0</v>
          </cell>
          <cell r="Z1746">
            <v>14.2</v>
          </cell>
          <cell r="AA1746">
            <v>0</v>
          </cell>
          <cell r="AB1746">
            <v>0</v>
          </cell>
          <cell r="AC1746">
            <v>0</v>
          </cell>
          <cell r="AD1746">
            <v>0</v>
          </cell>
          <cell r="AE1746">
            <v>2.11</v>
          </cell>
          <cell r="AF1746">
            <v>1.73</v>
          </cell>
          <cell r="AG1746">
            <v>1.41</v>
          </cell>
          <cell r="AH1746">
            <v>1.1100000000000001</v>
          </cell>
          <cell r="AI1746">
            <v>1.59</v>
          </cell>
          <cell r="AJ1746">
            <v>1.52</v>
          </cell>
          <cell r="AK1746">
            <v>1.27</v>
          </cell>
          <cell r="AL1746">
            <v>0.96299999999999997</v>
          </cell>
          <cell r="AM1746">
            <v>0</v>
          </cell>
          <cell r="AN1746">
            <v>3</v>
          </cell>
          <cell r="AO1746">
            <v>0</v>
          </cell>
          <cell r="AP1746">
            <v>2.27</v>
          </cell>
          <cell r="AQ1746">
            <v>0</v>
          </cell>
          <cell r="AR1746">
            <v>0</v>
          </cell>
          <cell r="AS1746">
            <v>0</v>
          </cell>
          <cell r="AT1746">
            <v>0</v>
          </cell>
          <cell r="AU1746">
            <v>0</v>
          </cell>
          <cell r="AV1746">
            <v>0</v>
          </cell>
          <cell r="AW1746">
            <v>0</v>
          </cell>
          <cell r="AX1746">
            <v>0</v>
          </cell>
          <cell r="AY1746" t="str">
            <v>HSS76.2X63.5X4.8</v>
          </cell>
        </row>
        <row r="1747">
          <cell r="A1747" t="str">
            <v>HSS</v>
          </cell>
          <cell r="B1747" t="str">
            <v>HSS3X2-1/2X1/8</v>
          </cell>
          <cell r="C1747">
            <v>4.32</v>
          </cell>
          <cell r="D1747">
            <v>1.19</v>
          </cell>
          <cell r="E1747">
            <v>0</v>
          </cell>
          <cell r="F1747">
            <v>3</v>
          </cell>
          <cell r="G1747">
            <v>0</v>
          </cell>
          <cell r="H1747">
            <v>0</v>
          </cell>
          <cell r="I1747">
            <v>2.5</v>
          </cell>
          <cell r="J1747">
            <v>0</v>
          </cell>
          <cell r="K1747">
            <v>0</v>
          </cell>
          <cell r="L1747">
            <v>0</v>
          </cell>
          <cell r="M1747">
            <v>0</v>
          </cell>
          <cell r="N1747">
            <v>0.125</v>
          </cell>
          <cell r="O1747">
            <v>0.11600000000000001</v>
          </cell>
          <cell r="P1747">
            <v>0</v>
          </cell>
          <cell r="Q1747">
            <v>0</v>
          </cell>
          <cell r="R1747">
            <v>0</v>
          </cell>
          <cell r="S1747">
            <v>0</v>
          </cell>
          <cell r="T1747">
            <v>0</v>
          </cell>
          <cell r="U1747">
            <v>0</v>
          </cell>
          <cell r="V1747">
            <v>0</v>
          </cell>
          <cell r="W1747">
            <v>0</v>
          </cell>
          <cell r="X1747">
            <v>18.600000000000001</v>
          </cell>
          <cell r="Y1747">
            <v>0</v>
          </cell>
          <cell r="Z1747">
            <v>22.9</v>
          </cell>
          <cell r="AA1747">
            <v>0</v>
          </cell>
          <cell r="AB1747">
            <v>0</v>
          </cell>
          <cell r="AC1747">
            <v>0</v>
          </cell>
          <cell r="AD1747">
            <v>0</v>
          </cell>
          <cell r="AE1747">
            <v>1.54</v>
          </cell>
          <cell r="AF1747">
            <v>1.23</v>
          </cell>
          <cell r="AG1747">
            <v>1.03</v>
          </cell>
          <cell r="AH1747">
            <v>1.1399999999999999</v>
          </cell>
          <cell r="AI1747">
            <v>1.1599999999999999</v>
          </cell>
          <cell r="AJ1747">
            <v>1.0900000000000001</v>
          </cell>
          <cell r="AK1747">
            <v>0.93100000000000005</v>
          </cell>
          <cell r="AL1747">
            <v>0.99</v>
          </cell>
          <cell r="AM1747">
            <v>0</v>
          </cell>
          <cell r="AN1747">
            <v>2.13</v>
          </cell>
          <cell r="AO1747">
            <v>0</v>
          </cell>
          <cell r="AP1747">
            <v>1.59</v>
          </cell>
          <cell r="AQ1747">
            <v>0</v>
          </cell>
          <cell r="AR1747">
            <v>0</v>
          </cell>
          <cell r="AS1747">
            <v>0</v>
          </cell>
          <cell r="AT1747">
            <v>0</v>
          </cell>
          <cell r="AU1747">
            <v>0</v>
          </cell>
          <cell r="AV1747">
            <v>0</v>
          </cell>
          <cell r="AW1747">
            <v>0</v>
          </cell>
          <cell r="AX1747">
            <v>0</v>
          </cell>
          <cell r="AY1747" t="str">
            <v>HSS76.2X63.5X3.2</v>
          </cell>
        </row>
        <row r="1748">
          <cell r="A1748" t="str">
            <v>HSS</v>
          </cell>
          <cell r="B1748" t="str">
            <v>HSS3X2X5/16</v>
          </cell>
          <cell r="C1748">
            <v>8.4</v>
          </cell>
          <cell r="D1748">
            <v>2.35</v>
          </cell>
          <cell r="E1748">
            <v>0</v>
          </cell>
          <cell r="F1748">
            <v>3</v>
          </cell>
          <cell r="G1748">
            <v>0</v>
          </cell>
          <cell r="H1748">
            <v>0</v>
          </cell>
          <cell r="I1748">
            <v>2</v>
          </cell>
          <cell r="J1748">
            <v>0</v>
          </cell>
          <cell r="K1748">
            <v>0</v>
          </cell>
          <cell r="L1748">
            <v>0</v>
          </cell>
          <cell r="M1748">
            <v>0</v>
          </cell>
          <cell r="N1748">
            <v>0.3125</v>
          </cell>
          <cell r="O1748">
            <v>0.29099999999999998</v>
          </cell>
          <cell r="P1748">
            <v>0</v>
          </cell>
          <cell r="Q1748">
            <v>0</v>
          </cell>
          <cell r="R1748">
            <v>0</v>
          </cell>
          <cell r="S1748">
            <v>0</v>
          </cell>
          <cell r="T1748">
            <v>0</v>
          </cell>
          <cell r="U1748">
            <v>0</v>
          </cell>
          <cell r="V1748">
            <v>0</v>
          </cell>
          <cell r="W1748">
            <v>0</v>
          </cell>
          <cell r="X1748">
            <v>3.87</v>
          </cell>
          <cell r="Y1748">
            <v>0</v>
          </cell>
          <cell r="Z1748">
            <v>7.31</v>
          </cell>
          <cell r="AA1748">
            <v>0</v>
          </cell>
          <cell r="AB1748">
            <v>0</v>
          </cell>
          <cell r="AC1748">
            <v>0</v>
          </cell>
          <cell r="AD1748">
            <v>0</v>
          </cell>
          <cell r="AE1748">
            <v>2.38</v>
          </cell>
          <cell r="AF1748">
            <v>2.11</v>
          </cell>
          <cell r="AG1748">
            <v>1.59</v>
          </cell>
          <cell r="AH1748">
            <v>1.01</v>
          </cell>
          <cell r="AI1748">
            <v>1.24</v>
          </cell>
          <cell r="AJ1748">
            <v>1.58</v>
          </cell>
          <cell r="AK1748">
            <v>1.24</v>
          </cell>
          <cell r="AL1748">
            <v>0.72499999999999998</v>
          </cell>
          <cell r="AM1748">
            <v>0</v>
          </cell>
          <cell r="AN1748">
            <v>2.87</v>
          </cell>
          <cell r="AO1748">
            <v>0</v>
          </cell>
          <cell r="AP1748">
            <v>2.6</v>
          </cell>
          <cell r="AQ1748">
            <v>0</v>
          </cell>
          <cell r="AR1748">
            <v>0</v>
          </cell>
          <cell r="AS1748">
            <v>0</v>
          </cell>
          <cell r="AT1748">
            <v>0</v>
          </cell>
          <cell r="AU1748">
            <v>0</v>
          </cell>
          <cell r="AV1748">
            <v>0</v>
          </cell>
          <cell r="AW1748">
            <v>0</v>
          </cell>
          <cell r="AX1748">
            <v>0</v>
          </cell>
          <cell r="AY1748" t="str">
            <v>HSS76.2X50.8X7.9</v>
          </cell>
        </row>
        <row r="1749">
          <cell r="A1749" t="str">
            <v>HSS</v>
          </cell>
          <cell r="B1749" t="str">
            <v>HSS3X2X1/4</v>
          </cell>
          <cell r="C1749">
            <v>7.08</v>
          </cell>
          <cell r="D1749">
            <v>1.97</v>
          </cell>
          <cell r="E1749">
            <v>0</v>
          </cell>
          <cell r="F1749">
            <v>3</v>
          </cell>
          <cell r="G1749">
            <v>0</v>
          </cell>
          <cell r="H1749">
            <v>0</v>
          </cell>
          <cell r="I1749">
            <v>2</v>
          </cell>
          <cell r="J1749">
            <v>0</v>
          </cell>
          <cell r="K1749">
            <v>0</v>
          </cell>
          <cell r="L1749">
            <v>0</v>
          </cell>
          <cell r="M1749">
            <v>0</v>
          </cell>
          <cell r="N1749">
            <v>0.25</v>
          </cell>
          <cell r="O1749">
            <v>0.23300000000000001</v>
          </cell>
          <cell r="P1749">
            <v>0</v>
          </cell>
          <cell r="Q1749">
            <v>0</v>
          </cell>
          <cell r="R1749">
            <v>0</v>
          </cell>
          <cell r="S1749">
            <v>0</v>
          </cell>
          <cell r="T1749">
            <v>0</v>
          </cell>
          <cell r="U1749">
            <v>0</v>
          </cell>
          <cell r="V1749">
            <v>0</v>
          </cell>
          <cell r="W1749">
            <v>0</v>
          </cell>
          <cell r="X1749">
            <v>5.58</v>
          </cell>
          <cell r="Y1749">
            <v>0</v>
          </cell>
          <cell r="Z1749">
            <v>9.8800000000000008</v>
          </cell>
          <cell r="AA1749">
            <v>0</v>
          </cell>
          <cell r="AB1749">
            <v>0</v>
          </cell>
          <cell r="AC1749">
            <v>0</v>
          </cell>
          <cell r="AD1749">
            <v>0</v>
          </cell>
          <cell r="AE1749">
            <v>2.13</v>
          </cell>
          <cell r="AF1749">
            <v>1.83</v>
          </cell>
          <cell r="AG1749">
            <v>1.42</v>
          </cell>
          <cell r="AH1749">
            <v>1.04</v>
          </cell>
          <cell r="AI1749">
            <v>1.1100000000000001</v>
          </cell>
          <cell r="AJ1749">
            <v>1.38</v>
          </cell>
          <cell r="AK1749">
            <v>1.1100000000000001</v>
          </cell>
          <cell r="AL1749">
            <v>0.751</v>
          </cell>
          <cell r="AM1749">
            <v>0</v>
          </cell>
          <cell r="AN1749">
            <v>2.52</v>
          </cell>
          <cell r="AO1749">
            <v>0</v>
          </cell>
          <cell r="AP1749">
            <v>2.23</v>
          </cell>
          <cell r="AQ1749">
            <v>0</v>
          </cell>
          <cell r="AR1749">
            <v>0</v>
          </cell>
          <cell r="AS1749">
            <v>0</v>
          </cell>
          <cell r="AT1749">
            <v>0</v>
          </cell>
          <cell r="AU1749">
            <v>0</v>
          </cell>
          <cell r="AV1749">
            <v>0</v>
          </cell>
          <cell r="AW1749">
            <v>0</v>
          </cell>
          <cell r="AX1749">
            <v>0</v>
          </cell>
          <cell r="AY1749" t="str">
            <v>HSS76.2X50.8X6.4</v>
          </cell>
        </row>
        <row r="1750">
          <cell r="A1750" t="str">
            <v>HSS</v>
          </cell>
          <cell r="B1750" t="str">
            <v>HSS3X2X3/16</v>
          </cell>
          <cell r="C1750">
            <v>5.57</v>
          </cell>
          <cell r="D1750">
            <v>1.54</v>
          </cell>
          <cell r="E1750">
            <v>0</v>
          </cell>
          <cell r="F1750">
            <v>3</v>
          </cell>
          <cell r="G1750">
            <v>0</v>
          </cell>
          <cell r="H1750">
            <v>0</v>
          </cell>
          <cell r="I1750">
            <v>2</v>
          </cell>
          <cell r="J1750">
            <v>0</v>
          </cell>
          <cell r="K1750">
            <v>0</v>
          </cell>
          <cell r="L1750">
            <v>0</v>
          </cell>
          <cell r="M1750">
            <v>0</v>
          </cell>
          <cell r="N1750">
            <v>0.1875</v>
          </cell>
          <cell r="O1750">
            <v>0.17399999999999999</v>
          </cell>
          <cell r="P1750">
            <v>0</v>
          </cell>
          <cell r="Q1750">
            <v>0</v>
          </cell>
          <cell r="R1750">
            <v>0</v>
          </cell>
          <cell r="S1750">
            <v>0</v>
          </cell>
          <cell r="T1750">
            <v>0</v>
          </cell>
          <cell r="U1750">
            <v>0</v>
          </cell>
          <cell r="V1750">
            <v>0</v>
          </cell>
          <cell r="W1750">
            <v>0</v>
          </cell>
          <cell r="X1750">
            <v>8.49</v>
          </cell>
          <cell r="Y1750">
            <v>0</v>
          </cell>
          <cell r="Z1750">
            <v>14.2</v>
          </cell>
          <cell r="AA1750">
            <v>0</v>
          </cell>
          <cell r="AB1750">
            <v>0</v>
          </cell>
          <cell r="AC1750">
            <v>0</v>
          </cell>
          <cell r="AD1750">
            <v>0</v>
          </cell>
          <cell r="AE1750">
            <v>1.77</v>
          </cell>
          <cell r="AF1750">
            <v>1.48</v>
          </cell>
          <cell r="AG1750">
            <v>1.18</v>
          </cell>
          <cell r="AH1750">
            <v>1.07</v>
          </cell>
          <cell r="AI1750">
            <v>0.93200000000000005</v>
          </cell>
          <cell r="AJ1750">
            <v>1.1200000000000001</v>
          </cell>
          <cell r="AK1750">
            <v>0.93200000000000005</v>
          </cell>
          <cell r="AL1750">
            <v>0.77800000000000002</v>
          </cell>
          <cell r="AM1750">
            <v>0</v>
          </cell>
          <cell r="AN1750">
            <v>2.0499999999999998</v>
          </cell>
          <cell r="AO1750">
            <v>0</v>
          </cell>
          <cell r="AP1750">
            <v>1.78</v>
          </cell>
          <cell r="AQ1750">
            <v>0</v>
          </cell>
          <cell r="AR1750">
            <v>0</v>
          </cell>
          <cell r="AS1750">
            <v>0</v>
          </cell>
          <cell r="AT1750">
            <v>0</v>
          </cell>
          <cell r="AU1750">
            <v>0</v>
          </cell>
          <cell r="AV1750">
            <v>0</v>
          </cell>
          <cell r="AW1750">
            <v>0</v>
          </cell>
          <cell r="AX1750">
            <v>0</v>
          </cell>
          <cell r="AY1750" t="str">
            <v>HSS76.2X50.8X4.8</v>
          </cell>
        </row>
        <row r="1751">
          <cell r="A1751" t="str">
            <v>HSS</v>
          </cell>
          <cell r="B1751" t="str">
            <v>HSS3X2X1/8</v>
          </cell>
          <cell r="C1751">
            <v>3.9</v>
          </cell>
          <cell r="D1751">
            <v>1.07</v>
          </cell>
          <cell r="E1751">
            <v>0</v>
          </cell>
          <cell r="F1751">
            <v>3</v>
          </cell>
          <cell r="G1751">
            <v>0</v>
          </cell>
          <cell r="H1751">
            <v>0</v>
          </cell>
          <cell r="I1751">
            <v>2</v>
          </cell>
          <cell r="J1751">
            <v>0</v>
          </cell>
          <cell r="K1751">
            <v>0</v>
          </cell>
          <cell r="L1751">
            <v>0</v>
          </cell>
          <cell r="M1751">
            <v>0</v>
          </cell>
          <cell r="N1751">
            <v>0.125</v>
          </cell>
          <cell r="O1751">
            <v>0.11600000000000001</v>
          </cell>
          <cell r="P1751">
            <v>0</v>
          </cell>
          <cell r="Q1751">
            <v>0</v>
          </cell>
          <cell r="R1751">
            <v>0</v>
          </cell>
          <cell r="S1751">
            <v>0</v>
          </cell>
          <cell r="T1751">
            <v>0</v>
          </cell>
          <cell r="U1751">
            <v>0</v>
          </cell>
          <cell r="V1751">
            <v>0</v>
          </cell>
          <cell r="W1751">
            <v>0</v>
          </cell>
          <cell r="X1751">
            <v>14.2</v>
          </cell>
          <cell r="Y1751">
            <v>0</v>
          </cell>
          <cell r="Z1751">
            <v>22.9</v>
          </cell>
          <cell r="AA1751">
            <v>0</v>
          </cell>
          <cell r="AB1751">
            <v>0</v>
          </cell>
          <cell r="AC1751">
            <v>0</v>
          </cell>
          <cell r="AD1751">
            <v>0</v>
          </cell>
          <cell r="AE1751">
            <v>1.3</v>
          </cell>
          <cell r="AF1751">
            <v>1.06</v>
          </cell>
          <cell r="AG1751">
            <v>0.86699999999999999</v>
          </cell>
          <cell r="AH1751">
            <v>1.1000000000000001</v>
          </cell>
          <cell r="AI1751">
            <v>0.69199999999999995</v>
          </cell>
          <cell r="AJ1751">
            <v>0.80300000000000005</v>
          </cell>
          <cell r="AK1751">
            <v>0.69199999999999995</v>
          </cell>
          <cell r="AL1751">
            <v>0.80400000000000005</v>
          </cell>
          <cell r="AM1751">
            <v>0</v>
          </cell>
          <cell r="AN1751">
            <v>1.47</v>
          </cell>
          <cell r="AO1751">
            <v>0</v>
          </cell>
          <cell r="AP1751">
            <v>1.25</v>
          </cell>
          <cell r="AQ1751">
            <v>0</v>
          </cell>
          <cell r="AR1751">
            <v>0</v>
          </cell>
          <cell r="AS1751">
            <v>0</v>
          </cell>
          <cell r="AT1751">
            <v>0</v>
          </cell>
          <cell r="AU1751">
            <v>0</v>
          </cell>
          <cell r="AV1751">
            <v>0</v>
          </cell>
          <cell r="AW1751">
            <v>0</v>
          </cell>
          <cell r="AX1751">
            <v>0</v>
          </cell>
          <cell r="AY1751" t="str">
            <v>HSS76.2X50.8X3.2</v>
          </cell>
        </row>
        <row r="1752">
          <cell r="A1752" t="str">
            <v>HSS</v>
          </cell>
          <cell r="B1752" t="str">
            <v>HSS3X1-1/2X1/4</v>
          </cell>
          <cell r="C1752">
            <v>6.23</v>
          </cell>
          <cell r="D1752">
            <v>1.74</v>
          </cell>
          <cell r="E1752">
            <v>0</v>
          </cell>
          <cell r="F1752">
            <v>3</v>
          </cell>
          <cell r="G1752">
            <v>0</v>
          </cell>
          <cell r="H1752">
            <v>0</v>
          </cell>
          <cell r="I1752">
            <v>1.5</v>
          </cell>
          <cell r="J1752">
            <v>0</v>
          </cell>
          <cell r="K1752">
            <v>0</v>
          </cell>
          <cell r="L1752">
            <v>0</v>
          </cell>
          <cell r="M1752">
            <v>0</v>
          </cell>
          <cell r="N1752">
            <v>0.25</v>
          </cell>
          <cell r="O1752">
            <v>0.23300000000000001</v>
          </cell>
          <cell r="P1752">
            <v>0</v>
          </cell>
          <cell r="Q1752">
            <v>0</v>
          </cell>
          <cell r="R1752">
            <v>0</v>
          </cell>
          <cell r="S1752">
            <v>0</v>
          </cell>
          <cell r="T1752">
            <v>0</v>
          </cell>
          <cell r="U1752">
            <v>0</v>
          </cell>
          <cell r="V1752">
            <v>0</v>
          </cell>
          <cell r="W1752">
            <v>0</v>
          </cell>
          <cell r="X1752">
            <v>3.44</v>
          </cell>
          <cell r="Y1752">
            <v>0</v>
          </cell>
          <cell r="Z1752">
            <v>9.8800000000000008</v>
          </cell>
          <cell r="AA1752">
            <v>0</v>
          </cell>
          <cell r="AB1752">
            <v>0</v>
          </cell>
          <cell r="AC1752">
            <v>0</v>
          </cell>
          <cell r="AD1752">
            <v>0</v>
          </cell>
          <cell r="AE1752">
            <v>1.68</v>
          </cell>
          <cell r="AF1752">
            <v>1.51</v>
          </cell>
          <cell r="AG1752">
            <v>1.1200000000000001</v>
          </cell>
          <cell r="AH1752">
            <v>0.98199999999999998</v>
          </cell>
          <cell r="AI1752">
            <v>0.54300000000000004</v>
          </cell>
          <cell r="AJ1752">
            <v>0.91100000000000003</v>
          </cell>
          <cell r="AK1752">
            <v>0.72499999999999998</v>
          </cell>
          <cell r="AL1752">
            <v>0.55900000000000005</v>
          </cell>
          <cell r="AM1752">
            <v>0</v>
          </cell>
          <cell r="AN1752">
            <v>1.44</v>
          </cell>
          <cell r="AO1752">
            <v>0</v>
          </cell>
          <cell r="AP1752">
            <v>1.58</v>
          </cell>
          <cell r="AQ1752">
            <v>0</v>
          </cell>
          <cell r="AR1752">
            <v>0</v>
          </cell>
          <cell r="AS1752">
            <v>0</v>
          </cell>
          <cell r="AT1752">
            <v>0</v>
          </cell>
          <cell r="AU1752">
            <v>0</v>
          </cell>
          <cell r="AV1752">
            <v>0</v>
          </cell>
          <cell r="AW1752">
            <v>0</v>
          </cell>
          <cell r="AX1752">
            <v>0</v>
          </cell>
          <cell r="AY1752" t="str">
            <v>HSS76.2X38.1X6.4</v>
          </cell>
        </row>
        <row r="1753">
          <cell r="A1753" t="str">
            <v>HSS</v>
          </cell>
          <cell r="B1753" t="str">
            <v>HSS3X1-1/2X3/16</v>
          </cell>
          <cell r="C1753">
            <v>4.9400000000000004</v>
          </cell>
          <cell r="D1753">
            <v>1.37</v>
          </cell>
          <cell r="E1753">
            <v>0</v>
          </cell>
          <cell r="F1753">
            <v>3</v>
          </cell>
          <cell r="G1753">
            <v>0</v>
          </cell>
          <cell r="H1753">
            <v>0</v>
          </cell>
          <cell r="I1753">
            <v>1.5</v>
          </cell>
          <cell r="J1753">
            <v>0</v>
          </cell>
          <cell r="K1753">
            <v>0</v>
          </cell>
          <cell r="L1753">
            <v>0</v>
          </cell>
          <cell r="M1753">
            <v>0</v>
          </cell>
          <cell r="N1753">
            <v>0.1875</v>
          </cell>
          <cell r="O1753">
            <v>0.17399999999999999</v>
          </cell>
          <cell r="P1753">
            <v>0</v>
          </cell>
          <cell r="Q1753">
            <v>0</v>
          </cell>
          <cell r="R1753">
            <v>0</v>
          </cell>
          <cell r="S1753">
            <v>0</v>
          </cell>
          <cell r="T1753">
            <v>0</v>
          </cell>
          <cell r="U1753">
            <v>0</v>
          </cell>
          <cell r="V1753">
            <v>0</v>
          </cell>
          <cell r="W1753">
            <v>0</v>
          </cell>
          <cell r="X1753">
            <v>5.62</v>
          </cell>
          <cell r="Y1753">
            <v>0</v>
          </cell>
          <cell r="Z1753">
            <v>14.2</v>
          </cell>
          <cell r="AA1753">
            <v>0</v>
          </cell>
          <cell r="AB1753">
            <v>0</v>
          </cell>
          <cell r="AC1753">
            <v>0</v>
          </cell>
          <cell r="AD1753">
            <v>0</v>
          </cell>
          <cell r="AE1753">
            <v>1.42</v>
          </cell>
          <cell r="AF1753">
            <v>1.24</v>
          </cell>
          <cell r="AG1753">
            <v>0.94499999999999995</v>
          </cell>
          <cell r="AH1753">
            <v>1.02</v>
          </cell>
          <cell r="AI1753">
            <v>0.46700000000000003</v>
          </cell>
          <cell r="AJ1753">
            <v>0.752</v>
          </cell>
          <cell r="AK1753">
            <v>0.622</v>
          </cell>
          <cell r="AL1753">
            <v>0.58399999999999996</v>
          </cell>
          <cell r="AM1753">
            <v>0</v>
          </cell>
          <cell r="AN1753">
            <v>1.21</v>
          </cell>
          <cell r="AO1753">
            <v>0</v>
          </cell>
          <cell r="AP1753">
            <v>1.28</v>
          </cell>
          <cell r="AQ1753">
            <v>0</v>
          </cell>
          <cell r="AR1753">
            <v>0</v>
          </cell>
          <cell r="AS1753">
            <v>0</v>
          </cell>
          <cell r="AT1753">
            <v>0</v>
          </cell>
          <cell r="AU1753">
            <v>0</v>
          </cell>
          <cell r="AV1753">
            <v>0</v>
          </cell>
          <cell r="AW1753">
            <v>0</v>
          </cell>
          <cell r="AX1753">
            <v>0</v>
          </cell>
          <cell r="AY1753" t="str">
            <v>HSS76.2X38.1X4.8</v>
          </cell>
        </row>
        <row r="1754">
          <cell r="A1754" t="str">
            <v>HSS</v>
          </cell>
          <cell r="B1754" t="str">
            <v>HSS3X1-1/2X1/8</v>
          </cell>
          <cell r="C1754">
            <v>3.47</v>
          </cell>
          <cell r="D1754">
            <v>0.95599999999999996</v>
          </cell>
          <cell r="E1754">
            <v>0</v>
          </cell>
          <cell r="F1754">
            <v>3</v>
          </cell>
          <cell r="G1754">
            <v>0</v>
          </cell>
          <cell r="H1754">
            <v>0</v>
          </cell>
          <cell r="I1754">
            <v>1.5</v>
          </cell>
          <cell r="J1754">
            <v>0</v>
          </cell>
          <cell r="K1754">
            <v>0</v>
          </cell>
          <cell r="L1754">
            <v>0</v>
          </cell>
          <cell r="M1754">
            <v>0</v>
          </cell>
          <cell r="N1754">
            <v>0.125</v>
          </cell>
          <cell r="O1754">
            <v>0.11600000000000001</v>
          </cell>
          <cell r="P1754">
            <v>0</v>
          </cell>
          <cell r="Q1754">
            <v>0</v>
          </cell>
          <cell r="R1754">
            <v>0</v>
          </cell>
          <cell r="S1754">
            <v>0</v>
          </cell>
          <cell r="T1754">
            <v>0</v>
          </cell>
          <cell r="U1754">
            <v>0</v>
          </cell>
          <cell r="V1754">
            <v>0</v>
          </cell>
          <cell r="W1754">
            <v>0</v>
          </cell>
          <cell r="X1754">
            <v>9.93</v>
          </cell>
          <cell r="Y1754">
            <v>0</v>
          </cell>
          <cell r="Z1754">
            <v>22.9</v>
          </cell>
          <cell r="AA1754">
            <v>0</v>
          </cell>
          <cell r="AB1754">
            <v>0</v>
          </cell>
          <cell r="AC1754">
            <v>0</v>
          </cell>
          <cell r="AD1754">
            <v>0</v>
          </cell>
          <cell r="AE1754">
            <v>1.06</v>
          </cell>
          <cell r="AF1754">
            <v>0.89500000000000002</v>
          </cell>
          <cell r="AG1754">
            <v>0.70599999999999996</v>
          </cell>
          <cell r="AH1754">
            <v>1.05</v>
          </cell>
          <cell r="AI1754">
            <v>0.35499999999999998</v>
          </cell>
          <cell r="AJ1754">
            <v>0.55000000000000004</v>
          </cell>
          <cell r="AK1754">
            <v>0.47399999999999998</v>
          </cell>
          <cell r="AL1754">
            <v>0.61</v>
          </cell>
          <cell r="AM1754">
            <v>0</v>
          </cell>
          <cell r="AN1754">
            <v>0.88600000000000001</v>
          </cell>
          <cell r="AO1754">
            <v>0</v>
          </cell>
          <cell r="AP1754">
            <v>0.92</v>
          </cell>
          <cell r="AQ1754">
            <v>0</v>
          </cell>
          <cell r="AR1754">
            <v>0</v>
          </cell>
          <cell r="AS1754">
            <v>0</v>
          </cell>
          <cell r="AT1754">
            <v>0</v>
          </cell>
          <cell r="AU1754">
            <v>0</v>
          </cell>
          <cell r="AV1754">
            <v>0</v>
          </cell>
          <cell r="AW1754">
            <v>0</v>
          </cell>
          <cell r="AX1754">
            <v>0</v>
          </cell>
          <cell r="AY1754" t="str">
            <v>HSS76.2X38.1X3.2</v>
          </cell>
        </row>
        <row r="1755">
          <cell r="A1755" t="str">
            <v>HSS</v>
          </cell>
          <cell r="B1755" t="str">
            <v>HSS3X1X1/8</v>
          </cell>
          <cell r="C1755">
            <v>3.04</v>
          </cell>
          <cell r="D1755">
            <v>0.84</v>
          </cell>
          <cell r="E1755">
            <v>0</v>
          </cell>
          <cell r="F1755">
            <v>3</v>
          </cell>
          <cell r="G1755">
            <v>0</v>
          </cell>
          <cell r="H1755">
            <v>0</v>
          </cell>
          <cell r="I1755">
            <v>1</v>
          </cell>
          <cell r="J1755">
            <v>0</v>
          </cell>
          <cell r="K1755">
            <v>0</v>
          </cell>
          <cell r="L1755">
            <v>0</v>
          </cell>
          <cell r="M1755">
            <v>0</v>
          </cell>
          <cell r="N1755">
            <v>0.125</v>
          </cell>
          <cell r="O1755">
            <v>0.11600000000000001</v>
          </cell>
          <cell r="P1755">
            <v>0</v>
          </cell>
          <cell r="Q1755">
            <v>0</v>
          </cell>
          <cell r="R1755">
            <v>0</v>
          </cell>
          <cell r="S1755">
            <v>0</v>
          </cell>
          <cell r="T1755">
            <v>0</v>
          </cell>
          <cell r="U1755">
            <v>0</v>
          </cell>
          <cell r="V1755">
            <v>0</v>
          </cell>
          <cell r="W1755">
            <v>0</v>
          </cell>
          <cell r="X1755">
            <v>5.62</v>
          </cell>
          <cell r="Y1755">
            <v>0</v>
          </cell>
          <cell r="Z1755">
            <v>22.9</v>
          </cell>
          <cell r="AA1755">
            <v>0</v>
          </cell>
          <cell r="AB1755">
            <v>0</v>
          </cell>
          <cell r="AC1755">
            <v>0</v>
          </cell>
          <cell r="AD1755">
            <v>0</v>
          </cell>
          <cell r="AE1755">
            <v>0.81699999999999995</v>
          </cell>
          <cell r="AF1755">
            <v>0.72799999999999998</v>
          </cell>
          <cell r="AG1755">
            <v>0.54500000000000004</v>
          </cell>
          <cell r="AH1755">
            <v>0.98699999999999999</v>
          </cell>
          <cell r="AI1755">
            <v>0.13800000000000001</v>
          </cell>
          <cell r="AJ1755">
            <v>0.32500000000000001</v>
          </cell>
          <cell r="AK1755">
            <v>0.27600000000000002</v>
          </cell>
          <cell r="AL1755">
            <v>0.40500000000000003</v>
          </cell>
          <cell r="AM1755">
            <v>0</v>
          </cell>
          <cell r="AN1755">
            <v>0.40799999999999997</v>
          </cell>
          <cell r="AO1755">
            <v>0</v>
          </cell>
          <cell r="AP1755">
            <v>0.58499999999999996</v>
          </cell>
          <cell r="AQ1755">
            <v>0</v>
          </cell>
          <cell r="AR1755">
            <v>0</v>
          </cell>
          <cell r="AS1755">
            <v>0</v>
          </cell>
          <cell r="AT1755">
            <v>0</v>
          </cell>
          <cell r="AU1755">
            <v>0</v>
          </cell>
          <cell r="AV1755">
            <v>0</v>
          </cell>
          <cell r="AW1755">
            <v>0</v>
          </cell>
          <cell r="AX1755">
            <v>0</v>
          </cell>
          <cell r="AY1755" t="str">
            <v>HSS76.2X25.4X3.2</v>
          </cell>
        </row>
        <row r="1756">
          <cell r="A1756" t="str">
            <v>HSS</v>
          </cell>
          <cell r="B1756" t="str">
            <v>HSS2-1/2X2-1/2X5/16</v>
          </cell>
          <cell r="C1756">
            <v>8.4</v>
          </cell>
          <cell r="D1756">
            <v>2.35</v>
          </cell>
          <cell r="E1756">
            <v>0</v>
          </cell>
          <cell r="F1756">
            <v>2.5</v>
          </cell>
          <cell r="G1756">
            <v>0</v>
          </cell>
          <cell r="H1756">
            <v>0</v>
          </cell>
          <cell r="I1756">
            <v>2.5</v>
          </cell>
          <cell r="J1756">
            <v>0</v>
          </cell>
          <cell r="K1756">
            <v>0</v>
          </cell>
          <cell r="L1756">
            <v>0</v>
          </cell>
          <cell r="M1756">
            <v>0</v>
          </cell>
          <cell r="N1756">
            <v>0.3125</v>
          </cell>
          <cell r="O1756">
            <v>0.29099999999999998</v>
          </cell>
          <cell r="P1756">
            <v>0</v>
          </cell>
          <cell r="Q1756">
            <v>0</v>
          </cell>
          <cell r="R1756">
            <v>0</v>
          </cell>
          <cell r="S1756">
            <v>0</v>
          </cell>
          <cell r="T1756">
            <v>0</v>
          </cell>
          <cell r="U1756">
            <v>0</v>
          </cell>
          <cell r="V1756">
            <v>0</v>
          </cell>
          <cell r="W1756">
            <v>0</v>
          </cell>
          <cell r="X1756">
            <v>5.59</v>
          </cell>
          <cell r="Y1756">
            <v>0</v>
          </cell>
          <cell r="Z1756">
            <v>5.59</v>
          </cell>
          <cell r="AA1756">
            <v>0</v>
          </cell>
          <cell r="AB1756">
            <v>0</v>
          </cell>
          <cell r="AC1756">
            <v>0</v>
          </cell>
          <cell r="AD1756">
            <v>0</v>
          </cell>
          <cell r="AE1756">
            <v>1.82</v>
          </cell>
          <cell r="AF1756">
            <v>1.88</v>
          </cell>
          <cell r="AG1756">
            <v>1.46</v>
          </cell>
          <cell r="AH1756">
            <v>0.88</v>
          </cell>
          <cell r="AI1756">
            <v>1.82</v>
          </cell>
          <cell r="AJ1756">
            <v>1.88</v>
          </cell>
          <cell r="AK1756">
            <v>1.46</v>
          </cell>
          <cell r="AL1756">
            <v>0.88</v>
          </cell>
          <cell r="AM1756">
            <v>0</v>
          </cell>
          <cell r="AN1756">
            <v>3.2</v>
          </cell>
          <cell r="AO1756">
            <v>0</v>
          </cell>
          <cell r="AP1756">
            <v>2.74</v>
          </cell>
          <cell r="AQ1756">
            <v>0</v>
          </cell>
          <cell r="AR1756">
            <v>0</v>
          </cell>
          <cell r="AS1756">
            <v>0</v>
          </cell>
          <cell r="AT1756">
            <v>0</v>
          </cell>
          <cell r="AU1756">
            <v>0</v>
          </cell>
          <cell r="AV1756">
            <v>0</v>
          </cell>
          <cell r="AW1756">
            <v>0</v>
          </cell>
          <cell r="AX1756">
            <v>0</v>
          </cell>
          <cell r="AY1756" t="str">
            <v>HSS63.5X63.5X7.9</v>
          </cell>
        </row>
        <row r="1757">
          <cell r="A1757" t="str">
            <v>HSS</v>
          </cell>
          <cell r="B1757" t="str">
            <v>HSS2-1/2X2-1/2X1/4</v>
          </cell>
          <cell r="C1757">
            <v>7.08</v>
          </cell>
          <cell r="D1757">
            <v>1.97</v>
          </cell>
          <cell r="E1757">
            <v>0</v>
          </cell>
          <cell r="F1757">
            <v>2.5</v>
          </cell>
          <cell r="G1757">
            <v>0</v>
          </cell>
          <cell r="H1757">
            <v>0</v>
          </cell>
          <cell r="I1757">
            <v>2.5</v>
          </cell>
          <cell r="J1757">
            <v>0</v>
          </cell>
          <cell r="K1757">
            <v>0</v>
          </cell>
          <cell r="L1757">
            <v>0</v>
          </cell>
          <cell r="M1757">
            <v>0</v>
          </cell>
          <cell r="N1757">
            <v>0.25</v>
          </cell>
          <cell r="O1757">
            <v>0.23300000000000001</v>
          </cell>
          <cell r="P1757">
            <v>0</v>
          </cell>
          <cell r="Q1757">
            <v>0</v>
          </cell>
          <cell r="R1757">
            <v>0</v>
          </cell>
          <cell r="S1757">
            <v>0</v>
          </cell>
          <cell r="T1757">
            <v>0</v>
          </cell>
          <cell r="U1757">
            <v>0</v>
          </cell>
          <cell r="V1757">
            <v>0</v>
          </cell>
          <cell r="W1757">
            <v>0</v>
          </cell>
          <cell r="X1757">
            <v>7.73</v>
          </cell>
          <cell r="Y1757">
            <v>0</v>
          </cell>
          <cell r="Z1757">
            <v>7.73</v>
          </cell>
          <cell r="AA1757">
            <v>0</v>
          </cell>
          <cell r="AB1757">
            <v>0</v>
          </cell>
          <cell r="AC1757">
            <v>0</v>
          </cell>
          <cell r="AD1757">
            <v>0</v>
          </cell>
          <cell r="AE1757">
            <v>1.63</v>
          </cell>
          <cell r="AF1757">
            <v>1.63</v>
          </cell>
          <cell r="AG1757">
            <v>1.3</v>
          </cell>
          <cell r="AH1757">
            <v>0.90800000000000003</v>
          </cell>
          <cell r="AI1757">
            <v>1.63</v>
          </cell>
          <cell r="AJ1757">
            <v>1.63</v>
          </cell>
          <cell r="AK1757">
            <v>1.3</v>
          </cell>
          <cell r="AL1757">
            <v>0.90800000000000003</v>
          </cell>
          <cell r="AM1757">
            <v>0</v>
          </cell>
          <cell r="AN1757">
            <v>2.79</v>
          </cell>
          <cell r="AO1757">
            <v>0</v>
          </cell>
          <cell r="AP1757">
            <v>2.35</v>
          </cell>
          <cell r="AQ1757">
            <v>0</v>
          </cell>
          <cell r="AR1757">
            <v>0</v>
          </cell>
          <cell r="AS1757">
            <v>0</v>
          </cell>
          <cell r="AT1757">
            <v>0</v>
          </cell>
          <cell r="AU1757">
            <v>0</v>
          </cell>
          <cell r="AV1757">
            <v>0</v>
          </cell>
          <cell r="AW1757">
            <v>0</v>
          </cell>
          <cell r="AX1757">
            <v>0</v>
          </cell>
          <cell r="AY1757" t="str">
            <v>HSS63.5X63.5X6.4</v>
          </cell>
        </row>
        <row r="1758">
          <cell r="A1758" t="str">
            <v>HSS</v>
          </cell>
          <cell r="B1758" t="str">
            <v>HSS2-1/2X2-1/2X3/16</v>
          </cell>
          <cell r="C1758">
            <v>5.57</v>
          </cell>
          <cell r="D1758">
            <v>1.54</v>
          </cell>
          <cell r="E1758">
            <v>0</v>
          </cell>
          <cell r="F1758">
            <v>2.5</v>
          </cell>
          <cell r="G1758">
            <v>0</v>
          </cell>
          <cell r="H1758">
            <v>0</v>
          </cell>
          <cell r="I1758">
            <v>2.5</v>
          </cell>
          <cell r="J1758">
            <v>0</v>
          </cell>
          <cell r="K1758">
            <v>0</v>
          </cell>
          <cell r="L1758">
            <v>0</v>
          </cell>
          <cell r="M1758">
            <v>0</v>
          </cell>
          <cell r="N1758">
            <v>0.1875</v>
          </cell>
          <cell r="O1758">
            <v>0.17399999999999999</v>
          </cell>
          <cell r="P1758">
            <v>0</v>
          </cell>
          <cell r="Q1758">
            <v>0</v>
          </cell>
          <cell r="R1758">
            <v>0</v>
          </cell>
          <cell r="S1758">
            <v>0</v>
          </cell>
          <cell r="T1758">
            <v>0</v>
          </cell>
          <cell r="U1758">
            <v>0</v>
          </cell>
          <cell r="V1758">
            <v>0</v>
          </cell>
          <cell r="W1758">
            <v>0</v>
          </cell>
          <cell r="X1758">
            <v>11.4</v>
          </cell>
          <cell r="Y1758">
            <v>0</v>
          </cell>
          <cell r="Z1758">
            <v>11.4</v>
          </cell>
          <cell r="AA1758">
            <v>0</v>
          </cell>
          <cell r="AB1758">
            <v>0</v>
          </cell>
          <cell r="AC1758">
            <v>0</v>
          </cell>
          <cell r="AD1758">
            <v>0</v>
          </cell>
          <cell r="AE1758">
            <v>1.35</v>
          </cell>
          <cell r="AF1758">
            <v>1.32</v>
          </cell>
          <cell r="AG1758">
            <v>1.08</v>
          </cell>
          <cell r="AH1758">
            <v>0.93700000000000006</v>
          </cell>
          <cell r="AI1758">
            <v>1.35</v>
          </cell>
          <cell r="AJ1758">
            <v>1.32</v>
          </cell>
          <cell r="AK1758">
            <v>1.08</v>
          </cell>
          <cell r="AL1758">
            <v>0.93700000000000006</v>
          </cell>
          <cell r="AM1758">
            <v>0</v>
          </cell>
          <cell r="AN1758">
            <v>2.25</v>
          </cell>
          <cell r="AO1758">
            <v>0</v>
          </cell>
          <cell r="AP1758">
            <v>1.86</v>
          </cell>
          <cell r="AQ1758">
            <v>0</v>
          </cell>
          <cell r="AR1758">
            <v>0</v>
          </cell>
          <cell r="AS1758">
            <v>0</v>
          </cell>
          <cell r="AT1758">
            <v>0</v>
          </cell>
          <cell r="AU1758">
            <v>0</v>
          </cell>
          <cell r="AV1758">
            <v>0</v>
          </cell>
          <cell r="AW1758">
            <v>0</v>
          </cell>
          <cell r="AX1758">
            <v>0</v>
          </cell>
          <cell r="AY1758" t="str">
            <v>HSS63.5X63.5X4.8</v>
          </cell>
        </row>
        <row r="1759">
          <cell r="A1759" t="str">
            <v>HSS</v>
          </cell>
          <cell r="B1759" t="str">
            <v>HSS2-1/2X2-1/2X1/8</v>
          </cell>
          <cell r="C1759">
            <v>3.9</v>
          </cell>
          <cell r="D1759">
            <v>1.07</v>
          </cell>
          <cell r="E1759">
            <v>0</v>
          </cell>
          <cell r="F1759">
            <v>2.5</v>
          </cell>
          <cell r="G1759">
            <v>0</v>
          </cell>
          <cell r="H1759">
            <v>0</v>
          </cell>
          <cell r="I1759">
            <v>2.5</v>
          </cell>
          <cell r="J1759">
            <v>0</v>
          </cell>
          <cell r="K1759">
            <v>0</v>
          </cell>
          <cell r="L1759">
            <v>0</v>
          </cell>
          <cell r="M1759">
            <v>0</v>
          </cell>
          <cell r="N1759">
            <v>0.125</v>
          </cell>
          <cell r="O1759">
            <v>0.11600000000000001</v>
          </cell>
          <cell r="P1759">
            <v>0</v>
          </cell>
          <cell r="Q1759">
            <v>0</v>
          </cell>
          <cell r="R1759">
            <v>0</v>
          </cell>
          <cell r="S1759">
            <v>0</v>
          </cell>
          <cell r="T1759">
            <v>0</v>
          </cell>
          <cell r="U1759">
            <v>0</v>
          </cell>
          <cell r="V1759">
            <v>0</v>
          </cell>
          <cell r="W1759">
            <v>0</v>
          </cell>
          <cell r="X1759">
            <v>18.600000000000001</v>
          </cell>
          <cell r="Y1759">
            <v>0</v>
          </cell>
          <cell r="Z1759">
            <v>18.600000000000001</v>
          </cell>
          <cell r="AA1759">
            <v>0</v>
          </cell>
          <cell r="AB1759">
            <v>0</v>
          </cell>
          <cell r="AC1759">
            <v>0</v>
          </cell>
          <cell r="AD1759">
            <v>0</v>
          </cell>
          <cell r="AE1759">
            <v>0.998</v>
          </cell>
          <cell r="AF1759">
            <v>0.94699999999999995</v>
          </cell>
          <cell r="AG1759">
            <v>0.79900000000000004</v>
          </cell>
          <cell r="AH1759">
            <v>0.96499999999999997</v>
          </cell>
          <cell r="AI1759">
            <v>0.998</v>
          </cell>
          <cell r="AJ1759">
            <v>0.94699999999999995</v>
          </cell>
          <cell r="AK1759">
            <v>0.79900000000000004</v>
          </cell>
          <cell r="AL1759">
            <v>0.96499999999999997</v>
          </cell>
          <cell r="AM1759">
            <v>0</v>
          </cell>
          <cell r="AN1759">
            <v>1.61</v>
          </cell>
          <cell r="AO1759">
            <v>0</v>
          </cell>
          <cell r="AP1759">
            <v>1.31</v>
          </cell>
          <cell r="AQ1759">
            <v>0</v>
          </cell>
          <cell r="AR1759">
            <v>0</v>
          </cell>
          <cell r="AS1759">
            <v>0</v>
          </cell>
          <cell r="AT1759">
            <v>0</v>
          </cell>
          <cell r="AU1759">
            <v>0</v>
          </cell>
          <cell r="AV1759">
            <v>0</v>
          </cell>
          <cell r="AW1759">
            <v>0</v>
          </cell>
          <cell r="AX1759">
            <v>0</v>
          </cell>
          <cell r="AY1759" t="str">
            <v>HSS63.5X63.5X3.2</v>
          </cell>
        </row>
        <row r="1760">
          <cell r="A1760" t="str">
            <v>HSS</v>
          </cell>
          <cell r="B1760" t="str">
            <v>HSS2-1/2X1-1/2X1/4</v>
          </cell>
          <cell r="C1760">
            <v>5.38</v>
          </cell>
          <cell r="D1760">
            <v>1.51</v>
          </cell>
          <cell r="E1760">
            <v>0</v>
          </cell>
          <cell r="F1760">
            <v>2.5</v>
          </cell>
          <cell r="G1760">
            <v>0</v>
          </cell>
          <cell r="H1760">
            <v>0</v>
          </cell>
          <cell r="I1760">
            <v>1.5</v>
          </cell>
          <cell r="J1760">
            <v>0</v>
          </cell>
          <cell r="K1760">
            <v>0</v>
          </cell>
          <cell r="L1760">
            <v>0</v>
          </cell>
          <cell r="M1760">
            <v>0</v>
          </cell>
          <cell r="N1760">
            <v>0.25</v>
          </cell>
          <cell r="O1760">
            <v>0.23300000000000001</v>
          </cell>
          <cell r="P1760">
            <v>0</v>
          </cell>
          <cell r="Q1760">
            <v>0</v>
          </cell>
          <cell r="R1760">
            <v>0</v>
          </cell>
          <cell r="S1760">
            <v>0</v>
          </cell>
          <cell r="T1760">
            <v>0</v>
          </cell>
          <cell r="U1760">
            <v>0</v>
          </cell>
          <cell r="V1760">
            <v>0</v>
          </cell>
          <cell r="W1760">
            <v>0</v>
          </cell>
          <cell r="X1760">
            <v>3.44</v>
          </cell>
          <cell r="Y1760">
            <v>0</v>
          </cell>
          <cell r="Z1760">
            <v>7.73</v>
          </cell>
          <cell r="AA1760">
            <v>0</v>
          </cell>
          <cell r="AB1760">
            <v>0</v>
          </cell>
          <cell r="AC1760">
            <v>0</v>
          </cell>
          <cell r="AD1760">
            <v>0</v>
          </cell>
          <cell r="AE1760">
            <v>1.03</v>
          </cell>
          <cell r="AF1760">
            <v>1.1100000000000001</v>
          </cell>
          <cell r="AG1760">
            <v>0.82199999999999995</v>
          </cell>
          <cell r="AH1760">
            <v>0.82599999999999996</v>
          </cell>
          <cell r="AI1760">
            <v>0.44900000000000001</v>
          </cell>
          <cell r="AJ1760">
            <v>0.76400000000000001</v>
          </cell>
          <cell r="AK1760">
            <v>0.59899999999999998</v>
          </cell>
          <cell r="AL1760">
            <v>0.54600000000000004</v>
          </cell>
          <cell r="AM1760">
            <v>0</v>
          </cell>
          <cell r="AN1760">
            <v>1.1000000000000001</v>
          </cell>
          <cell r="AO1760">
            <v>0</v>
          </cell>
          <cell r="AP1760">
            <v>1.29</v>
          </cell>
          <cell r="AQ1760">
            <v>0</v>
          </cell>
          <cell r="AR1760">
            <v>0</v>
          </cell>
          <cell r="AS1760">
            <v>0</v>
          </cell>
          <cell r="AT1760">
            <v>0</v>
          </cell>
          <cell r="AU1760">
            <v>0</v>
          </cell>
          <cell r="AV1760">
            <v>0</v>
          </cell>
          <cell r="AW1760">
            <v>0</v>
          </cell>
          <cell r="AX1760">
            <v>0</v>
          </cell>
          <cell r="AY1760" t="str">
            <v>HSS63.5X38.1X6.4</v>
          </cell>
        </row>
        <row r="1761">
          <cell r="A1761" t="str">
            <v>HSS</v>
          </cell>
          <cell r="B1761" t="str">
            <v>HSS2-1/2X1-1/2X3/16</v>
          </cell>
          <cell r="C1761">
            <v>4.3</v>
          </cell>
          <cell r="D1761">
            <v>1.19</v>
          </cell>
          <cell r="E1761">
            <v>0</v>
          </cell>
          <cell r="F1761">
            <v>2.5</v>
          </cell>
          <cell r="G1761">
            <v>0</v>
          </cell>
          <cell r="H1761">
            <v>0</v>
          </cell>
          <cell r="I1761">
            <v>1.5</v>
          </cell>
          <cell r="J1761">
            <v>0</v>
          </cell>
          <cell r="K1761">
            <v>0</v>
          </cell>
          <cell r="L1761">
            <v>0</v>
          </cell>
          <cell r="M1761">
            <v>0</v>
          </cell>
          <cell r="N1761">
            <v>0.1875</v>
          </cell>
          <cell r="O1761">
            <v>0.17399999999999999</v>
          </cell>
          <cell r="P1761">
            <v>0</v>
          </cell>
          <cell r="Q1761">
            <v>0</v>
          </cell>
          <cell r="R1761">
            <v>0</v>
          </cell>
          <cell r="S1761">
            <v>0</v>
          </cell>
          <cell r="T1761">
            <v>0</v>
          </cell>
          <cell r="U1761">
            <v>0</v>
          </cell>
          <cell r="V1761">
            <v>0</v>
          </cell>
          <cell r="W1761">
            <v>0</v>
          </cell>
          <cell r="X1761">
            <v>5.62</v>
          </cell>
          <cell r="Y1761">
            <v>0</v>
          </cell>
          <cell r="Z1761">
            <v>11.4</v>
          </cell>
          <cell r="AA1761">
            <v>0</v>
          </cell>
          <cell r="AB1761">
            <v>0</v>
          </cell>
          <cell r="AC1761">
            <v>0</v>
          </cell>
          <cell r="AD1761">
            <v>0</v>
          </cell>
          <cell r="AE1761">
            <v>0.88200000000000001</v>
          </cell>
          <cell r="AF1761">
            <v>0.91500000000000004</v>
          </cell>
          <cell r="AG1761">
            <v>0.70499999999999996</v>
          </cell>
          <cell r="AH1761">
            <v>0.86</v>
          </cell>
          <cell r="AI1761">
            <v>0.39</v>
          </cell>
          <cell r="AJ1761">
            <v>0.63600000000000001</v>
          </cell>
          <cell r="AK1761">
            <v>0.52</v>
          </cell>
          <cell r="AL1761">
            <v>0.57199999999999995</v>
          </cell>
          <cell r="AM1761">
            <v>0</v>
          </cell>
          <cell r="AN1761">
            <v>0.92900000000000005</v>
          </cell>
          <cell r="AO1761">
            <v>0</v>
          </cell>
          <cell r="AP1761">
            <v>1.05</v>
          </cell>
          <cell r="AQ1761">
            <v>0</v>
          </cell>
          <cell r="AR1761">
            <v>0</v>
          </cell>
          <cell r="AS1761">
            <v>0</v>
          </cell>
          <cell r="AT1761">
            <v>0</v>
          </cell>
          <cell r="AU1761">
            <v>0</v>
          </cell>
          <cell r="AV1761">
            <v>0</v>
          </cell>
          <cell r="AW1761">
            <v>0</v>
          </cell>
          <cell r="AX1761">
            <v>0</v>
          </cell>
          <cell r="AY1761" t="str">
            <v>HSS63.5X38.1X4.8</v>
          </cell>
        </row>
        <row r="1762">
          <cell r="A1762" t="str">
            <v>HSS</v>
          </cell>
          <cell r="B1762" t="str">
            <v>HSS2-1/2X1-1/2X1/8</v>
          </cell>
          <cell r="C1762">
            <v>3.04</v>
          </cell>
          <cell r="D1762">
            <v>0.84</v>
          </cell>
          <cell r="E1762">
            <v>0</v>
          </cell>
          <cell r="F1762">
            <v>2.5</v>
          </cell>
          <cell r="G1762">
            <v>0</v>
          </cell>
          <cell r="H1762">
            <v>0</v>
          </cell>
          <cell r="I1762">
            <v>1.5</v>
          </cell>
          <cell r="J1762">
            <v>0</v>
          </cell>
          <cell r="K1762">
            <v>0</v>
          </cell>
          <cell r="L1762">
            <v>0</v>
          </cell>
          <cell r="M1762">
            <v>0</v>
          </cell>
          <cell r="N1762">
            <v>0.125</v>
          </cell>
          <cell r="O1762">
            <v>0.11600000000000001</v>
          </cell>
          <cell r="P1762">
            <v>0</v>
          </cell>
          <cell r="Q1762">
            <v>0</v>
          </cell>
          <cell r="R1762">
            <v>0</v>
          </cell>
          <cell r="S1762">
            <v>0</v>
          </cell>
          <cell r="T1762">
            <v>0</v>
          </cell>
          <cell r="U1762">
            <v>0</v>
          </cell>
          <cell r="V1762">
            <v>0</v>
          </cell>
          <cell r="W1762">
            <v>0</v>
          </cell>
          <cell r="X1762">
            <v>9.93</v>
          </cell>
          <cell r="Y1762">
            <v>0</v>
          </cell>
          <cell r="Z1762">
            <v>18.600000000000001</v>
          </cell>
          <cell r="AA1762">
            <v>0</v>
          </cell>
          <cell r="AB1762">
            <v>0</v>
          </cell>
          <cell r="AC1762">
            <v>0</v>
          </cell>
          <cell r="AD1762">
            <v>0</v>
          </cell>
          <cell r="AE1762">
            <v>0.66800000000000004</v>
          </cell>
          <cell r="AF1762">
            <v>0.67100000000000004</v>
          </cell>
          <cell r="AG1762">
            <v>0.53500000000000003</v>
          </cell>
          <cell r="AH1762">
            <v>0.89200000000000002</v>
          </cell>
          <cell r="AI1762">
            <v>0.3</v>
          </cell>
          <cell r="AJ1762">
            <v>0.46899999999999997</v>
          </cell>
          <cell r="AK1762">
            <v>0.39900000000000002</v>
          </cell>
          <cell r="AL1762">
            <v>0.59699999999999998</v>
          </cell>
          <cell r="AM1762">
            <v>0</v>
          </cell>
          <cell r="AN1762">
            <v>0.68700000000000006</v>
          </cell>
          <cell r="AO1762">
            <v>0</v>
          </cell>
          <cell r="AP1762">
            <v>0.75900000000000001</v>
          </cell>
          <cell r="AQ1762">
            <v>0</v>
          </cell>
          <cell r="AR1762">
            <v>0</v>
          </cell>
          <cell r="AS1762">
            <v>0</v>
          </cell>
          <cell r="AT1762">
            <v>0</v>
          </cell>
          <cell r="AU1762">
            <v>0</v>
          </cell>
          <cell r="AV1762">
            <v>0</v>
          </cell>
          <cell r="AW1762">
            <v>0</v>
          </cell>
          <cell r="AX1762">
            <v>0</v>
          </cell>
          <cell r="AY1762" t="str">
            <v>HSS63.5X38.1X3.2</v>
          </cell>
        </row>
        <row r="1763">
          <cell r="A1763" t="str">
            <v>HSS</v>
          </cell>
          <cell r="B1763" t="str">
            <v>HSS2-1/4X2-1/4X1/4</v>
          </cell>
          <cell r="C1763">
            <v>6.23</v>
          </cell>
          <cell r="D1763">
            <v>1.74</v>
          </cell>
          <cell r="E1763">
            <v>0</v>
          </cell>
          <cell r="F1763">
            <v>2.25</v>
          </cell>
          <cell r="G1763">
            <v>0</v>
          </cell>
          <cell r="H1763">
            <v>0</v>
          </cell>
          <cell r="I1763">
            <v>2.25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0.25</v>
          </cell>
          <cell r="O1763">
            <v>0.23300000000000001</v>
          </cell>
          <cell r="P1763">
            <v>0</v>
          </cell>
          <cell r="Q1763">
            <v>0</v>
          </cell>
          <cell r="R1763">
            <v>0</v>
          </cell>
          <cell r="S1763">
            <v>0</v>
          </cell>
          <cell r="T1763">
            <v>0</v>
          </cell>
          <cell r="U1763">
            <v>0</v>
          </cell>
          <cell r="V1763">
            <v>0</v>
          </cell>
          <cell r="W1763">
            <v>0</v>
          </cell>
          <cell r="X1763">
            <v>6.66</v>
          </cell>
          <cell r="Y1763">
            <v>0</v>
          </cell>
          <cell r="Z1763">
            <v>6.66</v>
          </cell>
          <cell r="AA1763">
            <v>0</v>
          </cell>
          <cell r="AB1763">
            <v>0</v>
          </cell>
          <cell r="AC1763">
            <v>0</v>
          </cell>
          <cell r="AD1763">
            <v>0</v>
          </cell>
          <cell r="AE1763">
            <v>1.1299999999999999</v>
          </cell>
          <cell r="AF1763">
            <v>1.28</v>
          </cell>
          <cell r="AG1763">
            <v>1.01</v>
          </cell>
          <cell r="AH1763">
            <v>0.80600000000000005</v>
          </cell>
          <cell r="AI1763">
            <v>1.1299999999999999</v>
          </cell>
          <cell r="AJ1763">
            <v>1.28</v>
          </cell>
          <cell r="AK1763">
            <v>1.01</v>
          </cell>
          <cell r="AL1763">
            <v>0.80600000000000005</v>
          </cell>
          <cell r="AM1763">
            <v>0</v>
          </cell>
          <cell r="AN1763">
            <v>1.96</v>
          </cell>
          <cell r="AO1763">
            <v>0</v>
          </cell>
          <cell r="AP1763">
            <v>1.85</v>
          </cell>
          <cell r="AQ1763">
            <v>0</v>
          </cell>
          <cell r="AR1763">
            <v>0</v>
          </cell>
          <cell r="AS1763">
            <v>0</v>
          </cell>
          <cell r="AT1763">
            <v>0</v>
          </cell>
          <cell r="AU1763">
            <v>0</v>
          </cell>
          <cell r="AV1763">
            <v>0</v>
          </cell>
          <cell r="AW1763">
            <v>0</v>
          </cell>
          <cell r="AX1763">
            <v>0</v>
          </cell>
          <cell r="AY1763" t="str">
            <v>HSS57.2X57.2X6.4</v>
          </cell>
        </row>
        <row r="1764">
          <cell r="A1764" t="str">
            <v>HSS</v>
          </cell>
          <cell r="B1764" t="str">
            <v>HSS2-1/4X2-1/4X3/16</v>
          </cell>
          <cell r="C1764">
            <v>4.9400000000000004</v>
          </cell>
          <cell r="D1764">
            <v>1.37</v>
          </cell>
          <cell r="E1764">
            <v>0</v>
          </cell>
          <cell r="F1764">
            <v>2.25</v>
          </cell>
          <cell r="G1764">
            <v>0</v>
          </cell>
          <cell r="H1764">
            <v>0</v>
          </cell>
          <cell r="I1764">
            <v>2.25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0.1875</v>
          </cell>
          <cell r="O1764">
            <v>0.17399999999999999</v>
          </cell>
          <cell r="P1764">
            <v>0</v>
          </cell>
          <cell r="Q1764">
            <v>0</v>
          </cell>
          <cell r="R1764">
            <v>0</v>
          </cell>
          <cell r="S1764">
            <v>0</v>
          </cell>
          <cell r="T1764">
            <v>0</v>
          </cell>
          <cell r="U1764">
            <v>0</v>
          </cell>
          <cell r="V1764">
            <v>0</v>
          </cell>
          <cell r="W1764">
            <v>0</v>
          </cell>
          <cell r="X1764">
            <v>9.93</v>
          </cell>
          <cell r="Y1764">
            <v>0</v>
          </cell>
          <cell r="Z1764">
            <v>9.93</v>
          </cell>
          <cell r="AA1764">
            <v>0</v>
          </cell>
          <cell r="AB1764">
            <v>0</v>
          </cell>
          <cell r="AC1764">
            <v>0</v>
          </cell>
          <cell r="AD1764">
            <v>0</v>
          </cell>
          <cell r="AE1764">
            <v>0.95299999999999996</v>
          </cell>
          <cell r="AF1764">
            <v>1.04</v>
          </cell>
          <cell r="AG1764">
            <v>0.84699999999999998</v>
          </cell>
          <cell r="AH1764">
            <v>0.83499999999999996</v>
          </cell>
          <cell r="AI1764">
            <v>0.95299999999999996</v>
          </cell>
          <cell r="AJ1764">
            <v>1.04</v>
          </cell>
          <cell r="AK1764">
            <v>0.84699999999999998</v>
          </cell>
          <cell r="AL1764">
            <v>0.83499999999999996</v>
          </cell>
          <cell r="AM1764">
            <v>0</v>
          </cell>
          <cell r="AN1764">
            <v>1.6</v>
          </cell>
          <cell r="AO1764">
            <v>0</v>
          </cell>
          <cell r="AP1764">
            <v>1.48</v>
          </cell>
          <cell r="AQ1764">
            <v>0</v>
          </cell>
          <cell r="AR1764">
            <v>0</v>
          </cell>
          <cell r="AS1764">
            <v>0</v>
          </cell>
          <cell r="AT1764">
            <v>0</v>
          </cell>
          <cell r="AU1764">
            <v>0</v>
          </cell>
          <cell r="AV1764">
            <v>0</v>
          </cell>
          <cell r="AW1764">
            <v>0</v>
          </cell>
          <cell r="AX1764">
            <v>0</v>
          </cell>
          <cell r="AY1764" t="str">
            <v>HSS57.2X57.2X4.8</v>
          </cell>
        </row>
        <row r="1765">
          <cell r="A1765" t="str">
            <v>HSS</v>
          </cell>
          <cell r="B1765" t="str">
            <v>HSS2-1/4X2-1/4X1/8</v>
          </cell>
          <cell r="C1765">
            <v>3.47</v>
          </cell>
          <cell r="D1765">
            <v>0.95599999999999996</v>
          </cell>
          <cell r="E1765">
            <v>0</v>
          </cell>
          <cell r="F1765">
            <v>2.25</v>
          </cell>
          <cell r="G1765">
            <v>0</v>
          </cell>
          <cell r="H1765">
            <v>0</v>
          </cell>
          <cell r="I1765">
            <v>2.25</v>
          </cell>
          <cell r="J1765">
            <v>0</v>
          </cell>
          <cell r="K1765">
            <v>0</v>
          </cell>
          <cell r="L1765">
            <v>0</v>
          </cell>
          <cell r="M1765">
            <v>0</v>
          </cell>
          <cell r="N1765">
            <v>0.125</v>
          </cell>
          <cell r="O1765">
            <v>0.11600000000000001</v>
          </cell>
          <cell r="P1765">
            <v>0</v>
          </cell>
          <cell r="Q1765">
            <v>0</v>
          </cell>
          <cell r="R1765">
            <v>0</v>
          </cell>
          <cell r="S1765">
            <v>0</v>
          </cell>
          <cell r="T1765">
            <v>0</v>
          </cell>
          <cell r="U1765">
            <v>0</v>
          </cell>
          <cell r="V1765">
            <v>0</v>
          </cell>
          <cell r="W1765">
            <v>0</v>
          </cell>
          <cell r="X1765">
            <v>16.399999999999999</v>
          </cell>
          <cell r="Y1765">
            <v>0</v>
          </cell>
          <cell r="Z1765">
            <v>16.399999999999999</v>
          </cell>
          <cell r="AA1765">
            <v>0</v>
          </cell>
          <cell r="AB1765">
            <v>0</v>
          </cell>
          <cell r="AC1765">
            <v>0</v>
          </cell>
          <cell r="AD1765">
            <v>0</v>
          </cell>
          <cell r="AE1765">
            <v>0.71199999999999997</v>
          </cell>
          <cell r="AF1765">
            <v>0.755</v>
          </cell>
          <cell r="AG1765">
            <v>0.63300000000000001</v>
          </cell>
          <cell r="AH1765">
            <v>0.86299999999999999</v>
          </cell>
          <cell r="AI1765">
            <v>0.71199999999999997</v>
          </cell>
          <cell r="AJ1765">
            <v>0.755</v>
          </cell>
          <cell r="AK1765">
            <v>0.63300000000000001</v>
          </cell>
          <cell r="AL1765">
            <v>0.86299999999999999</v>
          </cell>
          <cell r="AM1765">
            <v>0</v>
          </cell>
          <cell r="AN1765">
            <v>1.1499999999999999</v>
          </cell>
          <cell r="AO1765">
            <v>0</v>
          </cell>
          <cell r="AP1765">
            <v>1.05</v>
          </cell>
          <cell r="AQ1765">
            <v>0</v>
          </cell>
          <cell r="AR1765">
            <v>0</v>
          </cell>
          <cell r="AS1765">
            <v>0</v>
          </cell>
          <cell r="AT1765">
            <v>0</v>
          </cell>
          <cell r="AU1765">
            <v>0</v>
          </cell>
          <cell r="AV1765">
            <v>0</v>
          </cell>
          <cell r="AW1765">
            <v>0</v>
          </cell>
          <cell r="AX1765">
            <v>0</v>
          </cell>
          <cell r="AY1765" t="str">
            <v>HSS57.2X57.2X3.2</v>
          </cell>
        </row>
        <row r="1766">
          <cell r="A1766" t="str">
            <v>HSS</v>
          </cell>
          <cell r="B1766" t="str">
            <v>HSS2X2X1/4</v>
          </cell>
          <cell r="C1766">
            <v>5.38</v>
          </cell>
          <cell r="D1766">
            <v>1.51</v>
          </cell>
          <cell r="E1766">
            <v>0</v>
          </cell>
          <cell r="F1766">
            <v>2</v>
          </cell>
          <cell r="G1766">
            <v>0</v>
          </cell>
          <cell r="H1766">
            <v>0</v>
          </cell>
          <cell r="I1766">
            <v>2</v>
          </cell>
          <cell r="J1766">
            <v>0</v>
          </cell>
          <cell r="K1766">
            <v>0</v>
          </cell>
          <cell r="L1766">
            <v>0</v>
          </cell>
          <cell r="M1766">
            <v>0</v>
          </cell>
          <cell r="N1766">
            <v>0.25</v>
          </cell>
          <cell r="O1766">
            <v>0.23300000000000001</v>
          </cell>
          <cell r="P1766">
            <v>0</v>
          </cell>
          <cell r="Q1766">
            <v>0</v>
          </cell>
          <cell r="R1766">
            <v>0</v>
          </cell>
          <cell r="S1766">
            <v>0</v>
          </cell>
          <cell r="T1766">
            <v>0</v>
          </cell>
          <cell r="U1766">
            <v>0</v>
          </cell>
          <cell r="V1766">
            <v>0</v>
          </cell>
          <cell r="W1766">
            <v>0</v>
          </cell>
          <cell r="X1766">
            <v>5.58</v>
          </cell>
          <cell r="Y1766">
            <v>0</v>
          </cell>
          <cell r="Z1766">
            <v>5.58</v>
          </cell>
          <cell r="AA1766">
            <v>0</v>
          </cell>
          <cell r="AB1766">
            <v>0</v>
          </cell>
          <cell r="AC1766">
            <v>0</v>
          </cell>
          <cell r="AD1766">
            <v>0</v>
          </cell>
          <cell r="AE1766">
            <v>0.747</v>
          </cell>
          <cell r="AF1766">
            <v>0.96399999999999997</v>
          </cell>
          <cell r="AG1766">
            <v>0.747</v>
          </cell>
          <cell r="AH1766">
            <v>0.70399999999999996</v>
          </cell>
          <cell r="AI1766">
            <v>0.747</v>
          </cell>
          <cell r="AJ1766">
            <v>0.96399999999999997</v>
          </cell>
          <cell r="AK1766">
            <v>0.747</v>
          </cell>
          <cell r="AL1766">
            <v>0.70399999999999996</v>
          </cell>
          <cell r="AM1766">
            <v>0</v>
          </cell>
          <cell r="AN1766">
            <v>1.31</v>
          </cell>
          <cell r="AO1766">
            <v>0</v>
          </cell>
          <cell r="AP1766">
            <v>1.41</v>
          </cell>
          <cell r="AQ1766">
            <v>0</v>
          </cell>
          <cell r="AR1766">
            <v>0</v>
          </cell>
          <cell r="AS1766">
            <v>0</v>
          </cell>
          <cell r="AT1766">
            <v>0</v>
          </cell>
          <cell r="AU1766">
            <v>0</v>
          </cell>
          <cell r="AV1766">
            <v>0</v>
          </cell>
          <cell r="AW1766">
            <v>0</v>
          </cell>
          <cell r="AX1766">
            <v>0</v>
          </cell>
          <cell r="AY1766" t="str">
            <v>HSS50.8X50.8X6.4</v>
          </cell>
        </row>
        <row r="1767">
          <cell r="A1767" t="str">
            <v>HSS</v>
          </cell>
          <cell r="B1767" t="str">
            <v>HSS2X2X3/16</v>
          </cell>
          <cell r="C1767">
            <v>4.3</v>
          </cell>
          <cell r="D1767">
            <v>1.19</v>
          </cell>
          <cell r="E1767">
            <v>0</v>
          </cell>
          <cell r="F1767">
            <v>2</v>
          </cell>
          <cell r="G1767">
            <v>0</v>
          </cell>
          <cell r="H1767">
            <v>0</v>
          </cell>
          <cell r="I1767">
            <v>2</v>
          </cell>
          <cell r="J1767">
            <v>0</v>
          </cell>
          <cell r="K1767">
            <v>0</v>
          </cell>
          <cell r="L1767">
            <v>0</v>
          </cell>
          <cell r="M1767">
            <v>0</v>
          </cell>
          <cell r="N1767">
            <v>0.1875</v>
          </cell>
          <cell r="O1767">
            <v>0.17399999999999999</v>
          </cell>
          <cell r="P1767">
            <v>0</v>
          </cell>
          <cell r="Q1767">
            <v>0</v>
          </cell>
          <cell r="R1767">
            <v>0</v>
          </cell>
          <cell r="S1767">
            <v>0</v>
          </cell>
          <cell r="T1767">
            <v>0</v>
          </cell>
          <cell r="U1767">
            <v>0</v>
          </cell>
          <cell r="V1767">
            <v>0</v>
          </cell>
          <cell r="W1767">
            <v>0</v>
          </cell>
          <cell r="X1767">
            <v>8.49</v>
          </cell>
          <cell r="Y1767">
            <v>0</v>
          </cell>
          <cell r="Z1767">
            <v>8.49</v>
          </cell>
          <cell r="AA1767">
            <v>0</v>
          </cell>
          <cell r="AB1767">
            <v>0</v>
          </cell>
          <cell r="AC1767">
            <v>0</v>
          </cell>
          <cell r="AD1767">
            <v>0</v>
          </cell>
          <cell r="AE1767">
            <v>0.64100000000000001</v>
          </cell>
          <cell r="AF1767">
            <v>0.79700000000000004</v>
          </cell>
          <cell r="AG1767">
            <v>0.64100000000000001</v>
          </cell>
          <cell r="AH1767">
            <v>0.73299999999999998</v>
          </cell>
          <cell r="AI1767">
            <v>0.64100000000000001</v>
          </cell>
          <cell r="AJ1767">
            <v>0.79700000000000004</v>
          </cell>
          <cell r="AK1767">
            <v>0.64100000000000001</v>
          </cell>
          <cell r="AL1767">
            <v>0.73299999999999998</v>
          </cell>
          <cell r="AM1767">
            <v>0</v>
          </cell>
          <cell r="AN1767">
            <v>1.0900000000000001</v>
          </cell>
          <cell r="AO1767">
            <v>0</v>
          </cell>
          <cell r="AP1767">
            <v>1.1399999999999999</v>
          </cell>
          <cell r="AQ1767">
            <v>0</v>
          </cell>
          <cell r="AR1767">
            <v>0</v>
          </cell>
          <cell r="AS1767">
            <v>0</v>
          </cell>
          <cell r="AT1767">
            <v>0</v>
          </cell>
          <cell r="AU1767">
            <v>0</v>
          </cell>
          <cell r="AV1767">
            <v>0</v>
          </cell>
          <cell r="AW1767">
            <v>0</v>
          </cell>
          <cell r="AX1767">
            <v>0</v>
          </cell>
          <cell r="AY1767" t="str">
            <v>HSS50.8X50.8X4.8</v>
          </cell>
        </row>
        <row r="1768">
          <cell r="A1768" t="str">
            <v>HSS</v>
          </cell>
          <cell r="B1768" t="str">
            <v>HSS2X2X1/8</v>
          </cell>
          <cell r="C1768">
            <v>3.04</v>
          </cell>
          <cell r="D1768">
            <v>0.84</v>
          </cell>
          <cell r="E1768">
            <v>0</v>
          </cell>
          <cell r="F1768">
            <v>2</v>
          </cell>
          <cell r="G1768">
            <v>0</v>
          </cell>
          <cell r="H1768">
            <v>0</v>
          </cell>
          <cell r="I1768">
            <v>2</v>
          </cell>
          <cell r="J1768">
            <v>0</v>
          </cell>
          <cell r="K1768">
            <v>0</v>
          </cell>
          <cell r="L1768">
            <v>0</v>
          </cell>
          <cell r="M1768">
            <v>0</v>
          </cell>
          <cell r="N1768">
            <v>0.125</v>
          </cell>
          <cell r="O1768">
            <v>0.11600000000000001</v>
          </cell>
          <cell r="P1768">
            <v>0</v>
          </cell>
          <cell r="Q1768">
            <v>0</v>
          </cell>
          <cell r="R1768">
            <v>0</v>
          </cell>
          <cell r="S1768">
            <v>0</v>
          </cell>
          <cell r="T1768">
            <v>0</v>
          </cell>
          <cell r="U1768">
            <v>0</v>
          </cell>
          <cell r="V1768">
            <v>0</v>
          </cell>
          <cell r="W1768">
            <v>0</v>
          </cell>
          <cell r="X1768">
            <v>14.2</v>
          </cell>
          <cell r="Y1768">
            <v>0</v>
          </cell>
          <cell r="Z1768">
            <v>14.2</v>
          </cell>
          <cell r="AA1768">
            <v>0</v>
          </cell>
          <cell r="AB1768">
            <v>0</v>
          </cell>
          <cell r="AC1768">
            <v>0</v>
          </cell>
          <cell r="AD1768">
            <v>0</v>
          </cell>
          <cell r="AE1768">
            <v>0.48599999999999999</v>
          </cell>
          <cell r="AF1768">
            <v>0.58399999999999996</v>
          </cell>
          <cell r="AG1768">
            <v>0.48599999999999999</v>
          </cell>
          <cell r="AH1768">
            <v>0.76100000000000001</v>
          </cell>
          <cell r="AI1768">
            <v>0.48599999999999999</v>
          </cell>
          <cell r="AJ1768">
            <v>0.58399999999999996</v>
          </cell>
          <cell r="AK1768">
            <v>0.48599999999999999</v>
          </cell>
          <cell r="AL1768">
            <v>0.76100000000000001</v>
          </cell>
          <cell r="AM1768">
            <v>0</v>
          </cell>
          <cell r="AN1768">
            <v>0.79600000000000004</v>
          </cell>
          <cell r="AO1768">
            <v>0</v>
          </cell>
          <cell r="AP1768">
            <v>0.81699999999999995</v>
          </cell>
          <cell r="AQ1768">
            <v>0</v>
          </cell>
          <cell r="AR1768">
            <v>0</v>
          </cell>
          <cell r="AS1768">
            <v>0</v>
          </cell>
          <cell r="AT1768">
            <v>0</v>
          </cell>
          <cell r="AU1768">
            <v>0</v>
          </cell>
          <cell r="AV1768">
            <v>0</v>
          </cell>
          <cell r="AW1768">
            <v>0</v>
          </cell>
          <cell r="AX1768">
            <v>0</v>
          </cell>
          <cell r="AY1768" t="str">
            <v>HSS50.8X50.8X3.2</v>
          </cell>
        </row>
        <row r="1769">
          <cell r="A1769" t="str">
            <v>HSS</v>
          </cell>
          <cell r="B1769" t="str">
            <v>HSS2X1-1/2X3/16</v>
          </cell>
          <cell r="C1769">
            <v>3.66</v>
          </cell>
          <cell r="D1769">
            <v>1.02</v>
          </cell>
          <cell r="E1769">
            <v>0</v>
          </cell>
          <cell r="F1769">
            <v>2</v>
          </cell>
          <cell r="G1769">
            <v>0</v>
          </cell>
          <cell r="H1769">
            <v>0</v>
          </cell>
          <cell r="I1769">
            <v>1.5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0.1875</v>
          </cell>
          <cell r="O1769">
            <v>0.17399999999999999</v>
          </cell>
          <cell r="P1769">
            <v>0</v>
          </cell>
          <cell r="Q1769">
            <v>0</v>
          </cell>
          <cell r="R1769">
            <v>0</v>
          </cell>
          <cell r="S1769">
            <v>0</v>
          </cell>
          <cell r="T1769">
            <v>0</v>
          </cell>
          <cell r="U1769">
            <v>0</v>
          </cell>
          <cell r="V1769">
            <v>0</v>
          </cell>
          <cell r="W1769">
            <v>0</v>
          </cell>
          <cell r="X1769">
            <v>5.62</v>
          </cell>
          <cell r="Y1769">
            <v>0</v>
          </cell>
          <cell r="Z1769">
            <v>8.49</v>
          </cell>
          <cell r="AA1769">
            <v>0</v>
          </cell>
          <cell r="AB1769">
            <v>0</v>
          </cell>
          <cell r="AC1769">
            <v>0</v>
          </cell>
          <cell r="AD1769">
            <v>0</v>
          </cell>
          <cell r="AE1769">
            <v>0.495</v>
          </cell>
          <cell r="AF1769">
            <v>0.63900000000000001</v>
          </cell>
          <cell r="AG1769">
            <v>0.495</v>
          </cell>
          <cell r="AH1769">
            <v>0.69699999999999995</v>
          </cell>
          <cell r="AI1769">
            <v>0.313</v>
          </cell>
          <cell r="AJ1769">
            <v>0.52100000000000002</v>
          </cell>
          <cell r="AK1769">
            <v>0.41699999999999998</v>
          </cell>
          <cell r="AL1769">
            <v>0.55400000000000005</v>
          </cell>
          <cell r="AM1769">
            <v>0</v>
          </cell>
          <cell r="AN1769">
            <v>0.66400000000000003</v>
          </cell>
          <cell r="AO1769">
            <v>0</v>
          </cell>
          <cell r="AP1769">
            <v>0.82199999999999995</v>
          </cell>
          <cell r="AQ1769">
            <v>0</v>
          </cell>
          <cell r="AR1769">
            <v>0</v>
          </cell>
          <cell r="AS1769">
            <v>0</v>
          </cell>
          <cell r="AT1769">
            <v>0</v>
          </cell>
          <cell r="AU1769">
            <v>0</v>
          </cell>
          <cell r="AV1769">
            <v>0</v>
          </cell>
          <cell r="AW1769">
            <v>0</v>
          </cell>
          <cell r="AX1769">
            <v>0</v>
          </cell>
          <cell r="AY1769" t="str">
            <v>HSS50.8X38.1X4.8</v>
          </cell>
        </row>
        <row r="1770">
          <cell r="A1770" t="str">
            <v>HSS</v>
          </cell>
          <cell r="B1770" t="str">
            <v>HSS2X1X3/16</v>
          </cell>
          <cell r="C1770">
            <v>3.02</v>
          </cell>
          <cell r="D1770">
            <v>0.84499999999999997</v>
          </cell>
          <cell r="E1770">
            <v>0</v>
          </cell>
          <cell r="F1770">
            <v>2</v>
          </cell>
          <cell r="G1770">
            <v>0</v>
          </cell>
          <cell r="H1770">
            <v>0</v>
          </cell>
          <cell r="I1770">
            <v>1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0.1875</v>
          </cell>
          <cell r="O1770">
            <v>0.17399999999999999</v>
          </cell>
          <cell r="P1770">
            <v>0</v>
          </cell>
          <cell r="Q1770">
            <v>0</v>
          </cell>
          <cell r="R1770">
            <v>0</v>
          </cell>
          <cell r="S1770">
            <v>0</v>
          </cell>
          <cell r="T1770">
            <v>0</v>
          </cell>
          <cell r="U1770">
            <v>0</v>
          </cell>
          <cell r="V1770">
            <v>0</v>
          </cell>
          <cell r="W1770">
            <v>0</v>
          </cell>
          <cell r="X1770">
            <v>2.75</v>
          </cell>
          <cell r="Y1770">
            <v>0</v>
          </cell>
          <cell r="Z1770">
            <v>8.49</v>
          </cell>
          <cell r="AA1770">
            <v>0</v>
          </cell>
          <cell r="AB1770">
            <v>0</v>
          </cell>
          <cell r="AC1770">
            <v>0</v>
          </cell>
          <cell r="AD1770">
            <v>0</v>
          </cell>
          <cell r="AE1770">
            <v>0.35</v>
          </cell>
          <cell r="AF1770">
            <v>0.48</v>
          </cell>
          <cell r="AG1770">
            <v>0.35</v>
          </cell>
          <cell r="AH1770">
            <v>0.64300000000000002</v>
          </cell>
          <cell r="AI1770">
            <v>0.112</v>
          </cell>
          <cell r="AJ1770">
            <v>0.28799999999999998</v>
          </cell>
          <cell r="AK1770">
            <v>0.22500000000000001</v>
          </cell>
          <cell r="AL1770">
            <v>0.36499999999999999</v>
          </cell>
          <cell r="AM1770">
            <v>0</v>
          </cell>
          <cell r="AN1770">
            <v>0.30099999999999999</v>
          </cell>
          <cell r="AO1770">
            <v>0</v>
          </cell>
          <cell r="AP1770">
            <v>0.505</v>
          </cell>
          <cell r="AQ1770">
            <v>0</v>
          </cell>
          <cell r="AR1770">
            <v>0</v>
          </cell>
          <cell r="AS1770">
            <v>0</v>
          </cell>
          <cell r="AT1770">
            <v>0</v>
          </cell>
          <cell r="AU1770">
            <v>0</v>
          </cell>
          <cell r="AV1770">
            <v>0</v>
          </cell>
          <cell r="AW1770">
            <v>0</v>
          </cell>
          <cell r="AX1770">
            <v>0</v>
          </cell>
          <cell r="AY1770" t="str">
            <v>HSS50.8X25.4X4.8</v>
          </cell>
        </row>
        <row r="1771">
          <cell r="A1771" t="str">
            <v>HSS</v>
          </cell>
          <cell r="B1771" t="str">
            <v>HSS2X1X1/8</v>
          </cell>
          <cell r="C1771">
            <v>2.19</v>
          </cell>
          <cell r="D1771">
            <v>0.60799999999999998</v>
          </cell>
          <cell r="E1771">
            <v>0</v>
          </cell>
          <cell r="F1771">
            <v>2</v>
          </cell>
          <cell r="G1771">
            <v>0</v>
          </cell>
          <cell r="H1771">
            <v>0</v>
          </cell>
          <cell r="I1771">
            <v>1</v>
          </cell>
          <cell r="J1771">
            <v>0</v>
          </cell>
          <cell r="K1771">
            <v>0</v>
          </cell>
          <cell r="L1771">
            <v>0</v>
          </cell>
          <cell r="M1771">
            <v>0</v>
          </cell>
          <cell r="N1771">
            <v>0.125</v>
          </cell>
          <cell r="O1771">
            <v>0.11600000000000001</v>
          </cell>
          <cell r="P1771">
            <v>0</v>
          </cell>
          <cell r="Q1771">
            <v>0</v>
          </cell>
          <cell r="R1771">
            <v>0</v>
          </cell>
          <cell r="S1771">
            <v>0</v>
          </cell>
          <cell r="T1771">
            <v>0</v>
          </cell>
          <cell r="U1771">
            <v>0</v>
          </cell>
          <cell r="V1771">
            <v>0</v>
          </cell>
          <cell r="W1771">
            <v>0</v>
          </cell>
          <cell r="X1771">
            <v>5.62</v>
          </cell>
          <cell r="Y1771">
            <v>0</v>
          </cell>
          <cell r="Z1771">
            <v>14.2</v>
          </cell>
          <cell r="AA1771">
            <v>0</v>
          </cell>
          <cell r="AB1771">
            <v>0</v>
          </cell>
          <cell r="AC1771">
            <v>0</v>
          </cell>
          <cell r="AD1771">
            <v>0</v>
          </cell>
          <cell r="AE1771">
            <v>0.28000000000000003</v>
          </cell>
          <cell r="AF1771">
            <v>0.36599999999999999</v>
          </cell>
          <cell r="AG1771">
            <v>0.28000000000000003</v>
          </cell>
          <cell r="AH1771">
            <v>0.67900000000000005</v>
          </cell>
          <cell r="AI1771">
            <v>9.2200000000000004E-2</v>
          </cell>
          <cell r="AJ1771">
            <v>0.223</v>
          </cell>
          <cell r="AK1771">
            <v>0.184</v>
          </cell>
          <cell r="AL1771">
            <v>0.39</v>
          </cell>
          <cell r="AM1771">
            <v>0</v>
          </cell>
          <cell r="AN1771">
            <v>0.23799999999999999</v>
          </cell>
          <cell r="AO1771">
            <v>0</v>
          </cell>
          <cell r="AP1771">
            <v>0.38</v>
          </cell>
          <cell r="AQ1771">
            <v>0</v>
          </cell>
          <cell r="AR1771">
            <v>0</v>
          </cell>
          <cell r="AS1771">
            <v>0</v>
          </cell>
          <cell r="AT1771">
            <v>0</v>
          </cell>
          <cell r="AU1771">
            <v>0</v>
          </cell>
          <cell r="AV1771">
            <v>0</v>
          </cell>
          <cell r="AW1771">
            <v>0</v>
          </cell>
          <cell r="AX1771">
            <v>0</v>
          </cell>
          <cell r="AY1771" t="str">
            <v>HSS50.8X25.4X3.2</v>
          </cell>
        </row>
        <row r="1772">
          <cell r="A1772" t="str">
            <v>HSS</v>
          </cell>
          <cell r="B1772" t="str">
            <v>HSS1-3/4X1-3/4X3/16</v>
          </cell>
          <cell r="C1772">
            <v>3.66</v>
          </cell>
          <cell r="D1772">
            <v>1.02</v>
          </cell>
          <cell r="E1772">
            <v>0</v>
          </cell>
          <cell r="F1772">
            <v>1.75</v>
          </cell>
          <cell r="G1772">
            <v>0</v>
          </cell>
          <cell r="H1772">
            <v>0</v>
          </cell>
          <cell r="I1772">
            <v>1.75</v>
          </cell>
          <cell r="J1772">
            <v>0</v>
          </cell>
          <cell r="K1772">
            <v>0</v>
          </cell>
          <cell r="L1772">
            <v>0</v>
          </cell>
          <cell r="M1772">
            <v>0</v>
          </cell>
          <cell r="N1772">
            <v>0.1875</v>
          </cell>
          <cell r="O1772">
            <v>0.17399999999999999</v>
          </cell>
          <cell r="P1772">
            <v>0</v>
          </cell>
          <cell r="Q1772">
            <v>0</v>
          </cell>
          <cell r="R1772">
            <v>0</v>
          </cell>
          <cell r="S1772">
            <v>0</v>
          </cell>
          <cell r="T1772">
            <v>0</v>
          </cell>
          <cell r="U1772">
            <v>0</v>
          </cell>
          <cell r="V1772">
            <v>0</v>
          </cell>
          <cell r="W1772">
            <v>0</v>
          </cell>
          <cell r="X1772">
            <v>7.06</v>
          </cell>
          <cell r="Y1772">
            <v>0</v>
          </cell>
          <cell r="Z1772">
            <v>7.06</v>
          </cell>
          <cell r="AA1772">
            <v>0</v>
          </cell>
          <cell r="AB1772">
            <v>0</v>
          </cell>
          <cell r="AC1772">
            <v>0</v>
          </cell>
          <cell r="AD1772">
            <v>0</v>
          </cell>
          <cell r="AE1772">
            <v>0.40500000000000003</v>
          </cell>
          <cell r="AF1772">
            <v>0.58499999999999996</v>
          </cell>
          <cell r="AG1772">
            <v>0.46300000000000002</v>
          </cell>
          <cell r="AH1772">
            <v>0.63100000000000001</v>
          </cell>
          <cell r="AI1772">
            <v>0.40500000000000003</v>
          </cell>
          <cell r="AJ1772">
            <v>0.58499999999999996</v>
          </cell>
          <cell r="AK1772">
            <v>0.46300000000000002</v>
          </cell>
          <cell r="AL1772">
            <v>0.63100000000000001</v>
          </cell>
          <cell r="AM1772">
            <v>0</v>
          </cell>
          <cell r="AN1772">
            <v>0.69899999999999995</v>
          </cell>
          <cell r="AO1772">
            <v>0</v>
          </cell>
          <cell r="AP1772">
            <v>0.84399999999999997</v>
          </cell>
          <cell r="AQ1772">
            <v>0</v>
          </cell>
          <cell r="AR1772">
            <v>0</v>
          </cell>
          <cell r="AS1772">
            <v>0</v>
          </cell>
          <cell r="AT1772">
            <v>0</v>
          </cell>
          <cell r="AU1772">
            <v>0</v>
          </cell>
          <cell r="AV1772">
            <v>0</v>
          </cell>
          <cell r="AW1772">
            <v>0</v>
          </cell>
          <cell r="AX1772">
            <v>0</v>
          </cell>
          <cell r="AY1772" t="str">
            <v>HSS44.5X44.5X4.8</v>
          </cell>
        </row>
        <row r="1773">
          <cell r="A1773" t="str">
            <v>HSS</v>
          </cell>
          <cell r="B1773" t="str">
            <v>HSS1-5/8X1-5/8X3/16</v>
          </cell>
          <cell r="C1773">
            <v>3.34</v>
          </cell>
          <cell r="D1773">
            <v>0.93200000000000005</v>
          </cell>
          <cell r="E1773">
            <v>0</v>
          </cell>
          <cell r="F1773">
            <v>1.625</v>
          </cell>
          <cell r="G1773">
            <v>0</v>
          </cell>
          <cell r="H1773">
            <v>0</v>
          </cell>
          <cell r="I1773">
            <v>1.625</v>
          </cell>
          <cell r="J1773">
            <v>0</v>
          </cell>
          <cell r="K1773">
            <v>0</v>
          </cell>
          <cell r="L1773">
            <v>0</v>
          </cell>
          <cell r="M1773">
            <v>0</v>
          </cell>
          <cell r="N1773">
            <v>0.1875</v>
          </cell>
          <cell r="O1773">
            <v>0.17399999999999999</v>
          </cell>
          <cell r="P1773">
            <v>0</v>
          </cell>
          <cell r="Q1773">
            <v>0</v>
          </cell>
          <cell r="R1773">
            <v>0</v>
          </cell>
          <cell r="S1773">
            <v>0</v>
          </cell>
          <cell r="T1773">
            <v>0</v>
          </cell>
          <cell r="U1773">
            <v>0</v>
          </cell>
          <cell r="V1773">
            <v>0</v>
          </cell>
          <cell r="W1773">
            <v>0</v>
          </cell>
          <cell r="X1773">
            <v>6.34</v>
          </cell>
          <cell r="Y1773">
            <v>0</v>
          </cell>
          <cell r="Z1773">
            <v>6.34</v>
          </cell>
          <cell r="AA1773">
            <v>0</v>
          </cell>
          <cell r="AB1773">
            <v>0</v>
          </cell>
          <cell r="AC1773">
            <v>0</v>
          </cell>
          <cell r="AD1773">
            <v>0</v>
          </cell>
          <cell r="AE1773">
            <v>0.313</v>
          </cell>
          <cell r="AF1773">
            <v>0.49099999999999999</v>
          </cell>
          <cell r="AG1773">
            <v>0.38500000000000001</v>
          </cell>
          <cell r="AH1773">
            <v>0.57999999999999996</v>
          </cell>
          <cell r="AI1773">
            <v>0.313</v>
          </cell>
          <cell r="AJ1773">
            <v>0.49099999999999999</v>
          </cell>
          <cell r="AK1773">
            <v>0.38500000000000001</v>
          </cell>
          <cell r="AL1773">
            <v>0.57999999999999996</v>
          </cell>
          <cell r="AM1773">
            <v>0</v>
          </cell>
          <cell r="AN1773">
            <v>0.54400000000000004</v>
          </cell>
          <cell r="AO1773">
            <v>0</v>
          </cell>
          <cell r="AP1773">
            <v>0.71199999999999997</v>
          </cell>
          <cell r="AQ1773">
            <v>0</v>
          </cell>
          <cell r="AR1773">
            <v>0</v>
          </cell>
          <cell r="AS1773">
            <v>0</v>
          </cell>
          <cell r="AT1773">
            <v>0</v>
          </cell>
          <cell r="AU1773">
            <v>0</v>
          </cell>
          <cell r="AV1773">
            <v>0</v>
          </cell>
          <cell r="AW1773">
            <v>0</v>
          </cell>
          <cell r="AX1773">
            <v>0</v>
          </cell>
          <cell r="AY1773" t="str">
            <v>HSS41.3X41.3X4.8</v>
          </cell>
        </row>
        <row r="1774">
          <cell r="A1774" t="str">
            <v>HSS</v>
          </cell>
          <cell r="B1774" t="str">
            <v>HSS1-5/8X1-5/8X1/8</v>
          </cell>
          <cell r="C1774">
            <v>2.41</v>
          </cell>
          <cell r="D1774">
            <v>0.66600000000000004</v>
          </cell>
          <cell r="E1774">
            <v>0</v>
          </cell>
          <cell r="F1774">
            <v>1.625</v>
          </cell>
          <cell r="G1774">
            <v>0</v>
          </cell>
          <cell r="H1774">
            <v>0</v>
          </cell>
          <cell r="I1774">
            <v>1.625</v>
          </cell>
          <cell r="J1774">
            <v>0</v>
          </cell>
          <cell r="K1774">
            <v>0</v>
          </cell>
          <cell r="L1774">
            <v>0</v>
          </cell>
          <cell r="M1774">
            <v>0</v>
          </cell>
          <cell r="N1774">
            <v>0.125</v>
          </cell>
          <cell r="O1774">
            <v>0.11600000000000001</v>
          </cell>
          <cell r="P1774">
            <v>0</v>
          </cell>
          <cell r="Q1774">
            <v>0</v>
          </cell>
          <cell r="R1774">
            <v>0</v>
          </cell>
          <cell r="S1774">
            <v>0</v>
          </cell>
          <cell r="T1774">
            <v>0</v>
          </cell>
          <cell r="U1774">
            <v>0</v>
          </cell>
          <cell r="V1774">
            <v>0</v>
          </cell>
          <cell r="W1774">
            <v>0</v>
          </cell>
          <cell r="X1774">
            <v>11</v>
          </cell>
          <cell r="Y1774">
            <v>0</v>
          </cell>
          <cell r="Z1774">
            <v>11</v>
          </cell>
          <cell r="AA1774">
            <v>0</v>
          </cell>
          <cell r="AB1774">
            <v>0</v>
          </cell>
          <cell r="AC1774">
            <v>0</v>
          </cell>
          <cell r="AD1774">
            <v>0</v>
          </cell>
          <cell r="AE1774">
            <v>0.246</v>
          </cell>
          <cell r="AF1774">
            <v>0.37</v>
          </cell>
          <cell r="AG1774">
            <v>0.30299999999999999</v>
          </cell>
          <cell r="AH1774">
            <v>0.60799999999999998</v>
          </cell>
          <cell r="AI1774">
            <v>0.246</v>
          </cell>
          <cell r="AJ1774">
            <v>0.37</v>
          </cell>
          <cell r="AK1774">
            <v>0.30299999999999999</v>
          </cell>
          <cell r="AL1774">
            <v>0.60799999999999998</v>
          </cell>
          <cell r="AM1774">
            <v>0</v>
          </cell>
          <cell r="AN1774">
            <v>0.41</v>
          </cell>
          <cell r="AO1774">
            <v>0</v>
          </cell>
          <cell r="AP1774">
            <v>0.52200000000000002</v>
          </cell>
          <cell r="AQ1774">
            <v>0</v>
          </cell>
          <cell r="AR1774">
            <v>0</v>
          </cell>
          <cell r="AS1774">
            <v>0</v>
          </cell>
          <cell r="AT1774">
            <v>0</v>
          </cell>
          <cell r="AU1774">
            <v>0</v>
          </cell>
          <cell r="AV1774">
            <v>0</v>
          </cell>
          <cell r="AW1774">
            <v>0</v>
          </cell>
          <cell r="AX1774">
            <v>0</v>
          </cell>
          <cell r="AY1774" t="str">
            <v>HSS41.3X41.3X3.2</v>
          </cell>
        </row>
        <row r="1775">
          <cell r="A1775" t="str">
            <v>HSS</v>
          </cell>
          <cell r="B1775" t="str">
            <v>HSS1-1/2X1-1/2X3/16</v>
          </cell>
          <cell r="C1775">
            <v>3.02</v>
          </cell>
          <cell r="D1775">
            <v>0.84499999999999997</v>
          </cell>
          <cell r="E1775">
            <v>0</v>
          </cell>
          <cell r="F1775">
            <v>1.5</v>
          </cell>
          <cell r="G1775">
            <v>0</v>
          </cell>
          <cell r="H1775">
            <v>0</v>
          </cell>
          <cell r="I1775">
            <v>1.5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0.1875</v>
          </cell>
          <cell r="O1775">
            <v>0.17399999999999999</v>
          </cell>
          <cell r="P1775">
            <v>0</v>
          </cell>
          <cell r="Q1775">
            <v>0</v>
          </cell>
          <cell r="R1775">
            <v>0</v>
          </cell>
          <cell r="S1775">
            <v>0</v>
          </cell>
          <cell r="T1775">
            <v>0</v>
          </cell>
          <cell r="U1775">
            <v>0</v>
          </cell>
          <cell r="V1775">
            <v>0</v>
          </cell>
          <cell r="W1775">
            <v>0</v>
          </cell>
          <cell r="X1775">
            <v>5.62</v>
          </cell>
          <cell r="Y1775">
            <v>0</v>
          </cell>
          <cell r="Z1775">
            <v>5.62</v>
          </cell>
          <cell r="AA1775">
            <v>0</v>
          </cell>
          <cell r="AB1775">
            <v>0</v>
          </cell>
          <cell r="AC1775">
            <v>0</v>
          </cell>
          <cell r="AD1775">
            <v>0</v>
          </cell>
          <cell r="AE1775">
            <v>0.23599999999999999</v>
          </cell>
          <cell r="AF1775">
            <v>0.40600000000000003</v>
          </cell>
          <cell r="AG1775">
            <v>0.315</v>
          </cell>
          <cell r="AH1775">
            <v>0.52800000000000002</v>
          </cell>
          <cell r="AI1775">
            <v>0.23599999999999999</v>
          </cell>
          <cell r="AJ1775">
            <v>0.40600000000000003</v>
          </cell>
          <cell r="AK1775">
            <v>0.315</v>
          </cell>
          <cell r="AL1775">
            <v>0.52800000000000002</v>
          </cell>
          <cell r="AM1775">
            <v>0</v>
          </cell>
          <cell r="AN1775">
            <v>0.41399999999999998</v>
          </cell>
          <cell r="AO1775">
            <v>0</v>
          </cell>
          <cell r="AP1775">
            <v>0.59199999999999997</v>
          </cell>
          <cell r="AQ1775">
            <v>0</v>
          </cell>
          <cell r="AR1775">
            <v>0</v>
          </cell>
          <cell r="AS1775">
            <v>0</v>
          </cell>
          <cell r="AT1775">
            <v>0</v>
          </cell>
          <cell r="AU1775">
            <v>0</v>
          </cell>
          <cell r="AV1775">
            <v>0</v>
          </cell>
          <cell r="AW1775">
            <v>0</v>
          </cell>
          <cell r="AX1775">
            <v>0</v>
          </cell>
          <cell r="AY1775" t="str">
            <v>HSS38.1X38.1X4.8</v>
          </cell>
        </row>
        <row r="1776">
          <cell r="A1776" t="str">
            <v>HSS</v>
          </cell>
          <cell r="B1776" t="str">
            <v>HSS1-1/2X1-1/2X1/8</v>
          </cell>
          <cell r="C1776">
            <v>2.19</v>
          </cell>
          <cell r="D1776">
            <v>0.60799999999999998</v>
          </cell>
          <cell r="E1776">
            <v>0</v>
          </cell>
          <cell r="F1776">
            <v>1.5</v>
          </cell>
          <cell r="G1776">
            <v>0</v>
          </cell>
          <cell r="H1776">
            <v>0</v>
          </cell>
          <cell r="I1776">
            <v>1.5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0.125</v>
          </cell>
          <cell r="O1776">
            <v>0.11600000000000001</v>
          </cell>
          <cell r="P1776">
            <v>0</v>
          </cell>
          <cell r="Q1776">
            <v>0</v>
          </cell>
          <cell r="R1776">
            <v>0</v>
          </cell>
          <cell r="S1776">
            <v>0</v>
          </cell>
          <cell r="T1776">
            <v>0</v>
          </cell>
          <cell r="U1776">
            <v>0</v>
          </cell>
          <cell r="V1776">
            <v>0</v>
          </cell>
          <cell r="W1776">
            <v>0</v>
          </cell>
          <cell r="X1776">
            <v>9.93</v>
          </cell>
          <cell r="Y1776">
            <v>0</v>
          </cell>
          <cell r="Z1776">
            <v>9.93</v>
          </cell>
          <cell r="AA1776">
            <v>0</v>
          </cell>
          <cell r="AB1776">
            <v>0</v>
          </cell>
          <cell r="AC1776">
            <v>0</v>
          </cell>
          <cell r="AD1776">
            <v>0</v>
          </cell>
          <cell r="AE1776">
            <v>0.188</v>
          </cell>
          <cell r="AF1776">
            <v>0.309</v>
          </cell>
          <cell r="AG1776">
            <v>0.251</v>
          </cell>
          <cell r="AH1776">
            <v>0.55700000000000005</v>
          </cell>
          <cell r="AI1776">
            <v>0.188</v>
          </cell>
          <cell r="AJ1776">
            <v>0.309</v>
          </cell>
          <cell r="AK1776">
            <v>0.251</v>
          </cell>
          <cell r="AL1776">
            <v>0.55700000000000005</v>
          </cell>
          <cell r="AM1776">
            <v>0</v>
          </cell>
          <cell r="AN1776">
            <v>0.316</v>
          </cell>
          <cell r="AO1776">
            <v>0</v>
          </cell>
          <cell r="AP1776">
            <v>0.438</v>
          </cell>
          <cell r="AQ1776">
            <v>0</v>
          </cell>
          <cell r="AR1776">
            <v>0</v>
          </cell>
          <cell r="AS1776">
            <v>0</v>
          </cell>
          <cell r="AT1776">
            <v>0</v>
          </cell>
          <cell r="AU1776">
            <v>0</v>
          </cell>
          <cell r="AV1776">
            <v>0</v>
          </cell>
          <cell r="AW1776">
            <v>0</v>
          </cell>
          <cell r="AX1776">
            <v>0</v>
          </cell>
          <cell r="AY1776" t="str">
            <v>HSS38.1X38.1X3.2</v>
          </cell>
        </row>
        <row r="1777">
          <cell r="A1777" t="str">
            <v>HSS</v>
          </cell>
          <cell r="B1777" t="str">
            <v>HSS1-1/4X1-1/4X3/16</v>
          </cell>
          <cell r="C1777">
            <v>2.38</v>
          </cell>
          <cell r="D1777">
            <v>0.67100000000000004</v>
          </cell>
          <cell r="E1777">
            <v>0</v>
          </cell>
          <cell r="F1777">
            <v>1.25</v>
          </cell>
          <cell r="G1777">
            <v>0</v>
          </cell>
          <cell r="H1777">
            <v>0</v>
          </cell>
          <cell r="I1777">
            <v>1.25</v>
          </cell>
          <cell r="J1777">
            <v>0</v>
          </cell>
          <cell r="K1777">
            <v>0</v>
          </cell>
          <cell r="L1777">
            <v>0</v>
          </cell>
          <cell r="M1777">
            <v>0</v>
          </cell>
          <cell r="N1777">
            <v>0.1875</v>
          </cell>
          <cell r="O1777">
            <v>0.17399999999999999</v>
          </cell>
          <cell r="P1777">
            <v>0</v>
          </cell>
          <cell r="Q1777">
            <v>0</v>
          </cell>
          <cell r="R1777">
            <v>0</v>
          </cell>
          <cell r="S1777">
            <v>0</v>
          </cell>
          <cell r="T1777">
            <v>0</v>
          </cell>
          <cell r="U1777">
            <v>0</v>
          </cell>
          <cell r="V1777">
            <v>0</v>
          </cell>
          <cell r="W1777">
            <v>0</v>
          </cell>
          <cell r="X1777">
            <v>4.18</v>
          </cell>
          <cell r="Y1777">
            <v>0</v>
          </cell>
          <cell r="Z1777">
            <v>4.18</v>
          </cell>
          <cell r="AA1777">
            <v>0</v>
          </cell>
          <cell r="AB1777">
            <v>0</v>
          </cell>
          <cell r="AC1777">
            <v>0</v>
          </cell>
          <cell r="AD1777">
            <v>0</v>
          </cell>
          <cell r="AE1777">
            <v>0.122</v>
          </cell>
          <cell r="AF1777">
            <v>0.25900000000000001</v>
          </cell>
          <cell r="AG1777">
            <v>0.19500000000000001</v>
          </cell>
          <cell r="AH1777">
            <v>0.42599999999999999</v>
          </cell>
          <cell r="AI1777">
            <v>0.122</v>
          </cell>
          <cell r="AJ1777">
            <v>0.25900000000000001</v>
          </cell>
          <cell r="AK1777">
            <v>0.19500000000000001</v>
          </cell>
          <cell r="AL1777">
            <v>0.42599999999999999</v>
          </cell>
          <cell r="AM1777">
            <v>0</v>
          </cell>
          <cell r="AN1777">
            <v>0.218</v>
          </cell>
          <cell r="AO1777">
            <v>0</v>
          </cell>
          <cell r="AP1777">
            <v>0.38300000000000001</v>
          </cell>
          <cell r="AQ1777">
            <v>0</v>
          </cell>
          <cell r="AR1777">
            <v>0</v>
          </cell>
          <cell r="AS1777">
            <v>0</v>
          </cell>
          <cell r="AT1777">
            <v>0</v>
          </cell>
          <cell r="AU1777">
            <v>0</v>
          </cell>
          <cell r="AV1777">
            <v>0</v>
          </cell>
          <cell r="AW1777">
            <v>0</v>
          </cell>
          <cell r="AX1777">
            <v>0</v>
          </cell>
          <cell r="AY1777" t="str">
            <v>HSS31.8X31.8X4.8</v>
          </cell>
        </row>
        <row r="1778">
          <cell r="A1778" t="str">
            <v>HSS</v>
          </cell>
          <cell r="B1778" t="str">
            <v>HSS1-1/4X1-1/4X1/8</v>
          </cell>
          <cell r="C1778">
            <v>1.77</v>
          </cell>
          <cell r="D1778">
            <v>0.49199999999999999</v>
          </cell>
          <cell r="E1778">
            <v>0</v>
          </cell>
          <cell r="F1778">
            <v>1.25</v>
          </cell>
          <cell r="G1778">
            <v>0</v>
          </cell>
          <cell r="H1778">
            <v>0</v>
          </cell>
          <cell r="I1778">
            <v>1.25</v>
          </cell>
          <cell r="J1778">
            <v>0</v>
          </cell>
          <cell r="K1778">
            <v>0</v>
          </cell>
          <cell r="L1778">
            <v>0</v>
          </cell>
          <cell r="M1778">
            <v>0</v>
          </cell>
          <cell r="N1778">
            <v>0.125</v>
          </cell>
          <cell r="O1778">
            <v>0.11600000000000001</v>
          </cell>
          <cell r="P1778">
            <v>0</v>
          </cell>
          <cell r="Q1778">
            <v>0</v>
          </cell>
          <cell r="R1778">
            <v>0</v>
          </cell>
          <cell r="S1778">
            <v>0</v>
          </cell>
          <cell r="T1778">
            <v>0</v>
          </cell>
          <cell r="U1778">
            <v>0</v>
          </cell>
          <cell r="V1778">
            <v>0</v>
          </cell>
          <cell r="W1778">
            <v>0</v>
          </cell>
          <cell r="X1778">
            <v>7.78</v>
          </cell>
          <cell r="Y1778">
            <v>0</v>
          </cell>
          <cell r="Z1778">
            <v>7.78</v>
          </cell>
          <cell r="AA1778">
            <v>0</v>
          </cell>
          <cell r="AB1778">
            <v>0</v>
          </cell>
          <cell r="AC1778">
            <v>0</v>
          </cell>
          <cell r="AD1778">
            <v>0</v>
          </cell>
          <cell r="AE1778">
            <v>0.10199999999999999</v>
          </cell>
          <cell r="AF1778">
            <v>0.20399999999999999</v>
          </cell>
          <cell r="AG1778">
            <v>0.16200000000000001</v>
          </cell>
          <cell r="AH1778">
            <v>0.45400000000000001</v>
          </cell>
          <cell r="AI1778">
            <v>0.10199999999999999</v>
          </cell>
          <cell r="AJ1778">
            <v>0.20399999999999999</v>
          </cell>
          <cell r="AK1778">
            <v>0.16200000000000001</v>
          </cell>
          <cell r="AL1778">
            <v>0.45400000000000001</v>
          </cell>
          <cell r="AM1778">
            <v>0</v>
          </cell>
          <cell r="AN1778">
            <v>0.17399999999999999</v>
          </cell>
          <cell r="AO1778">
            <v>0</v>
          </cell>
          <cell r="AP1778">
            <v>0.29199999999999998</v>
          </cell>
          <cell r="AQ1778">
            <v>0</v>
          </cell>
          <cell r="AR1778">
            <v>0</v>
          </cell>
          <cell r="AS1778">
            <v>0</v>
          </cell>
          <cell r="AT1778">
            <v>0</v>
          </cell>
          <cell r="AU1778">
            <v>0</v>
          </cell>
          <cell r="AV1778">
            <v>0</v>
          </cell>
          <cell r="AW1778">
            <v>0</v>
          </cell>
          <cell r="AX1778">
            <v>0</v>
          </cell>
          <cell r="AY1778" t="str">
            <v>HSS31.8X31.8X3.2</v>
          </cell>
        </row>
        <row r="1779">
          <cell r="A1779" t="str">
            <v>HSS</v>
          </cell>
          <cell r="B1779" t="str">
            <v>HSS20.000X0.500</v>
          </cell>
          <cell r="C1779">
            <v>104</v>
          </cell>
          <cell r="D1779">
            <v>28.5</v>
          </cell>
          <cell r="E1779">
            <v>0</v>
          </cell>
          <cell r="F1779">
            <v>0</v>
          </cell>
          <cell r="G1779">
            <v>20</v>
          </cell>
          <cell r="H1779">
            <v>0</v>
          </cell>
          <cell r="I1779">
            <v>0</v>
          </cell>
          <cell r="J1779">
            <v>0</v>
          </cell>
          <cell r="K1779">
            <v>0</v>
          </cell>
          <cell r="L1779">
            <v>0</v>
          </cell>
          <cell r="M1779">
            <v>0</v>
          </cell>
          <cell r="N1779">
            <v>0.5</v>
          </cell>
          <cell r="O1779">
            <v>0.46500000000000002</v>
          </cell>
          <cell r="P1779">
            <v>0</v>
          </cell>
          <cell r="Q1779">
            <v>0</v>
          </cell>
          <cell r="R1779">
            <v>0</v>
          </cell>
          <cell r="S1779">
            <v>0</v>
          </cell>
          <cell r="T1779">
            <v>0</v>
          </cell>
          <cell r="U1779">
            <v>0</v>
          </cell>
          <cell r="V1779">
            <v>0</v>
          </cell>
          <cell r="W1779">
            <v>0</v>
          </cell>
          <cell r="X1779">
            <v>0</v>
          </cell>
          <cell r="Y1779">
            <v>0</v>
          </cell>
          <cell r="Z1779">
            <v>0</v>
          </cell>
          <cell r="AA1779">
            <v>43</v>
          </cell>
          <cell r="AB1779">
            <v>0</v>
          </cell>
          <cell r="AC1779">
            <v>0</v>
          </cell>
          <cell r="AD1779">
            <v>0</v>
          </cell>
          <cell r="AE1779">
            <v>1360</v>
          </cell>
          <cell r="AF1779">
            <v>177</v>
          </cell>
          <cell r="AG1779">
            <v>136</v>
          </cell>
          <cell r="AH1779">
            <v>6.91</v>
          </cell>
          <cell r="AI1779">
            <v>1360</v>
          </cell>
          <cell r="AJ1779">
            <v>177</v>
          </cell>
          <cell r="AK1779">
            <v>136</v>
          </cell>
          <cell r="AL1779">
            <v>6.91</v>
          </cell>
          <cell r="AM1779">
            <v>0</v>
          </cell>
          <cell r="AN1779">
            <v>2720</v>
          </cell>
          <cell r="AO1779">
            <v>0</v>
          </cell>
          <cell r="AP1779">
            <v>272</v>
          </cell>
          <cell r="AQ1779">
            <v>0</v>
          </cell>
          <cell r="AR1779">
            <v>0</v>
          </cell>
          <cell r="AS1779">
            <v>0</v>
          </cell>
          <cell r="AT1779">
            <v>0</v>
          </cell>
          <cell r="AU1779">
            <v>0</v>
          </cell>
          <cell r="AV1779">
            <v>0</v>
          </cell>
          <cell r="AW1779">
            <v>0</v>
          </cell>
          <cell r="AX1779">
            <v>0</v>
          </cell>
          <cell r="AY1779" t="str">
            <v>HSS508X12.7</v>
          </cell>
        </row>
        <row r="1780">
          <cell r="A1780" t="str">
            <v>HSS</v>
          </cell>
          <cell r="B1780" t="str">
            <v>HSS20.000X0.375</v>
          </cell>
          <cell r="C1780">
            <v>78.7</v>
          </cell>
          <cell r="D1780">
            <v>21.5</v>
          </cell>
          <cell r="E1780">
            <v>0</v>
          </cell>
          <cell r="F1780">
            <v>0</v>
          </cell>
          <cell r="G1780">
            <v>20</v>
          </cell>
          <cell r="H1780">
            <v>0</v>
          </cell>
          <cell r="I1780">
            <v>0</v>
          </cell>
          <cell r="J1780">
            <v>0</v>
          </cell>
          <cell r="K1780">
            <v>0</v>
          </cell>
          <cell r="L1780">
            <v>0</v>
          </cell>
          <cell r="M1780">
            <v>0</v>
          </cell>
          <cell r="N1780">
            <v>0.375</v>
          </cell>
          <cell r="O1780">
            <v>0.34899999999999998</v>
          </cell>
          <cell r="P1780">
            <v>0</v>
          </cell>
          <cell r="Q1780">
            <v>0</v>
          </cell>
          <cell r="R1780">
            <v>0</v>
          </cell>
          <cell r="S1780">
            <v>0</v>
          </cell>
          <cell r="T1780">
            <v>0</v>
          </cell>
          <cell r="U1780">
            <v>0</v>
          </cell>
          <cell r="V1780">
            <v>0</v>
          </cell>
          <cell r="W1780">
            <v>0</v>
          </cell>
          <cell r="X1780">
            <v>0</v>
          </cell>
          <cell r="Y1780">
            <v>0</v>
          </cell>
          <cell r="Z1780">
            <v>0</v>
          </cell>
          <cell r="AA1780">
            <v>57.3</v>
          </cell>
          <cell r="AB1780">
            <v>0</v>
          </cell>
          <cell r="AC1780">
            <v>0</v>
          </cell>
          <cell r="AD1780">
            <v>0</v>
          </cell>
          <cell r="AE1780">
            <v>1040</v>
          </cell>
          <cell r="AF1780">
            <v>135</v>
          </cell>
          <cell r="AG1780">
            <v>104</v>
          </cell>
          <cell r="AH1780">
            <v>6.95</v>
          </cell>
          <cell r="AI1780">
            <v>1040</v>
          </cell>
          <cell r="AJ1780">
            <v>135</v>
          </cell>
          <cell r="AK1780">
            <v>104</v>
          </cell>
          <cell r="AL1780">
            <v>6.95</v>
          </cell>
          <cell r="AM1780">
            <v>0</v>
          </cell>
          <cell r="AN1780">
            <v>2080</v>
          </cell>
          <cell r="AO1780">
            <v>0</v>
          </cell>
          <cell r="AP1780">
            <v>208</v>
          </cell>
          <cell r="AQ1780">
            <v>0</v>
          </cell>
          <cell r="AR1780">
            <v>0</v>
          </cell>
          <cell r="AS1780">
            <v>0</v>
          </cell>
          <cell r="AT1780">
            <v>0</v>
          </cell>
          <cell r="AU1780">
            <v>0</v>
          </cell>
          <cell r="AV1780">
            <v>0</v>
          </cell>
          <cell r="AW1780">
            <v>0</v>
          </cell>
          <cell r="AX1780">
            <v>0</v>
          </cell>
          <cell r="AY1780" t="str">
            <v>HSS508X9.5</v>
          </cell>
        </row>
        <row r="1781">
          <cell r="A1781" t="str">
            <v>HSS</v>
          </cell>
          <cell r="B1781" t="str">
            <v>HSS18.000X0.500</v>
          </cell>
          <cell r="C1781">
            <v>93.5</v>
          </cell>
          <cell r="D1781">
            <v>25.6</v>
          </cell>
          <cell r="E1781">
            <v>0</v>
          </cell>
          <cell r="F1781">
            <v>0</v>
          </cell>
          <cell r="G1781">
            <v>18</v>
          </cell>
          <cell r="H1781">
            <v>0</v>
          </cell>
          <cell r="I1781">
            <v>0</v>
          </cell>
          <cell r="J1781">
            <v>0</v>
          </cell>
          <cell r="K1781">
            <v>0</v>
          </cell>
          <cell r="L1781">
            <v>0</v>
          </cell>
          <cell r="M1781">
            <v>0</v>
          </cell>
          <cell r="N1781">
            <v>0.5</v>
          </cell>
          <cell r="O1781">
            <v>0.46500000000000002</v>
          </cell>
          <cell r="P1781">
            <v>0</v>
          </cell>
          <cell r="Q1781">
            <v>0</v>
          </cell>
          <cell r="R1781">
            <v>0</v>
          </cell>
          <cell r="S1781">
            <v>0</v>
          </cell>
          <cell r="T1781">
            <v>0</v>
          </cell>
          <cell r="U1781">
            <v>0</v>
          </cell>
          <cell r="V1781">
            <v>0</v>
          </cell>
          <cell r="W1781">
            <v>0</v>
          </cell>
          <cell r="X1781">
            <v>0</v>
          </cell>
          <cell r="Y1781">
            <v>0</v>
          </cell>
          <cell r="Z1781">
            <v>0</v>
          </cell>
          <cell r="AA1781">
            <v>38.700000000000003</v>
          </cell>
          <cell r="AB1781">
            <v>0</v>
          </cell>
          <cell r="AC1781">
            <v>0</v>
          </cell>
          <cell r="AD1781">
            <v>0</v>
          </cell>
          <cell r="AE1781">
            <v>985</v>
          </cell>
          <cell r="AF1781">
            <v>143</v>
          </cell>
          <cell r="AG1781">
            <v>109</v>
          </cell>
          <cell r="AH1781">
            <v>6.2</v>
          </cell>
          <cell r="AI1781">
            <v>985</v>
          </cell>
          <cell r="AJ1781">
            <v>143</v>
          </cell>
          <cell r="AK1781">
            <v>109</v>
          </cell>
          <cell r="AL1781">
            <v>6.2</v>
          </cell>
          <cell r="AM1781">
            <v>0</v>
          </cell>
          <cell r="AN1781">
            <v>1970</v>
          </cell>
          <cell r="AO1781">
            <v>0</v>
          </cell>
          <cell r="AP1781">
            <v>219</v>
          </cell>
          <cell r="AQ1781">
            <v>0</v>
          </cell>
          <cell r="AR1781">
            <v>0</v>
          </cell>
          <cell r="AS1781">
            <v>0</v>
          </cell>
          <cell r="AT1781">
            <v>0</v>
          </cell>
          <cell r="AU1781">
            <v>0</v>
          </cell>
          <cell r="AV1781">
            <v>0</v>
          </cell>
          <cell r="AW1781">
            <v>0</v>
          </cell>
          <cell r="AX1781">
            <v>0</v>
          </cell>
          <cell r="AY1781" t="str">
            <v>HSS457.2X12.7</v>
          </cell>
        </row>
        <row r="1782">
          <cell r="A1782" t="str">
            <v>HSS</v>
          </cell>
          <cell r="B1782" t="str">
            <v>HSS18.000X0.375</v>
          </cell>
          <cell r="C1782">
            <v>70.7</v>
          </cell>
          <cell r="D1782">
            <v>19.399999999999999</v>
          </cell>
          <cell r="E1782">
            <v>0</v>
          </cell>
          <cell r="F1782">
            <v>0</v>
          </cell>
          <cell r="G1782">
            <v>18</v>
          </cell>
          <cell r="H1782">
            <v>0</v>
          </cell>
          <cell r="I1782">
            <v>0</v>
          </cell>
          <cell r="J1782">
            <v>0</v>
          </cell>
          <cell r="K1782">
            <v>0</v>
          </cell>
          <cell r="L1782">
            <v>0</v>
          </cell>
          <cell r="M1782">
            <v>0</v>
          </cell>
          <cell r="N1782">
            <v>0.375</v>
          </cell>
          <cell r="O1782">
            <v>0.34899999999999998</v>
          </cell>
          <cell r="P1782">
            <v>0</v>
          </cell>
          <cell r="Q1782">
            <v>0</v>
          </cell>
          <cell r="R1782">
            <v>0</v>
          </cell>
          <cell r="S1782">
            <v>0</v>
          </cell>
          <cell r="T1782">
            <v>0</v>
          </cell>
          <cell r="U1782">
            <v>0</v>
          </cell>
          <cell r="V1782">
            <v>0</v>
          </cell>
          <cell r="W1782">
            <v>0</v>
          </cell>
          <cell r="X1782">
            <v>0</v>
          </cell>
          <cell r="Y1782">
            <v>0</v>
          </cell>
          <cell r="Z1782">
            <v>0</v>
          </cell>
          <cell r="AA1782">
            <v>51.6</v>
          </cell>
          <cell r="AB1782">
            <v>0</v>
          </cell>
          <cell r="AC1782">
            <v>0</v>
          </cell>
          <cell r="AD1782">
            <v>0</v>
          </cell>
          <cell r="AE1782">
            <v>754</v>
          </cell>
          <cell r="AF1782">
            <v>109</v>
          </cell>
          <cell r="AG1782">
            <v>83.8</v>
          </cell>
          <cell r="AH1782">
            <v>6.24</v>
          </cell>
          <cell r="AI1782">
            <v>754</v>
          </cell>
          <cell r="AJ1782">
            <v>109</v>
          </cell>
          <cell r="AK1782">
            <v>83.8</v>
          </cell>
          <cell r="AL1782">
            <v>6.24</v>
          </cell>
          <cell r="AM1782">
            <v>0</v>
          </cell>
          <cell r="AN1782">
            <v>1510</v>
          </cell>
          <cell r="AO1782">
            <v>0</v>
          </cell>
          <cell r="AP1782">
            <v>167</v>
          </cell>
          <cell r="AQ1782">
            <v>0</v>
          </cell>
          <cell r="AR1782">
            <v>0</v>
          </cell>
          <cell r="AS1782">
            <v>0</v>
          </cell>
          <cell r="AT1782">
            <v>0</v>
          </cell>
          <cell r="AU1782">
            <v>0</v>
          </cell>
          <cell r="AV1782">
            <v>0</v>
          </cell>
          <cell r="AW1782">
            <v>0</v>
          </cell>
          <cell r="AX1782">
            <v>0</v>
          </cell>
          <cell r="AY1782" t="str">
            <v>HSS457.2X9.5</v>
          </cell>
        </row>
        <row r="1783">
          <cell r="A1783" t="str">
            <v>HSS</v>
          </cell>
          <cell r="B1783" t="str">
            <v>HSS16.000X0.500</v>
          </cell>
          <cell r="C1783">
            <v>82.8</v>
          </cell>
          <cell r="D1783">
            <v>22.7</v>
          </cell>
          <cell r="E1783">
            <v>0</v>
          </cell>
          <cell r="F1783">
            <v>0</v>
          </cell>
          <cell r="G1783">
            <v>16</v>
          </cell>
          <cell r="H1783">
            <v>0</v>
          </cell>
          <cell r="I1783">
            <v>0</v>
          </cell>
          <cell r="J1783">
            <v>0</v>
          </cell>
          <cell r="K1783">
            <v>0</v>
          </cell>
          <cell r="L1783">
            <v>0</v>
          </cell>
          <cell r="M1783">
            <v>0</v>
          </cell>
          <cell r="N1783">
            <v>0.5</v>
          </cell>
          <cell r="O1783">
            <v>0.46500000000000002</v>
          </cell>
          <cell r="P1783">
            <v>0</v>
          </cell>
          <cell r="Q1783">
            <v>0</v>
          </cell>
          <cell r="R1783">
            <v>0</v>
          </cell>
          <cell r="S1783">
            <v>0</v>
          </cell>
          <cell r="T1783">
            <v>0</v>
          </cell>
          <cell r="U1783">
            <v>0</v>
          </cell>
          <cell r="V1783">
            <v>0</v>
          </cell>
          <cell r="W1783">
            <v>0</v>
          </cell>
          <cell r="X1783">
            <v>0</v>
          </cell>
          <cell r="Y1783">
            <v>0</v>
          </cell>
          <cell r="Z1783">
            <v>0</v>
          </cell>
          <cell r="AA1783">
            <v>34.4</v>
          </cell>
          <cell r="AB1783">
            <v>0</v>
          </cell>
          <cell r="AC1783">
            <v>0</v>
          </cell>
          <cell r="AD1783">
            <v>0</v>
          </cell>
          <cell r="AE1783">
            <v>685</v>
          </cell>
          <cell r="AF1783">
            <v>112</v>
          </cell>
          <cell r="AG1783">
            <v>85.7</v>
          </cell>
          <cell r="AH1783">
            <v>5.49</v>
          </cell>
          <cell r="AI1783">
            <v>685</v>
          </cell>
          <cell r="AJ1783">
            <v>112</v>
          </cell>
          <cell r="AK1783">
            <v>85.7</v>
          </cell>
          <cell r="AL1783">
            <v>5.49</v>
          </cell>
          <cell r="AM1783">
            <v>0</v>
          </cell>
          <cell r="AN1783">
            <v>1370</v>
          </cell>
          <cell r="AO1783">
            <v>0</v>
          </cell>
          <cell r="AP1783">
            <v>171</v>
          </cell>
          <cell r="AQ1783">
            <v>0</v>
          </cell>
          <cell r="AR1783">
            <v>0</v>
          </cell>
          <cell r="AS1783">
            <v>0</v>
          </cell>
          <cell r="AT1783">
            <v>0</v>
          </cell>
          <cell r="AU1783">
            <v>0</v>
          </cell>
          <cell r="AV1783">
            <v>0</v>
          </cell>
          <cell r="AW1783">
            <v>0</v>
          </cell>
          <cell r="AX1783">
            <v>0</v>
          </cell>
          <cell r="AY1783" t="str">
            <v>HSS406.4X12.7</v>
          </cell>
        </row>
        <row r="1784">
          <cell r="A1784" t="str">
            <v>HSS</v>
          </cell>
          <cell r="B1784" t="str">
            <v>HSS16.000X0.438</v>
          </cell>
          <cell r="C1784">
            <v>72.900000000000006</v>
          </cell>
          <cell r="D1784">
            <v>19.899999999999999</v>
          </cell>
          <cell r="E1784">
            <v>0</v>
          </cell>
          <cell r="F1784">
            <v>0</v>
          </cell>
          <cell r="G1784">
            <v>16</v>
          </cell>
          <cell r="H1784">
            <v>0</v>
          </cell>
          <cell r="I1784">
            <v>0</v>
          </cell>
          <cell r="J1784">
            <v>0</v>
          </cell>
          <cell r="K1784">
            <v>0</v>
          </cell>
          <cell r="L1784">
            <v>0</v>
          </cell>
          <cell r="M1784">
            <v>0</v>
          </cell>
          <cell r="N1784">
            <v>0.438</v>
          </cell>
          <cell r="O1784">
            <v>0.40699999999999997</v>
          </cell>
          <cell r="P1784">
            <v>0</v>
          </cell>
          <cell r="Q1784">
            <v>0</v>
          </cell>
          <cell r="R1784">
            <v>0</v>
          </cell>
          <cell r="S1784">
            <v>0</v>
          </cell>
          <cell r="T1784">
            <v>0</v>
          </cell>
          <cell r="U1784">
            <v>0</v>
          </cell>
          <cell r="V1784">
            <v>0</v>
          </cell>
          <cell r="W1784">
            <v>0</v>
          </cell>
          <cell r="X1784">
            <v>0</v>
          </cell>
          <cell r="Y1784">
            <v>0</v>
          </cell>
          <cell r="Z1784">
            <v>0</v>
          </cell>
          <cell r="AA1784">
            <v>39.299999999999997</v>
          </cell>
          <cell r="AB1784">
            <v>0</v>
          </cell>
          <cell r="AC1784">
            <v>0</v>
          </cell>
          <cell r="AD1784">
            <v>0</v>
          </cell>
          <cell r="AE1784">
            <v>606</v>
          </cell>
          <cell r="AF1784">
            <v>99</v>
          </cell>
          <cell r="AG1784">
            <v>75.8</v>
          </cell>
          <cell r="AH1784">
            <v>5.51</v>
          </cell>
          <cell r="AI1784">
            <v>606</v>
          </cell>
          <cell r="AJ1784">
            <v>99</v>
          </cell>
          <cell r="AK1784">
            <v>75.8</v>
          </cell>
          <cell r="AL1784">
            <v>5.51</v>
          </cell>
          <cell r="AM1784">
            <v>0</v>
          </cell>
          <cell r="AN1784">
            <v>1210</v>
          </cell>
          <cell r="AO1784">
            <v>0</v>
          </cell>
          <cell r="AP1784">
            <v>151</v>
          </cell>
          <cell r="AQ1784">
            <v>0</v>
          </cell>
          <cell r="AR1784">
            <v>0</v>
          </cell>
          <cell r="AS1784">
            <v>0</v>
          </cell>
          <cell r="AT1784">
            <v>0</v>
          </cell>
          <cell r="AU1784">
            <v>0</v>
          </cell>
          <cell r="AV1784">
            <v>0</v>
          </cell>
          <cell r="AW1784">
            <v>0</v>
          </cell>
          <cell r="AX1784">
            <v>0</v>
          </cell>
          <cell r="AY1784" t="str">
            <v>HSS406.4X11.1</v>
          </cell>
        </row>
        <row r="1785">
          <cell r="A1785" t="str">
            <v>HSS</v>
          </cell>
          <cell r="B1785" t="str">
            <v>HSS16.000X0.375</v>
          </cell>
          <cell r="C1785">
            <v>62.6</v>
          </cell>
          <cell r="D1785">
            <v>17.2</v>
          </cell>
          <cell r="E1785">
            <v>0</v>
          </cell>
          <cell r="F1785">
            <v>0</v>
          </cell>
          <cell r="G1785">
            <v>16</v>
          </cell>
          <cell r="H1785">
            <v>0</v>
          </cell>
          <cell r="I1785">
            <v>0</v>
          </cell>
          <cell r="J1785">
            <v>0</v>
          </cell>
          <cell r="K1785">
            <v>0</v>
          </cell>
          <cell r="L1785">
            <v>0</v>
          </cell>
          <cell r="M1785">
            <v>0</v>
          </cell>
          <cell r="N1785">
            <v>0.375</v>
          </cell>
          <cell r="O1785">
            <v>0.34899999999999998</v>
          </cell>
          <cell r="P1785">
            <v>0</v>
          </cell>
          <cell r="Q1785">
            <v>0</v>
          </cell>
          <cell r="R1785">
            <v>0</v>
          </cell>
          <cell r="S1785">
            <v>0</v>
          </cell>
          <cell r="T1785">
            <v>0</v>
          </cell>
          <cell r="U1785">
            <v>0</v>
          </cell>
          <cell r="V1785">
            <v>0</v>
          </cell>
          <cell r="W1785">
            <v>0</v>
          </cell>
          <cell r="X1785">
            <v>0</v>
          </cell>
          <cell r="Y1785">
            <v>0</v>
          </cell>
          <cell r="Z1785">
            <v>0</v>
          </cell>
          <cell r="AA1785">
            <v>45.8</v>
          </cell>
          <cell r="AB1785">
            <v>0</v>
          </cell>
          <cell r="AC1785">
            <v>0</v>
          </cell>
          <cell r="AD1785">
            <v>0</v>
          </cell>
          <cell r="AE1785">
            <v>526</v>
          </cell>
          <cell r="AF1785">
            <v>85.5</v>
          </cell>
          <cell r="AG1785">
            <v>65.7</v>
          </cell>
          <cell r="AH1785">
            <v>5.53</v>
          </cell>
          <cell r="AI1785">
            <v>526</v>
          </cell>
          <cell r="AJ1785">
            <v>85.5</v>
          </cell>
          <cell r="AK1785">
            <v>65.7</v>
          </cell>
          <cell r="AL1785">
            <v>5.53</v>
          </cell>
          <cell r="AM1785">
            <v>0</v>
          </cell>
          <cell r="AN1785">
            <v>1050</v>
          </cell>
          <cell r="AO1785">
            <v>0</v>
          </cell>
          <cell r="AP1785">
            <v>131</v>
          </cell>
          <cell r="AQ1785">
            <v>0</v>
          </cell>
          <cell r="AR1785">
            <v>0</v>
          </cell>
          <cell r="AS1785">
            <v>0</v>
          </cell>
          <cell r="AT1785">
            <v>0</v>
          </cell>
          <cell r="AU1785">
            <v>0</v>
          </cell>
          <cell r="AV1785">
            <v>0</v>
          </cell>
          <cell r="AW1785">
            <v>0</v>
          </cell>
          <cell r="AX1785">
            <v>0</v>
          </cell>
          <cell r="AY1785" t="str">
            <v>HSS406.4X9.5</v>
          </cell>
        </row>
        <row r="1786">
          <cell r="A1786" t="str">
            <v>HSS</v>
          </cell>
          <cell r="B1786" t="str">
            <v>HSS16.000X0.312</v>
          </cell>
          <cell r="C1786">
            <v>52.3</v>
          </cell>
          <cell r="D1786">
            <v>14.4</v>
          </cell>
          <cell r="E1786">
            <v>0</v>
          </cell>
          <cell r="F1786">
            <v>0</v>
          </cell>
          <cell r="G1786">
            <v>16</v>
          </cell>
          <cell r="H1786">
            <v>0</v>
          </cell>
          <cell r="I1786">
            <v>0</v>
          </cell>
          <cell r="J1786">
            <v>0</v>
          </cell>
          <cell r="K1786">
            <v>0</v>
          </cell>
          <cell r="L1786">
            <v>0</v>
          </cell>
          <cell r="M1786">
            <v>0</v>
          </cell>
          <cell r="N1786">
            <v>0.312</v>
          </cell>
          <cell r="O1786">
            <v>0.29099999999999998</v>
          </cell>
          <cell r="P1786">
            <v>0</v>
          </cell>
          <cell r="Q1786">
            <v>0</v>
          </cell>
          <cell r="R1786">
            <v>0</v>
          </cell>
          <cell r="S1786">
            <v>0</v>
          </cell>
          <cell r="T1786">
            <v>0</v>
          </cell>
          <cell r="U1786">
            <v>0</v>
          </cell>
          <cell r="V1786">
            <v>0</v>
          </cell>
          <cell r="W1786">
            <v>0</v>
          </cell>
          <cell r="X1786">
            <v>0</v>
          </cell>
          <cell r="Y1786">
            <v>0</v>
          </cell>
          <cell r="Z1786">
            <v>0</v>
          </cell>
          <cell r="AA1786">
            <v>55</v>
          </cell>
          <cell r="AB1786">
            <v>0</v>
          </cell>
          <cell r="AC1786">
            <v>0</v>
          </cell>
          <cell r="AD1786">
            <v>0</v>
          </cell>
          <cell r="AE1786">
            <v>443</v>
          </cell>
          <cell r="AF1786">
            <v>71.8</v>
          </cell>
          <cell r="AG1786">
            <v>55.4</v>
          </cell>
          <cell r="AH1786">
            <v>5.55</v>
          </cell>
          <cell r="AI1786">
            <v>443</v>
          </cell>
          <cell r="AJ1786">
            <v>71.8</v>
          </cell>
          <cell r="AK1786">
            <v>55.4</v>
          </cell>
          <cell r="AL1786">
            <v>5.55</v>
          </cell>
          <cell r="AM1786">
            <v>0</v>
          </cell>
          <cell r="AN1786">
            <v>886</v>
          </cell>
          <cell r="AO1786">
            <v>0</v>
          </cell>
          <cell r="AP1786">
            <v>111</v>
          </cell>
          <cell r="AQ1786">
            <v>0</v>
          </cell>
          <cell r="AR1786">
            <v>0</v>
          </cell>
          <cell r="AS1786">
            <v>0</v>
          </cell>
          <cell r="AT1786">
            <v>0</v>
          </cell>
          <cell r="AU1786">
            <v>0</v>
          </cell>
          <cell r="AV1786">
            <v>0</v>
          </cell>
          <cell r="AW1786">
            <v>0</v>
          </cell>
          <cell r="AX1786">
            <v>0</v>
          </cell>
          <cell r="AY1786" t="str">
            <v>HSS406.4X7.9</v>
          </cell>
        </row>
        <row r="1787">
          <cell r="A1787" t="str">
            <v>HSS</v>
          </cell>
          <cell r="B1787" t="str">
            <v>HSS14.000X0.500</v>
          </cell>
          <cell r="C1787">
            <v>72.2</v>
          </cell>
          <cell r="D1787">
            <v>19.8</v>
          </cell>
          <cell r="E1787">
            <v>0</v>
          </cell>
          <cell r="F1787">
            <v>0</v>
          </cell>
          <cell r="G1787">
            <v>14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0.5</v>
          </cell>
          <cell r="O1787">
            <v>0.46500000000000002</v>
          </cell>
          <cell r="P1787">
            <v>0</v>
          </cell>
          <cell r="Q1787">
            <v>0</v>
          </cell>
          <cell r="R1787">
            <v>0</v>
          </cell>
          <cell r="S1787">
            <v>0</v>
          </cell>
          <cell r="T1787">
            <v>0</v>
          </cell>
          <cell r="U1787">
            <v>0</v>
          </cell>
          <cell r="V1787">
            <v>0</v>
          </cell>
          <cell r="W1787">
            <v>0</v>
          </cell>
          <cell r="X1787">
            <v>0</v>
          </cell>
          <cell r="Y1787">
            <v>0</v>
          </cell>
          <cell r="Z1787">
            <v>0</v>
          </cell>
          <cell r="AA1787">
            <v>30.1</v>
          </cell>
          <cell r="AB1787">
            <v>0</v>
          </cell>
          <cell r="AC1787">
            <v>0</v>
          </cell>
          <cell r="AD1787">
            <v>0</v>
          </cell>
          <cell r="AE1787">
            <v>453</v>
          </cell>
          <cell r="AF1787">
            <v>85.2</v>
          </cell>
          <cell r="AG1787">
            <v>64.8</v>
          </cell>
          <cell r="AH1787">
            <v>4.79</v>
          </cell>
          <cell r="AI1787">
            <v>453</v>
          </cell>
          <cell r="AJ1787">
            <v>85.2</v>
          </cell>
          <cell r="AK1787">
            <v>64.8</v>
          </cell>
          <cell r="AL1787">
            <v>4.79</v>
          </cell>
          <cell r="AM1787">
            <v>0</v>
          </cell>
          <cell r="AN1787">
            <v>907</v>
          </cell>
          <cell r="AO1787">
            <v>0</v>
          </cell>
          <cell r="AP1787">
            <v>129</v>
          </cell>
          <cell r="AQ1787">
            <v>0</v>
          </cell>
          <cell r="AR1787">
            <v>0</v>
          </cell>
          <cell r="AS1787">
            <v>0</v>
          </cell>
          <cell r="AT1787">
            <v>0</v>
          </cell>
          <cell r="AU1787">
            <v>0</v>
          </cell>
          <cell r="AV1787">
            <v>0</v>
          </cell>
          <cell r="AW1787">
            <v>0</v>
          </cell>
          <cell r="AX1787">
            <v>0</v>
          </cell>
          <cell r="AY1787" t="str">
            <v>HSS355.6X12.7</v>
          </cell>
        </row>
        <row r="1788">
          <cell r="A1788" t="str">
            <v>HSS</v>
          </cell>
          <cell r="B1788" t="str">
            <v>HSS14.000X0.375</v>
          </cell>
          <cell r="C1788">
            <v>54.6</v>
          </cell>
          <cell r="D1788">
            <v>15</v>
          </cell>
          <cell r="E1788">
            <v>0</v>
          </cell>
          <cell r="F1788">
            <v>0</v>
          </cell>
          <cell r="G1788">
            <v>14</v>
          </cell>
          <cell r="H1788">
            <v>0</v>
          </cell>
          <cell r="I1788">
            <v>0</v>
          </cell>
          <cell r="J1788">
            <v>0</v>
          </cell>
          <cell r="K1788">
            <v>0</v>
          </cell>
          <cell r="L1788">
            <v>0</v>
          </cell>
          <cell r="M1788">
            <v>0</v>
          </cell>
          <cell r="N1788">
            <v>0.375</v>
          </cell>
          <cell r="O1788">
            <v>0.34899999999999998</v>
          </cell>
          <cell r="P1788">
            <v>0</v>
          </cell>
          <cell r="Q1788">
            <v>0</v>
          </cell>
          <cell r="R1788">
            <v>0</v>
          </cell>
          <cell r="S1788">
            <v>0</v>
          </cell>
          <cell r="T1788">
            <v>0</v>
          </cell>
          <cell r="U1788">
            <v>0</v>
          </cell>
          <cell r="V1788">
            <v>0</v>
          </cell>
          <cell r="W1788">
            <v>0</v>
          </cell>
          <cell r="X1788">
            <v>0</v>
          </cell>
          <cell r="Y1788">
            <v>0</v>
          </cell>
          <cell r="Z1788">
            <v>0</v>
          </cell>
          <cell r="AA1788">
            <v>40.1</v>
          </cell>
          <cell r="AB1788">
            <v>0</v>
          </cell>
          <cell r="AC1788">
            <v>0</v>
          </cell>
          <cell r="AD1788">
            <v>0</v>
          </cell>
          <cell r="AE1788">
            <v>349</v>
          </cell>
          <cell r="AF1788">
            <v>65.099999999999994</v>
          </cell>
          <cell r="AG1788">
            <v>49.8</v>
          </cell>
          <cell r="AH1788">
            <v>4.83</v>
          </cell>
          <cell r="AI1788">
            <v>349</v>
          </cell>
          <cell r="AJ1788">
            <v>65.099999999999994</v>
          </cell>
          <cell r="AK1788">
            <v>49.8</v>
          </cell>
          <cell r="AL1788">
            <v>4.83</v>
          </cell>
          <cell r="AM1788">
            <v>0</v>
          </cell>
          <cell r="AN1788">
            <v>698</v>
          </cell>
          <cell r="AO1788">
            <v>0</v>
          </cell>
          <cell r="AP1788">
            <v>99.6</v>
          </cell>
          <cell r="AQ1788">
            <v>0</v>
          </cell>
          <cell r="AR1788">
            <v>0</v>
          </cell>
          <cell r="AS1788">
            <v>0</v>
          </cell>
          <cell r="AT1788">
            <v>0</v>
          </cell>
          <cell r="AU1788">
            <v>0</v>
          </cell>
          <cell r="AV1788">
            <v>0</v>
          </cell>
          <cell r="AW1788">
            <v>0</v>
          </cell>
          <cell r="AX1788">
            <v>0</v>
          </cell>
          <cell r="AY1788" t="str">
            <v>HSS355.6X9.5</v>
          </cell>
        </row>
        <row r="1789">
          <cell r="A1789" t="str">
            <v>HSS</v>
          </cell>
          <cell r="B1789" t="str">
            <v>HSS14.000X0.312</v>
          </cell>
          <cell r="C1789">
            <v>45.7</v>
          </cell>
          <cell r="D1789">
            <v>12.5</v>
          </cell>
          <cell r="E1789">
            <v>0</v>
          </cell>
          <cell r="F1789">
            <v>0</v>
          </cell>
          <cell r="G1789">
            <v>14</v>
          </cell>
          <cell r="H1789">
            <v>0</v>
          </cell>
          <cell r="I1789">
            <v>0</v>
          </cell>
          <cell r="J1789">
            <v>0</v>
          </cell>
          <cell r="K1789">
            <v>0</v>
          </cell>
          <cell r="L1789">
            <v>0</v>
          </cell>
          <cell r="M1789">
            <v>0</v>
          </cell>
          <cell r="N1789">
            <v>0.312</v>
          </cell>
          <cell r="O1789">
            <v>0.29099999999999998</v>
          </cell>
          <cell r="P1789">
            <v>0</v>
          </cell>
          <cell r="Q1789">
            <v>0</v>
          </cell>
          <cell r="R1789">
            <v>0</v>
          </cell>
          <cell r="S1789">
            <v>0</v>
          </cell>
          <cell r="T1789">
            <v>0</v>
          </cell>
          <cell r="U1789">
            <v>0</v>
          </cell>
          <cell r="V1789">
            <v>0</v>
          </cell>
          <cell r="W1789">
            <v>0</v>
          </cell>
          <cell r="X1789">
            <v>0</v>
          </cell>
          <cell r="Y1789">
            <v>0</v>
          </cell>
          <cell r="Z1789">
            <v>0</v>
          </cell>
          <cell r="AA1789">
            <v>48.1</v>
          </cell>
          <cell r="AB1789">
            <v>0</v>
          </cell>
          <cell r="AC1789">
            <v>0</v>
          </cell>
          <cell r="AD1789">
            <v>0</v>
          </cell>
          <cell r="AE1789">
            <v>295</v>
          </cell>
          <cell r="AF1789">
            <v>54.7</v>
          </cell>
          <cell r="AG1789">
            <v>42.1</v>
          </cell>
          <cell r="AH1789">
            <v>4.8499999999999996</v>
          </cell>
          <cell r="AI1789">
            <v>295</v>
          </cell>
          <cell r="AJ1789">
            <v>54.7</v>
          </cell>
          <cell r="AK1789">
            <v>42.1</v>
          </cell>
          <cell r="AL1789">
            <v>4.8499999999999996</v>
          </cell>
          <cell r="AM1789">
            <v>0</v>
          </cell>
          <cell r="AN1789">
            <v>589</v>
          </cell>
          <cell r="AO1789">
            <v>0</v>
          </cell>
          <cell r="AP1789">
            <v>84.1</v>
          </cell>
          <cell r="AQ1789">
            <v>0</v>
          </cell>
          <cell r="AR1789">
            <v>0</v>
          </cell>
          <cell r="AS1789">
            <v>0</v>
          </cell>
          <cell r="AT1789">
            <v>0</v>
          </cell>
          <cell r="AU1789">
            <v>0</v>
          </cell>
          <cell r="AV1789">
            <v>0</v>
          </cell>
          <cell r="AW1789">
            <v>0</v>
          </cell>
          <cell r="AX1789">
            <v>0</v>
          </cell>
          <cell r="AY1789" t="str">
            <v>HSS355.6X7.9</v>
          </cell>
        </row>
        <row r="1790">
          <cell r="A1790" t="str">
            <v>HSS</v>
          </cell>
          <cell r="B1790" t="str">
            <v>HSS12.750X0.500</v>
          </cell>
          <cell r="C1790">
            <v>65.5</v>
          </cell>
          <cell r="D1790">
            <v>17.899999999999999</v>
          </cell>
          <cell r="E1790">
            <v>0</v>
          </cell>
          <cell r="F1790">
            <v>0</v>
          </cell>
          <cell r="G1790">
            <v>12.75</v>
          </cell>
          <cell r="H1790">
            <v>0</v>
          </cell>
          <cell r="I1790">
            <v>0</v>
          </cell>
          <cell r="J1790">
            <v>0</v>
          </cell>
          <cell r="K1790">
            <v>0</v>
          </cell>
          <cell r="L1790">
            <v>0</v>
          </cell>
          <cell r="M1790">
            <v>0</v>
          </cell>
          <cell r="N1790">
            <v>0.5</v>
          </cell>
          <cell r="O1790">
            <v>0.46500000000000002</v>
          </cell>
          <cell r="P1790">
            <v>0</v>
          </cell>
          <cell r="Q1790">
            <v>0</v>
          </cell>
          <cell r="R1790">
            <v>0</v>
          </cell>
          <cell r="S1790">
            <v>0</v>
          </cell>
          <cell r="T1790">
            <v>0</v>
          </cell>
          <cell r="U1790">
            <v>0</v>
          </cell>
          <cell r="V1790">
            <v>0</v>
          </cell>
          <cell r="W1790">
            <v>0</v>
          </cell>
          <cell r="X1790">
            <v>0</v>
          </cell>
          <cell r="Y1790">
            <v>0</v>
          </cell>
          <cell r="Z1790">
            <v>0</v>
          </cell>
          <cell r="AA1790">
            <v>27.4</v>
          </cell>
          <cell r="AB1790">
            <v>0</v>
          </cell>
          <cell r="AC1790">
            <v>0</v>
          </cell>
          <cell r="AD1790">
            <v>0</v>
          </cell>
          <cell r="AE1790">
            <v>339</v>
          </cell>
          <cell r="AF1790">
            <v>70.2</v>
          </cell>
          <cell r="AG1790">
            <v>53.2</v>
          </cell>
          <cell r="AH1790">
            <v>4.3499999999999996</v>
          </cell>
          <cell r="AI1790">
            <v>339</v>
          </cell>
          <cell r="AJ1790">
            <v>70.2</v>
          </cell>
          <cell r="AK1790">
            <v>53.2</v>
          </cell>
          <cell r="AL1790">
            <v>4.3499999999999996</v>
          </cell>
          <cell r="AM1790">
            <v>0</v>
          </cell>
          <cell r="AN1790">
            <v>678</v>
          </cell>
          <cell r="AO1790">
            <v>0</v>
          </cell>
          <cell r="AP1790">
            <v>106</v>
          </cell>
          <cell r="AQ1790">
            <v>0</v>
          </cell>
          <cell r="AR1790">
            <v>0</v>
          </cell>
          <cell r="AS1790">
            <v>0</v>
          </cell>
          <cell r="AT1790">
            <v>0</v>
          </cell>
          <cell r="AU1790">
            <v>0</v>
          </cell>
          <cell r="AV1790">
            <v>0</v>
          </cell>
          <cell r="AW1790">
            <v>0</v>
          </cell>
          <cell r="AX1790">
            <v>0</v>
          </cell>
          <cell r="AY1790" t="str">
            <v>HSS323.9X12.7</v>
          </cell>
        </row>
        <row r="1791">
          <cell r="A1791" t="str">
            <v>HSS</v>
          </cell>
          <cell r="B1791" t="str">
            <v>HSS12.750X0.375</v>
          </cell>
          <cell r="C1791">
            <v>49.6</v>
          </cell>
          <cell r="D1791">
            <v>13.6</v>
          </cell>
          <cell r="E1791">
            <v>0</v>
          </cell>
          <cell r="F1791">
            <v>0</v>
          </cell>
          <cell r="G1791">
            <v>12.75</v>
          </cell>
          <cell r="H1791">
            <v>0</v>
          </cell>
          <cell r="I1791">
            <v>0</v>
          </cell>
          <cell r="J1791">
            <v>0</v>
          </cell>
          <cell r="K1791">
            <v>0</v>
          </cell>
          <cell r="L1791">
            <v>0</v>
          </cell>
          <cell r="M1791">
            <v>0</v>
          </cell>
          <cell r="N1791">
            <v>0.375</v>
          </cell>
          <cell r="O1791">
            <v>0.34899999999999998</v>
          </cell>
          <cell r="P1791">
            <v>0</v>
          </cell>
          <cell r="Q1791">
            <v>0</v>
          </cell>
          <cell r="R1791">
            <v>0</v>
          </cell>
          <cell r="S1791">
            <v>0</v>
          </cell>
          <cell r="T1791">
            <v>0</v>
          </cell>
          <cell r="U1791">
            <v>0</v>
          </cell>
          <cell r="V1791">
            <v>0</v>
          </cell>
          <cell r="W1791">
            <v>0</v>
          </cell>
          <cell r="X1791">
            <v>0</v>
          </cell>
          <cell r="Y1791">
            <v>0</v>
          </cell>
          <cell r="Z1791">
            <v>0</v>
          </cell>
          <cell r="AA1791">
            <v>36.5</v>
          </cell>
          <cell r="AB1791">
            <v>0</v>
          </cell>
          <cell r="AC1791">
            <v>0</v>
          </cell>
          <cell r="AD1791">
            <v>0</v>
          </cell>
          <cell r="AE1791">
            <v>262</v>
          </cell>
          <cell r="AF1791">
            <v>53.7</v>
          </cell>
          <cell r="AG1791">
            <v>41</v>
          </cell>
          <cell r="AH1791">
            <v>4.3899999999999997</v>
          </cell>
          <cell r="AI1791">
            <v>262</v>
          </cell>
          <cell r="AJ1791">
            <v>53.7</v>
          </cell>
          <cell r="AK1791">
            <v>41</v>
          </cell>
          <cell r="AL1791">
            <v>4.3899999999999997</v>
          </cell>
          <cell r="AM1791">
            <v>0</v>
          </cell>
          <cell r="AN1791">
            <v>523</v>
          </cell>
          <cell r="AO1791">
            <v>0</v>
          </cell>
          <cell r="AP1791">
            <v>82</v>
          </cell>
          <cell r="AQ1791">
            <v>0</v>
          </cell>
          <cell r="AR1791">
            <v>0</v>
          </cell>
          <cell r="AS1791">
            <v>0</v>
          </cell>
          <cell r="AT1791">
            <v>0</v>
          </cell>
          <cell r="AU1791">
            <v>0</v>
          </cell>
          <cell r="AV1791">
            <v>0</v>
          </cell>
          <cell r="AW1791">
            <v>0</v>
          </cell>
          <cell r="AX1791">
            <v>0</v>
          </cell>
          <cell r="AY1791" t="str">
            <v>HSS323.9X9.5</v>
          </cell>
        </row>
        <row r="1792">
          <cell r="A1792" t="str">
            <v>HSS</v>
          </cell>
          <cell r="B1792" t="str">
            <v>HSS12.750X0.250</v>
          </cell>
          <cell r="C1792">
            <v>33.4</v>
          </cell>
          <cell r="D1792">
            <v>9.16</v>
          </cell>
          <cell r="E1792">
            <v>0</v>
          </cell>
          <cell r="F1792">
            <v>0</v>
          </cell>
          <cell r="G1792">
            <v>12.75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0.25</v>
          </cell>
          <cell r="O1792">
            <v>0.23300000000000001</v>
          </cell>
          <cell r="P1792">
            <v>0</v>
          </cell>
          <cell r="Q1792">
            <v>0</v>
          </cell>
          <cell r="R1792">
            <v>0</v>
          </cell>
          <cell r="S1792">
            <v>0</v>
          </cell>
          <cell r="T1792">
            <v>0</v>
          </cell>
          <cell r="U1792">
            <v>0</v>
          </cell>
          <cell r="V1792">
            <v>0</v>
          </cell>
          <cell r="W1792">
            <v>0</v>
          </cell>
          <cell r="X1792">
            <v>0</v>
          </cell>
          <cell r="Y1792">
            <v>0</v>
          </cell>
          <cell r="Z1792">
            <v>0</v>
          </cell>
          <cell r="AA1792">
            <v>54.7</v>
          </cell>
          <cell r="AB1792">
            <v>0</v>
          </cell>
          <cell r="AC1792">
            <v>0</v>
          </cell>
          <cell r="AD1792">
            <v>0</v>
          </cell>
          <cell r="AE1792">
            <v>180</v>
          </cell>
          <cell r="AF1792">
            <v>36.5</v>
          </cell>
          <cell r="AG1792">
            <v>28.2</v>
          </cell>
          <cell r="AH1792">
            <v>4.43</v>
          </cell>
          <cell r="AI1792">
            <v>180</v>
          </cell>
          <cell r="AJ1792">
            <v>36.5</v>
          </cell>
          <cell r="AK1792">
            <v>28.2</v>
          </cell>
          <cell r="AL1792">
            <v>4.43</v>
          </cell>
          <cell r="AM1792">
            <v>0</v>
          </cell>
          <cell r="AN1792">
            <v>359</v>
          </cell>
          <cell r="AO1792">
            <v>0</v>
          </cell>
          <cell r="AP1792">
            <v>56.3</v>
          </cell>
          <cell r="AQ1792">
            <v>0</v>
          </cell>
          <cell r="AR1792">
            <v>0</v>
          </cell>
          <cell r="AS1792">
            <v>0</v>
          </cell>
          <cell r="AT1792">
            <v>0</v>
          </cell>
          <cell r="AU1792">
            <v>0</v>
          </cell>
          <cell r="AV1792">
            <v>0</v>
          </cell>
          <cell r="AW1792">
            <v>0</v>
          </cell>
          <cell r="AX1792">
            <v>0</v>
          </cell>
          <cell r="AY1792" t="str">
            <v>HSS323.9X6.4</v>
          </cell>
        </row>
        <row r="1793">
          <cell r="A1793" t="str">
            <v>HSS</v>
          </cell>
          <cell r="B1793" t="str">
            <v>HSS12.500X0.625</v>
          </cell>
          <cell r="C1793">
            <v>79.3</v>
          </cell>
          <cell r="D1793">
            <v>21.8</v>
          </cell>
          <cell r="E1793">
            <v>0</v>
          </cell>
          <cell r="F1793">
            <v>0</v>
          </cell>
          <cell r="G1793">
            <v>12.5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0.625</v>
          </cell>
          <cell r="O1793">
            <v>0.58099999999999996</v>
          </cell>
          <cell r="P1793">
            <v>0</v>
          </cell>
          <cell r="Q1793">
            <v>0</v>
          </cell>
          <cell r="R1793">
            <v>0</v>
          </cell>
          <cell r="S1793">
            <v>0</v>
          </cell>
          <cell r="T1793">
            <v>0</v>
          </cell>
          <cell r="U1793">
            <v>0</v>
          </cell>
          <cell r="V1793">
            <v>0</v>
          </cell>
          <cell r="W1793">
            <v>0</v>
          </cell>
          <cell r="X1793">
            <v>0</v>
          </cell>
          <cell r="Y1793">
            <v>0</v>
          </cell>
          <cell r="Z1793">
            <v>0</v>
          </cell>
          <cell r="AA1793">
            <v>21.5</v>
          </cell>
          <cell r="AB1793">
            <v>0</v>
          </cell>
          <cell r="AC1793">
            <v>0</v>
          </cell>
          <cell r="AD1793">
            <v>0</v>
          </cell>
          <cell r="AE1793">
            <v>387</v>
          </cell>
          <cell r="AF1793">
            <v>82.6</v>
          </cell>
          <cell r="AG1793">
            <v>62</v>
          </cell>
          <cell r="AH1793">
            <v>4.22</v>
          </cell>
          <cell r="AI1793">
            <v>387</v>
          </cell>
          <cell r="AJ1793">
            <v>82.6</v>
          </cell>
          <cell r="AK1793">
            <v>62</v>
          </cell>
          <cell r="AL1793">
            <v>4.22</v>
          </cell>
          <cell r="AM1793">
            <v>0</v>
          </cell>
          <cell r="AN1793">
            <v>774</v>
          </cell>
          <cell r="AO1793">
            <v>0</v>
          </cell>
          <cell r="AP1793">
            <v>123</v>
          </cell>
          <cell r="AQ1793">
            <v>0</v>
          </cell>
          <cell r="AR1793">
            <v>0</v>
          </cell>
          <cell r="AS1793">
            <v>0</v>
          </cell>
          <cell r="AT1793">
            <v>0</v>
          </cell>
          <cell r="AU1793">
            <v>0</v>
          </cell>
          <cell r="AV1793">
            <v>0</v>
          </cell>
          <cell r="AW1793">
            <v>0</v>
          </cell>
          <cell r="AX1793">
            <v>0</v>
          </cell>
          <cell r="AY1793" t="str">
            <v>HSS317.5X15.9</v>
          </cell>
        </row>
        <row r="1794">
          <cell r="A1794" t="str">
            <v>HSS</v>
          </cell>
          <cell r="B1794" t="str">
            <v>HSS12.500X0.500</v>
          </cell>
          <cell r="C1794">
            <v>64.099999999999994</v>
          </cell>
          <cell r="D1794">
            <v>17.600000000000001</v>
          </cell>
          <cell r="E1794">
            <v>0</v>
          </cell>
          <cell r="F1794">
            <v>0</v>
          </cell>
          <cell r="G1794">
            <v>12.5</v>
          </cell>
          <cell r="H1794">
            <v>0</v>
          </cell>
          <cell r="I1794">
            <v>0</v>
          </cell>
          <cell r="J1794">
            <v>0</v>
          </cell>
          <cell r="K1794">
            <v>0</v>
          </cell>
          <cell r="L1794">
            <v>0</v>
          </cell>
          <cell r="M1794">
            <v>0</v>
          </cell>
          <cell r="N1794">
            <v>0.5</v>
          </cell>
          <cell r="O1794">
            <v>0.46500000000000002</v>
          </cell>
          <cell r="P1794">
            <v>0</v>
          </cell>
          <cell r="Q1794">
            <v>0</v>
          </cell>
          <cell r="R1794">
            <v>0</v>
          </cell>
          <cell r="S1794">
            <v>0</v>
          </cell>
          <cell r="T1794">
            <v>0</v>
          </cell>
          <cell r="U1794">
            <v>0</v>
          </cell>
          <cell r="V1794">
            <v>0</v>
          </cell>
          <cell r="W1794">
            <v>0</v>
          </cell>
          <cell r="X1794">
            <v>0</v>
          </cell>
          <cell r="Y1794">
            <v>0</v>
          </cell>
          <cell r="Z1794">
            <v>0</v>
          </cell>
          <cell r="AA1794">
            <v>26.9</v>
          </cell>
          <cell r="AB1794">
            <v>0</v>
          </cell>
          <cell r="AC1794">
            <v>0</v>
          </cell>
          <cell r="AD1794">
            <v>0</v>
          </cell>
          <cell r="AE1794">
            <v>319</v>
          </cell>
          <cell r="AF1794">
            <v>67.400000000000006</v>
          </cell>
          <cell r="AG1794">
            <v>51</v>
          </cell>
          <cell r="AH1794">
            <v>4.26</v>
          </cell>
          <cell r="AI1794">
            <v>319</v>
          </cell>
          <cell r="AJ1794">
            <v>67.400000000000006</v>
          </cell>
          <cell r="AK1794">
            <v>51</v>
          </cell>
          <cell r="AL1794">
            <v>4.26</v>
          </cell>
          <cell r="AM1794">
            <v>0</v>
          </cell>
          <cell r="AN1794">
            <v>638</v>
          </cell>
          <cell r="AO1794">
            <v>0</v>
          </cell>
          <cell r="AP1794">
            <v>102</v>
          </cell>
          <cell r="AQ1794">
            <v>0</v>
          </cell>
          <cell r="AR1794">
            <v>0</v>
          </cell>
          <cell r="AS1794">
            <v>0</v>
          </cell>
          <cell r="AT1794">
            <v>0</v>
          </cell>
          <cell r="AU1794">
            <v>0</v>
          </cell>
          <cell r="AV1794">
            <v>0</v>
          </cell>
          <cell r="AW1794">
            <v>0</v>
          </cell>
          <cell r="AX1794">
            <v>0</v>
          </cell>
          <cell r="AY1794" t="str">
            <v>HSS317.5X12.7</v>
          </cell>
        </row>
        <row r="1795">
          <cell r="A1795" t="str">
            <v>HSS</v>
          </cell>
          <cell r="B1795" t="str">
            <v>HSS12.500X0.375</v>
          </cell>
          <cell r="C1795">
            <v>48.6</v>
          </cell>
          <cell r="D1795">
            <v>13.3</v>
          </cell>
          <cell r="E1795">
            <v>0</v>
          </cell>
          <cell r="F1795">
            <v>0</v>
          </cell>
          <cell r="G1795">
            <v>12.5</v>
          </cell>
          <cell r="H1795">
            <v>0</v>
          </cell>
          <cell r="I1795">
            <v>0</v>
          </cell>
          <cell r="J1795">
            <v>0</v>
          </cell>
          <cell r="K1795">
            <v>0</v>
          </cell>
          <cell r="L1795">
            <v>0</v>
          </cell>
          <cell r="M1795">
            <v>0</v>
          </cell>
          <cell r="N1795">
            <v>0.375</v>
          </cell>
          <cell r="O1795">
            <v>0.34899999999999998</v>
          </cell>
          <cell r="P1795">
            <v>0</v>
          </cell>
          <cell r="Q1795">
            <v>0</v>
          </cell>
          <cell r="R1795">
            <v>0</v>
          </cell>
          <cell r="S1795">
            <v>0</v>
          </cell>
          <cell r="T1795">
            <v>0</v>
          </cell>
          <cell r="U1795">
            <v>0</v>
          </cell>
          <cell r="V1795">
            <v>0</v>
          </cell>
          <cell r="W1795">
            <v>0</v>
          </cell>
          <cell r="X1795">
            <v>0</v>
          </cell>
          <cell r="Y1795">
            <v>0</v>
          </cell>
          <cell r="Z1795">
            <v>0</v>
          </cell>
          <cell r="AA1795">
            <v>35.799999999999997</v>
          </cell>
          <cell r="AB1795">
            <v>0</v>
          </cell>
          <cell r="AC1795">
            <v>0</v>
          </cell>
          <cell r="AD1795">
            <v>0</v>
          </cell>
          <cell r="AE1795">
            <v>246</v>
          </cell>
          <cell r="AF1795">
            <v>51.5</v>
          </cell>
          <cell r="AG1795">
            <v>39.4</v>
          </cell>
          <cell r="AH1795">
            <v>4.3</v>
          </cell>
          <cell r="AI1795">
            <v>246</v>
          </cell>
          <cell r="AJ1795">
            <v>51.5</v>
          </cell>
          <cell r="AK1795">
            <v>39.4</v>
          </cell>
          <cell r="AL1795">
            <v>4.3</v>
          </cell>
          <cell r="AM1795">
            <v>0</v>
          </cell>
          <cell r="AN1795">
            <v>492</v>
          </cell>
          <cell r="AO1795">
            <v>0</v>
          </cell>
          <cell r="AP1795">
            <v>78.599999999999994</v>
          </cell>
          <cell r="AQ1795">
            <v>0</v>
          </cell>
          <cell r="AR1795">
            <v>0</v>
          </cell>
          <cell r="AS1795">
            <v>0</v>
          </cell>
          <cell r="AT1795">
            <v>0</v>
          </cell>
          <cell r="AU1795">
            <v>0</v>
          </cell>
          <cell r="AV1795">
            <v>0</v>
          </cell>
          <cell r="AW1795">
            <v>0</v>
          </cell>
          <cell r="AX1795">
            <v>0</v>
          </cell>
          <cell r="AY1795" t="str">
            <v>HSS317.5X9.5</v>
          </cell>
        </row>
        <row r="1796">
          <cell r="A1796" t="str">
            <v>HSS</v>
          </cell>
          <cell r="B1796" t="str">
            <v>HSS12.500X0.312</v>
          </cell>
          <cell r="C1796">
            <v>40.700000000000003</v>
          </cell>
          <cell r="D1796">
            <v>11.2</v>
          </cell>
          <cell r="E1796">
            <v>0</v>
          </cell>
          <cell r="F1796">
            <v>0</v>
          </cell>
          <cell r="G1796">
            <v>12.5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0.312</v>
          </cell>
          <cell r="O1796">
            <v>0.29099999999999998</v>
          </cell>
          <cell r="P1796">
            <v>0</v>
          </cell>
          <cell r="Q1796">
            <v>0</v>
          </cell>
          <cell r="R1796">
            <v>0</v>
          </cell>
          <cell r="S1796">
            <v>0</v>
          </cell>
          <cell r="T1796">
            <v>0</v>
          </cell>
          <cell r="U1796">
            <v>0</v>
          </cell>
          <cell r="V1796">
            <v>0</v>
          </cell>
          <cell r="W1796">
            <v>0</v>
          </cell>
          <cell r="X1796">
            <v>0</v>
          </cell>
          <cell r="Y1796">
            <v>0</v>
          </cell>
          <cell r="Z1796">
            <v>0</v>
          </cell>
          <cell r="AA1796">
            <v>43</v>
          </cell>
          <cell r="AB1796">
            <v>0</v>
          </cell>
          <cell r="AC1796">
            <v>0</v>
          </cell>
          <cell r="AD1796">
            <v>0</v>
          </cell>
          <cell r="AE1796">
            <v>208</v>
          </cell>
          <cell r="AF1796">
            <v>43.4</v>
          </cell>
          <cell r="AG1796">
            <v>33.299999999999997</v>
          </cell>
          <cell r="AH1796">
            <v>4.32</v>
          </cell>
          <cell r="AI1796">
            <v>208</v>
          </cell>
          <cell r="AJ1796">
            <v>43.4</v>
          </cell>
          <cell r="AK1796">
            <v>33.299999999999997</v>
          </cell>
          <cell r="AL1796">
            <v>4.32</v>
          </cell>
          <cell r="AM1796">
            <v>0</v>
          </cell>
          <cell r="AN1796">
            <v>416</v>
          </cell>
          <cell r="AO1796">
            <v>0</v>
          </cell>
          <cell r="AP1796">
            <v>66.5</v>
          </cell>
          <cell r="AQ1796">
            <v>0</v>
          </cell>
          <cell r="AR1796">
            <v>0</v>
          </cell>
          <cell r="AS1796">
            <v>0</v>
          </cell>
          <cell r="AT1796">
            <v>0</v>
          </cell>
          <cell r="AU1796">
            <v>0</v>
          </cell>
          <cell r="AV1796">
            <v>0</v>
          </cell>
          <cell r="AW1796">
            <v>0</v>
          </cell>
          <cell r="AX1796">
            <v>0</v>
          </cell>
          <cell r="AY1796" t="str">
            <v>HSS317.5X7.9</v>
          </cell>
        </row>
        <row r="1797">
          <cell r="A1797" t="str">
            <v>HSS</v>
          </cell>
          <cell r="B1797" t="str">
            <v>HSS12.500X0.250</v>
          </cell>
          <cell r="C1797">
            <v>32.700000000000003</v>
          </cell>
          <cell r="D1797">
            <v>8.98</v>
          </cell>
          <cell r="E1797">
            <v>0</v>
          </cell>
          <cell r="F1797">
            <v>0</v>
          </cell>
          <cell r="G1797">
            <v>12.5</v>
          </cell>
          <cell r="H1797">
            <v>0</v>
          </cell>
          <cell r="I1797">
            <v>0</v>
          </cell>
          <cell r="J1797">
            <v>0</v>
          </cell>
          <cell r="K1797">
            <v>0</v>
          </cell>
          <cell r="L1797">
            <v>0</v>
          </cell>
          <cell r="M1797">
            <v>0</v>
          </cell>
          <cell r="N1797">
            <v>0.25</v>
          </cell>
          <cell r="O1797">
            <v>0.23300000000000001</v>
          </cell>
          <cell r="P1797">
            <v>0</v>
          </cell>
          <cell r="Q1797">
            <v>0</v>
          </cell>
          <cell r="R1797">
            <v>0</v>
          </cell>
          <cell r="S1797">
            <v>0</v>
          </cell>
          <cell r="T1797">
            <v>0</v>
          </cell>
          <cell r="U1797">
            <v>0</v>
          </cell>
          <cell r="V1797">
            <v>0</v>
          </cell>
          <cell r="W1797">
            <v>0</v>
          </cell>
          <cell r="X1797">
            <v>0</v>
          </cell>
          <cell r="Y1797">
            <v>0</v>
          </cell>
          <cell r="Z1797">
            <v>0</v>
          </cell>
          <cell r="AA1797">
            <v>53.6</v>
          </cell>
          <cell r="AB1797">
            <v>0</v>
          </cell>
          <cell r="AC1797">
            <v>0</v>
          </cell>
          <cell r="AD1797">
            <v>0</v>
          </cell>
          <cell r="AE1797">
            <v>169</v>
          </cell>
          <cell r="AF1797">
            <v>35.1</v>
          </cell>
          <cell r="AG1797">
            <v>27</v>
          </cell>
          <cell r="AH1797">
            <v>4.34</v>
          </cell>
          <cell r="AI1797">
            <v>169</v>
          </cell>
          <cell r="AJ1797">
            <v>35.1</v>
          </cell>
          <cell r="AK1797">
            <v>27</v>
          </cell>
          <cell r="AL1797">
            <v>4.34</v>
          </cell>
          <cell r="AM1797">
            <v>0</v>
          </cell>
          <cell r="AN1797">
            <v>338</v>
          </cell>
          <cell r="AO1797">
            <v>0</v>
          </cell>
          <cell r="AP1797">
            <v>54</v>
          </cell>
          <cell r="AQ1797">
            <v>0</v>
          </cell>
          <cell r="AR1797">
            <v>0</v>
          </cell>
          <cell r="AS1797">
            <v>0</v>
          </cell>
          <cell r="AT1797">
            <v>0</v>
          </cell>
          <cell r="AU1797">
            <v>0</v>
          </cell>
          <cell r="AV1797">
            <v>0</v>
          </cell>
          <cell r="AW1797">
            <v>0</v>
          </cell>
          <cell r="AX1797">
            <v>0</v>
          </cell>
          <cell r="AY1797" t="str">
            <v>HSS317.5X6.4</v>
          </cell>
        </row>
        <row r="1798">
          <cell r="A1798" t="str">
            <v>HSS</v>
          </cell>
          <cell r="B1798" t="str">
            <v>HSS12.500X0.188</v>
          </cell>
          <cell r="C1798">
            <v>24.7</v>
          </cell>
          <cell r="D1798">
            <v>6.74</v>
          </cell>
          <cell r="E1798">
            <v>0</v>
          </cell>
          <cell r="F1798">
            <v>0</v>
          </cell>
          <cell r="G1798">
            <v>12.5</v>
          </cell>
          <cell r="H1798">
            <v>0</v>
          </cell>
          <cell r="I1798">
            <v>0</v>
          </cell>
          <cell r="J1798">
            <v>0</v>
          </cell>
          <cell r="K1798">
            <v>0</v>
          </cell>
          <cell r="L1798">
            <v>0</v>
          </cell>
          <cell r="M1798">
            <v>0</v>
          </cell>
          <cell r="N1798">
            <v>0.188</v>
          </cell>
          <cell r="O1798">
            <v>0.17399999999999999</v>
          </cell>
          <cell r="P1798">
            <v>0</v>
          </cell>
          <cell r="Q1798">
            <v>0</v>
          </cell>
          <cell r="R1798">
            <v>0</v>
          </cell>
          <cell r="S1798">
            <v>0</v>
          </cell>
          <cell r="T1798">
            <v>0</v>
          </cell>
          <cell r="U1798">
            <v>0</v>
          </cell>
          <cell r="V1798">
            <v>0</v>
          </cell>
          <cell r="W1798">
            <v>0</v>
          </cell>
          <cell r="X1798">
            <v>0</v>
          </cell>
          <cell r="Y1798">
            <v>0</v>
          </cell>
          <cell r="Z1798">
            <v>0</v>
          </cell>
          <cell r="AA1798">
            <v>71.8</v>
          </cell>
          <cell r="AB1798">
            <v>0</v>
          </cell>
          <cell r="AC1798">
            <v>0</v>
          </cell>
          <cell r="AD1798">
            <v>0</v>
          </cell>
          <cell r="AE1798">
            <v>128</v>
          </cell>
          <cell r="AF1798">
            <v>26.4</v>
          </cell>
          <cell r="AG1798">
            <v>20.5</v>
          </cell>
          <cell r="AH1798">
            <v>4.3600000000000003</v>
          </cell>
          <cell r="AI1798">
            <v>128</v>
          </cell>
          <cell r="AJ1798">
            <v>26.4</v>
          </cell>
          <cell r="AK1798">
            <v>20.5</v>
          </cell>
          <cell r="AL1798">
            <v>4.3600000000000003</v>
          </cell>
          <cell r="AM1798">
            <v>0</v>
          </cell>
          <cell r="AN1798">
            <v>256</v>
          </cell>
          <cell r="AO1798">
            <v>0</v>
          </cell>
          <cell r="AP1798">
            <v>40.9</v>
          </cell>
          <cell r="AQ1798">
            <v>0</v>
          </cell>
          <cell r="AR1798">
            <v>0</v>
          </cell>
          <cell r="AS1798">
            <v>0</v>
          </cell>
          <cell r="AT1798">
            <v>0</v>
          </cell>
          <cell r="AU1798">
            <v>0</v>
          </cell>
          <cell r="AV1798">
            <v>0</v>
          </cell>
          <cell r="AW1798">
            <v>0</v>
          </cell>
          <cell r="AX1798">
            <v>0</v>
          </cell>
          <cell r="AY1798" t="str">
            <v>HSS317.5X4.8</v>
          </cell>
        </row>
        <row r="1799">
          <cell r="A1799" t="str">
            <v>HSS</v>
          </cell>
          <cell r="B1799" t="str">
            <v>HSS11.250X0.625</v>
          </cell>
          <cell r="C1799">
            <v>71</v>
          </cell>
          <cell r="D1799">
            <v>19.5</v>
          </cell>
          <cell r="E1799">
            <v>0</v>
          </cell>
          <cell r="F1799">
            <v>0</v>
          </cell>
          <cell r="G1799">
            <v>11.25</v>
          </cell>
          <cell r="H1799">
            <v>0</v>
          </cell>
          <cell r="I1799">
            <v>0</v>
          </cell>
          <cell r="J1799">
            <v>0</v>
          </cell>
          <cell r="K1799">
            <v>0</v>
          </cell>
          <cell r="L1799">
            <v>0</v>
          </cell>
          <cell r="M1799">
            <v>0</v>
          </cell>
          <cell r="N1799">
            <v>0.625</v>
          </cell>
          <cell r="O1799">
            <v>0.58099999999999996</v>
          </cell>
          <cell r="P1799">
            <v>0</v>
          </cell>
          <cell r="Q1799">
            <v>0</v>
          </cell>
          <cell r="R1799">
            <v>0</v>
          </cell>
          <cell r="S1799">
            <v>0</v>
          </cell>
          <cell r="T1799">
            <v>0</v>
          </cell>
          <cell r="U1799">
            <v>0</v>
          </cell>
          <cell r="V1799">
            <v>0</v>
          </cell>
          <cell r="W1799">
            <v>0</v>
          </cell>
          <cell r="X1799">
            <v>0</v>
          </cell>
          <cell r="Y1799">
            <v>0</v>
          </cell>
          <cell r="Z1799">
            <v>0</v>
          </cell>
          <cell r="AA1799">
            <v>19.399999999999999</v>
          </cell>
          <cell r="AB1799">
            <v>0</v>
          </cell>
          <cell r="AC1799">
            <v>0</v>
          </cell>
          <cell r="AD1799">
            <v>0</v>
          </cell>
          <cell r="AE1799">
            <v>278</v>
          </cell>
          <cell r="AF1799">
            <v>66.2</v>
          </cell>
          <cell r="AG1799">
            <v>49.4</v>
          </cell>
          <cell r="AH1799">
            <v>3.78</v>
          </cell>
          <cell r="AI1799">
            <v>278</v>
          </cell>
          <cell r="AJ1799">
            <v>66.2</v>
          </cell>
          <cell r="AK1799">
            <v>49.4</v>
          </cell>
          <cell r="AL1799">
            <v>3.78</v>
          </cell>
          <cell r="AM1799">
            <v>0</v>
          </cell>
          <cell r="AN1799">
            <v>556</v>
          </cell>
          <cell r="AO1799">
            <v>0</v>
          </cell>
          <cell r="AP1799">
            <v>98.3</v>
          </cell>
          <cell r="AQ1799">
            <v>0</v>
          </cell>
          <cell r="AR1799">
            <v>0</v>
          </cell>
          <cell r="AS1799">
            <v>0</v>
          </cell>
          <cell r="AT1799">
            <v>0</v>
          </cell>
          <cell r="AU1799">
            <v>0</v>
          </cell>
          <cell r="AV1799">
            <v>0</v>
          </cell>
          <cell r="AW1799">
            <v>0</v>
          </cell>
          <cell r="AX1799">
            <v>0</v>
          </cell>
          <cell r="AY1799" t="str">
            <v>HSS285.8X15.9</v>
          </cell>
        </row>
        <row r="1800">
          <cell r="A1800" t="str">
            <v>HSS</v>
          </cell>
          <cell r="B1800" t="str">
            <v>HSS11.250X0.500</v>
          </cell>
          <cell r="C1800">
            <v>57.5</v>
          </cell>
          <cell r="D1800">
            <v>15.8</v>
          </cell>
          <cell r="E1800">
            <v>0</v>
          </cell>
          <cell r="F1800">
            <v>0</v>
          </cell>
          <cell r="G1800">
            <v>11.25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0.5</v>
          </cell>
          <cell r="O1800">
            <v>0.46500000000000002</v>
          </cell>
          <cell r="P1800">
            <v>0</v>
          </cell>
          <cell r="Q1800">
            <v>0</v>
          </cell>
          <cell r="R1800">
            <v>0</v>
          </cell>
          <cell r="S1800">
            <v>0</v>
          </cell>
          <cell r="T1800">
            <v>0</v>
          </cell>
          <cell r="U1800">
            <v>0</v>
          </cell>
          <cell r="V1800">
            <v>0</v>
          </cell>
          <cell r="W1800">
            <v>0</v>
          </cell>
          <cell r="X1800">
            <v>0</v>
          </cell>
          <cell r="Y1800">
            <v>0</v>
          </cell>
          <cell r="Z1800">
            <v>0</v>
          </cell>
          <cell r="AA1800">
            <v>24.2</v>
          </cell>
          <cell r="AB1800">
            <v>0</v>
          </cell>
          <cell r="AC1800">
            <v>0</v>
          </cell>
          <cell r="AD1800">
            <v>0</v>
          </cell>
          <cell r="AE1800">
            <v>229</v>
          </cell>
          <cell r="AF1800">
            <v>54.1</v>
          </cell>
          <cell r="AG1800">
            <v>40.799999999999997</v>
          </cell>
          <cell r="AH1800">
            <v>3.82</v>
          </cell>
          <cell r="AI1800">
            <v>229</v>
          </cell>
          <cell r="AJ1800">
            <v>54.1</v>
          </cell>
          <cell r="AK1800">
            <v>40.799999999999997</v>
          </cell>
          <cell r="AL1800">
            <v>3.82</v>
          </cell>
          <cell r="AM1800">
            <v>0</v>
          </cell>
          <cell r="AN1800">
            <v>459</v>
          </cell>
          <cell r="AO1800">
            <v>0</v>
          </cell>
          <cell r="AP1800">
            <v>81.3</v>
          </cell>
          <cell r="AQ1800">
            <v>0</v>
          </cell>
          <cell r="AR1800">
            <v>0</v>
          </cell>
          <cell r="AS1800">
            <v>0</v>
          </cell>
          <cell r="AT1800">
            <v>0</v>
          </cell>
          <cell r="AU1800">
            <v>0</v>
          </cell>
          <cell r="AV1800">
            <v>0</v>
          </cell>
          <cell r="AW1800">
            <v>0</v>
          </cell>
          <cell r="AX1800">
            <v>0</v>
          </cell>
          <cell r="AY1800" t="str">
            <v>HSS285.8X12.7</v>
          </cell>
        </row>
        <row r="1801">
          <cell r="A1801" t="str">
            <v>HSS</v>
          </cell>
          <cell r="B1801" t="str">
            <v>HSS11.250X0.375</v>
          </cell>
          <cell r="C1801">
            <v>43.6</v>
          </cell>
          <cell r="D1801">
            <v>12</v>
          </cell>
          <cell r="E1801">
            <v>0</v>
          </cell>
          <cell r="F1801">
            <v>0</v>
          </cell>
          <cell r="G1801">
            <v>11.25</v>
          </cell>
          <cell r="H1801">
            <v>0</v>
          </cell>
          <cell r="I1801">
            <v>0</v>
          </cell>
          <cell r="J1801">
            <v>0</v>
          </cell>
          <cell r="K1801">
            <v>0</v>
          </cell>
          <cell r="L1801">
            <v>0</v>
          </cell>
          <cell r="M1801">
            <v>0</v>
          </cell>
          <cell r="N1801">
            <v>0.375</v>
          </cell>
          <cell r="O1801">
            <v>0.34899999999999998</v>
          </cell>
          <cell r="P1801">
            <v>0</v>
          </cell>
          <cell r="Q1801">
            <v>0</v>
          </cell>
          <cell r="R1801">
            <v>0</v>
          </cell>
          <cell r="S1801">
            <v>0</v>
          </cell>
          <cell r="T1801">
            <v>0</v>
          </cell>
          <cell r="U1801">
            <v>0</v>
          </cell>
          <cell r="V1801">
            <v>0</v>
          </cell>
          <cell r="W1801">
            <v>0</v>
          </cell>
          <cell r="X1801">
            <v>0</v>
          </cell>
          <cell r="Y1801">
            <v>0</v>
          </cell>
          <cell r="Z1801">
            <v>0</v>
          </cell>
          <cell r="AA1801">
            <v>32.200000000000003</v>
          </cell>
          <cell r="AB1801">
            <v>0</v>
          </cell>
          <cell r="AC1801">
            <v>0</v>
          </cell>
          <cell r="AD1801">
            <v>0</v>
          </cell>
          <cell r="AE1801">
            <v>178</v>
          </cell>
          <cell r="AF1801">
            <v>41.5</v>
          </cell>
          <cell r="AG1801">
            <v>31.6</v>
          </cell>
          <cell r="AH1801">
            <v>3.86</v>
          </cell>
          <cell r="AI1801">
            <v>178</v>
          </cell>
          <cell r="AJ1801">
            <v>41.5</v>
          </cell>
          <cell r="AK1801">
            <v>31.6</v>
          </cell>
          <cell r="AL1801">
            <v>3.86</v>
          </cell>
          <cell r="AM1801">
            <v>0</v>
          </cell>
          <cell r="AN1801">
            <v>355</v>
          </cell>
          <cell r="AO1801">
            <v>0</v>
          </cell>
          <cell r="AP1801">
            <v>63.1</v>
          </cell>
          <cell r="AQ1801">
            <v>0</v>
          </cell>
          <cell r="AR1801">
            <v>0</v>
          </cell>
          <cell r="AS1801">
            <v>0</v>
          </cell>
          <cell r="AT1801">
            <v>0</v>
          </cell>
          <cell r="AU1801">
            <v>0</v>
          </cell>
          <cell r="AV1801">
            <v>0</v>
          </cell>
          <cell r="AW1801">
            <v>0</v>
          </cell>
          <cell r="AX1801">
            <v>0</v>
          </cell>
          <cell r="AY1801" t="str">
            <v>HSS285.8X9.5</v>
          </cell>
        </row>
        <row r="1802">
          <cell r="A1802" t="str">
            <v>HSS</v>
          </cell>
          <cell r="B1802" t="str">
            <v>HSS11.250X0.312</v>
          </cell>
          <cell r="C1802">
            <v>36.5</v>
          </cell>
          <cell r="D1802">
            <v>10</v>
          </cell>
          <cell r="E1802">
            <v>0</v>
          </cell>
          <cell r="F1802">
            <v>0</v>
          </cell>
          <cell r="G1802">
            <v>11.25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0.312</v>
          </cell>
          <cell r="O1802">
            <v>0.29099999999999998</v>
          </cell>
          <cell r="P1802">
            <v>0</v>
          </cell>
          <cell r="Q1802">
            <v>0</v>
          </cell>
          <cell r="R1802">
            <v>0</v>
          </cell>
          <cell r="S1802">
            <v>0</v>
          </cell>
          <cell r="T1802">
            <v>0</v>
          </cell>
          <cell r="U1802">
            <v>0</v>
          </cell>
          <cell r="V1802">
            <v>0</v>
          </cell>
          <cell r="W1802">
            <v>0</v>
          </cell>
          <cell r="X1802">
            <v>0</v>
          </cell>
          <cell r="Y1802">
            <v>0</v>
          </cell>
          <cell r="Z1802">
            <v>0</v>
          </cell>
          <cell r="AA1802">
            <v>38.700000000000003</v>
          </cell>
          <cell r="AB1802">
            <v>0</v>
          </cell>
          <cell r="AC1802">
            <v>0</v>
          </cell>
          <cell r="AD1802">
            <v>0</v>
          </cell>
          <cell r="AE1802">
            <v>151</v>
          </cell>
          <cell r="AF1802">
            <v>35</v>
          </cell>
          <cell r="AG1802">
            <v>26.8</v>
          </cell>
          <cell r="AH1802">
            <v>3.88</v>
          </cell>
          <cell r="AI1802">
            <v>151</v>
          </cell>
          <cell r="AJ1802">
            <v>35</v>
          </cell>
          <cell r="AK1802">
            <v>26.8</v>
          </cell>
          <cell r="AL1802">
            <v>3.88</v>
          </cell>
          <cell r="AM1802">
            <v>0</v>
          </cell>
          <cell r="AN1802">
            <v>301</v>
          </cell>
          <cell r="AO1802">
            <v>0</v>
          </cell>
          <cell r="AP1802">
            <v>53.4</v>
          </cell>
          <cell r="AQ1802">
            <v>0</v>
          </cell>
          <cell r="AR1802">
            <v>0</v>
          </cell>
          <cell r="AS1802">
            <v>0</v>
          </cell>
          <cell r="AT1802">
            <v>0</v>
          </cell>
          <cell r="AU1802">
            <v>0</v>
          </cell>
          <cell r="AV1802">
            <v>0</v>
          </cell>
          <cell r="AW1802">
            <v>0</v>
          </cell>
          <cell r="AX1802">
            <v>0</v>
          </cell>
          <cell r="AY1802" t="str">
            <v>HSS285.8X7.9</v>
          </cell>
        </row>
        <row r="1803">
          <cell r="A1803" t="str">
            <v>HSS</v>
          </cell>
          <cell r="B1803" t="str">
            <v>HSS11.250X0.250</v>
          </cell>
          <cell r="C1803">
            <v>29.4</v>
          </cell>
          <cell r="D1803">
            <v>8.06</v>
          </cell>
          <cell r="E1803">
            <v>0</v>
          </cell>
          <cell r="F1803">
            <v>0</v>
          </cell>
          <cell r="G1803">
            <v>11.25</v>
          </cell>
          <cell r="H1803">
            <v>0</v>
          </cell>
          <cell r="I1803">
            <v>0</v>
          </cell>
          <cell r="J1803">
            <v>0</v>
          </cell>
          <cell r="K1803">
            <v>0</v>
          </cell>
          <cell r="L1803">
            <v>0</v>
          </cell>
          <cell r="M1803">
            <v>0</v>
          </cell>
          <cell r="N1803">
            <v>0.25</v>
          </cell>
          <cell r="O1803">
            <v>0.23300000000000001</v>
          </cell>
          <cell r="P1803">
            <v>0</v>
          </cell>
          <cell r="Q1803">
            <v>0</v>
          </cell>
          <cell r="R1803">
            <v>0</v>
          </cell>
          <cell r="S1803">
            <v>0</v>
          </cell>
          <cell r="T1803">
            <v>0</v>
          </cell>
          <cell r="U1803">
            <v>0</v>
          </cell>
          <cell r="V1803">
            <v>0</v>
          </cell>
          <cell r="W1803">
            <v>0</v>
          </cell>
          <cell r="X1803">
            <v>0</v>
          </cell>
          <cell r="Y1803">
            <v>0</v>
          </cell>
          <cell r="Z1803">
            <v>0</v>
          </cell>
          <cell r="AA1803">
            <v>48.3</v>
          </cell>
          <cell r="AB1803">
            <v>0</v>
          </cell>
          <cell r="AC1803">
            <v>0</v>
          </cell>
          <cell r="AD1803">
            <v>0</v>
          </cell>
          <cell r="AE1803">
            <v>122</v>
          </cell>
          <cell r="AF1803">
            <v>28.3</v>
          </cell>
          <cell r="AG1803">
            <v>21.8</v>
          </cell>
          <cell r="AH1803">
            <v>3.9</v>
          </cell>
          <cell r="AI1803">
            <v>122</v>
          </cell>
          <cell r="AJ1803">
            <v>28.3</v>
          </cell>
          <cell r="AK1803">
            <v>21.8</v>
          </cell>
          <cell r="AL1803">
            <v>3.9</v>
          </cell>
          <cell r="AM1803">
            <v>0</v>
          </cell>
          <cell r="AN1803">
            <v>245</v>
          </cell>
          <cell r="AO1803">
            <v>0</v>
          </cell>
          <cell r="AP1803">
            <v>43.5</v>
          </cell>
          <cell r="AQ1803">
            <v>0</v>
          </cell>
          <cell r="AR1803">
            <v>0</v>
          </cell>
          <cell r="AS1803">
            <v>0</v>
          </cell>
          <cell r="AT1803">
            <v>0</v>
          </cell>
          <cell r="AU1803">
            <v>0</v>
          </cell>
          <cell r="AV1803">
            <v>0</v>
          </cell>
          <cell r="AW1803">
            <v>0</v>
          </cell>
          <cell r="AX1803">
            <v>0</v>
          </cell>
          <cell r="AY1803" t="str">
            <v>HSS285.8X6.4</v>
          </cell>
        </row>
        <row r="1804">
          <cell r="A1804" t="str">
            <v>HSS</v>
          </cell>
          <cell r="B1804" t="str">
            <v>HSS11.250X0.188</v>
          </cell>
          <cell r="C1804">
            <v>22.2</v>
          </cell>
          <cell r="D1804">
            <v>6.05</v>
          </cell>
          <cell r="E1804">
            <v>0</v>
          </cell>
          <cell r="F1804">
            <v>0</v>
          </cell>
          <cell r="G1804">
            <v>11.25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0.188</v>
          </cell>
          <cell r="O1804">
            <v>0.17399999999999999</v>
          </cell>
          <cell r="P1804">
            <v>0</v>
          </cell>
          <cell r="Q1804">
            <v>0</v>
          </cell>
          <cell r="R1804">
            <v>0</v>
          </cell>
          <cell r="S1804">
            <v>0</v>
          </cell>
          <cell r="T1804">
            <v>0</v>
          </cell>
          <cell r="U1804">
            <v>0</v>
          </cell>
          <cell r="V1804">
            <v>0</v>
          </cell>
          <cell r="W1804">
            <v>0</v>
          </cell>
          <cell r="X1804">
            <v>0</v>
          </cell>
          <cell r="Y1804">
            <v>0</v>
          </cell>
          <cell r="Z1804">
            <v>0</v>
          </cell>
          <cell r="AA1804">
            <v>64.7</v>
          </cell>
          <cell r="AB1804">
            <v>0</v>
          </cell>
          <cell r="AC1804">
            <v>0</v>
          </cell>
          <cell r="AD1804">
            <v>0</v>
          </cell>
          <cell r="AE1804">
            <v>92.9</v>
          </cell>
          <cell r="AF1804">
            <v>21.3</v>
          </cell>
          <cell r="AG1804">
            <v>16.5</v>
          </cell>
          <cell r="AH1804">
            <v>3.92</v>
          </cell>
          <cell r="AI1804">
            <v>92.9</v>
          </cell>
          <cell r="AJ1804">
            <v>21.3</v>
          </cell>
          <cell r="AK1804">
            <v>16.5</v>
          </cell>
          <cell r="AL1804">
            <v>3.92</v>
          </cell>
          <cell r="AM1804">
            <v>0</v>
          </cell>
          <cell r="AN1804">
            <v>186</v>
          </cell>
          <cell r="AO1804">
            <v>0</v>
          </cell>
          <cell r="AP1804">
            <v>33</v>
          </cell>
          <cell r="AQ1804">
            <v>0</v>
          </cell>
          <cell r="AR1804">
            <v>0</v>
          </cell>
          <cell r="AS1804">
            <v>0</v>
          </cell>
          <cell r="AT1804">
            <v>0</v>
          </cell>
          <cell r="AU1804">
            <v>0</v>
          </cell>
          <cell r="AV1804">
            <v>0</v>
          </cell>
          <cell r="AW1804">
            <v>0</v>
          </cell>
          <cell r="AX1804">
            <v>0</v>
          </cell>
          <cell r="AY1804" t="str">
            <v>HSS285.8X4.8</v>
          </cell>
        </row>
        <row r="1805">
          <cell r="A1805" t="str">
            <v>HSS</v>
          </cell>
          <cell r="B1805" t="str">
            <v>HSS10.750X0.500</v>
          </cell>
          <cell r="C1805">
            <v>54.8</v>
          </cell>
          <cell r="D1805">
            <v>15</v>
          </cell>
          <cell r="E1805">
            <v>0</v>
          </cell>
          <cell r="F1805">
            <v>0</v>
          </cell>
          <cell r="G1805">
            <v>10.75</v>
          </cell>
          <cell r="H1805">
            <v>0</v>
          </cell>
          <cell r="I1805">
            <v>0</v>
          </cell>
          <cell r="J1805">
            <v>0</v>
          </cell>
          <cell r="K1805">
            <v>0</v>
          </cell>
          <cell r="L1805">
            <v>0</v>
          </cell>
          <cell r="M1805">
            <v>0</v>
          </cell>
          <cell r="N1805">
            <v>0.5</v>
          </cell>
          <cell r="O1805">
            <v>0.46500000000000002</v>
          </cell>
          <cell r="P1805">
            <v>0</v>
          </cell>
          <cell r="Q1805">
            <v>0</v>
          </cell>
          <cell r="R1805">
            <v>0</v>
          </cell>
          <cell r="S1805">
            <v>0</v>
          </cell>
          <cell r="T1805">
            <v>0</v>
          </cell>
          <cell r="U1805">
            <v>0</v>
          </cell>
          <cell r="V1805">
            <v>0</v>
          </cell>
          <cell r="W1805">
            <v>0</v>
          </cell>
          <cell r="X1805">
            <v>0</v>
          </cell>
          <cell r="Y1805">
            <v>0</v>
          </cell>
          <cell r="Z1805">
            <v>0</v>
          </cell>
          <cell r="AA1805">
            <v>23.1</v>
          </cell>
          <cell r="AB1805">
            <v>0</v>
          </cell>
          <cell r="AC1805">
            <v>0</v>
          </cell>
          <cell r="AD1805">
            <v>0</v>
          </cell>
          <cell r="AE1805">
            <v>199</v>
          </cell>
          <cell r="AF1805">
            <v>49.2</v>
          </cell>
          <cell r="AG1805">
            <v>37</v>
          </cell>
          <cell r="AH1805">
            <v>3.64</v>
          </cell>
          <cell r="AI1805">
            <v>199</v>
          </cell>
          <cell r="AJ1805">
            <v>49.2</v>
          </cell>
          <cell r="AK1805">
            <v>37</v>
          </cell>
          <cell r="AL1805">
            <v>3.64</v>
          </cell>
          <cell r="AM1805">
            <v>0</v>
          </cell>
          <cell r="AN1805">
            <v>398</v>
          </cell>
          <cell r="AO1805">
            <v>0</v>
          </cell>
          <cell r="AP1805">
            <v>73.8</v>
          </cell>
          <cell r="AQ1805">
            <v>0</v>
          </cell>
          <cell r="AR1805">
            <v>0</v>
          </cell>
          <cell r="AS1805">
            <v>0</v>
          </cell>
          <cell r="AT1805">
            <v>0</v>
          </cell>
          <cell r="AU1805">
            <v>0</v>
          </cell>
          <cell r="AV1805">
            <v>0</v>
          </cell>
          <cell r="AW1805">
            <v>0</v>
          </cell>
          <cell r="AX1805">
            <v>0</v>
          </cell>
          <cell r="AY1805" t="str">
            <v>HSS273.1X12.7</v>
          </cell>
        </row>
        <row r="1806">
          <cell r="A1806" t="str">
            <v>HSS</v>
          </cell>
          <cell r="B1806" t="str">
            <v>HSS10.750X0.250</v>
          </cell>
          <cell r="C1806">
            <v>28.1</v>
          </cell>
          <cell r="D1806">
            <v>7.7</v>
          </cell>
          <cell r="E1806">
            <v>0</v>
          </cell>
          <cell r="F1806">
            <v>0</v>
          </cell>
          <cell r="G1806">
            <v>10.75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0.25</v>
          </cell>
          <cell r="O1806">
            <v>0.23300000000000001</v>
          </cell>
          <cell r="P1806">
            <v>0</v>
          </cell>
          <cell r="Q1806">
            <v>0</v>
          </cell>
          <cell r="R1806">
            <v>0</v>
          </cell>
          <cell r="S1806">
            <v>0</v>
          </cell>
          <cell r="T1806">
            <v>0</v>
          </cell>
          <cell r="U1806">
            <v>0</v>
          </cell>
          <cell r="V1806">
            <v>0</v>
          </cell>
          <cell r="W1806">
            <v>0</v>
          </cell>
          <cell r="X1806">
            <v>0</v>
          </cell>
          <cell r="Y1806">
            <v>0</v>
          </cell>
          <cell r="Z1806">
            <v>0</v>
          </cell>
          <cell r="AA1806">
            <v>46.1</v>
          </cell>
          <cell r="AB1806">
            <v>0</v>
          </cell>
          <cell r="AC1806">
            <v>0</v>
          </cell>
          <cell r="AD1806">
            <v>0</v>
          </cell>
          <cell r="AE1806">
            <v>106</v>
          </cell>
          <cell r="AF1806">
            <v>25.8</v>
          </cell>
          <cell r="AG1806">
            <v>19.8</v>
          </cell>
          <cell r="AH1806">
            <v>3.72</v>
          </cell>
          <cell r="AI1806">
            <v>106</v>
          </cell>
          <cell r="AJ1806">
            <v>25.8</v>
          </cell>
          <cell r="AK1806">
            <v>19.8</v>
          </cell>
          <cell r="AL1806">
            <v>3.72</v>
          </cell>
          <cell r="AM1806">
            <v>0</v>
          </cell>
          <cell r="AN1806">
            <v>213</v>
          </cell>
          <cell r="AO1806">
            <v>0</v>
          </cell>
          <cell r="AP1806">
            <v>39.6</v>
          </cell>
          <cell r="AQ1806">
            <v>0</v>
          </cell>
          <cell r="AR1806">
            <v>0</v>
          </cell>
          <cell r="AS1806">
            <v>0</v>
          </cell>
          <cell r="AT1806">
            <v>0</v>
          </cell>
          <cell r="AU1806">
            <v>0</v>
          </cell>
          <cell r="AV1806">
            <v>0</v>
          </cell>
          <cell r="AW1806">
            <v>0</v>
          </cell>
          <cell r="AX1806">
            <v>0</v>
          </cell>
          <cell r="AY1806" t="str">
            <v>HSS273.1X6.4</v>
          </cell>
        </row>
        <row r="1807">
          <cell r="A1807" t="str">
            <v>HSS</v>
          </cell>
          <cell r="B1807" t="str">
            <v>HSS10.000X0.625</v>
          </cell>
          <cell r="C1807">
            <v>62.6</v>
          </cell>
          <cell r="D1807">
            <v>17.2</v>
          </cell>
          <cell r="E1807">
            <v>0</v>
          </cell>
          <cell r="F1807">
            <v>0</v>
          </cell>
          <cell r="G1807">
            <v>10</v>
          </cell>
          <cell r="H1807">
            <v>0</v>
          </cell>
          <cell r="I1807">
            <v>0</v>
          </cell>
          <cell r="J1807">
            <v>0</v>
          </cell>
          <cell r="K1807">
            <v>0</v>
          </cell>
          <cell r="L1807">
            <v>0</v>
          </cell>
          <cell r="M1807">
            <v>0</v>
          </cell>
          <cell r="N1807">
            <v>0.625</v>
          </cell>
          <cell r="O1807">
            <v>0.58099999999999996</v>
          </cell>
          <cell r="P1807">
            <v>0</v>
          </cell>
          <cell r="Q1807">
            <v>0</v>
          </cell>
          <cell r="R1807">
            <v>0</v>
          </cell>
          <cell r="S1807">
            <v>0</v>
          </cell>
          <cell r="T1807">
            <v>0</v>
          </cell>
          <cell r="U1807">
            <v>0</v>
          </cell>
          <cell r="V1807">
            <v>0</v>
          </cell>
          <cell r="W1807">
            <v>0</v>
          </cell>
          <cell r="X1807">
            <v>0</v>
          </cell>
          <cell r="Y1807">
            <v>0</v>
          </cell>
          <cell r="Z1807">
            <v>0</v>
          </cell>
          <cell r="AA1807">
            <v>17.2</v>
          </cell>
          <cell r="AB1807">
            <v>0</v>
          </cell>
          <cell r="AC1807">
            <v>0</v>
          </cell>
          <cell r="AD1807">
            <v>0</v>
          </cell>
          <cell r="AE1807">
            <v>191</v>
          </cell>
          <cell r="AF1807">
            <v>51.6</v>
          </cell>
          <cell r="AG1807">
            <v>38.299999999999997</v>
          </cell>
          <cell r="AH1807">
            <v>3.34</v>
          </cell>
          <cell r="AI1807">
            <v>191</v>
          </cell>
          <cell r="AJ1807">
            <v>51.6</v>
          </cell>
          <cell r="AK1807">
            <v>38.299999999999997</v>
          </cell>
          <cell r="AL1807">
            <v>3.34</v>
          </cell>
          <cell r="AM1807">
            <v>0</v>
          </cell>
          <cell r="AN1807">
            <v>383</v>
          </cell>
          <cell r="AO1807">
            <v>0</v>
          </cell>
          <cell r="AP1807">
            <v>76</v>
          </cell>
          <cell r="AQ1807">
            <v>0</v>
          </cell>
          <cell r="AR1807">
            <v>0</v>
          </cell>
          <cell r="AS1807">
            <v>0</v>
          </cell>
          <cell r="AT1807">
            <v>0</v>
          </cell>
          <cell r="AU1807">
            <v>0</v>
          </cell>
          <cell r="AV1807">
            <v>0</v>
          </cell>
          <cell r="AW1807">
            <v>0</v>
          </cell>
          <cell r="AX1807">
            <v>0</v>
          </cell>
          <cell r="AY1807" t="str">
            <v>HSS254X15.9</v>
          </cell>
        </row>
        <row r="1808">
          <cell r="A1808" t="str">
            <v>HSS</v>
          </cell>
          <cell r="B1808" t="str">
            <v>HSS10.000X0.500</v>
          </cell>
          <cell r="C1808">
            <v>50.8</v>
          </cell>
          <cell r="D1808">
            <v>13.9</v>
          </cell>
          <cell r="E1808">
            <v>0</v>
          </cell>
          <cell r="F1808">
            <v>0</v>
          </cell>
          <cell r="G1808">
            <v>10</v>
          </cell>
          <cell r="H1808">
            <v>0</v>
          </cell>
          <cell r="I1808">
            <v>0</v>
          </cell>
          <cell r="J1808">
            <v>0</v>
          </cell>
          <cell r="K1808">
            <v>0</v>
          </cell>
          <cell r="L1808">
            <v>0</v>
          </cell>
          <cell r="M1808">
            <v>0</v>
          </cell>
          <cell r="N1808">
            <v>0.5</v>
          </cell>
          <cell r="O1808">
            <v>0.46500000000000002</v>
          </cell>
          <cell r="P1808">
            <v>0</v>
          </cell>
          <cell r="Q1808">
            <v>0</v>
          </cell>
          <cell r="R1808">
            <v>0</v>
          </cell>
          <cell r="S1808">
            <v>0</v>
          </cell>
          <cell r="T1808">
            <v>0</v>
          </cell>
          <cell r="U1808">
            <v>0</v>
          </cell>
          <cell r="V1808">
            <v>0</v>
          </cell>
          <cell r="W1808">
            <v>0</v>
          </cell>
          <cell r="X1808">
            <v>0</v>
          </cell>
          <cell r="Y1808">
            <v>0</v>
          </cell>
          <cell r="Z1808">
            <v>0</v>
          </cell>
          <cell r="AA1808">
            <v>21.5</v>
          </cell>
          <cell r="AB1808">
            <v>0</v>
          </cell>
          <cell r="AC1808">
            <v>0</v>
          </cell>
          <cell r="AD1808">
            <v>0</v>
          </cell>
          <cell r="AE1808">
            <v>159</v>
          </cell>
          <cell r="AF1808">
            <v>42.3</v>
          </cell>
          <cell r="AG1808">
            <v>31.7</v>
          </cell>
          <cell r="AH1808">
            <v>3.38</v>
          </cell>
          <cell r="AI1808">
            <v>159</v>
          </cell>
          <cell r="AJ1808">
            <v>42.3</v>
          </cell>
          <cell r="AK1808">
            <v>31.7</v>
          </cell>
          <cell r="AL1808">
            <v>3.38</v>
          </cell>
          <cell r="AM1808">
            <v>0</v>
          </cell>
          <cell r="AN1808">
            <v>317</v>
          </cell>
          <cell r="AO1808">
            <v>0</v>
          </cell>
          <cell r="AP1808">
            <v>63.2</v>
          </cell>
          <cell r="AQ1808">
            <v>0</v>
          </cell>
          <cell r="AR1808">
            <v>0</v>
          </cell>
          <cell r="AS1808">
            <v>0</v>
          </cell>
          <cell r="AT1808">
            <v>0</v>
          </cell>
          <cell r="AU1808">
            <v>0</v>
          </cell>
          <cell r="AV1808">
            <v>0</v>
          </cell>
          <cell r="AW1808">
            <v>0</v>
          </cell>
          <cell r="AX1808">
            <v>0</v>
          </cell>
          <cell r="AY1808" t="str">
            <v>HSS254X12.7</v>
          </cell>
        </row>
        <row r="1809">
          <cell r="A1809" t="str">
            <v>HSS</v>
          </cell>
          <cell r="B1809" t="str">
            <v>HSS10.000X0.375</v>
          </cell>
          <cell r="C1809">
            <v>38.6</v>
          </cell>
          <cell r="D1809">
            <v>10.6</v>
          </cell>
          <cell r="E1809">
            <v>0</v>
          </cell>
          <cell r="F1809">
            <v>0</v>
          </cell>
          <cell r="G1809">
            <v>10</v>
          </cell>
          <cell r="H1809">
            <v>0</v>
          </cell>
          <cell r="I1809">
            <v>0</v>
          </cell>
          <cell r="J1809">
            <v>0</v>
          </cell>
          <cell r="K1809">
            <v>0</v>
          </cell>
          <cell r="L1809">
            <v>0</v>
          </cell>
          <cell r="M1809">
            <v>0</v>
          </cell>
          <cell r="N1809">
            <v>0.375</v>
          </cell>
          <cell r="O1809">
            <v>0.34899999999999998</v>
          </cell>
          <cell r="P1809">
            <v>0</v>
          </cell>
          <cell r="Q1809">
            <v>0</v>
          </cell>
          <cell r="R1809">
            <v>0</v>
          </cell>
          <cell r="S1809">
            <v>0</v>
          </cell>
          <cell r="T1809">
            <v>0</v>
          </cell>
          <cell r="U1809">
            <v>0</v>
          </cell>
          <cell r="V1809">
            <v>0</v>
          </cell>
          <cell r="W1809">
            <v>0</v>
          </cell>
          <cell r="X1809">
            <v>0</v>
          </cell>
          <cell r="Y1809">
            <v>0</v>
          </cell>
          <cell r="Z1809">
            <v>0</v>
          </cell>
          <cell r="AA1809">
            <v>28.7</v>
          </cell>
          <cell r="AB1809">
            <v>0</v>
          </cell>
          <cell r="AC1809">
            <v>0</v>
          </cell>
          <cell r="AD1809">
            <v>0</v>
          </cell>
          <cell r="AE1809">
            <v>123</v>
          </cell>
          <cell r="AF1809">
            <v>32.5</v>
          </cell>
          <cell r="AG1809">
            <v>24.7</v>
          </cell>
          <cell r="AH1809">
            <v>3.41</v>
          </cell>
          <cell r="AI1809">
            <v>123</v>
          </cell>
          <cell r="AJ1809">
            <v>32.5</v>
          </cell>
          <cell r="AK1809">
            <v>24.7</v>
          </cell>
          <cell r="AL1809">
            <v>3.41</v>
          </cell>
          <cell r="AM1809">
            <v>0</v>
          </cell>
          <cell r="AN1809">
            <v>247</v>
          </cell>
          <cell r="AO1809">
            <v>0</v>
          </cell>
          <cell r="AP1809">
            <v>49.2</v>
          </cell>
          <cell r="AQ1809">
            <v>0</v>
          </cell>
          <cell r="AR1809">
            <v>0</v>
          </cell>
          <cell r="AS1809">
            <v>0</v>
          </cell>
          <cell r="AT1809">
            <v>0</v>
          </cell>
          <cell r="AU1809">
            <v>0</v>
          </cell>
          <cell r="AV1809">
            <v>0</v>
          </cell>
          <cell r="AW1809">
            <v>0</v>
          </cell>
          <cell r="AX1809">
            <v>0</v>
          </cell>
          <cell r="AY1809" t="str">
            <v>HSS254X9.5</v>
          </cell>
        </row>
        <row r="1810">
          <cell r="A1810" t="str">
            <v>HSS</v>
          </cell>
          <cell r="B1810" t="str">
            <v>HSS10.000X0.312</v>
          </cell>
          <cell r="C1810">
            <v>32.299999999999997</v>
          </cell>
          <cell r="D1810">
            <v>8.8800000000000008</v>
          </cell>
          <cell r="E1810">
            <v>0</v>
          </cell>
          <cell r="F1810">
            <v>0</v>
          </cell>
          <cell r="G1810">
            <v>10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0.312</v>
          </cell>
          <cell r="O1810">
            <v>0.29099999999999998</v>
          </cell>
          <cell r="P1810">
            <v>0</v>
          </cell>
          <cell r="Q1810">
            <v>0</v>
          </cell>
          <cell r="R1810">
            <v>0</v>
          </cell>
          <cell r="S1810">
            <v>0</v>
          </cell>
          <cell r="T1810">
            <v>0</v>
          </cell>
          <cell r="U1810">
            <v>0</v>
          </cell>
          <cell r="V1810">
            <v>0</v>
          </cell>
          <cell r="W1810">
            <v>0</v>
          </cell>
          <cell r="X1810">
            <v>0</v>
          </cell>
          <cell r="Y1810">
            <v>0</v>
          </cell>
          <cell r="Z1810">
            <v>0</v>
          </cell>
          <cell r="AA1810">
            <v>34.4</v>
          </cell>
          <cell r="AB1810">
            <v>0</v>
          </cell>
          <cell r="AC1810">
            <v>0</v>
          </cell>
          <cell r="AD1810">
            <v>0</v>
          </cell>
          <cell r="AE1810">
            <v>105</v>
          </cell>
          <cell r="AF1810">
            <v>27.4</v>
          </cell>
          <cell r="AG1810">
            <v>20.9</v>
          </cell>
          <cell r="AH1810">
            <v>3.43</v>
          </cell>
          <cell r="AI1810">
            <v>105</v>
          </cell>
          <cell r="AJ1810">
            <v>27.4</v>
          </cell>
          <cell r="AK1810">
            <v>20.9</v>
          </cell>
          <cell r="AL1810">
            <v>3.43</v>
          </cell>
          <cell r="AM1810">
            <v>0</v>
          </cell>
          <cell r="AN1810">
            <v>209</v>
          </cell>
          <cell r="AO1810">
            <v>0</v>
          </cell>
          <cell r="AP1810">
            <v>41.8</v>
          </cell>
          <cell r="AQ1810">
            <v>0</v>
          </cell>
          <cell r="AR1810">
            <v>0</v>
          </cell>
          <cell r="AS1810">
            <v>0</v>
          </cell>
          <cell r="AT1810">
            <v>0</v>
          </cell>
          <cell r="AU1810">
            <v>0</v>
          </cell>
          <cell r="AV1810">
            <v>0</v>
          </cell>
          <cell r="AW1810">
            <v>0</v>
          </cell>
          <cell r="AX1810">
            <v>0</v>
          </cell>
          <cell r="AY1810" t="str">
            <v>HSS254X7.9</v>
          </cell>
        </row>
        <row r="1811">
          <cell r="A1811" t="str">
            <v>HSS</v>
          </cell>
          <cell r="B1811" t="str">
            <v>HSS10.000X0.250</v>
          </cell>
          <cell r="C1811">
            <v>26.1</v>
          </cell>
          <cell r="D1811">
            <v>7.15</v>
          </cell>
          <cell r="E1811">
            <v>0</v>
          </cell>
          <cell r="F1811">
            <v>0</v>
          </cell>
          <cell r="G1811">
            <v>10</v>
          </cell>
          <cell r="H1811">
            <v>0</v>
          </cell>
          <cell r="I1811">
            <v>0</v>
          </cell>
          <cell r="J1811">
            <v>0</v>
          </cell>
          <cell r="K1811">
            <v>0</v>
          </cell>
          <cell r="L1811">
            <v>0</v>
          </cell>
          <cell r="M1811">
            <v>0</v>
          </cell>
          <cell r="N1811">
            <v>0.25</v>
          </cell>
          <cell r="O1811">
            <v>0.23300000000000001</v>
          </cell>
          <cell r="P1811">
            <v>0</v>
          </cell>
          <cell r="Q1811">
            <v>0</v>
          </cell>
          <cell r="R1811">
            <v>0</v>
          </cell>
          <cell r="S1811">
            <v>0</v>
          </cell>
          <cell r="T1811">
            <v>0</v>
          </cell>
          <cell r="U1811">
            <v>0</v>
          </cell>
          <cell r="V1811">
            <v>0</v>
          </cell>
          <cell r="W1811">
            <v>0</v>
          </cell>
          <cell r="X1811">
            <v>0</v>
          </cell>
          <cell r="Y1811">
            <v>0</v>
          </cell>
          <cell r="Z1811">
            <v>0</v>
          </cell>
          <cell r="AA1811">
            <v>42.9</v>
          </cell>
          <cell r="AB1811">
            <v>0</v>
          </cell>
          <cell r="AC1811">
            <v>0</v>
          </cell>
          <cell r="AD1811">
            <v>0</v>
          </cell>
          <cell r="AE1811">
            <v>85.3</v>
          </cell>
          <cell r="AF1811">
            <v>22.2</v>
          </cell>
          <cell r="AG1811">
            <v>17.100000000000001</v>
          </cell>
          <cell r="AH1811">
            <v>3.45</v>
          </cell>
          <cell r="AI1811">
            <v>85.3</v>
          </cell>
          <cell r="AJ1811">
            <v>22.2</v>
          </cell>
          <cell r="AK1811">
            <v>17.100000000000001</v>
          </cell>
          <cell r="AL1811">
            <v>3.45</v>
          </cell>
          <cell r="AM1811">
            <v>0</v>
          </cell>
          <cell r="AN1811">
            <v>171</v>
          </cell>
          <cell r="AO1811">
            <v>0</v>
          </cell>
          <cell r="AP1811">
            <v>34.1</v>
          </cell>
          <cell r="AQ1811">
            <v>0</v>
          </cell>
          <cell r="AR1811">
            <v>0</v>
          </cell>
          <cell r="AS1811">
            <v>0</v>
          </cell>
          <cell r="AT1811">
            <v>0</v>
          </cell>
          <cell r="AU1811">
            <v>0</v>
          </cell>
          <cell r="AV1811">
            <v>0</v>
          </cell>
          <cell r="AW1811">
            <v>0</v>
          </cell>
          <cell r="AX1811">
            <v>0</v>
          </cell>
          <cell r="AY1811" t="str">
            <v>HSS254X6.4</v>
          </cell>
        </row>
        <row r="1812">
          <cell r="A1812" t="str">
            <v>HSS</v>
          </cell>
          <cell r="B1812" t="str">
            <v>HSS10.000X0.188</v>
          </cell>
          <cell r="C1812">
            <v>19.7</v>
          </cell>
          <cell r="D1812">
            <v>5.37</v>
          </cell>
          <cell r="E1812">
            <v>0</v>
          </cell>
          <cell r="F1812">
            <v>0</v>
          </cell>
          <cell r="G1812">
            <v>10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0.188</v>
          </cell>
          <cell r="O1812">
            <v>0.17399999999999999</v>
          </cell>
          <cell r="P1812">
            <v>0</v>
          </cell>
          <cell r="Q1812">
            <v>0</v>
          </cell>
          <cell r="R1812">
            <v>0</v>
          </cell>
          <cell r="S1812">
            <v>0</v>
          </cell>
          <cell r="T1812">
            <v>0</v>
          </cell>
          <cell r="U1812">
            <v>0</v>
          </cell>
          <cell r="V1812">
            <v>0</v>
          </cell>
          <cell r="W1812">
            <v>0</v>
          </cell>
          <cell r="X1812">
            <v>0</v>
          </cell>
          <cell r="Y1812">
            <v>0</v>
          </cell>
          <cell r="Z1812">
            <v>0</v>
          </cell>
          <cell r="AA1812">
            <v>57.5</v>
          </cell>
          <cell r="AB1812">
            <v>0</v>
          </cell>
          <cell r="AC1812">
            <v>0</v>
          </cell>
          <cell r="AD1812">
            <v>0</v>
          </cell>
          <cell r="AE1812">
            <v>64.8</v>
          </cell>
          <cell r="AF1812">
            <v>16.8</v>
          </cell>
          <cell r="AG1812">
            <v>13</v>
          </cell>
          <cell r="AH1812">
            <v>3.47</v>
          </cell>
          <cell r="AI1812">
            <v>64.8</v>
          </cell>
          <cell r="AJ1812">
            <v>16.8</v>
          </cell>
          <cell r="AK1812">
            <v>13</v>
          </cell>
          <cell r="AL1812">
            <v>3.47</v>
          </cell>
          <cell r="AM1812">
            <v>0</v>
          </cell>
          <cell r="AN1812">
            <v>130</v>
          </cell>
          <cell r="AO1812">
            <v>0</v>
          </cell>
          <cell r="AP1812">
            <v>25.9</v>
          </cell>
          <cell r="AQ1812">
            <v>0</v>
          </cell>
          <cell r="AR1812">
            <v>0</v>
          </cell>
          <cell r="AS1812">
            <v>0</v>
          </cell>
          <cell r="AT1812">
            <v>0</v>
          </cell>
          <cell r="AU1812">
            <v>0</v>
          </cell>
          <cell r="AV1812">
            <v>0</v>
          </cell>
          <cell r="AW1812">
            <v>0</v>
          </cell>
          <cell r="AX1812">
            <v>0</v>
          </cell>
          <cell r="AY1812" t="str">
            <v>HSS254X4.8</v>
          </cell>
        </row>
        <row r="1813">
          <cell r="A1813" t="str">
            <v>HSS</v>
          </cell>
          <cell r="B1813" t="str">
            <v>HSS9.625X0.500</v>
          </cell>
          <cell r="C1813">
            <v>48.8</v>
          </cell>
          <cell r="D1813">
            <v>13.4</v>
          </cell>
          <cell r="E1813">
            <v>0</v>
          </cell>
          <cell r="F1813">
            <v>0</v>
          </cell>
          <cell r="G1813">
            <v>9.625</v>
          </cell>
          <cell r="H1813">
            <v>0</v>
          </cell>
          <cell r="I1813">
            <v>0</v>
          </cell>
          <cell r="J1813">
            <v>0</v>
          </cell>
          <cell r="K1813">
            <v>0</v>
          </cell>
          <cell r="L1813">
            <v>0</v>
          </cell>
          <cell r="M1813">
            <v>0</v>
          </cell>
          <cell r="N1813">
            <v>0.5</v>
          </cell>
          <cell r="O1813">
            <v>0.46500000000000002</v>
          </cell>
          <cell r="P1813">
            <v>0</v>
          </cell>
          <cell r="Q1813">
            <v>0</v>
          </cell>
          <cell r="R1813">
            <v>0</v>
          </cell>
          <cell r="S1813">
            <v>0</v>
          </cell>
          <cell r="T1813">
            <v>0</v>
          </cell>
          <cell r="U1813">
            <v>0</v>
          </cell>
          <cell r="V1813">
            <v>0</v>
          </cell>
          <cell r="W1813">
            <v>0</v>
          </cell>
          <cell r="X1813">
            <v>0</v>
          </cell>
          <cell r="Y1813">
            <v>0</v>
          </cell>
          <cell r="Z1813">
            <v>0</v>
          </cell>
          <cell r="AA1813">
            <v>20.7</v>
          </cell>
          <cell r="AB1813">
            <v>0</v>
          </cell>
          <cell r="AC1813">
            <v>0</v>
          </cell>
          <cell r="AD1813">
            <v>0</v>
          </cell>
          <cell r="AE1813">
            <v>141</v>
          </cell>
          <cell r="AF1813">
            <v>39</v>
          </cell>
          <cell r="AG1813">
            <v>29.2</v>
          </cell>
          <cell r="AH1813">
            <v>3.24</v>
          </cell>
          <cell r="AI1813">
            <v>141</v>
          </cell>
          <cell r="AJ1813">
            <v>39</v>
          </cell>
          <cell r="AK1813">
            <v>29.2</v>
          </cell>
          <cell r="AL1813">
            <v>3.24</v>
          </cell>
          <cell r="AM1813">
            <v>0</v>
          </cell>
          <cell r="AN1813">
            <v>281</v>
          </cell>
          <cell r="AO1813">
            <v>0</v>
          </cell>
          <cell r="AP1813">
            <v>58.2</v>
          </cell>
          <cell r="AQ1813">
            <v>0</v>
          </cell>
          <cell r="AR1813">
            <v>0</v>
          </cell>
          <cell r="AS1813">
            <v>0</v>
          </cell>
          <cell r="AT1813">
            <v>0</v>
          </cell>
          <cell r="AU1813">
            <v>0</v>
          </cell>
          <cell r="AV1813">
            <v>0</v>
          </cell>
          <cell r="AW1813">
            <v>0</v>
          </cell>
          <cell r="AX1813">
            <v>0</v>
          </cell>
          <cell r="AY1813" t="str">
            <v>HSS244.5X12.7</v>
          </cell>
        </row>
        <row r="1814">
          <cell r="A1814" t="str">
            <v>HSS</v>
          </cell>
          <cell r="B1814" t="str">
            <v>HSS9.625X0.375</v>
          </cell>
          <cell r="C1814">
            <v>37.1</v>
          </cell>
          <cell r="D1814">
            <v>10.199999999999999</v>
          </cell>
          <cell r="E1814">
            <v>0</v>
          </cell>
          <cell r="F1814">
            <v>0</v>
          </cell>
          <cell r="G1814">
            <v>9.625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0.375</v>
          </cell>
          <cell r="O1814">
            <v>0.34899999999999998</v>
          </cell>
          <cell r="P1814">
            <v>0</v>
          </cell>
          <cell r="Q1814">
            <v>0</v>
          </cell>
          <cell r="R1814">
            <v>0</v>
          </cell>
          <cell r="S1814">
            <v>0</v>
          </cell>
          <cell r="T1814">
            <v>0</v>
          </cell>
          <cell r="U1814">
            <v>0</v>
          </cell>
          <cell r="V1814">
            <v>0</v>
          </cell>
          <cell r="W1814">
            <v>0</v>
          </cell>
          <cell r="X1814">
            <v>0</v>
          </cell>
          <cell r="Y1814">
            <v>0</v>
          </cell>
          <cell r="Z1814">
            <v>0</v>
          </cell>
          <cell r="AA1814">
            <v>27.6</v>
          </cell>
          <cell r="AB1814">
            <v>0</v>
          </cell>
          <cell r="AC1814">
            <v>0</v>
          </cell>
          <cell r="AD1814">
            <v>0</v>
          </cell>
          <cell r="AE1814">
            <v>110</v>
          </cell>
          <cell r="AF1814">
            <v>30</v>
          </cell>
          <cell r="AG1814">
            <v>22.8</v>
          </cell>
          <cell r="AH1814">
            <v>3.28</v>
          </cell>
          <cell r="AI1814">
            <v>110</v>
          </cell>
          <cell r="AJ1814">
            <v>30</v>
          </cell>
          <cell r="AK1814">
            <v>22.8</v>
          </cell>
          <cell r="AL1814">
            <v>3.28</v>
          </cell>
          <cell r="AM1814">
            <v>0</v>
          </cell>
          <cell r="AN1814">
            <v>219</v>
          </cell>
          <cell r="AO1814">
            <v>0</v>
          </cell>
          <cell r="AP1814">
            <v>45.4</v>
          </cell>
          <cell r="AQ1814">
            <v>0</v>
          </cell>
          <cell r="AR1814">
            <v>0</v>
          </cell>
          <cell r="AS1814">
            <v>0</v>
          </cell>
          <cell r="AT1814">
            <v>0</v>
          </cell>
          <cell r="AU1814">
            <v>0</v>
          </cell>
          <cell r="AV1814">
            <v>0</v>
          </cell>
          <cell r="AW1814">
            <v>0</v>
          </cell>
          <cell r="AX1814">
            <v>0</v>
          </cell>
          <cell r="AY1814" t="str">
            <v>HSS244.5X9.5</v>
          </cell>
        </row>
        <row r="1815">
          <cell r="A1815" t="str">
            <v>HSS</v>
          </cell>
          <cell r="B1815" t="str">
            <v>HSS9.625X0.312</v>
          </cell>
          <cell r="C1815">
            <v>31.1</v>
          </cell>
          <cell r="D1815">
            <v>8.5299999999999994</v>
          </cell>
          <cell r="E1815">
            <v>0</v>
          </cell>
          <cell r="F1815">
            <v>0</v>
          </cell>
          <cell r="G1815">
            <v>9.625</v>
          </cell>
          <cell r="H1815">
            <v>0</v>
          </cell>
          <cell r="I1815">
            <v>0</v>
          </cell>
          <cell r="J1815">
            <v>0</v>
          </cell>
          <cell r="K1815">
            <v>0</v>
          </cell>
          <cell r="L1815">
            <v>0</v>
          </cell>
          <cell r="M1815">
            <v>0</v>
          </cell>
          <cell r="N1815">
            <v>0.312</v>
          </cell>
          <cell r="O1815">
            <v>0.29099999999999998</v>
          </cell>
          <cell r="P1815">
            <v>0</v>
          </cell>
          <cell r="Q1815">
            <v>0</v>
          </cell>
          <cell r="R1815">
            <v>0</v>
          </cell>
          <cell r="S1815">
            <v>0</v>
          </cell>
          <cell r="T1815">
            <v>0</v>
          </cell>
          <cell r="U1815">
            <v>0</v>
          </cell>
          <cell r="V1815">
            <v>0</v>
          </cell>
          <cell r="W1815">
            <v>0</v>
          </cell>
          <cell r="X1815">
            <v>0</v>
          </cell>
          <cell r="Y1815">
            <v>0</v>
          </cell>
          <cell r="Z1815">
            <v>0</v>
          </cell>
          <cell r="AA1815">
            <v>33.1</v>
          </cell>
          <cell r="AB1815">
            <v>0</v>
          </cell>
          <cell r="AC1815">
            <v>0</v>
          </cell>
          <cell r="AD1815">
            <v>0</v>
          </cell>
          <cell r="AE1815">
            <v>93</v>
          </cell>
          <cell r="AF1815">
            <v>25.4</v>
          </cell>
          <cell r="AG1815">
            <v>19.3</v>
          </cell>
          <cell r="AH1815">
            <v>3.3</v>
          </cell>
          <cell r="AI1815">
            <v>93</v>
          </cell>
          <cell r="AJ1815">
            <v>25.4</v>
          </cell>
          <cell r="AK1815">
            <v>19.3</v>
          </cell>
          <cell r="AL1815">
            <v>3.3</v>
          </cell>
          <cell r="AM1815">
            <v>0</v>
          </cell>
          <cell r="AN1815">
            <v>186</v>
          </cell>
          <cell r="AO1815">
            <v>0</v>
          </cell>
          <cell r="AP1815">
            <v>38.6</v>
          </cell>
          <cell r="AQ1815">
            <v>0</v>
          </cell>
          <cell r="AR1815">
            <v>0</v>
          </cell>
          <cell r="AS1815">
            <v>0</v>
          </cell>
          <cell r="AT1815">
            <v>0</v>
          </cell>
          <cell r="AU1815">
            <v>0</v>
          </cell>
          <cell r="AV1815">
            <v>0</v>
          </cell>
          <cell r="AW1815">
            <v>0</v>
          </cell>
          <cell r="AX1815">
            <v>0</v>
          </cell>
          <cell r="AY1815" t="str">
            <v>HSS244.5X7.9</v>
          </cell>
        </row>
        <row r="1816">
          <cell r="A1816" t="str">
            <v>HSS</v>
          </cell>
          <cell r="B1816" t="str">
            <v>HSS9.625X0.250</v>
          </cell>
          <cell r="C1816">
            <v>25.1</v>
          </cell>
          <cell r="D1816">
            <v>6.87</v>
          </cell>
          <cell r="E1816">
            <v>0</v>
          </cell>
          <cell r="F1816">
            <v>0</v>
          </cell>
          <cell r="G1816">
            <v>9.625</v>
          </cell>
          <cell r="H1816">
            <v>0</v>
          </cell>
          <cell r="I1816">
            <v>0</v>
          </cell>
          <cell r="J1816">
            <v>0</v>
          </cell>
          <cell r="K1816">
            <v>0</v>
          </cell>
          <cell r="L1816">
            <v>0</v>
          </cell>
          <cell r="M1816">
            <v>0</v>
          </cell>
          <cell r="N1816">
            <v>0.25</v>
          </cell>
          <cell r="O1816">
            <v>0.23300000000000001</v>
          </cell>
          <cell r="P1816">
            <v>0</v>
          </cell>
          <cell r="Q1816">
            <v>0</v>
          </cell>
          <cell r="R1816">
            <v>0</v>
          </cell>
          <cell r="S1816">
            <v>0</v>
          </cell>
          <cell r="T1816">
            <v>0</v>
          </cell>
          <cell r="U1816">
            <v>0</v>
          </cell>
          <cell r="V1816">
            <v>0</v>
          </cell>
          <cell r="W1816">
            <v>0</v>
          </cell>
          <cell r="X1816">
            <v>0</v>
          </cell>
          <cell r="Y1816">
            <v>0</v>
          </cell>
          <cell r="Z1816">
            <v>0</v>
          </cell>
          <cell r="AA1816">
            <v>41.3</v>
          </cell>
          <cell r="AB1816">
            <v>0</v>
          </cell>
          <cell r="AC1816">
            <v>0</v>
          </cell>
          <cell r="AD1816">
            <v>0</v>
          </cell>
          <cell r="AE1816">
            <v>75.900000000000006</v>
          </cell>
          <cell r="AF1816">
            <v>20.6</v>
          </cell>
          <cell r="AG1816">
            <v>15.8</v>
          </cell>
          <cell r="AH1816">
            <v>3.32</v>
          </cell>
          <cell r="AI1816">
            <v>75.900000000000006</v>
          </cell>
          <cell r="AJ1816">
            <v>20.6</v>
          </cell>
          <cell r="AK1816">
            <v>15.8</v>
          </cell>
          <cell r="AL1816">
            <v>3.32</v>
          </cell>
          <cell r="AM1816">
            <v>0</v>
          </cell>
          <cell r="AN1816">
            <v>152</v>
          </cell>
          <cell r="AO1816">
            <v>0</v>
          </cell>
          <cell r="AP1816">
            <v>31.5</v>
          </cell>
          <cell r="AQ1816">
            <v>0</v>
          </cell>
          <cell r="AR1816">
            <v>0</v>
          </cell>
          <cell r="AS1816">
            <v>0</v>
          </cell>
          <cell r="AT1816">
            <v>0</v>
          </cell>
          <cell r="AU1816">
            <v>0</v>
          </cell>
          <cell r="AV1816">
            <v>0</v>
          </cell>
          <cell r="AW1816">
            <v>0</v>
          </cell>
          <cell r="AX1816">
            <v>0</v>
          </cell>
          <cell r="AY1816" t="str">
            <v>HSS244.5X6.4</v>
          </cell>
        </row>
        <row r="1817">
          <cell r="A1817" t="str">
            <v>HSS</v>
          </cell>
          <cell r="B1817" t="str">
            <v>HSS9.625X0.188</v>
          </cell>
          <cell r="C1817">
            <v>19</v>
          </cell>
          <cell r="D1817">
            <v>5.17</v>
          </cell>
          <cell r="E1817">
            <v>0</v>
          </cell>
          <cell r="F1817">
            <v>0</v>
          </cell>
          <cell r="G1817">
            <v>9.625</v>
          </cell>
          <cell r="H1817">
            <v>0</v>
          </cell>
          <cell r="I1817">
            <v>0</v>
          </cell>
          <cell r="J1817">
            <v>0</v>
          </cell>
          <cell r="K1817">
            <v>0</v>
          </cell>
          <cell r="L1817">
            <v>0</v>
          </cell>
          <cell r="M1817">
            <v>0</v>
          </cell>
          <cell r="N1817">
            <v>0.188</v>
          </cell>
          <cell r="O1817">
            <v>0.17399999999999999</v>
          </cell>
          <cell r="P1817">
            <v>0</v>
          </cell>
          <cell r="Q1817">
            <v>0</v>
          </cell>
          <cell r="R1817">
            <v>0</v>
          </cell>
          <cell r="S1817">
            <v>0</v>
          </cell>
          <cell r="T1817">
            <v>0</v>
          </cell>
          <cell r="U1817">
            <v>0</v>
          </cell>
          <cell r="V1817">
            <v>0</v>
          </cell>
          <cell r="W1817">
            <v>0</v>
          </cell>
          <cell r="X1817">
            <v>0</v>
          </cell>
          <cell r="Y1817">
            <v>0</v>
          </cell>
          <cell r="Z1817">
            <v>0</v>
          </cell>
          <cell r="AA1817">
            <v>55.3</v>
          </cell>
          <cell r="AB1817">
            <v>0</v>
          </cell>
          <cell r="AC1817">
            <v>0</v>
          </cell>
          <cell r="AD1817">
            <v>0</v>
          </cell>
          <cell r="AE1817">
            <v>57.7</v>
          </cell>
          <cell r="AF1817">
            <v>15.5</v>
          </cell>
          <cell r="AG1817">
            <v>12</v>
          </cell>
          <cell r="AH1817">
            <v>3.34</v>
          </cell>
          <cell r="AI1817">
            <v>57.7</v>
          </cell>
          <cell r="AJ1817">
            <v>15.5</v>
          </cell>
          <cell r="AK1817">
            <v>12</v>
          </cell>
          <cell r="AL1817">
            <v>3.34</v>
          </cell>
          <cell r="AM1817">
            <v>0</v>
          </cell>
          <cell r="AN1817">
            <v>115</v>
          </cell>
          <cell r="AO1817">
            <v>0</v>
          </cell>
          <cell r="AP1817">
            <v>24</v>
          </cell>
          <cell r="AQ1817">
            <v>0</v>
          </cell>
          <cell r="AR1817">
            <v>0</v>
          </cell>
          <cell r="AS1817">
            <v>0</v>
          </cell>
          <cell r="AT1817">
            <v>0</v>
          </cell>
          <cell r="AU1817">
            <v>0</v>
          </cell>
          <cell r="AV1817">
            <v>0</v>
          </cell>
          <cell r="AW1817">
            <v>0</v>
          </cell>
          <cell r="AX1817">
            <v>0</v>
          </cell>
          <cell r="AY1817" t="str">
            <v>HSS244.5X4.8</v>
          </cell>
        </row>
        <row r="1818">
          <cell r="A1818" t="str">
            <v>HSS</v>
          </cell>
          <cell r="B1818" t="str">
            <v>HSS8.750X0.500</v>
          </cell>
          <cell r="C1818">
            <v>44.1</v>
          </cell>
          <cell r="D1818">
            <v>12.1</v>
          </cell>
          <cell r="E1818">
            <v>0</v>
          </cell>
          <cell r="F1818">
            <v>0</v>
          </cell>
          <cell r="G1818">
            <v>8.75</v>
          </cell>
          <cell r="H1818">
            <v>0</v>
          </cell>
          <cell r="I1818">
            <v>0</v>
          </cell>
          <cell r="J1818">
            <v>0</v>
          </cell>
          <cell r="K1818">
            <v>0</v>
          </cell>
          <cell r="L1818">
            <v>0</v>
          </cell>
          <cell r="M1818">
            <v>0</v>
          </cell>
          <cell r="N1818">
            <v>0.5</v>
          </cell>
          <cell r="O1818">
            <v>0.46500000000000002</v>
          </cell>
          <cell r="P1818">
            <v>0</v>
          </cell>
          <cell r="Q1818">
            <v>0</v>
          </cell>
          <cell r="R1818">
            <v>0</v>
          </cell>
          <cell r="S1818">
            <v>0</v>
          </cell>
          <cell r="T1818">
            <v>0</v>
          </cell>
          <cell r="U1818">
            <v>0</v>
          </cell>
          <cell r="V1818">
            <v>0</v>
          </cell>
          <cell r="W1818">
            <v>0</v>
          </cell>
          <cell r="X1818">
            <v>0</v>
          </cell>
          <cell r="Y1818">
            <v>0</v>
          </cell>
          <cell r="Z1818">
            <v>0</v>
          </cell>
          <cell r="AA1818">
            <v>18.8</v>
          </cell>
          <cell r="AB1818">
            <v>0</v>
          </cell>
          <cell r="AC1818">
            <v>0</v>
          </cell>
          <cell r="AD1818">
            <v>0</v>
          </cell>
          <cell r="AE1818">
            <v>104</v>
          </cell>
          <cell r="AF1818">
            <v>32</v>
          </cell>
          <cell r="AG1818">
            <v>23.8</v>
          </cell>
          <cell r="AH1818">
            <v>2.93</v>
          </cell>
          <cell r="AI1818">
            <v>104</v>
          </cell>
          <cell r="AJ1818">
            <v>32</v>
          </cell>
          <cell r="AK1818">
            <v>23.8</v>
          </cell>
          <cell r="AL1818">
            <v>2.93</v>
          </cell>
          <cell r="AM1818">
            <v>0</v>
          </cell>
          <cell r="AN1818">
            <v>208</v>
          </cell>
          <cell r="AO1818">
            <v>0</v>
          </cell>
          <cell r="AP1818">
            <v>47.4</v>
          </cell>
          <cell r="AQ1818">
            <v>0</v>
          </cell>
          <cell r="AR1818">
            <v>0</v>
          </cell>
          <cell r="AS1818">
            <v>0</v>
          </cell>
          <cell r="AT1818">
            <v>0</v>
          </cell>
          <cell r="AU1818">
            <v>0</v>
          </cell>
          <cell r="AV1818">
            <v>0</v>
          </cell>
          <cell r="AW1818">
            <v>0</v>
          </cell>
          <cell r="AX1818">
            <v>0</v>
          </cell>
          <cell r="AY1818" t="str">
            <v>HSS222.3X12.7</v>
          </cell>
        </row>
        <row r="1819">
          <cell r="A1819" t="str">
            <v>HSS</v>
          </cell>
          <cell r="B1819" t="str">
            <v>HSS8.750X0.375</v>
          </cell>
          <cell r="C1819">
            <v>33.6</v>
          </cell>
          <cell r="D1819">
            <v>9.2100000000000009</v>
          </cell>
          <cell r="E1819">
            <v>0</v>
          </cell>
          <cell r="F1819">
            <v>0</v>
          </cell>
          <cell r="G1819">
            <v>8.75</v>
          </cell>
          <cell r="H1819">
            <v>0</v>
          </cell>
          <cell r="I1819">
            <v>0</v>
          </cell>
          <cell r="J1819">
            <v>0</v>
          </cell>
          <cell r="K1819">
            <v>0</v>
          </cell>
          <cell r="L1819">
            <v>0</v>
          </cell>
          <cell r="M1819">
            <v>0</v>
          </cell>
          <cell r="N1819">
            <v>0.375</v>
          </cell>
          <cell r="O1819">
            <v>0.34899999999999998</v>
          </cell>
          <cell r="P1819">
            <v>0</v>
          </cell>
          <cell r="Q1819">
            <v>0</v>
          </cell>
          <cell r="R1819">
            <v>0</v>
          </cell>
          <cell r="S1819">
            <v>0</v>
          </cell>
          <cell r="T1819">
            <v>0</v>
          </cell>
          <cell r="U1819">
            <v>0</v>
          </cell>
          <cell r="V1819">
            <v>0</v>
          </cell>
          <cell r="W1819">
            <v>0</v>
          </cell>
          <cell r="X1819">
            <v>0</v>
          </cell>
          <cell r="Y1819">
            <v>0</v>
          </cell>
          <cell r="Z1819">
            <v>0</v>
          </cell>
          <cell r="AA1819">
            <v>25.1</v>
          </cell>
          <cell r="AB1819">
            <v>0</v>
          </cell>
          <cell r="AC1819">
            <v>0</v>
          </cell>
          <cell r="AD1819">
            <v>0</v>
          </cell>
          <cell r="AE1819">
            <v>81.400000000000006</v>
          </cell>
          <cell r="AF1819">
            <v>24.6</v>
          </cell>
          <cell r="AG1819">
            <v>18.600000000000001</v>
          </cell>
          <cell r="AH1819">
            <v>2.97</v>
          </cell>
          <cell r="AI1819">
            <v>81.400000000000006</v>
          </cell>
          <cell r="AJ1819">
            <v>24.6</v>
          </cell>
          <cell r="AK1819">
            <v>18.600000000000001</v>
          </cell>
          <cell r="AL1819">
            <v>2.97</v>
          </cell>
          <cell r="AM1819">
            <v>0</v>
          </cell>
          <cell r="AN1819">
            <v>163</v>
          </cell>
          <cell r="AO1819">
            <v>0</v>
          </cell>
          <cell r="AP1819">
            <v>37.1</v>
          </cell>
          <cell r="AQ1819">
            <v>0</v>
          </cell>
          <cell r="AR1819">
            <v>0</v>
          </cell>
          <cell r="AS1819">
            <v>0</v>
          </cell>
          <cell r="AT1819">
            <v>0</v>
          </cell>
          <cell r="AU1819">
            <v>0</v>
          </cell>
          <cell r="AV1819">
            <v>0</v>
          </cell>
          <cell r="AW1819">
            <v>0</v>
          </cell>
          <cell r="AX1819">
            <v>0</v>
          </cell>
          <cell r="AY1819" t="str">
            <v>HSS222.3X9.5</v>
          </cell>
        </row>
        <row r="1820">
          <cell r="A1820" t="str">
            <v>HSS</v>
          </cell>
          <cell r="B1820" t="str">
            <v>HSS8.750X0.312</v>
          </cell>
          <cell r="C1820">
            <v>28.1</v>
          </cell>
          <cell r="D1820">
            <v>7.73</v>
          </cell>
          <cell r="E1820">
            <v>0</v>
          </cell>
          <cell r="F1820">
            <v>0</v>
          </cell>
          <cell r="G1820">
            <v>8.75</v>
          </cell>
          <cell r="H1820">
            <v>0</v>
          </cell>
          <cell r="I1820">
            <v>0</v>
          </cell>
          <cell r="J1820">
            <v>0</v>
          </cell>
          <cell r="K1820">
            <v>0</v>
          </cell>
          <cell r="L1820">
            <v>0</v>
          </cell>
          <cell r="M1820">
            <v>0</v>
          </cell>
          <cell r="N1820">
            <v>0.312</v>
          </cell>
          <cell r="O1820">
            <v>0.29099999999999998</v>
          </cell>
          <cell r="P1820">
            <v>0</v>
          </cell>
          <cell r="Q1820">
            <v>0</v>
          </cell>
          <cell r="R1820">
            <v>0</v>
          </cell>
          <cell r="S1820">
            <v>0</v>
          </cell>
          <cell r="T1820">
            <v>0</v>
          </cell>
          <cell r="U1820">
            <v>0</v>
          </cell>
          <cell r="V1820">
            <v>0</v>
          </cell>
          <cell r="W1820">
            <v>0</v>
          </cell>
          <cell r="X1820">
            <v>0</v>
          </cell>
          <cell r="Y1820">
            <v>0</v>
          </cell>
          <cell r="Z1820">
            <v>0</v>
          </cell>
          <cell r="AA1820">
            <v>30.1</v>
          </cell>
          <cell r="AB1820">
            <v>0</v>
          </cell>
          <cell r="AC1820">
            <v>0</v>
          </cell>
          <cell r="AD1820">
            <v>0</v>
          </cell>
          <cell r="AE1820">
            <v>69.3</v>
          </cell>
          <cell r="AF1820">
            <v>20.8</v>
          </cell>
          <cell r="AG1820">
            <v>15.8</v>
          </cell>
          <cell r="AH1820">
            <v>2.99</v>
          </cell>
          <cell r="AI1820">
            <v>69.3</v>
          </cell>
          <cell r="AJ1820">
            <v>20.8</v>
          </cell>
          <cell r="AK1820">
            <v>15.8</v>
          </cell>
          <cell r="AL1820">
            <v>2.99</v>
          </cell>
          <cell r="AM1820">
            <v>0</v>
          </cell>
          <cell r="AN1820">
            <v>139</v>
          </cell>
          <cell r="AO1820">
            <v>0</v>
          </cell>
          <cell r="AP1820">
            <v>31.6</v>
          </cell>
          <cell r="AQ1820">
            <v>0</v>
          </cell>
          <cell r="AR1820">
            <v>0</v>
          </cell>
          <cell r="AS1820">
            <v>0</v>
          </cell>
          <cell r="AT1820">
            <v>0</v>
          </cell>
          <cell r="AU1820">
            <v>0</v>
          </cell>
          <cell r="AV1820">
            <v>0</v>
          </cell>
          <cell r="AW1820">
            <v>0</v>
          </cell>
          <cell r="AX1820">
            <v>0</v>
          </cell>
          <cell r="AY1820" t="str">
            <v>HSS222.3X7.9</v>
          </cell>
        </row>
        <row r="1821">
          <cell r="A1821" t="str">
            <v>HSS</v>
          </cell>
          <cell r="B1821" t="str">
            <v>HSS8.750X0.250</v>
          </cell>
          <cell r="C1821">
            <v>22.7</v>
          </cell>
          <cell r="D1821">
            <v>6.23</v>
          </cell>
          <cell r="E1821">
            <v>0</v>
          </cell>
          <cell r="F1821">
            <v>0</v>
          </cell>
          <cell r="G1821">
            <v>8.75</v>
          </cell>
          <cell r="H1821">
            <v>0</v>
          </cell>
          <cell r="I1821">
            <v>0</v>
          </cell>
          <cell r="J1821">
            <v>0</v>
          </cell>
          <cell r="K1821">
            <v>0</v>
          </cell>
          <cell r="L1821">
            <v>0</v>
          </cell>
          <cell r="M1821">
            <v>0</v>
          </cell>
          <cell r="N1821">
            <v>0.25</v>
          </cell>
          <cell r="O1821">
            <v>0.23300000000000001</v>
          </cell>
          <cell r="P1821">
            <v>0</v>
          </cell>
          <cell r="Q1821">
            <v>0</v>
          </cell>
          <cell r="R1821">
            <v>0</v>
          </cell>
          <cell r="S1821">
            <v>0</v>
          </cell>
          <cell r="T1821">
            <v>0</v>
          </cell>
          <cell r="U1821">
            <v>0</v>
          </cell>
          <cell r="V1821">
            <v>0</v>
          </cell>
          <cell r="W1821">
            <v>0</v>
          </cell>
          <cell r="X1821">
            <v>0</v>
          </cell>
          <cell r="Y1821">
            <v>0</v>
          </cell>
          <cell r="Z1821">
            <v>0</v>
          </cell>
          <cell r="AA1821">
            <v>37.6</v>
          </cell>
          <cell r="AB1821">
            <v>0</v>
          </cell>
          <cell r="AC1821">
            <v>0</v>
          </cell>
          <cell r="AD1821">
            <v>0</v>
          </cell>
          <cell r="AE1821">
            <v>56.6</v>
          </cell>
          <cell r="AF1821">
            <v>16.899999999999999</v>
          </cell>
          <cell r="AG1821">
            <v>12.9</v>
          </cell>
          <cell r="AH1821">
            <v>3.01</v>
          </cell>
          <cell r="AI1821">
            <v>56.6</v>
          </cell>
          <cell r="AJ1821">
            <v>16.899999999999999</v>
          </cell>
          <cell r="AK1821">
            <v>12.9</v>
          </cell>
          <cell r="AL1821">
            <v>3.01</v>
          </cell>
          <cell r="AM1821">
            <v>0</v>
          </cell>
          <cell r="AN1821">
            <v>113</v>
          </cell>
          <cell r="AO1821">
            <v>0</v>
          </cell>
          <cell r="AP1821">
            <v>25.8</v>
          </cell>
          <cell r="AQ1821">
            <v>0</v>
          </cell>
          <cell r="AR1821">
            <v>0</v>
          </cell>
          <cell r="AS1821">
            <v>0</v>
          </cell>
          <cell r="AT1821">
            <v>0</v>
          </cell>
          <cell r="AU1821">
            <v>0</v>
          </cell>
          <cell r="AV1821">
            <v>0</v>
          </cell>
          <cell r="AW1821">
            <v>0</v>
          </cell>
          <cell r="AX1821">
            <v>0</v>
          </cell>
          <cell r="AY1821" t="str">
            <v>HSS222.3X6.4</v>
          </cell>
        </row>
        <row r="1822">
          <cell r="A1822" t="str">
            <v>HSS</v>
          </cell>
          <cell r="B1822" t="str">
            <v>HSS8.750X0.188</v>
          </cell>
          <cell r="C1822">
            <v>17.2</v>
          </cell>
          <cell r="D1822">
            <v>4.6900000000000004</v>
          </cell>
          <cell r="E1822">
            <v>0</v>
          </cell>
          <cell r="F1822">
            <v>0</v>
          </cell>
          <cell r="G1822">
            <v>8.75</v>
          </cell>
          <cell r="H1822">
            <v>0</v>
          </cell>
          <cell r="I1822">
            <v>0</v>
          </cell>
          <cell r="J1822">
            <v>0</v>
          </cell>
          <cell r="K1822">
            <v>0</v>
          </cell>
          <cell r="L1822">
            <v>0</v>
          </cell>
          <cell r="M1822">
            <v>0</v>
          </cell>
          <cell r="N1822">
            <v>0.188</v>
          </cell>
          <cell r="O1822">
            <v>0.17399999999999999</v>
          </cell>
          <cell r="P1822">
            <v>0</v>
          </cell>
          <cell r="Q1822">
            <v>0</v>
          </cell>
          <cell r="R1822">
            <v>0</v>
          </cell>
          <cell r="S1822">
            <v>0</v>
          </cell>
          <cell r="T1822">
            <v>0</v>
          </cell>
          <cell r="U1822">
            <v>0</v>
          </cell>
          <cell r="V1822">
            <v>0</v>
          </cell>
          <cell r="W1822">
            <v>0</v>
          </cell>
          <cell r="X1822">
            <v>0</v>
          </cell>
          <cell r="Y1822">
            <v>0</v>
          </cell>
          <cell r="Z1822">
            <v>0</v>
          </cell>
          <cell r="AA1822">
            <v>50.3</v>
          </cell>
          <cell r="AB1822">
            <v>0</v>
          </cell>
          <cell r="AC1822">
            <v>0</v>
          </cell>
          <cell r="AD1822">
            <v>0</v>
          </cell>
          <cell r="AE1822">
            <v>43.1</v>
          </cell>
          <cell r="AF1822">
            <v>12.8</v>
          </cell>
          <cell r="AG1822">
            <v>9.86</v>
          </cell>
          <cell r="AH1822">
            <v>3.03</v>
          </cell>
          <cell r="AI1822">
            <v>43.1</v>
          </cell>
          <cell r="AJ1822">
            <v>12.8</v>
          </cell>
          <cell r="AK1822">
            <v>9.86</v>
          </cell>
          <cell r="AL1822">
            <v>3.03</v>
          </cell>
          <cell r="AM1822">
            <v>0</v>
          </cell>
          <cell r="AN1822">
            <v>86.2</v>
          </cell>
          <cell r="AO1822">
            <v>0</v>
          </cell>
          <cell r="AP1822">
            <v>19.7</v>
          </cell>
          <cell r="AQ1822">
            <v>0</v>
          </cell>
          <cell r="AR1822">
            <v>0</v>
          </cell>
          <cell r="AS1822">
            <v>0</v>
          </cell>
          <cell r="AT1822">
            <v>0</v>
          </cell>
          <cell r="AU1822">
            <v>0</v>
          </cell>
          <cell r="AV1822">
            <v>0</v>
          </cell>
          <cell r="AW1822">
            <v>0</v>
          </cell>
          <cell r="AX1822">
            <v>0</v>
          </cell>
          <cell r="AY1822" t="str">
            <v>HSS222.3X4.8</v>
          </cell>
        </row>
        <row r="1823">
          <cell r="A1823" t="str">
            <v>HSS</v>
          </cell>
          <cell r="B1823" t="str">
            <v>HSS8.625X0.500</v>
          </cell>
          <cell r="C1823">
            <v>43.4</v>
          </cell>
          <cell r="D1823">
            <v>11.9</v>
          </cell>
          <cell r="E1823">
            <v>0</v>
          </cell>
          <cell r="F1823">
            <v>0</v>
          </cell>
          <cell r="G1823">
            <v>8.625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0.5</v>
          </cell>
          <cell r="O1823">
            <v>0.46500000000000002</v>
          </cell>
          <cell r="P1823">
            <v>0</v>
          </cell>
          <cell r="Q1823">
            <v>0</v>
          </cell>
          <cell r="R1823">
            <v>0</v>
          </cell>
          <cell r="S1823">
            <v>0</v>
          </cell>
          <cell r="T1823">
            <v>0</v>
          </cell>
          <cell r="U1823">
            <v>0</v>
          </cell>
          <cell r="V1823">
            <v>0</v>
          </cell>
          <cell r="W1823">
            <v>0</v>
          </cell>
          <cell r="X1823">
            <v>0</v>
          </cell>
          <cell r="Y1823">
            <v>0</v>
          </cell>
          <cell r="Z1823">
            <v>0</v>
          </cell>
          <cell r="AA1823">
            <v>18.5</v>
          </cell>
          <cell r="AB1823">
            <v>0</v>
          </cell>
          <cell r="AC1823">
            <v>0</v>
          </cell>
          <cell r="AD1823">
            <v>0</v>
          </cell>
          <cell r="AE1823">
            <v>99.5</v>
          </cell>
          <cell r="AF1823">
            <v>31</v>
          </cell>
          <cell r="AG1823">
            <v>23.1</v>
          </cell>
          <cell r="AH1823">
            <v>2.89</v>
          </cell>
          <cell r="AI1823">
            <v>99.5</v>
          </cell>
          <cell r="AJ1823">
            <v>31</v>
          </cell>
          <cell r="AK1823">
            <v>23.1</v>
          </cell>
          <cell r="AL1823">
            <v>2.89</v>
          </cell>
          <cell r="AM1823">
            <v>0</v>
          </cell>
          <cell r="AN1823">
            <v>199</v>
          </cell>
          <cell r="AO1823">
            <v>0</v>
          </cell>
          <cell r="AP1823">
            <v>45.9</v>
          </cell>
          <cell r="AQ1823">
            <v>0</v>
          </cell>
          <cell r="AR1823">
            <v>0</v>
          </cell>
          <cell r="AS1823">
            <v>0</v>
          </cell>
          <cell r="AT1823">
            <v>0</v>
          </cell>
          <cell r="AU1823">
            <v>0</v>
          </cell>
          <cell r="AV1823">
            <v>0</v>
          </cell>
          <cell r="AW1823">
            <v>0</v>
          </cell>
          <cell r="AX1823">
            <v>0</v>
          </cell>
          <cell r="AY1823" t="str">
            <v>HSS219.1X12.7</v>
          </cell>
        </row>
        <row r="1824">
          <cell r="A1824" t="str">
            <v>HSS</v>
          </cell>
          <cell r="B1824" t="str">
            <v>HSS8.625X0.375</v>
          </cell>
          <cell r="C1824">
            <v>33.1</v>
          </cell>
          <cell r="D1824">
            <v>9.07</v>
          </cell>
          <cell r="E1824">
            <v>0</v>
          </cell>
          <cell r="F1824">
            <v>0</v>
          </cell>
          <cell r="G1824">
            <v>8.625</v>
          </cell>
          <cell r="H1824">
            <v>0</v>
          </cell>
          <cell r="I1824">
            <v>0</v>
          </cell>
          <cell r="J1824">
            <v>0</v>
          </cell>
          <cell r="K1824">
            <v>0</v>
          </cell>
          <cell r="L1824">
            <v>0</v>
          </cell>
          <cell r="M1824">
            <v>0</v>
          </cell>
          <cell r="N1824">
            <v>0.375</v>
          </cell>
          <cell r="O1824">
            <v>0.34899999999999998</v>
          </cell>
          <cell r="P1824">
            <v>0</v>
          </cell>
          <cell r="Q1824">
            <v>0</v>
          </cell>
          <cell r="R1824">
            <v>0</v>
          </cell>
          <cell r="S1824">
            <v>0</v>
          </cell>
          <cell r="T1824">
            <v>0</v>
          </cell>
          <cell r="U1824">
            <v>0</v>
          </cell>
          <cell r="V1824">
            <v>0</v>
          </cell>
          <cell r="W1824">
            <v>0</v>
          </cell>
          <cell r="X1824">
            <v>0</v>
          </cell>
          <cell r="Y1824">
            <v>0</v>
          </cell>
          <cell r="Z1824">
            <v>0</v>
          </cell>
          <cell r="AA1824">
            <v>24.7</v>
          </cell>
          <cell r="AB1824">
            <v>0</v>
          </cell>
          <cell r="AC1824">
            <v>0</v>
          </cell>
          <cell r="AD1824">
            <v>0</v>
          </cell>
          <cell r="AE1824">
            <v>77.8</v>
          </cell>
          <cell r="AF1824">
            <v>23.9</v>
          </cell>
          <cell r="AG1824">
            <v>18</v>
          </cell>
          <cell r="AH1824">
            <v>2.93</v>
          </cell>
          <cell r="AI1824">
            <v>77.8</v>
          </cell>
          <cell r="AJ1824">
            <v>23.9</v>
          </cell>
          <cell r="AK1824">
            <v>18</v>
          </cell>
          <cell r="AL1824">
            <v>2.93</v>
          </cell>
          <cell r="AM1824">
            <v>0</v>
          </cell>
          <cell r="AN1824">
            <v>156</v>
          </cell>
          <cell r="AO1824">
            <v>0</v>
          </cell>
          <cell r="AP1824">
            <v>36</v>
          </cell>
          <cell r="AQ1824">
            <v>0</v>
          </cell>
          <cell r="AR1824">
            <v>0</v>
          </cell>
          <cell r="AS1824">
            <v>0</v>
          </cell>
          <cell r="AT1824">
            <v>0</v>
          </cell>
          <cell r="AU1824">
            <v>0</v>
          </cell>
          <cell r="AV1824">
            <v>0</v>
          </cell>
          <cell r="AW1824">
            <v>0</v>
          </cell>
          <cell r="AX1824">
            <v>0</v>
          </cell>
          <cell r="AY1824" t="str">
            <v>HSS219.1X9.5</v>
          </cell>
        </row>
        <row r="1825">
          <cell r="A1825" t="str">
            <v>HSS</v>
          </cell>
          <cell r="B1825" t="str">
            <v>HSS8.625X0.322</v>
          </cell>
          <cell r="C1825">
            <v>28.6</v>
          </cell>
          <cell r="D1825">
            <v>7.85</v>
          </cell>
          <cell r="E1825">
            <v>0</v>
          </cell>
          <cell r="F1825">
            <v>0</v>
          </cell>
          <cell r="G1825">
            <v>8.625</v>
          </cell>
          <cell r="H1825">
            <v>0</v>
          </cell>
          <cell r="I1825">
            <v>0</v>
          </cell>
          <cell r="J1825">
            <v>0</v>
          </cell>
          <cell r="K1825">
            <v>0</v>
          </cell>
          <cell r="L1825">
            <v>0</v>
          </cell>
          <cell r="M1825">
            <v>0</v>
          </cell>
          <cell r="N1825">
            <v>0.32200000000000001</v>
          </cell>
          <cell r="O1825">
            <v>0.3</v>
          </cell>
          <cell r="P1825">
            <v>0</v>
          </cell>
          <cell r="Q1825">
            <v>0</v>
          </cell>
          <cell r="R1825">
            <v>0</v>
          </cell>
          <cell r="S1825">
            <v>0</v>
          </cell>
          <cell r="T1825">
            <v>0</v>
          </cell>
          <cell r="U1825">
            <v>0</v>
          </cell>
          <cell r="V1825">
            <v>0</v>
          </cell>
          <cell r="W1825">
            <v>0</v>
          </cell>
          <cell r="X1825">
            <v>0</v>
          </cell>
          <cell r="Y1825">
            <v>0</v>
          </cell>
          <cell r="Z1825">
            <v>0</v>
          </cell>
          <cell r="AA1825">
            <v>28.8</v>
          </cell>
          <cell r="AB1825">
            <v>0</v>
          </cell>
          <cell r="AC1825">
            <v>0</v>
          </cell>
          <cell r="AD1825">
            <v>0</v>
          </cell>
          <cell r="AE1825">
            <v>68.099999999999994</v>
          </cell>
          <cell r="AF1825">
            <v>20.8</v>
          </cell>
          <cell r="AG1825">
            <v>15.8</v>
          </cell>
          <cell r="AH1825">
            <v>2.95</v>
          </cell>
          <cell r="AI1825">
            <v>68.099999999999994</v>
          </cell>
          <cell r="AJ1825">
            <v>20.8</v>
          </cell>
          <cell r="AK1825">
            <v>15.8</v>
          </cell>
          <cell r="AL1825">
            <v>2.95</v>
          </cell>
          <cell r="AM1825">
            <v>0</v>
          </cell>
          <cell r="AN1825">
            <v>136</v>
          </cell>
          <cell r="AO1825">
            <v>0</v>
          </cell>
          <cell r="AP1825">
            <v>31.5</v>
          </cell>
          <cell r="AQ1825">
            <v>0</v>
          </cell>
          <cell r="AR1825">
            <v>0</v>
          </cell>
          <cell r="AS1825">
            <v>0</v>
          </cell>
          <cell r="AT1825">
            <v>0</v>
          </cell>
          <cell r="AU1825">
            <v>0</v>
          </cell>
          <cell r="AV1825">
            <v>0</v>
          </cell>
          <cell r="AW1825">
            <v>0</v>
          </cell>
          <cell r="AX1825">
            <v>0</v>
          </cell>
          <cell r="AY1825" t="str">
            <v>HSS219.1X8.2</v>
          </cell>
        </row>
        <row r="1826">
          <cell r="A1826" t="str">
            <v>HSS</v>
          </cell>
          <cell r="B1826" t="str">
            <v>HSS8.625X0.250</v>
          </cell>
          <cell r="C1826">
            <v>22.4</v>
          </cell>
          <cell r="D1826">
            <v>6.14</v>
          </cell>
          <cell r="E1826">
            <v>0</v>
          </cell>
          <cell r="F1826">
            <v>0</v>
          </cell>
          <cell r="G1826">
            <v>8.625</v>
          </cell>
          <cell r="H1826">
            <v>0</v>
          </cell>
          <cell r="I1826">
            <v>0</v>
          </cell>
          <cell r="J1826">
            <v>0</v>
          </cell>
          <cell r="K1826">
            <v>0</v>
          </cell>
          <cell r="L1826">
            <v>0</v>
          </cell>
          <cell r="M1826">
            <v>0</v>
          </cell>
          <cell r="N1826">
            <v>0.25</v>
          </cell>
          <cell r="O1826">
            <v>0.23300000000000001</v>
          </cell>
          <cell r="P1826">
            <v>0</v>
          </cell>
          <cell r="Q1826">
            <v>0</v>
          </cell>
          <cell r="R1826">
            <v>0</v>
          </cell>
          <cell r="S1826">
            <v>0</v>
          </cell>
          <cell r="T1826">
            <v>0</v>
          </cell>
          <cell r="U1826">
            <v>0</v>
          </cell>
          <cell r="V1826">
            <v>0</v>
          </cell>
          <cell r="W1826">
            <v>0</v>
          </cell>
          <cell r="X1826">
            <v>0</v>
          </cell>
          <cell r="Y1826">
            <v>0</v>
          </cell>
          <cell r="Z1826">
            <v>0</v>
          </cell>
          <cell r="AA1826">
            <v>37</v>
          </cell>
          <cell r="AB1826">
            <v>0</v>
          </cell>
          <cell r="AC1826">
            <v>0</v>
          </cell>
          <cell r="AD1826">
            <v>0</v>
          </cell>
          <cell r="AE1826">
            <v>54.1</v>
          </cell>
          <cell r="AF1826">
            <v>16.399999999999999</v>
          </cell>
          <cell r="AG1826">
            <v>12.5</v>
          </cell>
          <cell r="AH1826">
            <v>2.97</v>
          </cell>
          <cell r="AI1826">
            <v>54.1</v>
          </cell>
          <cell r="AJ1826">
            <v>16.399999999999999</v>
          </cell>
          <cell r="AK1826">
            <v>12.5</v>
          </cell>
          <cell r="AL1826">
            <v>2.97</v>
          </cell>
          <cell r="AM1826">
            <v>0</v>
          </cell>
          <cell r="AN1826">
            <v>108</v>
          </cell>
          <cell r="AO1826">
            <v>0</v>
          </cell>
          <cell r="AP1826">
            <v>25.1</v>
          </cell>
          <cell r="AQ1826">
            <v>0</v>
          </cell>
          <cell r="AR1826">
            <v>0</v>
          </cell>
          <cell r="AS1826">
            <v>0</v>
          </cell>
          <cell r="AT1826">
            <v>0</v>
          </cell>
          <cell r="AU1826">
            <v>0</v>
          </cell>
          <cell r="AV1826">
            <v>0</v>
          </cell>
          <cell r="AW1826">
            <v>0</v>
          </cell>
          <cell r="AX1826">
            <v>0</v>
          </cell>
          <cell r="AY1826" t="str">
            <v>HSS219.1X6.4</v>
          </cell>
        </row>
        <row r="1827">
          <cell r="A1827" t="str">
            <v>HSS</v>
          </cell>
          <cell r="B1827" t="str">
            <v>HSS8.625X0.188</v>
          </cell>
          <cell r="C1827">
            <v>17</v>
          </cell>
          <cell r="D1827">
            <v>4.62</v>
          </cell>
          <cell r="E1827">
            <v>0</v>
          </cell>
          <cell r="F1827">
            <v>0</v>
          </cell>
          <cell r="G1827">
            <v>8.625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0.188</v>
          </cell>
          <cell r="O1827">
            <v>0.17399999999999999</v>
          </cell>
          <cell r="P1827">
            <v>0</v>
          </cell>
          <cell r="Q1827">
            <v>0</v>
          </cell>
          <cell r="R1827">
            <v>0</v>
          </cell>
          <cell r="S1827">
            <v>0</v>
          </cell>
          <cell r="T1827">
            <v>0</v>
          </cell>
          <cell r="U1827">
            <v>0</v>
          </cell>
          <cell r="V1827">
            <v>0</v>
          </cell>
          <cell r="W1827">
            <v>0</v>
          </cell>
          <cell r="X1827">
            <v>0</v>
          </cell>
          <cell r="Y1827">
            <v>0</v>
          </cell>
          <cell r="Z1827">
            <v>0</v>
          </cell>
          <cell r="AA1827">
            <v>49.6</v>
          </cell>
          <cell r="AB1827">
            <v>0</v>
          </cell>
          <cell r="AC1827">
            <v>0</v>
          </cell>
          <cell r="AD1827">
            <v>0</v>
          </cell>
          <cell r="AE1827">
            <v>41.3</v>
          </cell>
          <cell r="AF1827">
            <v>12.4</v>
          </cell>
          <cell r="AG1827">
            <v>9.57</v>
          </cell>
          <cell r="AH1827">
            <v>2.99</v>
          </cell>
          <cell r="AI1827">
            <v>41.3</v>
          </cell>
          <cell r="AJ1827">
            <v>12.4</v>
          </cell>
          <cell r="AK1827">
            <v>9.57</v>
          </cell>
          <cell r="AL1827">
            <v>2.99</v>
          </cell>
          <cell r="AM1827">
            <v>0</v>
          </cell>
          <cell r="AN1827">
            <v>82.5</v>
          </cell>
          <cell r="AO1827">
            <v>0</v>
          </cell>
          <cell r="AP1827">
            <v>19.100000000000001</v>
          </cell>
          <cell r="AQ1827">
            <v>0</v>
          </cell>
          <cell r="AR1827">
            <v>0</v>
          </cell>
          <cell r="AS1827">
            <v>0</v>
          </cell>
          <cell r="AT1827">
            <v>0</v>
          </cell>
          <cell r="AU1827">
            <v>0</v>
          </cell>
          <cell r="AV1827">
            <v>0</v>
          </cell>
          <cell r="AW1827">
            <v>0</v>
          </cell>
          <cell r="AX1827">
            <v>0</v>
          </cell>
          <cell r="AY1827" t="str">
            <v>HSS219.1X4.8</v>
          </cell>
        </row>
        <row r="1828">
          <cell r="A1828" t="str">
            <v>HSS</v>
          </cell>
          <cell r="B1828" t="str">
            <v>HSS7.625X0.125</v>
          </cell>
          <cell r="C1828">
            <v>10</v>
          </cell>
          <cell r="D1828">
            <v>2.74</v>
          </cell>
          <cell r="E1828">
            <v>0</v>
          </cell>
          <cell r="F1828">
            <v>0</v>
          </cell>
          <cell r="G1828">
            <v>7.625</v>
          </cell>
          <cell r="H1828">
            <v>0</v>
          </cell>
          <cell r="I1828">
            <v>0</v>
          </cell>
          <cell r="J1828">
            <v>0</v>
          </cell>
          <cell r="K1828">
            <v>0</v>
          </cell>
          <cell r="L1828">
            <v>0</v>
          </cell>
          <cell r="M1828">
            <v>0</v>
          </cell>
          <cell r="N1828">
            <v>0.125</v>
          </cell>
          <cell r="O1828">
            <v>0.11600000000000001</v>
          </cell>
          <cell r="P1828">
            <v>0</v>
          </cell>
          <cell r="Q1828">
            <v>0</v>
          </cell>
          <cell r="R1828">
            <v>0</v>
          </cell>
          <cell r="S1828">
            <v>0</v>
          </cell>
          <cell r="T1828">
            <v>0</v>
          </cell>
          <cell r="U1828">
            <v>0</v>
          </cell>
          <cell r="V1828">
            <v>0</v>
          </cell>
          <cell r="W1828">
            <v>0</v>
          </cell>
          <cell r="X1828">
            <v>0</v>
          </cell>
          <cell r="Y1828">
            <v>0</v>
          </cell>
          <cell r="Z1828">
            <v>0</v>
          </cell>
          <cell r="AA1828">
            <v>65.7</v>
          </cell>
          <cell r="AB1828">
            <v>0</v>
          </cell>
          <cell r="AC1828">
            <v>0</v>
          </cell>
          <cell r="AD1828">
            <v>0</v>
          </cell>
          <cell r="AE1828">
            <v>19.3</v>
          </cell>
          <cell r="AF1828">
            <v>6.54</v>
          </cell>
          <cell r="AG1828">
            <v>5.0599999999999996</v>
          </cell>
          <cell r="AH1828">
            <v>2.66</v>
          </cell>
          <cell r="AI1828">
            <v>19.3</v>
          </cell>
          <cell r="AJ1828">
            <v>6.54</v>
          </cell>
          <cell r="AK1828">
            <v>5.0599999999999996</v>
          </cell>
          <cell r="AL1828">
            <v>2.66</v>
          </cell>
          <cell r="AM1828">
            <v>0</v>
          </cell>
          <cell r="AN1828">
            <v>38.6</v>
          </cell>
          <cell r="AO1828">
            <v>0</v>
          </cell>
          <cell r="AP1828">
            <v>10.1</v>
          </cell>
          <cell r="AQ1828">
            <v>0</v>
          </cell>
          <cell r="AR1828">
            <v>0</v>
          </cell>
          <cell r="AS1828">
            <v>0</v>
          </cell>
          <cell r="AT1828">
            <v>0</v>
          </cell>
          <cell r="AU1828">
            <v>0</v>
          </cell>
          <cell r="AV1828">
            <v>0</v>
          </cell>
          <cell r="AW1828">
            <v>0</v>
          </cell>
          <cell r="AX1828">
            <v>0</v>
          </cell>
          <cell r="AY1828" t="str">
            <v>HSS193.7X3.2</v>
          </cell>
        </row>
        <row r="1829">
          <cell r="A1829" t="str">
            <v>HSS</v>
          </cell>
          <cell r="B1829" t="str">
            <v>HSS7.500X0.500</v>
          </cell>
          <cell r="C1829">
            <v>37.4</v>
          </cell>
          <cell r="D1829">
            <v>10.3</v>
          </cell>
          <cell r="E1829">
            <v>0</v>
          </cell>
          <cell r="F1829">
            <v>0</v>
          </cell>
          <cell r="G1829">
            <v>7.5</v>
          </cell>
          <cell r="H1829">
            <v>0</v>
          </cell>
          <cell r="I1829">
            <v>0</v>
          </cell>
          <cell r="J1829">
            <v>0</v>
          </cell>
          <cell r="K1829">
            <v>0</v>
          </cell>
          <cell r="L1829">
            <v>0</v>
          </cell>
          <cell r="M1829">
            <v>0</v>
          </cell>
          <cell r="N1829">
            <v>0.5</v>
          </cell>
          <cell r="O1829">
            <v>0.46500000000000002</v>
          </cell>
          <cell r="P1829">
            <v>0</v>
          </cell>
          <cell r="Q1829">
            <v>0</v>
          </cell>
          <cell r="R1829">
            <v>0</v>
          </cell>
          <cell r="S1829">
            <v>0</v>
          </cell>
          <cell r="T1829">
            <v>0</v>
          </cell>
          <cell r="U1829">
            <v>0</v>
          </cell>
          <cell r="V1829">
            <v>0</v>
          </cell>
          <cell r="W1829">
            <v>0</v>
          </cell>
          <cell r="X1829">
            <v>0</v>
          </cell>
          <cell r="Y1829">
            <v>0</v>
          </cell>
          <cell r="Z1829">
            <v>0</v>
          </cell>
          <cell r="AA1829">
            <v>16.100000000000001</v>
          </cell>
          <cell r="AB1829">
            <v>0</v>
          </cell>
          <cell r="AC1829">
            <v>0</v>
          </cell>
          <cell r="AD1829">
            <v>0</v>
          </cell>
          <cell r="AE1829">
            <v>63.9</v>
          </cell>
          <cell r="AF1829">
            <v>23</v>
          </cell>
          <cell r="AG1829">
            <v>17</v>
          </cell>
          <cell r="AH1829">
            <v>2.4900000000000002</v>
          </cell>
          <cell r="AI1829">
            <v>63.9</v>
          </cell>
          <cell r="AJ1829">
            <v>23</v>
          </cell>
          <cell r="AK1829">
            <v>17</v>
          </cell>
          <cell r="AL1829">
            <v>2.4900000000000002</v>
          </cell>
          <cell r="AM1829">
            <v>0</v>
          </cell>
          <cell r="AN1829">
            <v>128</v>
          </cell>
          <cell r="AO1829">
            <v>0</v>
          </cell>
          <cell r="AP1829">
            <v>33.799999999999997</v>
          </cell>
          <cell r="AQ1829">
            <v>0</v>
          </cell>
          <cell r="AR1829">
            <v>0</v>
          </cell>
          <cell r="AS1829">
            <v>0</v>
          </cell>
          <cell r="AT1829">
            <v>0</v>
          </cell>
          <cell r="AU1829">
            <v>0</v>
          </cell>
          <cell r="AV1829">
            <v>0</v>
          </cell>
          <cell r="AW1829">
            <v>0</v>
          </cell>
          <cell r="AX1829">
            <v>0</v>
          </cell>
          <cell r="AY1829" t="str">
            <v>HSS190.5X12.7</v>
          </cell>
        </row>
        <row r="1830">
          <cell r="A1830" t="str">
            <v>HSS</v>
          </cell>
          <cell r="B1830" t="str">
            <v>HSS7.500X0.375</v>
          </cell>
          <cell r="C1830">
            <v>28.6</v>
          </cell>
          <cell r="D1830">
            <v>7.84</v>
          </cell>
          <cell r="E1830">
            <v>0</v>
          </cell>
          <cell r="F1830">
            <v>0</v>
          </cell>
          <cell r="G1830">
            <v>7.5</v>
          </cell>
          <cell r="H1830">
            <v>0</v>
          </cell>
          <cell r="I1830">
            <v>0</v>
          </cell>
          <cell r="J1830">
            <v>0</v>
          </cell>
          <cell r="K1830">
            <v>0</v>
          </cell>
          <cell r="L1830">
            <v>0</v>
          </cell>
          <cell r="M1830">
            <v>0</v>
          </cell>
          <cell r="N1830">
            <v>0.375</v>
          </cell>
          <cell r="O1830">
            <v>0.34899999999999998</v>
          </cell>
          <cell r="P1830">
            <v>0</v>
          </cell>
          <cell r="Q1830">
            <v>0</v>
          </cell>
          <cell r="R1830">
            <v>0</v>
          </cell>
          <cell r="S1830">
            <v>0</v>
          </cell>
          <cell r="T1830">
            <v>0</v>
          </cell>
          <cell r="U1830">
            <v>0</v>
          </cell>
          <cell r="V1830">
            <v>0</v>
          </cell>
          <cell r="W1830">
            <v>0</v>
          </cell>
          <cell r="X1830">
            <v>0</v>
          </cell>
          <cell r="Y1830">
            <v>0</v>
          </cell>
          <cell r="Z1830">
            <v>0</v>
          </cell>
          <cell r="AA1830">
            <v>21.5</v>
          </cell>
          <cell r="AB1830">
            <v>0</v>
          </cell>
          <cell r="AC1830">
            <v>0</v>
          </cell>
          <cell r="AD1830">
            <v>0</v>
          </cell>
          <cell r="AE1830">
            <v>50.2</v>
          </cell>
          <cell r="AF1830">
            <v>17.899999999999999</v>
          </cell>
          <cell r="AG1830">
            <v>13.4</v>
          </cell>
          <cell r="AH1830">
            <v>2.5299999999999998</v>
          </cell>
          <cell r="AI1830">
            <v>50.2</v>
          </cell>
          <cell r="AJ1830">
            <v>17.899999999999999</v>
          </cell>
          <cell r="AK1830">
            <v>13.4</v>
          </cell>
          <cell r="AL1830">
            <v>2.5299999999999998</v>
          </cell>
          <cell r="AM1830">
            <v>0</v>
          </cell>
          <cell r="AN1830">
            <v>100</v>
          </cell>
          <cell r="AO1830">
            <v>0</v>
          </cell>
          <cell r="AP1830">
            <v>26.7</v>
          </cell>
          <cell r="AQ1830">
            <v>0</v>
          </cell>
          <cell r="AR1830">
            <v>0</v>
          </cell>
          <cell r="AS1830">
            <v>0</v>
          </cell>
          <cell r="AT1830">
            <v>0</v>
          </cell>
          <cell r="AU1830">
            <v>0</v>
          </cell>
          <cell r="AV1830">
            <v>0</v>
          </cell>
          <cell r="AW1830">
            <v>0</v>
          </cell>
          <cell r="AX1830">
            <v>0</v>
          </cell>
          <cell r="AY1830" t="str">
            <v>HSS190.5X9.5</v>
          </cell>
        </row>
        <row r="1831">
          <cell r="A1831" t="str">
            <v>HSS</v>
          </cell>
          <cell r="B1831" t="str">
            <v>HSS7.500X0.312</v>
          </cell>
          <cell r="C1831">
            <v>24</v>
          </cell>
          <cell r="D1831">
            <v>6.59</v>
          </cell>
          <cell r="E1831">
            <v>0</v>
          </cell>
          <cell r="F1831">
            <v>0</v>
          </cell>
          <cell r="G1831">
            <v>7.5</v>
          </cell>
          <cell r="H1831">
            <v>0</v>
          </cell>
          <cell r="I1831">
            <v>0</v>
          </cell>
          <cell r="J1831">
            <v>0</v>
          </cell>
          <cell r="K1831">
            <v>0</v>
          </cell>
          <cell r="L1831">
            <v>0</v>
          </cell>
          <cell r="M1831">
            <v>0</v>
          </cell>
          <cell r="N1831">
            <v>0.312</v>
          </cell>
          <cell r="O1831">
            <v>0.29099999999999998</v>
          </cell>
          <cell r="P1831">
            <v>0</v>
          </cell>
          <cell r="Q1831">
            <v>0</v>
          </cell>
          <cell r="R1831">
            <v>0</v>
          </cell>
          <cell r="S1831">
            <v>0</v>
          </cell>
          <cell r="T1831">
            <v>0</v>
          </cell>
          <cell r="U1831">
            <v>0</v>
          </cell>
          <cell r="V1831">
            <v>0</v>
          </cell>
          <cell r="W1831">
            <v>0</v>
          </cell>
          <cell r="X1831">
            <v>0</v>
          </cell>
          <cell r="Y1831">
            <v>0</v>
          </cell>
          <cell r="Z1831">
            <v>0</v>
          </cell>
          <cell r="AA1831">
            <v>25.8</v>
          </cell>
          <cell r="AB1831">
            <v>0</v>
          </cell>
          <cell r="AC1831">
            <v>0</v>
          </cell>
          <cell r="AD1831">
            <v>0</v>
          </cell>
          <cell r="AE1831">
            <v>42.9</v>
          </cell>
          <cell r="AF1831">
            <v>15.1</v>
          </cell>
          <cell r="AG1831">
            <v>11.4</v>
          </cell>
          <cell r="AH1831">
            <v>2.5499999999999998</v>
          </cell>
          <cell r="AI1831">
            <v>42.9</v>
          </cell>
          <cell r="AJ1831">
            <v>15.1</v>
          </cell>
          <cell r="AK1831">
            <v>11.4</v>
          </cell>
          <cell r="AL1831">
            <v>2.5499999999999998</v>
          </cell>
          <cell r="AM1831">
            <v>0</v>
          </cell>
          <cell r="AN1831">
            <v>85.8</v>
          </cell>
          <cell r="AO1831">
            <v>0</v>
          </cell>
          <cell r="AP1831">
            <v>22.8</v>
          </cell>
          <cell r="AQ1831">
            <v>0</v>
          </cell>
          <cell r="AR1831">
            <v>0</v>
          </cell>
          <cell r="AS1831">
            <v>0</v>
          </cell>
          <cell r="AT1831">
            <v>0</v>
          </cell>
          <cell r="AU1831">
            <v>0</v>
          </cell>
          <cell r="AV1831">
            <v>0</v>
          </cell>
          <cell r="AW1831">
            <v>0</v>
          </cell>
          <cell r="AX1831">
            <v>0</v>
          </cell>
          <cell r="AY1831" t="str">
            <v>HSS190.5X7.9</v>
          </cell>
        </row>
        <row r="1832">
          <cell r="A1832" t="str">
            <v>HSS</v>
          </cell>
          <cell r="B1832" t="str">
            <v>HSS7.500X0.250</v>
          </cell>
          <cell r="C1832">
            <v>19.399999999999999</v>
          </cell>
          <cell r="D1832">
            <v>5.32</v>
          </cell>
          <cell r="E1832">
            <v>0</v>
          </cell>
          <cell r="F1832">
            <v>0</v>
          </cell>
          <cell r="G1832">
            <v>7.5</v>
          </cell>
          <cell r="H1832">
            <v>0</v>
          </cell>
          <cell r="I1832">
            <v>0</v>
          </cell>
          <cell r="J1832">
            <v>0</v>
          </cell>
          <cell r="K1832">
            <v>0</v>
          </cell>
          <cell r="L1832">
            <v>0</v>
          </cell>
          <cell r="M1832">
            <v>0</v>
          </cell>
          <cell r="N1832">
            <v>0.25</v>
          </cell>
          <cell r="O1832">
            <v>0.23300000000000001</v>
          </cell>
          <cell r="P1832">
            <v>0</v>
          </cell>
          <cell r="Q1832">
            <v>0</v>
          </cell>
          <cell r="R1832">
            <v>0</v>
          </cell>
          <cell r="S1832">
            <v>0</v>
          </cell>
          <cell r="T1832">
            <v>0</v>
          </cell>
          <cell r="U1832">
            <v>0</v>
          </cell>
          <cell r="V1832">
            <v>0</v>
          </cell>
          <cell r="W1832">
            <v>0</v>
          </cell>
          <cell r="X1832">
            <v>0</v>
          </cell>
          <cell r="Y1832">
            <v>0</v>
          </cell>
          <cell r="Z1832">
            <v>0</v>
          </cell>
          <cell r="AA1832">
            <v>32.200000000000003</v>
          </cell>
          <cell r="AB1832">
            <v>0</v>
          </cell>
          <cell r="AC1832">
            <v>0</v>
          </cell>
          <cell r="AD1832">
            <v>0</v>
          </cell>
          <cell r="AE1832">
            <v>35.200000000000003</v>
          </cell>
          <cell r="AF1832">
            <v>12.3</v>
          </cell>
          <cell r="AG1832">
            <v>9.3699999999999992</v>
          </cell>
          <cell r="AH1832">
            <v>2.57</v>
          </cell>
          <cell r="AI1832">
            <v>35.200000000000003</v>
          </cell>
          <cell r="AJ1832">
            <v>12.3</v>
          </cell>
          <cell r="AK1832">
            <v>9.3699999999999992</v>
          </cell>
          <cell r="AL1832">
            <v>2.57</v>
          </cell>
          <cell r="AM1832">
            <v>0</v>
          </cell>
          <cell r="AN1832">
            <v>70.3</v>
          </cell>
          <cell r="AO1832">
            <v>0</v>
          </cell>
          <cell r="AP1832">
            <v>18.7</v>
          </cell>
          <cell r="AQ1832">
            <v>0</v>
          </cell>
          <cell r="AR1832">
            <v>0</v>
          </cell>
          <cell r="AS1832">
            <v>0</v>
          </cell>
          <cell r="AT1832">
            <v>0</v>
          </cell>
          <cell r="AU1832">
            <v>0</v>
          </cell>
          <cell r="AV1832">
            <v>0</v>
          </cell>
          <cell r="AW1832">
            <v>0</v>
          </cell>
          <cell r="AX1832">
            <v>0</v>
          </cell>
          <cell r="AY1832" t="str">
            <v>HSS190.5X6.4</v>
          </cell>
        </row>
        <row r="1833">
          <cell r="A1833" t="str">
            <v>HSS</v>
          </cell>
          <cell r="B1833" t="str">
            <v>HSS7.500X0.188</v>
          </cell>
          <cell r="C1833">
            <v>14.7</v>
          </cell>
          <cell r="D1833">
            <v>4</v>
          </cell>
          <cell r="E1833">
            <v>0</v>
          </cell>
          <cell r="F1833">
            <v>0</v>
          </cell>
          <cell r="G1833">
            <v>7.5</v>
          </cell>
          <cell r="H1833">
            <v>0</v>
          </cell>
          <cell r="I1833">
            <v>0</v>
          </cell>
          <cell r="J1833">
            <v>0</v>
          </cell>
          <cell r="K1833">
            <v>0</v>
          </cell>
          <cell r="L1833">
            <v>0</v>
          </cell>
          <cell r="M1833">
            <v>0</v>
          </cell>
          <cell r="N1833">
            <v>0.188</v>
          </cell>
          <cell r="O1833">
            <v>0.17399999999999999</v>
          </cell>
          <cell r="P1833">
            <v>0</v>
          </cell>
          <cell r="Q1833">
            <v>0</v>
          </cell>
          <cell r="R1833">
            <v>0</v>
          </cell>
          <cell r="S1833">
            <v>0</v>
          </cell>
          <cell r="T1833">
            <v>0</v>
          </cell>
          <cell r="U1833">
            <v>0</v>
          </cell>
          <cell r="V1833">
            <v>0</v>
          </cell>
          <cell r="W1833">
            <v>0</v>
          </cell>
          <cell r="X1833">
            <v>0</v>
          </cell>
          <cell r="Y1833">
            <v>0</v>
          </cell>
          <cell r="Z1833">
            <v>0</v>
          </cell>
          <cell r="AA1833">
            <v>43.1</v>
          </cell>
          <cell r="AB1833">
            <v>0</v>
          </cell>
          <cell r="AC1833">
            <v>0</v>
          </cell>
          <cell r="AD1833">
            <v>0</v>
          </cell>
          <cell r="AE1833">
            <v>26.9</v>
          </cell>
          <cell r="AF1833">
            <v>9.34</v>
          </cell>
          <cell r="AG1833">
            <v>7.17</v>
          </cell>
          <cell r="AH1833">
            <v>2.59</v>
          </cell>
          <cell r="AI1833">
            <v>26.9</v>
          </cell>
          <cell r="AJ1833">
            <v>9.34</v>
          </cell>
          <cell r="AK1833">
            <v>7.17</v>
          </cell>
          <cell r="AL1833">
            <v>2.59</v>
          </cell>
          <cell r="AM1833">
            <v>0</v>
          </cell>
          <cell r="AN1833">
            <v>53.8</v>
          </cell>
          <cell r="AO1833">
            <v>0</v>
          </cell>
          <cell r="AP1833">
            <v>14.3</v>
          </cell>
          <cell r="AQ1833">
            <v>0</v>
          </cell>
          <cell r="AR1833">
            <v>0</v>
          </cell>
          <cell r="AS1833">
            <v>0</v>
          </cell>
          <cell r="AT1833">
            <v>0</v>
          </cell>
          <cell r="AU1833">
            <v>0</v>
          </cell>
          <cell r="AV1833">
            <v>0</v>
          </cell>
          <cell r="AW1833">
            <v>0</v>
          </cell>
          <cell r="AX1833">
            <v>0</v>
          </cell>
          <cell r="AY1833" t="str">
            <v>HSS190.5X4.8</v>
          </cell>
        </row>
        <row r="1834">
          <cell r="A1834" t="str">
            <v>HSS</v>
          </cell>
          <cell r="B1834" t="str">
            <v>HSS7.000X0.500</v>
          </cell>
          <cell r="C1834">
            <v>34.700000000000003</v>
          </cell>
          <cell r="D1834">
            <v>9.5500000000000007</v>
          </cell>
          <cell r="E1834">
            <v>0</v>
          </cell>
          <cell r="F1834">
            <v>0</v>
          </cell>
          <cell r="G1834">
            <v>7</v>
          </cell>
          <cell r="H1834">
            <v>0</v>
          </cell>
          <cell r="I1834">
            <v>0</v>
          </cell>
          <cell r="J1834">
            <v>0</v>
          </cell>
          <cell r="K1834">
            <v>0</v>
          </cell>
          <cell r="L1834">
            <v>0</v>
          </cell>
          <cell r="M1834">
            <v>0</v>
          </cell>
          <cell r="N1834">
            <v>0.5</v>
          </cell>
          <cell r="O1834">
            <v>0.46500000000000002</v>
          </cell>
          <cell r="P1834">
            <v>0</v>
          </cell>
          <cell r="Q1834">
            <v>0</v>
          </cell>
          <cell r="R1834">
            <v>0</v>
          </cell>
          <cell r="S1834">
            <v>0</v>
          </cell>
          <cell r="T1834">
            <v>0</v>
          </cell>
          <cell r="U1834">
            <v>0</v>
          </cell>
          <cell r="V1834">
            <v>0</v>
          </cell>
          <cell r="W1834">
            <v>0</v>
          </cell>
          <cell r="X1834">
            <v>0</v>
          </cell>
          <cell r="Y1834">
            <v>0</v>
          </cell>
          <cell r="Z1834">
            <v>0</v>
          </cell>
          <cell r="AA1834">
            <v>15.1</v>
          </cell>
          <cell r="AB1834">
            <v>0</v>
          </cell>
          <cell r="AC1834">
            <v>0</v>
          </cell>
          <cell r="AD1834">
            <v>0</v>
          </cell>
          <cell r="AE1834">
            <v>51.2</v>
          </cell>
          <cell r="AF1834">
            <v>19.899999999999999</v>
          </cell>
          <cell r="AG1834">
            <v>14.6</v>
          </cell>
          <cell r="AH1834">
            <v>2.3199999999999998</v>
          </cell>
          <cell r="AI1834">
            <v>51.2</v>
          </cell>
          <cell r="AJ1834">
            <v>19.899999999999999</v>
          </cell>
          <cell r="AK1834">
            <v>14.6</v>
          </cell>
          <cell r="AL1834">
            <v>2.3199999999999998</v>
          </cell>
          <cell r="AM1834">
            <v>0</v>
          </cell>
          <cell r="AN1834">
            <v>102</v>
          </cell>
          <cell r="AO1834">
            <v>0</v>
          </cell>
          <cell r="AP1834">
            <v>29</v>
          </cell>
          <cell r="AQ1834">
            <v>0</v>
          </cell>
          <cell r="AR1834">
            <v>0</v>
          </cell>
          <cell r="AS1834">
            <v>0</v>
          </cell>
          <cell r="AT1834">
            <v>0</v>
          </cell>
          <cell r="AU1834">
            <v>0</v>
          </cell>
          <cell r="AV1834">
            <v>0</v>
          </cell>
          <cell r="AW1834">
            <v>0</v>
          </cell>
          <cell r="AX1834">
            <v>0</v>
          </cell>
          <cell r="AY1834" t="str">
            <v>HSS177.8X12.7</v>
          </cell>
        </row>
        <row r="1835">
          <cell r="A1835" t="str">
            <v>HSS</v>
          </cell>
          <cell r="B1835" t="str">
            <v>HSS7.000X0.375</v>
          </cell>
          <cell r="C1835">
            <v>26.6</v>
          </cell>
          <cell r="D1835">
            <v>7.29</v>
          </cell>
          <cell r="E1835">
            <v>0</v>
          </cell>
          <cell r="F1835">
            <v>0</v>
          </cell>
          <cell r="G1835">
            <v>7</v>
          </cell>
          <cell r="H1835">
            <v>0</v>
          </cell>
          <cell r="I1835">
            <v>0</v>
          </cell>
          <cell r="J1835">
            <v>0</v>
          </cell>
          <cell r="K1835">
            <v>0</v>
          </cell>
          <cell r="L1835">
            <v>0</v>
          </cell>
          <cell r="M1835">
            <v>0</v>
          </cell>
          <cell r="N1835">
            <v>0.375</v>
          </cell>
          <cell r="O1835">
            <v>0.34899999999999998</v>
          </cell>
          <cell r="P1835">
            <v>0</v>
          </cell>
          <cell r="Q1835">
            <v>0</v>
          </cell>
          <cell r="R1835">
            <v>0</v>
          </cell>
          <cell r="S1835">
            <v>0</v>
          </cell>
          <cell r="T1835">
            <v>0</v>
          </cell>
          <cell r="U1835">
            <v>0</v>
          </cell>
          <cell r="V1835">
            <v>0</v>
          </cell>
          <cell r="W1835">
            <v>0</v>
          </cell>
          <cell r="X1835">
            <v>0</v>
          </cell>
          <cell r="Y1835">
            <v>0</v>
          </cell>
          <cell r="Z1835">
            <v>0</v>
          </cell>
          <cell r="AA1835">
            <v>20.100000000000001</v>
          </cell>
          <cell r="AB1835">
            <v>0</v>
          </cell>
          <cell r="AC1835">
            <v>0</v>
          </cell>
          <cell r="AD1835">
            <v>0</v>
          </cell>
          <cell r="AE1835">
            <v>40.4</v>
          </cell>
          <cell r="AF1835">
            <v>15.5</v>
          </cell>
          <cell r="AG1835">
            <v>11.6</v>
          </cell>
          <cell r="AH1835">
            <v>2.35</v>
          </cell>
          <cell r="AI1835">
            <v>40.4</v>
          </cell>
          <cell r="AJ1835">
            <v>15.5</v>
          </cell>
          <cell r="AK1835">
            <v>11.6</v>
          </cell>
          <cell r="AL1835">
            <v>2.35</v>
          </cell>
          <cell r="AM1835">
            <v>0</v>
          </cell>
          <cell r="AN1835">
            <v>80.900000000000006</v>
          </cell>
          <cell r="AO1835">
            <v>0</v>
          </cell>
          <cell r="AP1835">
            <v>23</v>
          </cell>
          <cell r="AQ1835">
            <v>0</v>
          </cell>
          <cell r="AR1835">
            <v>0</v>
          </cell>
          <cell r="AS1835">
            <v>0</v>
          </cell>
          <cell r="AT1835">
            <v>0</v>
          </cell>
          <cell r="AU1835">
            <v>0</v>
          </cell>
          <cell r="AV1835">
            <v>0</v>
          </cell>
          <cell r="AW1835">
            <v>0</v>
          </cell>
          <cell r="AX1835">
            <v>0</v>
          </cell>
          <cell r="AY1835" t="str">
            <v>HSS177.8X9.5</v>
          </cell>
        </row>
        <row r="1836">
          <cell r="A1836" t="str">
            <v>HSS</v>
          </cell>
          <cell r="B1836" t="str">
            <v>HSS7.000X0.312</v>
          </cell>
          <cell r="C1836">
            <v>22.3</v>
          </cell>
          <cell r="D1836">
            <v>6.13</v>
          </cell>
          <cell r="E1836">
            <v>0</v>
          </cell>
          <cell r="F1836">
            <v>0</v>
          </cell>
          <cell r="G1836">
            <v>7</v>
          </cell>
          <cell r="H1836">
            <v>0</v>
          </cell>
          <cell r="I1836">
            <v>0</v>
          </cell>
          <cell r="J1836">
            <v>0</v>
          </cell>
          <cell r="K1836">
            <v>0</v>
          </cell>
          <cell r="L1836">
            <v>0</v>
          </cell>
          <cell r="M1836">
            <v>0</v>
          </cell>
          <cell r="N1836">
            <v>0.312</v>
          </cell>
          <cell r="O1836">
            <v>0.29099999999999998</v>
          </cell>
          <cell r="P1836">
            <v>0</v>
          </cell>
          <cell r="Q1836">
            <v>0</v>
          </cell>
          <cell r="R1836">
            <v>0</v>
          </cell>
          <cell r="S1836">
            <v>0</v>
          </cell>
          <cell r="T1836">
            <v>0</v>
          </cell>
          <cell r="U1836">
            <v>0</v>
          </cell>
          <cell r="V1836">
            <v>0</v>
          </cell>
          <cell r="W1836">
            <v>0</v>
          </cell>
          <cell r="X1836">
            <v>0</v>
          </cell>
          <cell r="Y1836">
            <v>0</v>
          </cell>
          <cell r="Z1836">
            <v>0</v>
          </cell>
          <cell r="AA1836">
            <v>24.1</v>
          </cell>
          <cell r="AB1836">
            <v>0</v>
          </cell>
          <cell r="AC1836">
            <v>0</v>
          </cell>
          <cell r="AD1836">
            <v>0</v>
          </cell>
          <cell r="AE1836">
            <v>34.6</v>
          </cell>
          <cell r="AF1836">
            <v>13.1</v>
          </cell>
          <cell r="AG1836">
            <v>9.8800000000000008</v>
          </cell>
          <cell r="AH1836">
            <v>2.37</v>
          </cell>
          <cell r="AI1836">
            <v>34.6</v>
          </cell>
          <cell r="AJ1836">
            <v>13.1</v>
          </cell>
          <cell r="AK1836">
            <v>9.8800000000000008</v>
          </cell>
          <cell r="AL1836">
            <v>2.37</v>
          </cell>
          <cell r="AM1836">
            <v>0</v>
          </cell>
          <cell r="AN1836">
            <v>69.099999999999994</v>
          </cell>
          <cell r="AO1836">
            <v>0</v>
          </cell>
          <cell r="AP1836">
            <v>19.7</v>
          </cell>
          <cell r="AQ1836">
            <v>0</v>
          </cell>
          <cell r="AR1836">
            <v>0</v>
          </cell>
          <cell r="AS1836">
            <v>0</v>
          </cell>
          <cell r="AT1836">
            <v>0</v>
          </cell>
          <cell r="AU1836">
            <v>0</v>
          </cell>
          <cell r="AV1836">
            <v>0</v>
          </cell>
          <cell r="AW1836">
            <v>0</v>
          </cell>
          <cell r="AX1836">
            <v>0</v>
          </cell>
          <cell r="AY1836" t="str">
            <v>HSS177.8X7.9</v>
          </cell>
        </row>
        <row r="1837">
          <cell r="A1837" t="str">
            <v>HSS</v>
          </cell>
          <cell r="B1837" t="str">
            <v>HSS7.000X0.250</v>
          </cell>
          <cell r="C1837">
            <v>18</v>
          </cell>
          <cell r="D1837">
            <v>4.95</v>
          </cell>
          <cell r="E1837">
            <v>0</v>
          </cell>
          <cell r="F1837">
            <v>0</v>
          </cell>
          <cell r="G1837">
            <v>7</v>
          </cell>
          <cell r="H1837">
            <v>0</v>
          </cell>
          <cell r="I1837">
            <v>0</v>
          </cell>
          <cell r="J1837">
            <v>0</v>
          </cell>
          <cell r="K1837">
            <v>0</v>
          </cell>
          <cell r="L1837">
            <v>0</v>
          </cell>
          <cell r="M1837">
            <v>0</v>
          </cell>
          <cell r="N1837">
            <v>0.25</v>
          </cell>
          <cell r="O1837">
            <v>0.23300000000000001</v>
          </cell>
          <cell r="P1837">
            <v>0</v>
          </cell>
          <cell r="Q1837">
            <v>0</v>
          </cell>
          <cell r="R1837">
            <v>0</v>
          </cell>
          <cell r="S1837">
            <v>0</v>
          </cell>
          <cell r="T1837">
            <v>0</v>
          </cell>
          <cell r="U1837">
            <v>0</v>
          </cell>
          <cell r="V1837">
            <v>0</v>
          </cell>
          <cell r="W1837">
            <v>0</v>
          </cell>
          <cell r="X1837">
            <v>0</v>
          </cell>
          <cell r="Y1837">
            <v>0</v>
          </cell>
          <cell r="Z1837">
            <v>0</v>
          </cell>
          <cell r="AA1837">
            <v>30</v>
          </cell>
          <cell r="AB1837">
            <v>0</v>
          </cell>
          <cell r="AC1837">
            <v>0</v>
          </cell>
          <cell r="AD1837">
            <v>0</v>
          </cell>
          <cell r="AE1837">
            <v>28.4</v>
          </cell>
          <cell r="AF1837">
            <v>10.7</v>
          </cell>
          <cell r="AG1837">
            <v>8.11</v>
          </cell>
          <cell r="AH1837">
            <v>2.39</v>
          </cell>
          <cell r="AI1837">
            <v>28.4</v>
          </cell>
          <cell r="AJ1837">
            <v>10.7</v>
          </cell>
          <cell r="AK1837">
            <v>8.11</v>
          </cell>
          <cell r="AL1837">
            <v>2.39</v>
          </cell>
          <cell r="AM1837">
            <v>0</v>
          </cell>
          <cell r="AN1837">
            <v>56.8</v>
          </cell>
          <cell r="AO1837">
            <v>0</v>
          </cell>
          <cell r="AP1837">
            <v>16.2</v>
          </cell>
          <cell r="AQ1837">
            <v>0</v>
          </cell>
          <cell r="AR1837">
            <v>0</v>
          </cell>
          <cell r="AS1837">
            <v>0</v>
          </cell>
          <cell r="AT1837">
            <v>0</v>
          </cell>
          <cell r="AU1837">
            <v>0</v>
          </cell>
          <cell r="AV1837">
            <v>0</v>
          </cell>
          <cell r="AW1837">
            <v>0</v>
          </cell>
          <cell r="AX1837">
            <v>0</v>
          </cell>
          <cell r="AY1837" t="str">
            <v>HSS177.8X6.4</v>
          </cell>
        </row>
        <row r="1838">
          <cell r="A1838" t="str">
            <v>HSS</v>
          </cell>
          <cell r="B1838" t="str">
            <v>HSS7.000X0.188</v>
          </cell>
          <cell r="C1838">
            <v>13.7</v>
          </cell>
          <cell r="D1838">
            <v>3.73</v>
          </cell>
          <cell r="E1838">
            <v>0</v>
          </cell>
          <cell r="F1838">
            <v>0</v>
          </cell>
          <cell r="G1838">
            <v>7</v>
          </cell>
          <cell r="H1838">
            <v>0</v>
          </cell>
          <cell r="I1838">
            <v>0</v>
          </cell>
          <cell r="J1838">
            <v>0</v>
          </cell>
          <cell r="K1838">
            <v>0</v>
          </cell>
          <cell r="L1838">
            <v>0</v>
          </cell>
          <cell r="M1838">
            <v>0</v>
          </cell>
          <cell r="N1838">
            <v>0.188</v>
          </cell>
          <cell r="O1838">
            <v>0.17399999999999999</v>
          </cell>
          <cell r="P1838">
            <v>0</v>
          </cell>
          <cell r="Q1838">
            <v>0</v>
          </cell>
          <cell r="R1838">
            <v>0</v>
          </cell>
          <cell r="S1838">
            <v>0</v>
          </cell>
          <cell r="T1838">
            <v>0</v>
          </cell>
          <cell r="U1838">
            <v>0</v>
          </cell>
          <cell r="V1838">
            <v>0</v>
          </cell>
          <cell r="W1838">
            <v>0</v>
          </cell>
          <cell r="X1838">
            <v>0</v>
          </cell>
          <cell r="Y1838">
            <v>0</v>
          </cell>
          <cell r="Z1838">
            <v>0</v>
          </cell>
          <cell r="AA1838">
            <v>40.200000000000003</v>
          </cell>
          <cell r="AB1838">
            <v>0</v>
          </cell>
          <cell r="AC1838">
            <v>0</v>
          </cell>
          <cell r="AD1838">
            <v>0</v>
          </cell>
          <cell r="AE1838">
            <v>21.7</v>
          </cell>
          <cell r="AF1838">
            <v>8.11</v>
          </cell>
          <cell r="AG1838">
            <v>6.21</v>
          </cell>
          <cell r="AH1838">
            <v>2.41</v>
          </cell>
          <cell r="AI1838">
            <v>21.7</v>
          </cell>
          <cell r="AJ1838">
            <v>8.11</v>
          </cell>
          <cell r="AK1838">
            <v>6.21</v>
          </cell>
          <cell r="AL1838">
            <v>2.41</v>
          </cell>
          <cell r="AM1838">
            <v>0</v>
          </cell>
          <cell r="AN1838">
            <v>43.5</v>
          </cell>
          <cell r="AO1838">
            <v>0</v>
          </cell>
          <cell r="AP1838">
            <v>12.4</v>
          </cell>
          <cell r="AQ1838">
            <v>0</v>
          </cell>
          <cell r="AR1838">
            <v>0</v>
          </cell>
          <cell r="AS1838">
            <v>0</v>
          </cell>
          <cell r="AT1838">
            <v>0</v>
          </cell>
          <cell r="AU1838">
            <v>0</v>
          </cell>
          <cell r="AV1838">
            <v>0</v>
          </cell>
          <cell r="AW1838">
            <v>0</v>
          </cell>
          <cell r="AX1838">
            <v>0</v>
          </cell>
          <cell r="AY1838" t="str">
            <v>HSS177.8X4.8</v>
          </cell>
        </row>
        <row r="1839">
          <cell r="A1839" t="str">
            <v>HSS</v>
          </cell>
          <cell r="B1839" t="str">
            <v>HSS7.000X0.125</v>
          </cell>
          <cell r="C1839">
            <v>9.19</v>
          </cell>
          <cell r="D1839">
            <v>2.5099999999999998</v>
          </cell>
          <cell r="E1839">
            <v>0</v>
          </cell>
          <cell r="F1839">
            <v>0</v>
          </cell>
          <cell r="G1839">
            <v>7</v>
          </cell>
          <cell r="H1839">
            <v>0</v>
          </cell>
          <cell r="I1839">
            <v>0</v>
          </cell>
          <cell r="J1839">
            <v>0</v>
          </cell>
          <cell r="K1839">
            <v>0</v>
          </cell>
          <cell r="L1839">
            <v>0</v>
          </cell>
          <cell r="M1839">
            <v>0</v>
          </cell>
          <cell r="N1839">
            <v>0.125</v>
          </cell>
          <cell r="O1839">
            <v>0.11600000000000001</v>
          </cell>
          <cell r="P1839">
            <v>0</v>
          </cell>
          <cell r="Q1839">
            <v>0</v>
          </cell>
          <cell r="R1839">
            <v>0</v>
          </cell>
          <cell r="S1839">
            <v>0</v>
          </cell>
          <cell r="T1839">
            <v>0</v>
          </cell>
          <cell r="U1839">
            <v>0</v>
          </cell>
          <cell r="V1839">
            <v>0</v>
          </cell>
          <cell r="W1839">
            <v>0</v>
          </cell>
          <cell r="X1839">
            <v>0</v>
          </cell>
          <cell r="Y1839">
            <v>0</v>
          </cell>
          <cell r="Z1839">
            <v>0</v>
          </cell>
          <cell r="AA1839">
            <v>60.3</v>
          </cell>
          <cell r="AB1839">
            <v>0</v>
          </cell>
          <cell r="AC1839">
            <v>0</v>
          </cell>
          <cell r="AD1839">
            <v>0</v>
          </cell>
          <cell r="AE1839">
            <v>14.9</v>
          </cell>
          <cell r="AF1839">
            <v>5.5</v>
          </cell>
          <cell r="AG1839">
            <v>4.25</v>
          </cell>
          <cell r="AH1839">
            <v>2.4300000000000002</v>
          </cell>
          <cell r="AI1839">
            <v>14.9</v>
          </cell>
          <cell r="AJ1839">
            <v>5.5</v>
          </cell>
          <cell r="AK1839">
            <v>4.25</v>
          </cell>
          <cell r="AL1839">
            <v>2.4300000000000002</v>
          </cell>
          <cell r="AM1839">
            <v>0</v>
          </cell>
          <cell r="AN1839">
            <v>29.7</v>
          </cell>
          <cell r="AO1839">
            <v>0</v>
          </cell>
          <cell r="AP1839">
            <v>8.49</v>
          </cell>
          <cell r="AQ1839">
            <v>0</v>
          </cell>
          <cell r="AR1839">
            <v>0</v>
          </cell>
          <cell r="AS1839">
            <v>0</v>
          </cell>
          <cell r="AT1839">
            <v>0</v>
          </cell>
          <cell r="AU1839">
            <v>0</v>
          </cell>
          <cell r="AV1839">
            <v>0</v>
          </cell>
          <cell r="AW1839">
            <v>0</v>
          </cell>
          <cell r="AX1839">
            <v>0</v>
          </cell>
          <cell r="AY1839" t="str">
            <v>HSS177.8X3.2</v>
          </cell>
        </row>
        <row r="1840">
          <cell r="A1840" t="str">
            <v>HSS</v>
          </cell>
          <cell r="B1840" t="str">
            <v>HSS6.875X0.500</v>
          </cell>
          <cell r="C1840">
            <v>34.1</v>
          </cell>
          <cell r="D1840">
            <v>9.36</v>
          </cell>
          <cell r="E1840">
            <v>0</v>
          </cell>
          <cell r="F1840">
            <v>0</v>
          </cell>
          <cell r="G1840">
            <v>6.875</v>
          </cell>
          <cell r="H1840">
            <v>0</v>
          </cell>
          <cell r="I1840">
            <v>0</v>
          </cell>
          <cell r="J1840">
            <v>0</v>
          </cell>
          <cell r="K1840">
            <v>0</v>
          </cell>
          <cell r="L1840">
            <v>0</v>
          </cell>
          <cell r="M1840">
            <v>0</v>
          </cell>
          <cell r="N1840">
            <v>0.5</v>
          </cell>
          <cell r="O1840">
            <v>0.46500000000000002</v>
          </cell>
          <cell r="P1840">
            <v>0</v>
          </cell>
          <cell r="Q1840">
            <v>0</v>
          </cell>
          <cell r="R1840">
            <v>0</v>
          </cell>
          <cell r="S1840">
            <v>0</v>
          </cell>
          <cell r="T1840">
            <v>0</v>
          </cell>
          <cell r="U1840">
            <v>0</v>
          </cell>
          <cell r="V1840">
            <v>0</v>
          </cell>
          <cell r="W1840">
            <v>0</v>
          </cell>
          <cell r="X1840">
            <v>0</v>
          </cell>
          <cell r="Y1840">
            <v>0</v>
          </cell>
          <cell r="Z1840">
            <v>0</v>
          </cell>
          <cell r="AA1840">
            <v>14.8</v>
          </cell>
          <cell r="AB1840">
            <v>0</v>
          </cell>
          <cell r="AC1840">
            <v>0</v>
          </cell>
          <cell r="AD1840">
            <v>0</v>
          </cell>
          <cell r="AE1840">
            <v>48.3</v>
          </cell>
          <cell r="AF1840">
            <v>19.100000000000001</v>
          </cell>
          <cell r="AG1840">
            <v>14.1</v>
          </cell>
          <cell r="AH1840">
            <v>2.27</v>
          </cell>
          <cell r="AI1840">
            <v>48.3</v>
          </cell>
          <cell r="AJ1840">
            <v>19.100000000000001</v>
          </cell>
          <cell r="AK1840">
            <v>14.1</v>
          </cell>
          <cell r="AL1840">
            <v>2.27</v>
          </cell>
          <cell r="AM1840">
            <v>0</v>
          </cell>
          <cell r="AN1840">
            <v>96.7</v>
          </cell>
          <cell r="AO1840">
            <v>0</v>
          </cell>
          <cell r="AP1840">
            <v>27.9</v>
          </cell>
          <cell r="AQ1840">
            <v>0</v>
          </cell>
          <cell r="AR1840">
            <v>0</v>
          </cell>
          <cell r="AS1840">
            <v>0</v>
          </cell>
          <cell r="AT1840">
            <v>0</v>
          </cell>
          <cell r="AU1840">
            <v>0</v>
          </cell>
          <cell r="AV1840">
            <v>0</v>
          </cell>
          <cell r="AW1840">
            <v>0</v>
          </cell>
          <cell r="AX1840">
            <v>0</v>
          </cell>
          <cell r="AY1840" t="str">
            <v>HSS174.6X12.7</v>
          </cell>
        </row>
        <row r="1841">
          <cell r="A1841" t="str">
            <v>HSS</v>
          </cell>
          <cell r="B1841" t="str">
            <v>HSS6.875X0.375</v>
          </cell>
          <cell r="C1841">
            <v>26.1</v>
          </cell>
          <cell r="D1841">
            <v>7.16</v>
          </cell>
          <cell r="E1841">
            <v>0</v>
          </cell>
          <cell r="F1841">
            <v>0</v>
          </cell>
          <cell r="G1841">
            <v>6.875</v>
          </cell>
          <cell r="H1841">
            <v>0</v>
          </cell>
          <cell r="I1841">
            <v>0</v>
          </cell>
          <cell r="J1841">
            <v>0</v>
          </cell>
          <cell r="K1841">
            <v>0</v>
          </cell>
          <cell r="L1841">
            <v>0</v>
          </cell>
          <cell r="M1841">
            <v>0</v>
          </cell>
          <cell r="N1841">
            <v>0.375</v>
          </cell>
          <cell r="O1841">
            <v>0.34899999999999998</v>
          </cell>
          <cell r="P1841">
            <v>0</v>
          </cell>
          <cell r="Q1841">
            <v>0</v>
          </cell>
          <cell r="R1841">
            <v>0</v>
          </cell>
          <cell r="S1841">
            <v>0</v>
          </cell>
          <cell r="T1841">
            <v>0</v>
          </cell>
          <cell r="U1841">
            <v>0</v>
          </cell>
          <cell r="V1841">
            <v>0</v>
          </cell>
          <cell r="W1841">
            <v>0</v>
          </cell>
          <cell r="X1841">
            <v>0</v>
          </cell>
          <cell r="Y1841">
            <v>0</v>
          </cell>
          <cell r="Z1841">
            <v>0</v>
          </cell>
          <cell r="AA1841">
            <v>19.7</v>
          </cell>
          <cell r="AB1841">
            <v>0</v>
          </cell>
          <cell r="AC1841">
            <v>0</v>
          </cell>
          <cell r="AD1841">
            <v>0</v>
          </cell>
          <cell r="AE1841">
            <v>38.200000000000003</v>
          </cell>
          <cell r="AF1841">
            <v>14.9</v>
          </cell>
          <cell r="AG1841">
            <v>11.1</v>
          </cell>
          <cell r="AH1841">
            <v>2.31</v>
          </cell>
          <cell r="AI1841">
            <v>38.200000000000003</v>
          </cell>
          <cell r="AJ1841">
            <v>14.9</v>
          </cell>
          <cell r="AK1841">
            <v>11.1</v>
          </cell>
          <cell r="AL1841">
            <v>2.31</v>
          </cell>
          <cell r="AM1841">
            <v>0</v>
          </cell>
          <cell r="AN1841">
            <v>76.400000000000006</v>
          </cell>
          <cell r="AO1841">
            <v>0</v>
          </cell>
          <cell r="AP1841">
            <v>22.1</v>
          </cell>
          <cell r="AQ1841">
            <v>0</v>
          </cell>
          <cell r="AR1841">
            <v>0</v>
          </cell>
          <cell r="AS1841">
            <v>0</v>
          </cell>
          <cell r="AT1841">
            <v>0</v>
          </cell>
          <cell r="AU1841">
            <v>0</v>
          </cell>
          <cell r="AV1841">
            <v>0</v>
          </cell>
          <cell r="AW1841">
            <v>0</v>
          </cell>
          <cell r="AX1841">
            <v>0</v>
          </cell>
          <cell r="AY1841" t="str">
            <v>HSS174.6X9.5</v>
          </cell>
        </row>
        <row r="1842">
          <cell r="A1842" t="str">
            <v>HSS</v>
          </cell>
          <cell r="B1842" t="str">
            <v>HSS6.875X0.312</v>
          </cell>
          <cell r="C1842">
            <v>21.9</v>
          </cell>
          <cell r="D1842">
            <v>6.02</v>
          </cell>
          <cell r="E1842">
            <v>0</v>
          </cell>
          <cell r="F1842">
            <v>0</v>
          </cell>
          <cell r="G1842">
            <v>6.875</v>
          </cell>
          <cell r="H1842">
            <v>0</v>
          </cell>
          <cell r="I1842">
            <v>0</v>
          </cell>
          <cell r="J1842">
            <v>0</v>
          </cell>
          <cell r="K1842">
            <v>0</v>
          </cell>
          <cell r="L1842">
            <v>0</v>
          </cell>
          <cell r="M1842">
            <v>0</v>
          </cell>
          <cell r="N1842">
            <v>0.312</v>
          </cell>
          <cell r="O1842">
            <v>0.29099999999999998</v>
          </cell>
          <cell r="P1842">
            <v>0</v>
          </cell>
          <cell r="Q1842">
            <v>0</v>
          </cell>
          <cell r="R1842">
            <v>0</v>
          </cell>
          <cell r="S1842">
            <v>0</v>
          </cell>
          <cell r="T1842">
            <v>0</v>
          </cell>
          <cell r="U1842">
            <v>0</v>
          </cell>
          <cell r="V1842">
            <v>0</v>
          </cell>
          <cell r="W1842">
            <v>0</v>
          </cell>
          <cell r="X1842">
            <v>0</v>
          </cell>
          <cell r="Y1842">
            <v>0</v>
          </cell>
          <cell r="Z1842">
            <v>0</v>
          </cell>
          <cell r="AA1842">
            <v>23.6</v>
          </cell>
          <cell r="AB1842">
            <v>0</v>
          </cell>
          <cell r="AC1842">
            <v>0</v>
          </cell>
          <cell r="AD1842">
            <v>0</v>
          </cell>
          <cell r="AE1842">
            <v>32.700000000000003</v>
          </cell>
          <cell r="AF1842">
            <v>12.6</v>
          </cell>
          <cell r="AG1842">
            <v>9.51</v>
          </cell>
          <cell r="AH1842">
            <v>2.33</v>
          </cell>
          <cell r="AI1842">
            <v>32.700000000000003</v>
          </cell>
          <cell r="AJ1842">
            <v>12.6</v>
          </cell>
          <cell r="AK1842">
            <v>9.51</v>
          </cell>
          <cell r="AL1842">
            <v>2.33</v>
          </cell>
          <cell r="AM1842">
            <v>0</v>
          </cell>
          <cell r="AN1842">
            <v>65.400000000000006</v>
          </cell>
          <cell r="AO1842">
            <v>0</v>
          </cell>
          <cell r="AP1842">
            <v>18.899999999999999</v>
          </cell>
          <cell r="AQ1842">
            <v>0</v>
          </cell>
          <cell r="AR1842">
            <v>0</v>
          </cell>
          <cell r="AS1842">
            <v>0</v>
          </cell>
          <cell r="AT1842">
            <v>0</v>
          </cell>
          <cell r="AU1842">
            <v>0</v>
          </cell>
          <cell r="AV1842">
            <v>0</v>
          </cell>
          <cell r="AW1842">
            <v>0</v>
          </cell>
          <cell r="AX1842">
            <v>0</v>
          </cell>
          <cell r="AY1842" t="str">
            <v>HSS174.6X7.9</v>
          </cell>
        </row>
        <row r="1843">
          <cell r="A1843" t="str">
            <v>HSS</v>
          </cell>
          <cell r="B1843" t="str">
            <v>HSS6.875X0.250</v>
          </cell>
          <cell r="C1843">
            <v>17.7</v>
          </cell>
          <cell r="D1843">
            <v>4.8600000000000003</v>
          </cell>
          <cell r="E1843">
            <v>0</v>
          </cell>
          <cell r="F1843">
            <v>0</v>
          </cell>
          <cell r="G1843">
            <v>6.875</v>
          </cell>
          <cell r="H1843">
            <v>0</v>
          </cell>
          <cell r="I1843">
            <v>0</v>
          </cell>
          <cell r="J1843">
            <v>0</v>
          </cell>
          <cell r="K1843">
            <v>0</v>
          </cell>
          <cell r="L1843">
            <v>0</v>
          </cell>
          <cell r="M1843">
            <v>0</v>
          </cell>
          <cell r="N1843">
            <v>0.25</v>
          </cell>
          <cell r="O1843">
            <v>0.23300000000000001</v>
          </cell>
          <cell r="P1843">
            <v>0</v>
          </cell>
          <cell r="Q1843">
            <v>0</v>
          </cell>
          <cell r="R1843">
            <v>0</v>
          </cell>
          <cell r="S1843">
            <v>0</v>
          </cell>
          <cell r="T1843">
            <v>0</v>
          </cell>
          <cell r="U1843">
            <v>0</v>
          </cell>
          <cell r="V1843">
            <v>0</v>
          </cell>
          <cell r="W1843">
            <v>0</v>
          </cell>
          <cell r="X1843">
            <v>0</v>
          </cell>
          <cell r="Y1843">
            <v>0</v>
          </cell>
          <cell r="Z1843">
            <v>0</v>
          </cell>
          <cell r="AA1843">
            <v>29.5</v>
          </cell>
          <cell r="AB1843">
            <v>0</v>
          </cell>
          <cell r="AC1843">
            <v>0</v>
          </cell>
          <cell r="AD1843">
            <v>0</v>
          </cell>
          <cell r="AE1843">
            <v>26.8</v>
          </cell>
          <cell r="AF1843">
            <v>10.3</v>
          </cell>
          <cell r="AG1843">
            <v>7.81</v>
          </cell>
          <cell r="AH1843">
            <v>2.35</v>
          </cell>
          <cell r="AI1843">
            <v>26.8</v>
          </cell>
          <cell r="AJ1843">
            <v>10.3</v>
          </cell>
          <cell r="AK1843">
            <v>7.81</v>
          </cell>
          <cell r="AL1843">
            <v>2.35</v>
          </cell>
          <cell r="AM1843">
            <v>0</v>
          </cell>
          <cell r="AN1843">
            <v>53.7</v>
          </cell>
          <cell r="AO1843">
            <v>0</v>
          </cell>
          <cell r="AP1843">
            <v>15.6</v>
          </cell>
          <cell r="AQ1843">
            <v>0</v>
          </cell>
          <cell r="AR1843">
            <v>0</v>
          </cell>
          <cell r="AS1843">
            <v>0</v>
          </cell>
          <cell r="AT1843">
            <v>0</v>
          </cell>
          <cell r="AU1843">
            <v>0</v>
          </cell>
          <cell r="AV1843">
            <v>0</v>
          </cell>
          <cell r="AW1843">
            <v>0</v>
          </cell>
          <cell r="AX1843">
            <v>0</v>
          </cell>
          <cell r="AY1843" t="str">
            <v>HSS174.6X6.4</v>
          </cell>
        </row>
        <row r="1844">
          <cell r="A1844" t="str">
            <v>HSS</v>
          </cell>
          <cell r="B1844" t="str">
            <v>HSS6.875X0.188</v>
          </cell>
          <cell r="C1844">
            <v>13.4</v>
          </cell>
          <cell r="D1844">
            <v>3.66</v>
          </cell>
          <cell r="E1844">
            <v>0</v>
          </cell>
          <cell r="F1844">
            <v>0</v>
          </cell>
          <cell r="G1844">
            <v>6.875</v>
          </cell>
          <cell r="H1844">
            <v>0</v>
          </cell>
          <cell r="I1844">
            <v>0</v>
          </cell>
          <cell r="J1844">
            <v>0</v>
          </cell>
          <cell r="K1844">
            <v>0</v>
          </cell>
          <cell r="L1844">
            <v>0</v>
          </cell>
          <cell r="M1844">
            <v>0</v>
          </cell>
          <cell r="N1844">
            <v>0.188</v>
          </cell>
          <cell r="O1844">
            <v>0.17399999999999999</v>
          </cell>
          <cell r="P1844">
            <v>0</v>
          </cell>
          <cell r="Q1844">
            <v>0</v>
          </cell>
          <cell r="R1844">
            <v>0</v>
          </cell>
          <cell r="S1844">
            <v>0</v>
          </cell>
          <cell r="T1844">
            <v>0</v>
          </cell>
          <cell r="U1844">
            <v>0</v>
          </cell>
          <cell r="V1844">
            <v>0</v>
          </cell>
          <cell r="W1844">
            <v>0</v>
          </cell>
          <cell r="X1844">
            <v>0</v>
          </cell>
          <cell r="Y1844">
            <v>0</v>
          </cell>
          <cell r="Z1844">
            <v>0</v>
          </cell>
          <cell r="AA1844">
            <v>39.5</v>
          </cell>
          <cell r="AB1844">
            <v>0</v>
          </cell>
          <cell r="AC1844">
            <v>0</v>
          </cell>
          <cell r="AD1844">
            <v>0</v>
          </cell>
          <cell r="AE1844">
            <v>20.6</v>
          </cell>
          <cell r="AF1844">
            <v>7.81</v>
          </cell>
          <cell r="AG1844">
            <v>5.99</v>
          </cell>
          <cell r="AH1844">
            <v>2.37</v>
          </cell>
          <cell r="AI1844">
            <v>20.6</v>
          </cell>
          <cell r="AJ1844">
            <v>7.81</v>
          </cell>
          <cell r="AK1844">
            <v>5.99</v>
          </cell>
          <cell r="AL1844">
            <v>2.37</v>
          </cell>
          <cell r="AM1844">
            <v>0</v>
          </cell>
          <cell r="AN1844">
            <v>41.1</v>
          </cell>
          <cell r="AO1844">
            <v>0</v>
          </cell>
          <cell r="AP1844">
            <v>12</v>
          </cell>
          <cell r="AQ1844">
            <v>0</v>
          </cell>
          <cell r="AR1844">
            <v>0</v>
          </cell>
          <cell r="AS1844">
            <v>0</v>
          </cell>
          <cell r="AT1844">
            <v>0</v>
          </cell>
          <cell r="AU1844">
            <v>0</v>
          </cell>
          <cell r="AV1844">
            <v>0</v>
          </cell>
          <cell r="AW1844">
            <v>0</v>
          </cell>
          <cell r="AX1844">
            <v>0</v>
          </cell>
          <cell r="AY1844" t="str">
            <v>HSS174.6X4.8</v>
          </cell>
        </row>
        <row r="1845">
          <cell r="A1845" t="str">
            <v>HSS</v>
          </cell>
          <cell r="B1845" t="str">
            <v>HSS6.625X0.500</v>
          </cell>
          <cell r="C1845">
            <v>32.700000000000003</v>
          </cell>
          <cell r="D1845">
            <v>9</v>
          </cell>
          <cell r="E1845">
            <v>0</v>
          </cell>
          <cell r="F1845">
            <v>0</v>
          </cell>
          <cell r="G1845">
            <v>6.625</v>
          </cell>
          <cell r="H1845">
            <v>0</v>
          </cell>
          <cell r="I1845">
            <v>0</v>
          </cell>
          <cell r="J1845">
            <v>0</v>
          </cell>
          <cell r="K1845">
            <v>0</v>
          </cell>
          <cell r="L1845">
            <v>0</v>
          </cell>
          <cell r="M1845">
            <v>0</v>
          </cell>
          <cell r="N1845">
            <v>0.5</v>
          </cell>
          <cell r="O1845">
            <v>0.46500000000000002</v>
          </cell>
          <cell r="P1845">
            <v>0</v>
          </cell>
          <cell r="Q1845">
            <v>0</v>
          </cell>
          <cell r="R1845">
            <v>0</v>
          </cell>
          <cell r="S1845">
            <v>0</v>
          </cell>
          <cell r="T1845">
            <v>0</v>
          </cell>
          <cell r="U1845">
            <v>0</v>
          </cell>
          <cell r="V1845">
            <v>0</v>
          </cell>
          <cell r="W1845">
            <v>0</v>
          </cell>
          <cell r="X1845">
            <v>0</v>
          </cell>
          <cell r="Y1845">
            <v>0</v>
          </cell>
          <cell r="Z1845">
            <v>0</v>
          </cell>
          <cell r="AA1845">
            <v>14.2</v>
          </cell>
          <cell r="AB1845">
            <v>0</v>
          </cell>
          <cell r="AC1845">
            <v>0</v>
          </cell>
          <cell r="AD1845">
            <v>0</v>
          </cell>
          <cell r="AE1845">
            <v>42.9</v>
          </cell>
          <cell r="AF1845">
            <v>17.7</v>
          </cell>
          <cell r="AG1845">
            <v>13</v>
          </cell>
          <cell r="AH1845">
            <v>2.1800000000000002</v>
          </cell>
          <cell r="AI1845">
            <v>42.9</v>
          </cell>
          <cell r="AJ1845">
            <v>17.7</v>
          </cell>
          <cell r="AK1845">
            <v>13</v>
          </cell>
          <cell r="AL1845">
            <v>2.1800000000000002</v>
          </cell>
          <cell r="AM1845">
            <v>0</v>
          </cell>
          <cell r="AN1845">
            <v>85.9</v>
          </cell>
          <cell r="AO1845">
            <v>0</v>
          </cell>
          <cell r="AP1845">
            <v>25.7</v>
          </cell>
          <cell r="AQ1845">
            <v>0</v>
          </cell>
          <cell r="AR1845">
            <v>0</v>
          </cell>
          <cell r="AS1845">
            <v>0</v>
          </cell>
          <cell r="AT1845">
            <v>0</v>
          </cell>
          <cell r="AU1845">
            <v>0</v>
          </cell>
          <cell r="AV1845">
            <v>0</v>
          </cell>
          <cell r="AW1845">
            <v>0</v>
          </cell>
          <cell r="AX1845">
            <v>0</v>
          </cell>
          <cell r="AY1845" t="str">
            <v>HSS168.3X12.7</v>
          </cell>
        </row>
        <row r="1846">
          <cell r="A1846" t="str">
            <v>HSS</v>
          </cell>
          <cell r="B1846" t="str">
            <v>HSS6.625X0.432</v>
          </cell>
          <cell r="C1846">
            <v>28.6</v>
          </cell>
          <cell r="D1846">
            <v>7.88</v>
          </cell>
          <cell r="E1846">
            <v>0</v>
          </cell>
          <cell r="F1846">
            <v>0</v>
          </cell>
          <cell r="G1846">
            <v>6.625</v>
          </cell>
          <cell r="H1846">
            <v>0</v>
          </cell>
          <cell r="I1846">
            <v>0</v>
          </cell>
          <cell r="J1846">
            <v>0</v>
          </cell>
          <cell r="K1846">
            <v>0</v>
          </cell>
          <cell r="L1846">
            <v>0</v>
          </cell>
          <cell r="M1846">
            <v>0</v>
          </cell>
          <cell r="N1846">
            <v>0.432</v>
          </cell>
          <cell r="O1846">
            <v>0.40300000000000002</v>
          </cell>
          <cell r="P1846">
            <v>0</v>
          </cell>
          <cell r="Q1846">
            <v>0</v>
          </cell>
          <cell r="R1846">
            <v>0</v>
          </cell>
          <cell r="S1846">
            <v>0</v>
          </cell>
          <cell r="T1846">
            <v>0</v>
          </cell>
          <cell r="U1846">
            <v>0</v>
          </cell>
          <cell r="V1846">
            <v>0</v>
          </cell>
          <cell r="W1846">
            <v>0</v>
          </cell>
          <cell r="X1846">
            <v>0</v>
          </cell>
          <cell r="Y1846">
            <v>0</v>
          </cell>
          <cell r="Z1846">
            <v>0</v>
          </cell>
          <cell r="AA1846">
            <v>16.399999999999999</v>
          </cell>
          <cell r="AB1846">
            <v>0</v>
          </cell>
          <cell r="AC1846">
            <v>0</v>
          </cell>
          <cell r="AD1846">
            <v>0</v>
          </cell>
          <cell r="AE1846">
            <v>38.299999999999997</v>
          </cell>
          <cell r="AF1846">
            <v>15.6</v>
          </cell>
          <cell r="AG1846">
            <v>11.6</v>
          </cell>
          <cell r="AH1846">
            <v>2.2000000000000002</v>
          </cell>
          <cell r="AI1846">
            <v>38.299999999999997</v>
          </cell>
          <cell r="AJ1846">
            <v>15.6</v>
          </cell>
          <cell r="AK1846">
            <v>11.6</v>
          </cell>
          <cell r="AL1846">
            <v>2.2000000000000002</v>
          </cell>
          <cell r="AM1846">
            <v>0</v>
          </cell>
          <cell r="AN1846">
            <v>76.599999999999994</v>
          </cell>
          <cell r="AO1846">
            <v>0</v>
          </cell>
          <cell r="AP1846">
            <v>22.9</v>
          </cell>
          <cell r="AQ1846">
            <v>0</v>
          </cell>
          <cell r="AR1846">
            <v>0</v>
          </cell>
          <cell r="AS1846">
            <v>0</v>
          </cell>
          <cell r="AT1846">
            <v>0</v>
          </cell>
          <cell r="AU1846">
            <v>0</v>
          </cell>
          <cell r="AV1846">
            <v>0</v>
          </cell>
          <cell r="AW1846">
            <v>0</v>
          </cell>
          <cell r="AX1846">
            <v>0</v>
          </cell>
          <cell r="AY1846" t="str">
            <v>HSS168.3X11</v>
          </cell>
        </row>
        <row r="1847">
          <cell r="A1847" t="str">
            <v>HSS</v>
          </cell>
          <cell r="B1847" t="str">
            <v>HSS6.625X0.375</v>
          </cell>
          <cell r="C1847">
            <v>25.1</v>
          </cell>
          <cell r="D1847">
            <v>6.88</v>
          </cell>
          <cell r="E1847">
            <v>0</v>
          </cell>
          <cell r="F1847">
            <v>0</v>
          </cell>
          <cell r="G1847">
            <v>6.625</v>
          </cell>
          <cell r="H1847">
            <v>0</v>
          </cell>
          <cell r="I1847">
            <v>0</v>
          </cell>
          <cell r="J1847">
            <v>0</v>
          </cell>
          <cell r="K1847">
            <v>0</v>
          </cell>
          <cell r="L1847">
            <v>0</v>
          </cell>
          <cell r="M1847">
            <v>0</v>
          </cell>
          <cell r="N1847">
            <v>0.375</v>
          </cell>
          <cell r="O1847">
            <v>0.34899999999999998</v>
          </cell>
          <cell r="P1847">
            <v>0</v>
          </cell>
          <cell r="Q1847">
            <v>0</v>
          </cell>
          <cell r="R1847">
            <v>0</v>
          </cell>
          <cell r="S1847">
            <v>0</v>
          </cell>
          <cell r="T1847">
            <v>0</v>
          </cell>
          <cell r="U1847">
            <v>0</v>
          </cell>
          <cell r="V1847">
            <v>0</v>
          </cell>
          <cell r="W1847">
            <v>0</v>
          </cell>
          <cell r="X1847">
            <v>0</v>
          </cell>
          <cell r="Y1847">
            <v>0</v>
          </cell>
          <cell r="Z1847">
            <v>0</v>
          </cell>
          <cell r="AA1847">
            <v>19</v>
          </cell>
          <cell r="AB1847">
            <v>0</v>
          </cell>
          <cell r="AC1847">
            <v>0</v>
          </cell>
          <cell r="AD1847">
            <v>0</v>
          </cell>
          <cell r="AE1847">
            <v>34</v>
          </cell>
          <cell r="AF1847">
            <v>13.8</v>
          </cell>
          <cell r="AG1847">
            <v>10.3</v>
          </cell>
          <cell r="AH1847">
            <v>2.2200000000000002</v>
          </cell>
          <cell r="AI1847">
            <v>34</v>
          </cell>
          <cell r="AJ1847">
            <v>13.8</v>
          </cell>
          <cell r="AK1847">
            <v>10.3</v>
          </cell>
          <cell r="AL1847">
            <v>2.2200000000000002</v>
          </cell>
          <cell r="AM1847">
            <v>0</v>
          </cell>
          <cell r="AN1847">
            <v>68</v>
          </cell>
          <cell r="AO1847">
            <v>0</v>
          </cell>
          <cell r="AP1847">
            <v>20.399999999999999</v>
          </cell>
          <cell r="AQ1847">
            <v>0</v>
          </cell>
          <cell r="AR1847">
            <v>0</v>
          </cell>
          <cell r="AS1847">
            <v>0</v>
          </cell>
          <cell r="AT1847">
            <v>0</v>
          </cell>
          <cell r="AU1847">
            <v>0</v>
          </cell>
          <cell r="AV1847">
            <v>0</v>
          </cell>
          <cell r="AW1847">
            <v>0</v>
          </cell>
          <cell r="AX1847">
            <v>0</v>
          </cell>
          <cell r="AY1847" t="str">
            <v>HSS168.3X9.5</v>
          </cell>
        </row>
        <row r="1848">
          <cell r="A1848" t="str">
            <v>HSS</v>
          </cell>
          <cell r="B1848" t="str">
            <v>HSS6.625X0.312</v>
          </cell>
          <cell r="C1848">
            <v>21.1</v>
          </cell>
          <cell r="D1848">
            <v>5.79</v>
          </cell>
          <cell r="E1848">
            <v>0</v>
          </cell>
          <cell r="F1848">
            <v>0</v>
          </cell>
          <cell r="G1848">
            <v>6.625</v>
          </cell>
          <cell r="H1848">
            <v>0</v>
          </cell>
          <cell r="I1848">
            <v>0</v>
          </cell>
          <cell r="J1848">
            <v>0</v>
          </cell>
          <cell r="K1848">
            <v>0</v>
          </cell>
          <cell r="L1848">
            <v>0</v>
          </cell>
          <cell r="M1848">
            <v>0</v>
          </cell>
          <cell r="N1848">
            <v>0.312</v>
          </cell>
          <cell r="O1848">
            <v>0.29099999999999998</v>
          </cell>
          <cell r="P1848">
            <v>0</v>
          </cell>
          <cell r="Q1848">
            <v>0</v>
          </cell>
          <cell r="R1848">
            <v>0</v>
          </cell>
          <cell r="S1848">
            <v>0</v>
          </cell>
          <cell r="T1848">
            <v>0</v>
          </cell>
          <cell r="U1848">
            <v>0</v>
          </cell>
          <cell r="V1848">
            <v>0</v>
          </cell>
          <cell r="W1848">
            <v>0</v>
          </cell>
          <cell r="X1848">
            <v>0</v>
          </cell>
          <cell r="Y1848">
            <v>0</v>
          </cell>
          <cell r="Z1848">
            <v>0</v>
          </cell>
          <cell r="AA1848">
            <v>22.8</v>
          </cell>
          <cell r="AB1848">
            <v>0</v>
          </cell>
          <cell r="AC1848">
            <v>0</v>
          </cell>
          <cell r="AD1848">
            <v>0</v>
          </cell>
          <cell r="AE1848">
            <v>29.1</v>
          </cell>
          <cell r="AF1848">
            <v>11.7</v>
          </cell>
          <cell r="AG1848">
            <v>8.7899999999999991</v>
          </cell>
          <cell r="AH1848">
            <v>2.2400000000000002</v>
          </cell>
          <cell r="AI1848">
            <v>29.1</v>
          </cell>
          <cell r="AJ1848">
            <v>11.7</v>
          </cell>
          <cell r="AK1848">
            <v>8.7899999999999991</v>
          </cell>
          <cell r="AL1848">
            <v>2.2400000000000002</v>
          </cell>
          <cell r="AM1848">
            <v>0</v>
          </cell>
          <cell r="AN1848">
            <v>58.2</v>
          </cell>
          <cell r="AO1848">
            <v>0</v>
          </cell>
          <cell r="AP1848">
            <v>17.5</v>
          </cell>
          <cell r="AQ1848">
            <v>0</v>
          </cell>
          <cell r="AR1848">
            <v>0</v>
          </cell>
          <cell r="AS1848">
            <v>0</v>
          </cell>
          <cell r="AT1848">
            <v>0</v>
          </cell>
          <cell r="AU1848">
            <v>0</v>
          </cell>
          <cell r="AV1848">
            <v>0</v>
          </cell>
          <cell r="AW1848">
            <v>0</v>
          </cell>
          <cell r="AX1848">
            <v>0</v>
          </cell>
          <cell r="AY1848" t="str">
            <v>HSS168.3X7.9</v>
          </cell>
        </row>
        <row r="1849">
          <cell r="A1849" t="str">
            <v>HSS</v>
          </cell>
          <cell r="B1849" t="str">
            <v>HSS6.625X0.280</v>
          </cell>
          <cell r="C1849">
            <v>19</v>
          </cell>
          <cell r="D1849">
            <v>5.22</v>
          </cell>
          <cell r="E1849">
            <v>0</v>
          </cell>
          <cell r="F1849">
            <v>0</v>
          </cell>
          <cell r="G1849">
            <v>6.625</v>
          </cell>
          <cell r="H1849">
            <v>0</v>
          </cell>
          <cell r="I1849">
            <v>0</v>
          </cell>
          <cell r="J1849">
            <v>0</v>
          </cell>
          <cell r="K1849">
            <v>0</v>
          </cell>
          <cell r="L1849">
            <v>0</v>
          </cell>
          <cell r="M1849">
            <v>0</v>
          </cell>
          <cell r="N1849">
            <v>0.28000000000000003</v>
          </cell>
          <cell r="O1849">
            <v>0.26100000000000001</v>
          </cell>
          <cell r="P1849">
            <v>0</v>
          </cell>
          <cell r="Q1849">
            <v>0</v>
          </cell>
          <cell r="R1849">
            <v>0</v>
          </cell>
          <cell r="S1849">
            <v>0</v>
          </cell>
          <cell r="T1849">
            <v>0</v>
          </cell>
          <cell r="U1849">
            <v>0</v>
          </cell>
          <cell r="V1849">
            <v>0</v>
          </cell>
          <cell r="W1849">
            <v>0</v>
          </cell>
          <cell r="X1849">
            <v>0</v>
          </cell>
          <cell r="Y1849">
            <v>0</v>
          </cell>
          <cell r="Z1849">
            <v>0</v>
          </cell>
          <cell r="AA1849">
            <v>25.4</v>
          </cell>
          <cell r="AB1849">
            <v>0</v>
          </cell>
          <cell r="AC1849">
            <v>0</v>
          </cell>
          <cell r="AD1849">
            <v>0</v>
          </cell>
          <cell r="AE1849">
            <v>26.5</v>
          </cell>
          <cell r="AF1849">
            <v>10.6</v>
          </cell>
          <cell r="AG1849">
            <v>7.99</v>
          </cell>
          <cell r="AH1849">
            <v>2.25</v>
          </cell>
          <cell r="AI1849">
            <v>26.5</v>
          </cell>
          <cell r="AJ1849">
            <v>10.6</v>
          </cell>
          <cell r="AK1849">
            <v>7.99</v>
          </cell>
          <cell r="AL1849">
            <v>2.25</v>
          </cell>
          <cell r="AM1849">
            <v>0</v>
          </cell>
          <cell r="AN1849">
            <v>52.9</v>
          </cell>
          <cell r="AO1849">
            <v>0</v>
          </cell>
          <cell r="AP1849">
            <v>15.9</v>
          </cell>
          <cell r="AQ1849">
            <v>0</v>
          </cell>
          <cell r="AR1849">
            <v>0</v>
          </cell>
          <cell r="AS1849">
            <v>0</v>
          </cell>
          <cell r="AT1849">
            <v>0</v>
          </cell>
          <cell r="AU1849">
            <v>0</v>
          </cell>
          <cell r="AV1849">
            <v>0</v>
          </cell>
          <cell r="AW1849">
            <v>0</v>
          </cell>
          <cell r="AX1849">
            <v>0</v>
          </cell>
          <cell r="AY1849" t="str">
            <v>HSS168.3X7.1</v>
          </cell>
        </row>
        <row r="1850">
          <cell r="A1850" t="str">
            <v>HSS</v>
          </cell>
          <cell r="B1850" t="str">
            <v>HSS6.625X0.250</v>
          </cell>
          <cell r="C1850">
            <v>17</v>
          </cell>
          <cell r="D1850">
            <v>4.68</v>
          </cell>
          <cell r="E1850">
            <v>0</v>
          </cell>
          <cell r="F1850">
            <v>0</v>
          </cell>
          <cell r="G1850">
            <v>6.625</v>
          </cell>
          <cell r="H1850">
            <v>0</v>
          </cell>
          <cell r="I1850">
            <v>0</v>
          </cell>
          <cell r="J1850">
            <v>0</v>
          </cell>
          <cell r="K1850">
            <v>0</v>
          </cell>
          <cell r="L1850">
            <v>0</v>
          </cell>
          <cell r="M1850">
            <v>0</v>
          </cell>
          <cell r="N1850">
            <v>0.25</v>
          </cell>
          <cell r="O1850">
            <v>0.23300000000000001</v>
          </cell>
          <cell r="P1850">
            <v>0</v>
          </cell>
          <cell r="Q1850">
            <v>0</v>
          </cell>
          <cell r="R1850">
            <v>0</v>
          </cell>
          <cell r="S1850">
            <v>0</v>
          </cell>
          <cell r="T1850">
            <v>0</v>
          </cell>
          <cell r="U1850">
            <v>0</v>
          </cell>
          <cell r="V1850">
            <v>0</v>
          </cell>
          <cell r="W1850">
            <v>0</v>
          </cell>
          <cell r="X1850">
            <v>0</v>
          </cell>
          <cell r="Y1850">
            <v>0</v>
          </cell>
          <cell r="Z1850">
            <v>0</v>
          </cell>
          <cell r="AA1850">
            <v>28.4</v>
          </cell>
          <cell r="AB1850">
            <v>0</v>
          </cell>
          <cell r="AC1850">
            <v>0</v>
          </cell>
          <cell r="AD1850">
            <v>0</v>
          </cell>
          <cell r="AE1850">
            <v>23.9</v>
          </cell>
          <cell r="AF1850">
            <v>9.52</v>
          </cell>
          <cell r="AG1850">
            <v>7.22</v>
          </cell>
          <cell r="AH1850">
            <v>2.2599999999999998</v>
          </cell>
          <cell r="AI1850">
            <v>23.9</v>
          </cell>
          <cell r="AJ1850">
            <v>9.52</v>
          </cell>
          <cell r="AK1850">
            <v>7.22</v>
          </cell>
          <cell r="AL1850">
            <v>2.2599999999999998</v>
          </cell>
          <cell r="AM1850">
            <v>0</v>
          </cell>
          <cell r="AN1850">
            <v>47.9</v>
          </cell>
          <cell r="AO1850">
            <v>0</v>
          </cell>
          <cell r="AP1850">
            <v>14.4</v>
          </cell>
          <cell r="AQ1850">
            <v>0</v>
          </cell>
          <cell r="AR1850">
            <v>0</v>
          </cell>
          <cell r="AS1850">
            <v>0</v>
          </cell>
          <cell r="AT1850">
            <v>0</v>
          </cell>
          <cell r="AU1850">
            <v>0</v>
          </cell>
          <cell r="AV1850">
            <v>0</v>
          </cell>
          <cell r="AW1850">
            <v>0</v>
          </cell>
          <cell r="AX1850">
            <v>0</v>
          </cell>
          <cell r="AY1850" t="str">
            <v>HSS168.3X6.4</v>
          </cell>
        </row>
        <row r="1851">
          <cell r="A1851" t="str">
            <v>HSS</v>
          </cell>
          <cell r="B1851" t="str">
            <v>HSS6.625X0.188</v>
          </cell>
          <cell r="C1851">
            <v>12.9</v>
          </cell>
          <cell r="D1851">
            <v>3.53</v>
          </cell>
          <cell r="E1851">
            <v>0</v>
          </cell>
          <cell r="F1851">
            <v>0</v>
          </cell>
          <cell r="G1851">
            <v>6.625</v>
          </cell>
          <cell r="H1851">
            <v>0</v>
          </cell>
          <cell r="I1851">
            <v>0</v>
          </cell>
          <cell r="J1851">
            <v>0</v>
          </cell>
          <cell r="K1851">
            <v>0</v>
          </cell>
          <cell r="L1851">
            <v>0</v>
          </cell>
          <cell r="M1851">
            <v>0</v>
          </cell>
          <cell r="N1851">
            <v>0.188</v>
          </cell>
          <cell r="O1851">
            <v>0.17399999999999999</v>
          </cell>
          <cell r="P1851">
            <v>0</v>
          </cell>
          <cell r="Q1851">
            <v>0</v>
          </cell>
          <cell r="R1851">
            <v>0</v>
          </cell>
          <cell r="S1851">
            <v>0</v>
          </cell>
          <cell r="T1851">
            <v>0</v>
          </cell>
          <cell r="U1851">
            <v>0</v>
          </cell>
          <cell r="V1851">
            <v>0</v>
          </cell>
          <cell r="W1851">
            <v>0</v>
          </cell>
          <cell r="X1851">
            <v>0</v>
          </cell>
          <cell r="Y1851">
            <v>0</v>
          </cell>
          <cell r="Z1851">
            <v>0</v>
          </cell>
          <cell r="AA1851">
            <v>38.1</v>
          </cell>
          <cell r="AB1851">
            <v>0</v>
          </cell>
          <cell r="AC1851">
            <v>0</v>
          </cell>
          <cell r="AD1851">
            <v>0</v>
          </cell>
          <cell r="AE1851">
            <v>18.399999999999999</v>
          </cell>
          <cell r="AF1851">
            <v>7.24</v>
          </cell>
          <cell r="AG1851">
            <v>5.54</v>
          </cell>
          <cell r="AH1851">
            <v>2.2799999999999998</v>
          </cell>
          <cell r="AI1851">
            <v>18.399999999999999</v>
          </cell>
          <cell r="AJ1851">
            <v>7.24</v>
          </cell>
          <cell r="AK1851">
            <v>5.54</v>
          </cell>
          <cell r="AL1851">
            <v>2.2799999999999998</v>
          </cell>
          <cell r="AM1851">
            <v>0</v>
          </cell>
          <cell r="AN1851">
            <v>36.700000000000003</v>
          </cell>
          <cell r="AO1851">
            <v>0</v>
          </cell>
          <cell r="AP1851">
            <v>11.1</v>
          </cell>
          <cell r="AQ1851">
            <v>0</v>
          </cell>
          <cell r="AR1851">
            <v>0</v>
          </cell>
          <cell r="AS1851">
            <v>0</v>
          </cell>
          <cell r="AT1851">
            <v>0</v>
          </cell>
          <cell r="AU1851">
            <v>0</v>
          </cell>
          <cell r="AV1851">
            <v>0</v>
          </cell>
          <cell r="AW1851">
            <v>0</v>
          </cell>
          <cell r="AX1851">
            <v>0</v>
          </cell>
          <cell r="AY1851" t="str">
            <v>HSS168.3X4.8</v>
          </cell>
        </row>
        <row r="1852">
          <cell r="A1852" t="str">
            <v>HSS</v>
          </cell>
          <cell r="B1852" t="str">
            <v>HSS6.625X0.125</v>
          </cell>
          <cell r="C1852">
            <v>8.69</v>
          </cell>
          <cell r="D1852">
            <v>2.37</v>
          </cell>
          <cell r="E1852">
            <v>0</v>
          </cell>
          <cell r="F1852">
            <v>0</v>
          </cell>
          <cell r="G1852">
            <v>6.625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0.125</v>
          </cell>
          <cell r="O1852">
            <v>0.11600000000000001</v>
          </cell>
          <cell r="P1852">
            <v>0</v>
          </cell>
          <cell r="Q1852">
            <v>0</v>
          </cell>
          <cell r="R1852">
            <v>0</v>
          </cell>
          <cell r="S1852">
            <v>0</v>
          </cell>
          <cell r="T1852">
            <v>0</v>
          </cell>
          <cell r="U1852">
            <v>0</v>
          </cell>
          <cell r="V1852">
            <v>0</v>
          </cell>
          <cell r="W1852">
            <v>0</v>
          </cell>
          <cell r="X1852">
            <v>0</v>
          </cell>
          <cell r="Y1852">
            <v>0</v>
          </cell>
          <cell r="Z1852">
            <v>0</v>
          </cell>
          <cell r="AA1852">
            <v>57.1</v>
          </cell>
          <cell r="AB1852">
            <v>0</v>
          </cell>
          <cell r="AC1852">
            <v>0</v>
          </cell>
          <cell r="AD1852">
            <v>0</v>
          </cell>
          <cell r="AE1852">
            <v>12.6</v>
          </cell>
          <cell r="AF1852">
            <v>4.92</v>
          </cell>
          <cell r="AG1852">
            <v>3.79</v>
          </cell>
          <cell r="AH1852">
            <v>2.2999999999999998</v>
          </cell>
          <cell r="AI1852">
            <v>12.6</v>
          </cell>
          <cell r="AJ1852">
            <v>4.92</v>
          </cell>
          <cell r="AK1852">
            <v>3.79</v>
          </cell>
          <cell r="AL1852">
            <v>2.2999999999999998</v>
          </cell>
          <cell r="AM1852">
            <v>0</v>
          </cell>
          <cell r="AN1852">
            <v>25.1</v>
          </cell>
          <cell r="AO1852">
            <v>0</v>
          </cell>
          <cell r="AP1852">
            <v>7.58</v>
          </cell>
          <cell r="AQ1852">
            <v>0</v>
          </cell>
          <cell r="AR1852">
            <v>0</v>
          </cell>
          <cell r="AS1852">
            <v>0</v>
          </cell>
          <cell r="AT1852">
            <v>0</v>
          </cell>
          <cell r="AU1852">
            <v>0</v>
          </cell>
          <cell r="AV1852">
            <v>0</v>
          </cell>
          <cell r="AW1852">
            <v>0</v>
          </cell>
          <cell r="AX1852">
            <v>0</v>
          </cell>
          <cell r="AY1852" t="str">
            <v>HSS168.3X3.2</v>
          </cell>
        </row>
        <row r="1853">
          <cell r="A1853" t="str">
            <v>HSS</v>
          </cell>
          <cell r="B1853" t="str">
            <v>HSS6.125X0.500</v>
          </cell>
          <cell r="C1853">
            <v>30.1</v>
          </cell>
          <cell r="D1853">
            <v>8.27</v>
          </cell>
          <cell r="E1853">
            <v>0</v>
          </cell>
          <cell r="F1853">
            <v>0</v>
          </cell>
          <cell r="G1853">
            <v>6.125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0.5</v>
          </cell>
          <cell r="O1853">
            <v>0.46500000000000002</v>
          </cell>
          <cell r="P1853">
            <v>0</v>
          </cell>
          <cell r="Q1853">
            <v>0</v>
          </cell>
          <cell r="R1853">
            <v>0</v>
          </cell>
          <cell r="S1853">
            <v>0</v>
          </cell>
          <cell r="T1853">
            <v>0</v>
          </cell>
          <cell r="U1853">
            <v>0</v>
          </cell>
          <cell r="V1853">
            <v>0</v>
          </cell>
          <cell r="W1853">
            <v>0</v>
          </cell>
          <cell r="X1853">
            <v>0</v>
          </cell>
          <cell r="Y1853">
            <v>0</v>
          </cell>
          <cell r="Z1853">
            <v>0</v>
          </cell>
          <cell r="AA1853">
            <v>13.2</v>
          </cell>
          <cell r="AB1853">
            <v>0</v>
          </cell>
          <cell r="AC1853">
            <v>0</v>
          </cell>
          <cell r="AD1853">
            <v>0</v>
          </cell>
          <cell r="AE1853">
            <v>33.299999999999997</v>
          </cell>
          <cell r="AF1853">
            <v>14.9</v>
          </cell>
          <cell r="AG1853">
            <v>10.9</v>
          </cell>
          <cell r="AH1853">
            <v>2.0099999999999998</v>
          </cell>
          <cell r="AI1853">
            <v>33.299999999999997</v>
          </cell>
          <cell r="AJ1853">
            <v>14.9</v>
          </cell>
          <cell r="AK1853">
            <v>10.9</v>
          </cell>
          <cell r="AL1853">
            <v>2.0099999999999998</v>
          </cell>
          <cell r="AM1853">
            <v>0</v>
          </cell>
          <cell r="AN1853">
            <v>66.7</v>
          </cell>
          <cell r="AO1853">
            <v>0</v>
          </cell>
          <cell r="AP1853">
            <v>21.5</v>
          </cell>
          <cell r="AQ1853">
            <v>0</v>
          </cell>
          <cell r="AR1853">
            <v>0</v>
          </cell>
          <cell r="AS1853">
            <v>0</v>
          </cell>
          <cell r="AT1853">
            <v>0</v>
          </cell>
          <cell r="AU1853">
            <v>0</v>
          </cell>
          <cell r="AV1853">
            <v>0</v>
          </cell>
          <cell r="AW1853">
            <v>0</v>
          </cell>
          <cell r="AX1853">
            <v>0</v>
          </cell>
          <cell r="AY1853" t="str">
            <v>HSS155.6X12.7</v>
          </cell>
        </row>
        <row r="1854">
          <cell r="A1854" t="str">
            <v>HSS</v>
          </cell>
          <cell r="B1854" t="str">
            <v>HSS6.125X0.375</v>
          </cell>
          <cell r="C1854">
            <v>23.1</v>
          </cell>
          <cell r="D1854">
            <v>6.33</v>
          </cell>
          <cell r="E1854">
            <v>0</v>
          </cell>
          <cell r="F1854">
            <v>0</v>
          </cell>
          <cell r="G1854">
            <v>6.125</v>
          </cell>
          <cell r="H1854">
            <v>0</v>
          </cell>
          <cell r="I1854">
            <v>0</v>
          </cell>
          <cell r="J1854">
            <v>0</v>
          </cell>
          <cell r="K1854">
            <v>0</v>
          </cell>
          <cell r="L1854">
            <v>0</v>
          </cell>
          <cell r="M1854">
            <v>0</v>
          </cell>
          <cell r="N1854">
            <v>0.375</v>
          </cell>
          <cell r="O1854">
            <v>0.34899999999999998</v>
          </cell>
          <cell r="P1854">
            <v>0</v>
          </cell>
          <cell r="Q1854">
            <v>0</v>
          </cell>
          <cell r="R1854">
            <v>0</v>
          </cell>
          <cell r="S1854">
            <v>0</v>
          </cell>
          <cell r="T1854">
            <v>0</v>
          </cell>
          <cell r="U1854">
            <v>0</v>
          </cell>
          <cell r="V1854">
            <v>0</v>
          </cell>
          <cell r="W1854">
            <v>0</v>
          </cell>
          <cell r="X1854">
            <v>0</v>
          </cell>
          <cell r="Y1854">
            <v>0</v>
          </cell>
          <cell r="Z1854">
            <v>0</v>
          </cell>
          <cell r="AA1854">
            <v>17.600000000000001</v>
          </cell>
          <cell r="AB1854">
            <v>0</v>
          </cell>
          <cell r="AC1854">
            <v>0</v>
          </cell>
          <cell r="AD1854">
            <v>0</v>
          </cell>
          <cell r="AE1854">
            <v>26.5</v>
          </cell>
          <cell r="AF1854">
            <v>11.7</v>
          </cell>
          <cell r="AG1854">
            <v>8.66</v>
          </cell>
          <cell r="AH1854">
            <v>2.0499999999999998</v>
          </cell>
          <cell r="AI1854">
            <v>26.5</v>
          </cell>
          <cell r="AJ1854">
            <v>11.7</v>
          </cell>
          <cell r="AK1854">
            <v>8.66</v>
          </cell>
          <cell r="AL1854">
            <v>2.0499999999999998</v>
          </cell>
          <cell r="AM1854">
            <v>0</v>
          </cell>
          <cell r="AN1854">
            <v>53</v>
          </cell>
          <cell r="AO1854">
            <v>0</v>
          </cell>
          <cell r="AP1854">
            <v>17.2</v>
          </cell>
          <cell r="AQ1854">
            <v>0</v>
          </cell>
          <cell r="AR1854">
            <v>0</v>
          </cell>
          <cell r="AS1854">
            <v>0</v>
          </cell>
          <cell r="AT1854">
            <v>0</v>
          </cell>
          <cell r="AU1854">
            <v>0</v>
          </cell>
          <cell r="AV1854">
            <v>0</v>
          </cell>
          <cell r="AW1854">
            <v>0</v>
          </cell>
          <cell r="AX1854">
            <v>0</v>
          </cell>
          <cell r="AY1854" t="str">
            <v>HSS155.6X9.5</v>
          </cell>
        </row>
        <row r="1855">
          <cell r="A1855" t="str">
            <v>HSS</v>
          </cell>
          <cell r="B1855" t="str">
            <v>HSS6.125X0.312</v>
          </cell>
          <cell r="C1855">
            <v>19.399999999999999</v>
          </cell>
          <cell r="D1855">
            <v>5.33</v>
          </cell>
          <cell r="E1855">
            <v>0</v>
          </cell>
          <cell r="F1855">
            <v>0</v>
          </cell>
          <cell r="G1855">
            <v>6.125</v>
          </cell>
          <cell r="H1855">
            <v>0</v>
          </cell>
          <cell r="I1855">
            <v>0</v>
          </cell>
          <cell r="J1855">
            <v>0</v>
          </cell>
          <cell r="K1855">
            <v>0</v>
          </cell>
          <cell r="L1855">
            <v>0</v>
          </cell>
          <cell r="M1855">
            <v>0</v>
          </cell>
          <cell r="N1855">
            <v>0.312</v>
          </cell>
          <cell r="O1855">
            <v>0.29099999999999998</v>
          </cell>
          <cell r="P1855">
            <v>0</v>
          </cell>
          <cell r="Q1855">
            <v>0</v>
          </cell>
          <cell r="R1855">
            <v>0</v>
          </cell>
          <cell r="S1855">
            <v>0</v>
          </cell>
          <cell r="T1855">
            <v>0</v>
          </cell>
          <cell r="U1855">
            <v>0</v>
          </cell>
          <cell r="V1855">
            <v>0</v>
          </cell>
          <cell r="W1855">
            <v>0</v>
          </cell>
          <cell r="X1855">
            <v>0</v>
          </cell>
          <cell r="Y1855">
            <v>0</v>
          </cell>
          <cell r="Z1855">
            <v>0</v>
          </cell>
          <cell r="AA1855">
            <v>21</v>
          </cell>
          <cell r="AB1855">
            <v>0</v>
          </cell>
          <cell r="AC1855">
            <v>0</v>
          </cell>
          <cell r="AD1855">
            <v>0</v>
          </cell>
          <cell r="AE1855">
            <v>22.7</v>
          </cell>
          <cell r="AF1855">
            <v>9.91</v>
          </cell>
          <cell r="AG1855">
            <v>7.43</v>
          </cell>
          <cell r="AH1855">
            <v>2.0699999999999998</v>
          </cell>
          <cell r="AI1855">
            <v>22.7</v>
          </cell>
          <cell r="AJ1855">
            <v>9.91</v>
          </cell>
          <cell r="AK1855">
            <v>7.43</v>
          </cell>
          <cell r="AL1855">
            <v>2.0699999999999998</v>
          </cell>
          <cell r="AM1855">
            <v>0</v>
          </cell>
          <cell r="AN1855">
            <v>45.5</v>
          </cell>
          <cell r="AO1855">
            <v>0</v>
          </cell>
          <cell r="AP1855">
            <v>14.8</v>
          </cell>
          <cell r="AQ1855">
            <v>0</v>
          </cell>
          <cell r="AR1855">
            <v>0</v>
          </cell>
          <cell r="AS1855">
            <v>0</v>
          </cell>
          <cell r="AT1855">
            <v>0</v>
          </cell>
          <cell r="AU1855">
            <v>0</v>
          </cell>
          <cell r="AV1855">
            <v>0</v>
          </cell>
          <cell r="AW1855">
            <v>0</v>
          </cell>
          <cell r="AX1855">
            <v>0</v>
          </cell>
          <cell r="AY1855" t="str">
            <v>HSS155.6X7.9</v>
          </cell>
        </row>
        <row r="1856">
          <cell r="A1856" t="str">
            <v>HSS</v>
          </cell>
          <cell r="B1856" t="str">
            <v>HSS6.125X0.250</v>
          </cell>
          <cell r="C1856">
            <v>15.7</v>
          </cell>
          <cell r="D1856">
            <v>4.3099999999999996</v>
          </cell>
          <cell r="E1856">
            <v>0</v>
          </cell>
          <cell r="F1856">
            <v>0</v>
          </cell>
          <cell r="G1856">
            <v>6.125</v>
          </cell>
          <cell r="H1856">
            <v>0</v>
          </cell>
          <cell r="I1856">
            <v>0</v>
          </cell>
          <cell r="J1856">
            <v>0</v>
          </cell>
          <cell r="K1856">
            <v>0</v>
          </cell>
          <cell r="L1856">
            <v>0</v>
          </cell>
          <cell r="M1856">
            <v>0</v>
          </cell>
          <cell r="N1856">
            <v>0.25</v>
          </cell>
          <cell r="O1856">
            <v>0.23300000000000001</v>
          </cell>
          <cell r="P1856">
            <v>0</v>
          </cell>
          <cell r="Q1856">
            <v>0</v>
          </cell>
          <cell r="R1856">
            <v>0</v>
          </cell>
          <cell r="S1856">
            <v>0</v>
          </cell>
          <cell r="T1856">
            <v>0</v>
          </cell>
          <cell r="U1856">
            <v>0</v>
          </cell>
          <cell r="V1856">
            <v>0</v>
          </cell>
          <cell r="W1856">
            <v>0</v>
          </cell>
          <cell r="X1856">
            <v>0</v>
          </cell>
          <cell r="Y1856">
            <v>0</v>
          </cell>
          <cell r="Z1856">
            <v>0</v>
          </cell>
          <cell r="AA1856">
            <v>26.3</v>
          </cell>
          <cell r="AB1856">
            <v>0</v>
          </cell>
          <cell r="AC1856">
            <v>0</v>
          </cell>
          <cell r="AD1856">
            <v>0</v>
          </cell>
          <cell r="AE1856">
            <v>18.7</v>
          </cell>
          <cell r="AF1856">
            <v>8.09</v>
          </cell>
          <cell r="AG1856">
            <v>6.12</v>
          </cell>
          <cell r="AH1856">
            <v>2.08</v>
          </cell>
          <cell r="AI1856">
            <v>18.7</v>
          </cell>
          <cell r="AJ1856">
            <v>8.09</v>
          </cell>
          <cell r="AK1856">
            <v>6.12</v>
          </cell>
          <cell r="AL1856">
            <v>2.08</v>
          </cell>
          <cell r="AM1856">
            <v>0</v>
          </cell>
          <cell r="AN1856">
            <v>37.5</v>
          </cell>
          <cell r="AO1856">
            <v>0</v>
          </cell>
          <cell r="AP1856">
            <v>12.2</v>
          </cell>
          <cell r="AQ1856">
            <v>0</v>
          </cell>
          <cell r="AR1856">
            <v>0</v>
          </cell>
          <cell r="AS1856">
            <v>0</v>
          </cell>
          <cell r="AT1856">
            <v>0</v>
          </cell>
          <cell r="AU1856">
            <v>0</v>
          </cell>
          <cell r="AV1856">
            <v>0</v>
          </cell>
          <cell r="AW1856">
            <v>0</v>
          </cell>
          <cell r="AX1856">
            <v>0</v>
          </cell>
          <cell r="AY1856" t="str">
            <v>HSS155.6X6.4</v>
          </cell>
        </row>
        <row r="1857">
          <cell r="A1857" t="str">
            <v>HSS</v>
          </cell>
          <cell r="B1857" t="str">
            <v>HSS6.125X0.188</v>
          </cell>
          <cell r="C1857">
            <v>11.9</v>
          </cell>
          <cell r="D1857">
            <v>3.25</v>
          </cell>
          <cell r="E1857">
            <v>0</v>
          </cell>
          <cell r="F1857">
            <v>0</v>
          </cell>
          <cell r="G1857">
            <v>6.125</v>
          </cell>
          <cell r="H1857">
            <v>0</v>
          </cell>
          <cell r="I1857">
            <v>0</v>
          </cell>
          <cell r="J1857">
            <v>0</v>
          </cell>
          <cell r="K1857">
            <v>0</v>
          </cell>
          <cell r="L1857">
            <v>0</v>
          </cell>
          <cell r="M1857">
            <v>0</v>
          </cell>
          <cell r="N1857">
            <v>0.188</v>
          </cell>
          <cell r="O1857">
            <v>0.17399999999999999</v>
          </cell>
          <cell r="P1857">
            <v>0</v>
          </cell>
          <cell r="Q1857">
            <v>0</v>
          </cell>
          <cell r="R1857">
            <v>0</v>
          </cell>
          <cell r="S1857">
            <v>0</v>
          </cell>
          <cell r="T1857">
            <v>0</v>
          </cell>
          <cell r="U1857">
            <v>0</v>
          </cell>
          <cell r="V1857">
            <v>0</v>
          </cell>
          <cell r="W1857">
            <v>0</v>
          </cell>
          <cell r="X1857">
            <v>0</v>
          </cell>
          <cell r="Y1857">
            <v>0</v>
          </cell>
          <cell r="Z1857">
            <v>0</v>
          </cell>
          <cell r="AA1857">
            <v>35.200000000000003</v>
          </cell>
          <cell r="AB1857">
            <v>0</v>
          </cell>
          <cell r="AC1857">
            <v>0</v>
          </cell>
          <cell r="AD1857">
            <v>0</v>
          </cell>
          <cell r="AE1857">
            <v>14.4</v>
          </cell>
          <cell r="AF1857">
            <v>6.16</v>
          </cell>
          <cell r="AG1857">
            <v>4.71</v>
          </cell>
          <cell r="AH1857">
            <v>2.1</v>
          </cell>
          <cell r="AI1857">
            <v>14.4</v>
          </cell>
          <cell r="AJ1857">
            <v>6.16</v>
          </cell>
          <cell r="AK1857">
            <v>4.71</v>
          </cell>
          <cell r="AL1857">
            <v>2.1</v>
          </cell>
          <cell r="AM1857">
            <v>0</v>
          </cell>
          <cell r="AN1857">
            <v>28.8</v>
          </cell>
          <cell r="AO1857">
            <v>0</v>
          </cell>
          <cell r="AP1857">
            <v>9.4</v>
          </cell>
          <cell r="AQ1857">
            <v>0</v>
          </cell>
          <cell r="AR1857">
            <v>0</v>
          </cell>
          <cell r="AS1857">
            <v>0</v>
          </cell>
          <cell r="AT1857">
            <v>0</v>
          </cell>
          <cell r="AU1857">
            <v>0</v>
          </cell>
          <cell r="AV1857">
            <v>0</v>
          </cell>
          <cell r="AW1857">
            <v>0</v>
          </cell>
          <cell r="AX1857">
            <v>0</v>
          </cell>
          <cell r="AY1857" t="str">
            <v>HSS155.6X4.8</v>
          </cell>
        </row>
        <row r="1858">
          <cell r="A1858" t="str">
            <v>HSS</v>
          </cell>
          <cell r="B1858" t="str">
            <v>HSS6.000X0.500</v>
          </cell>
          <cell r="C1858">
            <v>29.4</v>
          </cell>
          <cell r="D1858">
            <v>8.09</v>
          </cell>
          <cell r="E1858">
            <v>0</v>
          </cell>
          <cell r="F1858">
            <v>0</v>
          </cell>
          <cell r="G1858">
            <v>6</v>
          </cell>
          <cell r="H1858">
            <v>0</v>
          </cell>
          <cell r="I1858">
            <v>0</v>
          </cell>
          <cell r="J1858">
            <v>0</v>
          </cell>
          <cell r="K1858">
            <v>0</v>
          </cell>
          <cell r="L1858">
            <v>0</v>
          </cell>
          <cell r="M1858">
            <v>0</v>
          </cell>
          <cell r="N1858">
            <v>0.5</v>
          </cell>
          <cell r="O1858">
            <v>0.46500000000000002</v>
          </cell>
          <cell r="P1858">
            <v>0</v>
          </cell>
          <cell r="Q1858">
            <v>0</v>
          </cell>
          <cell r="R1858">
            <v>0</v>
          </cell>
          <cell r="S1858">
            <v>0</v>
          </cell>
          <cell r="T1858">
            <v>0</v>
          </cell>
          <cell r="U1858">
            <v>0</v>
          </cell>
          <cell r="V1858">
            <v>0</v>
          </cell>
          <cell r="W1858">
            <v>0</v>
          </cell>
          <cell r="X1858">
            <v>0</v>
          </cell>
          <cell r="Y1858">
            <v>0</v>
          </cell>
          <cell r="Z1858">
            <v>0</v>
          </cell>
          <cell r="AA1858">
            <v>12.9</v>
          </cell>
          <cell r="AB1858">
            <v>0</v>
          </cell>
          <cell r="AC1858">
            <v>0</v>
          </cell>
          <cell r="AD1858">
            <v>0</v>
          </cell>
          <cell r="AE1858">
            <v>31.2</v>
          </cell>
          <cell r="AF1858">
            <v>14.3</v>
          </cell>
          <cell r="AG1858">
            <v>10.4</v>
          </cell>
          <cell r="AH1858">
            <v>1.96</v>
          </cell>
          <cell r="AI1858">
            <v>31.2</v>
          </cell>
          <cell r="AJ1858">
            <v>14.3</v>
          </cell>
          <cell r="AK1858">
            <v>10.4</v>
          </cell>
          <cell r="AL1858">
            <v>1.96</v>
          </cell>
          <cell r="AM1858">
            <v>0</v>
          </cell>
          <cell r="AN1858">
            <v>62.4</v>
          </cell>
          <cell r="AO1858">
            <v>0</v>
          </cell>
          <cell r="AP1858">
            <v>20.5</v>
          </cell>
          <cell r="AQ1858">
            <v>0</v>
          </cell>
          <cell r="AR1858">
            <v>0</v>
          </cell>
          <cell r="AS1858">
            <v>0</v>
          </cell>
          <cell r="AT1858">
            <v>0</v>
          </cell>
          <cell r="AU1858">
            <v>0</v>
          </cell>
          <cell r="AV1858">
            <v>0</v>
          </cell>
          <cell r="AW1858">
            <v>0</v>
          </cell>
          <cell r="AX1858">
            <v>0</v>
          </cell>
          <cell r="AY1858" t="str">
            <v>HSS152.4X12.7</v>
          </cell>
        </row>
        <row r="1859">
          <cell r="A1859" t="str">
            <v>HSS</v>
          </cell>
          <cell r="B1859" t="str">
            <v>HSS6.000X0.375</v>
          </cell>
          <cell r="C1859">
            <v>22.5</v>
          </cell>
          <cell r="D1859">
            <v>6.2</v>
          </cell>
          <cell r="E1859">
            <v>0</v>
          </cell>
          <cell r="F1859">
            <v>0</v>
          </cell>
          <cell r="G1859">
            <v>6</v>
          </cell>
          <cell r="H1859">
            <v>0</v>
          </cell>
          <cell r="I1859">
            <v>0</v>
          </cell>
          <cell r="J1859">
            <v>0</v>
          </cell>
          <cell r="K1859">
            <v>0</v>
          </cell>
          <cell r="L1859">
            <v>0</v>
          </cell>
          <cell r="M1859">
            <v>0</v>
          </cell>
          <cell r="N1859">
            <v>0.375</v>
          </cell>
          <cell r="O1859">
            <v>0.34899999999999998</v>
          </cell>
          <cell r="P1859">
            <v>0</v>
          </cell>
          <cell r="Q1859">
            <v>0</v>
          </cell>
          <cell r="R1859">
            <v>0</v>
          </cell>
          <cell r="S1859">
            <v>0</v>
          </cell>
          <cell r="T1859">
            <v>0</v>
          </cell>
          <cell r="U1859">
            <v>0</v>
          </cell>
          <cell r="V1859">
            <v>0</v>
          </cell>
          <cell r="W1859">
            <v>0</v>
          </cell>
          <cell r="X1859">
            <v>0</v>
          </cell>
          <cell r="Y1859">
            <v>0</v>
          </cell>
          <cell r="Z1859">
            <v>0</v>
          </cell>
          <cell r="AA1859">
            <v>17.2</v>
          </cell>
          <cell r="AB1859">
            <v>0</v>
          </cell>
          <cell r="AC1859">
            <v>0</v>
          </cell>
          <cell r="AD1859">
            <v>0</v>
          </cell>
          <cell r="AE1859">
            <v>24.8</v>
          </cell>
          <cell r="AF1859">
            <v>11.2</v>
          </cell>
          <cell r="AG1859">
            <v>8.2799999999999994</v>
          </cell>
          <cell r="AH1859">
            <v>2</v>
          </cell>
          <cell r="AI1859">
            <v>24.8</v>
          </cell>
          <cell r="AJ1859">
            <v>11.2</v>
          </cell>
          <cell r="AK1859">
            <v>8.2799999999999994</v>
          </cell>
          <cell r="AL1859">
            <v>2</v>
          </cell>
          <cell r="AM1859">
            <v>0</v>
          </cell>
          <cell r="AN1859">
            <v>49.7</v>
          </cell>
          <cell r="AO1859">
            <v>0</v>
          </cell>
          <cell r="AP1859">
            <v>16.399999999999999</v>
          </cell>
          <cell r="AQ1859">
            <v>0</v>
          </cell>
          <cell r="AR1859">
            <v>0</v>
          </cell>
          <cell r="AS1859">
            <v>0</v>
          </cell>
          <cell r="AT1859">
            <v>0</v>
          </cell>
          <cell r="AU1859">
            <v>0</v>
          </cell>
          <cell r="AV1859">
            <v>0</v>
          </cell>
          <cell r="AW1859">
            <v>0</v>
          </cell>
          <cell r="AX1859">
            <v>0</v>
          </cell>
          <cell r="AY1859" t="str">
            <v>HSS152.4X9.5</v>
          </cell>
        </row>
        <row r="1860">
          <cell r="A1860" t="str">
            <v>HSS</v>
          </cell>
          <cell r="B1860" t="str">
            <v>HSS6.000X0.312</v>
          </cell>
          <cell r="C1860">
            <v>19</v>
          </cell>
          <cell r="D1860">
            <v>5.22</v>
          </cell>
          <cell r="E1860">
            <v>0</v>
          </cell>
          <cell r="F1860">
            <v>0</v>
          </cell>
          <cell r="G1860">
            <v>6</v>
          </cell>
          <cell r="H1860">
            <v>0</v>
          </cell>
          <cell r="I1860">
            <v>0</v>
          </cell>
          <cell r="J1860">
            <v>0</v>
          </cell>
          <cell r="K1860">
            <v>0</v>
          </cell>
          <cell r="L1860">
            <v>0</v>
          </cell>
          <cell r="M1860">
            <v>0</v>
          </cell>
          <cell r="N1860">
            <v>0.312</v>
          </cell>
          <cell r="O1860">
            <v>0.29099999999999998</v>
          </cell>
          <cell r="P1860">
            <v>0</v>
          </cell>
          <cell r="Q1860">
            <v>0</v>
          </cell>
          <cell r="R1860">
            <v>0</v>
          </cell>
          <cell r="S1860">
            <v>0</v>
          </cell>
          <cell r="T1860">
            <v>0</v>
          </cell>
          <cell r="U1860">
            <v>0</v>
          </cell>
          <cell r="V1860">
            <v>0</v>
          </cell>
          <cell r="W1860">
            <v>0</v>
          </cell>
          <cell r="X1860">
            <v>0</v>
          </cell>
          <cell r="Y1860">
            <v>0</v>
          </cell>
          <cell r="Z1860">
            <v>0</v>
          </cell>
          <cell r="AA1860">
            <v>20.6</v>
          </cell>
          <cell r="AB1860">
            <v>0</v>
          </cell>
          <cell r="AC1860">
            <v>0</v>
          </cell>
          <cell r="AD1860">
            <v>0</v>
          </cell>
          <cell r="AE1860">
            <v>21.3</v>
          </cell>
          <cell r="AF1860">
            <v>9.49</v>
          </cell>
          <cell r="AG1860">
            <v>7.11</v>
          </cell>
          <cell r="AH1860">
            <v>2.02</v>
          </cell>
          <cell r="AI1860">
            <v>21.3</v>
          </cell>
          <cell r="AJ1860">
            <v>9.49</v>
          </cell>
          <cell r="AK1860">
            <v>7.11</v>
          </cell>
          <cell r="AL1860">
            <v>2.02</v>
          </cell>
          <cell r="AM1860">
            <v>0</v>
          </cell>
          <cell r="AN1860">
            <v>42.6</v>
          </cell>
          <cell r="AO1860">
            <v>0</v>
          </cell>
          <cell r="AP1860">
            <v>14.1</v>
          </cell>
          <cell r="AQ1860">
            <v>0</v>
          </cell>
          <cell r="AR1860">
            <v>0</v>
          </cell>
          <cell r="AS1860">
            <v>0</v>
          </cell>
          <cell r="AT1860">
            <v>0</v>
          </cell>
          <cell r="AU1860">
            <v>0</v>
          </cell>
          <cell r="AV1860">
            <v>0</v>
          </cell>
          <cell r="AW1860">
            <v>0</v>
          </cell>
          <cell r="AX1860">
            <v>0</v>
          </cell>
          <cell r="AY1860" t="str">
            <v>HSS152.4X7.9</v>
          </cell>
        </row>
        <row r="1861">
          <cell r="A1861" t="str">
            <v>HSS</v>
          </cell>
          <cell r="B1861" t="str">
            <v>HSS6.000X0.280</v>
          </cell>
          <cell r="C1861">
            <v>17.100000000000001</v>
          </cell>
          <cell r="D1861">
            <v>4.71</v>
          </cell>
          <cell r="E1861">
            <v>0</v>
          </cell>
          <cell r="F1861">
            <v>0</v>
          </cell>
          <cell r="G1861">
            <v>6</v>
          </cell>
          <cell r="H1861">
            <v>0</v>
          </cell>
          <cell r="I1861">
            <v>0</v>
          </cell>
          <cell r="J1861">
            <v>0</v>
          </cell>
          <cell r="K1861">
            <v>0</v>
          </cell>
          <cell r="L1861">
            <v>0</v>
          </cell>
          <cell r="M1861">
            <v>0</v>
          </cell>
          <cell r="N1861">
            <v>0.28000000000000003</v>
          </cell>
          <cell r="O1861">
            <v>0.26100000000000001</v>
          </cell>
          <cell r="P1861">
            <v>0</v>
          </cell>
          <cell r="Q1861">
            <v>0</v>
          </cell>
          <cell r="R1861">
            <v>0</v>
          </cell>
          <cell r="S1861">
            <v>0</v>
          </cell>
          <cell r="T1861">
            <v>0</v>
          </cell>
          <cell r="U1861">
            <v>0</v>
          </cell>
          <cell r="V1861">
            <v>0</v>
          </cell>
          <cell r="W1861">
            <v>0</v>
          </cell>
          <cell r="X1861">
            <v>0</v>
          </cell>
          <cell r="Y1861">
            <v>0</v>
          </cell>
          <cell r="Z1861">
            <v>0</v>
          </cell>
          <cell r="AA1861">
            <v>23</v>
          </cell>
          <cell r="AB1861">
            <v>0</v>
          </cell>
          <cell r="AC1861">
            <v>0</v>
          </cell>
          <cell r="AD1861">
            <v>0</v>
          </cell>
          <cell r="AE1861">
            <v>19.399999999999999</v>
          </cell>
          <cell r="AF1861">
            <v>8.6</v>
          </cell>
          <cell r="AG1861">
            <v>6.47</v>
          </cell>
          <cell r="AH1861">
            <v>2.0299999999999998</v>
          </cell>
          <cell r="AI1861">
            <v>19.399999999999999</v>
          </cell>
          <cell r="AJ1861">
            <v>8.6</v>
          </cell>
          <cell r="AK1861">
            <v>6.47</v>
          </cell>
          <cell r="AL1861">
            <v>2.0299999999999998</v>
          </cell>
          <cell r="AM1861">
            <v>0</v>
          </cell>
          <cell r="AN1861">
            <v>38.799999999999997</v>
          </cell>
          <cell r="AO1861">
            <v>0</v>
          </cell>
          <cell r="AP1861">
            <v>12.9</v>
          </cell>
          <cell r="AQ1861">
            <v>0</v>
          </cell>
          <cell r="AR1861">
            <v>0</v>
          </cell>
          <cell r="AS1861">
            <v>0</v>
          </cell>
          <cell r="AT1861">
            <v>0</v>
          </cell>
          <cell r="AU1861">
            <v>0</v>
          </cell>
          <cell r="AV1861">
            <v>0</v>
          </cell>
          <cell r="AW1861">
            <v>0</v>
          </cell>
          <cell r="AX1861">
            <v>0</v>
          </cell>
          <cell r="AY1861" t="str">
            <v>HSS152.4X7.1</v>
          </cell>
        </row>
        <row r="1862">
          <cell r="A1862" t="str">
            <v>HSS</v>
          </cell>
          <cell r="B1862" t="str">
            <v>HSS6.000X0.250</v>
          </cell>
          <cell r="C1862">
            <v>15.4</v>
          </cell>
          <cell r="D1862">
            <v>4.22</v>
          </cell>
          <cell r="E1862">
            <v>0</v>
          </cell>
          <cell r="F1862">
            <v>0</v>
          </cell>
          <cell r="G1862">
            <v>6</v>
          </cell>
          <cell r="H1862">
            <v>0</v>
          </cell>
          <cell r="I1862">
            <v>0</v>
          </cell>
          <cell r="J1862">
            <v>0</v>
          </cell>
          <cell r="K1862">
            <v>0</v>
          </cell>
          <cell r="L1862">
            <v>0</v>
          </cell>
          <cell r="M1862">
            <v>0</v>
          </cell>
          <cell r="N1862">
            <v>0.25</v>
          </cell>
          <cell r="O1862">
            <v>0.23300000000000001</v>
          </cell>
          <cell r="P1862">
            <v>0</v>
          </cell>
          <cell r="Q1862">
            <v>0</v>
          </cell>
          <cell r="R1862">
            <v>0</v>
          </cell>
          <cell r="S1862">
            <v>0</v>
          </cell>
          <cell r="T1862">
            <v>0</v>
          </cell>
          <cell r="U1862">
            <v>0</v>
          </cell>
          <cell r="V1862">
            <v>0</v>
          </cell>
          <cell r="W1862">
            <v>0</v>
          </cell>
          <cell r="X1862">
            <v>0</v>
          </cell>
          <cell r="Y1862">
            <v>0</v>
          </cell>
          <cell r="Z1862">
            <v>0</v>
          </cell>
          <cell r="AA1862">
            <v>25.8</v>
          </cell>
          <cell r="AB1862">
            <v>0</v>
          </cell>
          <cell r="AC1862">
            <v>0</v>
          </cell>
          <cell r="AD1862">
            <v>0</v>
          </cell>
          <cell r="AE1862">
            <v>17.600000000000001</v>
          </cell>
          <cell r="AF1862">
            <v>7.75</v>
          </cell>
          <cell r="AG1862">
            <v>5.86</v>
          </cell>
          <cell r="AH1862">
            <v>2.04</v>
          </cell>
          <cell r="AI1862">
            <v>17.600000000000001</v>
          </cell>
          <cell r="AJ1862">
            <v>7.75</v>
          </cell>
          <cell r="AK1862">
            <v>5.86</v>
          </cell>
          <cell r="AL1862">
            <v>2.04</v>
          </cell>
          <cell r="AM1862">
            <v>0</v>
          </cell>
          <cell r="AN1862">
            <v>35.200000000000003</v>
          </cell>
          <cell r="AO1862">
            <v>0</v>
          </cell>
          <cell r="AP1862">
            <v>11.7</v>
          </cell>
          <cell r="AQ1862">
            <v>0</v>
          </cell>
          <cell r="AR1862">
            <v>0</v>
          </cell>
          <cell r="AS1862">
            <v>0</v>
          </cell>
          <cell r="AT1862">
            <v>0</v>
          </cell>
          <cell r="AU1862">
            <v>0</v>
          </cell>
          <cell r="AV1862">
            <v>0</v>
          </cell>
          <cell r="AW1862">
            <v>0</v>
          </cell>
          <cell r="AX1862">
            <v>0</v>
          </cell>
          <cell r="AY1862" t="str">
            <v>HSS152.4X6.4</v>
          </cell>
        </row>
        <row r="1863">
          <cell r="A1863" t="str">
            <v>HSS</v>
          </cell>
          <cell r="B1863" t="str">
            <v>HSS6.000X0.188</v>
          </cell>
          <cell r="C1863">
            <v>11.7</v>
          </cell>
          <cell r="D1863">
            <v>3.18</v>
          </cell>
          <cell r="E1863">
            <v>0</v>
          </cell>
          <cell r="F1863">
            <v>0</v>
          </cell>
          <cell r="G1863">
            <v>6</v>
          </cell>
          <cell r="H1863">
            <v>0</v>
          </cell>
          <cell r="I1863">
            <v>0</v>
          </cell>
          <cell r="J1863">
            <v>0</v>
          </cell>
          <cell r="K1863">
            <v>0</v>
          </cell>
          <cell r="L1863">
            <v>0</v>
          </cell>
          <cell r="M1863">
            <v>0</v>
          </cell>
          <cell r="N1863">
            <v>0.188</v>
          </cell>
          <cell r="O1863">
            <v>0.17399999999999999</v>
          </cell>
          <cell r="P1863">
            <v>0</v>
          </cell>
          <cell r="Q1863">
            <v>0</v>
          </cell>
          <cell r="R1863">
            <v>0</v>
          </cell>
          <cell r="S1863">
            <v>0</v>
          </cell>
          <cell r="T1863">
            <v>0</v>
          </cell>
          <cell r="U1863">
            <v>0</v>
          </cell>
          <cell r="V1863">
            <v>0</v>
          </cell>
          <cell r="W1863">
            <v>0</v>
          </cell>
          <cell r="X1863">
            <v>0</v>
          </cell>
          <cell r="Y1863">
            <v>0</v>
          </cell>
          <cell r="Z1863">
            <v>0</v>
          </cell>
          <cell r="AA1863">
            <v>34.5</v>
          </cell>
          <cell r="AB1863">
            <v>0</v>
          </cell>
          <cell r="AC1863">
            <v>0</v>
          </cell>
          <cell r="AD1863">
            <v>0</v>
          </cell>
          <cell r="AE1863">
            <v>13.5</v>
          </cell>
          <cell r="AF1863">
            <v>5.91</v>
          </cell>
          <cell r="AG1863">
            <v>4.51</v>
          </cell>
          <cell r="AH1863">
            <v>2.06</v>
          </cell>
          <cell r="AI1863">
            <v>13.5</v>
          </cell>
          <cell r="AJ1863">
            <v>5.91</v>
          </cell>
          <cell r="AK1863">
            <v>4.51</v>
          </cell>
          <cell r="AL1863">
            <v>2.06</v>
          </cell>
          <cell r="AM1863">
            <v>0</v>
          </cell>
          <cell r="AN1863">
            <v>27</v>
          </cell>
          <cell r="AO1863">
            <v>0</v>
          </cell>
          <cell r="AP1863">
            <v>9</v>
          </cell>
          <cell r="AQ1863">
            <v>0</v>
          </cell>
          <cell r="AR1863">
            <v>0</v>
          </cell>
          <cell r="AS1863">
            <v>0</v>
          </cell>
          <cell r="AT1863">
            <v>0</v>
          </cell>
          <cell r="AU1863">
            <v>0</v>
          </cell>
          <cell r="AV1863">
            <v>0</v>
          </cell>
          <cell r="AW1863">
            <v>0</v>
          </cell>
          <cell r="AX1863">
            <v>0</v>
          </cell>
          <cell r="AY1863" t="str">
            <v>HSS152.4X4.8</v>
          </cell>
        </row>
        <row r="1864">
          <cell r="A1864" t="str">
            <v>HSS</v>
          </cell>
          <cell r="B1864" t="str">
            <v>HSS6.000X0.125</v>
          </cell>
          <cell r="C1864">
            <v>7.85</v>
          </cell>
          <cell r="D1864">
            <v>2.14</v>
          </cell>
          <cell r="E1864">
            <v>0</v>
          </cell>
          <cell r="F1864">
            <v>0</v>
          </cell>
          <cell r="G1864">
            <v>6</v>
          </cell>
          <cell r="H1864">
            <v>0</v>
          </cell>
          <cell r="I1864">
            <v>0</v>
          </cell>
          <cell r="J1864">
            <v>0</v>
          </cell>
          <cell r="K1864">
            <v>0</v>
          </cell>
          <cell r="L1864">
            <v>0</v>
          </cell>
          <cell r="M1864">
            <v>0</v>
          </cell>
          <cell r="N1864">
            <v>0.125</v>
          </cell>
          <cell r="O1864">
            <v>0.11600000000000001</v>
          </cell>
          <cell r="P1864">
            <v>0</v>
          </cell>
          <cell r="Q1864">
            <v>0</v>
          </cell>
          <cell r="R1864">
            <v>0</v>
          </cell>
          <cell r="S1864">
            <v>0</v>
          </cell>
          <cell r="T1864">
            <v>0</v>
          </cell>
          <cell r="U1864">
            <v>0</v>
          </cell>
          <cell r="V1864">
            <v>0</v>
          </cell>
          <cell r="W1864">
            <v>0</v>
          </cell>
          <cell r="X1864">
            <v>0</v>
          </cell>
          <cell r="Y1864">
            <v>0</v>
          </cell>
          <cell r="Z1864">
            <v>0</v>
          </cell>
          <cell r="AA1864">
            <v>51.7</v>
          </cell>
          <cell r="AB1864">
            <v>0</v>
          </cell>
          <cell r="AC1864">
            <v>0</v>
          </cell>
          <cell r="AD1864">
            <v>0</v>
          </cell>
          <cell r="AE1864">
            <v>9.2799999999999994</v>
          </cell>
          <cell r="AF1864">
            <v>4.0199999999999996</v>
          </cell>
          <cell r="AG1864">
            <v>3.09</v>
          </cell>
          <cell r="AH1864">
            <v>2.08</v>
          </cell>
          <cell r="AI1864">
            <v>9.2799999999999994</v>
          </cell>
          <cell r="AJ1864">
            <v>4.0199999999999996</v>
          </cell>
          <cell r="AK1864">
            <v>3.09</v>
          </cell>
          <cell r="AL1864">
            <v>2.08</v>
          </cell>
          <cell r="AM1864">
            <v>0</v>
          </cell>
          <cell r="AN1864">
            <v>18.600000000000001</v>
          </cell>
          <cell r="AO1864">
            <v>0</v>
          </cell>
          <cell r="AP1864">
            <v>6.18</v>
          </cell>
          <cell r="AQ1864">
            <v>0</v>
          </cell>
          <cell r="AR1864">
            <v>0</v>
          </cell>
          <cell r="AS1864">
            <v>0</v>
          </cell>
          <cell r="AT1864">
            <v>0</v>
          </cell>
          <cell r="AU1864">
            <v>0</v>
          </cell>
          <cell r="AV1864">
            <v>0</v>
          </cell>
          <cell r="AW1864">
            <v>0</v>
          </cell>
          <cell r="AX1864">
            <v>0</v>
          </cell>
          <cell r="AY1864" t="str">
            <v>HSS152.4X3.2</v>
          </cell>
        </row>
        <row r="1865">
          <cell r="A1865" t="str">
            <v>HSS</v>
          </cell>
          <cell r="B1865" t="str">
            <v>HSS5.563X0.375</v>
          </cell>
          <cell r="C1865">
            <v>20.8</v>
          </cell>
          <cell r="D1865">
            <v>5.72</v>
          </cell>
          <cell r="E1865">
            <v>0</v>
          </cell>
          <cell r="F1865">
            <v>0</v>
          </cell>
          <cell r="G1865">
            <v>5.5629999999999997</v>
          </cell>
          <cell r="H1865">
            <v>0</v>
          </cell>
          <cell r="I1865">
            <v>0</v>
          </cell>
          <cell r="J1865">
            <v>0</v>
          </cell>
          <cell r="K1865">
            <v>0</v>
          </cell>
          <cell r="L1865">
            <v>0</v>
          </cell>
          <cell r="M1865">
            <v>0</v>
          </cell>
          <cell r="N1865">
            <v>0.375</v>
          </cell>
          <cell r="O1865">
            <v>0.34899999999999998</v>
          </cell>
          <cell r="P1865">
            <v>0</v>
          </cell>
          <cell r="Q1865">
            <v>0</v>
          </cell>
          <cell r="R1865">
            <v>0</v>
          </cell>
          <cell r="S1865">
            <v>0</v>
          </cell>
          <cell r="T1865">
            <v>0</v>
          </cell>
          <cell r="U1865">
            <v>0</v>
          </cell>
          <cell r="V1865">
            <v>0</v>
          </cell>
          <cell r="W1865">
            <v>0</v>
          </cell>
          <cell r="X1865">
            <v>0</v>
          </cell>
          <cell r="Y1865">
            <v>0</v>
          </cell>
          <cell r="Z1865">
            <v>0</v>
          </cell>
          <cell r="AA1865">
            <v>15.9</v>
          </cell>
          <cell r="AB1865">
            <v>0</v>
          </cell>
          <cell r="AC1865">
            <v>0</v>
          </cell>
          <cell r="AD1865">
            <v>0</v>
          </cell>
          <cell r="AE1865">
            <v>19.5</v>
          </cell>
          <cell r="AF1865">
            <v>9.5</v>
          </cell>
          <cell r="AG1865">
            <v>7.02</v>
          </cell>
          <cell r="AH1865">
            <v>1.85</v>
          </cell>
          <cell r="AI1865">
            <v>19.5</v>
          </cell>
          <cell r="AJ1865">
            <v>9.5</v>
          </cell>
          <cell r="AK1865">
            <v>7.02</v>
          </cell>
          <cell r="AL1865">
            <v>1.85</v>
          </cell>
          <cell r="AM1865">
            <v>0</v>
          </cell>
          <cell r="AN1865">
            <v>39</v>
          </cell>
          <cell r="AO1865">
            <v>0</v>
          </cell>
          <cell r="AP1865">
            <v>13.9</v>
          </cell>
          <cell r="AQ1865">
            <v>0</v>
          </cell>
          <cell r="AR1865">
            <v>0</v>
          </cell>
          <cell r="AS1865">
            <v>0</v>
          </cell>
          <cell r="AT1865">
            <v>0</v>
          </cell>
          <cell r="AU1865">
            <v>0</v>
          </cell>
          <cell r="AV1865">
            <v>0</v>
          </cell>
          <cell r="AW1865">
            <v>0</v>
          </cell>
          <cell r="AX1865">
            <v>0</v>
          </cell>
          <cell r="AY1865" t="str">
            <v>HSS141.3X9.5</v>
          </cell>
        </row>
        <row r="1866">
          <cell r="A1866" t="str">
            <v>HSS</v>
          </cell>
          <cell r="B1866" t="str">
            <v>HSS5.563X0.258</v>
          </cell>
          <cell r="C1866">
            <v>14.6</v>
          </cell>
          <cell r="D1866">
            <v>4.03</v>
          </cell>
          <cell r="E1866">
            <v>0</v>
          </cell>
          <cell r="F1866">
            <v>0</v>
          </cell>
          <cell r="G1866">
            <v>5.5629999999999997</v>
          </cell>
          <cell r="H1866">
            <v>0</v>
          </cell>
          <cell r="I1866">
            <v>0</v>
          </cell>
          <cell r="J1866">
            <v>0</v>
          </cell>
          <cell r="K1866">
            <v>0</v>
          </cell>
          <cell r="L1866">
            <v>0</v>
          </cell>
          <cell r="M1866">
            <v>0</v>
          </cell>
          <cell r="N1866">
            <v>0.25800000000000001</v>
          </cell>
          <cell r="O1866">
            <v>0.24099999999999999</v>
          </cell>
          <cell r="P1866">
            <v>0</v>
          </cell>
          <cell r="Q1866">
            <v>0</v>
          </cell>
          <cell r="R1866">
            <v>0</v>
          </cell>
          <cell r="S1866">
            <v>0</v>
          </cell>
          <cell r="T1866">
            <v>0</v>
          </cell>
          <cell r="U1866">
            <v>0</v>
          </cell>
          <cell r="V1866">
            <v>0</v>
          </cell>
          <cell r="W1866">
            <v>0</v>
          </cell>
          <cell r="X1866">
            <v>0</v>
          </cell>
          <cell r="Y1866">
            <v>0</v>
          </cell>
          <cell r="Z1866">
            <v>0</v>
          </cell>
          <cell r="AA1866">
            <v>23.1</v>
          </cell>
          <cell r="AB1866">
            <v>0</v>
          </cell>
          <cell r="AC1866">
            <v>0</v>
          </cell>
          <cell r="AD1866">
            <v>0</v>
          </cell>
          <cell r="AE1866">
            <v>14.3</v>
          </cell>
          <cell r="AF1866">
            <v>6.83</v>
          </cell>
          <cell r="AG1866">
            <v>5.14</v>
          </cell>
          <cell r="AH1866">
            <v>1.88</v>
          </cell>
          <cell r="AI1866">
            <v>14.3</v>
          </cell>
          <cell r="AJ1866">
            <v>6.83</v>
          </cell>
          <cell r="AK1866">
            <v>5.14</v>
          </cell>
          <cell r="AL1866">
            <v>1.88</v>
          </cell>
          <cell r="AM1866">
            <v>0</v>
          </cell>
          <cell r="AN1866">
            <v>28.6</v>
          </cell>
          <cell r="AO1866">
            <v>0</v>
          </cell>
          <cell r="AP1866">
            <v>10.199999999999999</v>
          </cell>
          <cell r="AQ1866">
            <v>0</v>
          </cell>
          <cell r="AR1866">
            <v>0</v>
          </cell>
          <cell r="AS1866">
            <v>0</v>
          </cell>
          <cell r="AT1866">
            <v>0</v>
          </cell>
          <cell r="AU1866">
            <v>0</v>
          </cell>
          <cell r="AV1866">
            <v>0</v>
          </cell>
          <cell r="AW1866">
            <v>0</v>
          </cell>
          <cell r="AX1866">
            <v>0</v>
          </cell>
          <cell r="AY1866" t="str">
            <v>HSS141.3X6.6</v>
          </cell>
        </row>
        <row r="1867">
          <cell r="A1867" t="str">
            <v>HSS</v>
          </cell>
          <cell r="B1867" t="str">
            <v>HSS5.563X0.188</v>
          </cell>
          <cell r="C1867">
            <v>10.8</v>
          </cell>
          <cell r="D1867">
            <v>2.95</v>
          </cell>
          <cell r="E1867">
            <v>0</v>
          </cell>
          <cell r="F1867">
            <v>0</v>
          </cell>
          <cell r="G1867">
            <v>5.5629999999999997</v>
          </cell>
          <cell r="H1867">
            <v>0</v>
          </cell>
          <cell r="I1867">
            <v>0</v>
          </cell>
          <cell r="J1867">
            <v>0</v>
          </cell>
          <cell r="K1867">
            <v>0</v>
          </cell>
          <cell r="L1867">
            <v>0</v>
          </cell>
          <cell r="M1867">
            <v>0</v>
          </cell>
          <cell r="N1867">
            <v>0.188</v>
          </cell>
          <cell r="O1867">
            <v>0.17399999999999999</v>
          </cell>
          <cell r="P1867">
            <v>0</v>
          </cell>
          <cell r="Q1867">
            <v>0</v>
          </cell>
          <cell r="R1867">
            <v>0</v>
          </cell>
          <cell r="S1867">
            <v>0</v>
          </cell>
          <cell r="T1867">
            <v>0</v>
          </cell>
          <cell r="U1867">
            <v>0</v>
          </cell>
          <cell r="V1867">
            <v>0</v>
          </cell>
          <cell r="W1867">
            <v>0</v>
          </cell>
          <cell r="X1867">
            <v>0</v>
          </cell>
          <cell r="Y1867">
            <v>0</v>
          </cell>
          <cell r="Z1867">
            <v>0</v>
          </cell>
          <cell r="AA1867">
            <v>32</v>
          </cell>
          <cell r="AB1867">
            <v>0</v>
          </cell>
          <cell r="AC1867">
            <v>0</v>
          </cell>
          <cell r="AD1867">
            <v>0</v>
          </cell>
          <cell r="AE1867">
            <v>10.7</v>
          </cell>
          <cell r="AF1867">
            <v>5.05</v>
          </cell>
          <cell r="AG1867">
            <v>3.85</v>
          </cell>
          <cell r="AH1867">
            <v>1.91</v>
          </cell>
          <cell r="AI1867">
            <v>10.7</v>
          </cell>
          <cell r="AJ1867">
            <v>5.05</v>
          </cell>
          <cell r="AK1867">
            <v>3.85</v>
          </cell>
          <cell r="AL1867">
            <v>1.91</v>
          </cell>
          <cell r="AM1867">
            <v>0</v>
          </cell>
          <cell r="AN1867">
            <v>21.4</v>
          </cell>
          <cell r="AO1867">
            <v>0</v>
          </cell>
          <cell r="AP1867">
            <v>7.68</v>
          </cell>
          <cell r="AQ1867">
            <v>0</v>
          </cell>
          <cell r="AR1867">
            <v>0</v>
          </cell>
          <cell r="AS1867">
            <v>0</v>
          </cell>
          <cell r="AT1867">
            <v>0</v>
          </cell>
          <cell r="AU1867">
            <v>0</v>
          </cell>
          <cell r="AV1867">
            <v>0</v>
          </cell>
          <cell r="AW1867">
            <v>0</v>
          </cell>
          <cell r="AX1867">
            <v>0</v>
          </cell>
          <cell r="AY1867" t="str">
            <v>HSS141.3X4.8</v>
          </cell>
        </row>
        <row r="1868">
          <cell r="A1868" t="str">
            <v>HSS</v>
          </cell>
          <cell r="B1868" t="str">
            <v>HSS5.563X0.134</v>
          </cell>
          <cell r="C1868">
            <v>7.78</v>
          </cell>
          <cell r="D1868">
            <v>2.14</v>
          </cell>
          <cell r="E1868">
            <v>0</v>
          </cell>
          <cell r="F1868">
            <v>0</v>
          </cell>
          <cell r="G1868">
            <v>5.5629999999999997</v>
          </cell>
          <cell r="H1868">
            <v>0</v>
          </cell>
          <cell r="I1868">
            <v>0</v>
          </cell>
          <cell r="J1868">
            <v>0</v>
          </cell>
          <cell r="K1868">
            <v>0</v>
          </cell>
          <cell r="L1868">
            <v>0</v>
          </cell>
          <cell r="M1868">
            <v>0</v>
          </cell>
          <cell r="N1868">
            <v>0.13400000000000001</v>
          </cell>
          <cell r="O1868">
            <v>0.125</v>
          </cell>
          <cell r="P1868">
            <v>0</v>
          </cell>
          <cell r="Q1868">
            <v>0</v>
          </cell>
          <cell r="R1868">
            <v>0</v>
          </cell>
          <cell r="S1868">
            <v>0</v>
          </cell>
          <cell r="T1868">
            <v>0</v>
          </cell>
          <cell r="U1868">
            <v>0</v>
          </cell>
          <cell r="V1868">
            <v>0</v>
          </cell>
          <cell r="W1868">
            <v>0</v>
          </cell>
          <cell r="X1868">
            <v>0</v>
          </cell>
          <cell r="Y1868">
            <v>0</v>
          </cell>
          <cell r="Z1868">
            <v>0</v>
          </cell>
          <cell r="AA1868">
            <v>44.5</v>
          </cell>
          <cell r="AB1868">
            <v>0</v>
          </cell>
          <cell r="AC1868">
            <v>0</v>
          </cell>
          <cell r="AD1868">
            <v>0</v>
          </cell>
          <cell r="AE1868">
            <v>7.9</v>
          </cell>
          <cell r="AF1868">
            <v>3.7</v>
          </cell>
          <cell r="AG1868">
            <v>2.84</v>
          </cell>
          <cell r="AH1868">
            <v>1.92</v>
          </cell>
          <cell r="AI1868">
            <v>7.9</v>
          </cell>
          <cell r="AJ1868">
            <v>3.7</v>
          </cell>
          <cell r="AK1868">
            <v>2.84</v>
          </cell>
          <cell r="AL1868">
            <v>1.92</v>
          </cell>
          <cell r="AM1868">
            <v>0</v>
          </cell>
          <cell r="AN1868">
            <v>15.8</v>
          </cell>
          <cell r="AO1868">
            <v>0</v>
          </cell>
          <cell r="AP1868">
            <v>5.67</v>
          </cell>
          <cell r="AQ1868">
            <v>0</v>
          </cell>
          <cell r="AR1868">
            <v>0</v>
          </cell>
          <cell r="AS1868">
            <v>0</v>
          </cell>
          <cell r="AT1868">
            <v>0</v>
          </cell>
          <cell r="AU1868">
            <v>0</v>
          </cell>
          <cell r="AV1868">
            <v>0</v>
          </cell>
          <cell r="AW1868">
            <v>0</v>
          </cell>
          <cell r="AX1868">
            <v>0</v>
          </cell>
          <cell r="AY1868" t="str">
            <v>HSS141.3X3.4</v>
          </cell>
        </row>
        <row r="1869">
          <cell r="A1869" t="str">
            <v>HSS</v>
          </cell>
          <cell r="B1869" t="str">
            <v>HSS5.500X0.500</v>
          </cell>
          <cell r="C1869">
            <v>26.7</v>
          </cell>
          <cell r="D1869">
            <v>7.36</v>
          </cell>
          <cell r="E1869">
            <v>0</v>
          </cell>
          <cell r="F1869">
            <v>0</v>
          </cell>
          <cell r="G1869">
            <v>5.5</v>
          </cell>
          <cell r="H1869">
            <v>0</v>
          </cell>
          <cell r="I1869">
            <v>0</v>
          </cell>
          <cell r="J1869">
            <v>0</v>
          </cell>
          <cell r="K1869">
            <v>0</v>
          </cell>
          <cell r="L1869">
            <v>0</v>
          </cell>
          <cell r="M1869">
            <v>0</v>
          </cell>
          <cell r="N1869">
            <v>0.5</v>
          </cell>
          <cell r="O1869">
            <v>0.46500000000000002</v>
          </cell>
          <cell r="P1869">
            <v>0</v>
          </cell>
          <cell r="Q1869">
            <v>0</v>
          </cell>
          <cell r="R1869">
            <v>0</v>
          </cell>
          <cell r="S1869">
            <v>0</v>
          </cell>
          <cell r="T1869">
            <v>0</v>
          </cell>
          <cell r="U1869">
            <v>0</v>
          </cell>
          <cell r="V1869">
            <v>0</v>
          </cell>
          <cell r="W1869">
            <v>0</v>
          </cell>
          <cell r="X1869">
            <v>0</v>
          </cell>
          <cell r="Y1869">
            <v>0</v>
          </cell>
          <cell r="Z1869">
            <v>0</v>
          </cell>
          <cell r="AA1869">
            <v>11.8</v>
          </cell>
          <cell r="AB1869">
            <v>0</v>
          </cell>
          <cell r="AC1869">
            <v>0</v>
          </cell>
          <cell r="AD1869">
            <v>0</v>
          </cell>
          <cell r="AE1869">
            <v>23.5</v>
          </cell>
          <cell r="AF1869">
            <v>11.8</v>
          </cell>
          <cell r="AG1869">
            <v>8.5500000000000007</v>
          </cell>
          <cell r="AH1869">
            <v>1.79</v>
          </cell>
          <cell r="AI1869">
            <v>23.5</v>
          </cell>
          <cell r="AJ1869">
            <v>11.8</v>
          </cell>
          <cell r="AK1869">
            <v>8.5500000000000007</v>
          </cell>
          <cell r="AL1869">
            <v>1.79</v>
          </cell>
          <cell r="AM1869">
            <v>0</v>
          </cell>
          <cell r="AN1869">
            <v>47</v>
          </cell>
          <cell r="AO1869">
            <v>0</v>
          </cell>
          <cell r="AP1869">
            <v>16.8</v>
          </cell>
          <cell r="AQ1869">
            <v>0</v>
          </cell>
          <cell r="AR1869">
            <v>0</v>
          </cell>
          <cell r="AS1869">
            <v>0</v>
          </cell>
          <cell r="AT1869">
            <v>0</v>
          </cell>
          <cell r="AU1869">
            <v>0</v>
          </cell>
          <cell r="AV1869">
            <v>0</v>
          </cell>
          <cell r="AW1869">
            <v>0</v>
          </cell>
          <cell r="AX1869">
            <v>0</v>
          </cell>
          <cell r="AY1869" t="str">
            <v>HSS139.7X12.7</v>
          </cell>
        </row>
        <row r="1870">
          <cell r="A1870" t="str">
            <v>HSS</v>
          </cell>
          <cell r="B1870" t="str">
            <v>HSS5.500X0.375</v>
          </cell>
          <cell r="C1870">
            <v>20.5</v>
          </cell>
          <cell r="D1870">
            <v>5.65</v>
          </cell>
          <cell r="E1870">
            <v>0</v>
          </cell>
          <cell r="F1870">
            <v>0</v>
          </cell>
          <cell r="G1870">
            <v>5.5</v>
          </cell>
          <cell r="H1870">
            <v>0</v>
          </cell>
          <cell r="I1870">
            <v>0</v>
          </cell>
          <cell r="J1870">
            <v>0</v>
          </cell>
          <cell r="K1870">
            <v>0</v>
          </cell>
          <cell r="L1870">
            <v>0</v>
          </cell>
          <cell r="M1870">
            <v>0</v>
          </cell>
          <cell r="N1870">
            <v>0.375</v>
          </cell>
          <cell r="O1870">
            <v>0.34899999999999998</v>
          </cell>
          <cell r="P1870">
            <v>0</v>
          </cell>
          <cell r="Q1870">
            <v>0</v>
          </cell>
          <cell r="R1870">
            <v>0</v>
          </cell>
          <cell r="S1870">
            <v>0</v>
          </cell>
          <cell r="T1870">
            <v>0</v>
          </cell>
          <cell r="U1870">
            <v>0</v>
          </cell>
          <cell r="V1870">
            <v>0</v>
          </cell>
          <cell r="W1870">
            <v>0</v>
          </cell>
          <cell r="X1870">
            <v>0</v>
          </cell>
          <cell r="Y1870">
            <v>0</v>
          </cell>
          <cell r="Z1870">
            <v>0</v>
          </cell>
          <cell r="AA1870">
            <v>15.8</v>
          </cell>
          <cell r="AB1870">
            <v>0</v>
          </cell>
          <cell r="AC1870">
            <v>0</v>
          </cell>
          <cell r="AD1870">
            <v>0</v>
          </cell>
          <cell r="AE1870">
            <v>18.8</v>
          </cell>
          <cell r="AF1870">
            <v>9.27</v>
          </cell>
          <cell r="AG1870">
            <v>6.84</v>
          </cell>
          <cell r="AH1870">
            <v>1.83</v>
          </cell>
          <cell r="AI1870">
            <v>18.8</v>
          </cell>
          <cell r="AJ1870">
            <v>9.27</v>
          </cell>
          <cell r="AK1870">
            <v>6.84</v>
          </cell>
          <cell r="AL1870">
            <v>1.83</v>
          </cell>
          <cell r="AM1870">
            <v>0</v>
          </cell>
          <cell r="AN1870">
            <v>37.6</v>
          </cell>
          <cell r="AO1870">
            <v>0</v>
          </cell>
          <cell r="AP1870">
            <v>13.6</v>
          </cell>
          <cell r="AQ1870">
            <v>0</v>
          </cell>
          <cell r="AR1870">
            <v>0</v>
          </cell>
          <cell r="AS1870">
            <v>0</v>
          </cell>
          <cell r="AT1870">
            <v>0</v>
          </cell>
          <cell r="AU1870">
            <v>0</v>
          </cell>
          <cell r="AV1870">
            <v>0</v>
          </cell>
          <cell r="AW1870">
            <v>0</v>
          </cell>
          <cell r="AX1870">
            <v>0</v>
          </cell>
          <cell r="AY1870" t="str">
            <v>HSS139.7X9.5</v>
          </cell>
        </row>
        <row r="1871">
          <cell r="A1871" t="str">
            <v>HSS</v>
          </cell>
          <cell r="B1871" t="str">
            <v>HSS5.500X0.258</v>
          </cell>
          <cell r="C1871">
            <v>14.5</v>
          </cell>
          <cell r="D1871">
            <v>3.98</v>
          </cell>
          <cell r="E1871">
            <v>0</v>
          </cell>
          <cell r="F1871">
            <v>0</v>
          </cell>
          <cell r="G1871">
            <v>5.5</v>
          </cell>
          <cell r="H1871">
            <v>0</v>
          </cell>
          <cell r="I1871">
            <v>0</v>
          </cell>
          <cell r="J1871">
            <v>0</v>
          </cell>
          <cell r="K1871">
            <v>0</v>
          </cell>
          <cell r="L1871">
            <v>0</v>
          </cell>
          <cell r="M1871">
            <v>0</v>
          </cell>
          <cell r="N1871">
            <v>0.25800000000000001</v>
          </cell>
          <cell r="O1871">
            <v>0.24099999999999999</v>
          </cell>
          <cell r="P1871">
            <v>0</v>
          </cell>
          <cell r="Q1871">
            <v>0</v>
          </cell>
          <cell r="R1871">
            <v>0</v>
          </cell>
          <cell r="S1871">
            <v>0</v>
          </cell>
          <cell r="T1871">
            <v>0</v>
          </cell>
          <cell r="U1871">
            <v>0</v>
          </cell>
          <cell r="V1871">
            <v>0</v>
          </cell>
          <cell r="W1871">
            <v>0</v>
          </cell>
          <cell r="X1871">
            <v>0</v>
          </cell>
          <cell r="Y1871">
            <v>0</v>
          </cell>
          <cell r="Z1871">
            <v>0</v>
          </cell>
          <cell r="AA1871">
            <v>22.8</v>
          </cell>
          <cell r="AB1871">
            <v>0</v>
          </cell>
          <cell r="AC1871">
            <v>0</v>
          </cell>
          <cell r="AD1871">
            <v>0</v>
          </cell>
          <cell r="AE1871">
            <v>13.8</v>
          </cell>
          <cell r="AF1871">
            <v>6.67</v>
          </cell>
          <cell r="AG1871">
            <v>5.0199999999999996</v>
          </cell>
          <cell r="AH1871">
            <v>1.86</v>
          </cell>
          <cell r="AI1871">
            <v>13.8</v>
          </cell>
          <cell r="AJ1871">
            <v>6.67</v>
          </cell>
          <cell r="AK1871">
            <v>5.0199999999999996</v>
          </cell>
          <cell r="AL1871">
            <v>1.86</v>
          </cell>
          <cell r="AM1871">
            <v>0</v>
          </cell>
          <cell r="AN1871">
            <v>27.6</v>
          </cell>
          <cell r="AO1871">
            <v>0</v>
          </cell>
          <cell r="AP1871">
            <v>10</v>
          </cell>
          <cell r="AQ1871">
            <v>0</v>
          </cell>
          <cell r="AR1871">
            <v>0</v>
          </cell>
          <cell r="AS1871">
            <v>0</v>
          </cell>
          <cell r="AT1871">
            <v>0</v>
          </cell>
          <cell r="AU1871">
            <v>0</v>
          </cell>
          <cell r="AV1871">
            <v>0</v>
          </cell>
          <cell r="AW1871">
            <v>0</v>
          </cell>
          <cell r="AX1871">
            <v>0</v>
          </cell>
          <cell r="AY1871" t="str">
            <v>HSS139.7X6.6</v>
          </cell>
        </row>
        <row r="1872">
          <cell r="A1872" t="str">
            <v>HSS</v>
          </cell>
          <cell r="B1872" t="str">
            <v>HSS5.000X0.500</v>
          </cell>
          <cell r="C1872">
            <v>24.1</v>
          </cell>
          <cell r="D1872">
            <v>6.62</v>
          </cell>
          <cell r="E1872">
            <v>0</v>
          </cell>
          <cell r="F1872">
            <v>0</v>
          </cell>
          <cell r="G1872">
            <v>5</v>
          </cell>
          <cell r="H1872">
            <v>0</v>
          </cell>
          <cell r="I1872">
            <v>0</v>
          </cell>
          <cell r="J1872">
            <v>0</v>
          </cell>
          <cell r="K1872">
            <v>0</v>
          </cell>
          <cell r="L1872">
            <v>0</v>
          </cell>
          <cell r="M1872">
            <v>0</v>
          </cell>
          <cell r="N1872">
            <v>0.5</v>
          </cell>
          <cell r="O1872">
            <v>0.46500000000000002</v>
          </cell>
          <cell r="P1872">
            <v>0</v>
          </cell>
          <cell r="Q1872">
            <v>0</v>
          </cell>
          <cell r="R1872">
            <v>0</v>
          </cell>
          <cell r="S1872">
            <v>0</v>
          </cell>
          <cell r="T1872">
            <v>0</v>
          </cell>
          <cell r="U1872">
            <v>0</v>
          </cell>
          <cell r="V1872">
            <v>0</v>
          </cell>
          <cell r="W1872">
            <v>0</v>
          </cell>
          <cell r="X1872">
            <v>0</v>
          </cell>
          <cell r="Y1872">
            <v>0</v>
          </cell>
          <cell r="Z1872">
            <v>0</v>
          </cell>
          <cell r="AA1872">
            <v>10.8</v>
          </cell>
          <cell r="AB1872">
            <v>0</v>
          </cell>
          <cell r="AC1872">
            <v>0</v>
          </cell>
          <cell r="AD1872">
            <v>0</v>
          </cell>
          <cell r="AE1872">
            <v>17.2</v>
          </cell>
          <cell r="AF1872">
            <v>9.6</v>
          </cell>
          <cell r="AG1872">
            <v>6.88</v>
          </cell>
          <cell r="AH1872">
            <v>1.61</v>
          </cell>
          <cell r="AI1872">
            <v>17.2</v>
          </cell>
          <cell r="AJ1872">
            <v>9.6</v>
          </cell>
          <cell r="AK1872">
            <v>6.88</v>
          </cell>
          <cell r="AL1872">
            <v>1.61</v>
          </cell>
          <cell r="AM1872">
            <v>0</v>
          </cell>
          <cell r="AN1872">
            <v>34.4</v>
          </cell>
          <cell r="AO1872">
            <v>0</v>
          </cell>
          <cell r="AP1872">
            <v>13.5</v>
          </cell>
          <cell r="AQ1872">
            <v>0</v>
          </cell>
          <cell r="AR1872">
            <v>0</v>
          </cell>
          <cell r="AS1872">
            <v>0</v>
          </cell>
          <cell r="AT1872">
            <v>0</v>
          </cell>
          <cell r="AU1872">
            <v>0</v>
          </cell>
          <cell r="AV1872">
            <v>0</v>
          </cell>
          <cell r="AW1872">
            <v>0</v>
          </cell>
          <cell r="AX1872">
            <v>0</v>
          </cell>
          <cell r="AY1872" t="str">
            <v>HSS127X12.7</v>
          </cell>
        </row>
        <row r="1873">
          <cell r="A1873" t="str">
            <v>HSS</v>
          </cell>
          <cell r="B1873" t="str">
            <v>HSS5.000X0.375</v>
          </cell>
          <cell r="C1873">
            <v>18.5</v>
          </cell>
          <cell r="D1873">
            <v>5.0999999999999996</v>
          </cell>
          <cell r="E1873">
            <v>0</v>
          </cell>
          <cell r="F1873">
            <v>0</v>
          </cell>
          <cell r="G1873">
            <v>5</v>
          </cell>
          <cell r="H1873">
            <v>0</v>
          </cell>
          <cell r="I1873">
            <v>0</v>
          </cell>
          <cell r="J1873">
            <v>0</v>
          </cell>
          <cell r="K1873">
            <v>0</v>
          </cell>
          <cell r="L1873">
            <v>0</v>
          </cell>
          <cell r="M1873">
            <v>0</v>
          </cell>
          <cell r="N1873">
            <v>0.375</v>
          </cell>
          <cell r="O1873">
            <v>0.34899999999999998</v>
          </cell>
          <cell r="P1873">
            <v>0</v>
          </cell>
          <cell r="Q1873">
            <v>0</v>
          </cell>
          <cell r="R1873">
            <v>0</v>
          </cell>
          <cell r="S1873">
            <v>0</v>
          </cell>
          <cell r="T1873">
            <v>0</v>
          </cell>
          <cell r="U1873">
            <v>0</v>
          </cell>
          <cell r="V1873">
            <v>0</v>
          </cell>
          <cell r="W1873">
            <v>0</v>
          </cell>
          <cell r="X1873">
            <v>0</v>
          </cell>
          <cell r="Y1873">
            <v>0</v>
          </cell>
          <cell r="Z1873">
            <v>0</v>
          </cell>
          <cell r="AA1873">
            <v>14.3</v>
          </cell>
          <cell r="AB1873">
            <v>0</v>
          </cell>
          <cell r="AC1873">
            <v>0</v>
          </cell>
          <cell r="AD1873">
            <v>0</v>
          </cell>
          <cell r="AE1873">
            <v>13.9</v>
          </cell>
          <cell r="AF1873">
            <v>7.56</v>
          </cell>
          <cell r="AG1873">
            <v>5.55</v>
          </cell>
          <cell r="AH1873">
            <v>1.65</v>
          </cell>
          <cell r="AI1873">
            <v>13.9</v>
          </cell>
          <cell r="AJ1873">
            <v>7.56</v>
          </cell>
          <cell r="AK1873">
            <v>5.55</v>
          </cell>
          <cell r="AL1873">
            <v>1.65</v>
          </cell>
          <cell r="AM1873">
            <v>0</v>
          </cell>
          <cell r="AN1873">
            <v>27.7</v>
          </cell>
          <cell r="AO1873">
            <v>0</v>
          </cell>
          <cell r="AP1873">
            <v>11</v>
          </cell>
          <cell r="AQ1873">
            <v>0</v>
          </cell>
          <cell r="AR1873">
            <v>0</v>
          </cell>
          <cell r="AS1873">
            <v>0</v>
          </cell>
          <cell r="AT1873">
            <v>0</v>
          </cell>
          <cell r="AU1873">
            <v>0</v>
          </cell>
          <cell r="AV1873">
            <v>0</v>
          </cell>
          <cell r="AW1873">
            <v>0</v>
          </cell>
          <cell r="AX1873">
            <v>0</v>
          </cell>
          <cell r="AY1873" t="str">
            <v>HSS127X9.5</v>
          </cell>
        </row>
        <row r="1874">
          <cell r="A1874" t="str">
            <v>HSS</v>
          </cell>
          <cell r="B1874" t="str">
            <v>HSS5.000X0.312</v>
          </cell>
          <cell r="C1874">
            <v>15.6</v>
          </cell>
          <cell r="D1874">
            <v>4.3</v>
          </cell>
          <cell r="E1874">
            <v>0</v>
          </cell>
          <cell r="F1874">
            <v>0</v>
          </cell>
          <cell r="G1874">
            <v>5</v>
          </cell>
          <cell r="H1874">
            <v>0</v>
          </cell>
          <cell r="I1874">
            <v>0</v>
          </cell>
          <cell r="J1874">
            <v>0</v>
          </cell>
          <cell r="K1874">
            <v>0</v>
          </cell>
          <cell r="L1874">
            <v>0</v>
          </cell>
          <cell r="M1874">
            <v>0</v>
          </cell>
          <cell r="N1874">
            <v>0.312</v>
          </cell>
          <cell r="O1874">
            <v>0.29099999999999998</v>
          </cell>
          <cell r="P1874">
            <v>0</v>
          </cell>
          <cell r="Q1874">
            <v>0</v>
          </cell>
          <cell r="R1874">
            <v>0</v>
          </cell>
          <cell r="S1874">
            <v>0</v>
          </cell>
          <cell r="T1874">
            <v>0</v>
          </cell>
          <cell r="U1874">
            <v>0</v>
          </cell>
          <cell r="V1874">
            <v>0</v>
          </cell>
          <cell r="W1874">
            <v>0</v>
          </cell>
          <cell r="X1874">
            <v>0</v>
          </cell>
          <cell r="Y1874">
            <v>0</v>
          </cell>
          <cell r="Z1874">
            <v>0</v>
          </cell>
          <cell r="AA1874">
            <v>17.2</v>
          </cell>
          <cell r="AB1874">
            <v>0</v>
          </cell>
          <cell r="AC1874">
            <v>0</v>
          </cell>
          <cell r="AD1874">
            <v>0</v>
          </cell>
          <cell r="AE1874">
            <v>12</v>
          </cell>
          <cell r="AF1874">
            <v>6.46</v>
          </cell>
          <cell r="AG1874">
            <v>4.79</v>
          </cell>
          <cell r="AH1874">
            <v>1.67</v>
          </cell>
          <cell r="AI1874">
            <v>12</v>
          </cell>
          <cell r="AJ1874">
            <v>6.46</v>
          </cell>
          <cell r="AK1874">
            <v>4.79</v>
          </cell>
          <cell r="AL1874">
            <v>1.67</v>
          </cell>
          <cell r="AM1874">
            <v>0</v>
          </cell>
          <cell r="AN1874">
            <v>24</v>
          </cell>
          <cell r="AO1874">
            <v>0</v>
          </cell>
          <cell r="AP1874">
            <v>9.52</v>
          </cell>
          <cell r="AQ1874">
            <v>0</v>
          </cell>
          <cell r="AR1874">
            <v>0</v>
          </cell>
          <cell r="AS1874">
            <v>0</v>
          </cell>
          <cell r="AT1874">
            <v>0</v>
          </cell>
          <cell r="AU1874">
            <v>0</v>
          </cell>
          <cell r="AV1874">
            <v>0</v>
          </cell>
          <cell r="AW1874">
            <v>0</v>
          </cell>
          <cell r="AX1874">
            <v>0</v>
          </cell>
          <cell r="AY1874" t="str">
            <v>HSS127X7.9</v>
          </cell>
        </row>
        <row r="1875">
          <cell r="A1875" t="str">
            <v>HSS</v>
          </cell>
          <cell r="B1875" t="str">
            <v>HSS5.000X0.258</v>
          </cell>
          <cell r="C1875">
            <v>13.1</v>
          </cell>
          <cell r="D1875">
            <v>3.6</v>
          </cell>
          <cell r="E1875">
            <v>0</v>
          </cell>
          <cell r="F1875">
            <v>0</v>
          </cell>
          <cell r="G1875">
            <v>5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0.25800000000000001</v>
          </cell>
          <cell r="O1875">
            <v>0.24099999999999999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20.7</v>
          </cell>
          <cell r="AB1875">
            <v>0</v>
          </cell>
          <cell r="AC1875">
            <v>0</v>
          </cell>
          <cell r="AD1875">
            <v>0</v>
          </cell>
          <cell r="AE1875">
            <v>10.199999999999999</v>
          </cell>
          <cell r="AF1875">
            <v>5.46</v>
          </cell>
          <cell r="AG1875">
            <v>4.09</v>
          </cell>
          <cell r="AH1875">
            <v>1.68</v>
          </cell>
          <cell r="AI1875">
            <v>10.199999999999999</v>
          </cell>
          <cell r="AJ1875">
            <v>5.46</v>
          </cell>
          <cell r="AK1875">
            <v>4.09</v>
          </cell>
          <cell r="AL1875">
            <v>1.68</v>
          </cell>
          <cell r="AM1875">
            <v>0</v>
          </cell>
          <cell r="AN1875">
            <v>20.5</v>
          </cell>
          <cell r="AO1875">
            <v>0</v>
          </cell>
          <cell r="AP1875">
            <v>8.15</v>
          </cell>
          <cell r="AQ1875">
            <v>0</v>
          </cell>
          <cell r="AR1875">
            <v>0</v>
          </cell>
          <cell r="AS1875">
            <v>0</v>
          </cell>
          <cell r="AT1875">
            <v>0</v>
          </cell>
          <cell r="AU1875">
            <v>0</v>
          </cell>
          <cell r="AV1875">
            <v>0</v>
          </cell>
          <cell r="AW1875">
            <v>0</v>
          </cell>
          <cell r="AX1875">
            <v>0</v>
          </cell>
          <cell r="AY1875" t="str">
            <v>HSS127X6.6</v>
          </cell>
        </row>
        <row r="1876">
          <cell r="A1876" t="str">
            <v>HSS</v>
          </cell>
          <cell r="B1876" t="str">
            <v>HSS5.000X0.250</v>
          </cell>
          <cell r="C1876">
            <v>12.7</v>
          </cell>
          <cell r="D1876">
            <v>3.49</v>
          </cell>
          <cell r="E1876">
            <v>0</v>
          </cell>
          <cell r="F1876">
            <v>0</v>
          </cell>
          <cell r="G1876">
            <v>5</v>
          </cell>
          <cell r="H1876">
            <v>0</v>
          </cell>
          <cell r="I1876">
            <v>0</v>
          </cell>
          <cell r="J1876">
            <v>0</v>
          </cell>
          <cell r="K1876">
            <v>0</v>
          </cell>
          <cell r="L1876">
            <v>0</v>
          </cell>
          <cell r="M1876">
            <v>0</v>
          </cell>
          <cell r="N1876">
            <v>0.25</v>
          </cell>
          <cell r="O1876">
            <v>0.23300000000000001</v>
          </cell>
          <cell r="P1876">
            <v>0</v>
          </cell>
          <cell r="Q1876">
            <v>0</v>
          </cell>
          <cell r="R1876">
            <v>0</v>
          </cell>
          <cell r="S1876">
            <v>0</v>
          </cell>
          <cell r="T1876">
            <v>0</v>
          </cell>
          <cell r="U1876">
            <v>0</v>
          </cell>
          <cell r="V1876">
            <v>0</v>
          </cell>
          <cell r="W1876">
            <v>0</v>
          </cell>
          <cell r="X1876">
            <v>0</v>
          </cell>
          <cell r="Y1876">
            <v>0</v>
          </cell>
          <cell r="Z1876">
            <v>0</v>
          </cell>
          <cell r="AA1876">
            <v>21.5</v>
          </cell>
          <cell r="AB1876">
            <v>0</v>
          </cell>
          <cell r="AC1876">
            <v>0</v>
          </cell>
          <cell r="AD1876">
            <v>0</v>
          </cell>
          <cell r="AE1876">
            <v>9.94</v>
          </cell>
          <cell r="AF1876">
            <v>5.3</v>
          </cell>
          <cell r="AG1876">
            <v>3.97</v>
          </cell>
          <cell r="AH1876">
            <v>1.69</v>
          </cell>
          <cell r="AI1876">
            <v>9.94</v>
          </cell>
          <cell r="AJ1876">
            <v>5.3</v>
          </cell>
          <cell r="AK1876">
            <v>3.97</v>
          </cell>
          <cell r="AL1876">
            <v>1.69</v>
          </cell>
          <cell r="AM1876">
            <v>0</v>
          </cell>
          <cell r="AN1876">
            <v>19.899999999999999</v>
          </cell>
          <cell r="AO1876">
            <v>0</v>
          </cell>
          <cell r="AP1876">
            <v>7.92</v>
          </cell>
          <cell r="AQ1876">
            <v>0</v>
          </cell>
          <cell r="AR1876">
            <v>0</v>
          </cell>
          <cell r="AS1876">
            <v>0</v>
          </cell>
          <cell r="AT1876">
            <v>0</v>
          </cell>
          <cell r="AU1876">
            <v>0</v>
          </cell>
          <cell r="AV1876">
            <v>0</v>
          </cell>
          <cell r="AW1876">
            <v>0</v>
          </cell>
          <cell r="AX1876">
            <v>0</v>
          </cell>
          <cell r="AY1876" t="str">
            <v>HSS127X6.4</v>
          </cell>
        </row>
        <row r="1877">
          <cell r="A1877" t="str">
            <v>HSS</v>
          </cell>
          <cell r="B1877" t="str">
            <v>HSS5.000X0.188</v>
          </cell>
          <cell r="C1877">
            <v>9.67</v>
          </cell>
          <cell r="D1877">
            <v>2.64</v>
          </cell>
          <cell r="E1877">
            <v>0</v>
          </cell>
          <cell r="F1877">
            <v>0</v>
          </cell>
          <cell r="G1877">
            <v>5</v>
          </cell>
          <cell r="H1877">
            <v>0</v>
          </cell>
          <cell r="I1877">
            <v>0</v>
          </cell>
          <cell r="J1877">
            <v>0</v>
          </cell>
          <cell r="K1877">
            <v>0</v>
          </cell>
          <cell r="L1877">
            <v>0</v>
          </cell>
          <cell r="M1877">
            <v>0</v>
          </cell>
          <cell r="N1877">
            <v>0.188</v>
          </cell>
          <cell r="O1877">
            <v>0.17399999999999999</v>
          </cell>
          <cell r="P1877">
            <v>0</v>
          </cell>
          <cell r="Q1877">
            <v>0</v>
          </cell>
          <cell r="R1877">
            <v>0</v>
          </cell>
          <cell r="S1877">
            <v>0</v>
          </cell>
          <cell r="T1877">
            <v>0</v>
          </cell>
          <cell r="U1877">
            <v>0</v>
          </cell>
          <cell r="V1877">
            <v>0</v>
          </cell>
          <cell r="W1877">
            <v>0</v>
          </cell>
          <cell r="X1877">
            <v>0</v>
          </cell>
          <cell r="Y1877">
            <v>0</v>
          </cell>
          <cell r="Z1877">
            <v>0</v>
          </cell>
          <cell r="AA1877">
            <v>28.7</v>
          </cell>
          <cell r="AB1877">
            <v>0</v>
          </cell>
          <cell r="AC1877">
            <v>0</v>
          </cell>
          <cell r="AD1877">
            <v>0</v>
          </cell>
          <cell r="AE1877">
            <v>7.69</v>
          </cell>
          <cell r="AF1877">
            <v>4.05</v>
          </cell>
          <cell r="AG1877">
            <v>3.08</v>
          </cell>
          <cell r="AH1877">
            <v>1.71</v>
          </cell>
          <cell r="AI1877">
            <v>7.69</v>
          </cell>
          <cell r="AJ1877">
            <v>4.05</v>
          </cell>
          <cell r="AK1877">
            <v>3.08</v>
          </cell>
          <cell r="AL1877">
            <v>1.71</v>
          </cell>
          <cell r="AM1877">
            <v>0</v>
          </cell>
          <cell r="AN1877">
            <v>15.4</v>
          </cell>
          <cell r="AO1877">
            <v>0</v>
          </cell>
          <cell r="AP1877">
            <v>6.14</v>
          </cell>
          <cell r="AQ1877">
            <v>0</v>
          </cell>
          <cell r="AR1877">
            <v>0</v>
          </cell>
          <cell r="AS1877">
            <v>0</v>
          </cell>
          <cell r="AT1877">
            <v>0</v>
          </cell>
          <cell r="AU1877">
            <v>0</v>
          </cell>
          <cell r="AV1877">
            <v>0</v>
          </cell>
          <cell r="AW1877">
            <v>0</v>
          </cell>
          <cell r="AX1877">
            <v>0</v>
          </cell>
          <cell r="AY1877" t="str">
            <v>HSS127X4.8</v>
          </cell>
        </row>
        <row r="1878">
          <cell r="A1878" t="str">
            <v>HSS</v>
          </cell>
          <cell r="B1878" t="str">
            <v>HSS5.000X0.125</v>
          </cell>
          <cell r="C1878">
            <v>6.51</v>
          </cell>
          <cell r="D1878">
            <v>1.78</v>
          </cell>
          <cell r="E1878">
            <v>0</v>
          </cell>
          <cell r="F1878">
            <v>0</v>
          </cell>
          <cell r="G1878">
            <v>5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0</v>
          </cell>
          <cell r="M1878">
            <v>0</v>
          </cell>
          <cell r="N1878">
            <v>0.125</v>
          </cell>
          <cell r="O1878">
            <v>0.11600000000000001</v>
          </cell>
          <cell r="P1878">
            <v>0</v>
          </cell>
          <cell r="Q1878">
            <v>0</v>
          </cell>
          <cell r="R1878">
            <v>0</v>
          </cell>
          <cell r="S1878">
            <v>0</v>
          </cell>
          <cell r="T1878">
            <v>0</v>
          </cell>
          <cell r="U1878">
            <v>0</v>
          </cell>
          <cell r="V1878">
            <v>0</v>
          </cell>
          <cell r="W1878">
            <v>0</v>
          </cell>
          <cell r="X1878">
            <v>0</v>
          </cell>
          <cell r="Y1878">
            <v>0</v>
          </cell>
          <cell r="Z1878">
            <v>0</v>
          </cell>
          <cell r="AA1878">
            <v>43.1</v>
          </cell>
          <cell r="AB1878">
            <v>0</v>
          </cell>
          <cell r="AC1878">
            <v>0</v>
          </cell>
          <cell r="AD1878">
            <v>0</v>
          </cell>
          <cell r="AE1878">
            <v>5.31</v>
          </cell>
          <cell r="AF1878">
            <v>2.77</v>
          </cell>
          <cell r="AG1878">
            <v>2.12</v>
          </cell>
          <cell r="AH1878">
            <v>1.73</v>
          </cell>
          <cell r="AI1878">
            <v>5.31</v>
          </cell>
          <cell r="AJ1878">
            <v>2.77</v>
          </cell>
          <cell r="AK1878">
            <v>2.12</v>
          </cell>
          <cell r="AL1878">
            <v>1.73</v>
          </cell>
          <cell r="AM1878">
            <v>0</v>
          </cell>
          <cell r="AN1878">
            <v>10.6</v>
          </cell>
          <cell r="AO1878">
            <v>0</v>
          </cell>
          <cell r="AP1878">
            <v>4.24</v>
          </cell>
          <cell r="AQ1878">
            <v>0</v>
          </cell>
          <cell r="AR1878">
            <v>0</v>
          </cell>
          <cell r="AS1878">
            <v>0</v>
          </cell>
          <cell r="AT1878">
            <v>0</v>
          </cell>
          <cell r="AU1878">
            <v>0</v>
          </cell>
          <cell r="AV1878">
            <v>0</v>
          </cell>
          <cell r="AW1878">
            <v>0</v>
          </cell>
          <cell r="AX1878">
            <v>0</v>
          </cell>
          <cell r="AY1878" t="str">
            <v>HSS127X3.2</v>
          </cell>
        </row>
        <row r="1879">
          <cell r="A1879" t="str">
            <v>HSS</v>
          </cell>
          <cell r="B1879" t="str">
            <v>HSS4.500X0.337</v>
          </cell>
          <cell r="C1879">
            <v>15</v>
          </cell>
          <cell r="D1879">
            <v>4.1399999999999997</v>
          </cell>
          <cell r="E1879">
            <v>0</v>
          </cell>
          <cell r="F1879">
            <v>0</v>
          </cell>
          <cell r="G1879">
            <v>4.5</v>
          </cell>
          <cell r="H1879">
            <v>0</v>
          </cell>
          <cell r="I1879">
            <v>0</v>
          </cell>
          <cell r="J1879">
            <v>0</v>
          </cell>
          <cell r="K1879">
            <v>0</v>
          </cell>
          <cell r="L1879">
            <v>0</v>
          </cell>
          <cell r="M1879">
            <v>0</v>
          </cell>
          <cell r="N1879">
            <v>0.33700000000000002</v>
          </cell>
          <cell r="O1879">
            <v>0.315</v>
          </cell>
          <cell r="P1879">
            <v>0</v>
          </cell>
          <cell r="Q1879">
            <v>0</v>
          </cell>
          <cell r="R1879">
            <v>0</v>
          </cell>
          <cell r="S1879">
            <v>0</v>
          </cell>
          <cell r="T1879">
            <v>0</v>
          </cell>
          <cell r="U1879">
            <v>0</v>
          </cell>
          <cell r="V1879">
            <v>0</v>
          </cell>
          <cell r="W1879">
            <v>0</v>
          </cell>
          <cell r="X1879">
            <v>0</v>
          </cell>
          <cell r="Y1879">
            <v>0</v>
          </cell>
          <cell r="Z1879">
            <v>0</v>
          </cell>
          <cell r="AA1879">
            <v>14.3</v>
          </cell>
          <cell r="AB1879">
            <v>0</v>
          </cell>
          <cell r="AC1879">
            <v>0</v>
          </cell>
          <cell r="AD1879">
            <v>0</v>
          </cell>
          <cell r="AE1879">
            <v>9.1199999999999992</v>
          </cell>
          <cell r="AF1879">
            <v>5.53</v>
          </cell>
          <cell r="AG1879">
            <v>4.05</v>
          </cell>
          <cell r="AH1879">
            <v>1.48</v>
          </cell>
          <cell r="AI1879">
            <v>9.1199999999999992</v>
          </cell>
          <cell r="AJ1879">
            <v>5.53</v>
          </cell>
          <cell r="AK1879">
            <v>4.05</v>
          </cell>
          <cell r="AL1879">
            <v>1.48</v>
          </cell>
          <cell r="AM1879">
            <v>0</v>
          </cell>
          <cell r="AN1879">
            <v>18.2</v>
          </cell>
          <cell r="AO1879">
            <v>0</v>
          </cell>
          <cell r="AP1879">
            <v>8.0299999999999994</v>
          </cell>
          <cell r="AQ1879">
            <v>0</v>
          </cell>
          <cell r="AR1879">
            <v>0</v>
          </cell>
          <cell r="AS1879">
            <v>0</v>
          </cell>
          <cell r="AT1879">
            <v>0</v>
          </cell>
          <cell r="AU1879">
            <v>0</v>
          </cell>
          <cell r="AV1879">
            <v>0</v>
          </cell>
          <cell r="AW1879">
            <v>0</v>
          </cell>
          <cell r="AX1879">
            <v>0</v>
          </cell>
          <cell r="AY1879" t="str">
            <v>HSS114.3X8.6</v>
          </cell>
        </row>
        <row r="1880">
          <cell r="A1880" t="str">
            <v>HSS</v>
          </cell>
          <cell r="B1880" t="str">
            <v>HSS4.500X0.237</v>
          </cell>
          <cell r="C1880">
            <v>10.8</v>
          </cell>
          <cell r="D1880">
            <v>2.97</v>
          </cell>
          <cell r="E1880">
            <v>0</v>
          </cell>
          <cell r="F1880">
            <v>0</v>
          </cell>
          <cell r="G1880">
            <v>4.5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0</v>
          </cell>
          <cell r="M1880">
            <v>0</v>
          </cell>
          <cell r="N1880">
            <v>0.23699999999999999</v>
          </cell>
          <cell r="O1880">
            <v>0.221</v>
          </cell>
          <cell r="P1880">
            <v>0</v>
          </cell>
          <cell r="Q1880">
            <v>0</v>
          </cell>
          <cell r="R1880">
            <v>0</v>
          </cell>
          <cell r="S1880">
            <v>0</v>
          </cell>
          <cell r="T1880">
            <v>0</v>
          </cell>
          <cell r="U1880">
            <v>0</v>
          </cell>
          <cell r="V1880">
            <v>0</v>
          </cell>
          <cell r="W1880">
            <v>0</v>
          </cell>
          <cell r="X1880">
            <v>0</v>
          </cell>
          <cell r="Y1880">
            <v>0</v>
          </cell>
          <cell r="Z1880">
            <v>0</v>
          </cell>
          <cell r="AA1880">
            <v>20.399999999999999</v>
          </cell>
          <cell r="AB1880">
            <v>0</v>
          </cell>
          <cell r="AC1880">
            <v>0</v>
          </cell>
          <cell r="AD1880">
            <v>0</v>
          </cell>
          <cell r="AE1880">
            <v>6.82</v>
          </cell>
          <cell r="AF1880">
            <v>4.05</v>
          </cell>
          <cell r="AG1880">
            <v>3.03</v>
          </cell>
          <cell r="AH1880">
            <v>1.51</v>
          </cell>
          <cell r="AI1880">
            <v>6.82</v>
          </cell>
          <cell r="AJ1880">
            <v>4.05</v>
          </cell>
          <cell r="AK1880">
            <v>3.03</v>
          </cell>
          <cell r="AL1880">
            <v>1.51</v>
          </cell>
          <cell r="AM1880">
            <v>0</v>
          </cell>
          <cell r="AN1880">
            <v>13.6</v>
          </cell>
          <cell r="AO1880">
            <v>0</v>
          </cell>
          <cell r="AP1880">
            <v>6.03</v>
          </cell>
          <cell r="AQ1880">
            <v>0</v>
          </cell>
          <cell r="AR1880">
            <v>0</v>
          </cell>
          <cell r="AS1880">
            <v>0</v>
          </cell>
          <cell r="AT1880">
            <v>0</v>
          </cell>
          <cell r="AU1880">
            <v>0</v>
          </cell>
          <cell r="AV1880">
            <v>0</v>
          </cell>
          <cell r="AW1880">
            <v>0</v>
          </cell>
          <cell r="AX1880">
            <v>0</v>
          </cell>
          <cell r="AY1880" t="str">
            <v>HSS114.3X6</v>
          </cell>
        </row>
        <row r="1881">
          <cell r="A1881" t="str">
            <v>HSS</v>
          </cell>
          <cell r="B1881" t="str">
            <v>HSS4.500X0.188</v>
          </cell>
          <cell r="C1881">
            <v>8.67</v>
          </cell>
          <cell r="D1881">
            <v>2.36</v>
          </cell>
          <cell r="E1881">
            <v>0</v>
          </cell>
          <cell r="F1881">
            <v>0</v>
          </cell>
          <cell r="G1881">
            <v>4.5</v>
          </cell>
          <cell r="H1881">
            <v>0</v>
          </cell>
          <cell r="I1881">
            <v>0</v>
          </cell>
          <cell r="J1881">
            <v>0</v>
          </cell>
          <cell r="K1881">
            <v>0</v>
          </cell>
          <cell r="L1881">
            <v>0</v>
          </cell>
          <cell r="M1881">
            <v>0</v>
          </cell>
          <cell r="N1881">
            <v>0.188</v>
          </cell>
          <cell r="O1881">
            <v>0.17399999999999999</v>
          </cell>
          <cell r="P1881">
            <v>0</v>
          </cell>
          <cell r="Q1881">
            <v>0</v>
          </cell>
          <cell r="R1881">
            <v>0</v>
          </cell>
          <cell r="S1881">
            <v>0</v>
          </cell>
          <cell r="T1881">
            <v>0</v>
          </cell>
          <cell r="U1881">
            <v>0</v>
          </cell>
          <cell r="V1881">
            <v>0</v>
          </cell>
          <cell r="W1881">
            <v>0</v>
          </cell>
          <cell r="X1881">
            <v>0</v>
          </cell>
          <cell r="Y1881">
            <v>0</v>
          </cell>
          <cell r="Z1881">
            <v>0</v>
          </cell>
          <cell r="AA1881">
            <v>25.9</v>
          </cell>
          <cell r="AB1881">
            <v>0</v>
          </cell>
          <cell r="AC1881">
            <v>0</v>
          </cell>
          <cell r="AD1881">
            <v>0</v>
          </cell>
          <cell r="AE1881">
            <v>5.54</v>
          </cell>
          <cell r="AF1881">
            <v>3.26</v>
          </cell>
          <cell r="AG1881">
            <v>2.46</v>
          </cell>
          <cell r="AH1881">
            <v>1.53</v>
          </cell>
          <cell r="AI1881">
            <v>5.54</v>
          </cell>
          <cell r="AJ1881">
            <v>3.26</v>
          </cell>
          <cell r="AK1881">
            <v>2.46</v>
          </cell>
          <cell r="AL1881">
            <v>1.53</v>
          </cell>
          <cell r="AM1881">
            <v>0</v>
          </cell>
          <cell r="AN1881">
            <v>11.1</v>
          </cell>
          <cell r="AO1881">
            <v>0</v>
          </cell>
          <cell r="AP1881">
            <v>4.91</v>
          </cell>
          <cell r="AQ1881">
            <v>0</v>
          </cell>
          <cell r="AR1881">
            <v>0</v>
          </cell>
          <cell r="AS1881">
            <v>0</v>
          </cell>
          <cell r="AT1881">
            <v>0</v>
          </cell>
          <cell r="AU1881">
            <v>0</v>
          </cell>
          <cell r="AV1881">
            <v>0</v>
          </cell>
          <cell r="AW1881">
            <v>0</v>
          </cell>
          <cell r="AX1881">
            <v>0</v>
          </cell>
          <cell r="AY1881" t="str">
            <v>HSS114.3X4.8</v>
          </cell>
        </row>
        <row r="1882">
          <cell r="A1882" t="str">
            <v>HSS</v>
          </cell>
          <cell r="B1882" t="str">
            <v>HSS4.500X0.125</v>
          </cell>
          <cell r="C1882">
            <v>5.85</v>
          </cell>
          <cell r="D1882">
            <v>1.6</v>
          </cell>
          <cell r="E1882">
            <v>0</v>
          </cell>
          <cell r="F1882">
            <v>0</v>
          </cell>
          <cell r="G1882">
            <v>4.5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0.125</v>
          </cell>
          <cell r="O1882">
            <v>0.11600000000000001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38.799999999999997</v>
          </cell>
          <cell r="AB1882">
            <v>0</v>
          </cell>
          <cell r="AC1882">
            <v>0</v>
          </cell>
          <cell r="AD1882">
            <v>0</v>
          </cell>
          <cell r="AE1882">
            <v>3.84</v>
          </cell>
          <cell r="AF1882">
            <v>2.23</v>
          </cell>
          <cell r="AG1882">
            <v>1.71</v>
          </cell>
          <cell r="AH1882">
            <v>1.55</v>
          </cell>
          <cell r="AI1882">
            <v>3.84</v>
          </cell>
          <cell r="AJ1882">
            <v>2.23</v>
          </cell>
          <cell r="AK1882">
            <v>1.71</v>
          </cell>
          <cell r="AL1882">
            <v>1.55</v>
          </cell>
          <cell r="AM1882">
            <v>0</v>
          </cell>
          <cell r="AN1882">
            <v>7.68</v>
          </cell>
          <cell r="AO1882">
            <v>0</v>
          </cell>
          <cell r="AP1882">
            <v>3.41</v>
          </cell>
          <cell r="AQ1882">
            <v>0</v>
          </cell>
          <cell r="AR1882">
            <v>0</v>
          </cell>
          <cell r="AS1882">
            <v>0</v>
          </cell>
          <cell r="AT1882">
            <v>0</v>
          </cell>
          <cell r="AU1882">
            <v>0</v>
          </cell>
          <cell r="AV1882">
            <v>0</v>
          </cell>
          <cell r="AW1882">
            <v>0</v>
          </cell>
          <cell r="AX1882">
            <v>0</v>
          </cell>
          <cell r="AY1882" t="str">
            <v>HSS114.3X3.2</v>
          </cell>
        </row>
        <row r="1883">
          <cell r="A1883" t="str">
            <v>HSS</v>
          </cell>
          <cell r="B1883" t="str">
            <v>HSS4.000X0.337</v>
          </cell>
          <cell r="C1883">
            <v>13.2</v>
          </cell>
          <cell r="D1883">
            <v>3.65</v>
          </cell>
          <cell r="E1883">
            <v>0</v>
          </cell>
          <cell r="F1883">
            <v>0</v>
          </cell>
          <cell r="G1883">
            <v>4</v>
          </cell>
          <cell r="H1883">
            <v>0</v>
          </cell>
          <cell r="I1883">
            <v>0</v>
          </cell>
          <cell r="J1883">
            <v>0</v>
          </cell>
          <cell r="K1883">
            <v>0</v>
          </cell>
          <cell r="L1883">
            <v>0</v>
          </cell>
          <cell r="M1883">
            <v>0</v>
          </cell>
          <cell r="N1883">
            <v>0.33700000000000002</v>
          </cell>
          <cell r="O1883">
            <v>0.315</v>
          </cell>
          <cell r="P1883">
            <v>0</v>
          </cell>
          <cell r="Q1883">
            <v>0</v>
          </cell>
          <cell r="R1883">
            <v>0</v>
          </cell>
          <cell r="S1883">
            <v>0</v>
          </cell>
          <cell r="T1883">
            <v>0</v>
          </cell>
          <cell r="U1883">
            <v>0</v>
          </cell>
          <cell r="V1883">
            <v>0</v>
          </cell>
          <cell r="W1883">
            <v>0</v>
          </cell>
          <cell r="X1883">
            <v>0</v>
          </cell>
          <cell r="Y1883">
            <v>0</v>
          </cell>
          <cell r="Z1883">
            <v>0</v>
          </cell>
          <cell r="AA1883">
            <v>12.7</v>
          </cell>
          <cell r="AB1883">
            <v>0</v>
          </cell>
          <cell r="AC1883">
            <v>0</v>
          </cell>
          <cell r="AD1883">
            <v>0</v>
          </cell>
          <cell r="AE1883">
            <v>6.24</v>
          </cell>
          <cell r="AF1883">
            <v>4.29</v>
          </cell>
          <cell r="AG1883">
            <v>3.12</v>
          </cell>
          <cell r="AH1883">
            <v>1.31</v>
          </cell>
          <cell r="AI1883">
            <v>6.24</v>
          </cell>
          <cell r="AJ1883">
            <v>4.29</v>
          </cell>
          <cell r="AK1883">
            <v>3.12</v>
          </cell>
          <cell r="AL1883">
            <v>1.31</v>
          </cell>
          <cell r="AM1883">
            <v>0</v>
          </cell>
          <cell r="AN1883">
            <v>12.5</v>
          </cell>
          <cell r="AO1883">
            <v>0</v>
          </cell>
          <cell r="AP1883">
            <v>6.16</v>
          </cell>
          <cell r="AQ1883">
            <v>0</v>
          </cell>
          <cell r="AR1883">
            <v>0</v>
          </cell>
          <cell r="AS1883">
            <v>0</v>
          </cell>
          <cell r="AT1883">
            <v>0</v>
          </cell>
          <cell r="AU1883">
            <v>0</v>
          </cell>
          <cell r="AV1883">
            <v>0</v>
          </cell>
          <cell r="AW1883">
            <v>0</v>
          </cell>
          <cell r="AX1883">
            <v>0</v>
          </cell>
          <cell r="AY1883" t="str">
            <v>HSS101.6X8.6</v>
          </cell>
        </row>
        <row r="1884">
          <cell r="A1884" t="str">
            <v>HSS</v>
          </cell>
          <cell r="B1884" t="str">
            <v>HSS4.000X0.313</v>
          </cell>
          <cell r="C1884">
            <v>12.3</v>
          </cell>
          <cell r="D1884">
            <v>3.39</v>
          </cell>
          <cell r="E1884">
            <v>0</v>
          </cell>
          <cell r="F1884">
            <v>0</v>
          </cell>
          <cell r="G1884">
            <v>4</v>
          </cell>
          <cell r="H1884">
            <v>0</v>
          </cell>
          <cell r="I1884">
            <v>0</v>
          </cell>
          <cell r="J1884">
            <v>0</v>
          </cell>
          <cell r="K1884">
            <v>0</v>
          </cell>
          <cell r="L1884">
            <v>0</v>
          </cell>
          <cell r="M1884">
            <v>0</v>
          </cell>
          <cell r="N1884">
            <v>0.313</v>
          </cell>
          <cell r="O1884">
            <v>0.29099999999999998</v>
          </cell>
          <cell r="P1884">
            <v>0</v>
          </cell>
          <cell r="Q1884">
            <v>0</v>
          </cell>
          <cell r="R1884">
            <v>0</v>
          </cell>
          <cell r="S1884">
            <v>0</v>
          </cell>
          <cell r="T1884">
            <v>0</v>
          </cell>
          <cell r="U1884">
            <v>0</v>
          </cell>
          <cell r="V1884">
            <v>0</v>
          </cell>
          <cell r="W1884">
            <v>0</v>
          </cell>
          <cell r="X1884">
            <v>0</v>
          </cell>
          <cell r="Y1884">
            <v>0</v>
          </cell>
          <cell r="Z1884">
            <v>0</v>
          </cell>
          <cell r="AA1884">
            <v>13.7</v>
          </cell>
          <cell r="AB1884">
            <v>0</v>
          </cell>
          <cell r="AC1884">
            <v>0</v>
          </cell>
          <cell r="AD1884">
            <v>0</v>
          </cell>
          <cell r="AE1884">
            <v>5.87</v>
          </cell>
          <cell r="AF1884">
            <v>4.01</v>
          </cell>
          <cell r="AG1884">
            <v>2.93</v>
          </cell>
          <cell r="AH1884">
            <v>1.32</v>
          </cell>
          <cell r="AI1884">
            <v>5.87</v>
          </cell>
          <cell r="AJ1884">
            <v>4.01</v>
          </cell>
          <cell r="AK1884">
            <v>2.93</v>
          </cell>
          <cell r="AL1884">
            <v>1.32</v>
          </cell>
          <cell r="AM1884">
            <v>0</v>
          </cell>
          <cell r="AN1884">
            <v>11.7</v>
          </cell>
          <cell r="AO1884">
            <v>0</v>
          </cell>
          <cell r="AP1884">
            <v>5.8</v>
          </cell>
          <cell r="AQ1884">
            <v>0</v>
          </cell>
          <cell r="AR1884">
            <v>0</v>
          </cell>
          <cell r="AS1884">
            <v>0</v>
          </cell>
          <cell r="AT1884">
            <v>0</v>
          </cell>
          <cell r="AU1884">
            <v>0</v>
          </cell>
          <cell r="AV1884">
            <v>0</v>
          </cell>
          <cell r="AW1884">
            <v>0</v>
          </cell>
          <cell r="AX1884">
            <v>0</v>
          </cell>
          <cell r="AY1884" t="str">
            <v>HSS101.6X8</v>
          </cell>
        </row>
        <row r="1885">
          <cell r="A1885" t="str">
            <v>HSS</v>
          </cell>
          <cell r="B1885" t="str">
            <v>HSS4.000X0.250</v>
          </cell>
          <cell r="C1885">
            <v>10</v>
          </cell>
          <cell r="D1885">
            <v>2.76</v>
          </cell>
          <cell r="E1885">
            <v>0</v>
          </cell>
          <cell r="F1885">
            <v>0</v>
          </cell>
          <cell r="G1885">
            <v>4</v>
          </cell>
          <cell r="H1885">
            <v>0</v>
          </cell>
          <cell r="I1885">
            <v>0</v>
          </cell>
          <cell r="J1885">
            <v>0</v>
          </cell>
          <cell r="K1885">
            <v>0</v>
          </cell>
          <cell r="L1885">
            <v>0</v>
          </cell>
          <cell r="M1885">
            <v>0</v>
          </cell>
          <cell r="N1885">
            <v>0.25</v>
          </cell>
          <cell r="O1885">
            <v>0.23300000000000001</v>
          </cell>
          <cell r="P1885">
            <v>0</v>
          </cell>
          <cell r="Q1885">
            <v>0</v>
          </cell>
          <cell r="R1885">
            <v>0</v>
          </cell>
          <cell r="S1885">
            <v>0</v>
          </cell>
          <cell r="T1885">
            <v>0</v>
          </cell>
          <cell r="U1885">
            <v>0</v>
          </cell>
          <cell r="V1885">
            <v>0</v>
          </cell>
          <cell r="W1885">
            <v>0</v>
          </cell>
          <cell r="X1885">
            <v>0</v>
          </cell>
          <cell r="Y1885">
            <v>0</v>
          </cell>
          <cell r="Z1885">
            <v>0</v>
          </cell>
          <cell r="AA1885">
            <v>17.2</v>
          </cell>
          <cell r="AB1885">
            <v>0</v>
          </cell>
          <cell r="AC1885">
            <v>0</v>
          </cell>
          <cell r="AD1885">
            <v>0</v>
          </cell>
          <cell r="AE1885">
            <v>4.91</v>
          </cell>
          <cell r="AF1885">
            <v>3.31</v>
          </cell>
          <cell r="AG1885">
            <v>2.4500000000000002</v>
          </cell>
          <cell r="AH1885">
            <v>1.33</v>
          </cell>
          <cell r="AI1885">
            <v>4.91</v>
          </cell>
          <cell r="AJ1885">
            <v>3.31</v>
          </cell>
          <cell r="AK1885">
            <v>2.4500000000000002</v>
          </cell>
          <cell r="AL1885">
            <v>1.33</v>
          </cell>
          <cell r="AM1885">
            <v>0</v>
          </cell>
          <cell r="AN1885">
            <v>9.82</v>
          </cell>
          <cell r="AO1885">
            <v>0</v>
          </cell>
          <cell r="AP1885">
            <v>4.88</v>
          </cell>
          <cell r="AQ1885">
            <v>0</v>
          </cell>
          <cell r="AR1885">
            <v>0</v>
          </cell>
          <cell r="AS1885">
            <v>0</v>
          </cell>
          <cell r="AT1885">
            <v>0</v>
          </cell>
          <cell r="AU1885">
            <v>0</v>
          </cell>
          <cell r="AV1885">
            <v>0</v>
          </cell>
          <cell r="AW1885">
            <v>0</v>
          </cell>
          <cell r="AX1885">
            <v>0</v>
          </cell>
          <cell r="AY1885" t="str">
            <v>HSS101.6X6.4</v>
          </cell>
        </row>
        <row r="1886">
          <cell r="A1886" t="str">
            <v>HSS</v>
          </cell>
          <cell r="B1886" t="str">
            <v>HSS4.000X0.237</v>
          </cell>
          <cell r="C1886">
            <v>9.5299999999999994</v>
          </cell>
          <cell r="D1886">
            <v>2.62</v>
          </cell>
          <cell r="E1886">
            <v>0</v>
          </cell>
          <cell r="F1886">
            <v>0</v>
          </cell>
          <cell r="G1886">
            <v>4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0.23699999999999999</v>
          </cell>
          <cell r="O1886">
            <v>0.221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18.100000000000001</v>
          </cell>
          <cell r="AB1886">
            <v>0</v>
          </cell>
          <cell r="AC1886">
            <v>0</v>
          </cell>
          <cell r="AD1886">
            <v>0</v>
          </cell>
          <cell r="AE1886">
            <v>4.7</v>
          </cell>
          <cell r="AF1886">
            <v>3.16</v>
          </cell>
          <cell r="AG1886">
            <v>2.35</v>
          </cell>
          <cell r="AH1886">
            <v>1.34</v>
          </cell>
          <cell r="AI1886">
            <v>4.7</v>
          </cell>
          <cell r="AJ1886">
            <v>3.16</v>
          </cell>
          <cell r="AK1886">
            <v>2.35</v>
          </cell>
          <cell r="AL1886">
            <v>1.34</v>
          </cell>
          <cell r="AM1886">
            <v>0</v>
          </cell>
          <cell r="AN1886">
            <v>9.4</v>
          </cell>
          <cell r="AO1886">
            <v>0</v>
          </cell>
          <cell r="AP1886">
            <v>4.67</v>
          </cell>
          <cell r="AQ1886">
            <v>0</v>
          </cell>
          <cell r="AR1886">
            <v>0</v>
          </cell>
          <cell r="AS1886">
            <v>0</v>
          </cell>
          <cell r="AT1886">
            <v>0</v>
          </cell>
          <cell r="AU1886">
            <v>0</v>
          </cell>
          <cell r="AV1886">
            <v>0</v>
          </cell>
          <cell r="AW1886">
            <v>0</v>
          </cell>
          <cell r="AX1886">
            <v>0</v>
          </cell>
          <cell r="AY1886" t="str">
            <v>HSS101.6X6</v>
          </cell>
        </row>
        <row r="1887">
          <cell r="A1887" t="str">
            <v>HSS</v>
          </cell>
          <cell r="B1887" t="str">
            <v>HSS4.000X0.226</v>
          </cell>
          <cell r="C1887">
            <v>9.1199999999999992</v>
          </cell>
          <cell r="D1887">
            <v>2.5099999999999998</v>
          </cell>
          <cell r="E1887">
            <v>0</v>
          </cell>
          <cell r="F1887">
            <v>0</v>
          </cell>
          <cell r="G1887">
            <v>4</v>
          </cell>
          <cell r="H1887">
            <v>0</v>
          </cell>
          <cell r="I1887">
            <v>0</v>
          </cell>
          <cell r="J1887">
            <v>0</v>
          </cell>
          <cell r="K1887">
            <v>0</v>
          </cell>
          <cell r="L1887">
            <v>0</v>
          </cell>
          <cell r="M1887">
            <v>0</v>
          </cell>
          <cell r="N1887">
            <v>0.22600000000000001</v>
          </cell>
          <cell r="O1887">
            <v>0.21099999999999999</v>
          </cell>
          <cell r="P1887">
            <v>0</v>
          </cell>
          <cell r="Q1887">
            <v>0</v>
          </cell>
          <cell r="R1887">
            <v>0</v>
          </cell>
          <cell r="S1887">
            <v>0</v>
          </cell>
          <cell r="T1887">
            <v>0</v>
          </cell>
          <cell r="U1887">
            <v>0</v>
          </cell>
          <cell r="V1887">
            <v>0</v>
          </cell>
          <cell r="W1887">
            <v>0</v>
          </cell>
          <cell r="X1887">
            <v>0</v>
          </cell>
          <cell r="Y1887">
            <v>0</v>
          </cell>
          <cell r="Z1887">
            <v>0</v>
          </cell>
          <cell r="AA1887">
            <v>19</v>
          </cell>
          <cell r="AB1887">
            <v>0</v>
          </cell>
          <cell r="AC1887">
            <v>0</v>
          </cell>
          <cell r="AD1887">
            <v>0</v>
          </cell>
          <cell r="AE1887">
            <v>4.5199999999999996</v>
          </cell>
          <cell r="AF1887">
            <v>3.03</v>
          </cell>
          <cell r="AG1887">
            <v>2.2599999999999998</v>
          </cell>
          <cell r="AH1887">
            <v>1.34</v>
          </cell>
          <cell r="AI1887">
            <v>4.5199999999999996</v>
          </cell>
          <cell r="AJ1887">
            <v>3.03</v>
          </cell>
          <cell r="AK1887">
            <v>2.2599999999999998</v>
          </cell>
          <cell r="AL1887">
            <v>1.34</v>
          </cell>
          <cell r="AM1887">
            <v>0</v>
          </cell>
          <cell r="AN1887">
            <v>9.0399999999999991</v>
          </cell>
          <cell r="AO1887">
            <v>0</v>
          </cell>
          <cell r="AP1887">
            <v>4.5</v>
          </cell>
          <cell r="AQ1887">
            <v>0</v>
          </cell>
          <cell r="AR1887">
            <v>0</v>
          </cell>
          <cell r="AS1887">
            <v>0</v>
          </cell>
          <cell r="AT1887">
            <v>0</v>
          </cell>
          <cell r="AU1887">
            <v>0</v>
          </cell>
          <cell r="AV1887">
            <v>0</v>
          </cell>
          <cell r="AW1887">
            <v>0</v>
          </cell>
          <cell r="AX1887">
            <v>0</v>
          </cell>
          <cell r="AY1887" t="str">
            <v>HSS101.6X5.7</v>
          </cell>
        </row>
        <row r="1888">
          <cell r="A1888" t="str">
            <v>HSS</v>
          </cell>
          <cell r="B1888" t="str">
            <v>HSS4.000X0.220</v>
          </cell>
          <cell r="C1888">
            <v>8.89</v>
          </cell>
          <cell r="D1888">
            <v>2.44</v>
          </cell>
          <cell r="E1888">
            <v>0</v>
          </cell>
          <cell r="F1888">
            <v>0</v>
          </cell>
          <cell r="G1888">
            <v>4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0.22</v>
          </cell>
          <cell r="O1888">
            <v>0.20499999999999999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19.5</v>
          </cell>
          <cell r="AB1888">
            <v>0</v>
          </cell>
          <cell r="AC1888">
            <v>0</v>
          </cell>
          <cell r="AD1888">
            <v>0</v>
          </cell>
          <cell r="AE1888">
            <v>4.41</v>
          </cell>
          <cell r="AF1888">
            <v>2.96</v>
          </cell>
          <cell r="AG1888">
            <v>2.21</v>
          </cell>
          <cell r="AH1888">
            <v>1.34</v>
          </cell>
          <cell r="AI1888">
            <v>4.41</v>
          </cell>
          <cell r="AJ1888">
            <v>2.96</v>
          </cell>
          <cell r="AK1888">
            <v>2.21</v>
          </cell>
          <cell r="AL1888">
            <v>1.34</v>
          </cell>
          <cell r="AM1888">
            <v>0</v>
          </cell>
          <cell r="AN1888">
            <v>8.83</v>
          </cell>
          <cell r="AO1888">
            <v>0</v>
          </cell>
          <cell r="AP1888">
            <v>4.3899999999999997</v>
          </cell>
          <cell r="AQ1888">
            <v>0</v>
          </cell>
          <cell r="AR1888">
            <v>0</v>
          </cell>
          <cell r="AS1888">
            <v>0</v>
          </cell>
          <cell r="AT1888">
            <v>0</v>
          </cell>
          <cell r="AU1888">
            <v>0</v>
          </cell>
          <cell r="AV1888">
            <v>0</v>
          </cell>
          <cell r="AW1888">
            <v>0</v>
          </cell>
          <cell r="AX1888">
            <v>0</v>
          </cell>
          <cell r="AY1888" t="str">
            <v>HSS101.6X5.6</v>
          </cell>
        </row>
        <row r="1889">
          <cell r="A1889" t="str">
            <v>HSS</v>
          </cell>
          <cell r="B1889" t="str">
            <v>HSS4.000X0.188</v>
          </cell>
          <cell r="C1889">
            <v>7.66</v>
          </cell>
          <cell r="D1889">
            <v>2.09</v>
          </cell>
          <cell r="E1889">
            <v>0</v>
          </cell>
          <cell r="F1889">
            <v>0</v>
          </cell>
          <cell r="G1889">
            <v>4</v>
          </cell>
          <cell r="H1889">
            <v>0</v>
          </cell>
          <cell r="I1889">
            <v>0</v>
          </cell>
          <cell r="J1889">
            <v>0</v>
          </cell>
          <cell r="K1889">
            <v>0</v>
          </cell>
          <cell r="L1889">
            <v>0</v>
          </cell>
          <cell r="M1889">
            <v>0</v>
          </cell>
          <cell r="N1889">
            <v>0.188</v>
          </cell>
          <cell r="O1889">
            <v>0.17399999999999999</v>
          </cell>
          <cell r="P1889">
            <v>0</v>
          </cell>
          <cell r="Q1889">
            <v>0</v>
          </cell>
          <cell r="R1889">
            <v>0</v>
          </cell>
          <cell r="S1889">
            <v>0</v>
          </cell>
          <cell r="T1889">
            <v>0</v>
          </cell>
          <cell r="U1889">
            <v>0</v>
          </cell>
          <cell r="V1889">
            <v>0</v>
          </cell>
          <cell r="W1889">
            <v>0</v>
          </cell>
          <cell r="X1889">
            <v>0</v>
          </cell>
          <cell r="Y1889">
            <v>0</v>
          </cell>
          <cell r="Z1889">
            <v>0</v>
          </cell>
          <cell r="AA1889">
            <v>23</v>
          </cell>
          <cell r="AB1889">
            <v>0</v>
          </cell>
          <cell r="AC1889">
            <v>0</v>
          </cell>
          <cell r="AD1889">
            <v>0</v>
          </cell>
          <cell r="AE1889">
            <v>3.83</v>
          </cell>
          <cell r="AF1889">
            <v>2.5499999999999998</v>
          </cell>
          <cell r="AG1889">
            <v>1.92</v>
          </cell>
          <cell r="AH1889">
            <v>1.35</v>
          </cell>
          <cell r="AI1889">
            <v>3.83</v>
          </cell>
          <cell r="AJ1889">
            <v>2.5499999999999998</v>
          </cell>
          <cell r="AK1889">
            <v>1.92</v>
          </cell>
          <cell r="AL1889">
            <v>1.35</v>
          </cell>
          <cell r="AM1889">
            <v>0</v>
          </cell>
          <cell r="AN1889">
            <v>7.67</v>
          </cell>
          <cell r="AO1889">
            <v>0</v>
          </cell>
          <cell r="AP1889">
            <v>3.82</v>
          </cell>
          <cell r="AQ1889">
            <v>0</v>
          </cell>
          <cell r="AR1889">
            <v>0</v>
          </cell>
          <cell r="AS1889">
            <v>0</v>
          </cell>
          <cell r="AT1889">
            <v>0</v>
          </cell>
          <cell r="AU1889">
            <v>0</v>
          </cell>
          <cell r="AV1889">
            <v>0</v>
          </cell>
          <cell r="AW1889">
            <v>0</v>
          </cell>
          <cell r="AX1889">
            <v>0</v>
          </cell>
          <cell r="AY1889" t="str">
            <v>HSS101.6X4.8</v>
          </cell>
        </row>
        <row r="1890">
          <cell r="A1890" t="str">
            <v>HSS</v>
          </cell>
          <cell r="B1890" t="str">
            <v>HSS4.000X0.125</v>
          </cell>
          <cell r="C1890">
            <v>5.18</v>
          </cell>
          <cell r="D1890">
            <v>1.42</v>
          </cell>
          <cell r="E1890">
            <v>0</v>
          </cell>
          <cell r="F1890">
            <v>0</v>
          </cell>
          <cell r="G1890">
            <v>4</v>
          </cell>
          <cell r="H1890">
            <v>0</v>
          </cell>
          <cell r="I1890">
            <v>0</v>
          </cell>
          <cell r="J1890">
            <v>0</v>
          </cell>
          <cell r="K1890">
            <v>0</v>
          </cell>
          <cell r="L1890">
            <v>0</v>
          </cell>
          <cell r="M1890">
            <v>0</v>
          </cell>
          <cell r="N1890">
            <v>0.125</v>
          </cell>
          <cell r="O1890">
            <v>0.11600000000000001</v>
          </cell>
          <cell r="P1890">
            <v>0</v>
          </cell>
          <cell r="Q1890">
            <v>0</v>
          </cell>
          <cell r="R1890">
            <v>0</v>
          </cell>
          <cell r="S1890">
            <v>0</v>
          </cell>
          <cell r="T1890">
            <v>0</v>
          </cell>
          <cell r="U1890">
            <v>0</v>
          </cell>
          <cell r="V1890">
            <v>0</v>
          </cell>
          <cell r="W1890">
            <v>0</v>
          </cell>
          <cell r="X1890">
            <v>0</v>
          </cell>
          <cell r="Y1890">
            <v>0</v>
          </cell>
          <cell r="Z1890">
            <v>0</v>
          </cell>
          <cell r="AA1890">
            <v>34.5</v>
          </cell>
          <cell r="AB1890">
            <v>0</v>
          </cell>
          <cell r="AC1890">
            <v>0</v>
          </cell>
          <cell r="AD1890">
            <v>0</v>
          </cell>
          <cell r="AE1890">
            <v>2.67</v>
          </cell>
          <cell r="AF1890">
            <v>1.75</v>
          </cell>
          <cell r="AG1890">
            <v>1.34</v>
          </cell>
          <cell r="AH1890">
            <v>1.37</v>
          </cell>
          <cell r="AI1890">
            <v>2.67</v>
          </cell>
          <cell r="AJ1890">
            <v>1.75</v>
          </cell>
          <cell r="AK1890">
            <v>1.34</v>
          </cell>
          <cell r="AL1890">
            <v>1.37</v>
          </cell>
          <cell r="AM1890">
            <v>0</v>
          </cell>
          <cell r="AN1890">
            <v>5.34</v>
          </cell>
          <cell r="AO1890">
            <v>0</v>
          </cell>
          <cell r="AP1890">
            <v>2.67</v>
          </cell>
          <cell r="AQ1890">
            <v>0</v>
          </cell>
          <cell r="AR1890">
            <v>0</v>
          </cell>
          <cell r="AS1890">
            <v>0</v>
          </cell>
          <cell r="AT1890">
            <v>0</v>
          </cell>
          <cell r="AU1890">
            <v>0</v>
          </cell>
          <cell r="AV1890">
            <v>0</v>
          </cell>
          <cell r="AW1890">
            <v>0</v>
          </cell>
          <cell r="AX1890">
            <v>0</v>
          </cell>
          <cell r="AY1890" t="str">
            <v>HSS101.6X3.2</v>
          </cell>
        </row>
        <row r="1891">
          <cell r="A1891" t="str">
            <v>HSS</v>
          </cell>
          <cell r="B1891" t="str">
            <v>HSS3.500X0.313</v>
          </cell>
          <cell r="C1891">
            <v>10.7</v>
          </cell>
          <cell r="D1891">
            <v>2.93</v>
          </cell>
          <cell r="E1891">
            <v>0</v>
          </cell>
          <cell r="F1891">
            <v>0</v>
          </cell>
          <cell r="G1891">
            <v>3.5</v>
          </cell>
          <cell r="H1891">
            <v>0</v>
          </cell>
          <cell r="I1891">
            <v>0</v>
          </cell>
          <cell r="J1891">
            <v>0</v>
          </cell>
          <cell r="K1891">
            <v>0</v>
          </cell>
          <cell r="L1891">
            <v>0</v>
          </cell>
          <cell r="M1891">
            <v>0</v>
          </cell>
          <cell r="N1891">
            <v>0.313</v>
          </cell>
          <cell r="O1891">
            <v>0.29099999999999998</v>
          </cell>
          <cell r="P1891">
            <v>0</v>
          </cell>
          <cell r="Q1891">
            <v>0</v>
          </cell>
          <cell r="R1891">
            <v>0</v>
          </cell>
          <cell r="S1891">
            <v>0</v>
          </cell>
          <cell r="T1891">
            <v>0</v>
          </cell>
          <cell r="U1891">
            <v>0</v>
          </cell>
          <cell r="V1891">
            <v>0</v>
          </cell>
          <cell r="W1891">
            <v>0</v>
          </cell>
          <cell r="X1891">
            <v>0</v>
          </cell>
          <cell r="Y1891">
            <v>0</v>
          </cell>
          <cell r="Z1891">
            <v>0</v>
          </cell>
          <cell r="AA1891">
            <v>12</v>
          </cell>
          <cell r="AB1891">
            <v>0</v>
          </cell>
          <cell r="AC1891">
            <v>0</v>
          </cell>
          <cell r="AD1891">
            <v>0</v>
          </cell>
          <cell r="AE1891">
            <v>3.81</v>
          </cell>
          <cell r="AF1891">
            <v>3</v>
          </cell>
          <cell r="AG1891">
            <v>2.1800000000000002</v>
          </cell>
          <cell r="AH1891">
            <v>1.1399999999999999</v>
          </cell>
          <cell r="AI1891">
            <v>3.81</v>
          </cell>
          <cell r="AJ1891">
            <v>3</v>
          </cell>
          <cell r="AK1891">
            <v>2.1800000000000002</v>
          </cell>
          <cell r="AL1891">
            <v>1.1399999999999999</v>
          </cell>
          <cell r="AM1891">
            <v>0</v>
          </cell>
          <cell r="AN1891">
            <v>7.61</v>
          </cell>
          <cell r="AO1891">
            <v>0</v>
          </cell>
          <cell r="AP1891">
            <v>4.29</v>
          </cell>
          <cell r="AQ1891">
            <v>0</v>
          </cell>
          <cell r="AR1891">
            <v>0</v>
          </cell>
          <cell r="AS1891">
            <v>0</v>
          </cell>
          <cell r="AT1891">
            <v>0</v>
          </cell>
          <cell r="AU1891">
            <v>0</v>
          </cell>
          <cell r="AV1891">
            <v>0</v>
          </cell>
          <cell r="AW1891">
            <v>0</v>
          </cell>
          <cell r="AX1891">
            <v>0</v>
          </cell>
          <cell r="AY1891" t="str">
            <v>HSS88.9X8</v>
          </cell>
        </row>
        <row r="1892">
          <cell r="A1892" t="str">
            <v>HSS</v>
          </cell>
          <cell r="B1892" t="str">
            <v>HSS3.500X0.300</v>
          </cell>
          <cell r="C1892">
            <v>10.3</v>
          </cell>
          <cell r="D1892">
            <v>2.83</v>
          </cell>
          <cell r="E1892">
            <v>0</v>
          </cell>
          <cell r="F1892">
            <v>0</v>
          </cell>
          <cell r="G1892">
            <v>3.5</v>
          </cell>
          <cell r="H1892">
            <v>0</v>
          </cell>
          <cell r="I1892">
            <v>0</v>
          </cell>
          <cell r="J1892">
            <v>0</v>
          </cell>
          <cell r="K1892">
            <v>0</v>
          </cell>
          <cell r="L1892">
            <v>0</v>
          </cell>
          <cell r="M1892">
            <v>0</v>
          </cell>
          <cell r="N1892">
            <v>0.3</v>
          </cell>
          <cell r="O1892">
            <v>0.28000000000000003</v>
          </cell>
          <cell r="P1892">
            <v>0</v>
          </cell>
          <cell r="Q1892">
            <v>0</v>
          </cell>
          <cell r="R1892">
            <v>0</v>
          </cell>
          <cell r="S1892">
            <v>0</v>
          </cell>
          <cell r="T1892">
            <v>0</v>
          </cell>
          <cell r="U1892">
            <v>0</v>
          </cell>
          <cell r="V1892">
            <v>0</v>
          </cell>
          <cell r="W1892">
            <v>0</v>
          </cell>
          <cell r="X1892">
            <v>0</v>
          </cell>
          <cell r="Y1892">
            <v>0</v>
          </cell>
          <cell r="Z1892">
            <v>0</v>
          </cell>
          <cell r="AA1892">
            <v>12.5</v>
          </cell>
          <cell r="AB1892">
            <v>0</v>
          </cell>
          <cell r="AC1892">
            <v>0</v>
          </cell>
          <cell r="AD1892">
            <v>0</v>
          </cell>
          <cell r="AE1892">
            <v>3.7</v>
          </cell>
          <cell r="AF1892">
            <v>2.91</v>
          </cell>
          <cell r="AG1892">
            <v>2.11</v>
          </cell>
          <cell r="AH1892">
            <v>1.1399999999999999</v>
          </cell>
          <cell r="AI1892">
            <v>3.7</v>
          </cell>
          <cell r="AJ1892">
            <v>2.91</v>
          </cell>
          <cell r="AK1892">
            <v>2.11</v>
          </cell>
          <cell r="AL1892">
            <v>1.1399999999999999</v>
          </cell>
          <cell r="AM1892">
            <v>0</v>
          </cell>
          <cell r="AN1892">
            <v>7.4</v>
          </cell>
          <cell r="AO1892">
            <v>0</v>
          </cell>
          <cell r="AP1892">
            <v>4.17</v>
          </cell>
          <cell r="AQ1892">
            <v>0</v>
          </cell>
          <cell r="AR1892">
            <v>0</v>
          </cell>
          <cell r="AS1892">
            <v>0</v>
          </cell>
          <cell r="AT1892">
            <v>0</v>
          </cell>
          <cell r="AU1892">
            <v>0</v>
          </cell>
          <cell r="AV1892">
            <v>0</v>
          </cell>
          <cell r="AW1892">
            <v>0</v>
          </cell>
          <cell r="AX1892">
            <v>0</v>
          </cell>
          <cell r="AY1892" t="str">
            <v>HSS88.9X7.6</v>
          </cell>
        </row>
        <row r="1893">
          <cell r="A1893" t="str">
            <v>HSS</v>
          </cell>
          <cell r="B1893" t="str">
            <v>HSS3.500X0.250</v>
          </cell>
          <cell r="C1893">
            <v>8.69</v>
          </cell>
          <cell r="D1893">
            <v>2.39</v>
          </cell>
          <cell r="E1893">
            <v>0</v>
          </cell>
          <cell r="F1893">
            <v>0</v>
          </cell>
          <cell r="G1893">
            <v>3.5</v>
          </cell>
          <cell r="H1893">
            <v>0</v>
          </cell>
          <cell r="I1893">
            <v>0</v>
          </cell>
          <cell r="J1893">
            <v>0</v>
          </cell>
          <cell r="K1893">
            <v>0</v>
          </cell>
          <cell r="L1893">
            <v>0</v>
          </cell>
          <cell r="M1893">
            <v>0</v>
          </cell>
          <cell r="N1893">
            <v>0.25</v>
          </cell>
          <cell r="O1893">
            <v>0.23300000000000001</v>
          </cell>
          <cell r="P1893">
            <v>0</v>
          </cell>
          <cell r="Q1893">
            <v>0</v>
          </cell>
          <cell r="R1893">
            <v>0</v>
          </cell>
          <cell r="S1893">
            <v>0</v>
          </cell>
          <cell r="T1893">
            <v>0</v>
          </cell>
          <cell r="U1893">
            <v>0</v>
          </cell>
          <cell r="V1893">
            <v>0</v>
          </cell>
          <cell r="W1893">
            <v>0</v>
          </cell>
          <cell r="X1893">
            <v>0</v>
          </cell>
          <cell r="Y1893">
            <v>0</v>
          </cell>
          <cell r="Z1893">
            <v>0</v>
          </cell>
          <cell r="AA1893">
            <v>15</v>
          </cell>
          <cell r="AB1893">
            <v>0</v>
          </cell>
          <cell r="AC1893">
            <v>0</v>
          </cell>
          <cell r="AD1893">
            <v>0</v>
          </cell>
          <cell r="AE1893">
            <v>3.21</v>
          </cell>
          <cell r="AF1893">
            <v>2.4900000000000002</v>
          </cell>
          <cell r="AG1893">
            <v>1.83</v>
          </cell>
          <cell r="AH1893">
            <v>1.1599999999999999</v>
          </cell>
          <cell r="AI1893">
            <v>3.21</v>
          </cell>
          <cell r="AJ1893">
            <v>2.4900000000000002</v>
          </cell>
          <cell r="AK1893">
            <v>1.83</v>
          </cell>
          <cell r="AL1893">
            <v>1.1599999999999999</v>
          </cell>
          <cell r="AM1893">
            <v>0</v>
          </cell>
          <cell r="AN1893">
            <v>6.41</v>
          </cell>
          <cell r="AO1893">
            <v>0</v>
          </cell>
          <cell r="AP1893">
            <v>3.63</v>
          </cell>
          <cell r="AQ1893">
            <v>0</v>
          </cell>
          <cell r="AR1893">
            <v>0</v>
          </cell>
          <cell r="AS1893">
            <v>0</v>
          </cell>
          <cell r="AT1893">
            <v>0</v>
          </cell>
          <cell r="AU1893">
            <v>0</v>
          </cell>
          <cell r="AV1893">
            <v>0</v>
          </cell>
          <cell r="AW1893">
            <v>0</v>
          </cell>
          <cell r="AX1893">
            <v>0</v>
          </cell>
          <cell r="AY1893" t="str">
            <v>HSS88.9X6.4</v>
          </cell>
        </row>
        <row r="1894">
          <cell r="A1894" t="str">
            <v>HSS</v>
          </cell>
          <cell r="B1894" t="str">
            <v>HSS3.500X0.216</v>
          </cell>
          <cell r="C1894">
            <v>7.58</v>
          </cell>
          <cell r="D1894">
            <v>2.08</v>
          </cell>
          <cell r="E1894">
            <v>0</v>
          </cell>
          <cell r="F1894">
            <v>0</v>
          </cell>
          <cell r="G1894">
            <v>3.5</v>
          </cell>
          <cell r="H1894">
            <v>0</v>
          </cell>
          <cell r="I1894">
            <v>0</v>
          </cell>
          <cell r="J1894">
            <v>0</v>
          </cell>
          <cell r="K1894">
            <v>0</v>
          </cell>
          <cell r="L1894">
            <v>0</v>
          </cell>
          <cell r="M1894">
            <v>0</v>
          </cell>
          <cell r="N1894">
            <v>0.216</v>
          </cell>
          <cell r="O1894">
            <v>0.20100000000000001</v>
          </cell>
          <cell r="P1894">
            <v>0</v>
          </cell>
          <cell r="Q1894">
            <v>0</v>
          </cell>
          <cell r="R1894">
            <v>0</v>
          </cell>
          <cell r="S1894">
            <v>0</v>
          </cell>
          <cell r="T1894">
            <v>0</v>
          </cell>
          <cell r="U1894">
            <v>0</v>
          </cell>
          <cell r="V1894">
            <v>0</v>
          </cell>
          <cell r="W1894">
            <v>0</v>
          </cell>
          <cell r="X1894">
            <v>0</v>
          </cell>
          <cell r="Y1894">
            <v>0</v>
          </cell>
          <cell r="Z1894">
            <v>0</v>
          </cell>
          <cell r="AA1894">
            <v>17.399999999999999</v>
          </cell>
          <cell r="AB1894">
            <v>0</v>
          </cell>
          <cell r="AC1894">
            <v>0</v>
          </cell>
          <cell r="AD1894">
            <v>0</v>
          </cell>
          <cell r="AE1894">
            <v>2.84</v>
          </cell>
          <cell r="AF1894">
            <v>2.19</v>
          </cell>
          <cell r="AG1894">
            <v>1.63</v>
          </cell>
          <cell r="AH1894">
            <v>1.17</v>
          </cell>
          <cell r="AI1894">
            <v>2.84</v>
          </cell>
          <cell r="AJ1894">
            <v>2.19</v>
          </cell>
          <cell r="AK1894">
            <v>1.63</v>
          </cell>
          <cell r="AL1894">
            <v>1.17</v>
          </cell>
          <cell r="AM1894">
            <v>0</v>
          </cell>
          <cell r="AN1894">
            <v>5.69</v>
          </cell>
          <cell r="AO1894">
            <v>0</v>
          </cell>
          <cell r="AP1894">
            <v>3.23</v>
          </cell>
          <cell r="AQ1894">
            <v>0</v>
          </cell>
          <cell r="AR1894">
            <v>0</v>
          </cell>
          <cell r="AS1894">
            <v>0</v>
          </cell>
          <cell r="AT1894">
            <v>0</v>
          </cell>
          <cell r="AU1894">
            <v>0</v>
          </cell>
          <cell r="AV1894">
            <v>0</v>
          </cell>
          <cell r="AW1894">
            <v>0</v>
          </cell>
          <cell r="AX1894">
            <v>0</v>
          </cell>
          <cell r="AY1894" t="str">
            <v>HSS88.9X5.5</v>
          </cell>
        </row>
        <row r="1895">
          <cell r="A1895" t="str">
            <v>HSS</v>
          </cell>
          <cell r="B1895" t="str">
            <v>HSS3.500X0.203</v>
          </cell>
          <cell r="C1895">
            <v>7.15</v>
          </cell>
          <cell r="D1895">
            <v>1.97</v>
          </cell>
          <cell r="E1895">
            <v>0</v>
          </cell>
          <cell r="F1895">
            <v>0</v>
          </cell>
          <cell r="G1895">
            <v>3.5</v>
          </cell>
          <cell r="H1895">
            <v>0</v>
          </cell>
          <cell r="I1895">
            <v>0</v>
          </cell>
          <cell r="J1895">
            <v>0</v>
          </cell>
          <cell r="K1895">
            <v>0</v>
          </cell>
          <cell r="L1895">
            <v>0</v>
          </cell>
          <cell r="M1895">
            <v>0</v>
          </cell>
          <cell r="N1895">
            <v>0.20300000000000001</v>
          </cell>
          <cell r="O1895">
            <v>0.189</v>
          </cell>
          <cell r="P1895">
            <v>0</v>
          </cell>
          <cell r="Q1895">
            <v>0</v>
          </cell>
          <cell r="R1895">
            <v>0</v>
          </cell>
          <cell r="S1895">
            <v>0</v>
          </cell>
          <cell r="T1895">
            <v>0</v>
          </cell>
          <cell r="U1895">
            <v>0</v>
          </cell>
          <cell r="V1895">
            <v>0</v>
          </cell>
          <cell r="W1895">
            <v>0</v>
          </cell>
          <cell r="X1895">
            <v>0</v>
          </cell>
          <cell r="Y1895">
            <v>0</v>
          </cell>
          <cell r="Z1895">
            <v>0</v>
          </cell>
          <cell r="AA1895">
            <v>18.5</v>
          </cell>
          <cell r="AB1895">
            <v>0</v>
          </cell>
          <cell r="AC1895">
            <v>0</v>
          </cell>
          <cell r="AD1895">
            <v>0</v>
          </cell>
          <cell r="AE1895">
            <v>2.7</v>
          </cell>
          <cell r="AF1895">
            <v>2.0699999999999998</v>
          </cell>
          <cell r="AG1895">
            <v>1.54</v>
          </cell>
          <cell r="AH1895">
            <v>1.17</v>
          </cell>
          <cell r="AI1895">
            <v>2.7</v>
          </cell>
          <cell r="AJ1895">
            <v>2.0699999999999998</v>
          </cell>
          <cell r="AK1895">
            <v>1.54</v>
          </cell>
          <cell r="AL1895">
            <v>1.17</v>
          </cell>
          <cell r="AM1895">
            <v>0</v>
          </cell>
          <cell r="AN1895">
            <v>5.41</v>
          </cell>
          <cell r="AO1895">
            <v>0</v>
          </cell>
          <cell r="AP1895">
            <v>3.07</v>
          </cell>
          <cell r="AQ1895">
            <v>0</v>
          </cell>
          <cell r="AR1895">
            <v>0</v>
          </cell>
          <cell r="AS1895">
            <v>0</v>
          </cell>
          <cell r="AT1895">
            <v>0</v>
          </cell>
          <cell r="AU1895">
            <v>0</v>
          </cell>
          <cell r="AV1895">
            <v>0</v>
          </cell>
          <cell r="AW1895">
            <v>0</v>
          </cell>
          <cell r="AX1895">
            <v>0</v>
          </cell>
          <cell r="AY1895" t="str">
            <v>HSS88.9X5.2</v>
          </cell>
        </row>
        <row r="1896">
          <cell r="A1896" t="str">
            <v>HSS</v>
          </cell>
          <cell r="B1896" t="str">
            <v>HSS3.500X0.188</v>
          </cell>
          <cell r="C1896">
            <v>6.66</v>
          </cell>
          <cell r="D1896">
            <v>1.82</v>
          </cell>
          <cell r="E1896">
            <v>0</v>
          </cell>
          <cell r="F1896">
            <v>0</v>
          </cell>
          <cell r="G1896">
            <v>3.5</v>
          </cell>
          <cell r="H1896">
            <v>0</v>
          </cell>
          <cell r="I1896">
            <v>0</v>
          </cell>
          <cell r="J1896">
            <v>0</v>
          </cell>
          <cell r="K1896">
            <v>0</v>
          </cell>
          <cell r="L1896">
            <v>0</v>
          </cell>
          <cell r="M1896">
            <v>0</v>
          </cell>
          <cell r="N1896">
            <v>0.188</v>
          </cell>
          <cell r="O1896">
            <v>0.17399999999999999</v>
          </cell>
          <cell r="P1896">
            <v>0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20.100000000000001</v>
          </cell>
          <cell r="AB1896">
            <v>0</v>
          </cell>
          <cell r="AC1896">
            <v>0</v>
          </cell>
          <cell r="AD1896">
            <v>0</v>
          </cell>
          <cell r="AE1896">
            <v>2.52</v>
          </cell>
          <cell r="AF1896">
            <v>1.93</v>
          </cell>
          <cell r="AG1896">
            <v>1.44</v>
          </cell>
          <cell r="AH1896">
            <v>1.18</v>
          </cell>
          <cell r="AI1896">
            <v>2.52</v>
          </cell>
          <cell r="AJ1896">
            <v>1.93</v>
          </cell>
          <cell r="AK1896">
            <v>1.44</v>
          </cell>
          <cell r="AL1896">
            <v>1.18</v>
          </cell>
          <cell r="AM1896">
            <v>0</v>
          </cell>
          <cell r="AN1896">
            <v>5.04</v>
          </cell>
          <cell r="AO1896">
            <v>0</v>
          </cell>
          <cell r="AP1896">
            <v>2.87</v>
          </cell>
          <cell r="AQ1896">
            <v>0</v>
          </cell>
          <cell r="AR1896">
            <v>0</v>
          </cell>
          <cell r="AS1896">
            <v>0</v>
          </cell>
          <cell r="AT1896">
            <v>0</v>
          </cell>
          <cell r="AU1896">
            <v>0</v>
          </cell>
          <cell r="AV1896">
            <v>0</v>
          </cell>
          <cell r="AW1896">
            <v>0</v>
          </cell>
          <cell r="AX1896">
            <v>0</v>
          </cell>
          <cell r="AY1896" t="str">
            <v>HSS88.9X4.8</v>
          </cell>
        </row>
        <row r="1897">
          <cell r="A1897" t="str">
            <v>HSS</v>
          </cell>
          <cell r="B1897" t="str">
            <v>HSS3.500X0.125</v>
          </cell>
          <cell r="C1897">
            <v>4.51</v>
          </cell>
          <cell r="D1897">
            <v>1.23</v>
          </cell>
          <cell r="E1897">
            <v>0</v>
          </cell>
          <cell r="F1897">
            <v>0</v>
          </cell>
          <cell r="G1897">
            <v>3.5</v>
          </cell>
          <cell r="H1897">
            <v>0</v>
          </cell>
          <cell r="I1897">
            <v>0</v>
          </cell>
          <cell r="J1897">
            <v>0</v>
          </cell>
          <cell r="K1897">
            <v>0</v>
          </cell>
          <cell r="L1897">
            <v>0</v>
          </cell>
          <cell r="M1897">
            <v>0</v>
          </cell>
          <cell r="N1897">
            <v>0.125</v>
          </cell>
          <cell r="O1897">
            <v>0.11600000000000001</v>
          </cell>
          <cell r="P1897">
            <v>0</v>
          </cell>
          <cell r="Q1897">
            <v>0</v>
          </cell>
          <cell r="R1897">
            <v>0</v>
          </cell>
          <cell r="S1897">
            <v>0</v>
          </cell>
          <cell r="T1897">
            <v>0</v>
          </cell>
          <cell r="U1897">
            <v>0</v>
          </cell>
          <cell r="V1897">
            <v>0</v>
          </cell>
          <cell r="W1897">
            <v>0</v>
          </cell>
          <cell r="X1897">
            <v>0</v>
          </cell>
          <cell r="Y1897">
            <v>0</v>
          </cell>
          <cell r="Z1897">
            <v>0</v>
          </cell>
          <cell r="AA1897">
            <v>30.2</v>
          </cell>
          <cell r="AB1897">
            <v>0</v>
          </cell>
          <cell r="AC1897">
            <v>0</v>
          </cell>
          <cell r="AD1897">
            <v>0</v>
          </cell>
          <cell r="AE1897">
            <v>1.77</v>
          </cell>
          <cell r="AF1897">
            <v>1.33</v>
          </cell>
          <cell r="AG1897">
            <v>1.01</v>
          </cell>
          <cell r="AH1897">
            <v>1.2</v>
          </cell>
          <cell r="AI1897">
            <v>1.77</v>
          </cell>
          <cell r="AJ1897">
            <v>1.33</v>
          </cell>
          <cell r="AK1897">
            <v>1.01</v>
          </cell>
          <cell r="AL1897">
            <v>1.2</v>
          </cell>
          <cell r="AM1897">
            <v>0</v>
          </cell>
          <cell r="AN1897">
            <v>3.53</v>
          </cell>
          <cell r="AO1897">
            <v>0</v>
          </cell>
          <cell r="AP1897">
            <v>2.02</v>
          </cell>
          <cell r="AQ1897">
            <v>0</v>
          </cell>
          <cell r="AR1897">
            <v>0</v>
          </cell>
          <cell r="AS1897">
            <v>0</v>
          </cell>
          <cell r="AT1897">
            <v>0</v>
          </cell>
          <cell r="AU1897">
            <v>0</v>
          </cell>
          <cell r="AV1897">
            <v>0</v>
          </cell>
          <cell r="AW1897">
            <v>0</v>
          </cell>
          <cell r="AX1897">
            <v>0</v>
          </cell>
          <cell r="AY1897" t="str">
            <v>HSS88.9X3.2</v>
          </cell>
        </row>
        <row r="1898">
          <cell r="A1898" t="str">
            <v>HSS</v>
          </cell>
          <cell r="B1898" t="str">
            <v>HSS3.000X0.300</v>
          </cell>
          <cell r="C1898">
            <v>8.66</v>
          </cell>
          <cell r="D1898">
            <v>2.39</v>
          </cell>
          <cell r="E1898">
            <v>0</v>
          </cell>
          <cell r="F1898">
            <v>0</v>
          </cell>
          <cell r="G1898">
            <v>3</v>
          </cell>
          <cell r="H1898">
            <v>0</v>
          </cell>
          <cell r="I1898">
            <v>0</v>
          </cell>
          <cell r="J1898">
            <v>0</v>
          </cell>
          <cell r="K1898">
            <v>0</v>
          </cell>
          <cell r="L1898">
            <v>0</v>
          </cell>
          <cell r="M1898">
            <v>0</v>
          </cell>
          <cell r="N1898">
            <v>0.3</v>
          </cell>
          <cell r="O1898">
            <v>0.28000000000000003</v>
          </cell>
          <cell r="P1898">
            <v>0</v>
          </cell>
          <cell r="Q1898">
            <v>0</v>
          </cell>
          <cell r="R1898">
            <v>0</v>
          </cell>
          <cell r="S1898">
            <v>0</v>
          </cell>
          <cell r="T1898">
            <v>0</v>
          </cell>
          <cell r="U1898">
            <v>0</v>
          </cell>
          <cell r="V1898">
            <v>0</v>
          </cell>
          <cell r="W1898">
            <v>0</v>
          </cell>
          <cell r="X1898">
            <v>0</v>
          </cell>
          <cell r="Y1898">
            <v>0</v>
          </cell>
          <cell r="Z1898">
            <v>0</v>
          </cell>
          <cell r="AA1898">
            <v>10.7</v>
          </cell>
          <cell r="AB1898">
            <v>0</v>
          </cell>
          <cell r="AC1898">
            <v>0</v>
          </cell>
          <cell r="AD1898">
            <v>0</v>
          </cell>
          <cell r="AE1898">
            <v>2.2400000000000002</v>
          </cell>
          <cell r="AF1898">
            <v>2.08</v>
          </cell>
          <cell r="AG1898">
            <v>1.49</v>
          </cell>
          <cell r="AH1898">
            <v>0.96699999999999997</v>
          </cell>
          <cell r="AI1898">
            <v>2.2400000000000002</v>
          </cell>
          <cell r="AJ1898">
            <v>2.08</v>
          </cell>
          <cell r="AK1898">
            <v>1.49</v>
          </cell>
          <cell r="AL1898">
            <v>0.96699999999999997</v>
          </cell>
          <cell r="AM1898">
            <v>0</v>
          </cell>
          <cell r="AN1898">
            <v>4.47</v>
          </cell>
          <cell r="AO1898">
            <v>0</v>
          </cell>
          <cell r="AP1898">
            <v>2.93</v>
          </cell>
          <cell r="AQ1898">
            <v>0</v>
          </cell>
          <cell r="AR1898">
            <v>0</v>
          </cell>
          <cell r="AS1898">
            <v>0</v>
          </cell>
          <cell r="AT1898">
            <v>0</v>
          </cell>
          <cell r="AU1898">
            <v>0</v>
          </cell>
          <cell r="AV1898">
            <v>0</v>
          </cell>
          <cell r="AW1898">
            <v>0</v>
          </cell>
          <cell r="AX1898">
            <v>0</v>
          </cell>
          <cell r="AY1898" t="str">
            <v>HSS76.2X7.6</v>
          </cell>
        </row>
        <row r="1899">
          <cell r="A1899" t="str">
            <v>HSS</v>
          </cell>
          <cell r="B1899" t="str">
            <v>HSS3.000X0.250</v>
          </cell>
          <cell r="C1899">
            <v>7.35</v>
          </cell>
          <cell r="D1899">
            <v>2.0299999999999998</v>
          </cell>
          <cell r="E1899">
            <v>0</v>
          </cell>
          <cell r="F1899">
            <v>0</v>
          </cell>
          <cell r="G1899">
            <v>3</v>
          </cell>
          <cell r="H1899">
            <v>0</v>
          </cell>
          <cell r="I1899">
            <v>0</v>
          </cell>
          <cell r="J1899">
            <v>0</v>
          </cell>
          <cell r="K1899">
            <v>0</v>
          </cell>
          <cell r="L1899">
            <v>0</v>
          </cell>
          <cell r="M1899">
            <v>0</v>
          </cell>
          <cell r="N1899">
            <v>0.25</v>
          </cell>
          <cell r="O1899">
            <v>0.23300000000000001</v>
          </cell>
          <cell r="P1899">
            <v>0</v>
          </cell>
          <cell r="Q1899">
            <v>0</v>
          </cell>
          <cell r="R1899">
            <v>0</v>
          </cell>
          <cell r="S1899">
            <v>0</v>
          </cell>
          <cell r="T1899">
            <v>0</v>
          </cell>
          <cell r="U1899">
            <v>0</v>
          </cell>
          <cell r="V1899">
            <v>0</v>
          </cell>
          <cell r="W1899">
            <v>0</v>
          </cell>
          <cell r="X1899">
            <v>0</v>
          </cell>
          <cell r="Y1899">
            <v>0</v>
          </cell>
          <cell r="Z1899">
            <v>0</v>
          </cell>
          <cell r="AA1899">
            <v>12.9</v>
          </cell>
          <cell r="AB1899">
            <v>0</v>
          </cell>
          <cell r="AC1899">
            <v>0</v>
          </cell>
          <cell r="AD1899">
            <v>0</v>
          </cell>
          <cell r="AE1899">
            <v>1.95</v>
          </cell>
          <cell r="AF1899">
            <v>1.79</v>
          </cell>
          <cell r="AG1899">
            <v>1.3</v>
          </cell>
          <cell r="AH1899">
            <v>0.98199999999999998</v>
          </cell>
          <cell r="AI1899">
            <v>1.95</v>
          </cell>
          <cell r="AJ1899">
            <v>1.79</v>
          </cell>
          <cell r="AK1899">
            <v>1.3</v>
          </cell>
          <cell r="AL1899">
            <v>0.98199999999999998</v>
          </cell>
          <cell r="AM1899">
            <v>0</v>
          </cell>
          <cell r="AN1899">
            <v>3.9</v>
          </cell>
          <cell r="AO1899">
            <v>0</v>
          </cell>
          <cell r="AP1899">
            <v>2.57</v>
          </cell>
          <cell r="AQ1899">
            <v>0</v>
          </cell>
          <cell r="AR1899">
            <v>0</v>
          </cell>
          <cell r="AS1899">
            <v>0</v>
          </cell>
          <cell r="AT1899">
            <v>0</v>
          </cell>
          <cell r="AU1899">
            <v>0</v>
          </cell>
          <cell r="AV1899">
            <v>0</v>
          </cell>
          <cell r="AW1899">
            <v>0</v>
          </cell>
          <cell r="AX1899">
            <v>0</v>
          </cell>
          <cell r="AY1899" t="str">
            <v>HSS76.2X6.4</v>
          </cell>
        </row>
        <row r="1900">
          <cell r="A1900" t="str">
            <v>HSS</v>
          </cell>
          <cell r="B1900" t="str">
            <v>HSS3.000X0.216</v>
          </cell>
          <cell r="C1900">
            <v>6.43</v>
          </cell>
          <cell r="D1900">
            <v>1.77</v>
          </cell>
          <cell r="E1900">
            <v>0</v>
          </cell>
          <cell r="F1900">
            <v>0</v>
          </cell>
          <cell r="G1900">
            <v>3</v>
          </cell>
          <cell r="H1900">
            <v>0</v>
          </cell>
          <cell r="I1900">
            <v>0</v>
          </cell>
          <cell r="J1900">
            <v>0</v>
          </cell>
          <cell r="K1900">
            <v>0</v>
          </cell>
          <cell r="L1900">
            <v>0</v>
          </cell>
          <cell r="M1900">
            <v>0</v>
          </cell>
          <cell r="N1900">
            <v>0.216</v>
          </cell>
          <cell r="O1900">
            <v>0.20100000000000001</v>
          </cell>
          <cell r="P1900">
            <v>0</v>
          </cell>
          <cell r="Q1900">
            <v>0</v>
          </cell>
          <cell r="R1900">
            <v>0</v>
          </cell>
          <cell r="S1900">
            <v>0</v>
          </cell>
          <cell r="T1900">
            <v>0</v>
          </cell>
          <cell r="U1900">
            <v>0</v>
          </cell>
          <cell r="V1900">
            <v>0</v>
          </cell>
          <cell r="W1900">
            <v>0</v>
          </cell>
          <cell r="X1900">
            <v>0</v>
          </cell>
          <cell r="Y1900">
            <v>0</v>
          </cell>
          <cell r="Z1900">
            <v>0</v>
          </cell>
          <cell r="AA1900">
            <v>14.9</v>
          </cell>
          <cell r="AB1900">
            <v>0</v>
          </cell>
          <cell r="AC1900">
            <v>0</v>
          </cell>
          <cell r="AD1900">
            <v>0</v>
          </cell>
          <cell r="AE1900">
            <v>1.74</v>
          </cell>
          <cell r="AF1900">
            <v>1.58</v>
          </cell>
          <cell r="AG1900">
            <v>1.1599999999999999</v>
          </cell>
          <cell r="AH1900">
            <v>0.99199999999999999</v>
          </cell>
          <cell r="AI1900">
            <v>1.74</v>
          </cell>
          <cell r="AJ1900">
            <v>1.58</v>
          </cell>
          <cell r="AK1900">
            <v>1.1599999999999999</v>
          </cell>
          <cell r="AL1900">
            <v>0.99199999999999999</v>
          </cell>
          <cell r="AM1900">
            <v>0</v>
          </cell>
          <cell r="AN1900">
            <v>3.48</v>
          </cell>
          <cell r="AO1900">
            <v>0</v>
          </cell>
          <cell r="AP1900">
            <v>2.2999999999999998</v>
          </cell>
          <cell r="AQ1900">
            <v>0</v>
          </cell>
          <cell r="AR1900">
            <v>0</v>
          </cell>
          <cell r="AS1900">
            <v>0</v>
          </cell>
          <cell r="AT1900">
            <v>0</v>
          </cell>
          <cell r="AU1900">
            <v>0</v>
          </cell>
          <cell r="AV1900">
            <v>0</v>
          </cell>
          <cell r="AW1900">
            <v>0</v>
          </cell>
          <cell r="AX1900">
            <v>0</v>
          </cell>
          <cell r="AY1900" t="str">
            <v>HSS76.2X5.5</v>
          </cell>
        </row>
        <row r="1901">
          <cell r="A1901" t="str">
            <v>HSS</v>
          </cell>
          <cell r="B1901" t="str">
            <v>HSS3.000X0.203</v>
          </cell>
          <cell r="C1901">
            <v>6.07</v>
          </cell>
          <cell r="D1901">
            <v>1.67</v>
          </cell>
          <cell r="E1901">
            <v>0</v>
          </cell>
          <cell r="F1901">
            <v>0</v>
          </cell>
          <cell r="G1901">
            <v>3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0.20300000000000001</v>
          </cell>
          <cell r="O1901">
            <v>0.189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15.9</v>
          </cell>
          <cell r="AB1901">
            <v>0</v>
          </cell>
          <cell r="AC1901">
            <v>0</v>
          </cell>
          <cell r="AD1901">
            <v>0</v>
          </cell>
          <cell r="AE1901">
            <v>1.66</v>
          </cell>
          <cell r="AF1901">
            <v>1.5</v>
          </cell>
          <cell r="AG1901">
            <v>1.1000000000000001</v>
          </cell>
          <cell r="AH1901">
            <v>0.996</v>
          </cell>
          <cell r="AI1901">
            <v>1.66</v>
          </cell>
          <cell r="AJ1901">
            <v>1.5</v>
          </cell>
          <cell r="AK1901">
            <v>1.1000000000000001</v>
          </cell>
          <cell r="AL1901">
            <v>0.996</v>
          </cell>
          <cell r="AM1901">
            <v>0</v>
          </cell>
          <cell r="AN1901">
            <v>3.31</v>
          </cell>
          <cell r="AO1901">
            <v>0</v>
          </cell>
          <cell r="AP1901">
            <v>2.19</v>
          </cell>
          <cell r="AQ1901">
            <v>0</v>
          </cell>
          <cell r="AR1901">
            <v>0</v>
          </cell>
          <cell r="AS1901">
            <v>0</v>
          </cell>
          <cell r="AT1901">
            <v>0</v>
          </cell>
          <cell r="AU1901">
            <v>0</v>
          </cell>
          <cell r="AV1901">
            <v>0</v>
          </cell>
          <cell r="AW1901">
            <v>0</v>
          </cell>
          <cell r="AX1901">
            <v>0</v>
          </cell>
          <cell r="AY1901" t="str">
            <v>HSS76.2X5.2</v>
          </cell>
        </row>
        <row r="1902">
          <cell r="A1902" t="str">
            <v>HSS</v>
          </cell>
          <cell r="B1902" t="str">
            <v>HSS3.000X0.188</v>
          </cell>
          <cell r="C1902">
            <v>5.65</v>
          </cell>
          <cell r="D1902">
            <v>1.54</v>
          </cell>
          <cell r="E1902">
            <v>0</v>
          </cell>
          <cell r="F1902">
            <v>0</v>
          </cell>
          <cell r="G1902">
            <v>3</v>
          </cell>
          <cell r="H1902">
            <v>0</v>
          </cell>
          <cell r="I1902">
            <v>0</v>
          </cell>
          <cell r="J1902">
            <v>0</v>
          </cell>
          <cell r="K1902">
            <v>0</v>
          </cell>
          <cell r="L1902">
            <v>0</v>
          </cell>
          <cell r="M1902">
            <v>0</v>
          </cell>
          <cell r="N1902">
            <v>0.188</v>
          </cell>
          <cell r="O1902">
            <v>0.17399999999999999</v>
          </cell>
          <cell r="P1902">
            <v>0</v>
          </cell>
          <cell r="Q1902">
            <v>0</v>
          </cell>
          <cell r="R1902">
            <v>0</v>
          </cell>
          <cell r="S1902">
            <v>0</v>
          </cell>
          <cell r="T1902">
            <v>0</v>
          </cell>
          <cell r="U1902">
            <v>0</v>
          </cell>
          <cell r="V1902">
            <v>0</v>
          </cell>
          <cell r="W1902">
            <v>0</v>
          </cell>
          <cell r="X1902">
            <v>0</v>
          </cell>
          <cell r="Y1902">
            <v>0</v>
          </cell>
          <cell r="Z1902">
            <v>0</v>
          </cell>
          <cell r="AA1902">
            <v>17.2</v>
          </cell>
          <cell r="AB1902">
            <v>0</v>
          </cell>
          <cell r="AC1902">
            <v>0</v>
          </cell>
          <cell r="AD1902">
            <v>0</v>
          </cell>
          <cell r="AE1902">
            <v>1.55</v>
          </cell>
          <cell r="AF1902">
            <v>1.39</v>
          </cell>
          <cell r="AG1902">
            <v>1.03</v>
          </cell>
          <cell r="AH1902">
            <v>1</v>
          </cell>
          <cell r="AI1902">
            <v>1.55</v>
          </cell>
          <cell r="AJ1902">
            <v>1.39</v>
          </cell>
          <cell r="AK1902">
            <v>1.03</v>
          </cell>
          <cell r="AL1902">
            <v>1</v>
          </cell>
          <cell r="AM1902">
            <v>0</v>
          </cell>
          <cell r="AN1902">
            <v>3.1</v>
          </cell>
          <cell r="AO1902">
            <v>0</v>
          </cell>
          <cell r="AP1902">
            <v>2.0499999999999998</v>
          </cell>
          <cell r="AQ1902">
            <v>0</v>
          </cell>
          <cell r="AR1902">
            <v>0</v>
          </cell>
          <cell r="AS1902">
            <v>0</v>
          </cell>
          <cell r="AT1902">
            <v>0</v>
          </cell>
          <cell r="AU1902">
            <v>0</v>
          </cell>
          <cell r="AV1902">
            <v>0</v>
          </cell>
          <cell r="AW1902">
            <v>0</v>
          </cell>
          <cell r="AX1902">
            <v>0</v>
          </cell>
          <cell r="AY1902" t="str">
            <v>HSS76.2X4.8</v>
          </cell>
        </row>
        <row r="1903">
          <cell r="A1903" t="str">
            <v>HSS</v>
          </cell>
          <cell r="B1903" t="str">
            <v>HSS3.000X0.152</v>
          </cell>
          <cell r="C1903">
            <v>4.63</v>
          </cell>
          <cell r="D1903">
            <v>1.27</v>
          </cell>
          <cell r="E1903">
            <v>0</v>
          </cell>
          <cell r="F1903">
            <v>0</v>
          </cell>
          <cell r="G1903">
            <v>3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0.152</v>
          </cell>
          <cell r="O1903">
            <v>0.14199999999999999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21.1</v>
          </cell>
          <cell r="AB1903">
            <v>0</v>
          </cell>
          <cell r="AC1903">
            <v>0</v>
          </cell>
          <cell r="AD1903">
            <v>0</v>
          </cell>
          <cell r="AE1903">
            <v>1.3</v>
          </cell>
          <cell r="AF1903">
            <v>1.1599999999999999</v>
          </cell>
          <cell r="AG1903">
            <v>0.87</v>
          </cell>
          <cell r="AH1903">
            <v>1.01</v>
          </cell>
          <cell r="AI1903">
            <v>1.3</v>
          </cell>
          <cell r="AJ1903">
            <v>1.1599999999999999</v>
          </cell>
          <cell r="AK1903">
            <v>0.87</v>
          </cell>
          <cell r="AL1903">
            <v>1.01</v>
          </cell>
          <cell r="AM1903">
            <v>0</v>
          </cell>
          <cell r="AN1903">
            <v>2.61</v>
          </cell>
          <cell r="AO1903">
            <v>0</v>
          </cell>
          <cell r="AP1903">
            <v>1.73</v>
          </cell>
          <cell r="AQ1903">
            <v>0</v>
          </cell>
          <cell r="AR1903">
            <v>0</v>
          </cell>
          <cell r="AS1903">
            <v>0</v>
          </cell>
          <cell r="AT1903">
            <v>0</v>
          </cell>
          <cell r="AU1903">
            <v>0</v>
          </cell>
          <cell r="AV1903">
            <v>0</v>
          </cell>
          <cell r="AW1903">
            <v>0</v>
          </cell>
          <cell r="AX1903">
            <v>0</v>
          </cell>
          <cell r="AY1903" t="str">
            <v>HSS76.2X3.9</v>
          </cell>
        </row>
        <row r="1904">
          <cell r="A1904" t="str">
            <v>HSS</v>
          </cell>
          <cell r="B1904" t="str">
            <v>HSS3.000X0.134</v>
          </cell>
          <cell r="C1904">
            <v>4.1100000000000003</v>
          </cell>
          <cell r="D1904">
            <v>1.1299999999999999</v>
          </cell>
          <cell r="E1904">
            <v>0</v>
          </cell>
          <cell r="F1904">
            <v>0</v>
          </cell>
          <cell r="G1904">
            <v>3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0.13400000000000001</v>
          </cell>
          <cell r="O1904">
            <v>0.125</v>
          </cell>
          <cell r="P1904">
            <v>0</v>
          </cell>
          <cell r="Q1904">
            <v>0</v>
          </cell>
          <cell r="R1904">
            <v>0</v>
          </cell>
          <cell r="S1904">
            <v>0</v>
          </cell>
          <cell r="T1904">
            <v>0</v>
          </cell>
          <cell r="U1904">
            <v>0</v>
          </cell>
          <cell r="V1904">
            <v>0</v>
          </cell>
          <cell r="W1904">
            <v>0</v>
          </cell>
          <cell r="X1904">
            <v>0</v>
          </cell>
          <cell r="Y1904">
            <v>0</v>
          </cell>
          <cell r="Z1904">
            <v>0</v>
          </cell>
          <cell r="AA1904">
            <v>24</v>
          </cell>
          <cell r="AB1904">
            <v>0</v>
          </cell>
          <cell r="AC1904">
            <v>0</v>
          </cell>
          <cell r="AD1904">
            <v>0</v>
          </cell>
          <cell r="AE1904">
            <v>1.17</v>
          </cell>
          <cell r="AF1904">
            <v>1.03</v>
          </cell>
          <cell r="AG1904">
            <v>0.77900000000000003</v>
          </cell>
          <cell r="AH1904">
            <v>1.02</v>
          </cell>
          <cell r="AI1904">
            <v>1.17</v>
          </cell>
          <cell r="AJ1904">
            <v>1.03</v>
          </cell>
          <cell r="AK1904">
            <v>0.77900000000000003</v>
          </cell>
          <cell r="AL1904">
            <v>1.02</v>
          </cell>
          <cell r="AM1904">
            <v>0</v>
          </cell>
          <cell r="AN1904">
            <v>2.34</v>
          </cell>
          <cell r="AO1904">
            <v>0</v>
          </cell>
          <cell r="AP1904">
            <v>1.55</v>
          </cell>
          <cell r="AQ1904">
            <v>0</v>
          </cell>
          <cell r="AR1904">
            <v>0</v>
          </cell>
          <cell r="AS1904">
            <v>0</v>
          </cell>
          <cell r="AT1904">
            <v>0</v>
          </cell>
          <cell r="AU1904">
            <v>0</v>
          </cell>
          <cell r="AV1904">
            <v>0</v>
          </cell>
          <cell r="AW1904">
            <v>0</v>
          </cell>
          <cell r="AX1904">
            <v>0</v>
          </cell>
          <cell r="AY1904" t="str">
            <v>HSS76.2X3.4</v>
          </cell>
        </row>
        <row r="1905">
          <cell r="A1905" t="str">
            <v>HSS</v>
          </cell>
          <cell r="B1905" t="str">
            <v>HSS3.000X0.120</v>
          </cell>
          <cell r="C1905">
            <v>3.69</v>
          </cell>
          <cell r="D1905">
            <v>1.02</v>
          </cell>
          <cell r="E1905">
            <v>0</v>
          </cell>
          <cell r="F1905">
            <v>0</v>
          </cell>
          <cell r="G1905">
            <v>3</v>
          </cell>
          <cell r="H1905">
            <v>0</v>
          </cell>
          <cell r="I1905">
            <v>0</v>
          </cell>
          <cell r="J1905">
            <v>0</v>
          </cell>
          <cell r="K1905">
            <v>0</v>
          </cell>
          <cell r="L1905">
            <v>0</v>
          </cell>
          <cell r="M1905">
            <v>0</v>
          </cell>
          <cell r="N1905">
            <v>0.12</v>
          </cell>
          <cell r="O1905">
            <v>0.112</v>
          </cell>
          <cell r="P1905">
            <v>0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26.8</v>
          </cell>
          <cell r="AB1905">
            <v>0</v>
          </cell>
          <cell r="AC1905">
            <v>0</v>
          </cell>
          <cell r="AD1905">
            <v>0</v>
          </cell>
          <cell r="AE1905">
            <v>1.06</v>
          </cell>
          <cell r="AF1905">
            <v>0.93500000000000005</v>
          </cell>
          <cell r="AG1905">
            <v>0.70699999999999996</v>
          </cell>
          <cell r="AH1905">
            <v>1.02</v>
          </cell>
          <cell r="AI1905">
            <v>1.06</v>
          </cell>
          <cell r="AJ1905">
            <v>0.93500000000000005</v>
          </cell>
          <cell r="AK1905">
            <v>0.70699999999999996</v>
          </cell>
          <cell r="AL1905">
            <v>1.02</v>
          </cell>
          <cell r="AM1905">
            <v>0</v>
          </cell>
          <cell r="AN1905">
            <v>2.12</v>
          </cell>
          <cell r="AO1905">
            <v>0</v>
          </cell>
          <cell r="AP1905">
            <v>1.41</v>
          </cell>
          <cell r="AQ1905">
            <v>0</v>
          </cell>
          <cell r="AR1905">
            <v>0</v>
          </cell>
          <cell r="AS1905">
            <v>0</v>
          </cell>
          <cell r="AT1905">
            <v>0</v>
          </cell>
          <cell r="AU1905">
            <v>0</v>
          </cell>
          <cell r="AV1905">
            <v>0</v>
          </cell>
          <cell r="AW1905">
            <v>0</v>
          </cell>
          <cell r="AX1905">
            <v>0</v>
          </cell>
          <cell r="AY1905" t="str">
            <v>HSS76.2X3</v>
          </cell>
        </row>
        <row r="1906">
          <cell r="A1906" t="str">
            <v>HSS</v>
          </cell>
          <cell r="B1906" t="str">
            <v>HSS2.875X0.250</v>
          </cell>
          <cell r="C1906">
            <v>7.02</v>
          </cell>
          <cell r="D1906">
            <v>1.93</v>
          </cell>
          <cell r="E1906">
            <v>0</v>
          </cell>
          <cell r="F1906">
            <v>0</v>
          </cell>
          <cell r="G1906">
            <v>2.875</v>
          </cell>
          <cell r="H1906">
            <v>0</v>
          </cell>
          <cell r="I1906">
            <v>0</v>
          </cell>
          <cell r="J1906">
            <v>0</v>
          </cell>
          <cell r="K1906">
            <v>0</v>
          </cell>
          <cell r="L1906">
            <v>0</v>
          </cell>
          <cell r="M1906">
            <v>0</v>
          </cell>
          <cell r="N1906">
            <v>0.25</v>
          </cell>
          <cell r="O1906">
            <v>0.23300000000000001</v>
          </cell>
          <cell r="P1906">
            <v>0</v>
          </cell>
          <cell r="Q1906">
            <v>0</v>
          </cell>
          <cell r="R1906">
            <v>0</v>
          </cell>
          <cell r="S1906">
            <v>0</v>
          </cell>
          <cell r="T1906">
            <v>0</v>
          </cell>
          <cell r="U1906">
            <v>0</v>
          </cell>
          <cell r="V1906">
            <v>0</v>
          </cell>
          <cell r="W1906">
            <v>0</v>
          </cell>
          <cell r="X1906">
            <v>0</v>
          </cell>
          <cell r="Y1906">
            <v>0</v>
          </cell>
          <cell r="Z1906">
            <v>0</v>
          </cell>
          <cell r="AA1906">
            <v>12.3</v>
          </cell>
          <cell r="AB1906">
            <v>0</v>
          </cell>
          <cell r="AC1906">
            <v>0</v>
          </cell>
          <cell r="AD1906">
            <v>0</v>
          </cell>
          <cell r="AE1906">
            <v>1.7</v>
          </cell>
          <cell r="AF1906">
            <v>1.63</v>
          </cell>
          <cell r="AG1906">
            <v>1.18</v>
          </cell>
          <cell r="AH1906">
            <v>0.93799999999999994</v>
          </cell>
          <cell r="AI1906">
            <v>1.7</v>
          </cell>
          <cell r="AJ1906">
            <v>1.63</v>
          </cell>
          <cell r="AK1906">
            <v>1.18</v>
          </cell>
          <cell r="AL1906">
            <v>0.93799999999999994</v>
          </cell>
          <cell r="AM1906">
            <v>0</v>
          </cell>
          <cell r="AN1906">
            <v>3.4</v>
          </cell>
          <cell r="AO1906">
            <v>0</v>
          </cell>
          <cell r="AP1906">
            <v>2.33</v>
          </cell>
          <cell r="AQ1906">
            <v>0</v>
          </cell>
          <cell r="AR1906">
            <v>0</v>
          </cell>
          <cell r="AS1906">
            <v>0</v>
          </cell>
          <cell r="AT1906">
            <v>0</v>
          </cell>
          <cell r="AU1906">
            <v>0</v>
          </cell>
          <cell r="AV1906">
            <v>0</v>
          </cell>
          <cell r="AW1906">
            <v>0</v>
          </cell>
          <cell r="AX1906">
            <v>0</v>
          </cell>
          <cell r="AY1906" t="str">
            <v>HSS73X6.4</v>
          </cell>
        </row>
        <row r="1907">
          <cell r="A1907" t="str">
            <v>HSS</v>
          </cell>
          <cell r="B1907" t="str">
            <v>HSS2.875X0.203</v>
          </cell>
          <cell r="C1907">
            <v>5.8</v>
          </cell>
          <cell r="D1907">
            <v>1.59</v>
          </cell>
          <cell r="E1907">
            <v>0</v>
          </cell>
          <cell r="F1907">
            <v>0</v>
          </cell>
          <cell r="G1907">
            <v>2.875</v>
          </cell>
          <cell r="H1907">
            <v>0</v>
          </cell>
          <cell r="I1907">
            <v>0</v>
          </cell>
          <cell r="J1907">
            <v>0</v>
          </cell>
          <cell r="K1907">
            <v>0</v>
          </cell>
          <cell r="L1907">
            <v>0</v>
          </cell>
          <cell r="M1907">
            <v>0</v>
          </cell>
          <cell r="N1907">
            <v>0.20300000000000001</v>
          </cell>
          <cell r="O1907">
            <v>0.189</v>
          </cell>
          <cell r="P1907">
            <v>0</v>
          </cell>
          <cell r="Q1907">
            <v>0</v>
          </cell>
          <cell r="R1907">
            <v>0</v>
          </cell>
          <cell r="S1907">
            <v>0</v>
          </cell>
          <cell r="T1907">
            <v>0</v>
          </cell>
          <cell r="U1907">
            <v>0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15.2</v>
          </cell>
          <cell r="AB1907">
            <v>0</v>
          </cell>
          <cell r="AC1907">
            <v>0</v>
          </cell>
          <cell r="AD1907">
            <v>0</v>
          </cell>
          <cell r="AE1907">
            <v>1.45</v>
          </cell>
          <cell r="AF1907">
            <v>1.37</v>
          </cell>
          <cell r="AG1907">
            <v>1.01</v>
          </cell>
          <cell r="AH1907">
            <v>0.95199999999999996</v>
          </cell>
          <cell r="AI1907">
            <v>1.45</v>
          </cell>
          <cell r="AJ1907">
            <v>1.37</v>
          </cell>
          <cell r="AK1907">
            <v>1.01</v>
          </cell>
          <cell r="AL1907">
            <v>0.95199999999999996</v>
          </cell>
          <cell r="AM1907">
            <v>0</v>
          </cell>
          <cell r="AN1907">
            <v>2.89</v>
          </cell>
          <cell r="AO1907">
            <v>0</v>
          </cell>
          <cell r="AP1907">
            <v>1.99</v>
          </cell>
          <cell r="AQ1907">
            <v>0</v>
          </cell>
          <cell r="AR1907">
            <v>0</v>
          </cell>
          <cell r="AS1907">
            <v>0</v>
          </cell>
          <cell r="AT1907">
            <v>0</v>
          </cell>
          <cell r="AU1907">
            <v>0</v>
          </cell>
          <cell r="AV1907">
            <v>0</v>
          </cell>
          <cell r="AW1907">
            <v>0</v>
          </cell>
          <cell r="AX1907">
            <v>0</v>
          </cell>
          <cell r="AY1907" t="str">
            <v>HSS73X5.2</v>
          </cell>
        </row>
        <row r="1908">
          <cell r="A1908" t="str">
            <v>HSS</v>
          </cell>
          <cell r="B1908" t="str">
            <v>HSS2.875X0.188</v>
          </cell>
          <cell r="C1908">
            <v>5.4</v>
          </cell>
          <cell r="D1908">
            <v>1.48</v>
          </cell>
          <cell r="E1908">
            <v>0</v>
          </cell>
          <cell r="F1908">
            <v>0</v>
          </cell>
          <cell r="G1908">
            <v>2.875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0.188</v>
          </cell>
          <cell r="O1908">
            <v>0.17399999999999999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16.5</v>
          </cell>
          <cell r="AB1908">
            <v>0</v>
          </cell>
          <cell r="AC1908">
            <v>0</v>
          </cell>
          <cell r="AD1908">
            <v>0</v>
          </cell>
          <cell r="AE1908">
            <v>1.35</v>
          </cell>
          <cell r="AF1908">
            <v>1.27</v>
          </cell>
          <cell r="AG1908">
            <v>0.94099999999999995</v>
          </cell>
          <cell r="AH1908">
            <v>0.95699999999999996</v>
          </cell>
          <cell r="AI1908">
            <v>1.35</v>
          </cell>
          <cell r="AJ1908">
            <v>1.27</v>
          </cell>
          <cell r="AK1908">
            <v>0.94099999999999995</v>
          </cell>
          <cell r="AL1908">
            <v>0.95699999999999996</v>
          </cell>
          <cell r="AM1908">
            <v>0</v>
          </cell>
          <cell r="AN1908">
            <v>2.7</v>
          </cell>
          <cell r="AO1908">
            <v>0</v>
          </cell>
          <cell r="AP1908">
            <v>1.87</v>
          </cell>
          <cell r="AQ1908">
            <v>0</v>
          </cell>
          <cell r="AR1908">
            <v>0</v>
          </cell>
          <cell r="AS1908">
            <v>0</v>
          </cell>
          <cell r="AT1908">
            <v>0</v>
          </cell>
          <cell r="AU1908">
            <v>0</v>
          </cell>
          <cell r="AV1908">
            <v>0</v>
          </cell>
          <cell r="AW1908">
            <v>0</v>
          </cell>
          <cell r="AX1908">
            <v>0</v>
          </cell>
          <cell r="AY1908" t="str">
            <v>HSS73X4.8</v>
          </cell>
        </row>
        <row r="1909">
          <cell r="A1909" t="str">
            <v>HSS</v>
          </cell>
          <cell r="B1909" t="str">
            <v>HSS2.875X0.125</v>
          </cell>
          <cell r="C1909">
            <v>3.67</v>
          </cell>
          <cell r="D1909">
            <v>1.01</v>
          </cell>
          <cell r="E1909">
            <v>0</v>
          </cell>
          <cell r="F1909">
            <v>0</v>
          </cell>
          <cell r="G1909">
            <v>2.875</v>
          </cell>
          <cell r="H1909">
            <v>0</v>
          </cell>
          <cell r="I1909">
            <v>0</v>
          </cell>
          <cell r="J1909">
            <v>0</v>
          </cell>
          <cell r="K1909">
            <v>0</v>
          </cell>
          <cell r="L1909">
            <v>0</v>
          </cell>
          <cell r="M1909">
            <v>0</v>
          </cell>
          <cell r="N1909">
            <v>0.125</v>
          </cell>
          <cell r="O1909">
            <v>0.11600000000000001</v>
          </cell>
          <cell r="P1909">
            <v>0</v>
          </cell>
          <cell r="Q1909">
            <v>0</v>
          </cell>
          <cell r="R1909">
            <v>0</v>
          </cell>
          <cell r="S1909">
            <v>0</v>
          </cell>
          <cell r="T1909">
            <v>0</v>
          </cell>
          <cell r="U1909">
            <v>0</v>
          </cell>
          <cell r="V1909">
            <v>0</v>
          </cell>
          <cell r="W1909">
            <v>0</v>
          </cell>
          <cell r="X1909">
            <v>0</v>
          </cell>
          <cell r="Y1909">
            <v>0</v>
          </cell>
          <cell r="Z1909">
            <v>0</v>
          </cell>
          <cell r="AA1909">
            <v>24.8</v>
          </cell>
          <cell r="AB1909">
            <v>0</v>
          </cell>
          <cell r="AC1909">
            <v>0</v>
          </cell>
          <cell r="AD1909">
            <v>0</v>
          </cell>
          <cell r="AE1909">
            <v>0.95799999999999996</v>
          </cell>
          <cell r="AF1909">
            <v>0.88400000000000001</v>
          </cell>
          <cell r="AG1909">
            <v>0.66700000000000004</v>
          </cell>
          <cell r="AH1909">
            <v>0.97599999999999998</v>
          </cell>
          <cell r="AI1909">
            <v>0.95799999999999996</v>
          </cell>
          <cell r="AJ1909">
            <v>0.88400000000000001</v>
          </cell>
          <cell r="AK1909">
            <v>0.66700000000000004</v>
          </cell>
          <cell r="AL1909">
            <v>0.97599999999999998</v>
          </cell>
          <cell r="AM1909">
            <v>0</v>
          </cell>
          <cell r="AN1909">
            <v>1.92</v>
          </cell>
          <cell r="AO1909">
            <v>0</v>
          </cell>
          <cell r="AP1909">
            <v>1.33</v>
          </cell>
          <cell r="AQ1909">
            <v>0</v>
          </cell>
          <cell r="AR1909">
            <v>0</v>
          </cell>
          <cell r="AS1909">
            <v>0</v>
          </cell>
          <cell r="AT1909">
            <v>0</v>
          </cell>
          <cell r="AU1909">
            <v>0</v>
          </cell>
          <cell r="AV1909">
            <v>0</v>
          </cell>
          <cell r="AW1909">
            <v>0</v>
          </cell>
          <cell r="AX1909">
            <v>0</v>
          </cell>
          <cell r="AY1909" t="str">
            <v>HSS73X3.2</v>
          </cell>
        </row>
        <row r="1910">
          <cell r="A1910" t="str">
            <v>HSS</v>
          </cell>
          <cell r="B1910" t="str">
            <v>HSS2.500X0.250</v>
          </cell>
          <cell r="C1910">
            <v>6.01</v>
          </cell>
          <cell r="D1910">
            <v>1.66</v>
          </cell>
          <cell r="E1910">
            <v>0</v>
          </cell>
          <cell r="F1910">
            <v>0</v>
          </cell>
          <cell r="G1910">
            <v>2.5</v>
          </cell>
          <cell r="H1910">
            <v>0</v>
          </cell>
          <cell r="I1910">
            <v>0</v>
          </cell>
          <cell r="J1910">
            <v>0</v>
          </cell>
          <cell r="K1910">
            <v>0</v>
          </cell>
          <cell r="L1910">
            <v>0</v>
          </cell>
          <cell r="M1910">
            <v>0</v>
          </cell>
          <cell r="N1910">
            <v>0.25</v>
          </cell>
          <cell r="O1910">
            <v>0.23300000000000001</v>
          </cell>
          <cell r="P1910">
            <v>0</v>
          </cell>
          <cell r="Q1910">
            <v>0</v>
          </cell>
          <cell r="R1910">
            <v>0</v>
          </cell>
          <cell r="S1910">
            <v>0</v>
          </cell>
          <cell r="T1910">
            <v>0</v>
          </cell>
          <cell r="U1910">
            <v>0</v>
          </cell>
          <cell r="V1910">
            <v>0</v>
          </cell>
          <cell r="W1910">
            <v>0</v>
          </cell>
          <cell r="X1910">
            <v>0</v>
          </cell>
          <cell r="Y1910">
            <v>0</v>
          </cell>
          <cell r="Z1910">
            <v>0</v>
          </cell>
          <cell r="AA1910">
            <v>10.7</v>
          </cell>
          <cell r="AB1910">
            <v>0</v>
          </cell>
          <cell r="AC1910">
            <v>0</v>
          </cell>
          <cell r="AD1910">
            <v>0</v>
          </cell>
          <cell r="AE1910">
            <v>1.08</v>
          </cell>
          <cell r="AF1910">
            <v>1.2</v>
          </cell>
          <cell r="AG1910">
            <v>0.86199999999999999</v>
          </cell>
          <cell r="AH1910">
            <v>0.80600000000000005</v>
          </cell>
          <cell r="AI1910">
            <v>1.08</v>
          </cell>
          <cell r="AJ1910">
            <v>1.2</v>
          </cell>
          <cell r="AK1910">
            <v>0.86199999999999999</v>
          </cell>
          <cell r="AL1910">
            <v>0.80600000000000005</v>
          </cell>
          <cell r="AM1910">
            <v>0</v>
          </cell>
          <cell r="AN1910">
            <v>2.15</v>
          </cell>
          <cell r="AO1910">
            <v>0</v>
          </cell>
          <cell r="AP1910">
            <v>1.69</v>
          </cell>
          <cell r="AQ1910">
            <v>0</v>
          </cell>
          <cell r="AR1910">
            <v>0</v>
          </cell>
          <cell r="AS1910">
            <v>0</v>
          </cell>
          <cell r="AT1910">
            <v>0</v>
          </cell>
          <cell r="AU1910">
            <v>0</v>
          </cell>
          <cell r="AV1910">
            <v>0</v>
          </cell>
          <cell r="AW1910">
            <v>0</v>
          </cell>
          <cell r="AX1910">
            <v>0</v>
          </cell>
          <cell r="AY1910" t="str">
            <v>HSS63.5X6.4</v>
          </cell>
        </row>
        <row r="1911">
          <cell r="A1911" t="str">
            <v>HSS</v>
          </cell>
          <cell r="B1911" t="str">
            <v>HSS2.500X0.188</v>
          </cell>
          <cell r="C1911">
            <v>4.6500000000000004</v>
          </cell>
          <cell r="D1911">
            <v>1.27</v>
          </cell>
          <cell r="E1911">
            <v>0</v>
          </cell>
          <cell r="F1911">
            <v>0</v>
          </cell>
          <cell r="G1911">
            <v>2.5</v>
          </cell>
          <cell r="H1911">
            <v>0</v>
          </cell>
          <cell r="I1911">
            <v>0</v>
          </cell>
          <cell r="J1911">
            <v>0</v>
          </cell>
          <cell r="K1911">
            <v>0</v>
          </cell>
          <cell r="L1911">
            <v>0</v>
          </cell>
          <cell r="M1911">
            <v>0</v>
          </cell>
          <cell r="N1911">
            <v>0.188</v>
          </cell>
          <cell r="O1911">
            <v>0.17399999999999999</v>
          </cell>
          <cell r="P1911">
            <v>0</v>
          </cell>
          <cell r="Q1911">
            <v>0</v>
          </cell>
          <cell r="R1911">
            <v>0</v>
          </cell>
          <cell r="S1911">
            <v>0</v>
          </cell>
          <cell r="T1911">
            <v>0</v>
          </cell>
          <cell r="U1911">
            <v>0</v>
          </cell>
          <cell r="V1911">
            <v>0</v>
          </cell>
          <cell r="W1911">
            <v>0</v>
          </cell>
          <cell r="X1911">
            <v>0</v>
          </cell>
          <cell r="Y1911">
            <v>0</v>
          </cell>
          <cell r="Z1911">
            <v>0</v>
          </cell>
          <cell r="AA1911">
            <v>14.4</v>
          </cell>
          <cell r="AB1911">
            <v>0</v>
          </cell>
          <cell r="AC1911">
            <v>0</v>
          </cell>
          <cell r="AD1911">
            <v>0</v>
          </cell>
          <cell r="AE1911">
            <v>0.86499999999999999</v>
          </cell>
          <cell r="AF1911">
            <v>0.94299999999999995</v>
          </cell>
          <cell r="AG1911">
            <v>0.69199999999999995</v>
          </cell>
          <cell r="AH1911">
            <v>0.82499999999999996</v>
          </cell>
          <cell r="AI1911">
            <v>0.86499999999999999</v>
          </cell>
          <cell r="AJ1911">
            <v>0.94299999999999995</v>
          </cell>
          <cell r="AK1911">
            <v>0.69199999999999995</v>
          </cell>
          <cell r="AL1911">
            <v>0.82499999999999996</v>
          </cell>
          <cell r="AM1911">
            <v>0</v>
          </cell>
          <cell r="AN1911">
            <v>1.73</v>
          </cell>
          <cell r="AO1911">
            <v>0</v>
          </cell>
          <cell r="AP1911">
            <v>1.37</v>
          </cell>
          <cell r="AQ1911">
            <v>0</v>
          </cell>
          <cell r="AR1911">
            <v>0</v>
          </cell>
          <cell r="AS1911">
            <v>0</v>
          </cell>
          <cell r="AT1911">
            <v>0</v>
          </cell>
          <cell r="AU1911">
            <v>0</v>
          </cell>
          <cell r="AV1911">
            <v>0</v>
          </cell>
          <cell r="AW1911">
            <v>0</v>
          </cell>
          <cell r="AX1911">
            <v>0</v>
          </cell>
          <cell r="AY1911" t="str">
            <v>HSS63.5X4.8</v>
          </cell>
        </row>
        <row r="1912">
          <cell r="A1912" t="str">
            <v>HSS</v>
          </cell>
          <cell r="B1912" t="str">
            <v>HSS2.500X0.125</v>
          </cell>
          <cell r="C1912">
            <v>3.17</v>
          </cell>
          <cell r="D1912">
            <v>0.86899999999999999</v>
          </cell>
          <cell r="E1912">
            <v>0</v>
          </cell>
          <cell r="F1912">
            <v>0</v>
          </cell>
          <cell r="G1912">
            <v>2.5</v>
          </cell>
          <cell r="H1912">
            <v>0</v>
          </cell>
          <cell r="I1912">
            <v>0</v>
          </cell>
          <cell r="J1912">
            <v>0</v>
          </cell>
          <cell r="K1912">
            <v>0</v>
          </cell>
          <cell r="L1912">
            <v>0</v>
          </cell>
          <cell r="M1912">
            <v>0</v>
          </cell>
          <cell r="N1912">
            <v>0.125</v>
          </cell>
          <cell r="O1912">
            <v>0.11600000000000001</v>
          </cell>
          <cell r="P1912">
            <v>0</v>
          </cell>
          <cell r="Q1912">
            <v>0</v>
          </cell>
          <cell r="R1912">
            <v>0</v>
          </cell>
          <cell r="S1912">
            <v>0</v>
          </cell>
          <cell r="T1912">
            <v>0</v>
          </cell>
          <cell r="U1912">
            <v>0</v>
          </cell>
          <cell r="V1912">
            <v>0</v>
          </cell>
          <cell r="W1912">
            <v>0</v>
          </cell>
          <cell r="X1912">
            <v>0</v>
          </cell>
          <cell r="Y1912">
            <v>0</v>
          </cell>
          <cell r="Z1912">
            <v>0</v>
          </cell>
          <cell r="AA1912">
            <v>21.6</v>
          </cell>
          <cell r="AB1912">
            <v>0</v>
          </cell>
          <cell r="AC1912">
            <v>0</v>
          </cell>
          <cell r="AD1912">
            <v>0</v>
          </cell>
          <cell r="AE1912">
            <v>0.61899999999999999</v>
          </cell>
          <cell r="AF1912">
            <v>0.66</v>
          </cell>
          <cell r="AG1912">
            <v>0.495</v>
          </cell>
          <cell r="AH1912">
            <v>0.84399999999999997</v>
          </cell>
          <cell r="AI1912">
            <v>0.61899999999999999</v>
          </cell>
          <cell r="AJ1912">
            <v>0.66</v>
          </cell>
          <cell r="AK1912">
            <v>0.495</v>
          </cell>
          <cell r="AL1912">
            <v>0.84399999999999997</v>
          </cell>
          <cell r="AM1912">
            <v>0</v>
          </cell>
          <cell r="AN1912">
            <v>1.24</v>
          </cell>
          <cell r="AO1912">
            <v>0</v>
          </cell>
          <cell r="AP1912">
            <v>0.98599999999999999</v>
          </cell>
          <cell r="AQ1912">
            <v>0</v>
          </cell>
          <cell r="AR1912">
            <v>0</v>
          </cell>
          <cell r="AS1912">
            <v>0</v>
          </cell>
          <cell r="AT1912">
            <v>0</v>
          </cell>
          <cell r="AU1912">
            <v>0</v>
          </cell>
          <cell r="AV1912">
            <v>0</v>
          </cell>
          <cell r="AW1912">
            <v>0</v>
          </cell>
          <cell r="AX1912">
            <v>0</v>
          </cell>
          <cell r="AY1912" t="str">
            <v>HSS63.5X3.2</v>
          </cell>
        </row>
        <row r="1913">
          <cell r="A1913" t="str">
            <v>HSS</v>
          </cell>
          <cell r="B1913" t="str">
            <v>HSS2.375X0.250</v>
          </cell>
          <cell r="C1913">
            <v>5.68</v>
          </cell>
          <cell r="D1913">
            <v>1.57</v>
          </cell>
          <cell r="E1913">
            <v>0</v>
          </cell>
          <cell r="F1913">
            <v>0</v>
          </cell>
          <cell r="G1913">
            <v>2.375</v>
          </cell>
          <cell r="H1913">
            <v>0</v>
          </cell>
          <cell r="I1913">
            <v>0</v>
          </cell>
          <cell r="J1913">
            <v>0</v>
          </cell>
          <cell r="K1913">
            <v>0</v>
          </cell>
          <cell r="L1913">
            <v>0</v>
          </cell>
          <cell r="M1913">
            <v>0</v>
          </cell>
          <cell r="N1913">
            <v>0.25</v>
          </cell>
          <cell r="O1913">
            <v>0.23300000000000001</v>
          </cell>
          <cell r="P1913">
            <v>0</v>
          </cell>
          <cell r="Q1913">
            <v>0</v>
          </cell>
          <cell r="R1913">
            <v>0</v>
          </cell>
          <cell r="S1913">
            <v>0</v>
          </cell>
          <cell r="T1913">
            <v>0</v>
          </cell>
          <cell r="U1913">
            <v>0</v>
          </cell>
          <cell r="V1913">
            <v>0</v>
          </cell>
          <cell r="W1913">
            <v>0</v>
          </cell>
          <cell r="X1913">
            <v>0</v>
          </cell>
          <cell r="Y1913">
            <v>0</v>
          </cell>
          <cell r="Z1913">
            <v>0</v>
          </cell>
          <cell r="AA1913">
            <v>10.199999999999999</v>
          </cell>
          <cell r="AB1913">
            <v>0</v>
          </cell>
          <cell r="AC1913">
            <v>0</v>
          </cell>
          <cell r="AD1913">
            <v>0</v>
          </cell>
          <cell r="AE1913">
            <v>0.91</v>
          </cell>
          <cell r="AF1913">
            <v>1.07</v>
          </cell>
          <cell r="AG1913">
            <v>0.76600000000000001</v>
          </cell>
          <cell r="AH1913">
            <v>0.76200000000000001</v>
          </cell>
          <cell r="AI1913">
            <v>0.91</v>
          </cell>
          <cell r="AJ1913">
            <v>1.07</v>
          </cell>
          <cell r="AK1913">
            <v>0.76600000000000001</v>
          </cell>
          <cell r="AL1913">
            <v>0.76200000000000001</v>
          </cell>
          <cell r="AM1913">
            <v>0</v>
          </cell>
          <cell r="AN1913">
            <v>1.82</v>
          </cell>
          <cell r="AO1913">
            <v>0</v>
          </cell>
          <cell r="AP1913">
            <v>1.5</v>
          </cell>
          <cell r="AQ1913">
            <v>0</v>
          </cell>
          <cell r="AR1913">
            <v>0</v>
          </cell>
          <cell r="AS1913">
            <v>0</v>
          </cell>
          <cell r="AT1913">
            <v>0</v>
          </cell>
          <cell r="AU1913">
            <v>0</v>
          </cell>
          <cell r="AV1913">
            <v>0</v>
          </cell>
          <cell r="AW1913">
            <v>0</v>
          </cell>
          <cell r="AX1913">
            <v>0</v>
          </cell>
          <cell r="AY1913" t="str">
            <v>HSS60.3X6.4</v>
          </cell>
        </row>
        <row r="1914">
          <cell r="A1914" t="str">
            <v>HSS</v>
          </cell>
          <cell r="B1914" t="str">
            <v>HSS2.375X0.218</v>
          </cell>
          <cell r="C1914">
            <v>5.03</v>
          </cell>
          <cell r="D1914">
            <v>1.39</v>
          </cell>
          <cell r="E1914">
            <v>0</v>
          </cell>
          <cell r="F1914">
            <v>0</v>
          </cell>
          <cell r="G1914">
            <v>2.375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0.218</v>
          </cell>
          <cell r="O1914">
            <v>0.20399999999999999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11.6</v>
          </cell>
          <cell r="AB1914">
            <v>0</v>
          </cell>
          <cell r="AC1914">
            <v>0</v>
          </cell>
          <cell r="AD1914">
            <v>0</v>
          </cell>
          <cell r="AE1914">
            <v>0.82699999999999996</v>
          </cell>
          <cell r="AF1914">
            <v>0.96399999999999997</v>
          </cell>
          <cell r="AG1914">
            <v>0.69599999999999995</v>
          </cell>
          <cell r="AH1914">
            <v>0.77100000000000002</v>
          </cell>
          <cell r="AI1914">
            <v>0.82699999999999996</v>
          </cell>
          <cell r="AJ1914">
            <v>0.96399999999999997</v>
          </cell>
          <cell r="AK1914">
            <v>0.69599999999999995</v>
          </cell>
          <cell r="AL1914">
            <v>0.77100000000000002</v>
          </cell>
          <cell r="AM1914">
            <v>0</v>
          </cell>
          <cell r="AN1914">
            <v>1.65</v>
          </cell>
          <cell r="AO1914">
            <v>0</v>
          </cell>
          <cell r="AP1914">
            <v>1.37</v>
          </cell>
          <cell r="AQ1914">
            <v>0</v>
          </cell>
          <cell r="AR1914">
            <v>0</v>
          </cell>
          <cell r="AS1914">
            <v>0</v>
          </cell>
          <cell r="AT1914">
            <v>0</v>
          </cell>
          <cell r="AU1914">
            <v>0</v>
          </cell>
          <cell r="AV1914">
            <v>0</v>
          </cell>
          <cell r="AW1914">
            <v>0</v>
          </cell>
          <cell r="AX1914">
            <v>0</v>
          </cell>
          <cell r="AY1914" t="str">
            <v>HSS60.3X5.5</v>
          </cell>
        </row>
        <row r="1915">
          <cell r="A1915" t="str">
            <v>HSS</v>
          </cell>
          <cell r="B1915" t="str">
            <v>HSS2.375X0.188</v>
          </cell>
          <cell r="C1915">
            <v>4.4000000000000004</v>
          </cell>
          <cell r="D1915">
            <v>1.2</v>
          </cell>
          <cell r="E1915">
            <v>0</v>
          </cell>
          <cell r="F1915">
            <v>0</v>
          </cell>
          <cell r="G1915">
            <v>2.375</v>
          </cell>
          <cell r="H1915">
            <v>0</v>
          </cell>
          <cell r="I1915">
            <v>0</v>
          </cell>
          <cell r="J1915">
            <v>0</v>
          </cell>
          <cell r="K1915">
            <v>0</v>
          </cell>
          <cell r="L1915">
            <v>0</v>
          </cell>
          <cell r="M1915">
            <v>0</v>
          </cell>
          <cell r="N1915">
            <v>0.188</v>
          </cell>
          <cell r="O1915">
            <v>0.17399999999999999</v>
          </cell>
          <cell r="P1915">
            <v>0</v>
          </cell>
          <cell r="Q1915">
            <v>0</v>
          </cell>
          <cell r="R1915">
            <v>0</v>
          </cell>
          <cell r="S1915">
            <v>0</v>
          </cell>
          <cell r="T1915">
            <v>0</v>
          </cell>
          <cell r="U1915">
            <v>0</v>
          </cell>
          <cell r="V1915">
            <v>0</v>
          </cell>
          <cell r="W1915">
            <v>0</v>
          </cell>
          <cell r="X1915">
            <v>0</v>
          </cell>
          <cell r="Y1915">
            <v>0</v>
          </cell>
          <cell r="Z1915">
            <v>0</v>
          </cell>
          <cell r="AA1915">
            <v>13.6</v>
          </cell>
          <cell r="AB1915">
            <v>0</v>
          </cell>
          <cell r="AC1915">
            <v>0</v>
          </cell>
          <cell r="AD1915">
            <v>0</v>
          </cell>
          <cell r="AE1915">
            <v>0.73299999999999998</v>
          </cell>
          <cell r="AF1915">
            <v>0.84499999999999997</v>
          </cell>
          <cell r="AG1915">
            <v>0.61699999999999999</v>
          </cell>
          <cell r="AH1915">
            <v>0.78100000000000003</v>
          </cell>
          <cell r="AI1915">
            <v>0.73299999999999998</v>
          </cell>
          <cell r="AJ1915">
            <v>0.84499999999999997</v>
          </cell>
          <cell r="AK1915">
            <v>0.61699999999999999</v>
          </cell>
          <cell r="AL1915">
            <v>0.78100000000000003</v>
          </cell>
          <cell r="AM1915">
            <v>0</v>
          </cell>
          <cell r="AN1915">
            <v>1.47</v>
          </cell>
          <cell r="AO1915">
            <v>0</v>
          </cell>
          <cell r="AP1915">
            <v>1.22</v>
          </cell>
          <cell r="AQ1915">
            <v>0</v>
          </cell>
          <cell r="AR1915">
            <v>0</v>
          </cell>
          <cell r="AS1915">
            <v>0</v>
          </cell>
          <cell r="AT1915">
            <v>0</v>
          </cell>
          <cell r="AU1915">
            <v>0</v>
          </cell>
          <cell r="AV1915">
            <v>0</v>
          </cell>
          <cell r="AW1915">
            <v>0</v>
          </cell>
          <cell r="AX1915">
            <v>0</v>
          </cell>
          <cell r="AY1915" t="str">
            <v>HSS60.3X4.8</v>
          </cell>
        </row>
        <row r="1916">
          <cell r="A1916" t="str">
            <v>HSS</v>
          </cell>
          <cell r="B1916" t="str">
            <v>HSS2.375X0.154</v>
          </cell>
          <cell r="C1916">
            <v>3.66</v>
          </cell>
          <cell r="D1916">
            <v>1</v>
          </cell>
          <cell r="E1916">
            <v>0</v>
          </cell>
          <cell r="F1916">
            <v>0</v>
          </cell>
          <cell r="G1916">
            <v>2.375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0.154</v>
          </cell>
          <cell r="O1916">
            <v>0.14299999999999999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16.600000000000001</v>
          </cell>
          <cell r="AB1916">
            <v>0</v>
          </cell>
          <cell r="AC1916">
            <v>0</v>
          </cell>
          <cell r="AD1916">
            <v>0</v>
          </cell>
          <cell r="AE1916">
            <v>0.627</v>
          </cell>
          <cell r="AF1916">
            <v>0.71299999999999997</v>
          </cell>
          <cell r="AG1916">
            <v>0.52800000000000002</v>
          </cell>
          <cell r="AH1916">
            <v>0.79100000000000004</v>
          </cell>
          <cell r="AI1916">
            <v>0.627</v>
          </cell>
          <cell r="AJ1916">
            <v>0.71299999999999997</v>
          </cell>
          <cell r="AK1916">
            <v>0.52800000000000002</v>
          </cell>
          <cell r="AL1916">
            <v>0.79100000000000004</v>
          </cell>
          <cell r="AM1916">
            <v>0</v>
          </cell>
          <cell r="AN1916">
            <v>1.25</v>
          </cell>
          <cell r="AO1916">
            <v>0</v>
          </cell>
          <cell r="AP1916">
            <v>1.05</v>
          </cell>
          <cell r="AQ1916">
            <v>0</v>
          </cell>
          <cell r="AR1916">
            <v>0</v>
          </cell>
          <cell r="AS1916">
            <v>0</v>
          </cell>
          <cell r="AT1916">
            <v>0</v>
          </cell>
          <cell r="AU1916">
            <v>0</v>
          </cell>
          <cell r="AV1916">
            <v>0</v>
          </cell>
          <cell r="AW1916">
            <v>0</v>
          </cell>
          <cell r="AX1916">
            <v>0</v>
          </cell>
          <cell r="AY1916" t="str">
            <v>HSS60.3X3.9</v>
          </cell>
        </row>
        <row r="1917">
          <cell r="A1917" t="str">
            <v>HSS</v>
          </cell>
          <cell r="B1917" t="str">
            <v>HSS2.375X0.125</v>
          </cell>
          <cell r="C1917">
            <v>3.01</v>
          </cell>
          <cell r="D1917">
            <v>0.82299999999999995</v>
          </cell>
          <cell r="E1917">
            <v>0</v>
          </cell>
          <cell r="F1917">
            <v>0</v>
          </cell>
          <cell r="G1917">
            <v>2.375</v>
          </cell>
          <cell r="H1917">
            <v>0</v>
          </cell>
          <cell r="I1917">
            <v>0</v>
          </cell>
          <cell r="J1917">
            <v>0</v>
          </cell>
          <cell r="K1917">
            <v>0</v>
          </cell>
          <cell r="L1917">
            <v>0</v>
          </cell>
          <cell r="M1917">
            <v>0</v>
          </cell>
          <cell r="N1917">
            <v>0.125</v>
          </cell>
          <cell r="O1917">
            <v>0.11600000000000001</v>
          </cell>
          <cell r="P1917">
            <v>0</v>
          </cell>
          <cell r="Q1917">
            <v>0</v>
          </cell>
          <cell r="R1917">
            <v>0</v>
          </cell>
          <cell r="S1917">
            <v>0</v>
          </cell>
          <cell r="T1917">
            <v>0</v>
          </cell>
          <cell r="U1917">
            <v>0</v>
          </cell>
          <cell r="V1917">
            <v>0</v>
          </cell>
          <cell r="W1917">
            <v>0</v>
          </cell>
          <cell r="X1917">
            <v>0</v>
          </cell>
          <cell r="Y1917">
            <v>0</v>
          </cell>
          <cell r="Z1917">
            <v>0</v>
          </cell>
          <cell r="AA1917">
            <v>20.5</v>
          </cell>
          <cell r="AB1917">
            <v>0</v>
          </cell>
          <cell r="AC1917">
            <v>0</v>
          </cell>
          <cell r="AD1917">
            <v>0</v>
          </cell>
          <cell r="AE1917">
            <v>0.52700000000000002</v>
          </cell>
          <cell r="AF1917">
            <v>0.59199999999999997</v>
          </cell>
          <cell r="AG1917">
            <v>0.443</v>
          </cell>
          <cell r="AH1917">
            <v>0.8</v>
          </cell>
          <cell r="AI1917">
            <v>0.52700000000000002</v>
          </cell>
          <cell r="AJ1917">
            <v>0.59199999999999997</v>
          </cell>
          <cell r="AK1917">
            <v>0.443</v>
          </cell>
          <cell r="AL1917">
            <v>0.8</v>
          </cell>
          <cell r="AM1917">
            <v>0</v>
          </cell>
          <cell r="AN1917">
            <v>1.05</v>
          </cell>
          <cell r="AO1917">
            <v>0</v>
          </cell>
          <cell r="AP1917">
            <v>0.88300000000000001</v>
          </cell>
          <cell r="AQ1917">
            <v>0</v>
          </cell>
          <cell r="AR1917">
            <v>0</v>
          </cell>
          <cell r="AS1917">
            <v>0</v>
          </cell>
          <cell r="AT1917">
            <v>0</v>
          </cell>
          <cell r="AU1917">
            <v>0</v>
          </cell>
          <cell r="AV1917">
            <v>0</v>
          </cell>
          <cell r="AW1917">
            <v>0</v>
          </cell>
          <cell r="AX1917">
            <v>0</v>
          </cell>
          <cell r="AY1917" t="str">
            <v>HSS60.3X3.2</v>
          </cell>
        </row>
        <row r="1918">
          <cell r="A1918" t="str">
            <v>HSS</v>
          </cell>
          <cell r="B1918" t="str">
            <v>HSS1.900X0.145</v>
          </cell>
          <cell r="C1918">
            <v>2.72</v>
          </cell>
          <cell r="D1918">
            <v>0.749</v>
          </cell>
          <cell r="E1918">
            <v>0</v>
          </cell>
          <cell r="F1918">
            <v>0</v>
          </cell>
          <cell r="G1918">
            <v>1.9</v>
          </cell>
          <cell r="H1918">
            <v>0</v>
          </cell>
          <cell r="I1918">
            <v>0</v>
          </cell>
          <cell r="J1918">
            <v>0</v>
          </cell>
          <cell r="K1918">
            <v>0</v>
          </cell>
          <cell r="L1918">
            <v>0</v>
          </cell>
          <cell r="M1918">
            <v>0</v>
          </cell>
          <cell r="N1918">
            <v>0.14499999999999999</v>
          </cell>
          <cell r="O1918">
            <v>0.13500000000000001</v>
          </cell>
          <cell r="P1918">
            <v>0</v>
          </cell>
          <cell r="Q1918">
            <v>0</v>
          </cell>
          <cell r="R1918">
            <v>0</v>
          </cell>
          <cell r="S1918">
            <v>0</v>
          </cell>
          <cell r="T1918">
            <v>0</v>
          </cell>
          <cell r="U1918">
            <v>0</v>
          </cell>
          <cell r="V1918">
            <v>0</v>
          </cell>
          <cell r="W1918">
            <v>0</v>
          </cell>
          <cell r="X1918">
            <v>0</v>
          </cell>
          <cell r="Y1918">
            <v>0</v>
          </cell>
          <cell r="Z1918">
            <v>0</v>
          </cell>
          <cell r="AA1918">
            <v>14.1</v>
          </cell>
          <cell r="AB1918">
            <v>0</v>
          </cell>
          <cell r="AC1918">
            <v>0</v>
          </cell>
          <cell r="AD1918">
            <v>0</v>
          </cell>
          <cell r="AE1918">
            <v>0.29299999999999998</v>
          </cell>
          <cell r="AF1918">
            <v>0.42099999999999999</v>
          </cell>
          <cell r="AG1918">
            <v>0.309</v>
          </cell>
          <cell r="AH1918">
            <v>0.626</v>
          </cell>
          <cell r="AI1918">
            <v>0.29299999999999998</v>
          </cell>
          <cell r="AJ1918">
            <v>0.42099999999999999</v>
          </cell>
          <cell r="AK1918">
            <v>0.309</v>
          </cell>
          <cell r="AL1918">
            <v>0.626</v>
          </cell>
          <cell r="AM1918">
            <v>0</v>
          </cell>
          <cell r="AN1918">
            <v>0.58599999999999997</v>
          </cell>
          <cell r="AO1918">
            <v>0</v>
          </cell>
          <cell r="AP1918">
            <v>0.61099999999999999</v>
          </cell>
          <cell r="AQ1918">
            <v>0</v>
          </cell>
          <cell r="AR1918">
            <v>0</v>
          </cell>
          <cell r="AS1918">
            <v>0</v>
          </cell>
          <cell r="AT1918">
            <v>0</v>
          </cell>
          <cell r="AU1918">
            <v>0</v>
          </cell>
          <cell r="AV1918">
            <v>0</v>
          </cell>
          <cell r="AW1918">
            <v>0</v>
          </cell>
          <cell r="AX1918">
            <v>0</v>
          </cell>
          <cell r="AY1918" t="str">
            <v>HSS48.3X3.7</v>
          </cell>
        </row>
        <row r="1919">
          <cell r="A1919" t="str">
            <v>HSS</v>
          </cell>
          <cell r="B1919" t="str">
            <v>HSS1.660X0.140</v>
          </cell>
          <cell r="C1919">
            <v>2.27</v>
          </cell>
          <cell r="D1919">
            <v>0.625</v>
          </cell>
          <cell r="E1919">
            <v>0</v>
          </cell>
          <cell r="F1919">
            <v>0</v>
          </cell>
          <cell r="G1919">
            <v>1.66</v>
          </cell>
          <cell r="H1919">
            <v>0</v>
          </cell>
          <cell r="I1919">
            <v>0</v>
          </cell>
          <cell r="J1919">
            <v>0</v>
          </cell>
          <cell r="K1919">
            <v>0</v>
          </cell>
          <cell r="L1919">
            <v>0</v>
          </cell>
          <cell r="M1919">
            <v>0</v>
          </cell>
          <cell r="N1919">
            <v>0.14000000000000001</v>
          </cell>
          <cell r="O1919">
            <v>0.13</v>
          </cell>
          <cell r="P1919">
            <v>0</v>
          </cell>
          <cell r="Q1919">
            <v>0</v>
          </cell>
          <cell r="R1919">
            <v>0</v>
          </cell>
          <cell r="S1919">
            <v>0</v>
          </cell>
          <cell r="T1919">
            <v>0</v>
          </cell>
          <cell r="U1919">
            <v>0</v>
          </cell>
          <cell r="V1919">
            <v>0</v>
          </cell>
          <cell r="W1919">
            <v>0</v>
          </cell>
          <cell r="X1919">
            <v>0</v>
          </cell>
          <cell r="Y1919">
            <v>0</v>
          </cell>
          <cell r="Z1919">
            <v>0</v>
          </cell>
          <cell r="AA1919">
            <v>12.8</v>
          </cell>
          <cell r="AB1919">
            <v>0</v>
          </cell>
          <cell r="AC1919">
            <v>0</v>
          </cell>
          <cell r="AD1919">
            <v>0</v>
          </cell>
          <cell r="AE1919">
            <v>0.184</v>
          </cell>
          <cell r="AF1919">
            <v>0.30499999999999999</v>
          </cell>
          <cell r="AG1919">
            <v>0.222</v>
          </cell>
          <cell r="AH1919">
            <v>0.54300000000000004</v>
          </cell>
          <cell r="AI1919">
            <v>0.184</v>
          </cell>
          <cell r="AJ1919">
            <v>0.30499999999999999</v>
          </cell>
          <cell r="AK1919">
            <v>0.222</v>
          </cell>
          <cell r="AL1919">
            <v>0.54300000000000004</v>
          </cell>
          <cell r="AM1919">
            <v>0</v>
          </cell>
          <cell r="AN1919">
            <v>0.36799999999999999</v>
          </cell>
          <cell r="AO1919">
            <v>0</v>
          </cell>
          <cell r="AP1919">
            <v>0.438</v>
          </cell>
          <cell r="AQ1919">
            <v>0</v>
          </cell>
          <cell r="AR1919">
            <v>0</v>
          </cell>
          <cell r="AS1919">
            <v>0</v>
          </cell>
          <cell r="AT1919">
            <v>0</v>
          </cell>
          <cell r="AU1919">
            <v>0</v>
          </cell>
          <cell r="AV1919">
            <v>0</v>
          </cell>
          <cell r="AW1919">
            <v>0</v>
          </cell>
          <cell r="AX1919">
            <v>0</v>
          </cell>
          <cell r="AY1919" t="str">
            <v>HSS42.2X3.6</v>
          </cell>
        </row>
        <row r="1920">
          <cell r="A1920" t="str">
            <v>PIPE</v>
          </cell>
          <cell r="B1920" t="str">
            <v>PIPE1/2STD</v>
          </cell>
          <cell r="C1920">
            <v>0.85199999999999998</v>
          </cell>
          <cell r="D1920">
            <v>0.25</v>
          </cell>
          <cell r="E1920">
            <v>0</v>
          </cell>
          <cell r="F1920">
            <v>0</v>
          </cell>
          <cell r="G1920">
            <v>0.84</v>
          </cell>
          <cell r="H1920">
            <v>0</v>
          </cell>
          <cell r="I1920">
            <v>0</v>
          </cell>
          <cell r="J1920">
            <v>0.622</v>
          </cell>
          <cell r="K1920">
            <v>0</v>
          </cell>
          <cell r="L1920">
            <v>0</v>
          </cell>
          <cell r="M1920">
            <v>0.109</v>
          </cell>
          <cell r="N1920">
            <v>0</v>
          </cell>
          <cell r="O1920">
            <v>0</v>
          </cell>
          <cell r="P1920">
            <v>0</v>
          </cell>
          <cell r="Q1920">
            <v>0</v>
          </cell>
          <cell r="R1920">
            <v>0</v>
          </cell>
          <cell r="S1920">
            <v>0</v>
          </cell>
          <cell r="T1920">
            <v>0</v>
          </cell>
          <cell r="U1920">
            <v>0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7.71</v>
          </cell>
          <cell r="AB1920">
            <v>0</v>
          </cell>
          <cell r="AC1920">
            <v>0</v>
          </cell>
          <cell r="AD1920">
            <v>0</v>
          </cell>
          <cell r="AE1920">
            <v>1.7100000000000001E-2</v>
          </cell>
          <cell r="AF1920">
            <v>5.8700000000000002E-2</v>
          </cell>
          <cell r="AG1920">
            <v>4.07E-2</v>
          </cell>
          <cell r="AH1920">
            <v>0.26100000000000001</v>
          </cell>
          <cell r="AI1920">
            <v>1.7100000000000001E-2</v>
          </cell>
          <cell r="AJ1920">
            <v>5.8700000000000002E-2</v>
          </cell>
          <cell r="AK1920">
            <v>4.07E-2</v>
          </cell>
          <cell r="AL1920">
            <v>0.26100000000000001</v>
          </cell>
          <cell r="AM1920">
            <v>0</v>
          </cell>
          <cell r="AN1920">
            <v>3.4200000000000001E-2</v>
          </cell>
          <cell r="AO1920">
            <v>0</v>
          </cell>
          <cell r="AP1920">
            <v>0</v>
          </cell>
          <cell r="AQ1920">
            <v>0</v>
          </cell>
          <cell r="AR1920">
            <v>0</v>
          </cell>
          <cell r="AS1920">
            <v>0</v>
          </cell>
          <cell r="AT1920">
            <v>0</v>
          </cell>
          <cell r="AU1920">
            <v>0</v>
          </cell>
          <cell r="AV1920">
            <v>0</v>
          </cell>
          <cell r="AW1920">
            <v>0</v>
          </cell>
          <cell r="AX1920">
            <v>0</v>
          </cell>
          <cell r="AY1920" t="str">
            <v>PIPE13STD</v>
          </cell>
        </row>
        <row r="1921">
          <cell r="A1921" t="str">
            <v>PIPE</v>
          </cell>
          <cell r="B1921" t="str">
            <v>PIPE3/4STD</v>
          </cell>
          <cell r="C1921">
            <v>1.1299999999999999</v>
          </cell>
          <cell r="D1921">
            <v>0.33300000000000002</v>
          </cell>
          <cell r="E1921">
            <v>0</v>
          </cell>
          <cell r="F1921">
            <v>0</v>
          </cell>
          <cell r="G1921">
            <v>1.05</v>
          </cell>
          <cell r="H1921">
            <v>0</v>
          </cell>
          <cell r="I1921">
            <v>0</v>
          </cell>
          <cell r="J1921">
            <v>0.82399999999999995</v>
          </cell>
          <cell r="K1921">
            <v>0</v>
          </cell>
          <cell r="L1921">
            <v>0</v>
          </cell>
          <cell r="M1921">
            <v>0.113</v>
          </cell>
          <cell r="N1921">
            <v>0</v>
          </cell>
          <cell r="O1921">
            <v>0</v>
          </cell>
          <cell r="P1921">
            <v>0</v>
          </cell>
          <cell r="Q1921">
            <v>0</v>
          </cell>
          <cell r="R1921">
            <v>0</v>
          </cell>
          <cell r="S1921">
            <v>0</v>
          </cell>
          <cell r="T1921">
            <v>0</v>
          </cell>
          <cell r="U1921">
            <v>0</v>
          </cell>
          <cell r="V1921">
            <v>0</v>
          </cell>
          <cell r="W1921">
            <v>0</v>
          </cell>
          <cell r="X1921">
            <v>0</v>
          </cell>
          <cell r="Y1921">
            <v>0</v>
          </cell>
          <cell r="Z1921">
            <v>0</v>
          </cell>
          <cell r="AA1921">
            <v>9.2899999999999991</v>
          </cell>
          <cell r="AB1921">
            <v>0</v>
          </cell>
          <cell r="AC1921">
            <v>0</v>
          </cell>
          <cell r="AD1921">
            <v>0</v>
          </cell>
          <cell r="AE1921">
            <v>3.6999999999999998E-2</v>
          </cell>
          <cell r="AF1921">
            <v>9.9699999999999997E-2</v>
          </cell>
          <cell r="AG1921">
            <v>7.0499999999999993E-2</v>
          </cell>
          <cell r="AH1921">
            <v>0.33400000000000002</v>
          </cell>
          <cell r="AI1921">
            <v>3.6999999999999998E-2</v>
          </cell>
          <cell r="AJ1921">
            <v>9.9699999999999997E-2</v>
          </cell>
          <cell r="AK1921">
            <v>7.0499999999999993E-2</v>
          </cell>
          <cell r="AL1921">
            <v>0.33400000000000002</v>
          </cell>
          <cell r="AM1921">
            <v>0</v>
          </cell>
          <cell r="AN1921">
            <v>7.4099999999999999E-2</v>
          </cell>
          <cell r="AO1921">
            <v>0</v>
          </cell>
          <cell r="AP1921">
            <v>0</v>
          </cell>
          <cell r="AQ1921">
            <v>0</v>
          </cell>
          <cell r="AR1921">
            <v>0</v>
          </cell>
          <cell r="AS1921">
            <v>0</v>
          </cell>
          <cell r="AT1921">
            <v>0</v>
          </cell>
          <cell r="AU1921">
            <v>0</v>
          </cell>
          <cell r="AV1921">
            <v>0</v>
          </cell>
          <cell r="AW1921">
            <v>0</v>
          </cell>
          <cell r="AX1921">
            <v>0</v>
          </cell>
          <cell r="AY1921" t="str">
            <v>PIPE19STD</v>
          </cell>
        </row>
        <row r="1922">
          <cell r="A1922" t="str">
            <v>PIPE</v>
          </cell>
          <cell r="B1922" t="str">
            <v>PIPE1STD</v>
          </cell>
          <cell r="C1922">
            <v>1.68</v>
          </cell>
          <cell r="D1922">
            <v>0.49399999999999999</v>
          </cell>
          <cell r="E1922">
            <v>0</v>
          </cell>
          <cell r="F1922">
            <v>0</v>
          </cell>
          <cell r="G1922">
            <v>1.32</v>
          </cell>
          <cell r="H1922">
            <v>0</v>
          </cell>
          <cell r="I1922">
            <v>0</v>
          </cell>
          <cell r="J1922">
            <v>1.05</v>
          </cell>
          <cell r="K1922">
            <v>0</v>
          </cell>
          <cell r="L1922">
            <v>0</v>
          </cell>
          <cell r="M1922">
            <v>0.13300000000000001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9.89</v>
          </cell>
          <cell r="AB1922">
            <v>0</v>
          </cell>
          <cell r="AC1922">
            <v>0</v>
          </cell>
          <cell r="AD1922">
            <v>0</v>
          </cell>
          <cell r="AE1922">
            <v>8.7300000000000003E-2</v>
          </cell>
          <cell r="AF1922">
            <v>0.187</v>
          </cell>
          <cell r="AG1922">
            <v>0.13300000000000001</v>
          </cell>
          <cell r="AH1922">
            <v>0.42099999999999999</v>
          </cell>
          <cell r="AI1922">
            <v>8.7300000000000003E-2</v>
          </cell>
          <cell r="AJ1922">
            <v>0.187</v>
          </cell>
          <cell r="AK1922">
            <v>0.13300000000000001</v>
          </cell>
          <cell r="AL1922">
            <v>0.42099999999999999</v>
          </cell>
          <cell r="AM1922">
            <v>0</v>
          </cell>
          <cell r="AN1922">
            <v>0.17499999999999999</v>
          </cell>
          <cell r="AO1922">
            <v>0</v>
          </cell>
          <cell r="AP1922">
            <v>0</v>
          </cell>
          <cell r="AQ1922">
            <v>0</v>
          </cell>
          <cell r="AR1922">
            <v>0</v>
          </cell>
          <cell r="AS1922">
            <v>0</v>
          </cell>
          <cell r="AT1922">
            <v>0</v>
          </cell>
          <cell r="AU1922">
            <v>0</v>
          </cell>
          <cell r="AV1922">
            <v>0</v>
          </cell>
          <cell r="AW1922">
            <v>0</v>
          </cell>
          <cell r="AX1922">
            <v>0</v>
          </cell>
          <cell r="AY1922" t="str">
            <v>PIPE25STD</v>
          </cell>
        </row>
        <row r="1923">
          <cell r="A1923" t="str">
            <v>PIPE</v>
          </cell>
          <cell r="B1923" t="str">
            <v>PIPE1-1/4STD</v>
          </cell>
          <cell r="C1923">
            <v>2.27</v>
          </cell>
          <cell r="D1923">
            <v>0.66900000000000004</v>
          </cell>
          <cell r="E1923">
            <v>0</v>
          </cell>
          <cell r="F1923">
            <v>0</v>
          </cell>
          <cell r="G1923">
            <v>1.66</v>
          </cell>
          <cell r="H1923">
            <v>0</v>
          </cell>
          <cell r="I1923">
            <v>0</v>
          </cell>
          <cell r="J1923">
            <v>1.38</v>
          </cell>
          <cell r="K1923">
            <v>0</v>
          </cell>
          <cell r="L1923">
            <v>0</v>
          </cell>
          <cell r="M1923">
            <v>0.14000000000000001</v>
          </cell>
          <cell r="N1923">
            <v>0</v>
          </cell>
          <cell r="O1923">
            <v>0</v>
          </cell>
          <cell r="P1923">
            <v>0</v>
          </cell>
          <cell r="Q1923">
            <v>0</v>
          </cell>
          <cell r="R1923">
            <v>0</v>
          </cell>
          <cell r="S1923">
            <v>0</v>
          </cell>
          <cell r="T1923">
            <v>0</v>
          </cell>
          <cell r="U1923">
            <v>0</v>
          </cell>
          <cell r="V1923">
            <v>0</v>
          </cell>
          <cell r="W1923">
            <v>0</v>
          </cell>
          <cell r="X1923">
            <v>0</v>
          </cell>
          <cell r="Y1923">
            <v>0</v>
          </cell>
          <cell r="Z1923">
            <v>0</v>
          </cell>
          <cell r="AA1923">
            <v>11.9</v>
          </cell>
          <cell r="AB1923">
            <v>0</v>
          </cell>
          <cell r="AC1923">
            <v>0</v>
          </cell>
          <cell r="AD1923">
            <v>0</v>
          </cell>
          <cell r="AE1923">
            <v>0.19500000000000001</v>
          </cell>
          <cell r="AF1923">
            <v>0.32400000000000001</v>
          </cell>
          <cell r="AG1923">
            <v>0.23499999999999999</v>
          </cell>
          <cell r="AH1923">
            <v>0.54</v>
          </cell>
          <cell r="AI1923">
            <v>0.19500000000000001</v>
          </cell>
          <cell r="AJ1923">
            <v>0.32400000000000001</v>
          </cell>
          <cell r="AK1923">
            <v>0.23499999999999999</v>
          </cell>
          <cell r="AL1923">
            <v>0.54</v>
          </cell>
          <cell r="AM1923">
            <v>0</v>
          </cell>
          <cell r="AN1923">
            <v>0.38900000000000001</v>
          </cell>
          <cell r="AO1923">
            <v>0</v>
          </cell>
          <cell r="AP1923">
            <v>0</v>
          </cell>
          <cell r="AQ1923">
            <v>0</v>
          </cell>
          <cell r="AR1923">
            <v>0</v>
          </cell>
          <cell r="AS1923">
            <v>0</v>
          </cell>
          <cell r="AT1923">
            <v>0</v>
          </cell>
          <cell r="AU1923">
            <v>0</v>
          </cell>
          <cell r="AV1923">
            <v>0</v>
          </cell>
          <cell r="AW1923">
            <v>0</v>
          </cell>
          <cell r="AX1923">
            <v>0</v>
          </cell>
          <cell r="AY1923" t="str">
            <v>PIPE32STD</v>
          </cell>
        </row>
        <row r="1924">
          <cell r="A1924" t="str">
            <v>PIPE</v>
          </cell>
          <cell r="B1924" t="str">
            <v>PIPE1-1/2STD</v>
          </cell>
          <cell r="C1924">
            <v>2.72</v>
          </cell>
          <cell r="D1924">
            <v>0.79900000000000004</v>
          </cell>
          <cell r="E1924">
            <v>0</v>
          </cell>
          <cell r="F1924">
            <v>0</v>
          </cell>
          <cell r="G1924">
            <v>1.9</v>
          </cell>
          <cell r="H1924">
            <v>0</v>
          </cell>
          <cell r="I1924">
            <v>0</v>
          </cell>
          <cell r="J1924">
            <v>1.61</v>
          </cell>
          <cell r="K1924">
            <v>0</v>
          </cell>
          <cell r="L1924">
            <v>0</v>
          </cell>
          <cell r="M1924">
            <v>0.14499999999999999</v>
          </cell>
          <cell r="N1924">
            <v>0</v>
          </cell>
          <cell r="O1924">
            <v>0</v>
          </cell>
          <cell r="P1924">
            <v>0</v>
          </cell>
          <cell r="Q1924">
            <v>0</v>
          </cell>
          <cell r="R1924">
            <v>0</v>
          </cell>
          <cell r="S1924">
            <v>0</v>
          </cell>
          <cell r="T1924">
            <v>0</v>
          </cell>
          <cell r="U1924">
            <v>0</v>
          </cell>
          <cell r="V1924">
            <v>0</v>
          </cell>
          <cell r="W1924">
            <v>0</v>
          </cell>
          <cell r="X1924">
            <v>0</v>
          </cell>
          <cell r="Y1924">
            <v>0</v>
          </cell>
          <cell r="Z1924">
            <v>0</v>
          </cell>
          <cell r="AA1924">
            <v>13.1</v>
          </cell>
          <cell r="AB1924">
            <v>0</v>
          </cell>
          <cell r="AC1924">
            <v>0</v>
          </cell>
          <cell r="AD1924">
            <v>0</v>
          </cell>
          <cell r="AE1924">
            <v>0.31</v>
          </cell>
          <cell r="AF1924">
            <v>0.44800000000000001</v>
          </cell>
          <cell r="AG1924">
            <v>0.32600000000000001</v>
          </cell>
          <cell r="AH1924">
            <v>0.623</v>
          </cell>
          <cell r="AI1924">
            <v>0.31</v>
          </cell>
          <cell r="AJ1924">
            <v>0.44800000000000001</v>
          </cell>
          <cell r="AK1924">
            <v>0.32600000000000001</v>
          </cell>
          <cell r="AL1924">
            <v>0.623</v>
          </cell>
          <cell r="AM1924">
            <v>0</v>
          </cell>
          <cell r="AN1924">
            <v>0.62</v>
          </cell>
          <cell r="AO1924">
            <v>0</v>
          </cell>
          <cell r="AP1924">
            <v>0</v>
          </cell>
          <cell r="AQ1924">
            <v>0</v>
          </cell>
          <cell r="AR1924">
            <v>0</v>
          </cell>
          <cell r="AS1924">
            <v>0</v>
          </cell>
          <cell r="AT1924">
            <v>0</v>
          </cell>
          <cell r="AU1924">
            <v>0</v>
          </cell>
          <cell r="AV1924">
            <v>0</v>
          </cell>
          <cell r="AW1924">
            <v>0</v>
          </cell>
          <cell r="AX1924">
            <v>0</v>
          </cell>
          <cell r="AY1924" t="str">
            <v>PIPE38STD</v>
          </cell>
        </row>
        <row r="1925">
          <cell r="A1925" t="str">
            <v>PIPE</v>
          </cell>
          <cell r="B1925" t="str">
            <v>PIPE2STD</v>
          </cell>
          <cell r="C1925">
            <v>3.66</v>
          </cell>
          <cell r="D1925">
            <v>1.07</v>
          </cell>
          <cell r="E1925">
            <v>0</v>
          </cell>
          <cell r="F1925">
            <v>0</v>
          </cell>
          <cell r="G1925">
            <v>2.38</v>
          </cell>
          <cell r="H1925">
            <v>0</v>
          </cell>
          <cell r="I1925">
            <v>0</v>
          </cell>
          <cell r="J1925">
            <v>2.0699999999999998</v>
          </cell>
          <cell r="K1925">
            <v>0</v>
          </cell>
          <cell r="L1925">
            <v>0</v>
          </cell>
          <cell r="M1925">
            <v>0.154</v>
          </cell>
          <cell r="N1925">
            <v>0</v>
          </cell>
          <cell r="O1925">
            <v>0</v>
          </cell>
          <cell r="P1925">
            <v>0</v>
          </cell>
          <cell r="Q1925">
            <v>0</v>
          </cell>
          <cell r="R1925">
            <v>0</v>
          </cell>
          <cell r="S1925">
            <v>0</v>
          </cell>
          <cell r="T1925">
            <v>0</v>
          </cell>
          <cell r="U1925">
            <v>0</v>
          </cell>
          <cell r="V1925">
            <v>0</v>
          </cell>
          <cell r="W1925">
            <v>0</v>
          </cell>
          <cell r="X1925">
            <v>0</v>
          </cell>
          <cell r="Y1925">
            <v>0</v>
          </cell>
          <cell r="Z1925">
            <v>0</v>
          </cell>
          <cell r="AA1925">
            <v>15.4</v>
          </cell>
          <cell r="AB1925">
            <v>0</v>
          </cell>
          <cell r="AC1925">
            <v>0</v>
          </cell>
          <cell r="AD1925">
            <v>0</v>
          </cell>
          <cell r="AE1925">
            <v>0.66600000000000004</v>
          </cell>
          <cell r="AF1925">
            <v>0.76100000000000001</v>
          </cell>
          <cell r="AG1925">
            <v>0.56100000000000005</v>
          </cell>
          <cell r="AH1925">
            <v>0.78700000000000003</v>
          </cell>
          <cell r="AI1925">
            <v>0.66600000000000004</v>
          </cell>
          <cell r="AJ1925">
            <v>0.76100000000000001</v>
          </cell>
          <cell r="AK1925">
            <v>0.56100000000000005</v>
          </cell>
          <cell r="AL1925">
            <v>0.78700000000000003</v>
          </cell>
          <cell r="AM1925">
            <v>0</v>
          </cell>
          <cell r="AN1925">
            <v>1.33</v>
          </cell>
          <cell r="AO1925">
            <v>0</v>
          </cell>
          <cell r="AP1925">
            <v>0</v>
          </cell>
          <cell r="AQ1925">
            <v>0</v>
          </cell>
          <cell r="AR1925">
            <v>0</v>
          </cell>
          <cell r="AS1925">
            <v>0</v>
          </cell>
          <cell r="AT1925">
            <v>0</v>
          </cell>
          <cell r="AU1925">
            <v>0</v>
          </cell>
          <cell r="AV1925">
            <v>0</v>
          </cell>
          <cell r="AW1925">
            <v>0</v>
          </cell>
          <cell r="AX1925">
            <v>0</v>
          </cell>
          <cell r="AY1925" t="str">
            <v>PIPE51STD</v>
          </cell>
        </row>
        <row r="1926">
          <cell r="A1926" t="str">
            <v>PIPE</v>
          </cell>
          <cell r="B1926" t="str">
            <v>PIPE2-1/2STD</v>
          </cell>
          <cell r="C1926">
            <v>5.8</v>
          </cell>
          <cell r="D1926">
            <v>1.7</v>
          </cell>
          <cell r="E1926">
            <v>0</v>
          </cell>
          <cell r="F1926">
            <v>0</v>
          </cell>
          <cell r="G1926">
            <v>2.88</v>
          </cell>
          <cell r="H1926">
            <v>0</v>
          </cell>
          <cell r="I1926">
            <v>0</v>
          </cell>
          <cell r="J1926">
            <v>2.4700000000000002</v>
          </cell>
          <cell r="K1926">
            <v>0</v>
          </cell>
          <cell r="L1926">
            <v>0</v>
          </cell>
          <cell r="M1926">
            <v>0.20300000000000001</v>
          </cell>
          <cell r="N1926">
            <v>0</v>
          </cell>
          <cell r="O1926">
            <v>0</v>
          </cell>
          <cell r="P1926">
            <v>0</v>
          </cell>
          <cell r="Q1926">
            <v>0</v>
          </cell>
          <cell r="R1926">
            <v>0</v>
          </cell>
          <cell r="S1926">
            <v>0</v>
          </cell>
          <cell r="T1926">
            <v>0</v>
          </cell>
          <cell r="U1926">
            <v>0</v>
          </cell>
          <cell r="V1926">
            <v>0</v>
          </cell>
          <cell r="W1926">
            <v>0</v>
          </cell>
          <cell r="X1926">
            <v>0</v>
          </cell>
          <cell r="Y1926">
            <v>0</v>
          </cell>
          <cell r="Z1926">
            <v>0</v>
          </cell>
          <cell r="AA1926">
            <v>14.2</v>
          </cell>
          <cell r="AB1926">
            <v>0</v>
          </cell>
          <cell r="AC1926">
            <v>0</v>
          </cell>
          <cell r="AD1926">
            <v>0</v>
          </cell>
          <cell r="AE1926">
            <v>1.53</v>
          </cell>
          <cell r="AF1926">
            <v>1.45</v>
          </cell>
          <cell r="AG1926">
            <v>1.06</v>
          </cell>
          <cell r="AH1926">
            <v>0.94699999999999995</v>
          </cell>
          <cell r="AI1926">
            <v>1.53</v>
          </cell>
          <cell r="AJ1926">
            <v>1.45</v>
          </cell>
          <cell r="AK1926">
            <v>1.06</v>
          </cell>
          <cell r="AL1926">
            <v>0.94699999999999995</v>
          </cell>
          <cell r="AM1926">
            <v>0</v>
          </cell>
          <cell r="AN1926">
            <v>3.06</v>
          </cell>
          <cell r="AO1926">
            <v>0</v>
          </cell>
          <cell r="AP1926">
            <v>0</v>
          </cell>
          <cell r="AQ1926">
            <v>0</v>
          </cell>
          <cell r="AR1926">
            <v>0</v>
          </cell>
          <cell r="AS1926">
            <v>0</v>
          </cell>
          <cell r="AT1926">
            <v>0</v>
          </cell>
          <cell r="AU1926">
            <v>0</v>
          </cell>
          <cell r="AV1926">
            <v>0</v>
          </cell>
          <cell r="AW1926">
            <v>0</v>
          </cell>
          <cell r="AX1926">
            <v>0</v>
          </cell>
          <cell r="AY1926" t="str">
            <v>PIPE64STD</v>
          </cell>
        </row>
        <row r="1927">
          <cell r="A1927" t="str">
            <v>PIPE</v>
          </cell>
          <cell r="B1927" t="str">
            <v>PIPE3STD</v>
          </cell>
          <cell r="C1927">
            <v>7.58</v>
          </cell>
          <cell r="D1927">
            <v>2.23</v>
          </cell>
          <cell r="E1927">
            <v>0</v>
          </cell>
          <cell r="F1927">
            <v>0</v>
          </cell>
          <cell r="G1927">
            <v>3.5</v>
          </cell>
          <cell r="H1927">
            <v>0</v>
          </cell>
          <cell r="I1927">
            <v>0</v>
          </cell>
          <cell r="J1927">
            <v>3.07</v>
          </cell>
          <cell r="K1927">
            <v>0</v>
          </cell>
          <cell r="L1927">
            <v>0</v>
          </cell>
          <cell r="M1927">
            <v>0.216</v>
          </cell>
          <cell r="N1927">
            <v>0</v>
          </cell>
          <cell r="O1927">
            <v>0</v>
          </cell>
          <cell r="P1927">
            <v>0</v>
          </cell>
          <cell r="Q1927">
            <v>0</v>
          </cell>
          <cell r="R1927">
            <v>0</v>
          </cell>
          <cell r="S1927">
            <v>0</v>
          </cell>
          <cell r="T1927">
            <v>0</v>
          </cell>
          <cell r="U1927">
            <v>0</v>
          </cell>
          <cell r="V1927">
            <v>0</v>
          </cell>
          <cell r="W1927">
            <v>0</v>
          </cell>
          <cell r="X1927">
            <v>0</v>
          </cell>
          <cell r="Y1927">
            <v>0</v>
          </cell>
          <cell r="Z1927">
            <v>0</v>
          </cell>
          <cell r="AA1927">
            <v>16.2</v>
          </cell>
          <cell r="AB1927">
            <v>0</v>
          </cell>
          <cell r="AC1927">
            <v>0</v>
          </cell>
          <cell r="AD1927">
            <v>0</v>
          </cell>
          <cell r="AE1927">
            <v>3.02</v>
          </cell>
          <cell r="AF1927">
            <v>2.33</v>
          </cell>
          <cell r="AG1927">
            <v>1.72</v>
          </cell>
          <cell r="AH1927">
            <v>1.1599999999999999</v>
          </cell>
          <cell r="AI1927">
            <v>3.02</v>
          </cell>
          <cell r="AJ1927">
            <v>2.33</v>
          </cell>
          <cell r="AK1927">
            <v>1.72</v>
          </cell>
          <cell r="AL1927">
            <v>1.1599999999999999</v>
          </cell>
          <cell r="AM1927">
            <v>0</v>
          </cell>
          <cell r="AN1927">
            <v>6.03</v>
          </cell>
          <cell r="AO1927">
            <v>0</v>
          </cell>
          <cell r="AP1927">
            <v>0</v>
          </cell>
          <cell r="AQ1927">
            <v>0</v>
          </cell>
          <cell r="AR1927">
            <v>0</v>
          </cell>
          <cell r="AS1927">
            <v>0</v>
          </cell>
          <cell r="AT1927">
            <v>0</v>
          </cell>
          <cell r="AU1927">
            <v>0</v>
          </cell>
          <cell r="AV1927">
            <v>0</v>
          </cell>
          <cell r="AW1927">
            <v>0</v>
          </cell>
          <cell r="AX1927">
            <v>0</v>
          </cell>
          <cell r="AY1927" t="str">
            <v>PIPE75STD</v>
          </cell>
        </row>
        <row r="1928">
          <cell r="A1928" t="str">
            <v>PIPE</v>
          </cell>
          <cell r="B1928" t="str">
            <v>PIPE3-1/2STD</v>
          </cell>
          <cell r="C1928">
            <v>9.1199999999999992</v>
          </cell>
          <cell r="D1928">
            <v>2.68</v>
          </cell>
          <cell r="E1928">
            <v>0</v>
          </cell>
          <cell r="F1928">
            <v>0</v>
          </cell>
          <cell r="G1928">
            <v>4</v>
          </cell>
          <cell r="H1928">
            <v>0</v>
          </cell>
          <cell r="I1928">
            <v>0</v>
          </cell>
          <cell r="J1928">
            <v>3.55</v>
          </cell>
          <cell r="K1928">
            <v>0</v>
          </cell>
          <cell r="L1928">
            <v>0</v>
          </cell>
          <cell r="M1928">
            <v>0.22600000000000001</v>
          </cell>
          <cell r="N1928">
            <v>0</v>
          </cell>
          <cell r="O1928">
            <v>0</v>
          </cell>
          <cell r="P1928">
            <v>0</v>
          </cell>
          <cell r="Q1928">
            <v>0</v>
          </cell>
          <cell r="R1928">
            <v>0</v>
          </cell>
          <cell r="S1928">
            <v>0</v>
          </cell>
          <cell r="T1928">
            <v>0</v>
          </cell>
          <cell r="U1928">
            <v>0</v>
          </cell>
          <cell r="V1928">
            <v>0</v>
          </cell>
          <cell r="W1928">
            <v>0</v>
          </cell>
          <cell r="X1928">
            <v>0</v>
          </cell>
          <cell r="Y1928">
            <v>0</v>
          </cell>
          <cell r="Z1928">
            <v>0</v>
          </cell>
          <cell r="AA1928">
            <v>17.7</v>
          </cell>
          <cell r="AB1928">
            <v>0</v>
          </cell>
          <cell r="AC1928">
            <v>0</v>
          </cell>
          <cell r="AD1928">
            <v>0</v>
          </cell>
          <cell r="AE1928">
            <v>4.79</v>
          </cell>
          <cell r="AF1928">
            <v>3.22</v>
          </cell>
          <cell r="AG1928">
            <v>2.39</v>
          </cell>
          <cell r="AH1928">
            <v>1.34</v>
          </cell>
          <cell r="AI1928">
            <v>4.79</v>
          </cell>
          <cell r="AJ1928">
            <v>3.22</v>
          </cell>
          <cell r="AK1928">
            <v>2.39</v>
          </cell>
          <cell r="AL1928">
            <v>1.34</v>
          </cell>
          <cell r="AM1928">
            <v>0</v>
          </cell>
          <cell r="AN1928">
            <v>9.58</v>
          </cell>
          <cell r="AO1928">
            <v>0</v>
          </cell>
          <cell r="AP1928">
            <v>0</v>
          </cell>
          <cell r="AQ1928">
            <v>0</v>
          </cell>
          <cell r="AR1928">
            <v>0</v>
          </cell>
          <cell r="AS1928">
            <v>0</v>
          </cell>
          <cell r="AT1928">
            <v>0</v>
          </cell>
          <cell r="AU1928">
            <v>0</v>
          </cell>
          <cell r="AV1928">
            <v>0</v>
          </cell>
          <cell r="AW1928">
            <v>0</v>
          </cell>
          <cell r="AX1928">
            <v>0</v>
          </cell>
          <cell r="AY1928" t="str">
            <v>PIPE89STD</v>
          </cell>
        </row>
        <row r="1929">
          <cell r="A1929" t="str">
            <v>PIPE</v>
          </cell>
          <cell r="B1929" t="str">
            <v>PIPE4STD</v>
          </cell>
          <cell r="C1929">
            <v>10.8</v>
          </cell>
          <cell r="D1929">
            <v>3.17</v>
          </cell>
          <cell r="E1929">
            <v>0</v>
          </cell>
          <cell r="F1929">
            <v>0</v>
          </cell>
          <cell r="G1929">
            <v>4.5</v>
          </cell>
          <cell r="H1929">
            <v>0</v>
          </cell>
          <cell r="I1929">
            <v>0</v>
          </cell>
          <cell r="J1929">
            <v>4.03</v>
          </cell>
          <cell r="K1929">
            <v>0</v>
          </cell>
          <cell r="L1929">
            <v>0</v>
          </cell>
          <cell r="M1929">
            <v>0.23699999999999999</v>
          </cell>
          <cell r="N1929">
            <v>0</v>
          </cell>
          <cell r="O1929">
            <v>0</v>
          </cell>
          <cell r="P1929">
            <v>0</v>
          </cell>
          <cell r="Q1929">
            <v>0</v>
          </cell>
          <cell r="R1929">
            <v>0</v>
          </cell>
          <cell r="S1929">
            <v>0</v>
          </cell>
          <cell r="T1929">
            <v>0</v>
          </cell>
          <cell r="U1929">
            <v>0</v>
          </cell>
          <cell r="V1929">
            <v>0</v>
          </cell>
          <cell r="W1929">
            <v>0</v>
          </cell>
          <cell r="X1929">
            <v>0</v>
          </cell>
          <cell r="Y1929">
            <v>0</v>
          </cell>
          <cell r="Z1929">
            <v>0</v>
          </cell>
          <cell r="AA1929">
            <v>19</v>
          </cell>
          <cell r="AB1929">
            <v>0</v>
          </cell>
          <cell r="AC1929">
            <v>0</v>
          </cell>
          <cell r="AD1929">
            <v>0</v>
          </cell>
          <cell r="AE1929">
            <v>7.23</v>
          </cell>
          <cell r="AF1929">
            <v>4.3099999999999996</v>
          </cell>
          <cell r="AG1929">
            <v>3.21</v>
          </cell>
          <cell r="AH1929">
            <v>1.51</v>
          </cell>
          <cell r="AI1929">
            <v>7.23</v>
          </cell>
          <cell r="AJ1929">
            <v>4.3099999999999996</v>
          </cell>
          <cell r="AK1929">
            <v>3.21</v>
          </cell>
          <cell r="AL1929">
            <v>1.51</v>
          </cell>
          <cell r="AM1929">
            <v>0</v>
          </cell>
          <cell r="AN1929">
            <v>14.5</v>
          </cell>
          <cell r="AO1929">
            <v>0</v>
          </cell>
          <cell r="AP1929">
            <v>0</v>
          </cell>
          <cell r="AQ1929">
            <v>0</v>
          </cell>
          <cell r="AR1929">
            <v>0</v>
          </cell>
          <cell r="AS1929">
            <v>0</v>
          </cell>
          <cell r="AT1929">
            <v>0</v>
          </cell>
          <cell r="AU1929">
            <v>0</v>
          </cell>
          <cell r="AV1929">
            <v>0</v>
          </cell>
          <cell r="AW1929">
            <v>0</v>
          </cell>
          <cell r="AX1929">
            <v>0</v>
          </cell>
          <cell r="AY1929" t="str">
            <v>PIPE102STD</v>
          </cell>
        </row>
        <row r="1930">
          <cell r="A1930" t="str">
            <v>PIPE</v>
          </cell>
          <cell r="B1930" t="str">
            <v>PIPE5STD</v>
          </cell>
          <cell r="C1930">
            <v>14.6</v>
          </cell>
          <cell r="D1930">
            <v>4.3</v>
          </cell>
          <cell r="E1930">
            <v>0</v>
          </cell>
          <cell r="F1930">
            <v>0</v>
          </cell>
          <cell r="G1930">
            <v>5.56</v>
          </cell>
          <cell r="H1930">
            <v>0</v>
          </cell>
          <cell r="I1930">
            <v>0</v>
          </cell>
          <cell r="J1930">
            <v>5.05</v>
          </cell>
          <cell r="K1930">
            <v>0</v>
          </cell>
          <cell r="L1930">
            <v>0</v>
          </cell>
          <cell r="M1930">
            <v>0.25800000000000001</v>
          </cell>
          <cell r="N1930">
            <v>0</v>
          </cell>
          <cell r="O1930">
            <v>0</v>
          </cell>
          <cell r="P1930">
            <v>0</v>
          </cell>
          <cell r="Q1930">
            <v>0</v>
          </cell>
          <cell r="R1930">
            <v>0</v>
          </cell>
          <cell r="S1930">
            <v>0</v>
          </cell>
          <cell r="T1930">
            <v>0</v>
          </cell>
          <cell r="U1930">
            <v>0</v>
          </cell>
          <cell r="V1930">
            <v>0</v>
          </cell>
          <cell r="W1930">
            <v>0</v>
          </cell>
          <cell r="X1930">
            <v>0</v>
          </cell>
          <cell r="Y1930">
            <v>0</v>
          </cell>
          <cell r="Z1930">
            <v>0</v>
          </cell>
          <cell r="AA1930">
            <v>21.6</v>
          </cell>
          <cell r="AB1930">
            <v>0</v>
          </cell>
          <cell r="AC1930">
            <v>0</v>
          </cell>
          <cell r="AD1930">
            <v>0</v>
          </cell>
          <cell r="AE1930">
            <v>15.2</v>
          </cell>
          <cell r="AF1930">
            <v>7.27</v>
          </cell>
          <cell r="AG1930">
            <v>5.45</v>
          </cell>
          <cell r="AH1930">
            <v>1.88</v>
          </cell>
          <cell r="AI1930">
            <v>15.2</v>
          </cell>
          <cell r="AJ1930">
            <v>7.27</v>
          </cell>
          <cell r="AK1930">
            <v>5.45</v>
          </cell>
          <cell r="AL1930">
            <v>1.88</v>
          </cell>
          <cell r="AM1930">
            <v>0</v>
          </cell>
          <cell r="AN1930">
            <v>30.3</v>
          </cell>
          <cell r="AO1930">
            <v>0</v>
          </cell>
          <cell r="AP1930">
            <v>0</v>
          </cell>
          <cell r="AQ1930">
            <v>0</v>
          </cell>
          <cell r="AR1930">
            <v>0</v>
          </cell>
          <cell r="AS1930">
            <v>0</v>
          </cell>
          <cell r="AT1930">
            <v>0</v>
          </cell>
          <cell r="AU1930">
            <v>0</v>
          </cell>
          <cell r="AV1930">
            <v>0</v>
          </cell>
          <cell r="AW1930">
            <v>0</v>
          </cell>
          <cell r="AX1930">
            <v>0</v>
          </cell>
          <cell r="AY1930" t="str">
            <v>PIPE127STD</v>
          </cell>
        </row>
        <row r="1931">
          <cell r="A1931" t="str">
            <v>PIPE</v>
          </cell>
          <cell r="B1931" t="str">
            <v>PIPE6STD</v>
          </cell>
          <cell r="C1931">
            <v>19</v>
          </cell>
          <cell r="D1931">
            <v>5.58</v>
          </cell>
          <cell r="E1931">
            <v>0</v>
          </cell>
          <cell r="F1931">
            <v>0</v>
          </cell>
          <cell r="G1931">
            <v>6.63</v>
          </cell>
          <cell r="H1931">
            <v>0</v>
          </cell>
          <cell r="I1931">
            <v>0</v>
          </cell>
          <cell r="J1931">
            <v>6.07</v>
          </cell>
          <cell r="K1931">
            <v>0</v>
          </cell>
          <cell r="L1931">
            <v>0</v>
          </cell>
          <cell r="M1931">
            <v>0.28000000000000003</v>
          </cell>
          <cell r="N1931">
            <v>0</v>
          </cell>
          <cell r="O1931">
            <v>0</v>
          </cell>
          <cell r="P1931">
            <v>0</v>
          </cell>
          <cell r="Q1931">
            <v>0</v>
          </cell>
          <cell r="R1931">
            <v>0</v>
          </cell>
          <cell r="S1931">
            <v>0</v>
          </cell>
          <cell r="T1931">
            <v>0</v>
          </cell>
          <cell r="U1931">
            <v>0</v>
          </cell>
          <cell r="V1931">
            <v>0</v>
          </cell>
          <cell r="W1931">
            <v>0</v>
          </cell>
          <cell r="X1931">
            <v>0</v>
          </cell>
          <cell r="Y1931">
            <v>0</v>
          </cell>
          <cell r="Z1931">
            <v>0</v>
          </cell>
          <cell r="AA1931">
            <v>23.7</v>
          </cell>
          <cell r="AB1931">
            <v>0</v>
          </cell>
          <cell r="AC1931">
            <v>0</v>
          </cell>
          <cell r="AD1931">
            <v>0</v>
          </cell>
          <cell r="AE1931">
            <v>28.1</v>
          </cell>
          <cell r="AF1931">
            <v>11.3</v>
          </cell>
          <cell r="AG1931">
            <v>8.5</v>
          </cell>
          <cell r="AH1931">
            <v>2.25</v>
          </cell>
          <cell r="AI1931">
            <v>28.1</v>
          </cell>
          <cell r="AJ1931">
            <v>11.3</v>
          </cell>
          <cell r="AK1931">
            <v>8.5</v>
          </cell>
          <cell r="AL1931">
            <v>2.25</v>
          </cell>
          <cell r="AM1931">
            <v>0</v>
          </cell>
          <cell r="AN1931">
            <v>56.3</v>
          </cell>
          <cell r="AO1931">
            <v>0</v>
          </cell>
          <cell r="AP1931">
            <v>0</v>
          </cell>
          <cell r="AQ1931">
            <v>0</v>
          </cell>
          <cell r="AR1931">
            <v>0</v>
          </cell>
          <cell r="AS1931">
            <v>0</v>
          </cell>
          <cell r="AT1931">
            <v>0</v>
          </cell>
          <cell r="AU1931">
            <v>0</v>
          </cell>
          <cell r="AV1931">
            <v>0</v>
          </cell>
          <cell r="AW1931">
            <v>0</v>
          </cell>
          <cell r="AX1931">
            <v>0</v>
          </cell>
          <cell r="AY1931" t="str">
            <v>PIPE152STD</v>
          </cell>
        </row>
        <row r="1932">
          <cell r="A1932" t="str">
            <v>PIPE</v>
          </cell>
          <cell r="B1932" t="str">
            <v>PIPE8STD</v>
          </cell>
          <cell r="C1932">
            <v>28.6</v>
          </cell>
          <cell r="D1932">
            <v>8.4</v>
          </cell>
          <cell r="E1932">
            <v>0</v>
          </cell>
          <cell r="F1932">
            <v>0</v>
          </cell>
          <cell r="G1932">
            <v>8.6300000000000008</v>
          </cell>
          <cell r="H1932">
            <v>0</v>
          </cell>
          <cell r="I1932">
            <v>0</v>
          </cell>
          <cell r="J1932">
            <v>7.98</v>
          </cell>
          <cell r="K1932">
            <v>0</v>
          </cell>
          <cell r="L1932">
            <v>0</v>
          </cell>
          <cell r="M1932">
            <v>0.32200000000000001</v>
          </cell>
          <cell r="N1932">
            <v>0</v>
          </cell>
          <cell r="O1932">
            <v>0</v>
          </cell>
          <cell r="P1932">
            <v>0</v>
          </cell>
          <cell r="Q1932">
            <v>0</v>
          </cell>
          <cell r="R1932">
            <v>0</v>
          </cell>
          <cell r="S1932">
            <v>0</v>
          </cell>
          <cell r="T1932">
            <v>0</v>
          </cell>
          <cell r="U1932">
            <v>0</v>
          </cell>
          <cell r="V1932">
            <v>0</v>
          </cell>
          <cell r="W1932">
            <v>0</v>
          </cell>
          <cell r="X1932">
            <v>0</v>
          </cell>
          <cell r="Y1932">
            <v>0</v>
          </cell>
          <cell r="Z1932">
            <v>0</v>
          </cell>
          <cell r="AA1932">
            <v>26.8</v>
          </cell>
          <cell r="AB1932">
            <v>0</v>
          </cell>
          <cell r="AC1932">
            <v>0</v>
          </cell>
          <cell r="AD1932">
            <v>0</v>
          </cell>
          <cell r="AE1932">
            <v>72.5</v>
          </cell>
          <cell r="AF1932">
            <v>22.2</v>
          </cell>
          <cell r="AG1932">
            <v>16.8</v>
          </cell>
          <cell r="AH1932">
            <v>2.94</v>
          </cell>
          <cell r="AI1932">
            <v>72.5</v>
          </cell>
          <cell r="AJ1932">
            <v>22.2</v>
          </cell>
          <cell r="AK1932">
            <v>16.8</v>
          </cell>
          <cell r="AL1932">
            <v>2.94</v>
          </cell>
          <cell r="AM1932">
            <v>0</v>
          </cell>
          <cell r="AN1932">
            <v>145</v>
          </cell>
          <cell r="AO1932">
            <v>0</v>
          </cell>
          <cell r="AP1932">
            <v>0</v>
          </cell>
          <cell r="AQ1932">
            <v>0</v>
          </cell>
          <cell r="AR1932">
            <v>0</v>
          </cell>
          <cell r="AS1932">
            <v>0</v>
          </cell>
          <cell r="AT1932">
            <v>0</v>
          </cell>
          <cell r="AU1932">
            <v>0</v>
          </cell>
          <cell r="AV1932">
            <v>0</v>
          </cell>
          <cell r="AW1932">
            <v>0</v>
          </cell>
          <cell r="AX1932">
            <v>0</v>
          </cell>
          <cell r="AY1932" t="str">
            <v>PIPE203STD</v>
          </cell>
        </row>
        <row r="1933">
          <cell r="A1933" t="str">
            <v>PIPE</v>
          </cell>
          <cell r="B1933" t="str">
            <v>PIPE10STD</v>
          </cell>
          <cell r="C1933">
            <v>40.5</v>
          </cell>
          <cell r="D1933">
            <v>11.9</v>
          </cell>
          <cell r="E1933">
            <v>0</v>
          </cell>
          <cell r="F1933">
            <v>0</v>
          </cell>
          <cell r="G1933">
            <v>10.8</v>
          </cell>
          <cell r="H1933">
            <v>0</v>
          </cell>
          <cell r="I1933">
            <v>0</v>
          </cell>
          <cell r="J1933">
            <v>10</v>
          </cell>
          <cell r="K1933">
            <v>0</v>
          </cell>
          <cell r="L1933">
            <v>0</v>
          </cell>
          <cell r="M1933">
            <v>0.36499999999999999</v>
          </cell>
          <cell r="N1933">
            <v>0</v>
          </cell>
          <cell r="O1933">
            <v>0</v>
          </cell>
          <cell r="P1933">
            <v>0</v>
          </cell>
          <cell r="Q1933">
            <v>0</v>
          </cell>
          <cell r="R1933">
            <v>0</v>
          </cell>
          <cell r="S1933">
            <v>0</v>
          </cell>
          <cell r="T1933">
            <v>0</v>
          </cell>
          <cell r="U1933">
            <v>0</v>
          </cell>
          <cell r="V1933">
            <v>0</v>
          </cell>
          <cell r="W1933">
            <v>0</v>
          </cell>
          <cell r="X1933">
            <v>0</v>
          </cell>
          <cell r="Y1933">
            <v>0</v>
          </cell>
          <cell r="Z1933">
            <v>0</v>
          </cell>
          <cell r="AA1933">
            <v>29.5</v>
          </cell>
          <cell r="AB1933">
            <v>0</v>
          </cell>
          <cell r="AC1933">
            <v>0</v>
          </cell>
          <cell r="AD1933">
            <v>0</v>
          </cell>
          <cell r="AE1933">
            <v>161</v>
          </cell>
          <cell r="AF1933">
            <v>39.4</v>
          </cell>
          <cell r="AG1933">
            <v>29.9</v>
          </cell>
          <cell r="AH1933">
            <v>3.67</v>
          </cell>
          <cell r="AI1933">
            <v>161</v>
          </cell>
          <cell r="AJ1933">
            <v>39.4</v>
          </cell>
          <cell r="AK1933">
            <v>29.9</v>
          </cell>
          <cell r="AL1933">
            <v>3.67</v>
          </cell>
          <cell r="AM1933">
            <v>0</v>
          </cell>
          <cell r="AN1933">
            <v>321</v>
          </cell>
          <cell r="AO1933">
            <v>0</v>
          </cell>
          <cell r="AP1933">
            <v>0</v>
          </cell>
          <cell r="AQ1933">
            <v>0</v>
          </cell>
          <cell r="AR1933">
            <v>0</v>
          </cell>
          <cell r="AS1933">
            <v>0</v>
          </cell>
          <cell r="AT1933">
            <v>0</v>
          </cell>
          <cell r="AU1933">
            <v>0</v>
          </cell>
          <cell r="AV1933">
            <v>0</v>
          </cell>
          <cell r="AW1933">
            <v>0</v>
          </cell>
          <cell r="AX1933">
            <v>0</v>
          </cell>
          <cell r="AY1933" t="str">
            <v>PIPE254STD</v>
          </cell>
        </row>
        <row r="1934">
          <cell r="A1934" t="str">
            <v>PIPE</v>
          </cell>
          <cell r="B1934" t="str">
            <v>PIPE12STD</v>
          </cell>
          <cell r="C1934">
            <v>49.6</v>
          </cell>
          <cell r="D1934">
            <v>14.6</v>
          </cell>
          <cell r="E1934">
            <v>0</v>
          </cell>
          <cell r="F1934">
            <v>0</v>
          </cell>
          <cell r="G1934">
            <v>12.8</v>
          </cell>
          <cell r="H1934">
            <v>0</v>
          </cell>
          <cell r="I1934">
            <v>0</v>
          </cell>
          <cell r="J1934">
            <v>12</v>
          </cell>
          <cell r="K1934">
            <v>0</v>
          </cell>
          <cell r="L1934">
            <v>0</v>
          </cell>
          <cell r="M1934">
            <v>0.375</v>
          </cell>
          <cell r="N1934">
            <v>0</v>
          </cell>
          <cell r="O1934">
            <v>0</v>
          </cell>
          <cell r="P1934">
            <v>0</v>
          </cell>
          <cell r="Q1934">
            <v>0</v>
          </cell>
          <cell r="R1934">
            <v>0</v>
          </cell>
          <cell r="S1934">
            <v>0</v>
          </cell>
          <cell r="T1934">
            <v>0</v>
          </cell>
          <cell r="U1934">
            <v>0</v>
          </cell>
          <cell r="V1934">
            <v>0</v>
          </cell>
          <cell r="W1934">
            <v>0</v>
          </cell>
          <cell r="X1934">
            <v>0</v>
          </cell>
          <cell r="Y1934">
            <v>0</v>
          </cell>
          <cell r="Z1934">
            <v>0</v>
          </cell>
          <cell r="AA1934">
            <v>34</v>
          </cell>
          <cell r="AB1934">
            <v>0</v>
          </cell>
          <cell r="AC1934">
            <v>0</v>
          </cell>
          <cell r="AD1934">
            <v>0</v>
          </cell>
          <cell r="AE1934">
            <v>279</v>
          </cell>
          <cell r="AF1934">
            <v>57.4</v>
          </cell>
          <cell r="AG1934">
            <v>43.8</v>
          </cell>
          <cell r="AH1934">
            <v>4.38</v>
          </cell>
          <cell r="AI1934">
            <v>279</v>
          </cell>
          <cell r="AJ1934">
            <v>57.4</v>
          </cell>
          <cell r="AK1934">
            <v>43.8</v>
          </cell>
          <cell r="AL1934">
            <v>4.38</v>
          </cell>
          <cell r="AM1934">
            <v>0</v>
          </cell>
          <cell r="AN1934">
            <v>559</v>
          </cell>
          <cell r="AO1934">
            <v>0</v>
          </cell>
          <cell r="AP1934">
            <v>0</v>
          </cell>
          <cell r="AQ1934">
            <v>0</v>
          </cell>
          <cell r="AR1934">
            <v>0</v>
          </cell>
          <cell r="AS1934">
            <v>0</v>
          </cell>
          <cell r="AT1934">
            <v>0</v>
          </cell>
          <cell r="AU1934">
            <v>0</v>
          </cell>
          <cell r="AV1934">
            <v>0</v>
          </cell>
          <cell r="AW1934">
            <v>0</v>
          </cell>
          <cell r="AX1934">
            <v>0</v>
          </cell>
          <cell r="AY1934" t="str">
            <v>PIPE310STD</v>
          </cell>
        </row>
        <row r="1935">
          <cell r="A1935" t="str">
            <v>PIPE</v>
          </cell>
          <cell r="B1935" t="str">
            <v>PIPE1/2XS</v>
          </cell>
          <cell r="C1935">
            <v>1.0900000000000001</v>
          </cell>
          <cell r="D1935">
            <v>0.32</v>
          </cell>
          <cell r="E1935">
            <v>0</v>
          </cell>
          <cell r="F1935">
            <v>0</v>
          </cell>
          <cell r="G1935">
            <v>0.84</v>
          </cell>
          <cell r="H1935">
            <v>0</v>
          </cell>
          <cell r="I1935">
            <v>0</v>
          </cell>
          <cell r="J1935">
            <v>0.54600000000000004</v>
          </cell>
          <cell r="K1935">
            <v>0</v>
          </cell>
          <cell r="L1935">
            <v>0</v>
          </cell>
          <cell r="M1935">
            <v>0.14699999999999999</v>
          </cell>
          <cell r="N1935">
            <v>0</v>
          </cell>
          <cell r="O1935">
            <v>0</v>
          </cell>
          <cell r="P1935">
            <v>0</v>
          </cell>
          <cell r="Q1935">
            <v>0</v>
          </cell>
          <cell r="R1935">
            <v>0</v>
          </cell>
          <cell r="S1935">
            <v>0</v>
          </cell>
          <cell r="T1935">
            <v>0</v>
          </cell>
          <cell r="U1935">
            <v>0</v>
          </cell>
          <cell r="V1935">
            <v>0</v>
          </cell>
          <cell r="W1935">
            <v>0</v>
          </cell>
          <cell r="X1935">
            <v>0</v>
          </cell>
          <cell r="Y1935">
            <v>0</v>
          </cell>
          <cell r="Z1935">
            <v>0</v>
          </cell>
          <cell r="AA1935">
            <v>5.71</v>
          </cell>
          <cell r="AB1935">
            <v>0</v>
          </cell>
          <cell r="AC1935">
            <v>0</v>
          </cell>
          <cell r="AD1935">
            <v>0</v>
          </cell>
          <cell r="AE1935">
            <v>2.01E-2</v>
          </cell>
          <cell r="AF1935">
            <v>7.17E-2</v>
          </cell>
          <cell r="AG1935">
            <v>4.7800000000000002E-2</v>
          </cell>
          <cell r="AH1935">
            <v>0.25</v>
          </cell>
          <cell r="AI1935">
            <v>2.01E-2</v>
          </cell>
          <cell r="AJ1935">
            <v>7.17E-2</v>
          </cell>
          <cell r="AK1935">
            <v>4.7800000000000002E-2</v>
          </cell>
          <cell r="AL1935">
            <v>0.25</v>
          </cell>
          <cell r="AM1935">
            <v>0</v>
          </cell>
          <cell r="AN1935">
            <v>4.02E-2</v>
          </cell>
          <cell r="AO1935">
            <v>0</v>
          </cell>
          <cell r="AP1935">
            <v>0</v>
          </cell>
          <cell r="AQ1935">
            <v>0</v>
          </cell>
          <cell r="AR1935">
            <v>0</v>
          </cell>
          <cell r="AS1935">
            <v>0</v>
          </cell>
          <cell r="AT1935">
            <v>0</v>
          </cell>
          <cell r="AU1935">
            <v>0</v>
          </cell>
          <cell r="AV1935">
            <v>0</v>
          </cell>
          <cell r="AW1935">
            <v>0</v>
          </cell>
          <cell r="AX1935">
            <v>0</v>
          </cell>
          <cell r="AY1935" t="str">
            <v>PIPE13XS</v>
          </cell>
        </row>
        <row r="1936">
          <cell r="A1936" t="str">
            <v>PIPE</v>
          </cell>
          <cell r="B1936" t="str">
            <v>PIPE3/4XS</v>
          </cell>
          <cell r="C1936">
            <v>1.48</v>
          </cell>
          <cell r="D1936">
            <v>0.433</v>
          </cell>
          <cell r="E1936">
            <v>0</v>
          </cell>
          <cell r="F1936">
            <v>0</v>
          </cell>
          <cell r="G1936">
            <v>1.05</v>
          </cell>
          <cell r="H1936">
            <v>0</v>
          </cell>
          <cell r="I1936">
            <v>0</v>
          </cell>
          <cell r="J1936">
            <v>0.74199999999999999</v>
          </cell>
          <cell r="K1936">
            <v>0</v>
          </cell>
          <cell r="L1936">
            <v>0</v>
          </cell>
          <cell r="M1936">
            <v>0.154</v>
          </cell>
          <cell r="N1936">
            <v>0</v>
          </cell>
          <cell r="O1936">
            <v>0</v>
          </cell>
          <cell r="P1936">
            <v>0</v>
          </cell>
          <cell r="Q1936">
            <v>0</v>
          </cell>
          <cell r="R1936">
            <v>0</v>
          </cell>
          <cell r="S1936">
            <v>0</v>
          </cell>
          <cell r="T1936">
            <v>0</v>
          </cell>
          <cell r="U1936">
            <v>0</v>
          </cell>
          <cell r="V1936">
            <v>0</v>
          </cell>
          <cell r="W1936">
            <v>0</v>
          </cell>
          <cell r="X1936">
            <v>0</v>
          </cell>
          <cell r="Y1936">
            <v>0</v>
          </cell>
          <cell r="Z1936">
            <v>0</v>
          </cell>
          <cell r="AA1936">
            <v>6.82</v>
          </cell>
          <cell r="AB1936">
            <v>0</v>
          </cell>
          <cell r="AC1936">
            <v>0</v>
          </cell>
          <cell r="AD1936">
            <v>0</v>
          </cell>
          <cell r="AE1936">
            <v>4.48E-2</v>
          </cell>
          <cell r="AF1936">
            <v>0.125</v>
          </cell>
          <cell r="AG1936">
            <v>8.5300000000000001E-2</v>
          </cell>
          <cell r="AH1936">
            <v>0.32100000000000001</v>
          </cell>
          <cell r="AI1936">
            <v>4.48E-2</v>
          </cell>
          <cell r="AJ1936">
            <v>0.125</v>
          </cell>
          <cell r="AK1936">
            <v>8.5300000000000001E-2</v>
          </cell>
          <cell r="AL1936">
            <v>0.32100000000000001</v>
          </cell>
          <cell r="AM1936">
            <v>0</v>
          </cell>
          <cell r="AN1936">
            <v>8.9599999999999999E-2</v>
          </cell>
          <cell r="AO1936">
            <v>0</v>
          </cell>
          <cell r="AP1936">
            <v>0</v>
          </cell>
          <cell r="AQ1936">
            <v>0</v>
          </cell>
          <cell r="AR1936">
            <v>0</v>
          </cell>
          <cell r="AS1936">
            <v>0</v>
          </cell>
          <cell r="AT1936">
            <v>0</v>
          </cell>
          <cell r="AU1936">
            <v>0</v>
          </cell>
          <cell r="AV1936">
            <v>0</v>
          </cell>
          <cell r="AW1936">
            <v>0</v>
          </cell>
          <cell r="AX1936">
            <v>0</v>
          </cell>
          <cell r="AY1936" t="str">
            <v>PIPE19XS</v>
          </cell>
        </row>
        <row r="1937">
          <cell r="A1937" t="str">
            <v>PIPE</v>
          </cell>
          <cell r="B1937" t="str">
            <v>PIPE1XS</v>
          </cell>
          <cell r="C1937">
            <v>2.17</v>
          </cell>
          <cell r="D1937">
            <v>0.63900000000000001</v>
          </cell>
          <cell r="E1937">
            <v>0</v>
          </cell>
          <cell r="F1937">
            <v>0</v>
          </cell>
          <cell r="G1937">
            <v>1.32</v>
          </cell>
          <cell r="H1937">
            <v>0</v>
          </cell>
          <cell r="I1937">
            <v>0</v>
          </cell>
          <cell r="J1937">
            <v>0.95699999999999996</v>
          </cell>
          <cell r="K1937">
            <v>0</v>
          </cell>
          <cell r="L1937">
            <v>0</v>
          </cell>
          <cell r="M1937">
            <v>0.17899999999999999</v>
          </cell>
          <cell r="N1937">
            <v>0</v>
          </cell>
          <cell r="O1937">
            <v>0</v>
          </cell>
          <cell r="P1937">
            <v>0</v>
          </cell>
          <cell r="Q1937">
            <v>0</v>
          </cell>
          <cell r="R1937">
            <v>0</v>
          </cell>
          <cell r="S1937">
            <v>0</v>
          </cell>
          <cell r="T1937">
            <v>0</v>
          </cell>
          <cell r="U1937">
            <v>0</v>
          </cell>
          <cell r="V1937">
            <v>0</v>
          </cell>
          <cell r="W1937">
            <v>0</v>
          </cell>
          <cell r="X1937">
            <v>0</v>
          </cell>
          <cell r="Y1937">
            <v>0</v>
          </cell>
          <cell r="Z1937">
            <v>0</v>
          </cell>
          <cell r="AA1937">
            <v>7.35</v>
          </cell>
          <cell r="AB1937">
            <v>0</v>
          </cell>
          <cell r="AC1937">
            <v>0</v>
          </cell>
          <cell r="AD1937">
            <v>0</v>
          </cell>
          <cell r="AE1937">
            <v>0.106</v>
          </cell>
          <cell r="AF1937">
            <v>0.23300000000000001</v>
          </cell>
          <cell r="AG1937">
            <v>0.161</v>
          </cell>
          <cell r="AH1937">
            <v>0.40699999999999997</v>
          </cell>
          <cell r="AI1937">
            <v>0.106</v>
          </cell>
          <cell r="AJ1937">
            <v>0.23300000000000001</v>
          </cell>
          <cell r="AK1937">
            <v>0.161</v>
          </cell>
          <cell r="AL1937">
            <v>0.40699999999999997</v>
          </cell>
          <cell r="AM1937">
            <v>0</v>
          </cell>
          <cell r="AN1937">
            <v>0.21099999999999999</v>
          </cell>
          <cell r="AO1937">
            <v>0</v>
          </cell>
          <cell r="AP1937">
            <v>0</v>
          </cell>
          <cell r="AQ1937">
            <v>0</v>
          </cell>
          <cell r="AR1937">
            <v>0</v>
          </cell>
          <cell r="AS1937">
            <v>0</v>
          </cell>
          <cell r="AT1937">
            <v>0</v>
          </cell>
          <cell r="AU1937">
            <v>0</v>
          </cell>
          <cell r="AV1937">
            <v>0</v>
          </cell>
          <cell r="AW1937">
            <v>0</v>
          </cell>
          <cell r="AX1937">
            <v>0</v>
          </cell>
          <cell r="AY1937" t="str">
            <v>PIPE25XS</v>
          </cell>
        </row>
        <row r="1938">
          <cell r="A1938" t="str">
            <v>PIPE</v>
          </cell>
          <cell r="B1938" t="str">
            <v>PIPE1-1/4XS</v>
          </cell>
          <cell r="C1938">
            <v>3</v>
          </cell>
          <cell r="D1938">
            <v>0.88100000000000001</v>
          </cell>
          <cell r="E1938">
            <v>0</v>
          </cell>
          <cell r="F1938">
            <v>0</v>
          </cell>
          <cell r="G1938">
            <v>1.66</v>
          </cell>
          <cell r="H1938">
            <v>0</v>
          </cell>
          <cell r="I1938">
            <v>0</v>
          </cell>
          <cell r="J1938">
            <v>1.28</v>
          </cell>
          <cell r="K1938">
            <v>0</v>
          </cell>
          <cell r="L1938">
            <v>0</v>
          </cell>
          <cell r="M1938">
            <v>0.191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0</v>
          </cell>
          <cell r="U1938">
            <v>0</v>
          </cell>
          <cell r="V1938">
            <v>0</v>
          </cell>
          <cell r="W1938">
            <v>0</v>
          </cell>
          <cell r="X1938">
            <v>0</v>
          </cell>
          <cell r="Y1938">
            <v>0</v>
          </cell>
          <cell r="Z1938">
            <v>0</v>
          </cell>
          <cell r="AA1938">
            <v>8.69</v>
          </cell>
          <cell r="AB1938">
            <v>0</v>
          </cell>
          <cell r="AC1938">
            <v>0</v>
          </cell>
          <cell r="AD1938">
            <v>0</v>
          </cell>
          <cell r="AE1938">
            <v>0.24199999999999999</v>
          </cell>
          <cell r="AF1938">
            <v>0.41399999999999998</v>
          </cell>
          <cell r="AG1938">
            <v>0.29099999999999998</v>
          </cell>
          <cell r="AH1938">
            <v>0.52400000000000002</v>
          </cell>
          <cell r="AI1938">
            <v>0.24199999999999999</v>
          </cell>
          <cell r="AJ1938">
            <v>0.41399999999999998</v>
          </cell>
          <cell r="AK1938">
            <v>0.29099999999999998</v>
          </cell>
          <cell r="AL1938">
            <v>0.52400000000000002</v>
          </cell>
          <cell r="AM1938">
            <v>0</v>
          </cell>
          <cell r="AN1938">
            <v>0.48399999999999999</v>
          </cell>
          <cell r="AO1938">
            <v>0</v>
          </cell>
          <cell r="AP1938">
            <v>0</v>
          </cell>
          <cell r="AQ1938">
            <v>0</v>
          </cell>
          <cell r="AR1938">
            <v>0</v>
          </cell>
          <cell r="AS1938">
            <v>0</v>
          </cell>
          <cell r="AT1938">
            <v>0</v>
          </cell>
          <cell r="AU1938">
            <v>0</v>
          </cell>
          <cell r="AV1938">
            <v>0</v>
          </cell>
          <cell r="AW1938">
            <v>0</v>
          </cell>
          <cell r="AX1938">
            <v>0</v>
          </cell>
          <cell r="AY1938" t="str">
            <v>PIPE32XS</v>
          </cell>
        </row>
        <row r="1939">
          <cell r="A1939" t="str">
            <v>PIPE</v>
          </cell>
          <cell r="B1939" t="str">
            <v>PIPE1-1/2XS</v>
          </cell>
          <cell r="C1939">
            <v>3.63</v>
          </cell>
          <cell r="D1939">
            <v>1.07</v>
          </cell>
          <cell r="E1939">
            <v>0</v>
          </cell>
          <cell r="F1939">
            <v>0</v>
          </cell>
          <cell r="G1939">
            <v>1.9</v>
          </cell>
          <cell r="H1939">
            <v>0</v>
          </cell>
          <cell r="I1939">
            <v>0</v>
          </cell>
          <cell r="J1939">
            <v>1.5</v>
          </cell>
          <cell r="K1939">
            <v>0</v>
          </cell>
          <cell r="L1939">
            <v>0</v>
          </cell>
          <cell r="M1939">
            <v>0.2</v>
          </cell>
          <cell r="N1939">
            <v>0</v>
          </cell>
          <cell r="O1939">
            <v>0</v>
          </cell>
          <cell r="P1939">
            <v>0</v>
          </cell>
          <cell r="Q1939">
            <v>0</v>
          </cell>
          <cell r="R1939">
            <v>0</v>
          </cell>
          <cell r="S1939">
            <v>0</v>
          </cell>
          <cell r="T1939">
            <v>0</v>
          </cell>
          <cell r="U1939">
            <v>0</v>
          </cell>
          <cell r="V1939">
            <v>0</v>
          </cell>
          <cell r="W1939">
            <v>0</v>
          </cell>
          <cell r="X1939">
            <v>0</v>
          </cell>
          <cell r="Y1939">
            <v>0</v>
          </cell>
          <cell r="Z1939">
            <v>0</v>
          </cell>
          <cell r="AA1939">
            <v>9.5</v>
          </cell>
          <cell r="AB1939">
            <v>0</v>
          </cell>
          <cell r="AC1939">
            <v>0</v>
          </cell>
          <cell r="AD1939">
            <v>0</v>
          </cell>
          <cell r="AE1939">
            <v>0.39100000000000001</v>
          </cell>
          <cell r="AF1939">
            <v>0.58099999999999996</v>
          </cell>
          <cell r="AG1939">
            <v>0.41199999999999998</v>
          </cell>
          <cell r="AH1939">
            <v>0.60499999999999998</v>
          </cell>
          <cell r="AI1939">
            <v>0.39100000000000001</v>
          </cell>
          <cell r="AJ1939">
            <v>0.58099999999999996</v>
          </cell>
          <cell r="AK1939">
            <v>0.41199999999999998</v>
          </cell>
          <cell r="AL1939">
            <v>0.60499999999999998</v>
          </cell>
          <cell r="AM1939">
            <v>0</v>
          </cell>
          <cell r="AN1939">
            <v>0.78200000000000003</v>
          </cell>
          <cell r="AO1939">
            <v>0</v>
          </cell>
          <cell r="AP1939">
            <v>0</v>
          </cell>
          <cell r="AQ1939">
            <v>0</v>
          </cell>
          <cell r="AR1939">
            <v>0</v>
          </cell>
          <cell r="AS1939">
            <v>0</v>
          </cell>
          <cell r="AT1939">
            <v>0</v>
          </cell>
          <cell r="AU1939">
            <v>0</v>
          </cell>
          <cell r="AV1939">
            <v>0</v>
          </cell>
          <cell r="AW1939">
            <v>0</v>
          </cell>
          <cell r="AX1939">
            <v>0</v>
          </cell>
          <cell r="AY1939" t="str">
            <v>PIPE38XS</v>
          </cell>
        </row>
        <row r="1940">
          <cell r="A1940" t="str">
            <v>PIPE</v>
          </cell>
          <cell r="B1940" t="str">
            <v>PIPE2XS</v>
          </cell>
          <cell r="C1940">
            <v>5.03</v>
          </cell>
          <cell r="D1940">
            <v>1.48</v>
          </cell>
          <cell r="E1940">
            <v>0</v>
          </cell>
          <cell r="F1940">
            <v>0</v>
          </cell>
          <cell r="G1940">
            <v>2.38</v>
          </cell>
          <cell r="H1940">
            <v>0</v>
          </cell>
          <cell r="I1940">
            <v>0</v>
          </cell>
          <cell r="J1940">
            <v>1.94</v>
          </cell>
          <cell r="K1940">
            <v>0</v>
          </cell>
          <cell r="L1940">
            <v>0</v>
          </cell>
          <cell r="M1940">
            <v>0.218</v>
          </cell>
          <cell r="N1940">
            <v>0</v>
          </cell>
          <cell r="O1940">
            <v>0</v>
          </cell>
          <cell r="P1940">
            <v>0</v>
          </cell>
          <cell r="Q1940">
            <v>0</v>
          </cell>
          <cell r="R1940">
            <v>0</v>
          </cell>
          <cell r="S1940">
            <v>0</v>
          </cell>
          <cell r="T1940">
            <v>0</v>
          </cell>
          <cell r="U1940">
            <v>0</v>
          </cell>
          <cell r="V1940">
            <v>0</v>
          </cell>
          <cell r="W1940">
            <v>0</v>
          </cell>
          <cell r="X1940">
            <v>0</v>
          </cell>
          <cell r="Y1940">
            <v>0</v>
          </cell>
          <cell r="Z1940">
            <v>0</v>
          </cell>
          <cell r="AA1940">
            <v>10.9</v>
          </cell>
          <cell r="AB1940">
            <v>0</v>
          </cell>
          <cell r="AC1940">
            <v>0</v>
          </cell>
          <cell r="AD1940">
            <v>0</v>
          </cell>
          <cell r="AE1940">
            <v>0.86799999999999999</v>
          </cell>
          <cell r="AF1940">
            <v>1.02</v>
          </cell>
          <cell r="AG1940">
            <v>0.73099999999999998</v>
          </cell>
          <cell r="AH1940">
            <v>0.76600000000000001</v>
          </cell>
          <cell r="AI1940">
            <v>0.86799999999999999</v>
          </cell>
          <cell r="AJ1940">
            <v>1.02</v>
          </cell>
          <cell r="AK1940">
            <v>0.73099999999999998</v>
          </cell>
          <cell r="AL1940">
            <v>0.76600000000000001</v>
          </cell>
          <cell r="AM1940">
            <v>0</v>
          </cell>
          <cell r="AN1940">
            <v>1.74</v>
          </cell>
          <cell r="AO1940">
            <v>0</v>
          </cell>
          <cell r="AP1940">
            <v>0</v>
          </cell>
          <cell r="AQ1940">
            <v>0</v>
          </cell>
          <cell r="AR1940">
            <v>0</v>
          </cell>
          <cell r="AS1940">
            <v>0</v>
          </cell>
          <cell r="AT1940">
            <v>0</v>
          </cell>
          <cell r="AU1940">
            <v>0</v>
          </cell>
          <cell r="AV1940">
            <v>0</v>
          </cell>
          <cell r="AW1940">
            <v>0</v>
          </cell>
          <cell r="AX1940">
            <v>0</v>
          </cell>
          <cell r="AY1940" t="str">
            <v>PIPE51XS</v>
          </cell>
        </row>
        <row r="1941">
          <cell r="A1941" t="str">
            <v>PIPE</v>
          </cell>
          <cell r="B1941" t="str">
            <v>PIPE2-1/2XS</v>
          </cell>
          <cell r="C1941">
            <v>7.67</v>
          </cell>
          <cell r="D1941">
            <v>2.25</v>
          </cell>
          <cell r="E1941">
            <v>0</v>
          </cell>
          <cell r="F1941">
            <v>0</v>
          </cell>
          <cell r="G1941">
            <v>2.88</v>
          </cell>
          <cell r="H1941">
            <v>0</v>
          </cell>
          <cell r="I1941">
            <v>0</v>
          </cell>
          <cell r="J1941">
            <v>2.3199999999999998</v>
          </cell>
          <cell r="K1941">
            <v>0</v>
          </cell>
          <cell r="L1941">
            <v>0</v>
          </cell>
          <cell r="M1941">
            <v>0.27600000000000002</v>
          </cell>
          <cell r="N1941">
            <v>0</v>
          </cell>
          <cell r="O1941">
            <v>0</v>
          </cell>
          <cell r="P1941">
            <v>0</v>
          </cell>
          <cell r="Q1941">
            <v>0</v>
          </cell>
          <cell r="R1941">
            <v>0</v>
          </cell>
          <cell r="S1941">
            <v>0</v>
          </cell>
          <cell r="T1941">
            <v>0</v>
          </cell>
          <cell r="U1941">
            <v>0</v>
          </cell>
          <cell r="V1941">
            <v>0</v>
          </cell>
          <cell r="W1941">
            <v>0</v>
          </cell>
          <cell r="X1941">
            <v>0</v>
          </cell>
          <cell r="Y1941">
            <v>0</v>
          </cell>
          <cell r="Z1941">
            <v>0</v>
          </cell>
          <cell r="AA1941">
            <v>10.4</v>
          </cell>
          <cell r="AB1941">
            <v>0</v>
          </cell>
          <cell r="AC1941">
            <v>0</v>
          </cell>
          <cell r="AD1941">
            <v>0</v>
          </cell>
          <cell r="AE1941">
            <v>1.92</v>
          </cell>
          <cell r="AF1941">
            <v>1.87</v>
          </cell>
          <cell r="AG1941">
            <v>1.34</v>
          </cell>
          <cell r="AH1941">
            <v>0.92400000000000004</v>
          </cell>
          <cell r="AI1941">
            <v>1.92</v>
          </cell>
          <cell r="AJ1941">
            <v>1.87</v>
          </cell>
          <cell r="AK1941">
            <v>1.34</v>
          </cell>
          <cell r="AL1941">
            <v>0.92400000000000004</v>
          </cell>
          <cell r="AM1941">
            <v>0</v>
          </cell>
          <cell r="AN1941">
            <v>3.85</v>
          </cell>
          <cell r="AO1941">
            <v>0</v>
          </cell>
          <cell r="AP1941">
            <v>0</v>
          </cell>
          <cell r="AQ1941">
            <v>0</v>
          </cell>
          <cell r="AR1941">
            <v>0</v>
          </cell>
          <cell r="AS1941">
            <v>0</v>
          </cell>
          <cell r="AT1941">
            <v>0</v>
          </cell>
          <cell r="AU1941">
            <v>0</v>
          </cell>
          <cell r="AV1941">
            <v>0</v>
          </cell>
          <cell r="AW1941">
            <v>0</v>
          </cell>
          <cell r="AX1941">
            <v>0</v>
          </cell>
          <cell r="AY1941" t="str">
            <v>PIPE64XS</v>
          </cell>
        </row>
        <row r="1942">
          <cell r="A1942" t="str">
            <v>PIPE</v>
          </cell>
          <cell r="B1942" t="str">
            <v>PIPE3XS</v>
          </cell>
          <cell r="C1942">
            <v>10.3</v>
          </cell>
          <cell r="D1942">
            <v>3.02</v>
          </cell>
          <cell r="E1942">
            <v>0</v>
          </cell>
          <cell r="F1942">
            <v>0</v>
          </cell>
          <cell r="G1942">
            <v>3.5</v>
          </cell>
          <cell r="H1942">
            <v>0</v>
          </cell>
          <cell r="I1942">
            <v>0</v>
          </cell>
          <cell r="J1942">
            <v>2.9</v>
          </cell>
          <cell r="K1942">
            <v>0</v>
          </cell>
          <cell r="L1942">
            <v>0</v>
          </cell>
          <cell r="M1942">
            <v>0.3</v>
          </cell>
          <cell r="N1942">
            <v>0</v>
          </cell>
          <cell r="O1942">
            <v>0</v>
          </cell>
          <cell r="P1942">
            <v>0</v>
          </cell>
          <cell r="Q1942">
            <v>0</v>
          </cell>
          <cell r="R1942">
            <v>0</v>
          </cell>
          <cell r="S1942">
            <v>0</v>
          </cell>
          <cell r="T1942">
            <v>0</v>
          </cell>
          <cell r="U1942">
            <v>0</v>
          </cell>
          <cell r="V1942">
            <v>0</v>
          </cell>
          <cell r="W1942">
            <v>0</v>
          </cell>
          <cell r="X1942">
            <v>0</v>
          </cell>
          <cell r="Y1942">
            <v>0</v>
          </cell>
          <cell r="Z1942">
            <v>0</v>
          </cell>
          <cell r="AA1942">
            <v>11.7</v>
          </cell>
          <cell r="AB1942">
            <v>0</v>
          </cell>
          <cell r="AC1942">
            <v>0</v>
          </cell>
          <cell r="AD1942">
            <v>0</v>
          </cell>
          <cell r="AE1942">
            <v>3.89</v>
          </cell>
          <cell r="AF1942">
            <v>3.08</v>
          </cell>
          <cell r="AG1942">
            <v>2.23</v>
          </cell>
          <cell r="AH1942">
            <v>1.1399999999999999</v>
          </cell>
          <cell r="AI1942">
            <v>3.89</v>
          </cell>
          <cell r="AJ1942">
            <v>3.08</v>
          </cell>
          <cell r="AK1942">
            <v>2.23</v>
          </cell>
          <cell r="AL1942">
            <v>1.1399999999999999</v>
          </cell>
          <cell r="AM1942">
            <v>0</v>
          </cell>
          <cell r="AN1942">
            <v>7.79</v>
          </cell>
          <cell r="AO1942">
            <v>0</v>
          </cell>
          <cell r="AP1942">
            <v>0</v>
          </cell>
          <cell r="AQ1942">
            <v>0</v>
          </cell>
          <cell r="AR1942">
            <v>0</v>
          </cell>
          <cell r="AS1942">
            <v>0</v>
          </cell>
          <cell r="AT1942">
            <v>0</v>
          </cell>
          <cell r="AU1942">
            <v>0</v>
          </cell>
          <cell r="AV1942">
            <v>0</v>
          </cell>
          <cell r="AW1942">
            <v>0</v>
          </cell>
          <cell r="AX1942">
            <v>0</v>
          </cell>
          <cell r="AY1942" t="str">
            <v>PIPE75XS</v>
          </cell>
        </row>
        <row r="1943">
          <cell r="A1943" t="str">
            <v>PIPE</v>
          </cell>
          <cell r="B1943" t="str">
            <v>PIPE3-1/2XS</v>
          </cell>
          <cell r="C1943">
            <v>12.5</v>
          </cell>
          <cell r="D1943">
            <v>3.68</v>
          </cell>
          <cell r="E1943">
            <v>0</v>
          </cell>
          <cell r="F1943">
            <v>0</v>
          </cell>
          <cell r="G1943">
            <v>4</v>
          </cell>
          <cell r="H1943">
            <v>0</v>
          </cell>
          <cell r="I1943">
            <v>0</v>
          </cell>
          <cell r="J1943">
            <v>3.36</v>
          </cell>
          <cell r="K1943">
            <v>0</v>
          </cell>
          <cell r="L1943">
            <v>0</v>
          </cell>
          <cell r="M1943">
            <v>0.318</v>
          </cell>
          <cell r="N1943">
            <v>0</v>
          </cell>
          <cell r="O1943">
            <v>0</v>
          </cell>
          <cell r="P1943">
            <v>0</v>
          </cell>
          <cell r="Q1943">
            <v>0</v>
          </cell>
          <cell r="R1943">
            <v>0</v>
          </cell>
          <cell r="S1943">
            <v>0</v>
          </cell>
          <cell r="T1943">
            <v>0</v>
          </cell>
          <cell r="U1943">
            <v>0</v>
          </cell>
          <cell r="V1943">
            <v>0</v>
          </cell>
          <cell r="W1943">
            <v>0</v>
          </cell>
          <cell r="X1943">
            <v>0</v>
          </cell>
          <cell r="Y1943">
            <v>0</v>
          </cell>
          <cell r="Z1943">
            <v>0</v>
          </cell>
          <cell r="AA1943">
            <v>12.6</v>
          </cell>
          <cell r="AB1943">
            <v>0</v>
          </cell>
          <cell r="AC1943">
            <v>0</v>
          </cell>
          <cell r="AD1943">
            <v>0</v>
          </cell>
          <cell r="AE1943">
            <v>6.28</v>
          </cell>
          <cell r="AF1943">
            <v>4.32</v>
          </cell>
          <cell r="AG1943">
            <v>3.14</v>
          </cell>
          <cell r="AH1943">
            <v>1.31</v>
          </cell>
          <cell r="AI1943">
            <v>6.28</v>
          </cell>
          <cell r="AJ1943">
            <v>4.32</v>
          </cell>
          <cell r="AK1943">
            <v>3.14</v>
          </cell>
          <cell r="AL1943">
            <v>1.31</v>
          </cell>
          <cell r="AM1943">
            <v>0</v>
          </cell>
          <cell r="AN1943">
            <v>12.6</v>
          </cell>
          <cell r="AO1943">
            <v>0</v>
          </cell>
          <cell r="AP1943">
            <v>0</v>
          </cell>
          <cell r="AQ1943">
            <v>0</v>
          </cell>
          <cell r="AR1943">
            <v>0</v>
          </cell>
          <cell r="AS1943">
            <v>0</v>
          </cell>
          <cell r="AT1943">
            <v>0</v>
          </cell>
          <cell r="AU1943">
            <v>0</v>
          </cell>
          <cell r="AV1943">
            <v>0</v>
          </cell>
          <cell r="AW1943">
            <v>0</v>
          </cell>
          <cell r="AX1943">
            <v>0</v>
          </cell>
          <cell r="AY1943" t="str">
            <v>PIPE89XS</v>
          </cell>
        </row>
        <row r="1944">
          <cell r="A1944" t="str">
            <v>PIPE</v>
          </cell>
          <cell r="B1944" t="str">
            <v>PIPE4XS</v>
          </cell>
          <cell r="C1944">
            <v>15</v>
          </cell>
          <cell r="D1944">
            <v>4.41</v>
          </cell>
          <cell r="E1944">
            <v>0</v>
          </cell>
          <cell r="F1944">
            <v>0</v>
          </cell>
          <cell r="G1944">
            <v>4.5</v>
          </cell>
          <cell r="H1944">
            <v>0</v>
          </cell>
          <cell r="I1944">
            <v>0</v>
          </cell>
          <cell r="J1944">
            <v>3.83</v>
          </cell>
          <cell r="K1944">
            <v>0</v>
          </cell>
          <cell r="L1944">
            <v>0</v>
          </cell>
          <cell r="M1944">
            <v>0.33700000000000002</v>
          </cell>
          <cell r="N1944">
            <v>0</v>
          </cell>
          <cell r="O1944">
            <v>0</v>
          </cell>
          <cell r="P1944">
            <v>0</v>
          </cell>
          <cell r="Q1944">
            <v>0</v>
          </cell>
          <cell r="R1944">
            <v>0</v>
          </cell>
          <cell r="S1944">
            <v>0</v>
          </cell>
          <cell r="T1944">
            <v>0</v>
          </cell>
          <cell r="U1944">
            <v>0</v>
          </cell>
          <cell r="V1944">
            <v>0</v>
          </cell>
          <cell r="W1944">
            <v>0</v>
          </cell>
          <cell r="X1944">
            <v>0</v>
          </cell>
          <cell r="Y1944">
            <v>0</v>
          </cell>
          <cell r="Z1944">
            <v>0</v>
          </cell>
          <cell r="AA1944">
            <v>13.4</v>
          </cell>
          <cell r="AB1944">
            <v>0</v>
          </cell>
          <cell r="AC1944">
            <v>0</v>
          </cell>
          <cell r="AD1944">
            <v>0</v>
          </cell>
          <cell r="AE1944">
            <v>9.61</v>
          </cell>
          <cell r="AF1944">
            <v>5.85</v>
          </cell>
          <cell r="AG1944">
            <v>4.2699999999999996</v>
          </cell>
          <cell r="AH1944">
            <v>1.48</v>
          </cell>
          <cell r="AI1944">
            <v>9.61</v>
          </cell>
          <cell r="AJ1944">
            <v>5.85</v>
          </cell>
          <cell r="AK1944">
            <v>4.2699999999999996</v>
          </cell>
          <cell r="AL1944">
            <v>1.48</v>
          </cell>
          <cell r="AM1944">
            <v>0</v>
          </cell>
          <cell r="AN1944">
            <v>19.2</v>
          </cell>
          <cell r="AO1944">
            <v>0</v>
          </cell>
          <cell r="AP1944">
            <v>0</v>
          </cell>
          <cell r="AQ1944">
            <v>0</v>
          </cell>
          <cell r="AR1944">
            <v>0</v>
          </cell>
          <cell r="AS1944">
            <v>0</v>
          </cell>
          <cell r="AT1944">
            <v>0</v>
          </cell>
          <cell r="AU1944">
            <v>0</v>
          </cell>
          <cell r="AV1944">
            <v>0</v>
          </cell>
          <cell r="AW1944">
            <v>0</v>
          </cell>
          <cell r="AX1944">
            <v>0</v>
          </cell>
          <cell r="AY1944" t="str">
            <v>PIPE102XS</v>
          </cell>
        </row>
        <row r="1945">
          <cell r="A1945" t="str">
            <v>PIPE</v>
          </cell>
          <cell r="B1945" t="str">
            <v>PIPE5XS</v>
          </cell>
          <cell r="C1945">
            <v>20.8</v>
          </cell>
          <cell r="D1945">
            <v>6.11</v>
          </cell>
          <cell r="E1945">
            <v>0</v>
          </cell>
          <cell r="F1945">
            <v>0</v>
          </cell>
          <cell r="G1945">
            <v>5.56</v>
          </cell>
          <cell r="H1945">
            <v>0</v>
          </cell>
          <cell r="I1945">
            <v>0</v>
          </cell>
          <cell r="J1945">
            <v>4.8099999999999996</v>
          </cell>
          <cell r="K1945">
            <v>0</v>
          </cell>
          <cell r="L1945">
            <v>0</v>
          </cell>
          <cell r="M1945">
            <v>0.375</v>
          </cell>
          <cell r="N1945">
            <v>0</v>
          </cell>
          <cell r="O1945">
            <v>0</v>
          </cell>
          <cell r="P1945">
            <v>0</v>
          </cell>
          <cell r="Q1945">
            <v>0</v>
          </cell>
          <cell r="R1945">
            <v>0</v>
          </cell>
          <cell r="S1945">
            <v>0</v>
          </cell>
          <cell r="T1945">
            <v>0</v>
          </cell>
          <cell r="U1945">
            <v>0</v>
          </cell>
          <cell r="V1945">
            <v>0</v>
          </cell>
          <cell r="W1945">
            <v>0</v>
          </cell>
          <cell r="X1945">
            <v>0</v>
          </cell>
          <cell r="Y1945">
            <v>0</v>
          </cell>
          <cell r="Z1945">
            <v>0</v>
          </cell>
          <cell r="AA1945">
            <v>14.8</v>
          </cell>
          <cell r="AB1945">
            <v>0</v>
          </cell>
          <cell r="AC1945">
            <v>0</v>
          </cell>
          <cell r="AD1945">
            <v>0</v>
          </cell>
          <cell r="AE1945">
            <v>20.7</v>
          </cell>
          <cell r="AF1945">
            <v>10.1</v>
          </cell>
          <cell r="AG1945">
            <v>7.43</v>
          </cell>
          <cell r="AH1945">
            <v>1.84</v>
          </cell>
          <cell r="AI1945">
            <v>20.7</v>
          </cell>
          <cell r="AJ1945">
            <v>10.1</v>
          </cell>
          <cell r="AK1945">
            <v>7.43</v>
          </cell>
          <cell r="AL1945">
            <v>1.84</v>
          </cell>
          <cell r="AM1945">
            <v>0</v>
          </cell>
          <cell r="AN1945">
            <v>41.3</v>
          </cell>
          <cell r="AO1945">
            <v>0</v>
          </cell>
          <cell r="AP1945">
            <v>0</v>
          </cell>
          <cell r="AQ1945">
            <v>0</v>
          </cell>
          <cell r="AR1945">
            <v>0</v>
          </cell>
          <cell r="AS1945">
            <v>0</v>
          </cell>
          <cell r="AT1945">
            <v>0</v>
          </cell>
          <cell r="AU1945">
            <v>0</v>
          </cell>
          <cell r="AV1945">
            <v>0</v>
          </cell>
          <cell r="AW1945">
            <v>0</v>
          </cell>
          <cell r="AX1945">
            <v>0</v>
          </cell>
          <cell r="AY1945" t="str">
            <v>PIPE127XS</v>
          </cell>
        </row>
        <row r="1946">
          <cell r="A1946" t="str">
            <v>PIPE</v>
          </cell>
          <cell r="B1946" t="str">
            <v>PIPE6XS</v>
          </cell>
          <cell r="C1946">
            <v>28.6</v>
          </cell>
          <cell r="D1946">
            <v>8.4</v>
          </cell>
          <cell r="E1946">
            <v>0</v>
          </cell>
          <cell r="F1946">
            <v>0</v>
          </cell>
          <cell r="G1946">
            <v>6.63</v>
          </cell>
          <cell r="H1946">
            <v>0</v>
          </cell>
          <cell r="I1946">
            <v>0</v>
          </cell>
          <cell r="J1946">
            <v>5.76</v>
          </cell>
          <cell r="K1946">
            <v>0</v>
          </cell>
          <cell r="L1946">
            <v>0</v>
          </cell>
          <cell r="M1946">
            <v>0.432</v>
          </cell>
          <cell r="N1946">
            <v>0</v>
          </cell>
          <cell r="O1946">
            <v>0</v>
          </cell>
          <cell r="P1946">
            <v>0</v>
          </cell>
          <cell r="Q1946">
            <v>0</v>
          </cell>
          <cell r="R1946">
            <v>0</v>
          </cell>
          <cell r="S1946">
            <v>0</v>
          </cell>
          <cell r="T1946">
            <v>0</v>
          </cell>
          <cell r="U1946">
            <v>0</v>
          </cell>
          <cell r="V1946">
            <v>0</v>
          </cell>
          <cell r="W1946">
            <v>0</v>
          </cell>
          <cell r="X1946">
            <v>0</v>
          </cell>
          <cell r="Y1946">
            <v>0</v>
          </cell>
          <cell r="Z1946">
            <v>0</v>
          </cell>
          <cell r="AA1946">
            <v>15.3</v>
          </cell>
          <cell r="AB1946">
            <v>0</v>
          </cell>
          <cell r="AC1946">
            <v>0</v>
          </cell>
          <cell r="AD1946">
            <v>0</v>
          </cell>
          <cell r="AE1946">
            <v>40.5</v>
          </cell>
          <cell r="AF1946">
            <v>16.600000000000001</v>
          </cell>
          <cell r="AG1946">
            <v>12.2</v>
          </cell>
          <cell r="AH1946">
            <v>2.19</v>
          </cell>
          <cell r="AI1946">
            <v>40.5</v>
          </cell>
          <cell r="AJ1946">
            <v>16.600000000000001</v>
          </cell>
          <cell r="AK1946">
            <v>12.2</v>
          </cell>
          <cell r="AL1946">
            <v>2.19</v>
          </cell>
          <cell r="AM1946">
            <v>0</v>
          </cell>
          <cell r="AN1946">
            <v>81</v>
          </cell>
          <cell r="AO1946">
            <v>0</v>
          </cell>
          <cell r="AP1946">
            <v>0</v>
          </cell>
          <cell r="AQ1946">
            <v>0</v>
          </cell>
          <cell r="AR1946">
            <v>0</v>
          </cell>
          <cell r="AS1946">
            <v>0</v>
          </cell>
          <cell r="AT1946">
            <v>0</v>
          </cell>
          <cell r="AU1946">
            <v>0</v>
          </cell>
          <cell r="AV1946">
            <v>0</v>
          </cell>
          <cell r="AW1946">
            <v>0</v>
          </cell>
          <cell r="AX1946">
            <v>0</v>
          </cell>
          <cell r="AY1946" t="str">
            <v>PIPE152XS</v>
          </cell>
        </row>
        <row r="1947">
          <cell r="A1947" t="str">
            <v>PIPE</v>
          </cell>
          <cell r="B1947" t="str">
            <v>PIPE8XS</v>
          </cell>
          <cell r="C1947">
            <v>43.4</v>
          </cell>
          <cell r="D1947">
            <v>12.8</v>
          </cell>
          <cell r="E1947">
            <v>0</v>
          </cell>
          <cell r="F1947">
            <v>0</v>
          </cell>
          <cell r="G1947">
            <v>8.6300000000000008</v>
          </cell>
          <cell r="H1947">
            <v>0</v>
          </cell>
          <cell r="I1947">
            <v>0</v>
          </cell>
          <cell r="J1947">
            <v>7.63</v>
          </cell>
          <cell r="K1947">
            <v>0</v>
          </cell>
          <cell r="L1947">
            <v>0</v>
          </cell>
          <cell r="M1947">
            <v>0.5</v>
          </cell>
          <cell r="N1947">
            <v>0</v>
          </cell>
          <cell r="O1947">
            <v>0</v>
          </cell>
          <cell r="P1947">
            <v>0</v>
          </cell>
          <cell r="Q1947">
            <v>0</v>
          </cell>
          <cell r="R1947">
            <v>0</v>
          </cell>
          <cell r="S1947">
            <v>0</v>
          </cell>
          <cell r="T1947">
            <v>0</v>
          </cell>
          <cell r="U1947">
            <v>0</v>
          </cell>
          <cell r="V1947">
            <v>0</v>
          </cell>
          <cell r="W1947">
            <v>0</v>
          </cell>
          <cell r="X1947">
            <v>0</v>
          </cell>
          <cell r="Y1947">
            <v>0</v>
          </cell>
          <cell r="Z1947">
            <v>0</v>
          </cell>
          <cell r="AA1947">
            <v>17.3</v>
          </cell>
          <cell r="AB1947">
            <v>0</v>
          </cell>
          <cell r="AC1947">
            <v>0</v>
          </cell>
          <cell r="AD1947">
            <v>0</v>
          </cell>
          <cell r="AE1947">
            <v>106</v>
          </cell>
          <cell r="AF1947">
            <v>33</v>
          </cell>
          <cell r="AG1947">
            <v>24.5</v>
          </cell>
          <cell r="AH1947">
            <v>2.88</v>
          </cell>
          <cell r="AI1947">
            <v>106</v>
          </cell>
          <cell r="AJ1947">
            <v>33</v>
          </cell>
          <cell r="AK1947">
            <v>24.5</v>
          </cell>
          <cell r="AL1947">
            <v>2.88</v>
          </cell>
          <cell r="AM1947">
            <v>0</v>
          </cell>
          <cell r="AN1947">
            <v>211</v>
          </cell>
          <cell r="AO1947">
            <v>0</v>
          </cell>
          <cell r="AP1947">
            <v>0</v>
          </cell>
          <cell r="AQ1947">
            <v>0</v>
          </cell>
          <cell r="AR1947">
            <v>0</v>
          </cell>
          <cell r="AS1947">
            <v>0</v>
          </cell>
          <cell r="AT1947">
            <v>0</v>
          </cell>
          <cell r="AU1947">
            <v>0</v>
          </cell>
          <cell r="AV1947">
            <v>0</v>
          </cell>
          <cell r="AW1947">
            <v>0</v>
          </cell>
          <cell r="AX1947">
            <v>0</v>
          </cell>
          <cell r="AY1947" t="str">
            <v>PIPE203XS</v>
          </cell>
        </row>
        <row r="1948">
          <cell r="A1948" t="str">
            <v>PIPE</v>
          </cell>
          <cell r="B1948" t="str">
            <v>PIPE10XS</v>
          </cell>
          <cell r="C1948">
            <v>54.8</v>
          </cell>
          <cell r="D1948">
            <v>16.100000000000001</v>
          </cell>
          <cell r="E1948">
            <v>0</v>
          </cell>
          <cell r="F1948">
            <v>0</v>
          </cell>
          <cell r="G1948">
            <v>10.8</v>
          </cell>
          <cell r="H1948">
            <v>0</v>
          </cell>
          <cell r="I1948">
            <v>0</v>
          </cell>
          <cell r="J1948">
            <v>9.75</v>
          </cell>
          <cell r="K1948">
            <v>0</v>
          </cell>
          <cell r="L1948">
            <v>0</v>
          </cell>
          <cell r="M1948">
            <v>0.5</v>
          </cell>
          <cell r="N1948">
            <v>0</v>
          </cell>
          <cell r="O1948">
            <v>0</v>
          </cell>
          <cell r="P1948">
            <v>0</v>
          </cell>
          <cell r="Q1948">
            <v>0</v>
          </cell>
          <cell r="R1948">
            <v>0</v>
          </cell>
          <cell r="S1948">
            <v>0</v>
          </cell>
          <cell r="T1948">
            <v>0</v>
          </cell>
          <cell r="U1948">
            <v>0</v>
          </cell>
          <cell r="V1948">
            <v>0</v>
          </cell>
          <cell r="W1948">
            <v>0</v>
          </cell>
          <cell r="X1948">
            <v>0</v>
          </cell>
          <cell r="Y1948">
            <v>0</v>
          </cell>
          <cell r="Z1948">
            <v>0</v>
          </cell>
          <cell r="AA1948">
            <v>21.5</v>
          </cell>
          <cell r="AB1948">
            <v>0</v>
          </cell>
          <cell r="AC1948">
            <v>0</v>
          </cell>
          <cell r="AD1948">
            <v>0</v>
          </cell>
          <cell r="AE1948">
            <v>212</v>
          </cell>
          <cell r="AF1948">
            <v>52.6</v>
          </cell>
          <cell r="AG1948">
            <v>39.4</v>
          </cell>
          <cell r="AH1948">
            <v>3.63</v>
          </cell>
          <cell r="AI1948">
            <v>212</v>
          </cell>
          <cell r="AJ1948">
            <v>52.6</v>
          </cell>
          <cell r="AK1948">
            <v>39.4</v>
          </cell>
          <cell r="AL1948">
            <v>3.63</v>
          </cell>
          <cell r="AM1948">
            <v>0</v>
          </cell>
          <cell r="AN1948">
            <v>424</v>
          </cell>
          <cell r="AO1948">
            <v>0</v>
          </cell>
          <cell r="AP1948">
            <v>0</v>
          </cell>
          <cell r="AQ1948">
            <v>0</v>
          </cell>
          <cell r="AR1948">
            <v>0</v>
          </cell>
          <cell r="AS1948">
            <v>0</v>
          </cell>
          <cell r="AT1948">
            <v>0</v>
          </cell>
          <cell r="AU1948">
            <v>0</v>
          </cell>
          <cell r="AV1948">
            <v>0</v>
          </cell>
          <cell r="AW1948">
            <v>0</v>
          </cell>
          <cell r="AX1948">
            <v>0</v>
          </cell>
          <cell r="AY1948" t="str">
            <v>PIPE254XS</v>
          </cell>
        </row>
        <row r="1949">
          <cell r="A1949" t="str">
            <v>PIPE</v>
          </cell>
          <cell r="B1949" t="str">
            <v>PIPE12XS</v>
          </cell>
          <cell r="C1949">
            <v>65.5</v>
          </cell>
          <cell r="D1949">
            <v>19.2</v>
          </cell>
          <cell r="E1949">
            <v>0</v>
          </cell>
          <cell r="F1949">
            <v>0</v>
          </cell>
          <cell r="G1949">
            <v>12.8</v>
          </cell>
          <cell r="H1949">
            <v>0</v>
          </cell>
          <cell r="I1949">
            <v>0</v>
          </cell>
          <cell r="J1949">
            <v>11.8</v>
          </cell>
          <cell r="K1949">
            <v>0</v>
          </cell>
          <cell r="L1949">
            <v>0</v>
          </cell>
          <cell r="M1949">
            <v>0.5</v>
          </cell>
          <cell r="N1949">
            <v>0</v>
          </cell>
          <cell r="O1949">
            <v>0</v>
          </cell>
          <cell r="P1949">
            <v>0</v>
          </cell>
          <cell r="Q1949">
            <v>0</v>
          </cell>
          <cell r="R1949">
            <v>0</v>
          </cell>
          <cell r="S1949">
            <v>0</v>
          </cell>
          <cell r="T1949">
            <v>0</v>
          </cell>
          <cell r="U1949">
            <v>0</v>
          </cell>
          <cell r="V1949">
            <v>0</v>
          </cell>
          <cell r="W1949">
            <v>0</v>
          </cell>
          <cell r="X1949">
            <v>0</v>
          </cell>
          <cell r="Y1949">
            <v>0</v>
          </cell>
          <cell r="Z1949">
            <v>0</v>
          </cell>
          <cell r="AA1949">
            <v>25.5</v>
          </cell>
          <cell r="AB1949">
            <v>0</v>
          </cell>
          <cell r="AC1949">
            <v>0</v>
          </cell>
          <cell r="AD1949">
            <v>0</v>
          </cell>
          <cell r="AE1949">
            <v>362</v>
          </cell>
          <cell r="AF1949">
            <v>75.099999999999994</v>
          </cell>
          <cell r="AG1949">
            <v>56.7</v>
          </cell>
          <cell r="AH1949">
            <v>4.33</v>
          </cell>
          <cell r="AI1949">
            <v>362</v>
          </cell>
          <cell r="AJ1949">
            <v>75.099999999999994</v>
          </cell>
          <cell r="AK1949">
            <v>56.7</v>
          </cell>
          <cell r="AL1949">
            <v>4.33</v>
          </cell>
          <cell r="AM1949">
            <v>0</v>
          </cell>
          <cell r="AN1949">
            <v>723</v>
          </cell>
          <cell r="AO1949">
            <v>0</v>
          </cell>
          <cell r="AP1949">
            <v>0</v>
          </cell>
          <cell r="AQ1949">
            <v>0</v>
          </cell>
          <cell r="AR1949">
            <v>0</v>
          </cell>
          <cell r="AS1949">
            <v>0</v>
          </cell>
          <cell r="AT1949">
            <v>0</v>
          </cell>
          <cell r="AU1949">
            <v>0</v>
          </cell>
          <cell r="AV1949">
            <v>0</v>
          </cell>
          <cell r="AW1949">
            <v>0</v>
          </cell>
          <cell r="AX1949">
            <v>0</v>
          </cell>
          <cell r="AY1949" t="str">
            <v>PIPE310XS</v>
          </cell>
        </row>
        <row r="1950">
          <cell r="A1950" t="str">
            <v>PIPE</v>
          </cell>
          <cell r="B1950" t="str">
            <v>PIPE2XXS</v>
          </cell>
          <cell r="C1950">
            <v>9.0399999999999991</v>
          </cell>
          <cell r="D1950">
            <v>2.66</v>
          </cell>
          <cell r="E1950">
            <v>0</v>
          </cell>
          <cell r="F1950">
            <v>0</v>
          </cell>
          <cell r="G1950">
            <v>2.38</v>
          </cell>
          <cell r="H1950">
            <v>0</v>
          </cell>
          <cell r="I1950">
            <v>0</v>
          </cell>
          <cell r="J1950">
            <v>1.5</v>
          </cell>
          <cell r="K1950">
            <v>0</v>
          </cell>
          <cell r="L1950">
            <v>0</v>
          </cell>
          <cell r="M1950">
            <v>0.436</v>
          </cell>
          <cell r="N1950">
            <v>0</v>
          </cell>
          <cell r="O1950">
            <v>0</v>
          </cell>
          <cell r="P1950">
            <v>0</v>
          </cell>
          <cell r="Q1950">
            <v>0</v>
          </cell>
          <cell r="R1950">
            <v>0</v>
          </cell>
          <cell r="S1950">
            <v>0</v>
          </cell>
          <cell r="T1950">
            <v>0</v>
          </cell>
          <cell r="U1950">
            <v>0</v>
          </cell>
          <cell r="V1950">
            <v>0</v>
          </cell>
          <cell r="W1950">
            <v>0</v>
          </cell>
          <cell r="X1950">
            <v>0</v>
          </cell>
          <cell r="Y1950">
            <v>0</v>
          </cell>
          <cell r="Z1950">
            <v>0</v>
          </cell>
          <cell r="AA1950">
            <v>5.45</v>
          </cell>
          <cell r="AB1950">
            <v>0</v>
          </cell>
          <cell r="AC1950">
            <v>0</v>
          </cell>
          <cell r="AD1950">
            <v>0</v>
          </cell>
          <cell r="AE1950">
            <v>1.31</v>
          </cell>
          <cell r="AF1950">
            <v>1.67</v>
          </cell>
          <cell r="AG1950">
            <v>1.1000000000000001</v>
          </cell>
          <cell r="AH1950">
            <v>0.70299999999999996</v>
          </cell>
          <cell r="AI1950">
            <v>1.31</v>
          </cell>
          <cell r="AJ1950">
            <v>1.67</v>
          </cell>
          <cell r="AK1950">
            <v>1.1000000000000001</v>
          </cell>
          <cell r="AL1950">
            <v>0.70299999999999996</v>
          </cell>
          <cell r="AM1950">
            <v>0</v>
          </cell>
          <cell r="AN1950">
            <v>2.62</v>
          </cell>
          <cell r="AO1950">
            <v>0</v>
          </cell>
          <cell r="AP1950">
            <v>0</v>
          </cell>
          <cell r="AQ1950">
            <v>0</v>
          </cell>
          <cell r="AR1950">
            <v>0</v>
          </cell>
          <cell r="AS1950">
            <v>0</v>
          </cell>
          <cell r="AT1950">
            <v>0</v>
          </cell>
          <cell r="AU1950">
            <v>0</v>
          </cell>
          <cell r="AV1950">
            <v>0</v>
          </cell>
          <cell r="AW1950">
            <v>0</v>
          </cell>
          <cell r="AX1950">
            <v>0</v>
          </cell>
          <cell r="AY1950" t="str">
            <v>PIPE51XXS</v>
          </cell>
        </row>
        <row r="1951">
          <cell r="A1951" t="str">
            <v>PIPE</v>
          </cell>
          <cell r="B1951" t="str">
            <v>PIPE2-1/2XXS</v>
          </cell>
          <cell r="C1951">
            <v>13.7</v>
          </cell>
          <cell r="D1951">
            <v>4.03</v>
          </cell>
          <cell r="E1951">
            <v>0</v>
          </cell>
          <cell r="F1951">
            <v>0</v>
          </cell>
          <cell r="G1951">
            <v>2.88</v>
          </cell>
          <cell r="H1951">
            <v>0</v>
          </cell>
          <cell r="I1951">
            <v>0</v>
          </cell>
          <cell r="J1951">
            <v>1.77</v>
          </cell>
          <cell r="K1951">
            <v>0</v>
          </cell>
          <cell r="L1951">
            <v>0</v>
          </cell>
          <cell r="M1951">
            <v>0.55200000000000005</v>
          </cell>
          <cell r="N1951">
            <v>0</v>
          </cell>
          <cell r="O1951">
            <v>0</v>
          </cell>
          <cell r="P1951">
            <v>0</v>
          </cell>
          <cell r="Q1951">
            <v>0</v>
          </cell>
          <cell r="R1951">
            <v>0</v>
          </cell>
          <cell r="S1951">
            <v>0</v>
          </cell>
          <cell r="T1951">
            <v>0</v>
          </cell>
          <cell r="U1951">
            <v>0</v>
          </cell>
          <cell r="V1951">
            <v>0</v>
          </cell>
          <cell r="W1951">
            <v>0</v>
          </cell>
          <cell r="X1951">
            <v>0</v>
          </cell>
          <cell r="Y1951">
            <v>0</v>
          </cell>
          <cell r="Z1951">
            <v>0</v>
          </cell>
          <cell r="AA1951">
            <v>5.21</v>
          </cell>
          <cell r="AB1951">
            <v>0</v>
          </cell>
          <cell r="AC1951">
            <v>0</v>
          </cell>
          <cell r="AD1951">
            <v>0</v>
          </cell>
          <cell r="AE1951">
            <v>2.87</v>
          </cell>
          <cell r="AF1951">
            <v>3.03</v>
          </cell>
          <cell r="AG1951">
            <v>2</v>
          </cell>
          <cell r="AH1951">
            <v>0.84399999999999997</v>
          </cell>
          <cell r="AI1951">
            <v>2.87</v>
          </cell>
          <cell r="AJ1951">
            <v>3.03</v>
          </cell>
          <cell r="AK1951">
            <v>2</v>
          </cell>
          <cell r="AL1951">
            <v>0.84399999999999997</v>
          </cell>
          <cell r="AM1951">
            <v>0</v>
          </cell>
          <cell r="AN1951">
            <v>5.74</v>
          </cell>
          <cell r="AO1951">
            <v>0</v>
          </cell>
          <cell r="AP1951">
            <v>0</v>
          </cell>
          <cell r="AQ1951">
            <v>0</v>
          </cell>
          <cell r="AR1951">
            <v>0</v>
          </cell>
          <cell r="AS1951">
            <v>0</v>
          </cell>
          <cell r="AT1951">
            <v>0</v>
          </cell>
          <cell r="AU1951">
            <v>0</v>
          </cell>
          <cell r="AV1951">
            <v>0</v>
          </cell>
          <cell r="AW1951">
            <v>0</v>
          </cell>
          <cell r="AX1951">
            <v>0</v>
          </cell>
          <cell r="AY1951" t="str">
            <v>PIPE64XXS</v>
          </cell>
        </row>
        <row r="1952">
          <cell r="A1952" t="str">
            <v>PIPE</v>
          </cell>
          <cell r="B1952" t="str">
            <v>PIPE3XXS</v>
          </cell>
          <cell r="C1952">
            <v>18.600000000000001</v>
          </cell>
          <cell r="D1952">
            <v>5.47</v>
          </cell>
          <cell r="E1952">
            <v>0</v>
          </cell>
          <cell r="F1952">
            <v>0</v>
          </cell>
          <cell r="G1952">
            <v>3.5</v>
          </cell>
          <cell r="H1952">
            <v>0</v>
          </cell>
          <cell r="I1952">
            <v>0</v>
          </cell>
          <cell r="J1952">
            <v>2.2999999999999998</v>
          </cell>
          <cell r="K1952">
            <v>0</v>
          </cell>
          <cell r="L1952">
            <v>0</v>
          </cell>
          <cell r="M1952">
            <v>0.6</v>
          </cell>
          <cell r="N1952">
            <v>0</v>
          </cell>
          <cell r="O1952">
            <v>0</v>
          </cell>
          <cell r="P1952">
            <v>0</v>
          </cell>
          <cell r="Q1952">
            <v>0</v>
          </cell>
          <cell r="R1952">
            <v>0</v>
          </cell>
          <cell r="S1952">
            <v>0</v>
          </cell>
          <cell r="T1952">
            <v>0</v>
          </cell>
          <cell r="U1952">
            <v>0</v>
          </cell>
          <cell r="V1952">
            <v>0</v>
          </cell>
          <cell r="W1952">
            <v>0</v>
          </cell>
          <cell r="X1952">
            <v>0</v>
          </cell>
          <cell r="Y1952">
            <v>0</v>
          </cell>
          <cell r="Z1952">
            <v>0</v>
          </cell>
          <cell r="AA1952">
            <v>5.83</v>
          </cell>
          <cell r="AB1952">
            <v>0</v>
          </cell>
          <cell r="AC1952">
            <v>0</v>
          </cell>
          <cell r="AD1952">
            <v>0</v>
          </cell>
          <cell r="AE1952">
            <v>5.99</v>
          </cell>
          <cell r="AF1952">
            <v>5.12</v>
          </cell>
          <cell r="AG1952">
            <v>3.42</v>
          </cell>
          <cell r="AH1952">
            <v>1.05</v>
          </cell>
          <cell r="AI1952">
            <v>5.99</v>
          </cell>
          <cell r="AJ1952">
            <v>5.12</v>
          </cell>
          <cell r="AK1952">
            <v>3.42</v>
          </cell>
          <cell r="AL1952">
            <v>1.05</v>
          </cell>
          <cell r="AM1952">
            <v>0</v>
          </cell>
          <cell r="AN1952">
            <v>12</v>
          </cell>
          <cell r="AO1952">
            <v>0</v>
          </cell>
          <cell r="AP1952">
            <v>0</v>
          </cell>
          <cell r="AQ1952">
            <v>0</v>
          </cell>
          <cell r="AR1952">
            <v>0</v>
          </cell>
          <cell r="AS1952">
            <v>0</v>
          </cell>
          <cell r="AT1952">
            <v>0</v>
          </cell>
          <cell r="AU1952">
            <v>0</v>
          </cell>
          <cell r="AV1952">
            <v>0</v>
          </cell>
          <cell r="AW1952">
            <v>0</v>
          </cell>
          <cell r="AX1952">
            <v>0</v>
          </cell>
          <cell r="AY1952" t="str">
            <v>PIPE75XXS</v>
          </cell>
        </row>
        <row r="1953">
          <cell r="A1953" t="str">
            <v>PIPE</v>
          </cell>
          <cell r="B1953" t="str">
            <v>PIPE4XXS</v>
          </cell>
          <cell r="C1953">
            <v>27.6</v>
          </cell>
          <cell r="D1953">
            <v>8.1</v>
          </cell>
          <cell r="E1953">
            <v>0</v>
          </cell>
          <cell r="F1953">
            <v>0</v>
          </cell>
          <cell r="G1953">
            <v>4.5</v>
          </cell>
          <cell r="H1953">
            <v>0</v>
          </cell>
          <cell r="I1953">
            <v>0</v>
          </cell>
          <cell r="J1953">
            <v>3.15</v>
          </cell>
          <cell r="K1953">
            <v>0</v>
          </cell>
          <cell r="L1953">
            <v>0</v>
          </cell>
          <cell r="M1953">
            <v>0.67400000000000004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  <cell r="R1953">
            <v>0</v>
          </cell>
          <cell r="S1953">
            <v>0</v>
          </cell>
          <cell r="T1953">
            <v>0</v>
          </cell>
          <cell r="U1953">
            <v>0</v>
          </cell>
          <cell r="V1953">
            <v>0</v>
          </cell>
          <cell r="W1953">
            <v>0</v>
          </cell>
          <cell r="X1953">
            <v>0</v>
          </cell>
          <cell r="Y1953">
            <v>0</v>
          </cell>
          <cell r="Z1953">
            <v>0</v>
          </cell>
          <cell r="AA1953">
            <v>6.68</v>
          </cell>
          <cell r="AB1953">
            <v>0</v>
          </cell>
          <cell r="AC1953">
            <v>0</v>
          </cell>
          <cell r="AD1953">
            <v>0</v>
          </cell>
          <cell r="AE1953">
            <v>15.3</v>
          </cell>
          <cell r="AF1953">
            <v>9.9700000000000006</v>
          </cell>
          <cell r="AG1953">
            <v>6.79</v>
          </cell>
          <cell r="AH1953">
            <v>1.37</v>
          </cell>
          <cell r="AI1953">
            <v>15.3</v>
          </cell>
          <cell r="AJ1953">
            <v>9.9700000000000006</v>
          </cell>
          <cell r="AK1953">
            <v>6.79</v>
          </cell>
          <cell r="AL1953">
            <v>1.37</v>
          </cell>
          <cell r="AM1953">
            <v>0</v>
          </cell>
          <cell r="AN1953">
            <v>30.6</v>
          </cell>
          <cell r="AO1953">
            <v>0</v>
          </cell>
          <cell r="AP1953">
            <v>0</v>
          </cell>
          <cell r="AQ1953">
            <v>0</v>
          </cell>
          <cell r="AR1953">
            <v>0</v>
          </cell>
          <cell r="AS1953">
            <v>0</v>
          </cell>
          <cell r="AT1953">
            <v>0</v>
          </cell>
          <cell r="AU1953">
            <v>0</v>
          </cell>
          <cell r="AV1953">
            <v>0</v>
          </cell>
          <cell r="AW1953">
            <v>0</v>
          </cell>
          <cell r="AX1953">
            <v>0</v>
          </cell>
          <cell r="AY1953" t="str">
            <v>PIPE102XXS</v>
          </cell>
        </row>
        <row r="1954">
          <cell r="A1954" t="str">
            <v>PIPE</v>
          </cell>
          <cell r="B1954" t="str">
            <v>PIPE5XXS</v>
          </cell>
          <cell r="C1954">
            <v>38.6</v>
          </cell>
          <cell r="D1954">
            <v>11.3</v>
          </cell>
          <cell r="E1954">
            <v>0</v>
          </cell>
          <cell r="F1954">
            <v>0</v>
          </cell>
          <cell r="G1954">
            <v>5.56</v>
          </cell>
          <cell r="H1954">
            <v>0</v>
          </cell>
          <cell r="I1954">
            <v>0</v>
          </cell>
          <cell r="J1954">
            <v>4.0599999999999996</v>
          </cell>
          <cell r="K1954">
            <v>0</v>
          </cell>
          <cell r="L1954">
            <v>0</v>
          </cell>
          <cell r="M1954">
            <v>0.75</v>
          </cell>
          <cell r="N1954">
            <v>0</v>
          </cell>
          <cell r="O1954">
            <v>0</v>
          </cell>
          <cell r="P1954">
            <v>0</v>
          </cell>
          <cell r="Q1954">
            <v>0</v>
          </cell>
          <cell r="R1954">
            <v>0</v>
          </cell>
          <cell r="S1954">
            <v>0</v>
          </cell>
          <cell r="T1954">
            <v>0</v>
          </cell>
          <cell r="U1954">
            <v>0</v>
          </cell>
          <cell r="V1954">
            <v>0</v>
          </cell>
          <cell r="W1954">
            <v>0</v>
          </cell>
          <cell r="X1954">
            <v>0</v>
          </cell>
          <cell r="Y1954">
            <v>0</v>
          </cell>
          <cell r="Z1954">
            <v>0</v>
          </cell>
          <cell r="AA1954">
            <v>7.42</v>
          </cell>
          <cell r="AB1954">
            <v>0</v>
          </cell>
          <cell r="AC1954">
            <v>0</v>
          </cell>
          <cell r="AD1954">
            <v>0</v>
          </cell>
          <cell r="AE1954">
            <v>33.6</v>
          </cell>
          <cell r="AF1954">
            <v>17.5</v>
          </cell>
          <cell r="AG1954">
            <v>12.1</v>
          </cell>
          <cell r="AH1954">
            <v>1.72</v>
          </cell>
          <cell r="AI1954">
            <v>33.6</v>
          </cell>
          <cell r="AJ1954">
            <v>17.5</v>
          </cell>
          <cell r="AK1954">
            <v>12.1</v>
          </cell>
          <cell r="AL1954">
            <v>1.72</v>
          </cell>
          <cell r="AM1954">
            <v>0</v>
          </cell>
          <cell r="AN1954">
            <v>67.3</v>
          </cell>
          <cell r="AO1954">
            <v>0</v>
          </cell>
          <cell r="AP1954">
            <v>0</v>
          </cell>
          <cell r="AQ1954">
            <v>0</v>
          </cell>
          <cell r="AR1954">
            <v>0</v>
          </cell>
          <cell r="AS1954">
            <v>0</v>
          </cell>
          <cell r="AT1954">
            <v>0</v>
          </cell>
          <cell r="AU1954">
            <v>0</v>
          </cell>
          <cell r="AV1954">
            <v>0</v>
          </cell>
          <cell r="AW1954">
            <v>0</v>
          </cell>
          <cell r="AX1954">
            <v>0</v>
          </cell>
          <cell r="AY1954" t="str">
            <v>PIPE127XXS</v>
          </cell>
        </row>
        <row r="1955">
          <cell r="A1955" t="str">
            <v>PIPE</v>
          </cell>
          <cell r="B1955" t="str">
            <v>PIPE6XXS</v>
          </cell>
          <cell r="C1955">
            <v>53.2</v>
          </cell>
          <cell r="D1955">
            <v>15.6</v>
          </cell>
          <cell r="E1955">
            <v>0</v>
          </cell>
          <cell r="F1955">
            <v>0</v>
          </cell>
          <cell r="G1955">
            <v>6.63</v>
          </cell>
          <cell r="H1955">
            <v>0</v>
          </cell>
          <cell r="I1955">
            <v>0</v>
          </cell>
          <cell r="J1955">
            <v>4.9000000000000004</v>
          </cell>
          <cell r="K1955">
            <v>0</v>
          </cell>
          <cell r="L1955">
            <v>0</v>
          </cell>
          <cell r="M1955">
            <v>0.86399999999999999</v>
          </cell>
          <cell r="N1955">
            <v>0</v>
          </cell>
          <cell r="O1955">
            <v>0</v>
          </cell>
          <cell r="P1955">
            <v>0</v>
          </cell>
          <cell r="Q1955">
            <v>0</v>
          </cell>
          <cell r="R1955">
            <v>0</v>
          </cell>
          <cell r="S1955">
            <v>0</v>
          </cell>
          <cell r="T1955">
            <v>0</v>
          </cell>
          <cell r="U1955">
            <v>0</v>
          </cell>
          <cell r="V1955">
            <v>0</v>
          </cell>
          <cell r="W1955">
            <v>0</v>
          </cell>
          <cell r="X1955">
            <v>0</v>
          </cell>
          <cell r="Y1955">
            <v>0</v>
          </cell>
          <cell r="Z1955">
            <v>0</v>
          </cell>
          <cell r="AA1955">
            <v>7.67</v>
          </cell>
          <cell r="AB1955">
            <v>0</v>
          </cell>
          <cell r="AC1955">
            <v>0</v>
          </cell>
          <cell r="AD1955">
            <v>0</v>
          </cell>
          <cell r="AE1955">
            <v>66.3</v>
          </cell>
          <cell r="AF1955">
            <v>28.9</v>
          </cell>
          <cell r="AG1955">
            <v>20</v>
          </cell>
          <cell r="AH1955">
            <v>2.06</v>
          </cell>
          <cell r="AI1955">
            <v>66.3</v>
          </cell>
          <cell r="AJ1955">
            <v>28.9</v>
          </cell>
          <cell r="AK1955">
            <v>20</v>
          </cell>
          <cell r="AL1955">
            <v>2.06</v>
          </cell>
          <cell r="AM1955">
            <v>0</v>
          </cell>
          <cell r="AN1955">
            <v>133</v>
          </cell>
          <cell r="AO1955">
            <v>0</v>
          </cell>
          <cell r="AP1955">
            <v>0</v>
          </cell>
          <cell r="AQ1955">
            <v>0</v>
          </cell>
          <cell r="AR1955">
            <v>0</v>
          </cell>
          <cell r="AS1955">
            <v>0</v>
          </cell>
          <cell r="AT1955">
            <v>0</v>
          </cell>
          <cell r="AU1955">
            <v>0</v>
          </cell>
          <cell r="AV1955">
            <v>0</v>
          </cell>
          <cell r="AW1955">
            <v>0</v>
          </cell>
          <cell r="AX1955">
            <v>0</v>
          </cell>
          <cell r="AY1955" t="str">
            <v>PIPE152XXS</v>
          </cell>
        </row>
        <row r="1956">
          <cell r="A1956" t="str">
            <v>PIPE</v>
          </cell>
          <cell r="B1956" t="str">
            <v>PIPE8XXS</v>
          </cell>
          <cell r="C1956">
            <v>72.5</v>
          </cell>
          <cell r="D1956">
            <v>21.3</v>
          </cell>
          <cell r="E1956">
            <v>0</v>
          </cell>
          <cell r="F1956">
            <v>0</v>
          </cell>
          <cell r="G1956">
            <v>8.6300000000000008</v>
          </cell>
          <cell r="H1956">
            <v>0</v>
          </cell>
          <cell r="I1956">
            <v>0</v>
          </cell>
          <cell r="J1956">
            <v>6.88</v>
          </cell>
          <cell r="K1956">
            <v>0</v>
          </cell>
          <cell r="L1956">
            <v>0</v>
          </cell>
          <cell r="M1956">
            <v>0.875</v>
          </cell>
          <cell r="N1956">
            <v>0</v>
          </cell>
          <cell r="O1956">
            <v>0</v>
          </cell>
          <cell r="P1956">
            <v>0</v>
          </cell>
          <cell r="Q1956">
            <v>0</v>
          </cell>
          <cell r="R1956">
            <v>0</v>
          </cell>
          <cell r="S1956">
            <v>0</v>
          </cell>
          <cell r="T1956">
            <v>0</v>
          </cell>
          <cell r="U1956">
            <v>0</v>
          </cell>
          <cell r="V1956">
            <v>0</v>
          </cell>
          <cell r="W1956">
            <v>0</v>
          </cell>
          <cell r="X1956">
            <v>0</v>
          </cell>
          <cell r="Y1956">
            <v>0</v>
          </cell>
          <cell r="Z1956">
            <v>0</v>
          </cell>
          <cell r="AA1956">
            <v>9.86</v>
          </cell>
          <cell r="AB1956">
            <v>0</v>
          </cell>
          <cell r="AC1956">
            <v>0</v>
          </cell>
          <cell r="AD1956">
            <v>0</v>
          </cell>
          <cell r="AE1956">
            <v>162</v>
          </cell>
          <cell r="AF1956">
            <v>52.8</v>
          </cell>
          <cell r="AG1956">
            <v>37.6</v>
          </cell>
          <cell r="AH1956">
            <v>2.76</v>
          </cell>
          <cell r="AI1956">
            <v>162</v>
          </cell>
          <cell r="AJ1956">
            <v>52.8</v>
          </cell>
          <cell r="AK1956">
            <v>37.6</v>
          </cell>
          <cell r="AL1956">
            <v>2.76</v>
          </cell>
          <cell r="AM1956">
            <v>0</v>
          </cell>
          <cell r="AN1956">
            <v>324</v>
          </cell>
          <cell r="AO1956">
            <v>0</v>
          </cell>
          <cell r="AP1956">
            <v>0</v>
          </cell>
          <cell r="AQ1956">
            <v>0</v>
          </cell>
          <cell r="AR1956">
            <v>0</v>
          </cell>
          <cell r="AS1956">
            <v>0</v>
          </cell>
          <cell r="AT1956">
            <v>0</v>
          </cell>
          <cell r="AU1956">
            <v>0</v>
          </cell>
          <cell r="AV1956">
            <v>0</v>
          </cell>
          <cell r="AW1956">
            <v>0</v>
          </cell>
          <cell r="AX1956">
            <v>0</v>
          </cell>
          <cell r="AY1956" t="str">
            <v>PIPE203XXS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Legend"/>
      <sheetName val="Database"/>
      <sheetName val="Cross-Section Database"/>
      <sheetName val="Data for MATLAB"/>
    </sheetNames>
    <sheetDataSet>
      <sheetData sheetId="0"/>
      <sheetData sheetId="1"/>
      <sheetData sheetId="2"/>
      <sheetData sheetId="3">
        <row r="2">
          <cell r="B2" t="str">
            <v>W1100X499</v>
          </cell>
          <cell r="C2">
            <v>498.53359999999998</v>
          </cell>
          <cell r="D2">
            <v>63419.227999999996</v>
          </cell>
          <cell r="E2">
            <v>1117.5999999999999</v>
          </cell>
          <cell r="F2">
            <v>406.4</v>
          </cell>
          <cell r="G2">
            <v>25.907999999999998</v>
          </cell>
          <cell r="H2">
            <v>44.957999999999998</v>
          </cell>
          <cell r="I2">
            <v>0</v>
          </cell>
          <cell r="J2">
            <v>21.716999999999999</v>
          </cell>
          <cell r="K2">
            <v>4.51</v>
          </cell>
          <cell r="L2">
            <v>38.1</v>
          </cell>
          <cell r="M2">
            <v>12944797336.159998</v>
          </cell>
          <cell r="N2">
            <v>26547043.679999996</v>
          </cell>
          <cell r="O2">
            <v>23105760.239999998</v>
          </cell>
          <cell r="P2">
            <v>452.12</v>
          </cell>
          <cell r="Q2">
            <v>499477710.71999997</v>
          </cell>
          <cell r="R2">
            <v>3867347.1039999998</v>
          </cell>
          <cell r="S2">
            <v>2474446.6639999999</v>
          </cell>
          <cell r="T2">
            <v>88.899999999999991</v>
          </cell>
          <cell r="U2">
            <v>30967618.06464</v>
          </cell>
          <cell r="V2">
            <v>143935224465491.44</v>
          </cell>
        </row>
        <row r="3">
          <cell r="B3" t="str">
            <v>W1100X433</v>
          </cell>
          <cell r="C3">
            <v>431.56639999999999</v>
          </cell>
          <cell r="D3">
            <v>55354.727999999996</v>
          </cell>
          <cell r="E3">
            <v>1107.44</v>
          </cell>
          <cell r="F3">
            <v>401.32</v>
          </cell>
          <cell r="G3">
            <v>22.097999999999999</v>
          </cell>
          <cell r="H3">
            <v>40.131999999999998</v>
          </cell>
          <cell r="I3">
            <v>0</v>
          </cell>
          <cell r="J3">
            <v>21.780499999999996</v>
          </cell>
          <cell r="K3">
            <v>5.01</v>
          </cell>
          <cell r="L3">
            <v>44.7</v>
          </cell>
          <cell r="M3">
            <v>11279871633.759998</v>
          </cell>
          <cell r="N3">
            <v>23269630.879999999</v>
          </cell>
          <cell r="O3">
            <v>20319959.359999999</v>
          </cell>
          <cell r="P3">
            <v>452.12</v>
          </cell>
          <cell r="Q3">
            <v>437042996.87999994</v>
          </cell>
          <cell r="R3">
            <v>3375735.1839999999</v>
          </cell>
          <cell r="S3">
            <v>2163092.4479999999</v>
          </cell>
          <cell r="T3">
            <v>88.646000000000001</v>
          </cell>
          <cell r="U3">
            <v>21435918.418399997</v>
          </cell>
          <cell r="V3">
            <v>124600642074604.53</v>
          </cell>
        </row>
        <row r="4">
          <cell r="B4" t="str">
            <v>W1100X390</v>
          </cell>
          <cell r="C4">
            <v>389.89792</v>
          </cell>
          <cell r="D4">
            <v>49806.351999999999</v>
          </cell>
          <cell r="E4">
            <v>1099.82</v>
          </cell>
          <cell r="F4">
            <v>401.32</v>
          </cell>
          <cell r="G4">
            <v>20.065999999999999</v>
          </cell>
          <cell r="H4">
            <v>36.067999999999998</v>
          </cell>
          <cell r="I4">
            <v>0</v>
          </cell>
          <cell r="J4">
            <v>21.082000000000001</v>
          </cell>
          <cell r="K4">
            <v>5.55</v>
          </cell>
          <cell r="L4">
            <v>49.2</v>
          </cell>
          <cell r="M4">
            <v>10072800499.519999</v>
          </cell>
          <cell r="N4">
            <v>20811571.279999997</v>
          </cell>
          <cell r="O4">
            <v>18353511.68</v>
          </cell>
          <cell r="P4">
            <v>449.58</v>
          </cell>
          <cell r="Q4">
            <v>385846531.53119993</v>
          </cell>
          <cell r="R4">
            <v>2998832.7119999998</v>
          </cell>
          <cell r="S4">
            <v>1933673.5519999999</v>
          </cell>
          <cell r="T4">
            <v>87.884</v>
          </cell>
          <cell r="U4">
            <v>15691924.74512</v>
          </cell>
          <cell r="V4">
            <v>109294097681819.06</v>
          </cell>
        </row>
        <row r="5">
          <cell r="B5" t="str">
            <v>W1100X343</v>
          </cell>
          <cell r="C5">
            <v>342.27679999999998</v>
          </cell>
          <cell r="D5">
            <v>43677.332000000002</v>
          </cell>
          <cell r="E5">
            <v>1089.6599999999999</v>
          </cell>
          <cell r="F5">
            <v>401.32</v>
          </cell>
          <cell r="G5">
            <v>18.033999999999999</v>
          </cell>
          <cell r="H5">
            <v>30.987999999999996</v>
          </cell>
          <cell r="I5">
            <v>0</v>
          </cell>
          <cell r="J5">
            <v>21.3995</v>
          </cell>
          <cell r="K5">
            <v>6.45</v>
          </cell>
          <cell r="L5">
            <v>54.8</v>
          </cell>
          <cell r="M5">
            <v>8657613652.4799995</v>
          </cell>
          <cell r="N5">
            <v>18025770.399999999</v>
          </cell>
          <cell r="O5">
            <v>15911839.143999999</v>
          </cell>
          <cell r="P5">
            <v>444.5</v>
          </cell>
          <cell r="Q5">
            <v>331320214.77759999</v>
          </cell>
          <cell r="R5">
            <v>2572769.048</v>
          </cell>
          <cell r="S5">
            <v>1655093.4639999999</v>
          </cell>
          <cell r="T5">
            <v>87.122</v>
          </cell>
          <cell r="U5">
            <v>10364162.497439999</v>
          </cell>
          <cell r="V5">
            <v>92913409822873.203</v>
          </cell>
        </row>
        <row r="6">
          <cell r="B6" t="str">
            <v>W1000X883</v>
          </cell>
          <cell r="C6">
            <v>882.47888</v>
          </cell>
          <cell r="D6">
            <v>112257.84</v>
          </cell>
          <cell r="E6">
            <v>1092.2</v>
          </cell>
          <cell r="F6">
            <v>424.17999999999995</v>
          </cell>
          <cell r="G6">
            <v>45.466000000000001</v>
          </cell>
          <cell r="H6">
            <v>82.042000000000002</v>
          </cell>
          <cell r="I6">
            <v>0</v>
          </cell>
          <cell r="J6">
            <v>32.257999999999996</v>
          </cell>
          <cell r="K6">
            <v>2.58</v>
          </cell>
          <cell r="L6">
            <v>19.100000000000001</v>
          </cell>
          <cell r="M6">
            <v>20978063850.239998</v>
          </cell>
          <cell r="N6">
            <v>45228296.639999993</v>
          </cell>
          <cell r="O6">
            <v>38345729.759999998</v>
          </cell>
          <cell r="P6">
            <v>431.79999999999995</v>
          </cell>
          <cell r="Q6">
            <v>1048903192.5119998</v>
          </cell>
          <cell r="R6">
            <v>7882177.7839999991</v>
          </cell>
          <cell r="S6">
            <v>4948893.3279999997</v>
          </cell>
          <cell r="T6">
            <v>96.52</v>
          </cell>
          <cell r="U6">
            <v>185222984.39199999</v>
          </cell>
          <cell r="V6">
            <v>267461723073935.59</v>
          </cell>
        </row>
        <row r="7">
          <cell r="B7" t="str">
            <v>W1000X748</v>
          </cell>
          <cell r="C7">
            <v>748.54447999999991</v>
          </cell>
          <cell r="D7">
            <v>95483.68</v>
          </cell>
          <cell r="E7">
            <v>1069.3399999999999</v>
          </cell>
          <cell r="F7">
            <v>416.55999999999995</v>
          </cell>
          <cell r="G7">
            <v>39.116</v>
          </cell>
          <cell r="H7">
            <v>70.103999999999985</v>
          </cell>
          <cell r="I7">
            <v>0</v>
          </cell>
          <cell r="J7">
            <v>31.496000000000009</v>
          </cell>
          <cell r="K7">
            <v>2.97</v>
          </cell>
          <cell r="L7">
            <v>22.2</v>
          </cell>
          <cell r="M7">
            <v>17356850447.519997</v>
          </cell>
          <cell r="N7">
            <v>38017988.479999997</v>
          </cell>
          <cell r="O7">
            <v>32446386.719999999</v>
          </cell>
          <cell r="P7">
            <v>426.71999999999997</v>
          </cell>
          <cell r="Q7">
            <v>853274422.4799999</v>
          </cell>
          <cell r="R7">
            <v>6472890.2799999993</v>
          </cell>
          <cell r="S7">
            <v>4096765.9999999995</v>
          </cell>
          <cell r="T7">
            <v>94.488</v>
          </cell>
          <cell r="U7">
            <v>116128567.74239999</v>
          </cell>
          <cell r="V7">
            <v>212411870433215.94</v>
          </cell>
        </row>
        <row r="8">
          <cell r="B8" t="str">
            <v>W1000X642</v>
          </cell>
          <cell r="C8">
            <v>641.39695999999992</v>
          </cell>
          <cell r="D8">
            <v>81935.319999999992</v>
          </cell>
          <cell r="E8">
            <v>1049.02</v>
          </cell>
          <cell r="F8">
            <v>411.47999999999996</v>
          </cell>
          <cell r="G8">
            <v>34.036000000000001</v>
          </cell>
          <cell r="H8">
            <v>59.943999999999996</v>
          </cell>
          <cell r="I8">
            <v>0</v>
          </cell>
          <cell r="J8">
            <v>32.130999999999993</v>
          </cell>
          <cell r="K8">
            <v>3.44</v>
          </cell>
          <cell r="L8">
            <v>25.5</v>
          </cell>
          <cell r="M8">
            <v>14484853610.879999</v>
          </cell>
          <cell r="N8">
            <v>32118645.439999998</v>
          </cell>
          <cell r="O8">
            <v>27694138.159999996</v>
          </cell>
          <cell r="P8">
            <v>421.64</v>
          </cell>
          <cell r="Q8">
            <v>703431109.26399994</v>
          </cell>
          <cell r="R8">
            <v>5374956.9919999996</v>
          </cell>
          <cell r="S8">
            <v>3408509.3119999999</v>
          </cell>
          <cell r="T8">
            <v>92.71</v>
          </cell>
          <cell r="U8">
            <v>73672962.331199989</v>
          </cell>
          <cell r="V8">
            <v>171594418719121.34</v>
          </cell>
        </row>
        <row r="9">
          <cell r="B9" t="str">
            <v>W1000X591</v>
          </cell>
          <cell r="C9">
            <v>590.79951999999992</v>
          </cell>
          <cell r="D9">
            <v>75483.72</v>
          </cell>
          <cell r="E9">
            <v>1041.3999999999999</v>
          </cell>
          <cell r="F9">
            <v>408.94</v>
          </cell>
          <cell r="G9">
            <v>30.987999999999996</v>
          </cell>
          <cell r="H9">
            <v>55.88</v>
          </cell>
          <cell r="I9">
            <v>0</v>
          </cell>
          <cell r="J9">
            <v>33.019999999999989</v>
          </cell>
          <cell r="K9">
            <v>3.66</v>
          </cell>
          <cell r="L9">
            <v>28</v>
          </cell>
          <cell r="M9">
            <v>13319405619.199999</v>
          </cell>
          <cell r="N9">
            <v>29496715.199999996</v>
          </cell>
          <cell r="O9">
            <v>25563819.839999996</v>
          </cell>
          <cell r="P9">
            <v>421.64</v>
          </cell>
          <cell r="Q9">
            <v>640996395.42399991</v>
          </cell>
          <cell r="R9">
            <v>4916119.1999999993</v>
          </cell>
          <cell r="S9">
            <v>3129929.2239999999</v>
          </cell>
          <cell r="T9">
            <v>92.456000000000003</v>
          </cell>
          <cell r="U9">
            <v>59104862.435199991</v>
          </cell>
          <cell r="V9">
            <v>155213730860175.47</v>
          </cell>
        </row>
        <row r="10">
          <cell r="B10" t="str">
            <v>W1000X554</v>
          </cell>
          <cell r="C10">
            <v>553.59551999999996</v>
          </cell>
          <cell r="D10">
            <v>70322.44</v>
          </cell>
          <cell r="E10">
            <v>1031.24</v>
          </cell>
          <cell r="F10">
            <v>408.94</v>
          </cell>
          <cell r="G10">
            <v>29.463999999999995</v>
          </cell>
          <cell r="H10">
            <v>52.069999999999993</v>
          </cell>
          <cell r="I10">
            <v>0</v>
          </cell>
          <cell r="J10">
            <v>32.067499999999995</v>
          </cell>
          <cell r="K10">
            <v>3.92</v>
          </cell>
          <cell r="L10">
            <v>29.5</v>
          </cell>
          <cell r="M10">
            <v>12320450197.759998</v>
          </cell>
          <cell r="N10">
            <v>27530267.519999996</v>
          </cell>
          <cell r="O10">
            <v>23925113.439999998</v>
          </cell>
          <cell r="P10">
            <v>419.09999999999997</v>
          </cell>
          <cell r="Q10">
            <v>591048624.352</v>
          </cell>
          <cell r="R10">
            <v>4555603.7919999994</v>
          </cell>
          <cell r="S10">
            <v>2900510.3279999997</v>
          </cell>
          <cell r="T10">
            <v>91.44</v>
          </cell>
          <cell r="U10">
            <v>48282845.369599998</v>
          </cell>
          <cell r="V10">
            <v>141786937533170.69</v>
          </cell>
        </row>
        <row r="11">
          <cell r="B11" t="str">
            <v>W1000X539</v>
          </cell>
          <cell r="C11">
            <v>538.71392000000003</v>
          </cell>
          <cell r="D11">
            <v>69032.12</v>
          </cell>
          <cell r="E11">
            <v>1031.24</v>
          </cell>
          <cell r="F11">
            <v>406.4</v>
          </cell>
          <cell r="G11">
            <v>28.448</v>
          </cell>
          <cell r="H11">
            <v>51.053999999999995</v>
          </cell>
          <cell r="I11">
            <v>0</v>
          </cell>
          <cell r="J11">
            <v>31.496000000000002</v>
          </cell>
          <cell r="K11">
            <v>3.99</v>
          </cell>
          <cell r="L11">
            <v>30.5</v>
          </cell>
          <cell r="M11">
            <v>12029088199.839998</v>
          </cell>
          <cell r="N11">
            <v>26874784.959999997</v>
          </cell>
          <cell r="O11">
            <v>23269630.879999999</v>
          </cell>
          <cell r="P11">
            <v>419.09999999999997</v>
          </cell>
          <cell r="Q11">
            <v>574399367.32799995</v>
          </cell>
          <cell r="R11">
            <v>4424507.2799999993</v>
          </cell>
          <cell r="S11">
            <v>2834962.0719999997</v>
          </cell>
          <cell r="T11">
            <v>91.44</v>
          </cell>
          <cell r="U11">
            <v>45369225.390399992</v>
          </cell>
          <cell r="V11">
            <v>137490363668529.14</v>
          </cell>
        </row>
        <row r="12">
          <cell r="B12" t="str">
            <v>W1000X483</v>
          </cell>
          <cell r="C12">
            <v>482.16383999999999</v>
          </cell>
          <cell r="D12">
            <v>61483.747999999992</v>
          </cell>
          <cell r="E12">
            <v>1021.08</v>
          </cell>
          <cell r="F12">
            <v>403.86</v>
          </cell>
          <cell r="G12">
            <v>25.4</v>
          </cell>
          <cell r="H12">
            <v>45.973999999999997</v>
          </cell>
          <cell r="I12">
            <v>0</v>
          </cell>
          <cell r="J12">
            <v>31.813499999999998</v>
          </cell>
          <cell r="K12">
            <v>4.4000000000000004</v>
          </cell>
          <cell r="L12">
            <v>34.200000000000003</v>
          </cell>
          <cell r="M12">
            <v>10655524495.359999</v>
          </cell>
          <cell r="N12">
            <v>23925113.439999998</v>
          </cell>
          <cell r="O12">
            <v>20975441.919999998</v>
          </cell>
          <cell r="P12">
            <v>416.55999999999995</v>
          </cell>
          <cell r="Q12">
            <v>507802339.23199993</v>
          </cell>
          <cell r="R12">
            <v>3916508.2959999996</v>
          </cell>
          <cell r="S12">
            <v>2507220.7919999999</v>
          </cell>
          <cell r="T12">
            <v>90.932000000000002</v>
          </cell>
          <cell r="U12">
            <v>33048775.192639999</v>
          </cell>
          <cell r="V12">
            <v>120572604076503.09</v>
          </cell>
        </row>
        <row r="13">
          <cell r="B13" t="str">
            <v>W1000X443</v>
          </cell>
          <cell r="C13">
            <v>441.98352</v>
          </cell>
          <cell r="D13">
            <v>56386.984000000004</v>
          </cell>
          <cell r="E13">
            <v>1010.9199999999998</v>
          </cell>
          <cell r="F13">
            <v>401.32</v>
          </cell>
          <cell r="G13">
            <v>23.622</v>
          </cell>
          <cell r="H13">
            <v>41.91</v>
          </cell>
          <cell r="I13">
            <v>0</v>
          </cell>
          <cell r="J13">
            <v>32.702500000000001</v>
          </cell>
          <cell r="K13">
            <v>4.8</v>
          </cell>
          <cell r="L13">
            <v>36.799999999999997</v>
          </cell>
          <cell r="M13">
            <v>9656569073.9199982</v>
          </cell>
          <cell r="N13">
            <v>21794795.119999997</v>
          </cell>
          <cell r="O13">
            <v>19172864.879999999</v>
          </cell>
          <cell r="P13">
            <v>414.02</v>
          </cell>
          <cell r="Q13">
            <v>453692253.90399998</v>
          </cell>
          <cell r="R13">
            <v>3523218.76</v>
          </cell>
          <cell r="S13">
            <v>2261414.8319999999</v>
          </cell>
          <cell r="T13">
            <v>89.915999999999997</v>
          </cell>
          <cell r="U13">
            <v>25473363.246719997</v>
          </cell>
          <cell r="V13">
            <v>106608739016418.11</v>
          </cell>
        </row>
        <row r="14">
          <cell r="B14" t="str">
            <v>W1000X412</v>
          </cell>
          <cell r="C14">
            <v>412.22031999999996</v>
          </cell>
          <cell r="D14">
            <v>52516.023999999998</v>
          </cell>
          <cell r="E14">
            <v>1008.38</v>
          </cell>
          <cell r="F14">
            <v>401.32</v>
          </cell>
          <cell r="G14">
            <v>21.081999999999997</v>
          </cell>
          <cell r="H14">
            <v>40.131999999999998</v>
          </cell>
          <cell r="I14">
            <v>0</v>
          </cell>
          <cell r="J14">
            <v>32.892999999999994</v>
          </cell>
          <cell r="K14">
            <v>5.03</v>
          </cell>
          <cell r="L14">
            <v>41.2</v>
          </cell>
          <cell r="M14">
            <v>9115468220.6399994</v>
          </cell>
          <cell r="N14">
            <v>20483829.999999996</v>
          </cell>
          <cell r="O14">
            <v>18025770.399999999</v>
          </cell>
          <cell r="P14">
            <v>416.55999999999995</v>
          </cell>
          <cell r="Q14">
            <v>432880682.62399995</v>
          </cell>
          <cell r="R14">
            <v>3342961.0559999999</v>
          </cell>
          <cell r="S14">
            <v>2163092.4479999999</v>
          </cell>
          <cell r="T14">
            <v>90.932000000000002</v>
          </cell>
          <cell r="U14">
            <v>21435918.418399997</v>
          </cell>
          <cell r="V14">
            <v>101506557552156.28</v>
          </cell>
        </row>
        <row r="15">
          <cell r="B15" t="str">
            <v>W1000X371</v>
          </cell>
          <cell r="C15">
            <v>370.55183999999997</v>
          </cell>
          <cell r="D15">
            <v>47290.227999999996</v>
          </cell>
          <cell r="E15">
            <v>1000.7599999999999</v>
          </cell>
          <cell r="F15">
            <v>401.32</v>
          </cell>
          <cell r="G15">
            <v>19.049999999999997</v>
          </cell>
          <cell r="H15">
            <v>36.067999999999998</v>
          </cell>
          <cell r="I15">
            <v>0</v>
          </cell>
          <cell r="J15">
            <v>32.194500000000005</v>
          </cell>
          <cell r="K15">
            <v>5.55</v>
          </cell>
          <cell r="L15">
            <v>45.6</v>
          </cell>
          <cell r="M15">
            <v>8158135941.7599993</v>
          </cell>
          <cell r="N15">
            <v>18353511.68</v>
          </cell>
          <cell r="O15">
            <v>16272354.551999999</v>
          </cell>
          <cell r="P15">
            <v>414.02</v>
          </cell>
          <cell r="Q15">
            <v>385430300.10559994</v>
          </cell>
          <cell r="R15">
            <v>2982445.6479999996</v>
          </cell>
          <cell r="S15">
            <v>1933673.5519999999</v>
          </cell>
          <cell r="T15">
            <v>90.169999999999987</v>
          </cell>
          <cell r="U15">
            <v>15858417.315359998</v>
          </cell>
          <cell r="V15">
            <v>89690979424392.063</v>
          </cell>
        </row>
        <row r="16">
          <cell r="B16" t="str">
            <v>W1000X321</v>
          </cell>
          <cell r="C16">
            <v>319.95439999999996</v>
          </cell>
          <cell r="D16">
            <v>40903.144</v>
          </cell>
          <cell r="E16">
            <v>990.59999999999991</v>
          </cell>
          <cell r="F16">
            <v>401.32</v>
          </cell>
          <cell r="G16">
            <v>16.509999999999998</v>
          </cell>
          <cell r="H16">
            <v>30.987999999999996</v>
          </cell>
          <cell r="I16">
            <v>0</v>
          </cell>
          <cell r="J16">
            <v>32.512</v>
          </cell>
          <cell r="K16">
            <v>6.45</v>
          </cell>
          <cell r="L16">
            <v>52.6</v>
          </cell>
          <cell r="M16">
            <v>6951064807.5199995</v>
          </cell>
          <cell r="N16">
            <v>15797129.695999999</v>
          </cell>
          <cell r="O16">
            <v>14076487.975999998</v>
          </cell>
          <cell r="P16">
            <v>411.47999999999996</v>
          </cell>
          <cell r="Q16">
            <v>331320214.77759999</v>
          </cell>
          <cell r="R16">
            <v>2556381.9839999997</v>
          </cell>
          <cell r="S16">
            <v>1655093.4639999999</v>
          </cell>
          <cell r="T16">
            <v>89.915999999999997</v>
          </cell>
          <cell r="U16">
            <v>10322539.35488</v>
          </cell>
          <cell r="V16">
            <v>76264186097387.266</v>
          </cell>
        </row>
        <row r="17">
          <cell r="B17" t="str">
            <v>W1000X296</v>
          </cell>
          <cell r="C17">
            <v>296.14384000000001</v>
          </cell>
          <cell r="D17">
            <v>37741.86</v>
          </cell>
          <cell r="E17">
            <v>982.98</v>
          </cell>
          <cell r="F17">
            <v>401.32</v>
          </cell>
          <cell r="G17">
            <v>16.509999999999998</v>
          </cell>
          <cell r="H17">
            <v>27.178000000000001</v>
          </cell>
          <cell r="I17">
            <v>0</v>
          </cell>
          <cell r="J17">
            <v>31.559499999999996</v>
          </cell>
          <cell r="K17">
            <v>7.39</v>
          </cell>
          <cell r="L17">
            <v>52.6</v>
          </cell>
          <cell r="M17">
            <v>6201848241.4399996</v>
          </cell>
          <cell r="N17">
            <v>14240358.615999999</v>
          </cell>
          <cell r="O17">
            <v>12618039.279999999</v>
          </cell>
          <cell r="P17">
            <v>406.4</v>
          </cell>
          <cell r="Q17">
            <v>289280840.792</v>
          </cell>
          <cell r="R17">
            <v>2245027.7679999997</v>
          </cell>
          <cell r="S17">
            <v>1445339.0447999998</v>
          </cell>
          <cell r="T17">
            <v>87.63</v>
          </cell>
          <cell r="U17">
            <v>7617035.0884799995</v>
          </cell>
          <cell r="V17">
            <v>66059823168863.609</v>
          </cell>
        </row>
        <row r="18">
          <cell r="B18" t="str">
            <v>W1000X584</v>
          </cell>
          <cell r="C18">
            <v>583.35871999999995</v>
          </cell>
          <cell r="D18">
            <v>74193.399999999994</v>
          </cell>
          <cell r="E18">
            <v>1056.6399999999999</v>
          </cell>
          <cell r="F18">
            <v>314.95999999999998</v>
          </cell>
          <cell r="G18">
            <v>36.067999999999998</v>
          </cell>
          <cell r="H18">
            <v>64.007999999999996</v>
          </cell>
          <cell r="I18">
            <v>0</v>
          </cell>
          <cell r="J18">
            <v>32.829499999999996</v>
          </cell>
          <cell r="K18">
            <v>2.4500000000000002</v>
          </cell>
          <cell r="L18">
            <v>24.1</v>
          </cell>
          <cell r="M18">
            <v>12445319625.439999</v>
          </cell>
          <cell r="N18">
            <v>28021879.439999998</v>
          </cell>
          <cell r="O18">
            <v>23597372.159999996</v>
          </cell>
          <cell r="P18">
            <v>408.94</v>
          </cell>
          <cell r="Q18">
            <v>334233834.7568</v>
          </cell>
          <cell r="R18">
            <v>3474057.5679999995</v>
          </cell>
          <cell r="S18">
            <v>2130318.3199999998</v>
          </cell>
          <cell r="T18">
            <v>67.055999999999997</v>
          </cell>
          <cell r="U18">
            <v>71591805.203199998</v>
          </cell>
          <cell r="V18">
            <v>82171975161269.375</v>
          </cell>
        </row>
        <row r="19">
          <cell r="B19" t="str">
            <v>W1000X494</v>
          </cell>
          <cell r="C19">
            <v>492.58095999999995</v>
          </cell>
          <cell r="D19">
            <v>62903.1</v>
          </cell>
          <cell r="E19">
            <v>1036.32</v>
          </cell>
          <cell r="F19">
            <v>309.87999999999994</v>
          </cell>
          <cell r="G19">
            <v>30.987999999999996</v>
          </cell>
          <cell r="H19">
            <v>54.101999999999997</v>
          </cell>
          <cell r="I19">
            <v>0</v>
          </cell>
          <cell r="J19">
            <v>31.622999999999998</v>
          </cell>
          <cell r="K19">
            <v>2.86</v>
          </cell>
          <cell r="L19">
            <v>28</v>
          </cell>
          <cell r="M19">
            <v>10280916212.32</v>
          </cell>
          <cell r="N19">
            <v>23433501.52</v>
          </cell>
          <cell r="O19">
            <v>19828347.439999998</v>
          </cell>
          <cell r="P19">
            <v>403.86</v>
          </cell>
          <cell r="Q19">
            <v>268053038.08639997</v>
          </cell>
          <cell r="R19">
            <v>2818575.0079999999</v>
          </cell>
          <cell r="S19">
            <v>1737028.7839999998</v>
          </cell>
          <cell r="T19">
            <v>65.277999999999992</v>
          </cell>
          <cell r="U19">
            <v>44120531.113599993</v>
          </cell>
          <cell r="V19">
            <v>64717143836163.133</v>
          </cell>
        </row>
        <row r="20">
          <cell r="B20" t="str">
            <v>W1000X486</v>
          </cell>
          <cell r="C20">
            <v>486.62831999999997</v>
          </cell>
          <cell r="D20">
            <v>61935.360000000001</v>
          </cell>
          <cell r="E20">
            <v>1036.32</v>
          </cell>
          <cell r="F20">
            <v>307.33999999999997</v>
          </cell>
          <cell r="G20">
            <v>29.971999999999998</v>
          </cell>
          <cell r="H20">
            <v>54.101999999999997</v>
          </cell>
          <cell r="I20">
            <v>0</v>
          </cell>
          <cell r="J20">
            <v>31.622999999999998</v>
          </cell>
          <cell r="K20">
            <v>2.85</v>
          </cell>
          <cell r="L20">
            <v>29</v>
          </cell>
          <cell r="M20">
            <v>10197669927.199999</v>
          </cell>
          <cell r="N20">
            <v>23105760.239999998</v>
          </cell>
          <cell r="O20">
            <v>19664476.799999997</v>
          </cell>
          <cell r="P20">
            <v>406.4</v>
          </cell>
          <cell r="Q20">
            <v>266388112.38399997</v>
          </cell>
          <cell r="R20">
            <v>2785800.88</v>
          </cell>
          <cell r="S20">
            <v>1720641.7199999997</v>
          </cell>
          <cell r="T20">
            <v>65.531999999999996</v>
          </cell>
          <cell r="U20">
            <v>42871836.836799994</v>
          </cell>
          <cell r="V20">
            <v>64180072103082.938</v>
          </cell>
        </row>
        <row r="21">
          <cell r="B21" t="str">
            <v>W1000X415</v>
          </cell>
          <cell r="C21">
            <v>413.70847999999995</v>
          </cell>
          <cell r="D21">
            <v>52774.087999999996</v>
          </cell>
          <cell r="E21">
            <v>1021.08</v>
          </cell>
          <cell r="F21">
            <v>304.79999999999995</v>
          </cell>
          <cell r="G21">
            <v>25.907999999999998</v>
          </cell>
          <cell r="H21">
            <v>45.973999999999997</v>
          </cell>
          <cell r="I21">
            <v>0</v>
          </cell>
          <cell r="J21">
            <v>31.813499999999998</v>
          </cell>
          <cell r="K21">
            <v>3.31</v>
          </cell>
          <cell r="L21">
            <v>33.5</v>
          </cell>
          <cell r="M21">
            <v>8532744224.7999992</v>
          </cell>
          <cell r="N21">
            <v>19500606.159999996</v>
          </cell>
          <cell r="O21">
            <v>16714805.279999999</v>
          </cell>
          <cell r="P21">
            <v>401.32</v>
          </cell>
          <cell r="Q21">
            <v>216856572.73759997</v>
          </cell>
          <cell r="R21">
            <v>2294188.96</v>
          </cell>
          <cell r="S21">
            <v>1427313.2743999998</v>
          </cell>
          <cell r="T21">
            <v>64.007999999999996</v>
          </cell>
          <cell r="U21">
            <v>26930173.23632</v>
          </cell>
          <cell r="V21">
            <v>51558886375698.43</v>
          </cell>
        </row>
        <row r="22">
          <cell r="B22" t="str">
            <v>W1000X393</v>
          </cell>
          <cell r="C22">
            <v>392.87423999999999</v>
          </cell>
          <cell r="D22">
            <v>50064.415999999997</v>
          </cell>
          <cell r="E22">
            <v>1016</v>
          </cell>
          <cell r="F22">
            <v>302.26</v>
          </cell>
          <cell r="G22">
            <v>24.383999999999997</v>
          </cell>
          <cell r="H22">
            <v>43.942</v>
          </cell>
          <cell r="I22">
            <v>0</v>
          </cell>
          <cell r="J22">
            <v>32.257999999999988</v>
          </cell>
          <cell r="K22">
            <v>3.45</v>
          </cell>
          <cell r="L22">
            <v>35.6</v>
          </cell>
          <cell r="M22">
            <v>8074889656.6399994</v>
          </cell>
          <cell r="N22">
            <v>18517382.319999997</v>
          </cell>
          <cell r="O22">
            <v>15911839.143999999</v>
          </cell>
          <cell r="P22">
            <v>401.32</v>
          </cell>
          <cell r="Q22">
            <v>205202092.82079998</v>
          </cell>
          <cell r="R22">
            <v>2163092.4479999999</v>
          </cell>
          <cell r="S22">
            <v>1353571.4863999998</v>
          </cell>
          <cell r="T22">
            <v>64.007999999999996</v>
          </cell>
          <cell r="U22">
            <v>23350582.976159997</v>
          </cell>
          <cell r="V22">
            <v>48604991843757.375</v>
          </cell>
        </row>
        <row r="23">
          <cell r="B23" t="str">
            <v>W1000X350</v>
          </cell>
          <cell r="C23">
            <v>349.7176</v>
          </cell>
          <cell r="D23">
            <v>44516.04</v>
          </cell>
          <cell r="E23">
            <v>1008.38</v>
          </cell>
          <cell r="F23">
            <v>302.26</v>
          </cell>
          <cell r="G23">
            <v>21.081999999999997</v>
          </cell>
          <cell r="H23">
            <v>40.131999999999998</v>
          </cell>
          <cell r="I23">
            <v>0</v>
          </cell>
          <cell r="J23">
            <v>32.892999999999994</v>
          </cell>
          <cell r="K23">
            <v>3.77</v>
          </cell>
          <cell r="L23">
            <v>41.2</v>
          </cell>
          <cell r="M23">
            <v>7242426805.4399996</v>
          </cell>
          <cell r="N23">
            <v>16550934.639999999</v>
          </cell>
          <cell r="O23">
            <v>14338680.999999998</v>
          </cell>
          <cell r="P23">
            <v>403.86</v>
          </cell>
          <cell r="Q23">
            <v>184806752.96639997</v>
          </cell>
          <cell r="R23">
            <v>1933673.5519999999</v>
          </cell>
          <cell r="S23">
            <v>1222474.9743999997</v>
          </cell>
          <cell r="T23">
            <v>64.515999999999991</v>
          </cell>
          <cell r="U23">
            <v>17190357.877279997</v>
          </cell>
          <cell r="V23">
            <v>43234274512955.453</v>
          </cell>
        </row>
        <row r="24">
          <cell r="B24" t="str">
            <v>W1000X314</v>
          </cell>
          <cell r="C24">
            <v>314.00175999999999</v>
          </cell>
          <cell r="D24">
            <v>39999.919999999998</v>
          </cell>
          <cell r="E24">
            <v>1000.7599999999999</v>
          </cell>
          <cell r="F24">
            <v>299.72000000000003</v>
          </cell>
          <cell r="G24">
            <v>19.049999999999997</v>
          </cell>
          <cell r="H24">
            <v>36.067999999999998</v>
          </cell>
          <cell r="I24">
            <v>0</v>
          </cell>
          <cell r="J24">
            <v>32.194500000000005</v>
          </cell>
          <cell r="K24">
            <v>4.17</v>
          </cell>
          <cell r="L24">
            <v>45.6</v>
          </cell>
          <cell r="M24">
            <v>6451587096.7999992</v>
          </cell>
          <cell r="N24">
            <v>14846679.983999999</v>
          </cell>
          <cell r="O24">
            <v>12880232.304</v>
          </cell>
          <cell r="P24">
            <v>401.32</v>
          </cell>
          <cell r="Q24">
            <v>162330255.984</v>
          </cell>
          <cell r="R24">
            <v>1720641.7199999997</v>
          </cell>
          <cell r="S24">
            <v>1083184.9303999997</v>
          </cell>
          <cell r="T24">
            <v>63.753999999999991</v>
          </cell>
          <cell r="U24">
            <v>12653435.338239998</v>
          </cell>
          <cell r="V24">
            <v>37595021315613.438</v>
          </cell>
        </row>
        <row r="25">
          <cell r="B25" t="str">
            <v>W1000X272</v>
          </cell>
          <cell r="C25">
            <v>272.33328</v>
          </cell>
          <cell r="D25">
            <v>34709.607999999993</v>
          </cell>
          <cell r="E25">
            <v>990.59999999999991</v>
          </cell>
          <cell r="F25">
            <v>299.72000000000003</v>
          </cell>
          <cell r="G25">
            <v>16.509999999999998</v>
          </cell>
          <cell r="H25">
            <v>30.987999999999996</v>
          </cell>
          <cell r="I25">
            <v>0</v>
          </cell>
          <cell r="J25">
            <v>32.512</v>
          </cell>
          <cell r="K25">
            <v>4.84</v>
          </cell>
          <cell r="L25">
            <v>52.6</v>
          </cell>
          <cell r="M25">
            <v>5535877960.4799995</v>
          </cell>
          <cell r="N25">
            <v>12831071.112</v>
          </cell>
          <cell r="O25">
            <v>11192364.711999999</v>
          </cell>
          <cell r="P25">
            <v>398.78</v>
          </cell>
          <cell r="Q25">
            <v>139853759.0016</v>
          </cell>
          <cell r="R25">
            <v>1468280.9343999997</v>
          </cell>
          <cell r="S25">
            <v>932423.9415999999</v>
          </cell>
          <cell r="T25">
            <v>63.5</v>
          </cell>
          <cell r="U25">
            <v>8324628.5119999992</v>
          </cell>
          <cell r="V25">
            <v>32224303984811.52</v>
          </cell>
        </row>
        <row r="26">
          <cell r="B26" t="str">
            <v>W1000X249</v>
          </cell>
          <cell r="C26">
            <v>248.52271999999999</v>
          </cell>
          <cell r="D26">
            <v>31741.871999999999</v>
          </cell>
          <cell r="E26">
            <v>980.43999999999994</v>
          </cell>
          <cell r="F26">
            <v>299.72000000000003</v>
          </cell>
          <cell r="G26">
            <v>16.509999999999998</v>
          </cell>
          <cell r="H26">
            <v>25.907999999999998</v>
          </cell>
          <cell r="I26">
            <v>0</v>
          </cell>
          <cell r="J26">
            <v>32.829499999999996</v>
          </cell>
          <cell r="K26">
            <v>5.76</v>
          </cell>
          <cell r="L26">
            <v>52.6</v>
          </cell>
          <cell r="M26">
            <v>4828284536.9599991</v>
          </cell>
          <cell r="N26">
            <v>11356235.351999998</v>
          </cell>
          <cell r="O26">
            <v>9832238.3999999985</v>
          </cell>
          <cell r="P26">
            <v>388.62</v>
          </cell>
          <cell r="Q26">
            <v>117793493.44479999</v>
          </cell>
          <cell r="R26">
            <v>1245416.8639999998</v>
          </cell>
          <cell r="S26">
            <v>784940.3655999999</v>
          </cell>
          <cell r="T26">
            <v>60.959999999999994</v>
          </cell>
          <cell r="U26">
            <v>5827239.9583999999</v>
          </cell>
          <cell r="V26">
            <v>26799879480701.578</v>
          </cell>
        </row>
        <row r="27">
          <cell r="B27" t="str">
            <v>W1000X222</v>
          </cell>
          <cell r="C27">
            <v>221.73584</v>
          </cell>
          <cell r="D27">
            <v>28258.007999999998</v>
          </cell>
          <cell r="E27">
            <v>970.28</v>
          </cell>
          <cell r="F27">
            <v>299.72000000000003</v>
          </cell>
          <cell r="G27">
            <v>16.001999999999999</v>
          </cell>
          <cell r="H27">
            <v>21.081999999999997</v>
          </cell>
          <cell r="I27">
            <v>0</v>
          </cell>
          <cell r="J27">
            <v>32.893000000000001</v>
          </cell>
          <cell r="K27">
            <v>7.11</v>
          </cell>
          <cell r="L27">
            <v>54.3</v>
          </cell>
          <cell r="M27">
            <v>4079067970.8799996</v>
          </cell>
          <cell r="N27">
            <v>9799464.2719999999</v>
          </cell>
          <cell r="O27">
            <v>8406563.8319999985</v>
          </cell>
          <cell r="P27">
            <v>381</v>
          </cell>
          <cell r="Q27">
            <v>95316996.462399989</v>
          </cell>
          <cell r="R27">
            <v>1019275.3807999999</v>
          </cell>
          <cell r="S27">
            <v>635818.08319999988</v>
          </cell>
          <cell r="T27">
            <v>58.165999999999997</v>
          </cell>
          <cell r="U27">
            <v>3895926.1436159993</v>
          </cell>
          <cell r="V27">
            <v>21482869323207.68</v>
          </cell>
        </row>
        <row r="28">
          <cell r="B28" t="str">
            <v>W920X1188</v>
          </cell>
          <cell r="C28">
            <v>1187.55168</v>
          </cell>
          <cell r="D28">
            <v>151612.6</v>
          </cell>
          <cell r="E28">
            <v>1066.8</v>
          </cell>
          <cell r="F28">
            <v>457.2</v>
          </cell>
          <cell r="G28">
            <v>60.451999999999991</v>
          </cell>
          <cell r="H28">
            <v>108.96599999999999</v>
          </cell>
          <cell r="I28">
            <v>0</v>
          </cell>
          <cell r="J28">
            <v>32.3215</v>
          </cell>
          <cell r="K28">
            <v>2.1</v>
          </cell>
          <cell r="L28">
            <v>13.2</v>
          </cell>
          <cell r="M28">
            <v>26056087242.559998</v>
          </cell>
          <cell r="N28">
            <v>58665689.119999997</v>
          </cell>
          <cell r="O28">
            <v>48833450.719999999</v>
          </cell>
          <cell r="P28">
            <v>414.02</v>
          </cell>
          <cell r="Q28">
            <v>1748171987.5199997</v>
          </cell>
          <cell r="R28">
            <v>12175588.551999999</v>
          </cell>
          <cell r="S28">
            <v>7652758.8879999993</v>
          </cell>
          <cell r="T28">
            <v>107.44200000000001</v>
          </cell>
          <cell r="U28">
            <v>437042996.87999994</v>
          </cell>
          <cell r="V28">
            <v>400118441144743</v>
          </cell>
        </row>
        <row r="29">
          <cell r="B29" t="str">
            <v>W920X967</v>
          </cell>
          <cell r="C29">
            <v>967.30399999999997</v>
          </cell>
          <cell r="D29">
            <v>123225.56</v>
          </cell>
          <cell r="E29">
            <v>1028.7</v>
          </cell>
          <cell r="F29">
            <v>447.04</v>
          </cell>
          <cell r="G29">
            <v>50.037999999999997</v>
          </cell>
          <cell r="H29">
            <v>89.915999999999997</v>
          </cell>
          <cell r="I29">
            <v>0</v>
          </cell>
          <cell r="J29">
            <v>32.3215</v>
          </cell>
          <cell r="K29">
            <v>2.48</v>
          </cell>
          <cell r="L29">
            <v>16</v>
          </cell>
          <cell r="M29">
            <v>20353716711.839996</v>
          </cell>
          <cell r="N29">
            <v>46867003.039999999</v>
          </cell>
          <cell r="O29">
            <v>39656694.879999995</v>
          </cell>
          <cell r="P29">
            <v>406.4</v>
          </cell>
          <cell r="Q29">
            <v>1344427504.688</v>
          </cell>
          <cell r="R29">
            <v>9504497.1199999992</v>
          </cell>
          <cell r="S29">
            <v>6014052.4879999999</v>
          </cell>
          <cell r="T29">
            <v>104.39400000000001</v>
          </cell>
          <cell r="U29">
            <v>245992772.52959996</v>
          </cell>
          <cell r="V29">
            <v>295389453194105.56</v>
          </cell>
        </row>
        <row r="30">
          <cell r="B30" t="str">
            <v>W920X784</v>
          </cell>
          <cell r="C30">
            <v>784.26031999999998</v>
          </cell>
          <cell r="D30">
            <v>99999.799999999988</v>
          </cell>
          <cell r="E30">
            <v>995.68000000000006</v>
          </cell>
          <cell r="F30">
            <v>436.87999999999994</v>
          </cell>
          <cell r="G30">
            <v>40.893999999999998</v>
          </cell>
          <cell r="H30">
            <v>73.914000000000001</v>
          </cell>
          <cell r="I30">
            <v>0</v>
          </cell>
          <cell r="J30">
            <v>32.448499999999996</v>
          </cell>
          <cell r="K30">
            <v>2.96</v>
          </cell>
          <cell r="L30">
            <v>19.600000000000001</v>
          </cell>
          <cell r="M30">
            <v>15941663600.479998</v>
          </cell>
          <cell r="N30">
            <v>37362505.919999994</v>
          </cell>
          <cell r="O30">
            <v>31954774.799999997</v>
          </cell>
          <cell r="P30">
            <v>398.78</v>
          </cell>
          <cell r="Q30">
            <v>1036416249.7439998</v>
          </cell>
          <cell r="R30">
            <v>7439727.0559999989</v>
          </cell>
          <cell r="S30">
            <v>4735861.4959999993</v>
          </cell>
          <cell r="T30">
            <v>101.85399999999998</v>
          </cell>
          <cell r="U30">
            <v>136107676.17119998</v>
          </cell>
          <cell r="V30">
            <v>220199410562878.72</v>
          </cell>
        </row>
        <row r="31">
          <cell r="B31" t="str">
            <v>W920X653</v>
          </cell>
          <cell r="C31">
            <v>653.30223999999998</v>
          </cell>
          <cell r="D31">
            <v>83225.64</v>
          </cell>
          <cell r="E31">
            <v>972.81999999999982</v>
          </cell>
          <cell r="F31">
            <v>431.79999999999995</v>
          </cell>
          <cell r="G31">
            <v>34.544000000000004</v>
          </cell>
          <cell r="H31">
            <v>61.975999999999992</v>
          </cell>
          <cell r="I31">
            <v>0</v>
          </cell>
          <cell r="J31">
            <v>31.686500000000002</v>
          </cell>
          <cell r="K31">
            <v>3.48</v>
          </cell>
          <cell r="L31">
            <v>23.1</v>
          </cell>
          <cell r="M31">
            <v>12903174193.599998</v>
          </cell>
          <cell r="N31">
            <v>30643809.679999996</v>
          </cell>
          <cell r="O31">
            <v>26547043.679999996</v>
          </cell>
          <cell r="P31">
            <v>393.7</v>
          </cell>
          <cell r="Q31">
            <v>828300536.94399989</v>
          </cell>
          <cell r="R31">
            <v>6014052.4879999999</v>
          </cell>
          <cell r="S31">
            <v>3850960.0399999996</v>
          </cell>
          <cell r="T31">
            <v>99.822000000000003</v>
          </cell>
          <cell r="U31">
            <v>80332665.140799999</v>
          </cell>
          <cell r="V31">
            <v>171325882852581.25</v>
          </cell>
        </row>
        <row r="32">
          <cell r="B32" t="str">
            <v>W920X585</v>
          </cell>
          <cell r="C32">
            <v>584.84687999999994</v>
          </cell>
          <cell r="D32">
            <v>74838.559999999998</v>
          </cell>
          <cell r="E32">
            <v>960.11999999999989</v>
          </cell>
          <cell r="F32">
            <v>426.71999999999997</v>
          </cell>
          <cell r="G32">
            <v>30.987999999999996</v>
          </cell>
          <cell r="H32">
            <v>55.88</v>
          </cell>
          <cell r="I32">
            <v>0</v>
          </cell>
          <cell r="J32">
            <v>31.432499999999997</v>
          </cell>
          <cell r="K32">
            <v>3.82</v>
          </cell>
          <cell r="L32">
            <v>25.8</v>
          </cell>
          <cell r="M32">
            <v>11446364203.999998</v>
          </cell>
          <cell r="N32">
            <v>27366396.879999999</v>
          </cell>
          <cell r="O32">
            <v>23761242.799999997</v>
          </cell>
          <cell r="P32">
            <v>391.15999999999997</v>
          </cell>
          <cell r="Q32">
            <v>728404994.79999995</v>
          </cell>
          <cell r="R32">
            <v>5325795.8</v>
          </cell>
          <cell r="S32">
            <v>3408509.3119999999</v>
          </cell>
          <cell r="T32">
            <v>99.059999999999988</v>
          </cell>
          <cell r="U32">
            <v>58688631.009599991</v>
          </cell>
          <cell r="V32">
            <v>148768870063213.19</v>
          </cell>
        </row>
        <row r="33">
          <cell r="B33" t="str">
            <v>W920X534</v>
          </cell>
          <cell r="C33">
            <v>534.24943999999994</v>
          </cell>
          <cell r="D33">
            <v>67741.8</v>
          </cell>
          <cell r="E33">
            <v>949.95999999999992</v>
          </cell>
          <cell r="F33">
            <v>424.17999999999995</v>
          </cell>
          <cell r="G33">
            <v>28.448</v>
          </cell>
          <cell r="H33">
            <v>51.053999999999995</v>
          </cell>
          <cell r="I33">
            <v>0</v>
          </cell>
          <cell r="J33">
            <v>31.496000000000002</v>
          </cell>
          <cell r="K33">
            <v>4.16</v>
          </cell>
          <cell r="L33">
            <v>28.1</v>
          </cell>
          <cell r="M33">
            <v>10322539354.879999</v>
          </cell>
          <cell r="N33">
            <v>24744466.639999997</v>
          </cell>
          <cell r="O33">
            <v>21630924.479999997</v>
          </cell>
          <cell r="P33">
            <v>388.62</v>
          </cell>
          <cell r="Q33">
            <v>653483338.19199991</v>
          </cell>
          <cell r="R33">
            <v>4785022.6879999992</v>
          </cell>
          <cell r="S33">
            <v>3080768.0319999997</v>
          </cell>
          <cell r="T33">
            <v>98.043999999999997</v>
          </cell>
          <cell r="U33">
            <v>44952993.964799993</v>
          </cell>
          <cell r="V33">
            <v>132119646337727.22</v>
          </cell>
        </row>
        <row r="34">
          <cell r="B34" t="str">
            <v>W920X488</v>
          </cell>
          <cell r="C34">
            <v>488.11647999999997</v>
          </cell>
          <cell r="D34">
            <v>62193.423999999999</v>
          </cell>
          <cell r="E34">
            <v>942.34</v>
          </cell>
          <cell r="F34">
            <v>421.64</v>
          </cell>
          <cell r="G34">
            <v>25.907999999999998</v>
          </cell>
          <cell r="H34">
            <v>46.99</v>
          </cell>
          <cell r="I34">
            <v>0</v>
          </cell>
          <cell r="J34">
            <v>32.384999999999998</v>
          </cell>
          <cell r="K34">
            <v>4.49</v>
          </cell>
          <cell r="L34">
            <v>30.9</v>
          </cell>
          <cell r="M34">
            <v>9365207076</v>
          </cell>
          <cell r="N34">
            <v>22614148.319999997</v>
          </cell>
          <cell r="O34">
            <v>19828347.439999998</v>
          </cell>
          <cell r="P34">
            <v>388.62</v>
          </cell>
          <cell r="Q34">
            <v>591048624.352</v>
          </cell>
          <cell r="R34">
            <v>4342571.96</v>
          </cell>
          <cell r="S34">
            <v>2802187.9439999997</v>
          </cell>
          <cell r="T34">
            <v>97.535999999999987</v>
          </cell>
          <cell r="U34">
            <v>35005062.892959997</v>
          </cell>
          <cell r="V34">
            <v>118424317144182.33</v>
          </cell>
        </row>
        <row r="35">
          <cell r="B35" t="str">
            <v>W920X446</v>
          </cell>
          <cell r="C35">
            <v>446.44799999999998</v>
          </cell>
          <cell r="D35">
            <v>56967.627999999997</v>
          </cell>
          <cell r="E35">
            <v>932.18000000000006</v>
          </cell>
          <cell r="F35">
            <v>424.17999999999995</v>
          </cell>
          <cell r="G35">
            <v>24.002999999999997</v>
          </cell>
          <cell r="H35">
            <v>42.671999999999997</v>
          </cell>
          <cell r="I35">
            <v>0</v>
          </cell>
          <cell r="J35">
            <v>31.9405</v>
          </cell>
          <cell r="K35">
            <v>4.96</v>
          </cell>
          <cell r="L35">
            <v>33.299999999999997</v>
          </cell>
          <cell r="M35">
            <v>8449497939.6799994</v>
          </cell>
          <cell r="N35">
            <v>20647700.639999997</v>
          </cell>
          <cell r="O35">
            <v>18189641.039999999</v>
          </cell>
          <cell r="P35">
            <v>386.08</v>
          </cell>
          <cell r="Q35">
            <v>541100853.27999997</v>
          </cell>
          <cell r="R35">
            <v>3949282.4239999996</v>
          </cell>
          <cell r="S35">
            <v>2556381.9839999997</v>
          </cell>
          <cell r="T35">
            <v>97.281999999999996</v>
          </cell>
          <cell r="U35">
            <v>26722057.52352</v>
          </cell>
          <cell r="V35">
            <v>107145810749498.3</v>
          </cell>
        </row>
        <row r="36">
          <cell r="B36" t="str">
            <v>W920X417</v>
          </cell>
          <cell r="C36">
            <v>416.6848</v>
          </cell>
          <cell r="D36">
            <v>53161.184000000001</v>
          </cell>
          <cell r="E36">
            <v>927.09999999999991</v>
          </cell>
          <cell r="F36">
            <v>421.64</v>
          </cell>
          <cell r="G36">
            <v>22.478999999999999</v>
          </cell>
          <cell r="H36">
            <v>39.878</v>
          </cell>
          <cell r="I36">
            <v>0</v>
          </cell>
          <cell r="J36">
            <v>31.5595</v>
          </cell>
          <cell r="K36">
            <v>5.29</v>
          </cell>
          <cell r="L36">
            <v>35.6</v>
          </cell>
          <cell r="M36">
            <v>7866773943.8399992</v>
          </cell>
          <cell r="N36">
            <v>19172864.879999999</v>
          </cell>
          <cell r="O36">
            <v>16878675.919999998</v>
          </cell>
          <cell r="P36">
            <v>383.53999999999996</v>
          </cell>
          <cell r="Q36">
            <v>499477710.71999997</v>
          </cell>
          <cell r="R36">
            <v>3654315.2719999999</v>
          </cell>
          <cell r="S36">
            <v>2359737.216</v>
          </cell>
          <cell r="T36">
            <v>96.774000000000001</v>
          </cell>
          <cell r="U36">
            <v>21893772.986559998</v>
          </cell>
          <cell r="V36">
            <v>98284127153675.125</v>
          </cell>
        </row>
        <row r="37">
          <cell r="B37" t="str">
            <v>W920X387</v>
          </cell>
          <cell r="C37">
            <v>386.92159999999996</v>
          </cell>
          <cell r="D37">
            <v>49354.74</v>
          </cell>
          <cell r="E37">
            <v>922.01999999999987</v>
          </cell>
          <cell r="F37">
            <v>421.64</v>
          </cell>
          <cell r="G37">
            <v>21.335999999999999</v>
          </cell>
          <cell r="H37">
            <v>36.575999999999993</v>
          </cell>
          <cell r="I37">
            <v>0</v>
          </cell>
          <cell r="J37">
            <v>31.686500000000009</v>
          </cell>
          <cell r="K37">
            <v>5.75</v>
          </cell>
          <cell r="L37">
            <v>37.5</v>
          </cell>
          <cell r="M37">
            <v>7200803662.8799992</v>
          </cell>
          <cell r="N37">
            <v>17698029.119999997</v>
          </cell>
          <cell r="O37">
            <v>15616871.991999999</v>
          </cell>
          <cell r="P37">
            <v>381</v>
          </cell>
          <cell r="Q37">
            <v>453692253.90399998</v>
          </cell>
          <cell r="R37">
            <v>3342961.0559999999</v>
          </cell>
          <cell r="S37">
            <v>2163092.4479999999</v>
          </cell>
          <cell r="T37">
            <v>96.011999999999986</v>
          </cell>
          <cell r="U37">
            <v>17273604.1624</v>
          </cell>
          <cell r="V37">
            <v>88616835958231.672</v>
          </cell>
        </row>
        <row r="38">
          <cell r="B38" t="str">
            <v>W920X365</v>
          </cell>
          <cell r="C38">
            <v>364.5992</v>
          </cell>
          <cell r="D38">
            <v>46516.035999999993</v>
          </cell>
          <cell r="E38">
            <v>916.93999999999994</v>
          </cell>
          <cell r="F38">
            <v>419.09999999999997</v>
          </cell>
          <cell r="G38">
            <v>20.32</v>
          </cell>
          <cell r="H38">
            <v>34.29</v>
          </cell>
          <cell r="I38">
            <v>0</v>
          </cell>
          <cell r="J38">
            <v>32.384999999999998</v>
          </cell>
          <cell r="K38">
            <v>6.11</v>
          </cell>
          <cell r="L38">
            <v>39.4</v>
          </cell>
          <cell r="M38">
            <v>6701325952.1599989</v>
          </cell>
          <cell r="N38">
            <v>16550934.639999999</v>
          </cell>
          <cell r="O38">
            <v>14666422.279999999</v>
          </cell>
          <cell r="P38">
            <v>381</v>
          </cell>
          <cell r="Q38">
            <v>420393739.85599995</v>
          </cell>
          <cell r="R38">
            <v>3113542.1599999997</v>
          </cell>
          <cell r="S38">
            <v>2015608.8719999997</v>
          </cell>
          <cell r="T38">
            <v>95.25</v>
          </cell>
          <cell r="U38">
            <v>14401607.325759999</v>
          </cell>
          <cell r="V38">
            <v>81903439294729.281</v>
          </cell>
        </row>
        <row r="39">
          <cell r="B39" t="str">
            <v>W920X342</v>
          </cell>
          <cell r="C39">
            <v>342.27679999999998</v>
          </cell>
          <cell r="D39">
            <v>43612.815999999992</v>
          </cell>
          <cell r="E39">
            <v>911.8599999999999</v>
          </cell>
          <cell r="F39">
            <v>419.09999999999997</v>
          </cell>
          <cell r="G39">
            <v>19.303999999999998</v>
          </cell>
          <cell r="H39">
            <v>32.003999999999998</v>
          </cell>
          <cell r="I39">
            <v>0</v>
          </cell>
          <cell r="J39">
            <v>31.496000000000002</v>
          </cell>
          <cell r="K39">
            <v>6.54</v>
          </cell>
          <cell r="L39">
            <v>41.4</v>
          </cell>
          <cell r="M39">
            <v>6243471383.999999</v>
          </cell>
          <cell r="N39">
            <v>15453001.351999998</v>
          </cell>
          <cell r="O39">
            <v>13715972.567999998</v>
          </cell>
          <cell r="P39">
            <v>378.46</v>
          </cell>
          <cell r="Q39">
            <v>391257540.06399995</v>
          </cell>
          <cell r="R39">
            <v>2884123.2639999995</v>
          </cell>
          <cell r="S39">
            <v>1868125.2959999999</v>
          </cell>
          <cell r="T39">
            <v>94.74199999999999</v>
          </cell>
          <cell r="U39">
            <v>11904218.772159999</v>
          </cell>
          <cell r="V39">
            <v>75727114364307.063</v>
          </cell>
        </row>
        <row r="40">
          <cell r="B40" t="str">
            <v>W920X381</v>
          </cell>
          <cell r="C40">
            <v>380.96895999999998</v>
          </cell>
          <cell r="D40">
            <v>48645.063999999998</v>
          </cell>
          <cell r="E40">
            <v>949.95999999999992</v>
          </cell>
          <cell r="F40">
            <v>309.87999999999994</v>
          </cell>
          <cell r="G40">
            <v>24.383999999999997</v>
          </cell>
          <cell r="H40">
            <v>43.942</v>
          </cell>
          <cell r="I40">
            <v>0</v>
          </cell>
          <cell r="J40">
            <v>22.732999999999997</v>
          </cell>
          <cell r="K40">
            <v>3.53</v>
          </cell>
          <cell r="L40">
            <v>33.799999999999997</v>
          </cell>
          <cell r="M40">
            <v>6992687950.079999</v>
          </cell>
          <cell r="N40">
            <v>17042546.559999999</v>
          </cell>
          <cell r="O40">
            <v>14666422.279999999</v>
          </cell>
          <cell r="P40">
            <v>378.46</v>
          </cell>
          <cell r="Q40">
            <v>219770192.71679997</v>
          </cell>
          <cell r="R40">
            <v>2245027.7679999997</v>
          </cell>
          <cell r="S40">
            <v>1417481.0359999998</v>
          </cell>
          <cell r="T40">
            <v>67.309999999999988</v>
          </cell>
          <cell r="U40">
            <v>22018642.414239999</v>
          </cell>
          <cell r="V40">
            <v>45114025578736.125</v>
          </cell>
        </row>
        <row r="41">
          <cell r="B41" t="str">
            <v>W920X345</v>
          </cell>
          <cell r="C41">
            <v>345.25311999999997</v>
          </cell>
          <cell r="D41">
            <v>43935.395999999993</v>
          </cell>
          <cell r="E41">
            <v>942.34</v>
          </cell>
          <cell r="F41">
            <v>307.33999999999997</v>
          </cell>
          <cell r="G41">
            <v>22.097999999999999</v>
          </cell>
          <cell r="H41">
            <v>39.878</v>
          </cell>
          <cell r="I41">
            <v>0</v>
          </cell>
          <cell r="J41">
            <v>22.034499999999994</v>
          </cell>
          <cell r="K41">
            <v>3.86</v>
          </cell>
          <cell r="L41">
            <v>37.299999999999997</v>
          </cell>
          <cell r="M41">
            <v>6243471383.999999</v>
          </cell>
          <cell r="N41">
            <v>15338291.903999999</v>
          </cell>
          <cell r="O41">
            <v>13257134.775999999</v>
          </cell>
          <cell r="P41">
            <v>375.92</v>
          </cell>
          <cell r="Q41">
            <v>194796307.18079999</v>
          </cell>
          <cell r="R41">
            <v>1999221.8079999997</v>
          </cell>
          <cell r="S41">
            <v>1265081.3407999999</v>
          </cell>
          <cell r="T41">
            <v>66.548000000000002</v>
          </cell>
          <cell r="U41">
            <v>16482764.453759998</v>
          </cell>
          <cell r="V41">
            <v>39743308247934.203</v>
          </cell>
        </row>
        <row r="42">
          <cell r="B42" t="str">
            <v>W920X313</v>
          </cell>
          <cell r="C42">
            <v>312.5136</v>
          </cell>
          <cell r="D42">
            <v>39870.887999999999</v>
          </cell>
          <cell r="E42">
            <v>932.18000000000006</v>
          </cell>
          <cell r="F42">
            <v>309.87999999999994</v>
          </cell>
          <cell r="G42">
            <v>21.081999999999997</v>
          </cell>
          <cell r="H42">
            <v>34.544000000000004</v>
          </cell>
          <cell r="I42">
            <v>0</v>
          </cell>
          <cell r="J42">
            <v>24.193499999999993</v>
          </cell>
          <cell r="K42">
            <v>4.4800000000000004</v>
          </cell>
          <cell r="L42">
            <v>39.1</v>
          </cell>
          <cell r="M42">
            <v>5494254817.9199991</v>
          </cell>
          <cell r="N42">
            <v>13650424.311999999</v>
          </cell>
          <cell r="O42">
            <v>11782299.015999999</v>
          </cell>
          <cell r="P42">
            <v>370.84</v>
          </cell>
          <cell r="Q42">
            <v>171071115.92159998</v>
          </cell>
          <cell r="R42">
            <v>1753415.8479999998</v>
          </cell>
          <cell r="S42">
            <v>1106126.8199999998</v>
          </cell>
          <cell r="T42">
            <v>65.531999999999996</v>
          </cell>
          <cell r="U42">
            <v>11654479.9168</v>
          </cell>
          <cell r="V42">
            <v>34372590917132.285</v>
          </cell>
        </row>
        <row r="43">
          <cell r="B43" t="str">
            <v>W920X289</v>
          </cell>
          <cell r="C43">
            <v>288.70303999999999</v>
          </cell>
          <cell r="D43">
            <v>36774.119999999995</v>
          </cell>
          <cell r="E43">
            <v>927.09999999999991</v>
          </cell>
          <cell r="F43">
            <v>307.33999999999997</v>
          </cell>
          <cell r="G43">
            <v>19.431000000000001</v>
          </cell>
          <cell r="H43">
            <v>32.003999999999998</v>
          </cell>
          <cell r="I43">
            <v>0</v>
          </cell>
          <cell r="J43">
            <v>23.558500000000002</v>
          </cell>
          <cell r="K43">
            <v>4.8099999999999996</v>
          </cell>
          <cell r="L43">
            <v>42.4</v>
          </cell>
          <cell r="M43">
            <v>5036400249.7599993</v>
          </cell>
          <cell r="N43">
            <v>12568878.088</v>
          </cell>
          <cell r="O43">
            <v>10881010.495999999</v>
          </cell>
          <cell r="P43">
            <v>370.84</v>
          </cell>
          <cell r="Q43">
            <v>156086784.59999999</v>
          </cell>
          <cell r="R43">
            <v>1601016.1527999998</v>
          </cell>
          <cell r="S43">
            <v>1014359.2615999999</v>
          </cell>
          <cell r="T43">
            <v>65.024000000000001</v>
          </cell>
          <cell r="U43">
            <v>9240337.6483199988</v>
          </cell>
          <cell r="V43">
            <v>31150160518651.133</v>
          </cell>
        </row>
        <row r="44">
          <cell r="B44" t="str">
            <v>W920X271</v>
          </cell>
          <cell r="C44">
            <v>270.84512000000001</v>
          </cell>
          <cell r="D44">
            <v>34580.576000000001</v>
          </cell>
          <cell r="E44">
            <v>922.01999999999987</v>
          </cell>
          <cell r="F44">
            <v>307.33999999999997</v>
          </cell>
          <cell r="G44">
            <v>18.414999999999999</v>
          </cell>
          <cell r="H44">
            <v>29.971999999999998</v>
          </cell>
          <cell r="I44">
            <v>0</v>
          </cell>
          <cell r="J44">
            <v>24.002999999999997</v>
          </cell>
          <cell r="K44">
            <v>5.12</v>
          </cell>
          <cell r="L44">
            <v>44.8</v>
          </cell>
          <cell r="M44">
            <v>4703415109.2799997</v>
          </cell>
          <cell r="N44">
            <v>11765911.952</v>
          </cell>
          <cell r="O44">
            <v>10209140.872</v>
          </cell>
          <cell r="P44">
            <v>368.29999999999995</v>
          </cell>
          <cell r="Q44">
            <v>144432304.68319997</v>
          </cell>
          <cell r="R44">
            <v>1486306.7047999999</v>
          </cell>
          <cell r="S44">
            <v>943894.88639999996</v>
          </cell>
          <cell r="T44">
            <v>64.77</v>
          </cell>
          <cell r="U44">
            <v>7700281.3735999996</v>
          </cell>
          <cell r="V44">
            <v>28733337719790.27</v>
          </cell>
        </row>
        <row r="45">
          <cell r="B45" t="str">
            <v>W920X253</v>
          </cell>
          <cell r="C45">
            <v>252.9872</v>
          </cell>
          <cell r="D45">
            <v>32322.516</v>
          </cell>
          <cell r="E45">
            <v>919.48</v>
          </cell>
          <cell r="F45">
            <v>304.79999999999995</v>
          </cell>
          <cell r="G45">
            <v>17.272000000000002</v>
          </cell>
          <cell r="H45">
            <v>27.94</v>
          </cell>
          <cell r="I45">
            <v>0</v>
          </cell>
          <cell r="J45">
            <v>22.859999999999996</v>
          </cell>
          <cell r="K45">
            <v>5.47</v>
          </cell>
          <cell r="L45">
            <v>47.7</v>
          </cell>
          <cell r="M45">
            <v>4370429968.7999992</v>
          </cell>
          <cell r="N45">
            <v>10946558.751999998</v>
          </cell>
          <cell r="O45">
            <v>9520884.1839999985</v>
          </cell>
          <cell r="P45">
            <v>368.29999999999995</v>
          </cell>
          <cell r="Q45">
            <v>133194056.19199999</v>
          </cell>
          <cell r="R45">
            <v>1373235.9631999999</v>
          </cell>
          <cell r="S45">
            <v>871791.80479999993</v>
          </cell>
          <cell r="T45">
            <v>64.261999999999986</v>
          </cell>
          <cell r="U45">
            <v>6285094.5265599992</v>
          </cell>
          <cell r="V45">
            <v>26423929267545.445</v>
          </cell>
        </row>
        <row r="46">
          <cell r="B46" t="str">
            <v>W920X238</v>
          </cell>
          <cell r="C46">
            <v>238.10559999999998</v>
          </cell>
          <cell r="D46">
            <v>30322.519999999997</v>
          </cell>
          <cell r="E46">
            <v>914.4</v>
          </cell>
          <cell r="F46">
            <v>304.79999999999995</v>
          </cell>
          <cell r="G46">
            <v>16.509999999999998</v>
          </cell>
          <cell r="H46">
            <v>25.907999999999998</v>
          </cell>
          <cell r="I46">
            <v>0</v>
          </cell>
          <cell r="J46">
            <v>23.304500000000001</v>
          </cell>
          <cell r="K46">
            <v>5.88</v>
          </cell>
          <cell r="L46">
            <v>49.9</v>
          </cell>
          <cell r="M46">
            <v>4062418713.8559995</v>
          </cell>
          <cell r="N46">
            <v>10225527.935999999</v>
          </cell>
          <cell r="O46">
            <v>8881788.6879999992</v>
          </cell>
          <cell r="P46">
            <v>365.76</v>
          </cell>
          <cell r="Q46">
            <v>122788270.55199999</v>
          </cell>
          <cell r="R46">
            <v>1266720.0471999999</v>
          </cell>
          <cell r="S46">
            <v>804604.84239999996</v>
          </cell>
          <cell r="T46">
            <v>63.5</v>
          </cell>
          <cell r="U46">
            <v>5161269.6774399998</v>
          </cell>
          <cell r="V46">
            <v>24248788748570.668</v>
          </cell>
        </row>
        <row r="47">
          <cell r="B47" t="str">
            <v>W920X223</v>
          </cell>
          <cell r="C47">
            <v>223.22399999999999</v>
          </cell>
          <cell r="D47">
            <v>28516.072</v>
          </cell>
          <cell r="E47">
            <v>911.8599999999999</v>
          </cell>
          <cell r="F47">
            <v>304.79999999999995</v>
          </cell>
          <cell r="G47">
            <v>15.875</v>
          </cell>
          <cell r="H47">
            <v>23.875999999999998</v>
          </cell>
          <cell r="I47">
            <v>0</v>
          </cell>
          <cell r="J47">
            <v>23.749000000000002</v>
          </cell>
          <cell r="K47">
            <v>6.37</v>
          </cell>
          <cell r="L47">
            <v>51.9</v>
          </cell>
          <cell r="M47">
            <v>3762732087.4239998</v>
          </cell>
          <cell r="N47">
            <v>9520884.1839999985</v>
          </cell>
          <cell r="O47">
            <v>8259080.2559999991</v>
          </cell>
          <cell r="P47">
            <v>363.21999999999997</v>
          </cell>
          <cell r="Q47">
            <v>112382484.91199999</v>
          </cell>
          <cell r="R47">
            <v>1161842.8376</v>
          </cell>
          <cell r="S47">
            <v>739056.58639999991</v>
          </cell>
          <cell r="T47">
            <v>62.738</v>
          </cell>
          <cell r="U47">
            <v>4203937.3985599997</v>
          </cell>
          <cell r="V47">
            <v>22100501816249.898</v>
          </cell>
        </row>
        <row r="48">
          <cell r="B48" t="str">
            <v>W920X201</v>
          </cell>
          <cell r="C48">
            <v>200.9016</v>
          </cell>
          <cell r="D48">
            <v>25612.851999999999</v>
          </cell>
          <cell r="E48">
            <v>904.24</v>
          </cell>
          <cell r="F48">
            <v>304.79999999999995</v>
          </cell>
          <cell r="G48">
            <v>15.239999999999998</v>
          </cell>
          <cell r="H48">
            <v>20.065999999999999</v>
          </cell>
          <cell r="I48">
            <v>0</v>
          </cell>
          <cell r="J48">
            <v>22.796499999999998</v>
          </cell>
          <cell r="K48">
            <v>7.56</v>
          </cell>
          <cell r="L48">
            <v>54.1</v>
          </cell>
          <cell r="M48">
            <v>3246605119.6799998</v>
          </cell>
          <cell r="N48">
            <v>8341015.5759999994</v>
          </cell>
          <cell r="O48">
            <v>7193921.095999999</v>
          </cell>
          <cell r="P48">
            <v>355.59999999999997</v>
          </cell>
          <cell r="Q48">
            <v>93652070.75999999</v>
          </cell>
          <cell r="R48">
            <v>978307.72080000001</v>
          </cell>
          <cell r="S48">
            <v>617792.31279999996</v>
          </cell>
          <cell r="T48">
            <v>60.451999999999991</v>
          </cell>
          <cell r="U48">
            <v>2913619.9791999999</v>
          </cell>
          <cell r="V48">
            <v>18260438924726.527</v>
          </cell>
        </row>
        <row r="49">
          <cell r="B49" t="str">
            <v>W840X576</v>
          </cell>
          <cell r="C49">
            <v>575.91791999999998</v>
          </cell>
          <cell r="D49">
            <v>73548.239999999991</v>
          </cell>
          <cell r="E49">
            <v>914.4</v>
          </cell>
          <cell r="F49">
            <v>411.47999999999996</v>
          </cell>
          <cell r="G49">
            <v>32.003999999999998</v>
          </cell>
          <cell r="H49">
            <v>57.911999999999992</v>
          </cell>
          <cell r="I49">
            <v>0</v>
          </cell>
          <cell r="J49">
            <v>23.0505</v>
          </cell>
          <cell r="K49">
            <v>3.55</v>
          </cell>
          <cell r="L49">
            <v>23.7</v>
          </cell>
          <cell r="M49">
            <v>10114423642.08</v>
          </cell>
          <cell r="N49">
            <v>25563819.839999996</v>
          </cell>
          <cell r="O49">
            <v>22122536.399999999</v>
          </cell>
          <cell r="P49">
            <v>370.84</v>
          </cell>
          <cell r="Q49">
            <v>674294909.47199988</v>
          </cell>
          <cell r="R49">
            <v>5112763.9679999994</v>
          </cell>
          <cell r="S49">
            <v>3277412.8</v>
          </cell>
          <cell r="T49">
            <v>95.757999999999996</v>
          </cell>
          <cell r="U49">
            <v>61602250.988799997</v>
          </cell>
          <cell r="V49">
            <v>123257962741904.06</v>
          </cell>
        </row>
        <row r="50">
          <cell r="B50" t="str">
            <v>W840X527</v>
          </cell>
          <cell r="C50">
            <v>526.80863999999997</v>
          </cell>
          <cell r="D50">
            <v>67096.639999999999</v>
          </cell>
          <cell r="E50">
            <v>904.24</v>
          </cell>
          <cell r="F50">
            <v>408.94</v>
          </cell>
          <cell r="G50">
            <v>29.463999999999995</v>
          </cell>
          <cell r="H50">
            <v>53.085999999999991</v>
          </cell>
          <cell r="I50">
            <v>0</v>
          </cell>
          <cell r="J50">
            <v>21.526500000000006</v>
          </cell>
          <cell r="K50">
            <v>3.85</v>
          </cell>
          <cell r="L50">
            <v>25.7</v>
          </cell>
          <cell r="M50">
            <v>9157091363.1999989</v>
          </cell>
          <cell r="N50">
            <v>23269630.879999999</v>
          </cell>
          <cell r="O50">
            <v>20319959.359999999</v>
          </cell>
          <cell r="P50">
            <v>368.29999999999995</v>
          </cell>
          <cell r="Q50">
            <v>607697881.37599993</v>
          </cell>
          <cell r="R50">
            <v>4621152.0479999995</v>
          </cell>
          <cell r="S50">
            <v>2966058.5839999998</v>
          </cell>
          <cell r="T50">
            <v>94.995999999999995</v>
          </cell>
          <cell r="U50">
            <v>47866613.943999998</v>
          </cell>
          <cell r="V50">
            <v>109831169414899.27</v>
          </cell>
        </row>
        <row r="51">
          <cell r="B51" t="str">
            <v>W840X473</v>
          </cell>
          <cell r="C51">
            <v>473.23487999999998</v>
          </cell>
          <cell r="D51">
            <v>60386.975999999995</v>
          </cell>
          <cell r="E51">
            <v>894.08</v>
          </cell>
          <cell r="F51">
            <v>406.4</v>
          </cell>
          <cell r="G51">
            <v>26.416</v>
          </cell>
          <cell r="H51">
            <v>48.005999999999993</v>
          </cell>
          <cell r="I51">
            <v>0</v>
          </cell>
          <cell r="J51">
            <v>21.844000000000001</v>
          </cell>
          <cell r="K51">
            <v>4.2300000000000004</v>
          </cell>
          <cell r="L51">
            <v>28.7</v>
          </cell>
          <cell r="M51">
            <v>8116512799.1999989</v>
          </cell>
          <cell r="N51">
            <v>20811571.279999997</v>
          </cell>
          <cell r="O51">
            <v>18189641.039999999</v>
          </cell>
          <cell r="P51">
            <v>368.29999999999995</v>
          </cell>
          <cell r="Q51">
            <v>536938539.02399993</v>
          </cell>
          <cell r="R51">
            <v>4096765.9999999995</v>
          </cell>
          <cell r="S51">
            <v>2638317.3039999995</v>
          </cell>
          <cell r="T51">
            <v>94.233999999999995</v>
          </cell>
          <cell r="U51">
            <v>35129932.320639998</v>
          </cell>
          <cell r="V51">
            <v>95867304354814.266</v>
          </cell>
        </row>
        <row r="52">
          <cell r="B52" t="str">
            <v>W840X433</v>
          </cell>
          <cell r="C52">
            <v>433.05455999999998</v>
          </cell>
          <cell r="D52">
            <v>55290.212</v>
          </cell>
          <cell r="E52">
            <v>883.91999999999985</v>
          </cell>
          <cell r="F52">
            <v>403.86</v>
          </cell>
          <cell r="G52">
            <v>24.383999999999997</v>
          </cell>
          <cell r="H52">
            <v>43.942</v>
          </cell>
          <cell r="I52">
            <v>0</v>
          </cell>
          <cell r="J52">
            <v>22.732999999999997</v>
          </cell>
          <cell r="K52">
            <v>4.5999999999999996</v>
          </cell>
          <cell r="L52">
            <v>31</v>
          </cell>
          <cell r="M52">
            <v>7367296233.1199989</v>
          </cell>
          <cell r="N52">
            <v>19008994.239999998</v>
          </cell>
          <cell r="O52">
            <v>16714805.279999999</v>
          </cell>
          <cell r="P52">
            <v>365.76</v>
          </cell>
          <cell r="Q52">
            <v>482828453.69599998</v>
          </cell>
          <cell r="R52">
            <v>3703476.4639999997</v>
          </cell>
          <cell r="S52">
            <v>2392511.3439999996</v>
          </cell>
          <cell r="T52">
            <v>93.471999999999994</v>
          </cell>
          <cell r="U52">
            <v>27096665.806559995</v>
          </cell>
          <cell r="V52">
            <v>85394405559750.516</v>
          </cell>
        </row>
        <row r="53">
          <cell r="B53" t="str">
            <v>W840X392</v>
          </cell>
          <cell r="C53">
            <v>391.38607999999999</v>
          </cell>
          <cell r="D53">
            <v>49999.899999999994</v>
          </cell>
          <cell r="E53">
            <v>876.3</v>
          </cell>
          <cell r="F53">
            <v>401.32</v>
          </cell>
          <cell r="G53">
            <v>22.097999999999999</v>
          </cell>
          <cell r="H53">
            <v>39.878</v>
          </cell>
          <cell r="I53">
            <v>0</v>
          </cell>
          <cell r="J53">
            <v>22.034499999999994</v>
          </cell>
          <cell r="K53">
            <v>5.03</v>
          </cell>
          <cell r="L53">
            <v>34.299999999999997</v>
          </cell>
          <cell r="M53">
            <v>6618079667.039999</v>
          </cell>
          <cell r="N53">
            <v>17042546.559999999</v>
          </cell>
          <cell r="O53">
            <v>15059711.815999998</v>
          </cell>
          <cell r="P53">
            <v>363.21999999999997</v>
          </cell>
          <cell r="Q53">
            <v>432880682.62399995</v>
          </cell>
          <cell r="R53">
            <v>3310186.9279999998</v>
          </cell>
          <cell r="S53">
            <v>2146705.3839999996</v>
          </cell>
          <cell r="T53">
            <v>92.963999999999999</v>
          </cell>
          <cell r="U53">
            <v>20270470.426720001</v>
          </cell>
          <cell r="V53">
            <v>75727114364307.063</v>
          </cell>
        </row>
        <row r="54">
          <cell r="B54" t="str">
            <v>W840X359</v>
          </cell>
          <cell r="C54">
            <v>358.64655999999997</v>
          </cell>
          <cell r="D54">
            <v>45806.36</v>
          </cell>
          <cell r="E54">
            <v>868.68000000000006</v>
          </cell>
          <cell r="F54">
            <v>403.86</v>
          </cell>
          <cell r="G54">
            <v>21.081999999999997</v>
          </cell>
          <cell r="H54">
            <v>35.559999999999995</v>
          </cell>
          <cell r="I54">
            <v>0</v>
          </cell>
          <cell r="J54">
            <v>21.590000000000003</v>
          </cell>
          <cell r="K54">
            <v>5.66</v>
          </cell>
          <cell r="L54">
            <v>35.9</v>
          </cell>
          <cell r="M54">
            <v>5910486243.5199995</v>
          </cell>
          <cell r="N54">
            <v>15403840.159999998</v>
          </cell>
          <cell r="O54">
            <v>13617650.183999998</v>
          </cell>
          <cell r="P54">
            <v>358.14</v>
          </cell>
          <cell r="Q54">
            <v>388343920.08479995</v>
          </cell>
          <cell r="R54">
            <v>2982445.6479999996</v>
          </cell>
          <cell r="S54">
            <v>1933673.5519999999</v>
          </cell>
          <cell r="T54">
            <v>91.947999999999993</v>
          </cell>
          <cell r="U54">
            <v>15067577.606720001</v>
          </cell>
          <cell r="V54">
            <v>67402502501564.094</v>
          </cell>
        </row>
        <row r="55">
          <cell r="B55" t="str">
            <v>W840X329</v>
          </cell>
          <cell r="C55">
            <v>328.88335999999998</v>
          </cell>
          <cell r="D55">
            <v>42064.432000000001</v>
          </cell>
          <cell r="E55">
            <v>861.06</v>
          </cell>
          <cell r="F55">
            <v>401.32</v>
          </cell>
          <cell r="G55">
            <v>19.684999999999999</v>
          </cell>
          <cell r="H55">
            <v>32.257999999999996</v>
          </cell>
          <cell r="I55">
            <v>0</v>
          </cell>
          <cell r="J55">
            <v>21.716999999999999</v>
          </cell>
          <cell r="K55">
            <v>6.2</v>
          </cell>
          <cell r="L55">
            <v>38.5</v>
          </cell>
          <cell r="M55">
            <v>5369385390.2399998</v>
          </cell>
          <cell r="N55">
            <v>14043713.847999999</v>
          </cell>
          <cell r="O55">
            <v>12437781.575999999</v>
          </cell>
          <cell r="P55">
            <v>358.14</v>
          </cell>
          <cell r="Q55">
            <v>349634397.50399995</v>
          </cell>
          <cell r="R55">
            <v>2687478.4959999998</v>
          </cell>
          <cell r="S55">
            <v>1737028.7839999998</v>
          </cell>
          <cell r="T55">
            <v>91.185999999999993</v>
          </cell>
          <cell r="U55">
            <v>11571233.631679999</v>
          </cell>
          <cell r="V55">
            <v>60152034104981.5</v>
          </cell>
        </row>
        <row r="56">
          <cell r="B56" t="str">
            <v>W840X299</v>
          </cell>
          <cell r="C56">
            <v>299.12016</v>
          </cell>
          <cell r="D56">
            <v>38193.472000000002</v>
          </cell>
          <cell r="E56">
            <v>855.98</v>
          </cell>
          <cell r="F56">
            <v>398.78</v>
          </cell>
          <cell r="G56">
            <v>18.160999999999998</v>
          </cell>
          <cell r="H56">
            <v>29.209999999999997</v>
          </cell>
          <cell r="I56">
            <v>0</v>
          </cell>
          <cell r="J56">
            <v>21.59</v>
          </cell>
          <cell r="K56">
            <v>6.85</v>
          </cell>
          <cell r="L56">
            <v>41.7</v>
          </cell>
          <cell r="M56">
            <v>4828284536.9599991</v>
          </cell>
          <cell r="N56">
            <v>12667200.471999999</v>
          </cell>
          <cell r="O56">
            <v>11241525.903999999</v>
          </cell>
          <cell r="P56">
            <v>355.59999999999997</v>
          </cell>
          <cell r="Q56">
            <v>311757337.7744</v>
          </cell>
          <cell r="R56">
            <v>2408898.4079999998</v>
          </cell>
          <cell r="S56">
            <v>1560048.4927999999</v>
          </cell>
          <cell r="T56">
            <v>90.423999999999992</v>
          </cell>
          <cell r="U56">
            <v>8657613.6524799988</v>
          </cell>
          <cell r="V56">
            <v>53170101574939.008</v>
          </cell>
        </row>
        <row r="57">
          <cell r="B57" t="str">
            <v>W840X251</v>
          </cell>
          <cell r="C57">
            <v>251.49903999999998</v>
          </cell>
          <cell r="D57">
            <v>31935.42</v>
          </cell>
          <cell r="E57">
            <v>858.51999999999987</v>
          </cell>
          <cell r="F57">
            <v>292.09999999999997</v>
          </cell>
          <cell r="G57">
            <v>17.018000000000001</v>
          </cell>
          <cell r="H57">
            <v>30.987999999999996</v>
          </cell>
          <cell r="I57">
            <v>0</v>
          </cell>
          <cell r="J57">
            <v>22.986999999999998</v>
          </cell>
          <cell r="K57">
            <v>4.71</v>
          </cell>
          <cell r="L57">
            <v>44.7</v>
          </cell>
          <cell r="M57">
            <v>3866789943.8239994</v>
          </cell>
          <cell r="N57">
            <v>10307463.255999999</v>
          </cell>
          <cell r="O57">
            <v>8996498.1359999999</v>
          </cell>
          <cell r="P57">
            <v>347.97999999999996</v>
          </cell>
          <cell r="Q57">
            <v>129031741.93599999</v>
          </cell>
          <cell r="R57">
            <v>1383068.2016</v>
          </cell>
          <cell r="S57">
            <v>883262.74959999986</v>
          </cell>
          <cell r="T57">
            <v>63.5</v>
          </cell>
          <cell r="U57">
            <v>7367296.2331199991</v>
          </cell>
          <cell r="V57">
            <v>22127355402903.91</v>
          </cell>
        </row>
        <row r="58">
          <cell r="B58" t="str">
            <v>W840X226</v>
          </cell>
          <cell r="C58">
            <v>226.20031999999998</v>
          </cell>
          <cell r="D58">
            <v>28903.167999999998</v>
          </cell>
          <cell r="E58">
            <v>850.9</v>
          </cell>
          <cell r="F58">
            <v>294.64</v>
          </cell>
          <cell r="G58">
            <v>16.128999999999998</v>
          </cell>
          <cell r="H58">
            <v>26.923999999999999</v>
          </cell>
          <cell r="I58">
            <v>0</v>
          </cell>
          <cell r="J58">
            <v>22.288499999999999</v>
          </cell>
          <cell r="K58">
            <v>5.48</v>
          </cell>
          <cell r="L58">
            <v>47.2</v>
          </cell>
          <cell r="M58">
            <v>3396448432.8959994</v>
          </cell>
          <cell r="N58">
            <v>9160368.7759999987</v>
          </cell>
          <cell r="O58">
            <v>7980500.1679999996</v>
          </cell>
          <cell r="P58">
            <v>342.9</v>
          </cell>
          <cell r="Q58">
            <v>113631179.18879999</v>
          </cell>
          <cell r="R58">
            <v>1211004.0296</v>
          </cell>
          <cell r="S58">
            <v>773469.42079999996</v>
          </cell>
          <cell r="T58">
            <v>62.738</v>
          </cell>
          <cell r="U58">
            <v>5161269.6774399998</v>
          </cell>
          <cell r="V58">
            <v>19280875217578.891</v>
          </cell>
        </row>
        <row r="59">
          <cell r="B59" t="str">
            <v>W840X210</v>
          </cell>
          <cell r="C59">
            <v>209.83055999999999</v>
          </cell>
          <cell r="D59">
            <v>26838.655999999999</v>
          </cell>
          <cell r="E59">
            <v>845.81999999999994</v>
          </cell>
          <cell r="F59">
            <v>292.09999999999997</v>
          </cell>
          <cell r="G59">
            <v>15.366999999999999</v>
          </cell>
          <cell r="H59">
            <v>24.383999999999997</v>
          </cell>
          <cell r="I59">
            <v>0</v>
          </cell>
          <cell r="J59">
            <v>21.653499999999998</v>
          </cell>
          <cell r="K59">
            <v>6.01</v>
          </cell>
          <cell r="L59">
            <v>49.6</v>
          </cell>
          <cell r="M59">
            <v>3100924120.7199998</v>
          </cell>
          <cell r="N59">
            <v>8422950.8959999997</v>
          </cell>
          <cell r="O59">
            <v>7341404.6719999993</v>
          </cell>
          <cell r="P59">
            <v>340.36</v>
          </cell>
          <cell r="Q59">
            <v>102392930.69759999</v>
          </cell>
          <cell r="R59">
            <v>1096294.5815999999</v>
          </cell>
          <cell r="S59">
            <v>699727.63280000002</v>
          </cell>
          <cell r="T59">
            <v>61.722000000000001</v>
          </cell>
          <cell r="U59">
            <v>4037444.8283199994</v>
          </cell>
          <cell r="V59">
            <v>17266856218528.172</v>
          </cell>
        </row>
        <row r="60">
          <cell r="B60" t="str">
            <v>W840X193</v>
          </cell>
          <cell r="C60">
            <v>193.46079999999998</v>
          </cell>
          <cell r="D60">
            <v>24709.627999999997</v>
          </cell>
          <cell r="E60">
            <v>840.74</v>
          </cell>
          <cell r="F60">
            <v>292.09999999999997</v>
          </cell>
          <cell r="G60">
            <v>14.731999999999998</v>
          </cell>
          <cell r="H60">
            <v>21.716999999999999</v>
          </cell>
          <cell r="I60">
            <v>0</v>
          </cell>
          <cell r="J60">
            <v>22.732999999999997</v>
          </cell>
          <cell r="K60">
            <v>6.73</v>
          </cell>
          <cell r="L60">
            <v>51.7</v>
          </cell>
          <cell r="M60">
            <v>2792912865.7759995</v>
          </cell>
          <cell r="N60">
            <v>7652758.8879999993</v>
          </cell>
          <cell r="O60">
            <v>6653147.9839999992</v>
          </cell>
          <cell r="P60">
            <v>335.28</v>
          </cell>
          <cell r="Q60">
            <v>90738450.780799985</v>
          </cell>
          <cell r="R60">
            <v>975030.30799999996</v>
          </cell>
          <cell r="S60">
            <v>621069.72559999989</v>
          </cell>
          <cell r="T60">
            <v>60.706000000000003</v>
          </cell>
          <cell r="U60">
            <v>3067625.6066719997</v>
          </cell>
          <cell r="V60">
            <v>15199130046169.434</v>
          </cell>
        </row>
        <row r="61">
          <cell r="B61" t="str">
            <v>W840X176</v>
          </cell>
          <cell r="C61">
            <v>175.60288</v>
          </cell>
          <cell r="D61">
            <v>22387.052</v>
          </cell>
          <cell r="E61">
            <v>835.66</v>
          </cell>
          <cell r="F61">
            <v>292.09999999999997</v>
          </cell>
          <cell r="G61">
            <v>13.97</v>
          </cell>
          <cell r="H61">
            <v>18.795999999999999</v>
          </cell>
          <cell r="I61">
            <v>0</v>
          </cell>
          <cell r="J61">
            <v>22.478999999999999</v>
          </cell>
          <cell r="K61">
            <v>7.76</v>
          </cell>
          <cell r="L61">
            <v>54.5</v>
          </cell>
          <cell r="M61">
            <v>2455765411.04</v>
          </cell>
          <cell r="N61">
            <v>6800631.5599999996</v>
          </cell>
          <cell r="O61">
            <v>5882955.9759999998</v>
          </cell>
          <cell r="P61">
            <v>330.2</v>
          </cell>
          <cell r="Q61">
            <v>77835276.587199986</v>
          </cell>
          <cell r="R61">
            <v>840656.38319999992</v>
          </cell>
          <cell r="S61">
            <v>534218.28639999998</v>
          </cell>
          <cell r="T61">
            <v>58.92799999999999</v>
          </cell>
          <cell r="U61">
            <v>2206026.5556799998</v>
          </cell>
          <cell r="V61">
            <v>12943428767232.627</v>
          </cell>
        </row>
        <row r="62">
          <cell r="B62" t="str">
            <v>W760X582</v>
          </cell>
          <cell r="C62">
            <v>581.87055999999995</v>
          </cell>
          <cell r="D62">
            <v>74193.399999999994</v>
          </cell>
          <cell r="E62">
            <v>843.28</v>
          </cell>
          <cell r="F62">
            <v>396.23999999999995</v>
          </cell>
          <cell r="G62">
            <v>34.544000000000004</v>
          </cell>
          <cell r="H62">
            <v>61.975999999999992</v>
          </cell>
          <cell r="I62">
            <v>0</v>
          </cell>
          <cell r="J62">
            <v>23.749000000000002</v>
          </cell>
          <cell r="K62">
            <v>3.19</v>
          </cell>
          <cell r="L62">
            <v>19.7</v>
          </cell>
          <cell r="M62">
            <v>8615990509.9200001</v>
          </cell>
          <cell r="N62">
            <v>23761242.799999997</v>
          </cell>
          <cell r="O62">
            <v>20483829.999999996</v>
          </cell>
          <cell r="P62">
            <v>340.36</v>
          </cell>
          <cell r="Q62">
            <v>645158709.67999995</v>
          </cell>
          <cell r="R62">
            <v>5079989.84</v>
          </cell>
          <cell r="S62">
            <v>3244638.6719999998</v>
          </cell>
          <cell r="T62">
            <v>93.217999999999989</v>
          </cell>
          <cell r="U62">
            <v>72008036.62879999</v>
          </cell>
          <cell r="V62">
            <v>98284127153675.125</v>
          </cell>
        </row>
        <row r="63">
          <cell r="B63" t="str">
            <v>W760X531</v>
          </cell>
          <cell r="C63">
            <v>531.27311999999995</v>
          </cell>
          <cell r="D63">
            <v>67741.8</v>
          </cell>
          <cell r="E63">
            <v>833.11999999999989</v>
          </cell>
          <cell r="F63">
            <v>393.7</v>
          </cell>
          <cell r="G63">
            <v>31.495999999999999</v>
          </cell>
          <cell r="H63">
            <v>56.896000000000001</v>
          </cell>
          <cell r="I63">
            <v>0</v>
          </cell>
          <cell r="J63">
            <v>22.478999999999999</v>
          </cell>
          <cell r="K63">
            <v>3.45</v>
          </cell>
          <cell r="L63">
            <v>21.6</v>
          </cell>
          <cell r="M63">
            <v>7783527658.7199993</v>
          </cell>
          <cell r="N63">
            <v>21630924.479999997</v>
          </cell>
          <cell r="O63">
            <v>18681252.959999997</v>
          </cell>
          <cell r="P63">
            <v>337.82</v>
          </cell>
          <cell r="Q63">
            <v>578561681.58399999</v>
          </cell>
          <cell r="R63">
            <v>4571990.8559999997</v>
          </cell>
          <cell r="S63">
            <v>2933284.4559999998</v>
          </cell>
          <cell r="T63">
            <v>92.456000000000003</v>
          </cell>
          <cell r="U63">
            <v>55775011.030399993</v>
          </cell>
          <cell r="V63">
            <v>87274156625531.188</v>
          </cell>
        </row>
        <row r="64">
          <cell r="B64" t="str">
            <v>W760X484</v>
          </cell>
          <cell r="C64">
            <v>485.14015999999998</v>
          </cell>
          <cell r="D64">
            <v>61806.327999999994</v>
          </cell>
          <cell r="E64">
            <v>822.95999999999992</v>
          </cell>
          <cell r="F64">
            <v>391.15999999999997</v>
          </cell>
          <cell r="G64">
            <v>28.955999999999996</v>
          </cell>
          <cell r="H64">
            <v>52.069999999999993</v>
          </cell>
          <cell r="I64">
            <v>0</v>
          </cell>
          <cell r="J64">
            <v>22.542500000000004</v>
          </cell>
          <cell r="K64">
            <v>3.75</v>
          </cell>
          <cell r="L64">
            <v>23.4</v>
          </cell>
          <cell r="M64">
            <v>6992687950.079999</v>
          </cell>
          <cell r="N64">
            <v>19500606.159999996</v>
          </cell>
          <cell r="O64">
            <v>17042546.559999999</v>
          </cell>
          <cell r="P64">
            <v>335.28</v>
          </cell>
          <cell r="Q64">
            <v>516126967.74399996</v>
          </cell>
          <cell r="R64">
            <v>4129540.1279999996</v>
          </cell>
          <cell r="S64">
            <v>2654704.3679999998</v>
          </cell>
          <cell r="T64">
            <v>91.44</v>
          </cell>
          <cell r="U64">
            <v>42871836.836799994</v>
          </cell>
          <cell r="V64">
            <v>76801257830467.453</v>
          </cell>
        </row>
        <row r="65">
          <cell r="B65" t="str">
            <v>W760X434</v>
          </cell>
          <cell r="C65">
            <v>434.54271999999997</v>
          </cell>
          <cell r="D65">
            <v>55419.243999999999</v>
          </cell>
          <cell r="E65">
            <v>812.8</v>
          </cell>
          <cell r="F65">
            <v>388.62</v>
          </cell>
          <cell r="G65">
            <v>25.907999999999998</v>
          </cell>
          <cell r="H65">
            <v>46.99</v>
          </cell>
          <cell r="I65">
            <v>0</v>
          </cell>
          <cell r="J65">
            <v>22.859999999999992</v>
          </cell>
          <cell r="K65">
            <v>4.12</v>
          </cell>
          <cell r="L65">
            <v>26.2</v>
          </cell>
          <cell r="M65">
            <v>6201848241.4399996</v>
          </cell>
          <cell r="N65">
            <v>17370287.84</v>
          </cell>
          <cell r="O65">
            <v>15239969.519999998</v>
          </cell>
          <cell r="P65">
            <v>335.28</v>
          </cell>
          <cell r="Q65">
            <v>457854568.15999997</v>
          </cell>
          <cell r="R65">
            <v>3654315.2719999999</v>
          </cell>
          <cell r="S65">
            <v>2359737.216</v>
          </cell>
          <cell r="T65">
            <v>90.932000000000002</v>
          </cell>
          <cell r="U65">
            <v>31300603.205119997</v>
          </cell>
          <cell r="V65">
            <v>67133966635024</v>
          </cell>
        </row>
        <row r="66">
          <cell r="B66" t="str">
            <v>W760X389</v>
          </cell>
          <cell r="C66">
            <v>388.40976000000001</v>
          </cell>
          <cell r="D66">
            <v>49612.804000000004</v>
          </cell>
          <cell r="E66">
            <v>802.64</v>
          </cell>
          <cell r="F66">
            <v>386.08</v>
          </cell>
          <cell r="G66">
            <v>23.622</v>
          </cell>
          <cell r="H66">
            <v>41.91</v>
          </cell>
          <cell r="I66">
            <v>0</v>
          </cell>
          <cell r="J66">
            <v>23.177499999999995</v>
          </cell>
          <cell r="K66">
            <v>4.59</v>
          </cell>
          <cell r="L66">
            <v>28.7</v>
          </cell>
          <cell r="M66">
            <v>5452631675.3599997</v>
          </cell>
          <cell r="N66">
            <v>15453001.351999998</v>
          </cell>
          <cell r="O66">
            <v>13584876.055999998</v>
          </cell>
          <cell r="P66">
            <v>332.73999999999995</v>
          </cell>
          <cell r="Q66">
            <v>399165937.15039998</v>
          </cell>
          <cell r="R66">
            <v>3211864.5439999998</v>
          </cell>
          <cell r="S66">
            <v>2081157.1279999998</v>
          </cell>
          <cell r="T66">
            <v>89.661999999999992</v>
          </cell>
          <cell r="U66">
            <v>22518120.124959998</v>
          </cell>
          <cell r="V66">
            <v>57735211306120.641</v>
          </cell>
        </row>
        <row r="67">
          <cell r="B67" t="str">
            <v>W760X350</v>
          </cell>
          <cell r="C67">
            <v>349.7176</v>
          </cell>
          <cell r="D67">
            <v>44645.072</v>
          </cell>
          <cell r="E67">
            <v>795.02</v>
          </cell>
          <cell r="F67">
            <v>383.53999999999996</v>
          </cell>
          <cell r="G67">
            <v>21.081999999999997</v>
          </cell>
          <cell r="H67">
            <v>38.099999999999994</v>
          </cell>
          <cell r="I67">
            <v>0</v>
          </cell>
          <cell r="J67">
            <v>22.225000000000001</v>
          </cell>
          <cell r="K67">
            <v>5.0199999999999996</v>
          </cell>
          <cell r="L67">
            <v>32.200000000000003</v>
          </cell>
          <cell r="M67">
            <v>4869907679.5199995</v>
          </cell>
          <cell r="N67">
            <v>13879843.207999999</v>
          </cell>
          <cell r="O67">
            <v>12257523.872</v>
          </cell>
          <cell r="P67">
            <v>330.2</v>
          </cell>
          <cell r="Q67">
            <v>355877868.88799995</v>
          </cell>
          <cell r="R67">
            <v>2867736.1999999997</v>
          </cell>
          <cell r="S67">
            <v>1868125.2959999999</v>
          </cell>
          <cell r="T67">
            <v>89.153999999999996</v>
          </cell>
          <cell r="U67">
            <v>16774126.451679997</v>
          </cell>
          <cell r="V67">
            <v>51021814642618.234</v>
          </cell>
        </row>
        <row r="68">
          <cell r="B68" t="str">
            <v>W760X314</v>
          </cell>
          <cell r="C68">
            <v>314.00175999999999</v>
          </cell>
          <cell r="D68">
            <v>40128.951999999997</v>
          </cell>
          <cell r="E68">
            <v>784.8599999999999</v>
          </cell>
          <cell r="F68">
            <v>383.53999999999996</v>
          </cell>
          <cell r="G68">
            <v>19.684999999999999</v>
          </cell>
          <cell r="H68">
            <v>33.527999999999999</v>
          </cell>
          <cell r="I68">
            <v>0</v>
          </cell>
          <cell r="J68">
            <v>23.622</v>
          </cell>
          <cell r="K68">
            <v>5.74</v>
          </cell>
          <cell r="L68">
            <v>34.5</v>
          </cell>
          <cell r="M68">
            <v>4287183683.6799994</v>
          </cell>
          <cell r="N68">
            <v>12306685.063999999</v>
          </cell>
          <cell r="O68">
            <v>10897397.559999999</v>
          </cell>
          <cell r="P68">
            <v>327.65999999999997</v>
          </cell>
          <cell r="Q68">
            <v>315087189.17919999</v>
          </cell>
          <cell r="R68">
            <v>2539994.92</v>
          </cell>
          <cell r="S68">
            <v>1638706.4</v>
          </cell>
          <cell r="T68">
            <v>88.646000000000001</v>
          </cell>
          <cell r="U68">
            <v>11820972.487039998</v>
          </cell>
          <cell r="V68">
            <v>44576953845655.93</v>
          </cell>
        </row>
        <row r="69">
          <cell r="B69" t="str">
            <v>W760X284</v>
          </cell>
          <cell r="C69">
            <v>284.23856000000001</v>
          </cell>
          <cell r="D69">
            <v>36322.507999999994</v>
          </cell>
          <cell r="E69">
            <v>779.78</v>
          </cell>
          <cell r="F69">
            <v>381</v>
          </cell>
          <cell r="G69">
            <v>18.033999999999999</v>
          </cell>
          <cell r="H69">
            <v>30.225999999999996</v>
          </cell>
          <cell r="I69">
            <v>0</v>
          </cell>
          <cell r="J69">
            <v>22.1615</v>
          </cell>
          <cell r="K69">
            <v>6.35</v>
          </cell>
          <cell r="L69">
            <v>37.700000000000003</v>
          </cell>
          <cell r="M69">
            <v>3829329115.5199995</v>
          </cell>
          <cell r="N69">
            <v>11061268.199999999</v>
          </cell>
          <cell r="O69">
            <v>9832238.3999999985</v>
          </cell>
          <cell r="P69">
            <v>325.12</v>
          </cell>
          <cell r="Q69">
            <v>280123749.42879999</v>
          </cell>
          <cell r="R69">
            <v>2261414.8319999999</v>
          </cell>
          <cell r="S69">
            <v>1466642.2279999999</v>
          </cell>
          <cell r="T69">
            <v>87.884</v>
          </cell>
          <cell r="U69">
            <v>8740859.9375999998</v>
          </cell>
          <cell r="V69">
            <v>39206236514854.016</v>
          </cell>
        </row>
        <row r="70">
          <cell r="B70" t="str">
            <v>W760X257</v>
          </cell>
          <cell r="C70">
            <v>257.45168000000001</v>
          </cell>
          <cell r="D70">
            <v>32903.159999999996</v>
          </cell>
          <cell r="E70">
            <v>772.16</v>
          </cell>
          <cell r="F70">
            <v>381</v>
          </cell>
          <cell r="G70">
            <v>16.637</v>
          </cell>
          <cell r="H70">
            <v>27.178000000000001</v>
          </cell>
          <cell r="I70">
            <v>0</v>
          </cell>
          <cell r="J70">
            <v>23.621999999999996</v>
          </cell>
          <cell r="K70">
            <v>7.04</v>
          </cell>
          <cell r="L70">
            <v>40.799999999999997</v>
          </cell>
          <cell r="M70">
            <v>3425584632.6879997</v>
          </cell>
          <cell r="N70">
            <v>9946947.8479999993</v>
          </cell>
          <cell r="O70">
            <v>8865401.6239999998</v>
          </cell>
          <cell r="P70">
            <v>322.58</v>
          </cell>
          <cell r="Q70">
            <v>248906392.50879997</v>
          </cell>
          <cell r="R70">
            <v>2015608.8719999997</v>
          </cell>
          <cell r="S70">
            <v>1307687.7071999998</v>
          </cell>
          <cell r="T70">
            <v>86.867999999999995</v>
          </cell>
          <cell r="U70">
            <v>6493210.2393599991</v>
          </cell>
          <cell r="V70">
            <v>34641126783672.383</v>
          </cell>
        </row>
        <row r="71">
          <cell r="B71" t="str">
            <v>W760X220</v>
          </cell>
          <cell r="C71">
            <v>220.24768</v>
          </cell>
          <cell r="D71">
            <v>28064.46</v>
          </cell>
          <cell r="E71">
            <v>779.78</v>
          </cell>
          <cell r="F71">
            <v>266.7</v>
          </cell>
          <cell r="G71">
            <v>16.509999999999998</v>
          </cell>
          <cell r="H71">
            <v>29.971999999999998</v>
          </cell>
          <cell r="I71">
            <v>0</v>
          </cell>
          <cell r="J71">
            <v>22.415499999999998</v>
          </cell>
          <cell r="K71">
            <v>4.4400000000000004</v>
          </cell>
          <cell r="L71">
            <v>41.6</v>
          </cell>
          <cell r="M71">
            <v>2780425923.0079999</v>
          </cell>
          <cell r="N71">
            <v>8193531.9999999991</v>
          </cell>
          <cell r="O71">
            <v>7144759.9039999992</v>
          </cell>
          <cell r="P71">
            <v>314.95999999999998</v>
          </cell>
          <cell r="Q71">
            <v>94484533.61119999</v>
          </cell>
          <cell r="R71">
            <v>1114320.352</v>
          </cell>
          <cell r="S71">
            <v>709559.87119999994</v>
          </cell>
          <cell r="T71">
            <v>57.911999999999992</v>
          </cell>
          <cell r="U71">
            <v>6035355.6711999997</v>
          </cell>
          <cell r="V71">
            <v>13265671807080.742</v>
          </cell>
        </row>
        <row r="72">
          <cell r="B72" t="str">
            <v>W760X196</v>
          </cell>
          <cell r="C72">
            <v>196.43711999999999</v>
          </cell>
          <cell r="D72">
            <v>25096.723999999998</v>
          </cell>
          <cell r="E72">
            <v>769.62</v>
          </cell>
          <cell r="F72">
            <v>266.7</v>
          </cell>
          <cell r="G72">
            <v>15.620999999999999</v>
          </cell>
          <cell r="H72">
            <v>25.4</v>
          </cell>
          <cell r="I72">
            <v>0</v>
          </cell>
          <cell r="J72">
            <v>22.225000000000001</v>
          </cell>
          <cell r="K72">
            <v>5.27</v>
          </cell>
          <cell r="L72">
            <v>43.9</v>
          </cell>
          <cell r="M72">
            <v>2401655325.7119999</v>
          </cell>
          <cell r="N72">
            <v>7161146.9679999994</v>
          </cell>
          <cell r="O72">
            <v>6227084.3199999994</v>
          </cell>
          <cell r="P72">
            <v>309.87999999999994</v>
          </cell>
          <cell r="Q72">
            <v>81581359.417599991</v>
          </cell>
          <cell r="R72">
            <v>957004.53759999992</v>
          </cell>
          <cell r="S72">
            <v>609598.78079999995</v>
          </cell>
          <cell r="T72">
            <v>57.15</v>
          </cell>
          <cell r="U72">
            <v>4045769.4568320001</v>
          </cell>
          <cell r="V72">
            <v>11305359981338.041</v>
          </cell>
        </row>
        <row r="73">
          <cell r="B73" t="str">
            <v>W760X185</v>
          </cell>
          <cell r="C73">
            <v>184.53183999999999</v>
          </cell>
          <cell r="D73">
            <v>23548.34</v>
          </cell>
          <cell r="E73">
            <v>767.07999999999993</v>
          </cell>
          <cell r="F73">
            <v>266.7</v>
          </cell>
          <cell r="G73">
            <v>14.858999999999998</v>
          </cell>
          <cell r="H73">
            <v>23.622</v>
          </cell>
          <cell r="I73">
            <v>0</v>
          </cell>
          <cell r="J73">
            <v>22.415499999999994</v>
          </cell>
          <cell r="K73">
            <v>5.65</v>
          </cell>
          <cell r="L73">
            <v>46.2</v>
          </cell>
          <cell r="M73">
            <v>2231000441.2159996</v>
          </cell>
          <cell r="N73">
            <v>6685922.1119999997</v>
          </cell>
          <cell r="O73">
            <v>5817407.7199999997</v>
          </cell>
          <cell r="P73">
            <v>307.33999999999997</v>
          </cell>
          <cell r="Q73">
            <v>75337888.033599988</v>
          </cell>
          <cell r="R73">
            <v>884901.45599999989</v>
          </cell>
          <cell r="S73">
            <v>563715.00159999996</v>
          </cell>
          <cell r="T73">
            <v>56.641999999999996</v>
          </cell>
          <cell r="U73">
            <v>3325689.0905439998</v>
          </cell>
          <cell r="V73">
            <v>10392338035101.715</v>
          </cell>
        </row>
        <row r="74">
          <cell r="B74" t="str">
            <v>W760X173</v>
          </cell>
          <cell r="C74">
            <v>172.62655999999998</v>
          </cell>
          <cell r="D74">
            <v>22064.472000000002</v>
          </cell>
          <cell r="E74">
            <v>762</v>
          </cell>
          <cell r="F74">
            <v>266.7</v>
          </cell>
          <cell r="G74">
            <v>14.350999999999997</v>
          </cell>
          <cell r="H74">
            <v>21.59</v>
          </cell>
          <cell r="I74">
            <v>0</v>
          </cell>
          <cell r="J74">
            <v>22.859999999999996</v>
          </cell>
          <cell r="K74">
            <v>6.17</v>
          </cell>
          <cell r="L74">
            <v>47.8</v>
          </cell>
          <cell r="M74">
            <v>2052020928.2079997</v>
          </cell>
          <cell r="N74">
            <v>6194310.1919999998</v>
          </cell>
          <cell r="O74">
            <v>5391344.0559999999</v>
          </cell>
          <cell r="P74">
            <v>304.79999999999995</v>
          </cell>
          <cell r="Q74">
            <v>68261953.7984</v>
          </cell>
          <cell r="R74">
            <v>806243.54879999999</v>
          </cell>
          <cell r="S74">
            <v>512915.10319999995</v>
          </cell>
          <cell r="T74">
            <v>55.625999999999998</v>
          </cell>
          <cell r="U74">
            <v>2676368.0666079996</v>
          </cell>
          <cell r="V74">
            <v>9371901742249.3496</v>
          </cell>
        </row>
        <row r="75">
          <cell r="B75" t="str">
            <v>W760X161</v>
          </cell>
          <cell r="C75">
            <v>160.72127999999998</v>
          </cell>
          <cell r="D75">
            <v>20451.572</v>
          </cell>
          <cell r="E75">
            <v>756.92</v>
          </cell>
          <cell r="F75">
            <v>266.7</v>
          </cell>
          <cell r="G75">
            <v>13.843</v>
          </cell>
          <cell r="H75">
            <v>19.303999999999998</v>
          </cell>
          <cell r="I75">
            <v>0</v>
          </cell>
          <cell r="J75">
            <v>23.558499999999999</v>
          </cell>
          <cell r="K75">
            <v>6.89</v>
          </cell>
          <cell r="L75">
            <v>49.6</v>
          </cell>
          <cell r="M75">
            <v>1860554472.4319999</v>
          </cell>
          <cell r="N75">
            <v>5669924.1439999994</v>
          </cell>
          <cell r="O75">
            <v>4899732.1359999999</v>
          </cell>
          <cell r="P75">
            <v>302.26</v>
          </cell>
          <cell r="Q75">
            <v>60769788.137599997</v>
          </cell>
          <cell r="R75">
            <v>719392.10959999997</v>
          </cell>
          <cell r="S75">
            <v>457199.08559999993</v>
          </cell>
          <cell r="T75">
            <v>54.609999999999992</v>
          </cell>
          <cell r="U75">
            <v>2076994.8137439999</v>
          </cell>
          <cell r="V75">
            <v>8270904689434.9561</v>
          </cell>
        </row>
        <row r="76">
          <cell r="B76" t="str">
            <v>W760X147</v>
          </cell>
          <cell r="C76">
            <v>147.32783999999998</v>
          </cell>
          <cell r="D76">
            <v>18774.155999999999</v>
          </cell>
          <cell r="E76">
            <v>754.38</v>
          </cell>
          <cell r="F76">
            <v>266.7</v>
          </cell>
          <cell r="G76">
            <v>13.208</v>
          </cell>
          <cell r="H76">
            <v>17.018000000000001</v>
          </cell>
          <cell r="I76">
            <v>0</v>
          </cell>
          <cell r="J76">
            <v>22.669499999999999</v>
          </cell>
          <cell r="K76">
            <v>7.8</v>
          </cell>
          <cell r="L76">
            <v>51.9</v>
          </cell>
          <cell r="M76">
            <v>1660763388.1439998</v>
          </cell>
          <cell r="N76">
            <v>5112763.9679999994</v>
          </cell>
          <cell r="O76">
            <v>4408120.216</v>
          </cell>
          <cell r="P76">
            <v>297.17999999999995</v>
          </cell>
          <cell r="Q76">
            <v>53277622.476799995</v>
          </cell>
          <cell r="R76">
            <v>632540.67039999994</v>
          </cell>
          <cell r="S76">
            <v>401483.06799999997</v>
          </cell>
          <cell r="T76">
            <v>53.339999999999996</v>
          </cell>
          <cell r="U76">
            <v>1569192.4745119999</v>
          </cell>
          <cell r="V76">
            <v>7223614809928.582</v>
          </cell>
        </row>
        <row r="77">
          <cell r="B77" t="str">
            <v>W760X134</v>
          </cell>
          <cell r="C77">
            <v>133.93439999999998</v>
          </cell>
          <cell r="D77">
            <v>17032.223999999998</v>
          </cell>
          <cell r="E77">
            <v>749.3</v>
          </cell>
          <cell r="F77">
            <v>264.15999999999997</v>
          </cell>
          <cell r="G77">
            <v>11.937999999999999</v>
          </cell>
          <cell r="H77">
            <v>15.493999999999998</v>
          </cell>
          <cell r="I77">
            <v>0</v>
          </cell>
          <cell r="J77">
            <v>22.605999999999995</v>
          </cell>
          <cell r="K77">
            <v>8.52</v>
          </cell>
          <cell r="L77">
            <v>57.5</v>
          </cell>
          <cell r="M77">
            <v>1502595446.4159999</v>
          </cell>
          <cell r="N77">
            <v>4637539.1119999997</v>
          </cell>
          <cell r="O77">
            <v>4014830.6799999997</v>
          </cell>
          <cell r="P77">
            <v>297.17999999999995</v>
          </cell>
          <cell r="Q77">
            <v>47866613.943999998</v>
          </cell>
          <cell r="R77">
            <v>568631.12080000003</v>
          </cell>
          <cell r="S77">
            <v>362154.11439999996</v>
          </cell>
          <cell r="T77">
            <v>53.085999999999991</v>
          </cell>
          <cell r="U77">
            <v>1182097.2487039999</v>
          </cell>
          <cell r="V77">
            <v>6444860796962.3037</v>
          </cell>
        </row>
        <row r="78">
          <cell r="B78" t="str">
            <v>W690X802</v>
          </cell>
          <cell r="C78">
            <v>802.11824000000001</v>
          </cell>
          <cell r="D78">
            <v>102580.43999999999</v>
          </cell>
          <cell r="E78">
            <v>825.5</v>
          </cell>
          <cell r="F78">
            <v>388.62</v>
          </cell>
          <cell r="G78">
            <v>50.037999999999997</v>
          </cell>
          <cell r="H78">
            <v>89.915999999999997</v>
          </cell>
          <cell r="I78">
            <v>0</v>
          </cell>
          <cell r="J78">
            <v>22.796499999999995</v>
          </cell>
          <cell r="K78">
            <v>2.15</v>
          </cell>
          <cell r="L78">
            <v>12.1</v>
          </cell>
          <cell r="M78">
            <v>10655524495.359999</v>
          </cell>
          <cell r="N78">
            <v>30971550.959999997</v>
          </cell>
          <cell r="O78">
            <v>25727690.479999997</v>
          </cell>
          <cell r="P78">
            <v>322.58</v>
          </cell>
          <cell r="Q78">
            <v>878248308.01599991</v>
          </cell>
          <cell r="R78">
            <v>7161146.9679999994</v>
          </cell>
          <cell r="S78">
            <v>4539216.7279999992</v>
          </cell>
          <cell r="T78">
            <v>92.71</v>
          </cell>
          <cell r="U78">
            <v>206450787.09759998</v>
          </cell>
          <cell r="V78">
            <v>118961388877262.52</v>
          </cell>
        </row>
        <row r="79">
          <cell r="B79" t="str">
            <v>W690X548</v>
          </cell>
          <cell r="C79">
            <v>547.64287999999999</v>
          </cell>
          <cell r="D79">
            <v>69677.279999999999</v>
          </cell>
          <cell r="E79">
            <v>772.16</v>
          </cell>
          <cell r="F79">
            <v>373.37999999999994</v>
          </cell>
          <cell r="G79">
            <v>35.051999999999992</v>
          </cell>
          <cell r="H79">
            <v>62.991999999999997</v>
          </cell>
          <cell r="I79">
            <v>0</v>
          </cell>
          <cell r="J79">
            <v>22.732999999999997</v>
          </cell>
          <cell r="K79">
            <v>2.96</v>
          </cell>
          <cell r="L79">
            <v>17.3</v>
          </cell>
          <cell r="M79">
            <v>6742949094.7199993</v>
          </cell>
          <cell r="N79">
            <v>20319959.359999999</v>
          </cell>
          <cell r="O79">
            <v>17370287.84</v>
          </cell>
          <cell r="P79">
            <v>309.87999999999994</v>
          </cell>
          <cell r="Q79">
            <v>545263167.53599989</v>
          </cell>
          <cell r="R79">
            <v>4571990.8559999997</v>
          </cell>
          <cell r="S79">
            <v>2933284.4559999998</v>
          </cell>
          <cell r="T79">
            <v>88.391999999999996</v>
          </cell>
          <cell r="U79">
            <v>70759342.351999998</v>
          </cell>
          <cell r="V79">
            <v>68476645967724.477</v>
          </cell>
        </row>
        <row r="80">
          <cell r="B80" t="str">
            <v>W690X500</v>
          </cell>
          <cell r="C80">
            <v>500.02175999999997</v>
          </cell>
          <cell r="D80">
            <v>63806.324000000001</v>
          </cell>
          <cell r="E80">
            <v>762</v>
          </cell>
          <cell r="F80">
            <v>370.84</v>
          </cell>
          <cell r="G80">
            <v>32.003999999999998</v>
          </cell>
          <cell r="H80">
            <v>57.911999999999992</v>
          </cell>
          <cell r="I80">
            <v>0</v>
          </cell>
          <cell r="J80">
            <v>23.0505</v>
          </cell>
          <cell r="K80">
            <v>3.19</v>
          </cell>
          <cell r="L80">
            <v>18.899999999999999</v>
          </cell>
          <cell r="M80">
            <v>6076978813.7599993</v>
          </cell>
          <cell r="N80">
            <v>18517382.319999997</v>
          </cell>
          <cell r="O80">
            <v>15928226.207999999</v>
          </cell>
          <cell r="P80">
            <v>307.33999999999997</v>
          </cell>
          <cell r="Q80">
            <v>491153082.20799994</v>
          </cell>
          <cell r="R80">
            <v>4129540.1279999996</v>
          </cell>
          <cell r="S80">
            <v>2654704.3679999998</v>
          </cell>
          <cell r="T80">
            <v>87.63</v>
          </cell>
          <cell r="U80">
            <v>54526316.753599994</v>
          </cell>
          <cell r="V80">
            <v>60957641704601.789</v>
          </cell>
        </row>
        <row r="81">
          <cell r="B81" t="str">
            <v>W690X457</v>
          </cell>
          <cell r="C81">
            <v>456.86511999999999</v>
          </cell>
          <cell r="D81">
            <v>58322.464</v>
          </cell>
          <cell r="E81">
            <v>751.84</v>
          </cell>
          <cell r="F81">
            <v>365.76</v>
          </cell>
          <cell r="G81">
            <v>29.463999999999995</v>
          </cell>
          <cell r="H81">
            <v>53.085999999999991</v>
          </cell>
          <cell r="I81">
            <v>0</v>
          </cell>
          <cell r="J81">
            <v>23.113999999999997</v>
          </cell>
          <cell r="K81">
            <v>3.46</v>
          </cell>
          <cell r="L81">
            <v>20.6</v>
          </cell>
          <cell r="M81">
            <v>5452631675.3599997</v>
          </cell>
          <cell r="N81">
            <v>16878675.919999998</v>
          </cell>
          <cell r="O81">
            <v>14535325.767999999</v>
          </cell>
          <cell r="P81">
            <v>304.79999999999995</v>
          </cell>
          <cell r="Q81">
            <v>437042996.87999994</v>
          </cell>
          <cell r="R81">
            <v>3719863.5279999995</v>
          </cell>
          <cell r="S81">
            <v>2392511.3439999996</v>
          </cell>
          <cell r="T81">
            <v>86.614000000000004</v>
          </cell>
          <cell r="U81">
            <v>42039373.985599995</v>
          </cell>
          <cell r="V81">
            <v>53438637441479.102</v>
          </cell>
        </row>
        <row r="82">
          <cell r="B82" t="str">
            <v>W690X419</v>
          </cell>
          <cell r="C82">
            <v>418.17295999999999</v>
          </cell>
          <cell r="D82">
            <v>53483.764000000003</v>
          </cell>
          <cell r="E82">
            <v>744.22</v>
          </cell>
          <cell r="F82">
            <v>365.76</v>
          </cell>
          <cell r="G82">
            <v>26.923999999999999</v>
          </cell>
          <cell r="H82">
            <v>49.021999999999998</v>
          </cell>
          <cell r="I82">
            <v>0</v>
          </cell>
          <cell r="J82">
            <v>22.415500000000002</v>
          </cell>
          <cell r="K82">
            <v>3.72</v>
          </cell>
          <cell r="L82">
            <v>22.5</v>
          </cell>
          <cell r="M82">
            <v>4953153964.6399994</v>
          </cell>
          <cell r="N82">
            <v>15338291.903999999</v>
          </cell>
          <cell r="O82">
            <v>13339070.095999999</v>
          </cell>
          <cell r="P82">
            <v>304.79999999999995</v>
          </cell>
          <cell r="Q82">
            <v>396668548.59679997</v>
          </cell>
          <cell r="R82">
            <v>3375735.1839999999</v>
          </cell>
          <cell r="S82">
            <v>2179479.5119999996</v>
          </cell>
          <cell r="T82">
            <v>86.105999999999995</v>
          </cell>
          <cell r="U82">
            <v>33090398.335199997</v>
          </cell>
          <cell r="V82">
            <v>47799384244137.086</v>
          </cell>
        </row>
        <row r="83">
          <cell r="B83" t="str">
            <v>W690X384</v>
          </cell>
          <cell r="C83">
            <v>383.94527999999997</v>
          </cell>
          <cell r="D83">
            <v>49032.159999999996</v>
          </cell>
          <cell r="E83">
            <v>736.59999999999991</v>
          </cell>
          <cell r="F83">
            <v>363.21999999999997</v>
          </cell>
          <cell r="G83">
            <v>24.891999999999999</v>
          </cell>
          <cell r="H83">
            <v>44.957999999999998</v>
          </cell>
          <cell r="I83">
            <v>0</v>
          </cell>
          <cell r="J83">
            <v>23.304500000000004</v>
          </cell>
          <cell r="K83">
            <v>4.03</v>
          </cell>
          <cell r="L83">
            <v>24.4</v>
          </cell>
          <cell r="M83">
            <v>4495299396.4799995</v>
          </cell>
          <cell r="N83">
            <v>13961778.527999999</v>
          </cell>
          <cell r="O83">
            <v>12208362.68</v>
          </cell>
          <cell r="P83">
            <v>302.26</v>
          </cell>
          <cell r="Q83">
            <v>357542794.59039998</v>
          </cell>
          <cell r="R83">
            <v>3064380.9679999999</v>
          </cell>
          <cell r="S83">
            <v>1966447.6799999997</v>
          </cell>
          <cell r="T83">
            <v>85.343999999999994</v>
          </cell>
          <cell r="U83">
            <v>25639855.81696</v>
          </cell>
          <cell r="V83">
            <v>42697202779875.258</v>
          </cell>
        </row>
        <row r="84">
          <cell r="B84" t="str">
            <v>W690X350</v>
          </cell>
          <cell r="C84">
            <v>349.7176</v>
          </cell>
          <cell r="D84">
            <v>44774.103999999999</v>
          </cell>
          <cell r="E84">
            <v>728.9799999999999</v>
          </cell>
          <cell r="F84">
            <v>360.67999999999995</v>
          </cell>
          <cell r="G84">
            <v>23.114000000000001</v>
          </cell>
          <cell r="H84">
            <v>40.893999999999998</v>
          </cell>
          <cell r="I84">
            <v>0</v>
          </cell>
          <cell r="J84">
            <v>22.606000000000002</v>
          </cell>
          <cell r="K84">
            <v>4.41</v>
          </cell>
          <cell r="L84">
            <v>26.2</v>
          </cell>
          <cell r="M84">
            <v>4037444828.3199997</v>
          </cell>
          <cell r="N84">
            <v>12650813.407999998</v>
          </cell>
          <cell r="O84">
            <v>11094042.328</v>
          </cell>
          <cell r="P84">
            <v>299.72000000000003</v>
          </cell>
          <cell r="Q84">
            <v>320081966.28639996</v>
          </cell>
          <cell r="R84">
            <v>2753026.7519999999</v>
          </cell>
          <cell r="S84">
            <v>1769802.9119999998</v>
          </cell>
          <cell r="T84">
            <v>84.581999999999994</v>
          </cell>
          <cell r="U84">
            <v>19562877.003199998</v>
          </cell>
          <cell r="V84">
            <v>37863557182153.531</v>
          </cell>
        </row>
        <row r="85">
          <cell r="B85" t="str">
            <v>W690X323</v>
          </cell>
          <cell r="C85">
            <v>322.93072000000001</v>
          </cell>
          <cell r="D85">
            <v>41290.239999999998</v>
          </cell>
          <cell r="E85">
            <v>721.3599999999999</v>
          </cell>
          <cell r="F85">
            <v>358.14</v>
          </cell>
          <cell r="G85">
            <v>21.081999999999997</v>
          </cell>
          <cell r="H85">
            <v>38.099999999999994</v>
          </cell>
          <cell r="I85">
            <v>0</v>
          </cell>
          <cell r="J85">
            <v>22.225000000000001</v>
          </cell>
          <cell r="K85">
            <v>4.71</v>
          </cell>
          <cell r="L85">
            <v>28.7</v>
          </cell>
          <cell r="M85">
            <v>3708622002.0959997</v>
          </cell>
          <cell r="N85">
            <v>11651202.503999999</v>
          </cell>
          <cell r="O85">
            <v>10274689.127999999</v>
          </cell>
          <cell r="P85">
            <v>299.72000000000003</v>
          </cell>
          <cell r="Q85">
            <v>293026923.62239999</v>
          </cell>
          <cell r="R85">
            <v>2523607.8559999997</v>
          </cell>
          <cell r="S85">
            <v>1635428.9871999999</v>
          </cell>
          <cell r="T85">
            <v>84.327999999999989</v>
          </cell>
          <cell r="U85">
            <v>15650301.602559999</v>
          </cell>
          <cell r="V85">
            <v>34372590917132.285</v>
          </cell>
        </row>
        <row r="86">
          <cell r="B86" t="str">
            <v>W690X289</v>
          </cell>
          <cell r="C86">
            <v>288.70303999999999</v>
          </cell>
          <cell r="D86">
            <v>36903.152000000002</v>
          </cell>
          <cell r="E86">
            <v>713.74</v>
          </cell>
          <cell r="F86">
            <v>355.59999999999997</v>
          </cell>
          <cell r="G86">
            <v>19.049999999999997</v>
          </cell>
          <cell r="H86">
            <v>34.036000000000001</v>
          </cell>
          <cell r="I86">
            <v>0</v>
          </cell>
          <cell r="J86">
            <v>23.113999999999997</v>
          </cell>
          <cell r="K86">
            <v>5.24</v>
          </cell>
          <cell r="L86">
            <v>31.8</v>
          </cell>
          <cell r="M86">
            <v>3271579005.2159996</v>
          </cell>
          <cell r="N86">
            <v>10340237.384</v>
          </cell>
          <cell r="O86">
            <v>9160368.7759999987</v>
          </cell>
          <cell r="P86">
            <v>297.17999999999995</v>
          </cell>
          <cell r="Q86">
            <v>257647252.44639999</v>
          </cell>
          <cell r="R86">
            <v>2228640.7039999999</v>
          </cell>
          <cell r="S86">
            <v>1443700.3383999998</v>
          </cell>
          <cell r="T86">
            <v>83.566000000000003</v>
          </cell>
          <cell r="U86">
            <v>11279871.63376</v>
          </cell>
          <cell r="V86">
            <v>29807481185950.656</v>
          </cell>
        </row>
        <row r="87">
          <cell r="B87" t="str">
            <v>W690X265</v>
          </cell>
          <cell r="C87">
            <v>264.89247999999998</v>
          </cell>
          <cell r="D87">
            <v>33870.9</v>
          </cell>
          <cell r="E87">
            <v>706.12</v>
          </cell>
          <cell r="F87">
            <v>358.14</v>
          </cell>
          <cell r="G87">
            <v>18.414999999999999</v>
          </cell>
          <cell r="H87">
            <v>30.225999999999996</v>
          </cell>
          <cell r="I87">
            <v>0</v>
          </cell>
          <cell r="J87">
            <v>22.1615</v>
          </cell>
          <cell r="K87">
            <v>5.92</v>
          </cell>
          <cell r="L87">
            <v>32.9</v>
          </cell>
          <cell r="M87">
            <v>2921944607.7119999</v>
          </cell>
          <cell r="N87">
            <v>9340626.4799999986</v>
          </cell>
          <cell r="O87">
            <v>8275467.3199999994</v>
          </cell>
          <cell r="P87">
            <v>294.64</v>
          </cell>
          <cell r="Q87">
            <v>231008441.20799997</v>
          </cell>
          <cell r="R87">
            <v>1999221.8079999997</v>
          </cell>
          <cell r="S87">
            <v>1291300.6431999998</v>
          </cell>
          <cell r="T87">
            <v>82.55</v>
          </cell>
          <cell r="U87">
            <v>8366251.6545599997</v>
          </cell>
          <cell r="V87">
            <v>26397075680891.434</v>
          </cell>
        </row>
        <row r="88">
          <cell r="B88" t="str">
            <v>W690X240</v>
          </cell>
          <cell r="C88">
            <v>239.59375999999997</v>
          </cell>
          <cell r="D88">
            <v>30709.615999999998</v>
          </cell>
          <cell r="E88">
            <v>701.04</v>
          </cell>
          <cell r="F88">
            <v>355.59999999999997</v>
          </cell>
          <cell r="G88">
            <v>16.763999999999999</v>
          </cell>
          <cell r="H88">
            <v>27.431999999999999</v>
          </cell>
          <cell r="I88">
            <v>0</v>
          </cell>
          <cell r="J88">
            <v>23.367999999999999</v>
          </cell>
          <cell r="K88">
            <v>6.49</v>
          </cell>
          <cell r="L88">
            <v>36.1</v>
          </cell>
          <cell r="M88">
            <v>2626420295.5359998</v>
          </cell>
          <cell r="N88">
            <v>8439337.959999999</v>
          </cell>
          <cell r="O88">
            <v>7505275.311999999</v>
          </cell>
          <cell r="P88">
            <v>292.09999999999997</v>
          </cell>
          <cell r="Q88">
            <v>206867018.52319998</v>
          </cell>
          <cell r="R88">
            <v>1786189.9759999998</v>
          </cell>
          <cell r="S88">
            <v>1161842.8376</v>
          </cell>
          <cell r="T88">
            <v>82.042000000000002</v>
          </cell>
          <cell r="U88">
            <v>6285094.5265599992</v>
          </cell>
          <cell r="V88">
            <v>23443181148950.379</v>
          </cell>
        </row>
        <row r="89">
          <cell r="B89" t="str">
            <v>W690X217</v>
          </cell>
          <cell r="C89">
            <v>217.27135999999999</v>
          </cell>
          <cell r="D89">
            <v>27806.396000000001</v>
          </cell>
          <cell r="E89">
            <v>695.95999999999992</v>
          </cell>
          <cell r="F89">
            <v>355.59999999999997</v>
          </cell>
          <cell r="G89">
            <v>15.366999999999999</v>
          </cell>
          <cell r="H89">
            <v>24.764999999999997</v>
          </cell>
          <cell r="I89">
            <v>0</v>
          </cell>
          <cell r="J89">
            <v>22.860000000000003</v>
          </cell>
          <cell r="K89">
            <v>7.16</v>
          </cell>
          <cell r="L89">
            <v>39.4</v>
          </cell>
          <cell r="M89">
            <v>2355869868.8959999</v>
          </cell>
          <cell r="N89">
            <v>7603597.6959999995</v>
          </cell>
          <cell r="O89">
            <v>6784244.4959999993</v>
          </cell>
          <cell r="P89">
            <v>292.09999999999997</v>
          </cell>
          <cell r="Q89">
            <v>184390521.54079998</v>
          </cell>
          <cell r="R89">
            <v>1601016.1527999998</v>
          </cell>
          <cell r="S89">
            <v>1040578.5639999999</v>
          </cell>
          <cell r="T89">
            <v>81.28</v>
          </cell>
          <cell r="U89">
            <v>4703415.1092799995</v>
          </cell>
          <cell r="V89">
            <v>20730968896895.41</v>
          </cell>
        </row>
        <row r="90">
          <cell r="B90" t="str">
            <v>W690X192</v>
          </cell>
          <cell r="C90">
            <v>191.97263999999998</v>
          </cell>
          <cell r="D90">
            <v>24387.047999999995</v>
          </cell>
          <cell r="E90">
            <v>701.04</v>
          </cell>
          <cell r="F90">
            <v>254</v>
          </cell>
          <cell r="G90">
            <v>15.493999999999998</v>
          </cell>
          <cell r="H90">
            <v>27.94</v>
          </cell>
          <cell r="I90">
            <v>0</v>
          </cell>
          <cell r="J90">
            <v>22.859999999999996</v>
          </cell>
          <cell r="K90">
            <v>4.55</v>
          </cell>
          <cell r="L90">
            <v>39.700000000000003</v>
          </cell>
          <cell r="M90">
            <v>1981261585.8559997</v>
          </cell>
          <cell r="N90">
            <v>6472890.2799999993</v>
          </cell>
          <cell r="O90">
            <v>5653537.0799999991</v>
          </cell>
          <cell r="P90">
            <v>284.47999999999996</v>
          </cell>
          <cell r="Q90">
            <v>76586582.310399994</v>
          </cell>
          <cell r="R90">
            <v>943894.88639999996</v>
          </cell>
          <cell r="S90">
            <v>603043.95519999985</v>
          </cell>
          <cell r="T90">
            <v>56.133999999999993</v>
          </cell>
          <cell r="U90">
            <v>4620168.8241599994</v>
          </cell>
          <cell r="V90">
            <v>8700562075899.1104</v>
          </cell>
        </row>
        <row r="91">
          <cell r="B91" t="str">
            <v>W690X170</v>
          </cell>
          <cell r="C91">
            <v>169.65024</v>
          </cell>
          <cell r="D91">
            <v>21612.86</v>
          </cell>
          <cell r="E91">
            <v>693.42</v>
          </cell>
          <cell r="F91">
            <v>256.53999999999996</v>
          </cell>
          <cell r="G91">
            <v>14.477999999999998</v>
          </cell>
          <cell r="H91">
            <v>23.622</v>
          </cell>
          <cell r="I91">
            <v>0</v>
          </cell>
          <cell r="J91">
            <v>22.415499999999994</v>
          </cell>
          <cell r="K91">
            <v>5.41</v>
          </cell>
          <cell r="L91">
            <v>42.5</v>
          </cell>
          <cell r="M91">
            <v>1698224216.4479997</v>
          </cell>
          <cell r="N91">
            <v>5620762.9519999996</v>
          </cell>
          <cell r="O91">
            <v>4899732.1359999999</v>
          </cell>
          <cell r="P91">
            <v>279.39999999999998</v>
          </cell>
          <cell r="Q91">
            <v>66180796.670399994</v>
          </cell>
          <cell r="R91">
            <v>807882.2551999999</v>
          </cell>
          <cell r="S91">
            <v>516192.51599999995</v>
          </cell>
          <cell r="T91">
            <v>55.372</v>
          </cell>
          <cell r="U91">
            <v>3050976.3496479997</v>
          </cell>
          <cell r="V91">
            <v>7411589916506.6494</v>
          </cell>
        </row>
        <row r="92">
          <cell r="B92" t="str">
            <v>W690X152</v>
          </cell>
          <cell r="C92">
            <v>151.79231999999999</v>
          </cell>
          <cell r="D92">
            <v>19354.8</v>
          </cell>
          <cell r="E92">
            <v>688.34</v>
          </cell>
          <cell r="F92">
            <v>254</v>
          </cell>
          <cell r="G92">
            <v>13.081</v>
          </cell>
          <cell r="H92">
            <v>21.081999999999997</v>
          </cell>
          <cell r="I92">
            <v>0</v>
          </cell>
          <cell r="J92">
            <v>23.367999999999999</v>
          </cell>
          <cell r="K92">
            <v>6.03</v>
          </cell>
          <cell r="L92">
            <v>47.1</v>
          </cell>
          <cell r="M92">
            <v>1506757760.6719999</v>
          </cell>
          <cell r="N92">
            <v>4998054.5199999996</v>
          </cell>
          <cell r="O92">
            <v>4375346.0879999995</v>
          </cell>
          <cell r="P92">
            <v>279.39999999999998</v>
          </cell>
          <cell r="Q92">
            <v>57856168.158399992</v>
          </cell>
          <cell r="R92">
            <v>711198.57759999996</v>
          </cell>
          <cell r="S92">
            <v>455560.37919999997</v>
          </cell>
          <cell r="T92">
            <v>54.609999999999992</v>
          </cell>
          <cell r="U92">
            <v>2197701.927168</v>
          </cell>
          <cell r="V92">
            <v>6444860796962.3037</v>
          </cell>
        </row>
        <row r="93">
          <cell r="B93" t="str">
            <v>W690X140</v>
          </cell>
          <cell r="C93">
            <v>139.88703999999998</v>
          </cell>
          <cell r="D93">
            <v>17870.931999999997</v>
          </cell>
          <cell r="E93">
            <v>683.25999999999988</v>
          </cell>
          <cell r="F93">
            <v>253.74599999999998</v>
          </cell>
          <cell r="G93">
            <v>12.446</v>
          </cell>
          <cell r="H93">
            <v>18.922999999999998</v>
          </cell>
          <cell r="I93">
            <v>0</v>
          </cell>
          <cell r="J93">
            <v>22.352</v>
          </cell>
          <cell r="K93">
            <v>6.7</v>
          </cell>
          <cell r="L93">
            <v>49.5</v>
          </cell>
          <cell r="M93">
            <v>1361076761.7119999</v>
          </cell>
          <cell r="N93">
            <v>4555603.7919999994</v>
          </cell>
          <cell r="O93">
            <v>3982056.5519999997</v>
          </cell>
          <cell r="P93">
            <v>276.86</v>
          </cell>
          <cell r="Q93">
            <v>51612696.774399996</v>
          </cell>
          <cell r="R93">
            <v>635818.08319999988</v>
          </cell>
          <cell r="S93">
            <v>406399.18719999999</v>
          </cell>
          <cell r="T93">
            <v>53.847999999999999</v>
          </cell>
          <cell r="U93">
            <v>1677412.6451679999</v>
          </cell>
          <cell r="V93">
            <v>5692960370650.0352</v>
          </cell>
        </row>
        <row r="94">
          <cell r="B94" t="str">
            <v>W690X125</v>
          </cell>
          <cell r="C94">
            <v>125.00543999999999</v>
          </cell>
          <cell r="D94">
            <v>15999.967999999999</v>
          </cell>
          <cell r="E94">
            <v>678.18</v>
          </cell>
          <cell r="F94">
            <v>252.98400000000001</v>
          </cell>
          <cell r="G94">
            <v>11.683999999999999</v>
          </cell>
          <cell r="H94">
            <v>16.256</v>
          </cell>
          <cell r="I94">
            <v>0</v>
          </cell>
          <cell r="J94">
            <v>23.4315</v>
          </cell>
          <cell r="K94">
            <v>7.78</v>
          </cell>
          <cell r="L94">
            <v>52.7</v>
          </cell>
          <cell r="M94">
            <v>1186259562.9599998</v>
          </cell>
          <cell r="N94">
            <v>3998443.6159999995</v>
          </cell>
          <cell r="O94">
            <v>3490444.6319999998</v>
          </cell>
          <cell r="P94">
            <v>271.77999999999997</v>
          </cell>
          <cell r="Q94">
            <v>44120531.113599993</v>
          </cell>
          <cell r="R94">
            <v>544050.52480000001</v>
          </cell>
          <cell r="S94">
            <v>347405.75679999997</v>
          </cell>
          <cell r="T94">
            <v>52.577999999999996</v>
          </cell>
          <cell r="U94">
            <v>1169610.3059359998</v>
          </cell>
          <cell r="V94">
            <v>4833645597721.7275</v>
          </cell>
        </row>
        <row r="95">
          <cell r="B95" t="str">
            <v>W610X551</v>
          </cell>
          <cell r="C95">
            <v>550.61919999999998</v>
          </cell>
          <cell r="D95">
            <v>70322.44</v>
          </cell>
          <cell r="E95">
            <v>711.19999999999993</v>
          </cell>
          <cell r="F95">
            <v>347.97999999999996</v>
          </cell>
          <cell r="G95">
            <v>38.607999999999997</v>
          </cell>
          <cell r="H95">
            <v>69.088000000000008</v>
          </cell>
          <cell r="I95">
            <v>0</v>
          </cell>
          <cell r="J95">
            <v>22.986999999999981</v>
          </cell>
          <cell r="K95">
            <v>2.5099999999999998</v>
          </cell>
          <cell r="L95">
            <v>14.2</v>
          </cell>
          <cell r="M95">
            <v>5577501103.039999</v>
          </cell>
          <cell r="N95">
            <v>18517382.319999997</v>
          </cell>
          <cell r="O95">
            <v>15682420.247999998</v>
          </cell>
          <cell r="P95">
            <v>281.94</v>
          </cell>
          <cell r="Q95">
            <v>482828453.69599998</v>
          </cell>
          <cell r="R95">
            <v>4375346.0879999995</v>
          </cell>
          <cell r="S95">
            <v>2785800.88</v>
          </cell>
          <cell r="T95">
            <v>83.057999999999993</v>
          </cell>
          <cell r="U95">
            <v>83662516.545599997</v>
          </cell>
          <cell r="V95">
            <v>49679135309917.758</v>
          </cell>
        </row>
        <row r="96">
          <cell r="B96" t="str">
            <v>W610X498</v>
          </cell>
          <cell r="C96">
            <v>498.53359999999998</v>
          </cell>
          <cell r="D96">
            <v>63483.743999999999</v>
          </cell>
          <cell r="E96">
            <v>698.5</v>
          </cell>
          <cell r="F96">
            <v>342.9</v>
          </cell>
          <cell r="G96">
            <v>35.051999999999992</v>
          </cell>
          <cell r="H96">
            <v>62.991999999999997</v>
          </cell>
          <cell r="I96">
            <v>0</v>
          </cell>
          <cell r="J96">
            <v>22.732999999999997</v>
          </cell>
          <cell r="K96">
            <v>2.73</v>
          </cell>
          <cell r="L96">
            <v>15.6</v>
          </cell>
          <cell r="M96">
            <v>4953153964.6399994</v>
          </cell>
          <cell r="N96">
            <v>16714805.279999999</v>
          </cell>
          <cell r="O96">
            <v>14158423.295999998</v>
          </cell>
          <cell r="P96">
            <v>279.39999999999998</v>
          </cell>
          <cell r="Q96">
            <v>428718368.36799997</v>
          </cell>
          <cell r="R96">
            <v>3900121.2319999998</v>
          </cell>
          <cell r="S96">
            <v>2490833.7279999997</v>
          </cell>
          <cell r="T96">
            <v>82.042000000000002</v>
          </cell>
          <cell r="U96">
            <v>63267176.691199996</v>
          </cell>
          <cell r="V96">
            <v>43234274512955.453</v>
          </cell>
        </row>
        <row r="97">
          <cell r="B97" t="str">
            <v>W610X455</v>
          </cell>
          <cell r="C97">
            <v>455.37696</v>
          </cell>
          <cell r="D97">
            <v>57935.367999999995</v>
          </cell>
          <cell r="E97">
            <v>688.34</v>
          </cell>
          <cell r="F97">
            <v>340.36</v>
          </cell>
          <cell r="G97">
            <v>32.003999999999998</v>
          </cell>
          <cell r="H97">
            <v>57.911999999999992</v>
          </cell>
          <cell r="I97">
            <v>0</v>
          </cell>
          <cell r="J97">
            <v>23.0505</v>
          </cell>
          <cell r="K97">
            <v>2.94</v>
          </cell>
          <cell r="L97">
            <v>17.100000000000001</v>
          </cell>
          <cell r="M97">
            <v>4453676253.9199991</v>
          </cell>
          <cell r="N97">
            <v>15108873.007999999</v>
          </cell>
          <cell r="O97">
            <v>12929393.495999999</v>
          </cell>
          <cell r="P97">
            <v>276.86</v>
          </cell>
          <cell r="Q97">
            <v>382516680.12639993</v>
          </cell>
          <cell r="R97">
            <v>3506831.6959999995</v>
          </cell>
          <cell r="S97">
            <v>2245027.7679999997</v>
          </cell>
          <cell r="T97">
            <v>81.28</v>
          </cell>
          <cell r="U97">
            <v>48699076.795199998</v>
          </cell>
          <cell r="V97">
            <v>38132093048693.633</v>
          </cell>
        </row>
        <row r="98">
          <cell r="B98" t="str">
            <v>W610X415</v>
          </cell>
          <cell r="C98">
            <v>415.19664</v>
          </cell>
          <cell r="D98">
            <v>52903.119999999995</v>
          </cell>
          <cell r="E98">
            <v>678.18</v>
          </cell>
          <cell r="F98">
            <v>337.82</v>
          </cell>
          <cell r="G98">
            <v>29.463999999999995</v>
          </cell>
          <cell r="H98">
            <v>53.085999999999991</v>
          </cell>
          <cell r="I98">
            <v>0</v>
          </cell>
          <cell r="J98">
            <v>23.113999999999997</v>
          </cell>
          <cell r="K98">
            <v>3.18</v>
          </cell>
          <cell r="L98">
            <v>18.600000000000001</v>
          </cell>
          <cell r="M98">
            <v>3995821685.7599998</v>
          </cell>
          <cell r="N98">
            <v>13683198.439999999</v>
          </cell>
          <cell r="O98">
            <v>11765911.952</v>
          </cell>
          <cell r="P98">
            <v>274.32</v>
          </cell>
          <cell r="Q98">
            <v>342558463.26879996</v>
          </cell>
          <cell r="R98">
            <v>3162703.3519999995</v>
          </cell>
          <cell r="S98">
            <v>2031995.9359999998</v>
          </cell>
          <cell r="T98">
            <v>80.518000000000001</v>
          </cell>
          <cell r="U98">
            <v>37668944.016799994</v>
          </cell>
          <cell r="V98">
            <v>33566983317512</v>
          </cell>
        </row>
        <row r="99">
          <cell r="B99" t="str">
            <v>W610X372</v>
          </cell>
          <cell r="C99">
            <v>372.03999999999996</v>
          </cell>
          <cell r="D99">
            <v>47419.259999999995</v>
          </cell>
          <cell r="E99">
            <v>668.02</v>
          </cell>
          <cell r="F99">
            <v>335.28</v>
          </cell>
          <cell r="G99">
            <v>26.416</v>
          </cell>
          <cell r="H99">
            <v>48.005999999999993</v>
          </cell>
          <cell r="I99">
            <v>0</v>
          </cell>
          <cell r="J99">
            <v>23.431500000000007</v>
          </cell>
          <cell r="K99">
            <v>3.49</v>
          </cell>
          <cell r="L99">
            <v>20.7</v>
          </cell>
          <cell r="M99">
            <v>3533804803.3439999</v>
          </cell>
          <cell r="N99">
            <v>12191975.615999999</v>
          </cell>
          <cell r="O99">
            <v>10553269.215999998</v>
          </cell>
          <cell r="P99">
            <v>271.77999999999997</v>
          </cell>
          <cell r="Q99">
            <v>301351552.13439995</v>
          </cell>
          <cell r="R99">
            <v>2802187.9439999997</v>
          </cell>
          <cell r="S99">
            <v>1802577.0399999998</v>
          </cell>
          <cell r="T99">
            <v>79.756</v>
          </cell>
          <cell r="U99">
            <v>27721012.944959994</v>
          </cell>
          <cell r="V99">
            <v>29001873586330.367</v>
          </cell>
        </row>
        <row r="100">
          <cell r="B100" t="str">
            <v>W610X341</v>
          </cell>
          <cell r="C100">
            <v>340.78863999999999</v>
          </cell>
          <cell r="D100">
            <v>43354.752</v>
          </cell>
          <cell r="E100">
            <v>660.4</v>
          </cell>
          <cell r="F100">
            <v>332.73999999999995</v>
          </cell>
          <cell r="G100">
            <v>24.383999999999997</v>
          </cell>
          <cell r="H100">
            <v>43.942</v>
          </cell>
          <cell r="I100">
            <v>0</v>
          </cell>
          <cell r="J100">
            <v>22.732999999999997</v>
          </cell>
          <cell r="K100">
            <v>3.79</v>
          </cell>
          <cell r="L100">
            <v>22.5</v>
          </cell>
          <cell r="M100">
            <v>3184170405.8399997</v>
          </cell>
          <cell r="N100">
            <v>11061268.199999999</v>
          </cell>
          <cell r="O100">
            <v>9635593.6319999993</v>
          </cell>
          <cell r="P100">
            <v>271.77999999999997</v>
          </cell>
          <cell r="Q100">
            <v>270966658.06559998</v>
          </cell>
          <cell r="R100">
            <v>2523607.8559999997</v>
          </cell>
          <cell r="S100">
            <v>1628874.1616</v>
          </cell>
          <cell r="T100">
            <v>78.993999999999986</v>
          </cell>
          <cell r="U100">
            <v>21352672.133279998</v>
          </cell>
          <cell r="V100">
            <v>25779443187849.215</v>
          </cell>
        </row>
        <row r="101">
          <cell r="B101" t="str">
            <v>W610X307</v>
          </cell>
          <cell r="C101">
            <v>308.04911999999996</v>
          </cell>
          <cell r="D101">
            <v>39161.212</v>
          </cell>
          <cell r="E101">
            <v>652.78</v>
          </cell>
          <cell r="F101">
            <v>330.2</v>
          </cell>
          <cell r="G101">
            <v>22.097999999999999</v>
          </cell>
          <cell r="H101">
            <v>39.878</v>
          </cell>
          <cell r="I101">
            <v>0</v>
          </cell>
          <cell r="J101">
            <v>23.622</v>
          </cell>
          <cell r="K101">
            <v>4.1399999999999997</v>
          </cell>
          <cell r="L101">
            <v>24.8</v>
          </cell>
          <cell r="M101">
            <v>2838698322.5919995</v>
          </cell>
          <cell r="N101">
            <v>9930560.784</v>
          </cell>
          <cell r="O101">
            <v>8701530.9839999992</v>
          </cell>
          <cell r="P101">
            <v>269.23999999999995</v>
          </cell>
          <cell r="Q101">
            <v>240581763.99679998</v>
          </cell>
          <cell r="R101">
            <v>2245027.7679999997</v>
          </cell>
          <cell r="S101">
            <v>1455171.2831999997</v>
          </cell>
          <cell r="T101">
            <v>78.231999999999999</v>
          </cell>
          <cell r="U101">
            <v>15941663.600479998</v>
          </cell>
          <cell r="V101">
            <v>22610719962676.082</v>
          </cell>
        </row>
        <row r="102">
          <cell r="B102" t="str">
            <v>W610X285</v>
          </cell>
          <cell r="C102">
            <v>285.72672</v>
          </cell>
          <cell r="D102">
            <v>36322.507999999994</v>
          </cell>
          <cell r="E102">
            <v>647.69999999999993</v>
          </cell>
          <cell r="F102">
            <v>330.2</v>
          </cell>
          <cell r="G102">
            <v>20.574000000000002</v>
          </cell>
          <cell r="H102">
            <v>37.083999999999996</v>
          </cell>
          <cell r="I102">
            <v>0</v>
          </cell>
          <cell r="J102">
            <v>23.241</v>
          </cell>
          <cell r="K102">
            <v>4.43</v>
          </cell>
          <cell r="L102">
            <v>26.6</v>
          </cell>
          <cell r="M102">
            <v>2605608724.2559996</v>
          </cell>
          <cell r="N102">
            <v>9160368.7759999987</v>
          </cell>
          <cell r="O102">
            <v>8046048.4239999996</v>
          </cell>
          <cell r="P102">
            <v>266.7</v>
          </cell>
          <cell r="Q102">
            <v>220602655.56799999</v>
          </cell>
          <cell r="R102">
            <v>2064770.0639999998</v>
          </cell>
          <cell r="S102">
            <v>1340461.8351999999</v>
          </cell>
          <cell r="T102">
            <v>77.977999999999994</v>
          </cell>
          <cell r="U102">
            <v>12819927.90848</v>
          </cell>
          <cell r="V102">
            <v>20516140203663.332</v>
          </cell>
        </row>
        <row r="103">
          <cell r="B103" t="str">
            <v>W610X262</v>
          </cell>
          <cell r="C103">
            <v>261.91615999999999</v>
          </cell>
          <cell r="D103">
            <v>33354.771999999997</v>
          </cell>
          <cell r="E103">
            <v>640.07999999999993</v>
          </cell>
          <cell r="F103">
            <v>327.65999999999997</v>
          </cell>
          <cell r="G103">
            <v>19.049999999999997</v>
          </cell>
          <cell r="H103">
            <v>34.036000000000001</v>
          </cell>
          <cell r="I103">
            <v>0</v>
          </cell>
          <cell r="J103">
            <v>23.113999999999997</v>
          </cell>
          <cell r="K103">
            <v>4.8099999999999996</v>
          </cell>
          <cell r="L103">
            <v>28.7</v>
          </cell>
          <cell r="M103">
            <v>2364194497.408</v>
          </cell>
          <cell r="N103">
            <v>8373789.703999999</v>
          </cell>
          <cell r="O103">
            <v>7374178.7999999989</v>
          </cell>
          <cell r="P103">
            <v>266.7</v>
          </cell>
          <cell r="Q103">
            <v>199374852.86239997</v>
          </cell>
          <cell r="R103">
            <v>1884512.3599999999</v>
          </cell>
          <cell r="S103">
            <v>1217558.8551999999</v>
          </cell>
          <cell r="T103">
            <v>77.215999999999994</v>
          </cell>
          <cell r="U103">
            <v>9947931.0718399975</v>
          </cell>
          <cell r="V103">
            <v>18367853271342.566</v>
          </cell>
        </row>
        <row r="104">
          <cell r="B104" t="str">
            <v>W610X241</v>
          </cell>
          <cell r="C104">
            <v>241.08192</v>
          </cell>
          <cell r="D104">
            <v>30774.132000000001</v>
          </cell>
          <cell r="E104">
            <v>635</v>
          </cell>
          <cell r="F104">
            <v>330.2</v>
          </cell>
          <cell r="G104">
            <v>17.906999999999996</v>
          </cell>
          <cell r="H104">
            <v>30.987999999999996</v>
          </cell>
          <cell r="I104">
            <v>0</v>
          </cell>
          <cell r="J104">
            <v>22.986999999999998</v>
          </cell>
          <cell r="K104">
            <v>5.31</v>
          </cell>
          <cell r="L104">
            <v>30.6</v>
          </cell>
          <cell r="M104">
            <v>2151916470.3519998</v>
          </cell>
          <cell r="N104">
            <v>7669145.9519999996</v>
          </cell>
          <cell r="O104">
            <v>6784244.4959999993</v>
          </cell>
          <cell r="P104">
            <v>264.15999999999997</v>
          </cell>
          <cell r="Q104">
            <v>184390521.54079998</v>
          </cell>
          <cell r="R104">
            <v>1720641.7199999997</v>
          </cell>
          <cell r="S104">
            <v>1120875.1776000001</v>
          </cell>
          <cell r="T104">
            <v>77.469999999999985</v>
          </cell>
          <cell r="U104">
            <v>7700281.3735999996</v>
          </cell>
          <cell r="V104">
            <v>16810345245410.008</v>
          </cell>
        </row>
        <row r="105">
          <cell r="B105" t="str">
            <v>W610X217</v>
          </cell>
          <cell r="C105">
            <v>217.27135999999999</v>
          </cell>
          <cell r="D105">
            <v>27741.879999999997</v>
          </cell>
          <cell r="E105">
            <v>627.38</v>
          </cell>
          <cell r="F105">
            <v>327.65999999999997</v>
          </cell>
          <cell r="G105">
            <v>16.509999999999998</v>
          </cell>
          <cell r="H105">
            <v>27.686</v>
          </cell>
          <cell r="I105">
            <v>0</v>
          </cell>
          <cell r="J105">
            <v>23.113999999999997</v>
          </cell>
          <cell r="K105">
            <v>5.92</v>
          </cell>
          <cell r="L105">
            <v>33.200000000000003</v>
          </cell>
          <cell r="M105">
            <v>1906339929.2479999</v>
          </cell>
          <cell r="N105">
            <v>6849792.7519999994</v>
          </cell>
          <cell r="O105">
            <v>6079600.743999999</v>
          </cell>
          <cell r="P105">
            <v>261.62</v>
          </cell>
          <cell r="Q105">
            <v>162746487.40959999</v>
          </cell>
          <cell r="R105">
            <v>1527274.3647999999</v>
          </cell>
          <cell r="S105">
            <v>991417.37199999986</v>
          </cell>
          <cell r="T105">
            <v>76.453999999999994</v>
          </cell>
          <cell r="U105">
            <v>5577501.1030399995</v>
          </cell>
          <cell r="V105">
            <v>14688911899743.25</v>
          </cell>
        </row>
        <row r="106">
          <cell r="B106" t="str">
            <v>W610X195</v>
          </cell>
          <cell r="C106">
            <v>194.94896</v>
          </cell>
          <cell r="D106">
            <v>24838.66</v>
          </cell>
          <cell r="E106">
            <v>622.29999999999995</v>
          </cell>
          <cell r="F106">
            <v>327.65999999999997</v>
          </cell>
          <cell r="G106">
            <v>15.366999999999999</v>
          </cell>
          <cell r="H106">
            <v>24.383999999999997</v>
          </cell>
          <cell r="I106">
            <v>0</v>
          </cell>
          <cell r="J106">
            <v>23.241000000000003</v>
          </cell>
          <cell r="K106">
            <v>6.7</v>
          </cell>
          <cell r="L106">
            <v>35.6</v>
          </cell>
          <cell r="M106">
            <v>1673250330.9119999</v>
          </cell>
          <cell r="N106">
            <v>6063213.6799999997</v>
          </cell>
          <cell r="O106">
            <v>5391344.0559999999</v>
          </cell>
          <cell r="P106">
            <v>259.08</v>
          </cell>
          <cell r="Q106">
            <v>141518684.704</v>
          </cell>
          <cell r="R106">
            <v>1335545.7159999998</v>
          </cell>
          <cell r="S106">
            <v>868514.39199999988</v>
          </cell>
          <cell r="T106">
            <v>75.438000000000002</v>
          </cell>
          <cell r="U106">
            <v>3954198.5431999997</v>
          </cell>
          <cell r="V106">
            <v>12621185727384.512</v>
          </cell>
        </row>
        <row r="107">
          <cell r="B107" t="str">
            <v>W610X174</v>
          </cell>
          <cell r="C107">
            <v>174.11472000000001</v>
          </cell>
          <cell r="D107">
            <v>22193.503999999997</v>
          </cell>
          <cell r="E107">
            <v>617.22</v>
          </cell>
          <cell r="F107">
            <v>325.12</v>
          </cell>
          <cell r="G107">
            <v>13.97</v>
          </cell>
          <cell r="H107">
            <v>21.59</v>
          </cell>
          <cell r="I107">
            <v>0</v>
          </cell>
          <cell r="J107">
            <v>22.859999999999996</v>
          </cell>
          <cell r="K107">
            <v>7.53</v>
          </cell>
          <cell r="L107">
            <v>39.200000000000003</v>
          </cell>
          <cell r="M107">
            <v>1473459246.6239998</v>
          </cell>
          <cell r="N107">
            <v>5358569.9279999994</v>
          </cell>
          <cell r="O107">
            <v>4768635.6239999998</v>
          </cell>
          <cell r="P107">
            <v>256.53999999999996</v>
          </cell>
          <cell r="Q107">
            <v>123620733.40319999</v>
          </cell>
          <cell r="R107">
            <v>1170036.3696000001</v>
          </cell>
          <cell r="S107">
            <v>761998.47599999991</v>
          </cell>
          <cell r="T107">
            <v>74.675999999999988</v>
          </cell>
          <cell r="U107">
            <v>2797075.1800319995</v>
          </cell>
          <cell r="V107">
            <v>10929409768181.906</v>
          </cell>
        </row>
        <row r="108">
          <cell r="B108" t="str">
            <v>W610X155</v>
          </cell>
          <cell r="C108">
            <v>154.76864</v>
          </cell>
          <cell r="D108">
            <v>19741.896000000001</v>
          </cell>
          <cell r="E108">
            <v>612.14</v>
          </cell>
          <cell r="F108">
            <v>325.12</v>
          </cell>
          <cell r="G108">
            <v>12.7</v>
          </cell>
          <cell r="H108">
            <v>19.049999999999997</v>
          </cell>
          <cell r="I108">
            <v>0</v>
          </cell>
          <cell r="J108">
            <v>22.225000000000001</v>
          </cell>
          <cell r="K108">
            <v>8.5</v>
          </cell>
          <cell r="L108">
            <v>43.1</v>
          </cell>
          <cell r="M108">
            <v>1290317419.3599999</v>
          </cell>
          <cell r="N108">
            <v>4735861.4959999993</v>
          </cell>
          <cell r="O108">
            <v>4227862.5119999992</v>
          </cell>
          <cell r="P108">
            <v>256.53999999999996</v>
          </cell>
          <cell r="Q108">
            <v>107803939.2304</v>
          </cell>
          <cell r="R108">
            <v>1022552.7935999999</v>
          </cell>
          <cell r="S108">
            <v>666953.5048</v>
          </cell>
          <cell r="T108">
            <v>73.914000000000001</v>
          </cell>
          <cell r="U108">
            <v>1964612.3288319998</v>
          </cell>
          <cell r="V108">
            <v>9452462502211.3789</v>
          </cell>
        </row>
        <row r="109">
          <cell r="B109" t="str">
            <v>W610X153</v>
          </cell>
          <cell r="C109">
            <v>153.28047999999998</v>
          </cell>
          <cell r="D109">
            <v>19548.347999999998</v>
          </cell>
          <cell r="E109">
            <v>622.29999999999995</v>
          </cell>
          <cell r="F109">
            <v>228.6</v>
          </cell>
          <cell r="G109">
            <v>13.97</v>
          </cell>
          <cell r="H109">
            <v>24.891999999999999</v>
          </cell>
          <cell r="I109">
            <v>0</v>
          </cell>
          <cell r="J109">
            <v>22.733000000000001</v>
          </cell>
          <cell r="K109">
            <v>4.59</v>
          </cell>
          <cell r="L109">
            <v>39.200000000000003</v>
          </cell>
          <cell r="M109">
            <v>1248694276.8</v>
          </cell>
          <cell r="N109">
            <v>4588377.92</v>
          </cell>
          <cell r="O109">
            <v>4014830.6799999997</v>
          </cell>
          <cell r="P109">
            <v>252.98400000000001</v>
          </cell>
          <cell r="Q109">
            <v>49531539.646399997</v>
          </cell>
          <cell r="R109">
            <v>680063.15599999996</v>
          </cell>
          <cell r="S109">
            <v>434257.19599999994</v>
          </cell>
          <cell r="T109">
            <v>50.545999999999999</v>
          </cell>
          <cell r="U109">
            <v>2942756.1789919999</v>
          </cell>
          <cell r="V109">
            <v>4430841797911.584</v>
          </cell>
        </row>
        <row r="110">
          <cell r="B110" t="str">
            <v>W610X140</v>
          </cell>
          <cell r="C110">
            <v>139.88703999999998</v>
          </cell>
          <cell r="D110">
            <v>17870.931999999997</v>
          </cell>
          <cell r="E110">
            <v>617.22</v>
          </cell>
          <cell r="F110">
            <v>230.37799999999999</v>
          </cell>
          <cell r="G110">
            <v>13.081</v>
          </cell>
          <cell r="H110">
            <v>22.224999999999998</v>
          </cell>
          <cell r="I110">
            <v>0</v>
          </cell>
          <cell r="J110">
            <v>22.224999999999998</v>
          </cell>
          <cell r="K110">
            <v>5.18</v>
          </cell>
          <cell r="L110">
            <v>41.9</v>
          </cell>
          <cell r="M110">
            <v>1123824849.1199999</v>
          </cell>
          <cell r="N110">
            <v>4162314.2559999996</v>
          </cell>
          <cell r="O110">
            <v>3637928.2079999996</v>
          </cell>
          <cell r="P110">
            <v>250.69799999999998</v>
          </cell>
          <cell r="Q110">
            <v>45369225.390399992</v>
          </cell>
          <cell r="R110">
            <v>614514.89999999991</v>
          </cell>
          <cell r="S110">
            <v>393289.53599999996</v>
          </cell>
          <cell r="T110">
            <v>50.291999999999994</v>
          </cell>
          <cell r="U110">
            <v>2189377.2986559998</v>
          </cell>
          <cell r="V110">
            <v>4028037998101.4399</v>
          </cell>
        </row>
        <row r="111">
          <cell r="B111" t="str">
            <v>W610X125</v>
          </cell>
          <cell r="C111">
            <v>125.00543999999999</v>
          </cell>
          <cell r="D111">
            <v>15935.451999999999</v>
          </cell>
          <cell r="E111">
            <v>612.14</v>
          </cell>
          <cell r="F111">
            <v>229.10799999999998</v>
          </cell>
          <cell r="G111">
            <v>11.937999999999999</v>
          </cell>
          <cell r="H111">
            <v>19.558</v>
          </cell>
          <cell r="I111">
            <v>0</v>
          </cell>
          <cell r="J111">
            <v>23.304499999999997</v>
          </cell>
          <cell r="K111">
            <v>5.86</v>
          </cell>
          <cell r="L111">
            <v>45.9</v>
          </cell>
          <cell r="M111">
            <v>986468478.67199993</v>
          </cell>
          <cell r="N111">
            <v>3670702.3359999997</v>
          </cell>
          <cell r="O111">
            <v>3211864.5439999998</v>
          </cell>
          <cell r="P111">
            <v>248.66599999999997</v>
          </cell>
          <cell r="Q111">
            <v>39292246.576639995</v>
          </cell>
          <cell r="R111">
            <v>534218.28639999998</v>
          </cell>
          <cell r="S111">
            <v>342489.63759999996</v>
          </cell>
          <cell r="T111">
            <v>49.529999999999994</v>
          </cell>
          <cell r="U111">
            <v>1540056.2747199999</v>
          </cell>
          <cell r="V111">
            <v>3437259091713.2285</v>
          </cell>
        </row>
        <row r="112">
          <cell r="B112" t="str">
            <v>W610X113</v>
          </cell>
          <cell r="C112">
            <v>113.10015999999999</v>
          </cell>
          <cell r="D112">
            <v>14451.583999999999</v>
          </cell>
          <cell r="E112">
            <v>607.05999999999995</v>
          </cell>
          <cell r="F112">
            <v>228.346</v>
          </cell>
          <cell r="G112">
            <v>11.176</v>
          </cell>
          <cell r="H112">
            <v>17.272000000000002</v>
          </cell>
          <cell r="I112">
            <v>0</v>
          </cell>
          <cell r="J112">
            <v>22.415499999999998</v>
          </cell>
          <cell r="K112">
            <v>6.61</v>
          </cell>
          <cell r="L112">
            <v>49</v>
          </cell>
          <cell r="M112">
            <v>874085993.75999987</v>
          </cell>
          <cell r="N112">
            <v>3277412.8</v>
          </cell>
          <cell r="O112">
            <v>2884123.2639999995</v>
          </cell>
          <cell r="P112">
            <v>246.12599999999998</v>
          </cell>
          <cell r="Q112">
            <v>34339092.611999996</v>
          </cell>
          <cell r="R112">
            <v>468670.03039999999</v>
          </cell>
          <cell r="S112">
            <v>301521.97759999993</v>
          </cell>
          <cell r="T112">
            <v>48.767999999999994</v>
          </cell>
          <cell r="U112">
            <v>1115500.2206079999</v>
          </cell>
          <cell r="V112">
            <v>2980748118595.0654</v>
          </cell>
        </row>
        <row r="113">
          <cell r="B113" t="str">
            <v>W610X101</v>
          </cell>
          <cell r="C113">
            <v>101.19488</v>
          </cell>
          <cell r="D113">
            <v>12967.716</v>
          </cell>
          <cell r="E113">
            <v>601.9799999999999</v>
          </cell>
          <cell r="F113">
            <v>227.83799999999999</v>
          </cell>
          <cell r="G113">
            <v>10.540999999999999</v>
          </cell>
          <cell r="H113">
            <v>14.858999999999998</v>
          </cell>
          <cell r="I113">
            <v>0</v>
          </cell>
          <cell r="J113">
            <v>23.240999999999996</v>
          </cell>
          <cell r="K113">
            <v>7.66</v>
          </cell>
          <cell r="L113">
            <v>52</v>
          </cell>
          <cell r="M113">
            <v>761703508.84799993</v>
          </cell>
          <cell r="N113">
            <v>2900510.3279999997</v>
          </cell>
          <cell r="O113">
            <v>2523607.8559999997</v>
          </cell>
          <cell r="P113">
            <v>242.57</v>
          </cell>
          <cell r="Q113">
            <v>29302692.362239998</v>
          </cell>
          <cell r="R113">
            <v>401483.06799999997</v>
          </cell>
          <cell r="S113">
            <v>257276.90479999996</v>
          </cell>
          <cell r="T113">
            <v>47.497999999999998</v>
          </cell>
          <cell r="U113">
            <v>778352.76587200002</v>
          </cell>
          <cell r="V113">
            <v>2532293221473.105</v>
          </cell>
        </row>
        <row r="114">
          <cell r="B114" t="str">
            <v>W610X92</v>
          </cell>
          <cell r="C114">
            <v>92.265919999999994</v>
          </cell>
          <cell r="D114">
            <v>11806.428</v>
          </cell>
          <cell r="E114">
            <v>601.9799999999999</v>
          </cell>
          <cell r="F114">
            <v>178.816</v>
          </cell>
          <cell r="G114">
            <v>10.921999999999999</v>
          </cell>
          <cell r="H114">
            <v>14.985999999999999</v>
          </cell>
          <cell r="I114">
            <v>0</v>
          </cell>
          <cell r="J114">
            <v>23.113999999999997</v>
          </cell>
          <cell r="K114">
            <v>5.97</v>
          </cell>
          <cell r="L114">
            <v>49.7</v>
          </cell>
          <cell r="M114">
            <v>649321023.93599999</v>
          </cell>
          <cell r="N114">
            <v>2523607.8559999997</v>
          </cell>
          <cell r="O114">
            <v>2163092.4479999999</v>
          </cell>
          <cell r="P114">
            <v>234.696</v>
          </cell>
          <cell r="Q114">
            <v>14359984.183199998</v>
          </cell>
          <cell r="R114">
            <v>258915.61119999998</v>
          </cell>
          <cell r="S114">
            <v>160593.22719999999</v>
          </cell>
          <cell r="T114">
            <v>34.798000000000002</v>
          </cell>
          <cell r="U114">
            <v>736729.62331199995</v>
          </cell>
          <cell r="V114">
            <v>1240635703415.2434</v>
          </cell>
        </row>
        <row r="115">
          <cell r="B115" t="str">
            <v>W610X82</v>
          </cell>
          <cell r="C115">
            <v>81.848799999999997</v>
          </cell>
          <cell r="D115">
            <v>10516.108</v>
          </cell>
          <cell r="E115">
            <v>599.44000000000005</v>
          </cell>
          <cell r="F115">
            <v>178.05399999999997</v>
          </cell>
          <cell r="G115">
            <v>10.032999999999999</v>
          </cell>
          <cell r="H115">
            <v>12.827</v>
          </cell>
          <cell r="I115">
            <v>0</v>
          </cell>
          <cell r="J115">
            <v>23.685499999999998</v>
          </cell>
          <cell r="K115">
            <v>6.94</v>
          </cell>
          <cell r="L115">
            <v>54.1</v>
          </cell>
          <cell r="M115">
            <v>566074738.81599998</v>
          </cell>
          <cell r="N115">
            <v>2212253.6399999997</v>
          </cell>
          <cell r="O115">
            <v>1884512.3599999999</v>
          </cell>
          <cell r="P115">
            <v>231.90200000000002</v>
          </cell>
          <cell r="Q115">
            <v>12112334.484959999</v>
          </cell>
          <cell r="R115">
            <v>219586.65759999998</v>
          </cell>
          <cell r="S115">
            <v>136012.6312</v>
          </cell>
          <cell r="T115">
            <v>34.036000000000001</v>
          </cell>
          <cell r="U115">
            <v>516126.96774399997</v>
          </cell>
          <cell r="V115">
            <v>1039233803510.1715</v>
          </cell>
        </row>
        <row r="116">
          <cell r="B116" t="str">
            <v>W530X300</v>
          </cell>
          <cell r="C116">
            <v>299.12016</v>
          </cell>
          <cell r="D116">
            <v>38193.472000000002</v>
          </cell>
          <cell r="E116">
            <v>584.19999999999993</v>
          </cell>
          <cell r="F116">
            <v>320.03999999999996</v>
          </cell>
          <cell r="G116">
            <v>23.114000000000001</v>
          </cell>
          <cell r="H116">
            <v>41.401999999999994</v>
          </cell>
          <cell r="I116">
            <v>0</v>
          </cell>
          <cell r="J116">
            <v>22.098000000000006</v>
          </cell>
          <cell r="K116">
            <v>3.86</v>
          </cell>
          <cell r="L116">
            <v>20.6</v>
          </cell>
          <cell r="M116">
            <v>2210188869.9359999</v>
          </cell>
          <cell r="N116">
            <v>8685143.9199999999</v>
          </cell>
          <cell r="O116">
            <v>7554436.5039999997</v>
          </cell>
          <cell r="P116">
            <v>240.53800000000001</v>
          </cell>
          <cell r="Q116">
            <v>225597432.67519999</v>
          </cell>
          <cell r="R116">
            <v>2179479.5119999996</v>
          </cell>
          <cell r="S116">
            <v>1410926.2103999997</v>
          </cell>
          <cell r="T116">
            <v>76.707999999999998</v>
          </cell>
          <cell r="U116">
            <v>17023865.307039998</v>
          </cell>
          <cell r="V116">
            <v>16676077312139.961</v>
          </cell>
        </row>
        <row r="117">
          <cell r="B117" t="str">
            <v>W530X272</v>
          </cell>
          <cell r="C117">
            <v>270.84512000000001</v>
          </cell>
          <cell r="D117">
            <v>34580.576000000001</v>
          </cell>
          <cell r="E117">
            <v>576.57999999999993</v>
          </cell>
          <cell r="F117">
            <v>317.5</v>
          </cell>
          <cell r="G117">
            <v>21.081999999999997</v>
          </cell>
          <cell r="H117">
            <v>37.591999999999999</v>
          </cell>
          <cell r="I117">
            <v>0</v>
          </cell>
          <cell r="J117">
            <v>22.732999999999997</v>
          </cell>
          <cell r="K117">
            <v>4.22</v>
          </cell>
          <cell r="L117">
            <v>22.6</v>
          </cell>
          <cell r="M117">
            <v>1968774643.0879998</v>
          </cell>
          <cell r="N117">
            <v>7800242.4639999997</v>
          </cell>
          <cell r="O117">
            <v>6833405.6879999992</v>
          </cell>
          <cell r="P117">
            <v>238.76</v>
          </cell>
          <cell r="Q117">
            <v>201039778.56479999</v>
          </cell>
          <cell r="R117">
            <v>1950060.6159999999</v>
          </cell>
          <cell r="S117">
            <v>1265081.3407999999</v>
          </cell>
          <cell r="T117">
            <v>76.199999999999989</v>
          </cell>
          <cell r="U117">
            <v>12778304.765919998</v>
          </cell>
          <cell r="V117">
            <v>14635204726435.23</v>
          </cell>
        </row>
        <row r="118">
          <cell r="B118" t="str">
            <v>W530X248</v>
          </cell>
          <cell r="C118">
            <v>247.03456</v>
          </cell>
          <cell r="D118">
            <v>31483.807999999997</v>
          </cell>
          <cell r="E118">
            <v>571.5</v>
          </cell>
          <cell r="F118">
            <v>314.95999999999998</v>
          </cell>
          <cell r="G118">
            <v>19.049999999999997</v>
          </cell>
          <cell r="H118">
            <v>34.544000000000004</v>
          </cell>
          <cell r="I118">
            <v>0</v>
          </cell>
          <cell r="J118">
            <v>22.605999999999995</v>
          </cell>
          <cell r="K118">
            <v>4.57</v>
          </cell>
          <cell r="L118">
            <v>25</v>
          </cell>
          <cell r="M118">
            <v>1781470501.5679998</v>
          </cell>
          <cell r="N118">
            <v>7079211.6479999991</v>
          </cell>
          <cell r="O118">
            <v>6227084.3199999994</v>
          </cell>
          <cell r="P118">
            <v>237.74399999999997</v>
          </cell>
          <cell r="Q118">
            <v>181060670.13599998</v>
          </cell>
          <cell r="R118">
            <v>1769802.9119999998</v>
          </cell>
          <cell r="S118">
            <v>1147094.48</v>
          </cell>
          <cell r="T118">
            <v>75.945999999999998</v>
          </cell>
          <cell r="U118">
            <v>9823061.6441599987</v>
          </cell>
          <cell r="V118">
            <v>13023989527194.654</v>
          </cell>
        </row>
        <row r="119">
          <cell r="B119" t="str">
            <v>W530X219</v>
          </cell>
          <cell r="C119">
            <v>218.75951999999998</v>
          </cell>
          <cell r="D119">
            <v>27870.912</v>
          </cell>
          <cell r="E119">
            <v>561.34</v>
          </cell>
          <cell r="F119">
            <v>317.5</v>
          </cell>
          <cell r="G119">
            <v>18.287999999999997</v>
          </cell>
          <cell r="H119">
            <v>29.209999999999997</v>
          </cell>
          <cell r="I119">
            <v>0</v>
          </cell>
          <cell r="J119">
            <v>21.59</v>
          </cell>
          <cell r="K119">
            <v>5.44</v>
          </cell>
          <cell r="L119">
            <v>26.1</v>
          </cell>
          <cell r="M119">
            <v>1510920074.9279997</v>
          </cell>
          <cell r="N119">
            <v>6112374.8719999995</v>
          </cell>
          <cell r="O119">
            <v>5391344.0559999999</v>
          </cell>
          <cell r="P119">
            <v>232.91799999999998</v>
          </cell>
          <cell r="Q119">
            <v>156503016.02559999</v>
          </cell>
          <cell r="R119">
            <v>1517442.1263999997</v>
          </cell>
          <cell r="S119">
            <v>984862.54639999988</v>
          </cell>
          <cell r="T119">
            <v>74.930000000000007</v>
          </cell>
          <cell r="U119">
            <v>6409963.9542399999</v>
          </cell>
          <cell r="V119">
            <v>11036824114797.945</v>
          </cell>
        </row>
        <row r="120">
          <cell r="B120" t="str">
            <v>W530X196</v>
          </cell>
          <cell r="C120">
            <v>196.43711999999999</v>
          </cell>
          <cell r="D120">
            <v>25032.207999999999</v>
          </cell>
          <cell r="E120">
            <v>553.72</v>
          </cell>
          <cell r="F120">
            <v>314.95999999999998</v>
          </cell>
          <cell r="G120">
            <v>16.509999999999998</v>
          </cell>
          <cell r="H120">
            <v>26.161999999999999</v>
          </cell>
          <cell r="I120">
            <v>0</v>
          </cell>
          <cell r="J120">
            <v>23.0505</v>
          </cell>
          <cell r="K120">
            <v>6.01</v>
          </cell>
          <cell r="L120">
            <v>28.9</v>
          </cell>
          <cell r="M120">
            <v>1340265190.4319999</v>
          </cell>
          <cell r="N120">
            <v>5456892.3119999999</v>
          </cell>
          <cell r="O120">
            <v>4834183.88</v>
          </cell>
          <cell r="P120">
            <v>231.64799999999997</v>
          </cell>
          <cell r="Q120">
            <v>138605064.72479999</v>
          </cell>
          <cell r="R120">
            <v>1348655.3671999997</v>
          </cell>
          <cell r="S120">
            <v>876707.92399999988</v>
          </cell>
          <cell r="T120">
            <v>74.421999999999997</v>
          </cell>
          <cell r="U120">
            <v>4703415.1092799995</v>
          </cell>
          <cell r="V120">
            <v>9667291195443.4551</v>
          </cell>
        </row>
        <row r="121">
          <cell r="B121" t="str">
            <v>W530X182</v>
          </cell>
          <cell r="C121">
            <v>181.55552</v>
          </cell>
          <cell r="D121">
            <v>23161.243999999999</v>
          </cell>
          <cell r="E121">
            <v>551.17999999999995</v>
          </cell>
          <cell r="F121">
            <v>314.95999999999998</v>
          </cell>
          <cell r="G121">
            <v>15.239999999999998</v>
          </cell>
          <cell r="H121">
            <v>24.383999999999997</v>
          </cell>
          <cell r="I121">
            <v>0</v>
          </cell>
          <cell r="J121">
            <v>21.653499999999998</v>
          </cell>
          <cell r="K121">
            <v>6.45</v>
          </cell>
          <cell r="L121">
            <v>31.3</v>
          </cell>
          <cell r="M121">
            <v>1232045019.7759998</v>
          </cell>
          <cell r="N121">
            <v>5030828.6479999991</v>
          </cell>
          <cell r="O121">
            <v>4473668.4719999991</v>
          </cell>
          <cell r="P121">
            <v>230.886</v>
          </cell>
          <cell r="Q121">
            <v>126950584.80799998</v>
          </cell>
          <cell r="R121">
            <v>1238862.0383999997</v>
          </cell>
          <cell r="S121">
            <v>806243.54879999999</v>
          </cell>
          <cell r="T121">
            <v>74.167999999999992</v>
          </cell>
          <cell r="U121">
            <v>3737758.2018879997</v>
          </cell>
          <cell r="V121">
            <v>8781122835861.1387</v>
          </cell>
        </row>
        <row r="122">
          <cell r="B122" t="str">
            <v>W530X165</v>
          </cell>
          <cell r="C122">
            <v>165.18575999999999</v>
          </cell>
          <cell r="D122">
            <v>21096.732</v>
          </cell>
          <cell r="E122">
            <v>546.1</v>
          </cell>
          <cell r="F122">
            <v>312.42</v>
          </cell>
          <cell r="G122">
            <v>13.97</v>
          </cell>
          <cell r="H122">
            <v>22.224999999999998</v>
          </cell>
          <cell r="I122">
            <v>0</v>
          </cell>
          <cell r="J122">
            <v>22.224999999999998</v>
          </cell>
          <cell r="K122">
            <v>7.05</v>
          </cell>
          <cell r="L122">
            <v>34.1</v>
          </cell>
          <cell r="M122">
            <v>1111337906.352</v>
          </cell>
          <cell r="N122">
            <v>4571990.8559999997</v>
          </cell>
          <cell r="O122">
            <v>4080378.9359999998</v>
          </cell>
          <cell r="P122">
            <v>229.87</v>
          </cell>
          <cell r="Q122">
            <v>114047410.61439998</v>
          </cell>
          <cell r="R122">
            <v>1117597.7648</v>
          </cell>
          <cell r="S122">
            <v>729224.34799999988</v>
          </cell>
          <cell r="T122">
            <v>73.66</v>
          </cell>
          <cell r="U122">
            <v>2842860.6368479999</v>
          </cell>
          <cell r="V122">
            <v>7841247302970.8027</v>
          </cell>
        </row>
        <row r="123">
          <cell r="B123" t="str">
            <v>W530X150</v>
          </cell>
          <cell r="C123">
            <v>150.30416</v>
          </cell>
          <cell r="D123">
            <v>19225.768</v>
          </cell>
          <cell r="E123">
            <v>543.55999999999995</v>
          </cell>
          <cell r="F123">
            <v>312.42</v>
          </cell>
          <cell r="G123">
            <v>12.7</v>
          </cell>
          <cell r="H123">
            <v>20.32</v>
          </cell>
          <cell r="I123">
            <v>0</v>
          </cell>
          <cell r="J123">
            <v>22.542499999999997</v>
          </cell>
          <cell r="K123">
            <v>7.68</v>
          </cell>
          <cell r="L123">
            <v>37.5</v>
          </cell>
          <cell r="M123">
            <v>1007280049.9519999</v>
          </cell>
          <cell r="N123">
            <v>4145927.1919999998</v>
          </cell>
          <cell r="O123">
            <v>3719863.5279999995</v>
          </cell>
          <cell r="P123">
            <v>229.10799999999998</v>
          </cell>
          <cell r="Q123">
            <v>103225393.54879999</v>
          </cell>
          <cell r="R123">
            <v>1011081.8487999999</v>
          </cell>
          <cell r="S123">
            <v>660398.6791999999</v>
          </cell>
          <cell r="T123">
            <v>73.406000000000006</v>
          </cell>
          <cell r="U123">
            <v>2168565.7273759996</v>
          </cell>
          <cell r="V123">
            <v>7035639703350.5146</v>
          </cell>
        </row>
        <row r="124">
          <cell r="B124" t="str">
            <v>W530X138</v>
          </cell>
          <cell r="C124">
            <v>138.39887999999999</v>
          </cell>
          <cell r="D124">
            <v>17612.867999999999</v>
          </cell>
          <cell r="E124">
            <v>548.64</v>
          </cell>
          <cell r="F124">
            <v>213.86799999999999</v>
          </cell>
          <cell r="G124">
            <v>14.731999999999998</v>
          </cell>
          <cell r="H124">
            <v>23.622</v>
          </cell>
          <cell r="I124">
            <v>0</v>
          </cell>
          <cell r="J124">
            <v>17.652999999999999</v>
          </cell>
          <cell r="K124">
            <v>4.53</v>
          </cell>
          <cell r="L124">
            <v>32.299999999999997</v>
          </cell>
          <cell r="M124">
            <v>861599050.99199986</v>
          </cell>
          <cell r="N124">
            <v>3621541.1439999999</v>
          </cell>
          <cell r="O124">
            <v>3146316.2879999997</v>
          </cell>
          <cell r="P124">
            <v>220.97999999999996</v>
          </cell>
          <cell r="Q124">
            <v>38667899.438239999</v>
          </cell>
          <cell r="R124">
            <v>568631.12080000003</v>
          </cell>
          <cell r="S124">
            <v>362154.11439999996</v>
          </cell>
          <cell r="T124">
            <v>46.735999999999997</v>
          </cell>
          <cell r="U124">
            <v>2509875.4963679998</v>
          </cell>
          <cell r="V124">
            <v>2669246513408.5542</v>
          </cell>
        </row>
        <row r="125">
          <cell r="B125" t="str">
            <v>W530X123</v>
          </cell>
          <cell r="C125">
            <v>123.51728</v>
          </cell>
          <cell r="D125">
            <v>15677.387999999999</v>
          </cell>
          <cell r="E125">
            <v>543.55999999999995</v>
          </cell>
          <cell r="F125">
            <v>212.34399999999997</v>
          </cell>
          <cell r="G125">
            <v>13.081</v>
          </cell>
          <cell r="H125">
            <v>21.209</v>
          </cell>
          <cell r="I125">
            <v>0</v>
          </cell>
          <cell r="J125">
            <v>16.890999999999995</v>
          </cell>
          <cell r="K125">
            <v>5</v>
          </cell>
          <cell r="L125">
            <v>36.4</v>
          </cell>
          <cell r="M125">
            <v>761703508.84799993</v>
          </cell>
          <cell r="N125">
            <v>3211864.5439999998</v>
          </cell>
          <cell r="O125">
            <v>2802187.9439999997</v>
          </cell>
          <cell r="P125">
            <v>220.21799999999999</v>
          </cell>
          <cell r="Q125">
            <v>33881238.043839999</v>
          </cell>
          <cell r="R125">
            <v>499805.45199999993</v>
          </cell>
          <cell r="S125">
            <v>319547.74799999996</v>
          </cell>
          <cell r="T125">
            <v>46.481999999999999</v>
          </cell>
          <cell r="U125">
            <v>1806444.3871039997</v>
          </cell>
          <cell r="V125">
            <v>2317464528241.0283</v>
          </cell>
        </row>
        <row r="126">
          <cell r="B126" t="str">
            <v>W530X109</v>
          </cell>
          <cell r="C126">
            <v>108.63567999999999</v>
          </cell>
          <cell r="D126">
            <v>13870.939999999999</v>
          </cell>
          <cell r="E126">
            <v>538.4799999999999</v>
          </cell>
          <cell r="F126">
            <v>210.82</v>
          </cell>
          <cell r="G126">
            <v>11.557</v>
          </cell>
          <cell r="H126">
            <v>18.795999999999999</v>
          </cell>
          <cell r="I126">
            <v>0</v>
          </cell>
          <cell r="J126">
            <v>17.716499999999996</v>
          </cell>
          <cell r="K126">
            <v>5.6</v>
          </cell>
          <cell r="L126">
            <v>41.2</v>
          </cell>
          <cell r="M126">
            <v>665970280.95999992</v>
          </cell>
          <cell r="N126">
            <v>2818575.0079999999</v>
          </cell>
          <cell r="O126">
            <v>2474446.6639999999</v>
          </cell>
          <cell r="P126">
            <v>219.45599999999999</v>
          </cell>
          <cell r="Q126">
            <v>29385938.647359993</v>
          </cell>
          <cell r="R126">
            <v>435895.90239999996</v>
          </cell>
          <cell r="S126">
            <v>278580.08799999999</v>
          </cell>
          <cell r="T126">
            <v>45.973999999999997</v>
          </cell>
          <cell r="U126">
            <v>1257018.9053119998</v>
          </cell>
          <cell r="V126">
            <v>1992536129727.5122</v>
          </cell>
        </row>
        <row r="127">
          <cell r="B127" t="str">
            <v>W530X101</v>
          </cell>
          <cell r="C127">
            <v>101.19488</v>
          </cell>
          <cell r="D127">
            <v>12903.199999999999</v>
          </cell>
          <cell r="E127">
            <v>535.94000000000005</v>
          </cell>
          <cell r="F127">
            <v>210.05799999999996</v>
          </cell>
          <cell r="G127">
            <v>10.921999999999999</v>
          </cell>
          <cell r="H127">
            <v>17.399000000000001</v>
          </cell>
          <cell r="I127">
            <v>0</v>
          </cell>
          <cell r="J127">
            <v>17.525999999999996</v>
          </cell>
          <cell r="K127">
            <v>6.04</v>
          </cell>
          <cell r="L127">
            <v>43.6</v>
          </cell>
          <cell r="M127">
            <v>616022509.88799989</v>
          </cell>
          <cell r="N127">
            <v>2621930.2399999998</v>
          </cell>
          <cell r="O127">
            <v>2294188.96</v>
          </cell>
          <cell r="P127">
            <v>218.43999999999997</v>
          </cell>
          <cell r="Q127">
            <v>26930173.23632</v>
          </cell>
          <cell r="R127">
            <v>399844.36159999995</v>
          </cell>
          <cell r="S127">
            <v>257276.90479999996</v>
          </cell>
          <cell r="T127">
            <v>45.72</v>
          </cell>
          <cell r="U127">
            <v>1019766.99272</v>
          </cell>
          <cell r="V127">
            <v>1815302457811.0488</v>
          </cell>
        </row>
        <row r="128">
          <cell r="B128" t="str">
            <v>W530X92</v>
          </cell>
          <cell r="C128">
            <v>92.265919999999994</v>
          </cell>
          <cell r="D128">
            <v>11806.428</v>
          </cell>
          <cell r="E128">
            <v>533.4</v>
          </cell>
          <cell r="F128">
            <v>209.29599999999999</v>
          </cell>
          <cell r="G128">
            <v>10.16</v>
          </cell>
          <cell r="H128">
            <v>15.620999999999999</v>
          </cell>
          <cell r="I128">
            <v>0</v>
          </cell>
          <cell r="J128">
            <v>17.7165</v>
          </cell>
          <cell r="K128">
            <v>6.7</v>
          </cell>
          <cell r="L128">
            <v>46.9</v>
          </cell>
          <cell r="M128">
            <v>553587796.04799998</v>
          </cell>
          <cell r="N128">
            <v>2359737.216</v>
          </cell>
          <cell r="O128">
            <v>2081157.1279999998</v>
          </cell>
          <cell r="P128">
            <v>216.91599999999997</v>
          </cell>
          <cell r="Q128">
            <v>23933306.971999999</v>
          </cell>
          <cell r="R128">
            <v>355599.28879999998</v>
          </cell>
          <cell r="S128">
            <v>229418.89599999998</v>
          </cell>
          <cell r="T128">
            <v>44.957999999999998</v>
          </cell>
          <cell r="U128">
            <v>761703.50884799997</v>
          </cell>
          <cell r="V128">
            <v>1603159123244.373</v>
          </cell>
        </row>
        <row r="129">
          <cell r="B129" t="str">
            <v>W530X82</v>
          </cell>
          <cell r="C129">
            <v>81.848799999999997</v>
          </cell>
          <cell r="D129">
            <v>10451.591999999999</v>
          </cell>
          <cell r="E129">
            <v>528.31999999999994</v>
          </cell>
          <cell r="F129">
            <v>208.78800000000001</v>
          </cell>
          <cell r="G129">
            <v>9.5249999999999986</v>
          </cell>
          <cell r="H129">
            <v>13.258799999999999</v>
          </cell>
          <cell r="I129">
            <v>0</v>
          </cell>
          <cell r="J129">
            <v>16.903700000000001</v>
          </cell>
          <cell r="K129">
            <v>7.87</v>
          </cell>
          <cell r="L129">
            <v>50</v>
          </cell>
          <cell r="M129">
            <v>474503825.18399996</v>
          </cell>
          <cell r="N129">
            <v>2064770.0639999998</v>
          </cell>
          <cell r="O129">
            <v>1802577.0399999998</v>
          </cell>
          <cell r="P129">
            <v>213.35999999999999</v>
          </cell>
          <cell r="Q129">
            <v>20145600.999039996</v>
          </cell>
          <cell r="R129">
            <v>301521.97759999993</v>
          </cell>
          <cell r="S129">
            <v>193367.35519999999</v>
          </cell>
          <cell r="T129">
            <v>43.942</v>
          </cell>
          <cell r="U129">
            <v>516126.96774399997</v>
          </cell>
          <cell r="V129">
            <v>1337308615369.678</v>
          </cell>
        </row>
        <row r="130">
          <cell r="B130" t="str">
            <v>W530X72</v>
          </cell>
          <cell r="C130">
            <v>71.43168</v>
          </cell>
          <cell r="D130">
            <v>9096.7559999999994</v>
          </cell>
          <cell r="E130">
            <v>523.24</v>
          </cell>
          <cell r="F130">
            <v>206.756</v>
          </cell>
          <cell r="G130">
            <v>8.8899999999999988</v>
          </cell>
          <cell r="H130">
            <v>10.921999999999999</v>
          </cell>
          <cell r="I130">
            <v>0</v>
          </cell>
          <cell r="J130">
            <v>17.652999999999999</v>
          </cell>
          <cell r="K130">
            <v>9.4700000000000006</v>
          </cell>
          <cell r="L130">
            <v>53.6</v>
          </cell>
          <cell r="M130">
            <v>399165937.15039998</v>
          </cell>
          <cell r="N130">
            <v>1753415.8479999998</v>
          </cell>
          <cell r="O130">
            <v>1523996.9519999998</v>
          </cell>
          <cell r="P130">
            <v>209.29599999999999</v>
          </cell>
          <cell r="Q130">
            <v>16108156.17072</v>
          </cell>
          <cell r="R130">
            <v>244167.2536</v>
          </cell>
          <cell r="S130">
            <v>156004.84927999997</v>
          </cell>
          <cell r="T130">
            <v>42.163999999999994</v>
          </cell>
          <cell r="U130">
            <v>334233.83475679997</v>
          </cell>
          <cell r="V130">
            <v>1058031314167.9781</v>
          </cell>
        </row>
        <row r="131">
          <cell r="B131" t="str">
            <v>W530X85</v>
          </cell>
          <cell r="C131">
            <v>84.825119999999998</v>
          </cell>
          <cell r="D131">
            <v>10774.171999999999</v>
          </cell>
          <cell r="E131">
            <v>535.94000000000005</v>
          </cell>
          <cell r="F131">
            <v>166.62399999999997</v>
          </cell>
          <cell r="G131">
            <v>10.287000000000001</v>
          </cell>
          <cell r="H131">
            <v>16.509999999999998</v>
          </cell>
          <cell r="I131">
            <v>0</v>
          </cell>
          <cell r="J131">
            <v>16.827500000000001</v>
          </cell>
          <cell r="K131">
            <v>5.04</v>
          </cell>
          <cell r="L131">
            <v>46.3</v>
          </cell>
          <cell r="M131">
            <v>486990767.95199996</v>
          </cell>
          <cell r="N131">
            <v>2113931.2559999996</v>
          </cell>
          <cell r="O131">
            <v>1818964.1039999998</v>
          </cell>
          <cell r="P131">
            <v>212.34399999999997</v>
          </cell>
          <cell r="Q131">
            <v>12736681.623359999</v>
          </cell>
          <cell r="R131">
            <v>242528.5472</v>
          </cell>
          <cell r="S131">
            <v>153219.04839999997</v>
          </cell>
          <cell r="T131">
            <v>34.29</v>
          </cell>
          <cell r="U131">
            <v>736729.62331199995</v>
          </cell>
          <cell r="V131">
            <v>856629414262.90625</v>
          </cell>
        </row>
        <row r="132">
          <cell r="B132" t="str">
            <v>W530X74</v>
          </cell>
          <cell r="C132">
            <v>74.408000000000001</v>
          </cell>
          <cell r="D132">
            <v>9483.851999999999</v>
          </cell>
          <cell r="E132">
            <v>528.31999999999994</v>
          </cell>
          <cell r="F132">
            <v>165.86199999999999</v>
          </cell>
          <cell r="G132">
            <v>9.6519999999999992</v>
          </cell>
          <cell r="H132">
            <v>13.589</v>
          </cell>
          <cell r="I132">
            <v>0</v>
          </cell>
          <cell r="J132">
            <v>18.161000000000001</v>
          </cell>
          <cell r="K132">
            <v>6.1</v>
          </cell>
          <cell r="L132">
            <v>49.4</v>
          </cell>
          <cell r="M132">
            <v>409571722.79039997</v>
          </cell>
          <cell r="N132">
            <v>1802577.0399999998</v>
          </cell>
          <cell r="O132">
            <v>1548577.548</v>
          </cell>
          <cell r="P132">
            <v>207.77199999999999</v>
          </cell>
          <cell r="Q132">
            <v>10364162.497439999</v>
          </cell>
          <cell r="R132">
            <v>199922.18079999997</v>
          </cell>
          <cell r="S132">
            <v>125197.16895999998</v>
          </cell>
          <cell r="T132">
            <v>33.019999999999996</v>
          </cell>
          <cell r="U132">
            <v>474503.8251839999</v>
          </cell>
          <cell r="V132">
            <v>687451818342.64575</v>
          </cell>
        </row>
        <row r="133">
          <cell r="B133" t="str">
            <v>W530X66</v>
          </cell>
          <cell r="C133">
            <v>65.479039999999998</v>
          </cell>
          <cell r="D133">
            <v>8387.08</v>
          </cell>
          <cell r="E133">
            <v>525.78</v>
          </cell>
          <cell r="F133">
            <v>165.1</v>
          </cell>
          <cell r="G133">
            <v>8.8899999999999988</v>
          </cell>
          <cell r="H133">
            <v>11.43</v>
          </cell>
          <cell r="I133">
            <v>0</v>
          </cell>
          <cell r="J133">
            <v>17.145</v>
          </cell>
          <cell r="K133">
            <v>7.22</v>
          </cell>
          <cell r="L133">
            <v>53.6</v>
          </cell>
          <cell r="M133">
            <v>350883091.78079998</v>
          </cell>
          <cell r="N133">
            <v>1563325.9055999999</v>
          </cell>
          <cell r="O133">
            <v>1337184.4223999998</v>
          </cell>
          <cell r="P133">
            <v>204.72399999999999</v>
          </cell>
          <cell r="Q133">
            <v>8615990.5099199992</v>
          </cell>
          <cell r="R133">
            <v>167148.05279999998</v>
          </cell>
          <cell r="S133">
            <v>104385.59767999999</v>
          </cell>
          <cell r="T133">
            <v>32.003999999999998</v>
          </cell>
          <cell r="U133">
            <v>320498.19771199999</v>
          </cell>
          <cell r="V133">
            <v>566610678399.60254</v>
          </cell>
        </row>
        <row r="134">
          <cell r="B134" t="str">
            <v>W460X260</v>
          </cell>
          <cell r="C134">
            <v>260.428</v>
          </cell>
          <cell r="D134">
            <v>33096.707999999999</v>
          </cell>
          <cell r="E134">
            <v>508</v>
          </cell>
          <cell r="F134">
            <v>289.56</v>
          </cell>
          <cell r="G134">
            <v>22.605999999999998</v>
          </cell>
          <cell r="H134">
            <v>40.386000000000003</v>
          </cell>
          <cell r="I134">
            <v>0</v>
          </cell>
          <cell r="J134">
            <v>21.526499999999992</v>
          </cell>
          <cell r="K134">
            <v>3.58</v>
          </cell>
          <cell r="L134">
            <v>18</v>
          </cell>
          <cell r="M134">
            <v>1435998418.3199999</v>
          </cell>
          <cell r="N134">
            <v>6522051.4719999991</v>
          </cell>
          <cell r="O134">
            <v>5637150.0159999998</v>
          </cell>
          <cell r="P134">
            <v>208.27999999999997</v>
          </cell>
          <cell r="Q134">
            <v>162746487.40959999</v>
          </cell>
          <cell r="R134">
            <v>1737028.7839999998</v>
          </cell>
          <cell r="S134">
            <v>1127430.0031999999</v>
          </cell>
          <cell r="T134">
            <v>70.103999999999985</v>
          </cell>
          <cell r="U134">
            <v>14068622.185279997</v>
          </cell>
          <cell r="V134">
            <v>8942244355785.1973</v>
          </cell>
        </row>
        <row r="135">
          <cell r="B135" t="str">
            <v>W460X235</v>
          </cell>
          <cell r="C135">
            <v>235.12927999999999</v>
          </cell>
          <cell r="D135">
            <v>29870.907999999996</v>
          </cell>
          <cell r="E135">
            <v>500.37999999999994</v>
          </cell>
          <cell r="F135">
            <v>287.02</v>
          </cell>
          <cell r="G135">
            <v>20.574000000000002</v>
          </cell>
          <cell r="H135">
            <v>36.575999999999993</v>
          </cell>
          <cell r="I135">
            <v>0</v>
          </cell>
          <cell r="J135">
            <v>23.749000000000002</v>
          </cell>
          <cell r="K135">
            <v>3.92</v>
          </cell>
          <cell r="L135">
            <v>19.8</v>
          </cell>
          <cell r="M135">
            <v>1273668162.336</v>
          </cell>
          <cell r="N135">
            <v>5833794.7839999991</v>
          </cell>
          <cell r="O135">
            <v>5079989.84</v>
          </cell>
          <cell r="P135">
            <v>206.24799999999996</v>
          </cell>
          <cell r="Q135">
            <v>144432304.68319997</v>
          </cell>
          <cell r="R135">
            <v>1553493.6671999998</v>
          </cell>
          <cell r="S135">
            <v>1006165.7295999998</v>
          </cell>
          <cell r="T135">
            <v>69.596000000000004</v>
          </cell>
          <cell r="U135">
            <v>10489031.925119998</v>
          </cell>
          <cell r="V135">
            <v>7787540129662.7832</v>
          </cell>
        </row>
        <row r="136">
          <cell r="B136" t="str">
            <v>W460X213</v>
          </cell>
          <cell r="C136">
            <v>212.80687999999998</v>
          </cell>
          <cell r="D136">
            <v>27161.236000000001</v>
          </cell>
          <cell r="E136">
            <v>495.29999999999995</v>
          </cell>
          <cell r="F136">
            <v>284.47999999999996</v>
          </cell>
          <cell r="G136">
            <v>18.541999999999998</v>
          </cell>
          <cell r="H136">
            <v>33.527999999999999</v>
          </cell>
          <cell r="I136">
            <v>0</v>
          </cell>
          <cell r="J136">
            <v>22.034500000000001</v>
          </cell>
          <cell r="K136">
            <v>4.25</v>
          </cell>
          <cell r="L136">
            <v>22</v>
          </cell>
          <cell r="M136">
            <v>1144636420.3999999</v>
          </cell>
          <cell r="N136">
            <v>5276634.6079999991</v>
          </cell>
          <cell r="O136">
            <v>4621152.0479999995</v>
          </cell>
          <cell r="P136">
            <v>205.48599999999999</v>
          </cell>
          <cell r="Q136">
            <v>129447973.36159998</v>
          </cell>
          <cell r="R136">
            <v>1399455.2656</v>
          </cell>
          <cell r="S136">
            <v>909482.05199999991</v>
          </cell>
          <cell r="T136">
            <v>69.088000000000008</v>
          </cell>
          <cell r="U136">
            <v>7991643.3715199986</v>
          </cell>
          <cell r="V136">
            <v>6901371770080.4668</v>
          </cell>
        </row>
        <row r="137">
          <cell r="B137" t="str">
            <v>W460X193</v>
          </cell>
          <cell r="C137">
            <v>193.46079999999998</v>
          </cell>
          <cell r="D137">
            <v>24645.112000000001</v>
          </cell>
          <cell r="E137">
            <v>490.21999999999997</v>
          </cell>
          <cell r="F137">
            <v>284.47999999999996</v>
          </cell>
          <cell r="G137">
            <v>17.018000000000001</v>
          </cell>
          <cell r="H137">
            <v>30.479999999999997</v>
          </cell>
          <cell r="I137">
            <v>0</v>
          </cell>
          <cell r="J137">
            <v>21.907499999999999</v>
          </cell>
          <cell r="K137">
            <v>4.6500000000000004</v>
          </cell>
          <cell r="L137">
            <v>23.9</v>
          </cell>
          <cell r="M137">
            <v>1023929306.976</v>
          </cell>
          <cell r="N137">
            <v>4752248.5599999996</v>
          </cell>
          <cell r="O137">
            <v>4195088.3839999996</v>
          </cell>
          <cell r="P137">
            <v>203.96199999999996</v>
          </cell>
          <cell r="Q137">
            <v>115712336.31679998</v>
          </cell>
          <cell r="R137">
            <v>1256887.8088</v>
          </cell>
          <cell r="S137">
            <v>817714.49359999993</v>
          </cell>
          <cell r="T137">
            <v>68.58</v>
          </cell>
          <cell r="U137">
            <v>6035355.6711999997</v>
          </cell>
          <cell r="V137">
            <v>6068910583806.1689</v>
          </cell>
        </row>
        <row r="138">
          <cell r="B138" t="str">
            <v>W460X177</v>
          </cell>
          <cell r="C138">
            <v>177.09103999999999</v>
          </cell>
          <cell r="D138">
            <v>22645.115999999998</v>
          </cell>
          <cell r="E138">
            <v>482.59999999999997</v>
          </cell>
          <cell r="F138">
            <v>287.02</v>
          </cell>
          <cell r="G138">
            <v>16.637</v>
          </cell>
          <cell r="H138">
            <v>26.923999999999999</v>
          </cell>
          <cell r="I138">
            <v>0</v>
          </cell>
          <cell r="J138">
            <v>22.288499999999999</v>
          </cell>
          <cell r="K138">
            <v>5.31</v>
          </cell>
          <cell r="L138">
            <v>24.5</v>
          </cell>
          <cell r="M138">
            <v>911546822.06399989</v>
          </cell>
          <cell r="N138">
            <v>4293410.7679999992</v>
          </cell>
          <cell r="O138">
            <v>3785411.7839999995</v>
          </cell>
          <cell r="P138">
            <v>200.66</v>
          </cell>
          <cell r="Q138">
            <v>105306550.67679998</v>
          </cell>
          <cell r="R138">
            <v>1132346.1223999998</v>
          </cell>
          <cell r="S138">
            <v>735779.17359999986</v>
          </cell>
          <cell r="T138">
            <v>68.325999999999993</v>
          </cell>
          <cell r="U138">
            <v>4412053.1113599995</v>
          </cell>
          <cell r="V138">
            <v>5451278090763.9482</v>
          </cell>
        </row>
        <row r="139">
          <cell r="B139" t="str">
            <v>W460X158</v>
          </cell>
          <cell r="C139">
            <v>157.74495999999999</v>
          </cell>
          <cell r="D139">
            <v>20064.475999999999</v>
          </cell>
          <cell r="E139">
            <v>474.97999999999996</v>
          </cell>
          <cell r="F139">
            <v>284.47999999999996</v>
          </cell>
          <cell r="G139">
            <v>14.985999999999999</v>
          </cell>
          <cell r="H139">
            <v>23.875999999999998</v>
          </cell>
          <cell r="I139">
            <v>0</v>
          </cell>
          <cell r="J139">
            <v>22.161499999999997</v>
          </cell>
          <cell r="K139">
            <v>5.96</v>
          </cell>
          <cell r="L139">
            <v>27.2</v>
          </cell>
          <cell r="M139">
            <v>795002022.89599991</v>
          </cell>
          <cell r="N139">
            <v>3769024.7199999997</v>
          </cell>
          <cell r="O139">
            <v>3342961.0559999999</v>
          </cell>
          <cell r="P139">
            <v>199.136</v>
          </cell>
          <cell r="Q139">
            <v>91570913.631999984</v>
          </cell>
          <cell r="R139">
            <v>991417.37199999986</v>
          </cell>
          <cell r="S139">
            <v>645650.32159999991</v>
          </cell>
          <cell r="T139">
            <v>67.563999999999993</v>
          </cell>
          <cell r="U139">
            <v>3113411.0634880001</v>
          </cell>
          <cell r="V139">
            <v>4672524077797.6699</v>
          </cell>
        </row>
        <row r="140">
          <cell r="B140" t="str">
            <v>W460X144</v>
          </cell>
          <cell r="C140">
            <v>144.35151999999999</v>
          </cell>
          <cell r="D140">
            <v>18387.059999999998</v>
          </cell>
          <cell r="E140">
            <v>472.44</v>
          </cell>
          <cell r="F140">
            <v>281.94</v>
          </cell>
          <cell r="G140">
            <v>13.589</v>
          </cell>
          <cell r="H140">
            <v>22.097999999999999</v>
          </cell>
          <cell r="I140">
            <v>0</v>
          </cell>
          <cell r="J140">
            <v>22.351999999999997</v>
          </cell>
          <cell r="K140">
            <v>6.41</v>
          </cell>
          <cell r="L140">
            <v>30</v>
          </cell>
          <cell r="M140">
            <v>728404994.79999995</v>
          </cell>
          <cell r="N140">
            <v>3457670.5039999997</v>
          </cell>
          <cell r="O140">
            <v>3080768.0319999997</v>
          </cell>
          <cell r="P140">
            <v>198.62799999999999</v>
          </cell>
          <cell r="Q140">
            <v>83662516.545599997</v>
          </cell>
          <cell r="R140">
            <v>906204.63919999986</v>
          </cell>
          <cell r="S140">
            <v>591573.01039999991</v>
          </cell>
          <cell r="T140">
            <v>67.309999999999988</v>
          </cell>
          <cell r="U140">
            <v>2439116.1540159998</v>
          </cell>
          <cell r="V140">
            <v>4242866691333.5166</v>
          </cell>
        </row>
        <row r="141">
          <cell r="B141" t="str">
            <v>W460X128</v>
          </cell>
          <cell r="C141">
            <v>127.98175999999999</v>
          </cell>
          <cell r="D141">
            <v>16322.547999999999</v>
          </cell>
          <cell r="E141">
            <v>467.35999999999996</v>
          </cell>
          <cell r="F141">
            <v>281.94</v>
          </cell>
          <cell r="G141">
            <v>12.191999999999998</v>
          </cell>
          <cell r="H141">
            <v>19.558</v>
          </cell>
          <cell r="I141">
            <v>0</v>
          </cell>
          <cell r="J141">
            <v>21.716999999999999</v>
          </cell>
          <cell r="K141">
            <v>7.2</v>
          </cell>
          <cell r="L141">
            <v>33.4</v>
          </cell>
          <cell r="M141">
            <v>636834081.16799998</v>
          </cell>
          <cell r="N141">
            <v>3047993.9039999996</v>
          </cell>
          <cell r="O141">
            <v>2720252.6239999998</v>
          </cell>
          <cell r="P141">
            <v>197.35799999999998</v>
          </cell>
          <cell r="Q141">
            <v>72840499.479999989</v>
          </cell>
          <cell r="R141">
            <v>793133.89759999991</v>
          </cell>
          <cell r="S141">
            <v>517831.22239999997</v>
          </cell>
          <cell r="T141">
            <v>66.801999999999992</v>
          </cell>
          <cell r="U141">
            <v>1706548.8449599997</v>
          </cell>
          <cell r="V141">
            <v>3652087784945.3052</v>
          </cell>
        </row>
        <row r="142">
          <cell r="B142" t="str">
            <v>W460X113</v>
          </cell>
          <cell r="C142">
            <v>113.10015999999999</v>
          </cell>
          <cell r="D142">
            <v>14387.067999999999</v>
          </cell>
          <cell r="E142">
            <v>462.28</v>
          </cell>
          <cell r="F142">
            <v>279.39999999999998</v>
          </cell>
          <cell r="G142">
            <v>10.795</v>
          </cell>
          <cell r="H142">
            <v>17.272000000000002</v>
          </cell>
          <cell r="I142">
            <v>0</v>
          </cell>
          <cell r="J142">
            <v>22.415499999999998</v>
          </cell>
          <cell r="K142">
            <v>8.11</v>
          </cell>
          <cell r="L142">
            <v>37.799999999999997</v>
          </cell>
          <cell r="M142">
            <v>553587796.04799998</v>
          </cell>
          <cell r="N142">
            <v>2671091.4319999996</v>
          </cell>
          <cell r="O142">
            <v>2392511.3439999996</v>
          </cell>
          <cell r="P142">
            <v>196.34200000000001</v>
          </cell>
          <cell r="Q142">
            <v>63267176.691199996</v>
          </cell>
          <cell r="R142">
            <v>691534.10080000001</v>
          </cell>
          <cell r="S142">
            <v>452282.96639999998</v>
          </cell>
          <cell r="T142">
            <v>66.293999999999997</v>
          </cell>
          <cell r="U142">
            <v>1177934.9344479998</v>
          </cell>
          <cell r="V142">
            <v>3141869638519.123</v>
          </cell>
        </row>
        <row r="143">
          <cell r="B143" t="str">
            <v>W460X106</v>
          </cell>
          <cell r="C143">
            <v>105.65935999999999</v>
          </cell>
          <cell r="D143">
            <v>13419.328</v>
          </cell>
          <cell r="E143">
            <v>469.9</v>
          </cell>
          <cell r="F143">
            <v>194.05599999999998</v>
          </cell>
          <cell r="G143">
            <v>12.572999999999999</v>
          </cell>
          <cell r="H143">
            <v>20.574000000000002</v>
          </cell>
          <cell r="I143">
            <v>0</v>
          </cell>
          <cell r="J143">
            <v>17.525999999999993</v>
          </cell>
          <cell r="K143">
            <v>4.71</v>
          </cell>
          <cell r="L143">
            <v>32.4</v>
          </cell>
          <cell r="M143">
            <v>486990767.95199996</v>
          </cell>
          <cell r="N143">
            <v>2392511.3439999996</v>
          </cell>
          <cell r="O143">
            <v>2081157.1279999998</v>
          </cell>
          <cell r="P143">
            <v>190.5</v>
          </cell>
          <cell r="Q143">
            <v>25098754.963679995</v>
          </cell>
          <cell r="R143">
            <v>404760.48079999996</v>
          </cell>
          <cell r="S143">
            <v>258915.61119999998</v>
          </cell>
          <cell r="T143">
            <v>43.18</v>
          </cell>
          <cell r="U143">
            <v>1452647.6753439999</v>
          </cell>
          <cell r="V143">
            <v>1262118572738.4512</v>
          </cell>
        </row>
        <row r="144">
          <cell r="B144" t="str">
            <v>W460X97</v>
          </cell>
          <cell r="C144">
            <v>96.730399999999989</v>
          </cell>
          <cell r="D144">
            <v>12322.556</v>
          </cell>
          <cell r="E144">
            <v>467.35999999999996</v>
          </cell>
          <cell r="F144">
            <v>192.78599999999997</v>
          </cell>
          <cell r="G144">
            <v>11.43</v>
          </cell>
          <cell r="H144">
            <v>19.049999999999997</v>
          </cell>
          <cell r="I144">
            <v>0</v>
          </cell>
          <cell r="J144">
            <v>17.462499999999999</v>
          </cell>
          <cell r="K144">
            <v>5.0599999999999996</v>
          </cell>
          <cell r="L144">
            <v>35.700000000000003</v>
          </cell>
          <cell r="M144">
            <v>445367625.39199996</v>
          </cell>
          <cell r="N144">
            <v>2179479.5119999996</v>
          </cell>
          <cell r="O144">
            <v>1917286.4879999999</v>
          </cell>
          <cell r="P144">
            <v>190.24599999999998</v>
          </cell>
          <cell r="Q144">
            <v>22809482.122879997</v>
          </cell>
          <cell r="R144">
            <v>368708.93999999994</v>
          </cell>
          <cell r="S144">
            <v>235973.72159999999</v>
          </cell>
          <cell r="T144">
            <v>42.925999999999995</v>
          </cell>
          <cell r="U144">
            <v>1136311.791888</v>
          </cell>
          <cell r="V144">
            <v>1138592074130.0071</v>
          </cell>
        </row>
        <row r="145">
          <cell r="B145" t="str">
            <v>W460X89</v>
          </cell>
          <cell r="C145">
            <v>89.289599999999993</v>
          </cell>
          <cell r="D145">
            <v>11354.816000000001</v>
          </cell>
          <cell r="E145">
            <v>462.28</v>
          </cell>
          <cell r="F145">
            <v>192.02399999999997</v>
          </cell>
          <cell r="G145">
            <v>10.540999999999999</v>
          </cell>
          <cell r="H145">
            <v>17.652999999999999</v>
          </cell>
          <cell r="I145">
            <v>0</v>
          </cell>
          <cell r="J145">
            <v>17.271999999999998</v>
          </cell>
          <cell r="K145">
            <v>5.44</v>
          </cell>
          <cell r="L145">
            <v>38.700000000000003</v>
          </cell>
          <cell r="M145">
            <v>409571722.79039997</v>
          </cell>
          <cell r="N145">
            <v>2015608.8719999997</v>
          </cell>
          <cell r="O145">
            <v>1769802.9119999998</v>
          </cell>
          <cell r="P145">
            <v>189.73799999999997</v>
          </cell>
          <cell r="Q145">
            <v>20853194.422559999</v>
          </cell>
          <cell r="R145">
            <v>337573.5184</v>
          </cell>
          <cell r="S145">
            <v>217947.95119999998</v>
          </cell>
          <cell r="T145">
            <v>42.671999999999997</v>
          </cell>
          <cell r="U145">
            <v>903222.19355199987</v>
          </cell>
          <cell r="V145">
            <v>1036548444844.7705</v>
          </cell>
        </row>
        <row r="146">
          <cell r="B146" t="str">
            <v>W460X82</v>
          </cell>
          <cell r="C146">
            <v>81.848799999999997</v>
          </cell>
          <cell r="D146">
            <v>10451.591999999999</v>
          </cell>
          <cell r="E146">
            <v>459.74</v>
          </cell>
          <cell r="F146">
            <v>191.262</v>
          </cell>
          <cell r="G146">
            <v>9.9060000000000006</v>
          </cell>
          <cell r="H146">
            <v>16.001999999999999</v>
          </cell>
          <cell r="I146">
            <v>0</v>
          </cell>
          <cell r="J146">
            <v>17.3355</v>
          </cell>
          <cell r="K146">
            <v>5.98</v>
          </cell>
          <cell r="L146">
            <v>41.1</v>
          </cell>
          <cell r="M146">
            <v>370445968.78399998</v>
          </cell>
          <cell r="N146">
            <v>1835351.1679999998</v>
          </cell>
          <cell r="O146">
            <v>1610848.3911999997</v>
          </cell>
          <cell r="P146">
            <v>188.214</v>
          </cell>
          <cell r="Q146">
            <v>18688791.009439997</v>
          </cell>
          <cell r="R146">
            <v>303160.68399999995</v>
          </cell>
          <cell r="S146">
            <v>195006.06159999999</v>
          </cell>
          <cell r="T146">
            <v>42.417999999999999</v>
          </cell>
          <cell r="U146">
            <v>690944.1664959999</v>
          </cell>
          <cell r="V146">
            <v>921078022232.52917</v>
          </cell>
        </row>
        <row r="147">
          <cell r="B147" t="str">
            <v>W460X74</v>
          </cell>
          <cell r="C147">
            <v>74.408000000000001</v>
          </cell>
          <cell r="D147">
            <v>9483.851999999999</v>
          </cell>
          <cell r="E147">
            <v>457.2</v>
          </cell>
          <cell r="F147">
            <v>190.5</v>
          </cell>
          <cell r="G147">
            <v>9.0169999999999995</v>
          </cell>
          <cell r="H147">
            <v>14.477999999999998</v>
          </cell>
          <cell r="I147">
            <v>0</v>
          </cell>
          <cell r="J147">
            <v>17.272000000000002</v>
          </cell>
          <cell r="K147">
            <v>6.57</v>
          </cell>
          <cell r="L147">
            <v>45.2</v>
          </cell>
          <cell r="M147">
            <v>332985140.47999996</v>
          </cell>
          <cell r="N147">
            <v>1655093.4639999999</v>
          </cell>
          <cell r="O147">
            <v>1456809.9896</v>
          </cell>
          <cell r="P147">
            <v>187.452</v>
          </cell>
          <cell r="Q147">
            <v>16690880.16656</v>
          </cell>
          <cell r="R147">
            <v>272025.26240000001</v>
          </cell>
          <cell r="S147">
            <v>175341.58479999998</v>
          </cell>
          <cell r="T147">
            <v>41.91</v>
          </cell>
          <cell r="U147">
            <v>516126.96774399997</v>
          </cell>
          <cell r="V147">
            <v>816349034281.89185</v>
          </cell>
        </row>
        <row r="148">
          <cell r="B148" t="str">
            <v>W460X68</v>
          </cell>
          <cell r="C148">
            <v>68.455359999999999</v>
          </cell>
          <cell r="D148">
            <v>8709.66</v>
          </cell>
          <cell r="E148">
            <v>459.74</v>
          </cell>
          <cell r="F148">
            <v>153.92399999999998</v>
          </cell>
          <cell r="G148">
            <v>9.1439999999999984</v>
          </cell>
          <cell r="H148">
            <v>15.366999999999999</v>
          </cell>
          <cell r="I148">
            <v>0</v>
          </cell>
          <cell r="J148">
            <v>16.383000000000003</v>
          </cell>
          <cell r="K148">
            <v>5.01</v>
          </cell>
          <cell r="L148">
            <v>44.6</v>
          </cell>
          <cell r="M148">
            <v>296356775.02719998</v>
          </cell>
          <cell r="N148">
            <v>1486306.7047999999</v>
          </cell>
          <cell r="O148">
            <v>1291300.6431999998</v>
          </cell>
          <cell r="P148">
            <v>184.14999999999998</v>
          </cell>
          <cell r="Q148">
            <v>9365207.0759999994</v>
          </cell>
          <cell r="R148">
            <v>191728.64879999997</v>
          </cell>
          <cell r="S148">
            <v>121755.88551999998</v>
          </cell>
          <cell r="T148">
            <v>32.765999999999998</v>
          </cell>
          <cell r="U148">
            <v>507802.33923199994</v>
          </cell>
          <cell r="V148">
            <v>459196331783.56415</v>
          </cell>
        </row>
        <row r="149">
          <cell r="B149" t="str">
            <v>W460X60</v>
          </cell>
          <cell r="C149">
            <v>59.526399999999995</v>
          </cell>
          <cell r="D149">
            <v>7612.8879999999999</v>
          </cell>
          <cell r="E149">
            <v>454.65999999999991</v>
          </cell>
          <cell r="F149">
            <v>152.90799999999999</v>
          </cell>
          <cell r="G149">
            <v>8.0009999999999994</v>
          </cell>
          <cell r="H149">
            <v>13.334999999999999</v>
          </cell>
          <cell r="I149">
            <v>0</v>
          </cell>
          <cell r="J149">
            <v>16.827500000000001</v>
          </cell>
          <cell r="K149">
            <v>5.73</v>
          </cell>
          <cell r="L149">
            <v>50.9</v>
          </cell>
          <cell r="M149">
            <v>254733632.46719998</v>
          </cell>
          <cell r="N149">
            <v>1284745.8176</v>
          </cell>
          <cell r="O149">
            <v>1120875.1776000001</v>
          </cell>
          <cell r="P149">
            <v>183.13399999999999</v>
          </cell>
          <cell r="Q149">
            <v>7950020.22896</v>
          </cell>
          <cell r="R149">
            <v>163051.28679999997</v>
          </cell>
          <cell r="S149">
            <v>104057.85639999999</v>
          </cell>
          <cell r="T149">
            <v>32.257999999999996</v>
          </cell>
          <cell r="U149">
            <v>337147.45473599999</v>
          </cell>
          <cell r="V149">
            <v>386691647817.73822</v>
          </cell>
        </row>
        <row r="150">
          <cell r="B150" t="str">
            <v>W460X52</v>
          </cell>
          <cell r="C150">
            <v>52.085599999999999</v>
          </cell>
          <cell r="D150">
            <v>6645.1480000000001</v>
          </cell>
          <cell r="E150">
            <v>449.58</v>
          </cell>
          <cell r="F150">
            <v>152.39999999999998</v>
          </cell>
          <cell r="G150">
            <v>7.6199999999999992</v>
          </cell>
          <cell r="H150">
            <v>10.795</v>
          </cell>
          <cell r="I150">
            <v>0</v>
          </cell>
          <cell r="J150">
            <v>17.78</v>
          </cell>
          <cell r="K150">
            <v>7.06</v>
          </cell>
          <cell r="L150">
            <v>53.5</v>
          </cell>
          <cell r="M150">
            <v>212278027.05599996</v>
          </cell>
          <cell r="N150">
            <v>1089739.7559999998</v>
          </cell>
          <cell r="O150">
            <v>943894.88639999996</v>
          </cell>
          <cell r="P150">
            <v>178.816</v>
          </cell>
          <cell r="Q150">
            <v>6368340.8116799993</v>
          </cell>
          <cell r="R150">
            <v>132079.73584000001</v>
          </cell>
          <cell r="S150">
            <v>83901.76767999999</v>
          </cell>
          <cell r="T150">
            <v>30.987999999999996</v>
          </cell>
          <cell r="U150">
            <v>210613.10135359998</v>
          </cell>
          <cell r="V150">
            <v>306130887855.70941</v>
          </cell>
        </row>
        <row r="151">
          <cell r="B151" t="str">
            <v>W410X149</v>
          </cell>
          <cell r="C151">
            <v>148.816</v>
          </cell>
          <cell r="D151">
            <v>19161.252</v>
          </cell>
          <cell r="E151">
            <v>431.79999999999995</v>
          </cell>
          <cell r="F151">
            <v>264.15999999999997</v>
          </cell>
          <cell r="G151">
            <v>14.858999999999998</v>
          </cell>
          <cell r="H151">
            <v>25.018999999999998</v>
          </cell>
          <cell r="I151">
            <v>0</v>
          </cell>
          <cell r="J151">
            <v>22.606000000000002</v>
          </cell>
          <cell r="K151">
            <v>5.29</v>
          </cell>
          <cell r="L151">
            <v>23.2</v>
          </cell>
          <cell r="M151">
            <v>624347138.39999998</v>
          </cell>
          <cell r="N151">
            <v>3277412.8</v>
          </cell>
          <cell r="O151">
            <v>2900510.3279999997</v>
          </cell>
          <cell r="P151">
            <v>180.33999999999997</v>
          </cell>
          <cell r="Q151">
            <v>77419045.161599994</v>
          </cell>
          <cell r="R151">
            <v>901288.5199999999</v>
          </cell>
          <cell r="S151">
            <v>585018.18480000005</v>
          </cell>
          <cell r="T151">
            <v>63.5</v>
          </cell>
          <cell r="U151">
            <v>3417260.0041760001</v>
          </cell>
          <cell r="V151">
            <v>3195576811827.1421</v>
          </cell>
        </row>
        <row r="152">
          <cell r="B152" t="str">
            <v>W410X132</v>
          </cell>
          <cell r="C152">
            <v>132.44623999999999</v>
          </cell>
          <cell r="D152">
            <v>17032.223999999998</v>
          </cell>
          <cell r="E152">
            <v>426.71999999999997</v>
          </cell>
          <cell r="F152">
            <v>264.15999999999997</v>
          </cell>
          <cell r="G152">
            <v>13.334999999999999</v>
          </cell>
          <cell r="H152">
            <v>22.224999999999998</v>
          </cell>
          <cell r="I152">
            <v>0</v>
          </cell>
          <cell r="J152">
            <v>22.224999999999998</v>
          </cell>
          <cell r="K152">
            <v>5.92</v>
          </cell>
          <cell r="L152">
            <v>25.9</v>
          </cell>
          <cell r="M152">
            <v>545263167.53599989</v>
          </cell>
          <cell r="N152">
            <v>2900510.3279999997</v>
          </cell>
          <cell r="O152">
            <v>2572769.048</v>
          </cell>
          <cell r="P152">
            <v>179.07</v>
          </cell>
          <cell r="Q152">
            <v>67845722.372799993</v>
          </cell>
          <cell r="R152">
            <v>789856.48479999998</v>
          </cell>
          <cell r="S152">
            <v>514553.80959999992</v>
          </cell>
          <cell r="T152">
            <v>62.991999999999997</v>
          </cell>
          <cell r="U152">
            <v>2426629.2112479997</v>
          </cell>
          <cell r="V152">
            <v>2765919425362.9888</v>
          </cell>
        </row>
        <row r="153">
          <cell r="B153" t="str">
            <v>W410X114</v>
          </cell>
          <cell r="C153">
            <v>114.58832</v>
          </cell>
          <cell r="D153">
            <v>14774.163999999999</v>
          </cell>
          <cell r="E153">
            <v>419.09999999999997</v>
          </cell>
          <cell r="F153">
            <v>261.62</v>
          </cell>
          <cell r="G153">
            <v>11.557</v>
          </cell>
          <cell r="H153">
            <v>19.303999999999998</v>
          </cell>
          <cell r="I153">
            <v>0</v>
          </cell>
          <cell r="J153">
            <v>21.971</v>
          </cell>
          <cell r="K153">
            <v>6.77</v>
          </cell>
          <cell r="L153">
            <v>29.9</v>
          </cell>
          <cell r="M153">
            <v>466179196.67199993</v>
          </cell>
          <cell r="N153">
            <v>2490833.7279999997</v>
          </cell>
          <cell r="O153">
            <v>2228640.7039999999</v>
          </cell>
          <cell r="P153">
            <v>177.79999999999998</v>
          </cell>
          <cell r="Q153">
            <v>57439936.732799992</v>
          </cell>
          <cell r="R153">
            <v>675147.0368</v>
          </cell>
          <cell r="S153">
            <v>440812.02159999992</v>
          </cell>
          <cell r="T153">
            <v>62.483999999999995</v>
          </cell>
          <cell r="U153">
            <v>1606653.3028159998</v>
          </cell>
          <cell r="V153">
            <v>2301352376248.6226</v>
          </cell>
        </row>
        <row r="154">
          <cell r="B154" t="str">
            <v>W410X100</v>
          </cell>
          <cell r="C154">
            <v>99.70671999999999</v>
          </cell>
          <cell r="D154">
            <v>12903.199999999999</v>
          </cell>
          <cell r="E154">
            <v>414.02</v>
          </cell>
          <cell r="F154">
            <v>259.08</v>
          </cell>
          <cell r="G154">
            <v>10.032999999999999</v>
          </cell>
          <cell r="H154">
            <v>16.890999999999998</v>
          </cell>
          <cell r="I154">
            <v>0</v>
          </cell>
          <cell r="J154">
            <v>22.796500000000002</v>
          </cell>
          <cell r="K154">
            <v>7.7</v>
          </cell>
          <cell r="L154">
            <v>34.4</v>
          </cell>
          <cell r="M154">
            <v>403744482.83199996</v>
          </cell>
          <cell r="N154">
            <v>2163092.4479999999</v>
          </cell>
          <cell r="O154">
            <v>1950060.6159999999</v>
          </cell>
          <cell r="P154">
            <v>177.03799999999998</v>
          </cell>
          <cell r="Q154">
            <v>49531539.646399997</v>
          </cell>
          <cell r="R154">
            <v>583379.47840000002</v>
          </cell>
          <cell r="S154">
            <v>380179.88479999994</v>
          </cell>
          <cell r="T154">
            <v>61.975999999999992</v>
          </cell>
          <cell r="U154">
            <v>1090526.335072</v>
          </cell>
          <cell r="V154">
            <v>1960311825742.7007</v>
          </cell>
        </row>
        <row r="155">
          <cell r="B155" t="str">
            <v>W410X85</v>
          </cell>
          <cell r="C155">
            <v>84.825119999999998</v>
          </cell>
          <cell r="D155">
            <v>10838.688</v>
          </cell>
          <cell r="E155">
            <v>416.55999999999995</v>
          </cell>
          <cell r="F155">
            <v>180.84799999999998</v>
          </cell>
          <cell r="G155">
            <v>10.921999999999999</v>
          </cell>
          <cell r="H155">
            <v>18.160999999999998</v>
          </cell>
          <cell r="I155">
            <v>0</v>
          </cell>
          <cell r="J155">
            <v>16.763999999999999</v>
          </cell>
          <cell r="K155">
            <v>4.9800000000000004</v>
          </cell>
          <cell r="L155">
            <v>33</v>
          </cell>
          <cell r="M155">
            <v>315503420.60479999</v>
          </cell>
          <cell r="N155">
            <v>1720641.7199999997</v>
          </cell>
          <cell r="O155">
            <v>1510887.3007999999</v>
          </cell>
          <cell r="P155">
            <v>170.68799999999999</v>
          </cell>
          <cell r="Q155">
            <v>17939574.443359997</v>
          </cell>
          <cell r="R155">
            <v>309715.50959999993</v>
          </cell>
          <cell r="S155">
            <v>198283.47439999998</v>
          </cell>
          <cell r="T155">
            <v>40.64</v>
          </cell>
          <cell r="U155">
            <v>924033.76483200002</v>
          </cell>
          <cell r="V155">
            <v>714305404996.65527</v>
          </cell>
        </row>
        <row r="156">
          <cell r="B156" t="str">
            <v>W410X75</v>
          </cell>
          <cell r="C156">
            <v>74.408000000000001</v>
          </cell>
          <cell r="D156">
            <v>9483.851999999999</v>
          </cell>
          <cell r="E156">
            <v>414.02</v>
          </cell>
          <cell r="F156">
            <v>179.578</v>
          </cell>
          <cell r="G156">
            <v>9.6519999999999992</v>
          </cell>
          <cell r="H156">
            <v>16.001999999999999</v>
          </cell>
          <cell r="I156">
            <v>0</v>
          </cell>
          <cell r="J156">
            <v>17.3355</v>
          </cell>
          <cell r="K156">
            <v>5.61</v>
          </cell>
          <cell r="L156">
            <v>37.4</v>
          </cell>
          <cell r="M156">
            <v>274296509.47039998</v>
          </cell>
          <cell r="N156">
            <v>1507609.8879999998</v>
          </cell>
          <cell r="O156">
            <v>1327352.1839999999</v>
          </cell>
          <cell r="P156">
            <v>169.672</v>
          </cell>
          <cell r="Q156">
            <v>15483809.03232</v>
          </cell>
          <cell r="R156">
            <v>267109.14319999999</v>
          </cell>
          <cell r="S156">
            <v>172064.17199999999</v>
          </cell>
          <cell r="T156">
            <v>40.386000000000003</v>
          </cell>
          <cell r="U156">
            <v>632671.7669119999</v>
          </cell>
          <cell r="V156">
            <v>609576417046.01794</v>
          </cell>
        </row>
        <row r="157">
          <cell r="B157" t="str">
            <v>W410X67</v>
          </cell>
          <cell r="C157">
            <v>66.967199999999991</v>
          </cell>
          <cell r="D157">
            <v>8580.6280000000006</v>
          </cell>
          <cell r="E157">
            <v>408.94</v>
          </cell>
          <cell r="F157">
            <v>178.816</v>
          </cell>
          <cell r="G157">
            <v>8.7629999999999981</v>
          </cell>
          <cell r="H157">
            <v>14.350999999999997</v>
          </cell>
          <cell r="I157">
            <v>0</v>
          </cell>
          <cell r="J157">
            <v>17.399000000000001</v>
          </cell>
          <cell r="K157">
            <v>6.23</v>
          </cell>
          <cell r="L157">
            <v>41.1</v>
          </cell>
          <cell r="M157">
            <v>243911615.40159997</v>
          </cell>
          <cell r="N157">
            <v>1348655.3671999997</v>
          </cell>
          <cell r="O157">
            <v>1191339.5527999999</v>
          </cell>
          <cell r="P157">
            <v>168.91</v>
          </cell>
          <cell r="Q157">
            <v>13652390.759679997</v>
          </cell>
          <cell r="R157">
            <v>237612.42799999999</v>
          </cell>
          <cell r="S157">
            <v>153055.17775999999</v>
          </cell>
          <cell r="T157">
            <v>39.878</v>
          </cell>
          <cell r="U157">
            <v>462016.88241600001</v>
          </cell>
          <cell r="V157">
            <v>534386374414.79102</v>
          </cell>
        </row>
        <row r="158">
          <cell r="B158" t="str">
            <v>W410X60</v>
          </cell>
          <cell r="C158">
            <v>59.526399999999995</v>
          </cell>
          <cell r="D158">
            <v>7612.8879999999999</v>
          </cell>
          <cell r="E158">
            <v>406.4</v>
          </cell>
          <cell r="F158">
            <v>177.79999999999998</v>
          </cell>
          <cell r="G158">
            <v>7.746999999999999</v>
          </cell>
          <cell r="H158">
            <v>12.827</v>
          </cell>
          <cell r="I158">
            <v>0</v>
          </cell>
          <cell r="J158">
            <v>17.335499999999996</v>
          </cell>
          <cell r="K158">
            <v>6.93</v>
          </cell>
          <cell r="L158">
            <v>46.5</v>
          </cell>
          <cell r="M158">
            <v>215607878.46079999</v>
          </cell>
          <cell r="N158">
            <v>1196255.6719999998</v>
          </cell>
          <cell r="O158">
            <v>1060243.0407999998</v>
          </cell>
          <cell r="P158">
            <v>168.40199999999999</v>
          </cell>
          <cell r="Q158">
            <v>12029088.199839998</v>
          </cell>
          <cell r="R158">
            <v>208115.71279999998</v>
          </cell>
          <cell r="S158">
            <v>135193.27799999999</v>
          </cell>
          <cell r="T158">
            <v>39.878</v>
          </cell>
          <cell r="U158">
            <v>330487.7519264</v>
          </cell>
          <cell r="V158">
            <v>467252407779.76703</v>
          </cell>
        </row>
        <row r="159">
          <cell r="B159" t="str">
            <v>W410X53</v>
          </cell>
          <cell r="C159">
            <v>53.57376</v>
          </cell>
          <cell r="D159">
            <v>6838.695999999999</v>
          </cell>
          <cell r="E159">
            <v>403.86</v>
          </cell>
          <cell r="F159">
            <v>177.54599999999999</v>
          </cell>
          <cell r="G159">
            <v>7.4929999999999994</v>
          </cell>
          <cell r="H159">
            <v>10.921999999999999</v>
          </cell>
          <cell r="I159">
            <v>0</v>
          </cell>
          <cell r="J159">
            <v>17.652999999999999</v>
          </cell>
          <cell r="K159">
            <v>8.1199999999999992</v>
          </cell>
          <cell r="L159">
            <v>48.1</v>
          </cell>
          <cell r="M159">
            <v>186471678.6688</v>
          </cell>
          <cell r="N159">
            <v>1048772.0959999999</v>
          </cell>
          <cell r="O159">
            <v>925869.11599999992</v>
          </cell>
          <cell r="P159">
            <v>165.35399999999998</v>
          </cell>
          <cell r="Q159">
            <v>10197669.927199999</v>
          </cell>
          <cell r="R159">
            <v>176980.29120000001</v>
          </cell>
          <cell r="S159">
            <v>114709.44799999999</v>
          </cell>
          <cell r="T159">
            <v>38.607999999999997</v>
          </cell>
          <cell r="U159">
            <v>226846.12695199999</v>
          </cell>
          <cell r="V159">
            <v>392062365148.54016</v>
          </cell>
        </row>
        <row r="160">
          <cell r="B160" t="str">
            <v>W410X46.1</v>
          </cell>
          <cell r="C160">
            <v>46.132959999999997</v>
          </cell>
          <cell r="D160">
            <v>5890.3108000000002</v>
          </cell>
          <cell r="E160">
            <v>403.86</v>
          </cell>
          <cell r="F160">
            <v>140.46199999999999</v>
          </cell>
          <cell r="G160">
            <v>6.9850000000000003</v>
          </cell>
          <cell r="H160">
            <v>11.176</v>
          </cell>
          <cell r="I160">
            <v>0</v>
          </cell>
          <cell r="J160">
            <v>17.399000000000001</v>
          </cell>
          <cell r="K160">
            <v>6.28</v>
          </cell>
          <cell r="L160">
            <v>51.6</v>
          </cell>
          <cell r="M160">
            <v>156086784.59999999</v>
          </cell>
          <cell r="N160">
            <v>884901.45599999989</v>
          </cell>
          <cell r="O160">
            <v>773469.42079999996</v>
          </cell>
          <cell r="P160">
            <v>162.81399999999999</v>
          </cell>
          <cell r="Q160">
            <v>5161269.6774399998</v>
          </cell>
          <cell r="R160">
            <v>115201.05992</v>
          </cell>
          <cell r="S160">
            <v>73577.917359999992</v>
          </cell>
          <cell r="T160">
            <v>29.717999999999996</v>
          </cell>
          <cell r="U160">
            <v>191882.6872016</v>
          </cell>
          <cell r="V160">
            <v>198448005373.13092</v>
          </cell>
        </row>
        <row r="161">
          <cell r="B161" t="str">
            <v>W410X38.8</v>
          </cell>
          <cell r="C161">
            <v>38.692160000000001</v>
          </cell>
          <cell r="D161">
            <v>4954.8287999999993</v>
          </cell>
          <cell r="E161">
            <v>398.78</v>
          </cell>
          <cell r="F161">
            <v>139.69999999999999</v>
          </cell>
          <cell r="G161">
            <v>6.35</v>
          </cell>
          <cell r="H161">
            <v>8.7629999999999981</v>
          </cell>
          <cell r="I161">
            <v>0</v>
          </cell>
          <cell r="J161">
            <v>18.224499999999999</v>
          </cell>
          <cell r="K161">
            <v>7.97</v>
          </cell>
          <cell r="L161">
            <v>56.8</v>
          </cell>
          <cell r="M161">
            <v>125285659.10559998</v>
          </cell>
          <cell r="N161">
            <v>724308.22879999992</v>
          </cell>
          <cell r="O161">
            <v>629263.2575999999</v>
          </cell>
          <cell r="P161">
            <v>159.00399999999999</v>
          </cell>
          <cell r="Q161">
            <v>3991659.3715039995</v>
          </cell>
          <cell r="R161">
            <v>89801.110719999997</v>
          </cell>
          <cell r="S161">
            <v>57190.853360000001</v>
          </cell>
          <cell r="T161">
            <v>28.448</v>
          </cell>
          <cell r="U161">
            <v>109052.63350719999</v>
          </cell>
          <cell r="V161">
            <v>151722764595.15424</v>
          </cell>
        </row>
        <row r="162">
          <cell r="B162" t="str">
            <v>W360X1202</v>
          </cell>
          <cell r="C162">
            <v>1202.43328</v>
          </cell>
          <cell r="D162">
            <v>152902.91999999998</v>
          </cell>
          <cell r="E162">
            <v>579.12</v>
          </cell>
          <cell r="F162">
            <v>472.44</v>
          </cell>
          <cell r="G162">
            <v>94.995999999999995</v>
          </cell>
          <cell r="H162">
            <v>130.048</v>
          </cell>
          <cell r="I162">
            <v>0</v>
          </cell>
          <cell r="J162">
            <v>33.464499999999987</v>
          </cell>
          <cell r="K162">
            <v>1.81</v>
          </cell>
          <cell r="L162">
            <v>3.05</v>
          </cell>
          <cell r="M162">
            <v>6659702809.5999994</v>
          </cell>
          <cell r="N162">
            <v>29988327.119999997</v>
          </cell>
          <cell r="O162">
            <v>22941889.599999998</v>
          </cell>
          <cell r="P162">
            <v>208.27999999999997</v>
          </cell>
          <cell r="Q162">
            <v>2293435155.0559998</v>
          </cell>
          <cell r="R162">
            <v>15190808.327999998</v>
          </cell>
          <cell r="S162">
            <v>9733916.0159999989</v>
          </cell>
          <cell r="T162">
            <v>122.428</v>
          </cell>
          <cell r="U162">
            <v>765865823.10399997</v>
          </cell>
          <cell r="V162">
            <v>116276030211861.56</v>
          </cell>
        </row>
        <row r="163">
          <cell r="B163" t="str">
            <v>W360X1086</v>
          </cell>
          <cell r="C163">
            <v>1086.3568</v>
          </cell>
          <cell r="D163">
            <v>138709.4</v>
          </cell>
          <cell r="E163">
            <v>568.95999999999992</v>
          </cell>
          <cell r="F163">
            <v>454.65999999999991</v>
          </cell>
          <cell r="G163">
            <v>77.977999999999994</v>
          </cell>
          <cell r="H163">
            <v>124.714</v>
          </cell>
          <cell r="I163">
            <v>0</v>
          </cell>
          <cell r="J163">
            <v>32.448499999999996</v>
          </cell>
          <cell r="K163">
            <v>1.82</v>
          </cell>
          <cell r="L163">
            <v>3.71</v>
          </cell>
          <cell r="M163">
            <v>5952109386.079999</v>
          </cell>
          <cell r="N163">
            <v>27202526.239999998</v>
          </cell>
          <cell r="O163">
            <v>20975441.919999998</v>
          </cell>
          <cell r="P163">
            <v>207.518</v>
          </cell>
          <cell r="Q163">
            <v>1964612328.8319998</v>
          </cell>
          <cell r="R163">
            <v>13371844.223999999</v>
          </cell>
          <cell r="S163">
            <v>8635982.7280000001</v>
          </cell>
          <cell r="T163">
            <v>119.126</v>
          </cell>
          <cell r="U163">
            <v>603535567.11999989</v>
          </cell>
          <cell r="V163">
            <v>97209983687514.75</v>
          </cell>
        </row>
        <row r="164">
          <cell r="B164" t="str">
            <v>W360X990</v>
          </cell>
          <cell r="C164">
            <v>989.62639999999999</v>
          </cell>
          <cell r="D164">
            <v>126451.36</v>
          </cell>
          <cell r="E164">
            <v>548.64</v>
          </cell>
          <cell r="F164">
            <v>449.58</v>
          </cell>
          <cell r="G164">
            <v>71.881999999999991</v>
          </cell>
          <cell r="H164">
            <v>114.80799999999998</v>
          </cell>
          <cell r="I164">
            <v>0</v>
          </cell>
          <cell r="J164">
            <v>32.82950000000001</v>
          </cell>
          <cell r="K164">
            <v>1.95</v>
          </cell>
          <cell r="L164">
            <v>4.03</v>
          </cell>
          <cell r="M164">
            <v>5161269677.4399996</v>
          </cell>
          <cell r="N164">
            <v>24252854.719999999</v>
          </cell>
          <cell r="O164">
            <v>18845123.599999998</v>
          </cell>
          <cell r="P164">
            <v>202.69200000000001</v>
          </cell>
          <cell r="Q164">
            <v>1735685044.7519999</v>
          </cell>
          <cell r="R164">
            <v>11962556.719999999</v>
          </cell>
          <cell r="S164">
            <v>7734694.2079999996</v>
          </cell>
          <cell r="T164">
            <v>117.348</v>
          </cell>
          <cell r="U164">
            <v>466179196.67199993</v>
          </cell>
          <cell r="V164">
            <v>82171975161269.375</v>
          </cell>
        </row>
        <row r="165">
          <cell r="B165" t="str">
            <v>W360X900</v>
          </cell>
          <cell r="C165">
            <v>900.33679999999993</v>
          </cell>
          <cell r="D165">
            <v>114838.48</v>
          </cell>
          <cell r="E165">
            <v>530.8599999999999</v>
          </cell>
          <cell r="F165">
            <v>441.95999999999992</v>
          </cell>
          <cell r="G165">
            <v>66.039999999999992</v>
          </cell>
          <cell r="H165">
            <v>105.664</v>
          </cell>
          <cell r="I165">
            <v>0</v>
          </cell>
          <cell r="J165">
            <v>32.448499999999981</v>
          </cell>
          <cell r="K165">
            <v>2.09</v>
          </cell>
          <cell r="L165">
            <v>4.3899999999999997</v>
          </cell>
          <cell r="M165">
            <v>4495299396.4799995</v>
          </cell>
          <cell r="N165">
            <v>21630924.479999997</v>
          </cell>
          <cell r="O165">
            <v>17042546.559999999</v>
          </cell>
          <cell r="P165">
            <v>198.11999999999998</v>
          </cell>
          <cell r="Q165">
            <v>1531731646.2079999</v>
          </cell>
          <cell r="R165">
            <v>10684365.727999998</v>
          </cell>
          <cell r="S165">
            <v>6931728.0719999997</v>
          </cell>
          <cell r="T165">
            <v>115.57</v>
          </cell>
          <cell r="U165">
            <v>361705108.84639996</v>
          </cell>
          <cell r="V165">
            <v>69282253567344.766</v>
          </cell>
        </row>
        <row r="166">
          <cell r="B166" t="str">
            <v>W360X818</v>
          </cell>
          <cell r="C166">
            <v>818.48799999999994</v>
          </cell>
          <cell r="D166">
            <v>104515.92</v>
          </cell>
          <cell r="E166">
            <v>513.07999999999993</v>
          </cell>
          <cell r="F166">
            <v>436.87999999999994</v>
          </cell>
          <cell r="G166">
            <v>60.451999999999991</v>
          </cell>
          <cell r="H166">
            <v>97.027999999999992</v>
          </cell>
          <cell r="I166">
            <v>0</v>
          </cell>
          <cell r="J166">
            <v>33.146999999999991</v>
          </cell>
          <cell r="K166">
            <v>2.25</v>
          </cell>
          <cell r="L166">
            <v>4.79</v>
          </cell>
          <cell r="M166">
            <v>3925062343.4079995</v>
          </cell>
          <cell r="N166">
            <v>19336735.52</v>
          </cell>
          <cell r="O166">
            <v>15256356.583999999</v>
          </cell>
          <cell r="P166">
            <v>193.80199999999999</v>
          </cell>
          <cell r="Q166">
            <v>1352752133.1999998</v>
          </cell>
          <cell r="R166">
            <v>9553658.311999999</v>
          </cell>
          <cell r="S166">
            <v>6194310.1919999998</v>
          </cell>
          <cell r="T166">
            <v>114.04599999999999</v>
          </cell>
          <cell r="U166">
            <v>278458823.72639996</v>
          </cell>
          <cell r="V166">
            <v>58809354772281.023</v>
          </cell>
        </row>
        <row r="167">
          <cell r="B167" t="str">
            <v>W360X744</v>
          </cell>
          <cell r="C167">
            <v>744.07999999999993</v>
          </cell>
          <cell r="D167">
            <v>94838.51999999999</v>
          </cell>
          <cell r="E167">
            <v>497.84000000000003</v>
          </cell>
          <cell r="F167">
            <v>431.79999999999995</v>
          </cell>
          <cell r="G167">
            <v>55.625999999999998</v>
          </cell>
          <cell r="H167">
            <v>88.899999999999991</v>
          </cell>
          <cell r="I167">
            <v>0</v>
          </cell>
          <cell r="J167">
            <v>33.337500000000006</v>
          </cell>
          <cell r="K167">
            <v>2.4300000000000002</v>
          </cell>
          <cell r="L167">
            <v>5.21</v>
          </cell>
          <cell r="M167">
            <v>3417260004.1759996</v>
          </cell>
          <cell r="N167">
            <v>17206417.199999999</v>
          </cell>
          <cell r="O167">
            <v>13732359.631999999</v>
          </cell>
          <cell r="P167">
            <v>189.99199999999999</v>
          </cell>
          <cell r="Q167">
            <v>1198746505.7279999</v>
          </cell>
          <cell r="R167">
            <v>8554047.4079999998</v>
          </cell>
          <cell r="S167">
            <v>5555214.6959999995</v>
          </cell>
          <cell r="T167">
            <v>112.52199999999999</v>
          </cell>
          <cell r="U167">
            <v>213942952.75839999</v>
          </cell>
          <cell r="V167">
            <v>50216207042997.945</v>
          </cell>
        </row>
        <row r="168">
          <cell r="B168" t="str">
            <v>W360X677</v>
          </cell>
          <cell r="C168">
            <v>677.11279999999999</v>
          </cell>
          <cell r="D168">
            <v>86451.44</v>
          </cell>
          <cell r="E168">
            <v>482.59999999999997</v>
          </cell>
          <cell r="F168">
            <v>426.71999999999997</v>
          </cell>
          <cell r="G168">
            <v>51.308</v>
          </cell>
          <cell r="H168">
            <v>81.533999999999992</v>
          </cell>
          <cell r="I168">
            <v>0</v>
          </cell>
          <cell r="J168">
            <v>32.766000000000005</v>
          </cell>
          <cell r="K168">
            <v>2.62</v>
          </cell>
          <cell r="L168">
            <v>5.66</v>
          </cell>
          <cell r="M168">
            <v>2992703950.0639997</v>
          </cell>
          <cell r="N168">
            <v>15338291.903999999</v>
          </cell>
          <cell r="O168">
            <v>12388620.384</v>
          </cell>
          <cell r="P168">
            <v>186.18199999999999</v>
          </cell>
          <cell r="Q168">
            <v>1065552449.5359999</v>
          </cell>
          <cell r="R168">
            <v>7669145.9519999996</v>
          </cell>
          <cell r="S168">
            <v>4981667.4559999993</v>
          </cell>
          <cell r="T168">
            <v>111.252</v>
          </cell>
          <cell r="U168">
            <v>164411413.11199999</v>
          </cell>
          <cell r="V168">
            <v>42965738646415.359</v>
          </cell>
        </row>
        <row r="169">
          <cell r="B169" t="str">
            <v>W360X634</v>
          </cell>
          <cell r="C169">
            <v>633.95615999999995</v>
          </cell>
          <cell r="D169">
            <v>80645</v>
          </cell>
          <cell r="E169">
            <v>474.97999999999996</v>
          </cell>
          <cell r="F169">
            <v>424.17999999999995</v>
          </cell>
          <cell r="G169">
            <v>47.751999999999995</v>
          </cell>
          <cell r="H169">
            <v>77.215999999999994</v>
          </cell>
          <cell r="I169">
            <v>0</v>
          </cell>
          <cell r="J169">
            <v>32.3215</v>
          </cell>
          <cell r="K169">
            <v>2.75</v>
          </cell>
          <cell r="L169">
            <v>6.08</v>
          </cell>
          <cell r="M169">
            <v>2747127408.9599996</v>
          </cell>
          <cell r="N169">
            <v>14240358.615999999</v>
          </cell>
          <cell r="O169">
            <v>11569267.183999998</v>
          </cell>
          <cell r="P169">
            <v>184.404</v>
          </cell>
          <cell r="Q169">
            <v>982306164.41599989</v>
          </cell>
          <cell r="R169">
            <v>7111985.7759999996</v>
          </cell>
          <cell r="S169">
            <v>4637539.1119999997</v>
          </cell>
          <cell r="T169">
            <v>110.23599999999999</v>
          </cell>
          <cell r="U169">
            <v>137772601.87359998</v>
          </cell>
          <cell r="V169">
            <v>38669164781773.82</v>
          </cell>
        </row>
        <row r="170">
          <cell r="B170" t="str">
            <v>W360X592</v>
          </cell>
          <cell r="C170">
            <v>592.28768000000002</v>
          </cell>
          <cell r="D170">
            <v>75483.72</v>
          </cell>
          <cell r="E170">
            <v>464.82</v>
          </cell>
          <cell r="F170">
            <v>421.64</v>
          </cell>
          <cell r="G170">
            <v>44.957999999999998</v>
          </cell>
          <cell r="H170">
            <v>72.39</v>
          </cell>
          <cell r="I170">
            <v>0</v>
          </cell>
          <cell r="J170">
            <v>32.384999999999991</v>
          </cell>
          <cell r="K170">
            <v>2.92</v>
          </cell>
          <cell r="L170">
            <v>6.44</v>
          </cell>
          <cell r="M170">
            <v>2497388553.5999999</v>
          </cell>
          <cell r="N170">
            <v>13126038.263999999</v>
          </cell>
          <cell r="O170">
            <v>10749913.983999999</v>
          </cell>
          <cell r="P170">
            <v>181.864</v>
          </cell>
          <cell r="Q170">
            <v>903222193.55199993</v>
          </cell>
          <cell r="R170">
            <v>6587599.7279999992</v>
          </cell>
          <cell r="S170">
            <v>4293410.7679999992</v>
          </cell>
          <cell r="T170">
            <v>109.47399999999999</v>
          </cell>
          <cell r="U170">
            <v>113631179.18879999</v>
          </cell>
          <cell r="V170">
            <v>34641126783672.383</v>
          </cell>
        </row>
        <row r="171">
          <cell r="B171" t="str">
            <v>W360X551</v>
          </cell>
          <cell r="C171">
            <v>550.61919999999998</v>
          </cell>
          <cell r="D171">
            <v>70322.44</v>
          </cell>
          <cell r="E171">
            <v>454.65999999999991</v>
          </cell>
          <cell r="F171">
            <v>419.09999999999997</v>
          </cell>
          <cell r="G171">
            <v>42.163999999999994</v>
          </cell>
          <cell r="H171">
            <v>67.563999999999993</v>
          </cell>
          <cell r="I171">
            <v>0</v>
          </cell>
          <cell r="J171">
            <v>32.448499999999996</v>
          </cell>
          <cell r="K171">
            <v>3.1</v>
          </cell>
          <cell r="L171">
            <v>6.89</v>
          </cell>
          <cell r="M171">
            <v>2264298955.2639999</v>
          </cell>
          <cell r="N171">
            <v>12060879.103999998</v>
          </cell>
          <cell r="O171">
            <v>9946947.8479999993</v>
          </cell>
          <cell r="P171">
            <v>179.578</v>
          </cell>
          <cell r="Q171">
            <v>828300536.94399989</v>
          </cell>
          <cell r="R171">
            <v>6063213.6799999997</v>
          </cell>
          <cell r="S171">
            <v>3949282.4239999996</v>
          </cell>
          <cell r="T171">
            <v>108.45799999999998</v>
          </cell>
          <cell r="U171">
            <v>92403376.483199984</v>
          </cell>
          <cell r="V171">
            <v>31150160518651.133</v>
          </cell>
        </row>
        <row r="172">
          <cell r="B172" t="str">
            <v>W360X509</v>
          </cell>
          <cell r="C172">
            <v>508.95071999999999</v>
          </cell>
          <cell r="D172">
            <v>65161.159999999996</v>
          </cell>
          <cell r="E172">
            <v>444.5</v>
          </cell>
          <cell r="F172">
            <v>416.55999999999995</v>
          </cell>
          <cell r="G172">
            <v>39.116</v>
          </cell>
          <cell r="H172">
            <v>62.738</v>
          </cell>
          <cell r="I172">
            <v>0</v>
          </cell>
          <cell r="J172">
            <v>32.512</v>
          </cell>
          <cell r="K172">
            <v>3.31</v>
          </cell>
          <cell r="L172">
            <v>7.41</v>
          </cell>
          <cell r="M172">
            <v>2039533985.4399998</v>
          </cell>
          <cell r="N172">
            <v>11012107.007999999</v>
          </cell>
          <cell r="O172">
            <v>9143981.7119999994</v>
          </cell>
          <cell r="P172">
            <v>177.292</v>
          </cell>
          <cell r="Q172">
            <v>753378880.33599997</v>
          </cell>
          <cell r="R172">
            <v>5538827.6319999993</v>
          </cell>
          <cell r="S172">
            <v>3621541.1439999999</v>
          </cell>
          <cell r="T172">
            <v>107.696</v>
          </cell>
          <cell r="U172">
            <v>74089193.756799996</v>
          </cell>
          <cell r="V172">
            <v>27659194253629.887</v>
          </cell>
        </row>
        <row r="173">
          <cell r="B173" t="str">
            <v>W360X463</v>
          </cell>
          <cell r="C173">
            <v>462.81775999999996</v>
          </cell>
          <cell r="D173">
            <v>58967.624000000003</v>
          </cell>
          <cell r="E173">
            <v>434.34000000000003</v>
          </cell>
          <cell r="F173">
            <v>411.47999999999996</v>
          </cell>
          <cell r="G173">
            <v>35.813999999999993</v>
          </cell>
          <cell r="H173">
            <v>57.403999999999989</v>
          </cell>
          <cell r="I173">
            <v>0</v>
          </cell>
          <cell r="J173">
            <v>33.083500000000008</v>
          </cell>
          <cell r="K173">
            <v>3.59</v>
          </cell>
          <cell r="L173">
            <v>8.09</v>
          </cell>
          <cell r="M173">
            <v>1802282072.8479998</v>
          </cell>
          <cell r="N173">
            <v>9881399.5919999983</v>
          </cell>
          <cell r="O173">
            <v>8291854.3839999996</v>
          </cell>
          <cell r="P173">
            <v>174.75199999999998</v>
          </cell>
          <cell r="Q173">
            <v>670132595.21599996</v>
          </cell>
          <cell r="R173">
            <v>4981667.4559999993</v>
          </cell>
          <cell r="S173">
            <v>3261025.7359999996</v>
          </cell>
          <cell r="T173">
            <v>106.67999999999999</v>
          </cell>
          <cell r="U173">
            <v>56607473.881599993</v>
          </cell>
          <cell r="V173">
            <v>23872838535414.531</v>
          </cell>
        </row>
        <row r="174">
          <cell r="B174" t="str">
            <v>W360X421</v>
          </cell>
          <cell r="C174">
            <v>421.14927999999998</v>
          </cell>
          <cell r="D174">
            <v>53741.827999999994</v>
          </cell>
          <cell r="E174">
            <v>424.17999999999995</v>
          </cell>
          <cell r="F174">
            <v>408.94</v>
          </cell>
          <cell r="G174">
            <v>32.765999999999998</v>
          </cell>
          <cell r="H174">
            <v>52.577999999999996</v>
          </cell>
          <cell r="I174">
            <v>0</v>
          </cell>
          <cell r="J174">
            <v>33.146999999999998</v>
          </cell>
          <cell r="K174">
            <v>3.89</v>
          </cell>
          <cell r="L174">
            <v>8.84</v>
          </cell>
          <cell r="M174">
            <v>1598328674.3039999</v>
          </cell>
          <cell r="N174">
            <v>8881788.6879999992</v>
          </cell>
          <cell r="O174">
            <v>7521662.3759999992</v>
          </cell>
          <cell r="P174">
            <v>172.46599999999998</v>
          </cell>
          <cell r="Q174">
            <v>599373252.86399996</v>
          </cell>
          <cell r="R174">
            <v>4490055.5359999994</v>
          </cell>
          <cell r="S174">
            <v>2933284.4559999998</v>
          </cell>
          <cell r="T174">
            <v>105.91799999999999</v>
          </cell>
          <cell r="U174">
            <v>43288068.262399994</v>
          </cell>
          <cell r="V174">
            <v>20811529656857.438</v>
          </cell>
        </row>
        <row r="175">
          <cell r="B175" t="str">
            <v>W360X382</v>
          </cell>
          <cell r="C175">
            <v>382.45711999999997</v>
          </cell>
          <cell r="D175">
            <v>48774.09599999999</v>
          </cell>
          <cell r="E175">
            <v>416.55999999999995</v>
          </cell>
          <cell r="F175">
            <v>406.4</v>
          </cell>
          <cell r="G175">
            <v>29.971999999999998</v>
          </cell>
          <cell r="H175">
            <v>48.005999999999993</v>
          </cell>
          <cell r="I175">
            <v>0</v>
          </cell>
          <cell r="J175">
            <v>32.956499999999998</v>
          </cell>
          <cell r="K175">
            <v>4.2300000000000004</v>
          </cell>
          <cell r="L175">
            <v>9.7100000000000009</v>
          </cell>
          <cell r="M175">
            <v>1415186847.04</v>
          </cell>
          <cell r="N175">
            <v>7980500.1679999996</v>
          </cell>
          <cell r="O175">
            <v>6800631.5599999996</v>
          </cell>
          <cell r="P175">
            <v>170.434</v>
          </cell>
          <cell r="Q175">
            <v>536938539.02399993</v>
          </cell>
          <cell r="R175">
            <v>4031217.7439999995</v>
          </cell>
          <cell r="S175">
            <v>2638317.3039999995</v>
          </cell>
          <cell r="T175">
            <v>104.90199999999999</v>
          </cell>
          <cell r="U175">
            <v>32923905.764959995</v>
          </cell>
          <cell r="V175">
            <v>18179878164764.5</v>
          </cell>
        </row>
        <row r="176">
          <cell r="B176" t="str">
            <v>W360X347</v>
          </cell>
          <cell r="C176">
            <v>346.74127999999996</v>
          </cell>
          <cell r="D176">
            <v>44193.46</v>
          </cell>
          <cell r="E176">
            <v>406.4</v>
          </cell>
          <cell r="F176">
            <v>403.86</v>
          </cell>
          <cell r="G176">
            <v>27.178000000000001</v>
          </cell>
          <cell r="H176">
            <v>43.687999999999995</v>
          </cell>
          <cell r="I176">
            <v>0</v>
          </cell>
          <cell r="J176">
            <v>32.511999999999993</v>
          </cell>
          <cell r="K176">
            <v>4.62</v>
          </cell>
          <cell r="L176">
            <v>10.7</v>
          </cell>
          <cell r="M176">
            <v>1252856591.056</v>
          </cell>
          <cell r="N176">
            <v>7144759.9039999992</v>
          </cell>
          <cell r="O176">
            <v>6145148.9999999991</v>
          </cell>
          <cell r="P176">
            <v>168.40199999999999</v>
          </cell>
          <cell r="Q176">
            <v>478666139.43999994</v>
          </cell>
          <cell r="R176">
            <v>3621541.1439999999</v>
          </cell>
          <cell r="S176">
            <v>2376124.2799999998</v>
          </cell>
          <cell r="T176">
            <v>104.13999999999999</v>
          </cell>
          <cell r="U176">
            <v>24765769.823199999</v>
          </cell>
          <cell r="V176">
            <v>15843616125865.664</v>
          </cell>
        </row>
        <row r="177">
          <cell r="B177" t="str">
            <v>W360X314</v>
          </cell>
          <cell r="C177">
            <v>314.00175999999999</v>
          </cell>
          <cell r="D177">
            <v>39999.919999999998</v>
          </cell>
          <cell r="E177">
            <v>398.78</v>
          </cell>
          <cell r="F177">
            <v>401.32</v>
          </cell>
          <cell r="G177">
            <v>24.891999999999999</v>
          </cell>
          <cell r="H177">
            <v>39.624000000000002</v>
          </cell>
          <cell r="I177">
            <v>0</v>
          </cell>
          <cell r="J177">
            <v>33.400999999999989</v>
          </cell>
          <cell r="K177">
            <v>5.0599999999999996</v>
          </cell>
          <cell r="L177">
            <v>11.6</v>
          </cell>
          <cell r="M177">
            <v>1107175592.096</v>
          </cell>
          <cell r="N177">
            <v>6390954.959999999</v>
          </cell>
          <cell r="O177">
            <v>5538827.6319999993</v>
          </cell>
          <cell r="P177">
            <v>166.36999999999998</v>
          </cell>
          <cell r="Q177">
            <v>428718368.36799997</v>
          </cell>
          <cell r="R177">
            <v>3244638.6719999998</v>
          </cell>
          <cell r="S177">
            <v>2130318.3199999998</v>
          </cell>
          <cell r="T177">
            <v>103.378</v>
          </cell>
          <cell r="U177">
            <v>18563921.58176</v>
          </cell>
          <cell r="V177">
            <v>13856450713468.953</v>
          </cell>
        </row>
        <row r="178">
          <cell r="B178" t="str">
            <v>W360X287</v>
          </cell>
          <cell r="C178">
            <v>287.21487999999999</v>
          </cell>
          <cell r="D178">
            <v>36645.087999999996</v>
          </cell>
          <cell r="E178">
            <v>393.7</v>
          </cell>
          <cell r="F178">
            <v>398.78</v>
          </cell>
          <cell r="G178">
            <v>22.605999999999998</v>
          </cell>
          <cell r="H178">
            <v>36.575999999999993</v>
          </cell>
          <cell r="I178">
            <v>0</v>
          </cell>
          <cell r="J178">
            <v>33.274000000000001</v>
          </cell>
          <cell r="K178">
            <v>5.45</v>
          </cell>
          <cell r="L178">
            <v>12.8</v>
          </cell>
          <cell r="M178">
            <v>998955421.43999994</v>
          </cell>
          <cell r="N178">
            <v>5817407.7199999997</v>
          </cell>
          <cell r="O178">
            <v>5079989.84</v>
          </cell>
          <cell r="P178">
            <v>165.1</v>
          </cell>
          <cell r="Q178">
            <v>387511457.23359996</v>
          </cell>
          <cell r="R178">
            <v>2949671.5199999996</v>
          </cell>
          <cell r="S178">
            <v>1950060.6159999999</v>
          </cell>
          <cell r="T178">
            <v>102.86999999999999</v>
          </cell>
          <cell r="U178">
            <v>14484853.610879997</v>
          </cell>
          <cell r="V178">
            <v>12325796274190.406</v>
          </cell>
        </row>
        <row r="179">
          <cell r="B179" t="str">
            <v>W360X262</v>
          </cell>
          <cell r="C179">
            <v>261.91615999999999</v>
          </cell>
          <cell r="D179">
            <v>33419.287999999993</v>
          </cell>
          <cell r="E179">
            <v>386.08</v>
          </cell>
          <cell r="F179">
            <v>398.78</v>
          </cell>
          <cell r="G179">
            <v>21.081999999999997</v>
          </cell>
          <cell r="H179">
            <v>33.274000000000001</v>
          </cell>
          <cell r="I179">
            <v>0</v>
          </cell>
          <cell r="J179">
            <v>33.400999999999996</v>
          </cell>
          <cell r="K179">
            <v>5.97</v>
          </cell>
          <cell r="L179">
            <v>13.7</v>
          </cell>
          <cell r="M179">
            <v>890735250.78399992</v>
          </cell>
          <cell r="N179">
            <v>5243860.4799999995</v>
          </cell>
          <cell r="O179">
            <v>4604764.9839999992</v>
          </cell>
          <cell r="P179">
            <v>163.32199999999997</v>
          </cell>
          <cell r="Q179">
            <v>348801934.65279996</v>
          </cell>
          <cell r="R179">
            <v>2671091.4319999996</v>
          </cell>
          <cell r="S179">
            <v>1753415.8479999998</v>
          </cell>
          <cell r="T179">
            <v>102.10799999999999</v>
          </cell>
          <cell r="U179">
            <v>11030132.778399998</v>
          </cell>
          <cell r="V179">
            <v>10875702594873.887</v>
          </cell>
        </row>
        <row r="180">
          <cell r="B180" t="str">
            <v>W360X237</v>
          </cell>
          <cell r="C180">
            <v>236.61743999999999</v>
          </cell>
          <cell r="D180">
            <v>30128.972000000002</v>
          </cell>
          <cell r="E180">
            <v>381</v>
          </cell>
          <cell r="F180">
            <v>396.23999999999995</v>
          </cell>
          <cell r="G180">
            <v>18.922999999999998</v>
          </cell>
          <cell r="H180">
            <v>30.225999999999996</v>
          </cell>
          <cell r="I180">
            <v>0</v>
          </cell>
          <cell r="J180">
            <v>33.274000000000001</v>
          </cell>
          <cell r="K180">
            <v>6.54</v>
          </cell>
          <cell r="L180">
            <v>15.3</v>
          </cell>
          <cell r="M180">
            <v>790839708.63999987</v>
          </cell>
          <cell r="N180">
            <v>4703087.3679999998</v>
          </cell>
          <cell r="O180">
            <v>4162314.2559999996</v>
          </cell>
          <cell r="P180">
            <v>162.05199999999999</v>
          </cell>
          <cell r="Q180">
            <v>311341106.34879994</v>
          </cell>
          <cell r="R180">
            <v>2392511.3439999996</v>
          </cell>
          <cell r="S180">
            <v>1576435.5567999999</v>
          </cell>
          <cell r="T180">
            <v>101.6</v>
          </cell>
          <cell r="U180">
            <v>8199759.0843199985</v>
          </cell>
          <cell r="V180">
            <v>9559876848827.418</v>
          </cell>
        </row>
        <row r="181">
          <cell r="B181" t="str">
            <v>W360X216</v>
          </cell>
          <cell r="C181">
            <v>215.78319999999999</v>
          </cell>
          <cell r="D181">
            <v>27548.332000000002</v>
          </cell>
          <cell r="E181">
            <v>375.92</v>
          </cell>
          <cell r="F181">
            <v>393.7</v>
          </cell>
          <cell r="G181">
            <v>17.272000000000002</v>
          </cell>
          <cell r="H181">
            <v>27.686</v>
          </cell>
          <cell r="I181">
            <v>0</v>
          </cell>
          <cell r="J181">
            <v>32.638999999999996</v>
          </cell>
          <cell r="K181">
            <v>7.11</v>
          </cell>
          <cell r="L181">
            <v>16.8</v>
          </cell>
          <cell r="M181">
            <v>711755737.7759999</v>
          </cell>
          <cell r="N181">
            <v>4260636.6399999997</v>
          </cell>
          <cell r="O181">
            <v>3801798.8479999998</v>
          </cell>
          <cell r="P181">
            <v>160.78199999999998</v>
          </cell>
          <cell r="Q181">
            <v>281788675.13119996</v>
          </cell>
          <cell r="R181">
            <v>2179479.5119999996</v>
          </cell>
          <cell r="S181">
            <v>1430590.6871999998</v>
          </cell>
          <cell r="T181">
            <v>101.092</v>
          </cell>
          <cell r="U181">
            <v>6326717.6691199988</v>
          </cell>
          <cell r="V181">
            <v>8512586969321.043</v>
          </cell>
        </row>
        <row r="182">
          <cell r="B182" t="str">
            <v>W360X196</v>
          </cell>
          <cell r="C182">
            <v>196.43711999999999</v>
          </cell>
          <cell r="D182">
            <v>25032.207999999999</v>
          </cell>
          <cell r="E182">
            <v>373.37999999999994</v>
          </cell>
          <cell r="F182">
            <v>373.37999999999994</v>
          </cell>
          <cell r="G182">
            <v>16.382999999999999</v>
          </cell>
          <cell r="H182">
            <v>26.161999999999999</v>
          </cell>
          <cell r="I182">
            <v>0</v>
          </cell>
          <cell r="J182">
            <v>32.575499999999998</v>
          </cell>
          <cell r="K182">
            <v>7.15</v>
          </cell>
          <cell r="L182">
            <v>17.7</v>
          </cell>
          <cell r="M182">
            <v>636834081.16799998</v>
          </cell>
          <cell r="N182">
            <v>3834572.9759999998</v>
          </cell>
          <cell r="O182">
            <v>3424896.3759999997</v>
          </cell>
          <cell r="P182">
            <v>159.512</v>
          </cell>
          <cell r="Q182">
            <v>228094821.22879997</v>
          </cell>
          <cell r="R182">
            <v>1851738.2319999998</v>
          </cell>
          <cell r="S182">
            <v>1220836.2679999999</v>
          </cell>
          <cell r="T182">
            <v>95.503999999999991</v>
          </cell>
          <cell r="U182">
            <v>5119646.5348800002</v>
          </cell>
          <cell r="V182">
            <v>6847664596772.4473</v>
          </cell>
        </row>
        <row r="183">
          <cell r="B183" t="str">
            <v>W360X179</v>
          </cell>
          <cell r="C183">
            <v>178.57919999999999</v>
          </cell>
          <cell r="D183">
            <v>22774.147999999997</v>
          </cell>
          <cell r="E183">
            <v>368.29999999999995</v>
          </cell>
          <cell r="F183">
            <v>373.37999999999994</v>
          </cell>
          <cell r="G183">
            <v>14.985999999999999</v>
          </cell>
          <cell r="H183">
            <v>23.875999999999998</v>
          </cell>
          <cell r="I183">
            <v>0</v>
          </cell>
          <cell r="J183">
            <v>33.274000000000001</v>
          </cell>
          <cell r="K183">
            <v>7.8</v>
          </cell>
          <cell r="L183">
            <v>19.3</v>
          </cell>
          <cell r="M183">
            <v>574399367.32799995</v>
          </cell>
          <cell r="N183">
            <v>3474057.5679999995</v>
          </cell>
          <cell r="O183">
            <v>3113542.1599999997</v>
          </cell>
          <cell r="P183">
            <v>158.49600000000001</v>
          </cell>
          <cell r="Q183">
            <v>206034555.67199999</v>
          </cell>
          <cell r="R183">
            <v>1671480.5279999999</v>
          </cell>
          <cell r="S183">
            <v>1106126.8199999998</v>
          </cell>
          <cell r="T183">
            <v>94.995999999999995</v>
          </cell>
          <cell r="U183">
            <v>3900088.4578719991</v>
          </cell>
          <cell r="V183">
            <v>6095764170460.1787</v>
          </cell>
        </row>
        <row r="184">
          <cell r="B184" t="str">
            <v>W360X162</v>
          </cell>
          <cell r="C184">
            <v>162.20944</v>
          </cell>
          <cell r="D184">
            <v>20645.12</v>
          </cell>
          <cell r="E184">
            <v>363.21999999999997</v>
          </cell>
          <cell r="F184">
            <v>370.84</v>
          </cell>
          <cell r="G184">
            <v>13.334999999999999</v>
          </cell>
          <cell r="H184">
            <v>21.843999999999998</v>
          </cell>
          <cell r="I184">
            <v>0</v>
          </cell>
          <cell r="J184">
            <v>33.718500000000006</v>
          </cell>
          <cell r="K184">
            <v>8.49</v>
          </cell>
          <cell r="L184">
            <v>21.7</v>
          </cell>
          <cell r="M184">
            <v>516126967.74399996</v>
          </cell>
          <cell r="N184">
            <v>3146316.2879999997</v>
          </cell>
          <cell r="O184">
            <v>2834962.0719999997</v>
          </cell>
          <cell r="P184">
            <v>157.98799999999997</v>
          </cell>
          <cell r="Q184">
            <v>186055447.24319997</v>
          </cell>
          <cell r="R184">
            <v>1519080.8328</v>
          </cell>
          <cell r="S184">
            <v>1002888.3167999999</v>
          </cell>
          <cell r="T184">
            <v>94.74199999999999</v>
          </cell>
          <cell r="U184">
            <v>2963567.7502719997</v>
          </cell>
          <cell r="V184">
            <v>5424424504109.9385</v>
          </cell>
        </row>
        <row r="185">
          <cell r="B185" t="str">
            <v>W360X147</v>
          </cell>
          <cell r="C185">
            <v>147.32783999999998</v>
          </cell>
          <cell r="D185">
            <v>18774.155999999999</v>
          </cell>
          <cell r="E185">
            <v>360.67999999999995</v>
          </cell>
          <cell r="F185">
            <v>370.84</v>
          </cell>
          <cell r="G185">
            <v>12.318999999999999</v>
          </cell>
          <cell r="H185">
            <v>19.812000000000001</v>
          </cell>
          <cell r="I185">
            <v>0</v>
          </cell>
          <cell r="J185">
            <v>32.575499999999991</v>
          </cell>
          <cell r="K185">
            <v>9.34</v>
          </cell>
          <cell r="L185">
            <v>23.5</v>
          </cell>
          <cell r="M185">
            <v>462016882.41599995</v>
          </cell>
          <cell r="N185">
            <v>2834962.0719999997</v>
          </cell>
          <cell r="O185">
            <v>2572769.048</v>
          </cell>
          <cell r="P185">
            <v>156.71799999999999</v>
          </cell>
          <cell r="Q185">
            <v>167325033.09119999</v>
          </cell>
          <cell r="R185">
            <v>1369958.5503999998</v>
          </cell>
          <cell r="S185">
            <v>904565.93279999995</v>
          </cell>
          <cell r="T185">
            <v>94.233999999999995</v>
          </cell>
          <cell r="U185">
            <v>2235162.7554719998</v>
          </cell>
          <cell r="V185">
            <v>4833645597721.7275</v>
          </cell>
        </row>
        <row r="186">
          <cell r="B186" t="str">
            <v>W360X134</v>
          </cell>
          <cell r="C186">
            <v>133.93439999999998</v>
          </cell>
          <cell r="D186">
            <v>17096.739999999998</v>
          </cell>
          <cell r="E186">
            <v>355.59999999999997</v>
          </cell>
          <cell r="F186">
            <v>368.29999999999995</v>
          </cell>
          <cell r="G186">
            <v>11.176</v>
          </cell>
          <cell r="H186">
            <v>18.033999999999999</v>
          </cell>
          <cell r="I186">
            <v>0</v>
          </cell>
          <cell r="J186">
            <v>32.765999999999998</v>
          </cell>
          <cell r="K186">
            <v>10.199999999999999</v>
          </cell>
          <cell r="L186">
            <v>25.9</v>
          </cell>
          <cell r="M186">
            <v>415815194.17439997</v>
          </cell>
          <cell r="N186">
            <v>2572769.048</v>
          </cell>
          <cell r="O186">
            <v>2343350.1519999998</v>
          </cell>
          <cell r="P186">
            <v>155.95599999999999</v>
          </cell>
          <cell r="Q186">
            <v>150675776.06719998</v>
          </cell>
          <cell r="R186">
            <v>1238862.0383999997</v>
          </cell>
          <cell r="S186">
            <v>817714.49359999993</v>
          </cell>
          <cell r="T186">
            <v>93.98</v>
          </cell>
          <cell r="U186">
            <v>1689899.5879359997</v>
          </cell>
          <cell r="V186">
            <v>4296573864641.5356</v>
          </cell>
        </row>
        <row r="187">
          <cell r="B187" t="str">
            <v>W360X122</v>
          </cell>
          <cell r="C187">
            <v>122.02911999999999</v>
          </cell>
          <cell r="D187">
            <v>15483.84</v>
          </cell>
          <cell r="E187">
            <v>363.21999999999997</v>
          </cell>
          <cell r="F187">
            <v>256.53999999999996</v>
          </cell>
          <cell r="G187">
            <v>12.953999999999999</v>
          </cell>
          <cell r="H187">
            <v>21.716999999999999</v>
          </cell>
          <cell r="I187">
            <v>0</v>
          </cell>
          <cell r="J187">
            <v>21.145499999999998</v>
          </cell>
          <cell r="K187">
            <v>5.92</v>
          </cell>
          <cell r="L187">
            <v>22.4</v>
          </cell>
          <cell r="M187">
            <v>366699885.95359999</v>
          </cell>
          <cell r="N187">
            <v>2277801.8959999997</v>
          </cell>
          <cell r="O187">
            <v>2015608.8719999997</v>
          </cell>
          <cell r="P187">
            <v>153.66999999999999</v>
          </cell>
          <cell r="Q187">
            <v>61602250.988799997</v>
          </cell>
          <cell r="R187">
            <v>734140.46719999984</v>
          </cell>
          <cell r="S187">
            <v>480140.97519999999</v>
          </cell>
          <cell r="T187">
            <v>62.991999999999997</v>
          </cell>
          <cell r="U187">
            <v>2110293.327792</v>
          </cell>
          <cell r="V187">
            <v>1799190305818.6431</v>
          </cell>
        </row>
        <row r="188">
          <cell r="B188" t="str">
            <v>W360X110</v>
          </cell>
          <cell r="C188">
            <v>110.12384</v>
          </cell>
          <cell r="D188">
            <v>14064.487999999999</v>
          </cell>
          <cell r="E188">
            <v>360.67999999999995</v>
          </cell>
          <cell r="F188">
            <v>256.53999999999996</v>
          </cell>
          <cell r="G188">
            <v>11.43</v>
          </cell>
          <cell r="H188">
            <v>19.939</v>
          </cell>
          <cell r="I188">
            <v>0</v>
          </cell>
          <cell r="J188">
            <v>21.335999999999999</v>
          </cell>
          <cell r="K188">
            <v>6.41</v>
          </cell>
          <cell r="L188">
            <v>25.4</v>
          </cell>
          <cell r="M188">
            <v>330903983.35199994</v>
          </cell>
          <cell r="N188">
            <v>2064770.0639999998</v>
          </cell>
          <cell r="O188">
            <v>1835351.1679999998</v>
          </cell>
          <cell r="P188">
            <v>153.416</v>
          </cell>
          <cell r="Q188">
            <v>55775011.030399993</v>
          </cell>
          <cell r="R188">
            <v>663676.09199999995</v>
          </cell>
          <cell r="S188">
            <v>435895.90239999996</v>
          </cell>
          <cell r="T188">
            <v>62.991999999999997</v>
          </cell>
          <cell r="U188">
            <v>1610815.6170719999</v>
          </cell>
          <cell r="V188">
            <v>1611215199240.5759</v>
          </cell>
        </row>
        <row r="189">
          <cell r="B189" t="str">
            <v>W360X101</v>
          </cell>
          <cell r="C189">
            <v>101.19488</v>
          </cell>
          <cell r="D189">
            <v>12903.199999999999</v>
          </cell>
          <cell r="E189">
            <v>355.59999999999997</v>
          </cell>
          <cell r="F189">
            <v>254</v>
          </cell>
          <cell r="G189">
            <v>10.540999999999999</v>
          </cell>
          <cell r="H189">
            <v>18.287999999999997</v>
          </cell>
          <cell r="I189">
            <v>0</v>
          </cell>
          <cell r="J189">
            <v>21.399500000000003</v>
          </cell>
          <cell r="K189">
            <v>6.97</v>
          </cell>
          <cell r="L189">
            <v>27.5</v>
          </cell>
          <cell r="M189">
            <v>300519089.28319997</v>
          </cell>
          <cell r="N189">
            <v>1884512.3599999999</v>
          </cell>
          <cell r="O189">
            <v>1687867.5919999999</v>
          </cell>
          <cell r="P189">
            <v>152.654</v>
          </cell>
          <cell r="Q189">
            <v>50364002.497599997</v>
          </cell>
          <cell r="R189">
            <v>604682.66159999988</v>
          </cell>
          <cell r="S189">
            <v>396566.94879999995</v>
          </cell>
          <cell r="T189">
            <v>62.483999999999995</v>
          </cell>
          <cell r="U189">
            <v>1252856.5910559997</v>
          </cell>
          <cell r="V189">
            <v>1442037603320.3154</v>
          </cell>
        </row>
        <row r="190">
          <cell r="B190" t="str">
            <v>W360X91</v>
          </cell>
          <cell r="C190">
            <v>90.777760000000001</v>
          </cell>
          <cell r="D190">
            <v>11548.363999999998</v>
          </cell>
          <cell r="E190">
            <v>353.06</v>
          </cell>
          <cell r="F190">
            <v>253.74599999999998</v>
          </cell>
          <cell r="G190">
            <v>9.5249999999999986</v>
          </cell>
          <cell r="H190">
            <v>16.382999999999999</v>
          </cell>
          <cell r="I190">
            <v>0</v>
          </cell>
          <cell r="J190">
            <v>21.716999999999995</v>
          </cell>
          <cell r="K190">
            <v>7.75</v>
          </cell>
          <cell r="L190">
            <v>30.4</v>
          </cell>
          <cell r="M190">
            <v>266388112.38399997</v>
          </cell>
          <cell r="N190">
            <v>1671480.5279999999</v>
          </cell>
          <cell r="O190">
            <v>1509248.5943999998</v>
          </cell>
          <cell r="P190">
            <v>151.892</v>
          </cell>
          <cell r="Q190">
            <v>44536762.539199993</v>
          </cell>
          <cell r="R190">
            <v>537495.69919999992</v>
          </cell>
          <cell r="S190">
            <v>352321.87599999999</v>
          </cell>
          <cell r="T190">
            <v>62.230000000000004</v>
          </cell>
          <cell r="U190">
            <v>911546.82206399983</v>
          </cell>
          <cell r="V190">
            <v>1259433214073.05</v>
          </cell>
        </row>
        <row r="191">
          <cell r="B191" t="str">
            <v>W360X79</v>
          </cell>
          <cell r="C191">
            <v>78.872479999999996</v>
          </cell>
          <cell r="D191">
            <v>10064.495999999999</v>
          </cell>
          <cell r="E191">
            <v>353.06</v>
          </cell>
          <cell r="F191">
            <v>204.72399999999999</v>
          </cell>
          <cell r="G191">
            <v>9.3979999999999997</v>
          </cell>
          <cell r="H191">
            <v>16.763999999999999</v>
          </cell>
          <cell r="I191">
            <v>0</v>
          </cell>
          <cell r="J191">
            <v>21.335999999999995</v>
          </cell>
          <cell r="K191">
            <v>6.11</v>
          </cell>
          <cell r="L191">
            <v>30.9</v>
          </cell>
          <cell r="M191">
            <v>225181201.24959996</v>
          </cell>
          <cell r="N191">
            <v>1427313.2743999998</v>
          </cell>
          <cell r="O191">
            <v>1274913.5791999998</v>
          </cell>
          <cell r="P191">
            <v>149.60599999999999</v>
          </cell>
          <cell r="Q191">
            <v>24016553.257119998</v>
          </cell>
          <cell r="R191">
            <v>360515.40799999994</v>
          </cell>
          <cell r="S191">
            <v>234335.01519999999</v>
          </cell>
          <cell r="T191">
            <v>48.767999999999994</v>
          </cell>
          <cell r="U191">
            <v>807488.9656639999</v>
          </cell>
          <cell r="V191">
            <v>682081101011.84375</v>
          </cell>
        </row>
        <row r="192">
          <cell r="B192" t="str">
            <v>W360X72</v>
          </cell>
          <cell r="C192">
            <v>71.43168</v>
          </cell>
          <cell r="D192">
            <v>9096.7559999999994</v>
          </cell>
          <cell r="E192">
            <v>350.52</v>
          </cell>
          <cell r="F192">
            <v>203.96199999999996</v>
          </cell>
          <cell r="G192">
            <v>8.636000000000001</v>
          </cell>
          <cell r="H192">
            <v>15.112999999999998</v>
          </cell>
          <cell r="I192">
            <v>0</v>
          </cell>
          <cell r="J192">
            <v>21.399499999999996</v>
          </cell>
          <cell r="K192">
            <v>6.75</v>
          </cell>
          <cell r="L192">
            <v>33.6</v>
          </cell>
          <cell r="M192">
            <v>201456009.99039999</v>
          </cell>
          <cell r="N192">
            <v>1284745.8176</v>
          </cell>
          <cell r="O192">
            <v>1150371.8928</v>
          </cell>
          <cell r="P192">
            <v>148.58999999999997</v>
          </cell>
          <cell r="Q192">
            <v>21394295.275839996</v>
          </cell>
          <cell r="R192">
            <v>321186.45439999999</v>
          </cell>
          <cell r="S192">
            <v>209754.4192</v>
          </cell>
          <cell r="T192">
            <v>48.513999999999996</v>
          </cell>
          <cell r="U192">
            <v>603535.56711999991</v>
          </cell>
          <cell r="V192">
            <v>601520341049.81506</v>
          </cell>
        </row>
        <row r="193">
          <cell r="B193" t="str">
            <v>W360X64</v>
          </cell>
          <cell r="C193">
            <v>63.990879999999997</v>
          </cell>
          <cell r="D193">
            <v>8129.0159999999996</v>
          </cell>
          <cell r="E193">
            <v>347.97999999999996</v>
          </cell>
          <cell r="F193">
            <v>203.2</v>
          </cell>
          <cell r="G193">
            <v>7.746999999999999</v>
          </cell>
          <cell r="H193">
            <v>13.462</v>
          </cell>
          <cell r="I193">
            <v>0</v>
          </cell>
          <cell r="J193">
            <v>21.462999999999997</v>
          </cell>
          <cell r="K193">
            <v>7.54</v>
          </cell>
          <cell r="L193">
            <v>37.4</v>
          </cell>
          <cell r="M193">
            <v>178147050.15679997</v>
          </cell>
          <cell r="N193">
            <v>1140539.6543999999</v>
          </cell>
          <cell r="O193">
            <v>1025830.2063999999</v>
          </cell>
          <cell r="P193">
            <v>147.828</v>
          </cell>
          <cell r="Q193">
            <v>18813660.437119998</v>
          </cell>
          <cell r="R193">
            <v>283496.2072</v>
          </cell>
          <cell r="S193">
            <v>185173.82319999998</v>
          </cell>
          <cell r="T193">
            <v>48.005999999999993</v>
          </cell>
          <cell r="U193">
            <v>437042.99687999999</v>
          </cell>
          <cell r="V193">
            <v>523644939753.18719</v>
          </cell>
        </row>
        <row r="194">
          <cell r="B194" t="str">
            <v>W360X58</v>
          </cell>
          <cell r="C194">
            <v>56.550079999999994</v>
          </cell>
          <cell r="D194">
            <v>7225.7919999999995</v>
          </cell>
          <cell r="E194">
            <v>358.14</v>
          </cell>
          <cell r="F194">
            <v>171.95799999999997</v>
          </cell>
          <cell r="G194">
            <v>7.8739999999999997</v>
          </cell>
          <cell r="H194">
            <v>13.081</v>
          </cell>
          <cell r="I194">
            <v>0</v>
          </cell>
          <cell r="J194">
            <v>18.669</v>
          </cell>
          <cell r="K194">
            <v>6.57</v>
          </cell>
          <cell r="L194">
            <v>39.6</v>
          </cell>
          <cell r="M194">
            <v>160249098.85599998</v>
          </cell>
          <cell r="N194">
            <v>1007804.4359999999</v>
          </cell>
          <cell r="O194">
            <v>894733.69439999992</v>
          </cell>
          <cell r="P194">
            <v>149.09799999999998</v>
          </cell>
          <cell r="Q194">
            <v>11113379.063519999</v>
          </cell>
          <cell r="R194">
            <v>198283.47439999998</v>
          </cell>
          <cell r="S194">
            <v>129130.06431999999</v>
          </cell>
          <cell r="T194">
            <v>39.369999999999997</v>
          </cell>
          <cell r="U194">
            <v>332152.67762879998</v>
          </cell>
          <cell r="V194">
            <v>330299115844.31805</v>
          </cell>
        </row>
        <row r="195">
          <cell r="B195" t="str">
            <v>W360X51</v>
          </cell>
          <cell r="C195">
            <v>50.597439999999999</v>
          </cell>
          <cell r="D195">
            <v>6451.5999999999995</v>
          </cell>
          <cell r="E195">
            <v>355.59999999999997</v>
          </cell>
          <cell r="F195">
            <v>171.45</v>
          </cell>
          <cell r="G195">
            <v>7.238999999999999</v>
          </cell>
          <cell r="H195">
            <v>11.557</v>
          </cell>
          <cell r="I195">
            <v>0</v>
          </cell>
          <cell r="J195">
            <v>18.605499999999999</v>
          </cell>
          <cell r="K195">
            <v>7.41</v>
          </cell>
          <cell r="L195">
            <v>43.1</v>
          </cell>
          <cell r="M195">
            <v>141518684.704</v>
          </cell>
          <cell r="N195">
            <v>894733.69439999992</v>
          </cell>
          <cell r="O195">
            <v>796411.31039999996</v>
          </cell>
          <cell r="P195">
            <v>148.08199999999999</v>
          </cell>
          <cell r="Q195">
            <v>9698192.2164799999</v>
          </cell>
          <cell r="R195">
            <v>173702.87839999999</v>
          </cell>
          <cell r="S195">
            <v>113234.61223999999</v>
          </cell>
          <cell r="T195">
            <v>38.862000000000002</v>
          </cell>
          <cell r="U195">
            <v>236835.68116639997</v>
          </cell>
          <cell r="V195">
            <v>287333377197.90271</v>
          </cell>
        </row>
        <row r="196">
          <cell r="B196" t="str">
            <v>W360X45</v>
          </cell>
          <cell r="C196">
            <v>44.644799999999996</v>
          </cell>
          <cell r="D196">
            <v>5709.6659999999993</v>
          </cell>
          <cell r="E196">
            <v>350.52</v>
          </cell>
          <cell r="F196">
            <v>170.94200000000001</v>
          </cell>
          <cell r="G196">
            <v>6.8579999999999997</v>
          </cell>
          <cell r="H196">
            <v>9.7789999999999999</v>
          </cell>
          <cell r="I196">
            <v>0</v>
          </cell>
          <cell r="J196">
            <v>18.795999999999999</v>
          </cell>
          <cell r="K196">
            <v>8.74</v>
          </cell>
          <cell r="L196">
            <v>45.4</v>
          </cell>
          <cell r="M196">
            <v>121123344.84959999</v>
          </cell>
          <cell r="N196">
            <v>775108.12719999987</v>
          </cell>
          <cell r="O196">
            <v>688256.68799999997</v>
          </cell>
          <cell r="P196">
            <v>145.542</v>
          </cell>
          <cell r="Q196">
            <v>8158135.9417599998</v>
          </cell>
          <cell r="R196">
            <v>147319.70535999999</v>
          </cell>
          <cell r="S196">
            <v>95372.712480000002</v>
          </cell>
          <cell r="T196">
            <v>37.845999999999997</v>
          </cell>
          <cell r="U196">
            <v>158167.94172799998</v>
          </cell>
          <cell r="V196">
            <v>238191313621.06512</v>
          </cell>
        </row>
        <row r="197">
          <cell r="B197" t="str">
            <v>W360X39</v>
          </cell>
          <cell r="C197">
            <v>38.692160000000001</v>
          </cell>
          <cell r="D197">
            <v>4961.2803999999996</v>
          </cell>
          <cell r="E197">
            <v>353.06</v>
          </cell>
          <cell r="F197">
            <v>127.762</v>
          </cell>
          <cell r="G197">
            <v>6.4769999999999994</v>
          </cell>
          <cell r="H197">
            <v>10.667999999999999</v>
          </cell>
          <cell r="I197">
            <v>0</v>
          </cell>
          <cell r="J197">
            <v>17.907</v>
          </cell>
          <cell r="K197">
            <v>5.98</v>
          </cell>
          <cell r="L197">
            <v>48.1</v>
          </cell>
          <cell r="M197">
            <v>101976699.27199998</v>
          </cell>
          <cell r="N197">
            <v>658759.97279999999</v>
          </cell>
          <cell r="O197">
            <v>578463.35919999995</v>
          </cell>
          <cell r="P197">
            <v>143.51</v>
          </cell>
          <cell r="Q197">
            <v>3708622.0020959997</v>
          </cell>
          <cell r="R197">
            <v>90784.334559999988</v>
          </cell>
          <cell r="S197">
            <v>58174.077199999992</v>
          </cell>
          <cell r="T197">
            <v>27.431999999999999</v>
          </cell>
          <cell r="U197">
            <v>149010.85036479999</v>
          </cell>
          <cell r="V197">
            <v>108757025948.73888</v>
          </cell>
        </row>
        <row r="198">
          <cell r="B198" t="str">
            <v>W360X32.9</v>
          </cell>
          <cell r="C198">
            <v>32.739519999999999</v>
          </cell>
          <cell r="D198">
            <v>4187.0883999999996</v>
          </cell>
          <cell r="E198">
            <v>347.97999999999996</v>
          </cell>
          <cell r="F198">
            <v>127</v>
          </cell>
          <cell r="G198">
            <v>5.8419999999999996</v>
          </cell>
          <cell r="H198">
            <v>8.5090000000000003</v>
          </cell>
          <cell r="I198">
            <v>0</v>
          </cell>
          <cell r="J198">
            <v>18.478499999999997</v>
          </cell>
          <cell r="K198">
            <v>7.46</v>
          </cell>
          <cell r="L198">
            <v>53.3</v>
          </cell>
          <cell r="M198">
            <v>82830053.694399998</v>
          </cell>
          <cell r="N198">
            <v>544050.52480000001</v>
          </cell>
          <cell r="O198">
            <v>475224.85599999997</v>
          </cell>
          <cell r="P198">
            <v>140.71599999999998</v>
          </cell>
          <cell r="Q198">
            <v>2913619.9791999999</v>
          </cell>
          <cell r="R198">
            <v>71939.210959999982</v>
          </cell>
          <cell r="S198">
            <v>45883.77919999999</v>
          </cell>
          <cell r="T198">
            <v>26.416</v>
          </cell>
          <cell r="U198">
            <v>86576.136524799993</v>
          </cell>
          <cell r="V198">
            <v>84320262093.590134</v>
          </cell>
        </row>
        <row r="199">
          <cell r="B199" t="str">
            <v>W310X500</v>
          </cell>
          <cell r="C199">
            <v>500.02175999999997</v>
          </cell>
          <cell r="D199">
            <v>63741.807999999997</v>
          </cell>
          <cell r="E199">
            <v>426.71999999999997</v>
          </cell>
          <cell r="F199">
            <v>340.36</v>
          </cell>
          <cell r="G199">
            <v>45.211999999999996</v>
          </cell>
          <cell r="H199">
            <v>75.183999999999997</v>
          </cell>
          <cell r="I199">
            <v>0</v>
          </cell>
          <cell r="J199">
            <v>23.241</v>
          </cell>
          <cell r="K199">
            <v>2.2599999999999998</v>
          </cell>
          <cell r="L199">
            <v>5.47</v>
          </cell>
          <cell r="M199">
            <v>1689899587.9359999</v>
          </cell>
          <cell r="N199">
            <v>9881399.5919999983</v>
          </cell>
          <cell r="O199">
            <v>7914951.9119999995</v>
          </cell>
          <cell r="P199">
            <v>162.81399999999999</v>
          </cell>
          <cell r="Q199">
            <v>495315396.46399993</v>
          </cell>
          <cell r="R199">
            <v>4490055.5359999994</v>
          </cell>
          <cell r="S199">
            <v>2900510.3279999997</v>
          </cell>
          <cell r="T199">
            <v>88.138000000000005</v>
          </cell>
          <cell r="U199">
            <v>101144236.42079999</v>
          </cell>
          <cell r="V199">
            <v>15360251566093.49</v>
          </cell>
        </row>
        <row r="200">
          <cell r="B200" t="str">
            <v>W310X454</v>
          </cell>
          <cell r="C200">
            <v>453.8888</v>
          </cell>
          <cell r="D200">
            <v>57806.335999999996</v>
          </cell>
          <cell r="E200">
            <v>414.02</v>
          </cell>
          <cell r="F200">
            <v>335.28</v>
          </cell>
          <cell r="G200">
            <v>41.401999999999994</v>
          </cell>
          <cell r="H200">
            <v>68.833999999999989</v>
          </cell>
          <cell r="I200">
            <v>0</v>
          </cell>
          <cell r="J200">
            <v>23.241</v>
          </cell>
          <cell r="K200">
            <v>2.4500000000000002</v>
          </cell>
          <cell r="L200">
            <v>5.98</v>
          </cell>
          <cell r="M200">
            <v>1477621560.8799999</v>
          </cell>
          <cell r="N200">
            <v>8799853.3679999989</v>
          </cell>
          <cell r="O200">
            <v>7128372.8399999989</v>
          </cell>
          <cell r="P200">
            <v>159.76599999999999</v>
          </cell>
          <cell r="Q200">
            <v>437042996.87999994</v>
          </cell>
          <cell r="R200">
            <v>3998443.6159999995</v>
          </cell>
          <cell r="S200">
            <v>2605543.176</v>
          </cell>
          <cell r="T200">
            <v>86.867999999999995</v>
          </cell>
          <cell r="U200">
            <v>77002813.735999987</v>
          </cell>
          <cell r="V200">
            <v>13077696700502.674</v>
          </cell>
        </row>
        <row r="201">
          <cell r="B201" t="str">
            <v>W310X415</v>
          </cell>
          <cell r="C201">
            <v>415.19664</v>
          </cell>
          <cell r="D201">
            <v>52838.603999999999</v>
          </cell>
          <cell r="E201">
            <v>403.86</v>
          </cell>
          <cell r="F201">
            <v>332.73999999999995</v>
          </cell>
          <cell r="G201">
            <v>38.862000000000002</v>
          </cell>
          <cell r="H201">
            <v>62.738</v>
          </cell>
          <cell r="I201">
            <v>0</v>
          </cell>
          <cell r="J201">
            <v>22.986999999999995</v>
          </cell>
          <cell r="K201">
            <v>2.66</v>
          </cell>
          <cell r="L201">
            <v>6.35</v>
          </cell>
          <cell r="M201">
            <v>1294479733.6159999</v>
          </cell>
          <cell r="N201">
            <v>7882177.7839999991</v>
          </cell>
          <cell r="O201">
            <v>6440116.1519999998</v>
          </cell>
          <cell r="P201">
            <v>156.464</v>
          </cell>
          <cell r="Q201">
            <v>390008845.78719997</v>
          </cell>
          <cell r="R201">
            <v>3605154.0799999996</v>
          </cell>
          <cell r="S201">
            <v>2343350.1519999998</v>
          </cell>
          <cell r="T201">
            <v>85.85199999999999</v>
          </cell>
          <cell r="U201">
            <v>59521093.860799991</v>
          </cell>
          <cell r="V201">
            <v>11251652808030.021</v>
          </cell>
        </row>
        <row r="202">
          <cell r="B202" t="str">
            <v>W310X375</v>
          </cell>
          <cell r="C202">
            <v>375.01632000000001</v>
          </cell>
          <cell r="D202">
            <v>47741.84</v>
          </cell>
          <cell r="E202">
            <v>391.15999999999997</v>
          </cell>
          <cell r="F202">
            <v>330.2</v>
          </cell>
          <cell r="G202">
            <v>35.559999999999995</v>
          </cell>
          <cell r="H202">
            <v>57.15</v>
          </cell>
          <cell r="I202">
            <v>0</v>
          </cell>
          <cell r="J202">
            <v>22.225000000000001</v>
          </cell>
          <cell r="K202">
            <v>2.89</v>
          </cell>
          <cell r="L202">
            <v>6.96</v>
          </cell>
          <cell r="M202">
            <v>1132149477.632</v>
          </cell>
          <cell r="N202">
            <v>7013663.3919999991</v>
          </cell>
          <cell r="O202">
            <v>5784633.5919999992</v>
          </cell>
          <cell r="P202">
            <v>153.92399999999998</v>
          </cell>
          <cell r="Q202">
            <v>344639620.39679998</v>
          </cell>
          <cell r="R202">
            <v>3211864.5439999998</v>
          </cell>
          <cell r="S202">
            <v>2081157.1279999998</v>
          </cell>
          <cell r="T202">
            <v>84.835999999999999</v>
          </cell>
          <cell r="U202">
            <v>44952993.964799993</v>
          </cell>
          <cell r="V202">
            <v>9613584022135.4355</v>
          </cell>
        </row>
        <row r="203">
          <cell r="B203" t="str">
            <v>W310X342</v>
          </cell>
          <cell r="C203">
            <v>342.27679999999998</v>
          </cell>
          <cell r="D203">
            <v>43677.332000000002</v>
          </cell>
          <cell r="E203">
            <v>383.53999999999996</v>
          </cell>
          <cell r="F203">
            <v>327.65999999999997</v>
          </cell>
          <cell r="G203">
            <v>32.765999999999998</v>
          </cell>
          <cell r="H203">
            <v>52.577999999999996</v>
          </cell>
          <cell r="I203">
            <v>0</v>
          </cell>
          <cell r="J203">
            <v>22.034500000000001</v>
          </cell>
          <cell r="K203">
            <v>3.11</v>
          </cell>
          <cell r="L203">
            <v>7.56</v>
          </cell>
          <cell r="M203">
            <v>1007280049.9519999</v>
          </cell>
          <cell r="N203">
            <v>6325406.703999999</v>
          </cell>
          <cell r="O203">
            <v>5260247.5439999998</v>
          </cell>
          <cell r="P203">
            <v>151.63799999999998</v>
          </cell>
          <cell r="Q203">
            <v>308843717.79519999</v>
          </cell>
          <cell r="R203">
            <v>2900510.3279999997</v>
          </cell>
          <cell r="S203">
            <v>1884512.3599999999</v>
          </cell>
          <cell r="T203">
            <v>84.073999999999998</v>
          </cell>
          <cell r="U203">
            <v>34880193.465279996</v>
          </cell>
          <cell r="V203">
            <v>8405172622705.0039</v>
          </cell>
        </row>
        <row r="204">
          <cell r="B204" t="str">
            <v>W310X313</v>
          </cell>
          <cell r="C204">
            <v>312.5136</v>
          </cell>
          <cell r="D204">
            <v>39870.887999999999</v>
          </cell>
          <cell r="E204">
            <v>373.37999999999994</v>
          </cell>
          <cell r="F204">
            <v>325.12</v>
          </cell>
          <cell r="G204">
            <v>29.971999999999998</v>
          </cell>
          <cell r="H204">
            <v>48.26</v>
          </cell>
          <cell r="I204">
            <v>0</v>
          </cell>
          <cell r="J204">
            <v>23.177500000000002</v>
          </cell>
          <cell r="K204">
            <v>3.37</v>
          </cell>
          <cell r="L204">
            <v>8.23</v>
          </cell>
          <cell r="M204">
            <v>890735250.78399992</v>
          </cell>
          <cell r="N204">
            <v>5702698.2719999999</v>
          </cell>
          <cell r="O204">
            <v>4785022.6879999992</v>
          </cell>
          <cell r="P204">
            <v>149.60599999999999</v>
          </cell>
          <cell r="Q204">
            <v>276377666.5984</v>
          </cell>
          <cell r="R204">
            <v>2605543.176</v>
          </cell>
          <cell r="S204">
            <v>1704254.656</v>
          </cell>
          <cell r="T204">
            <v>83.311999999999983</v>
          </cell>
          <cell r="U204">
            <v>26930173.23632</v>
          </cell>
          <cell r="V204">
            <v>7304175569890.6104</v>
          </cell>
        </row>
        <row r="205">
          <cell r="B205" t="str">
            <v>W310X283</v>
          </cell>
          <cell r="C205">
            <v>282.75040000000001</v>
          </cell>
          <cell r="D205">
            <v>35999.928</v>
          </cell>
          <cell r="E205">
            <v>365.76</v>
          </cell>
          <cell r="F205">
            <v>322.58</v>
          </cell>
          <cell r="G205">
            <v>26.923999999999999</v>
          </cell>
          <cell r="H205">
            <v>44.195999999999998</v>
          </cell>
          <cell r="I205">
            <v>0</v>
          </cell>
          <cell r="J205">
            <v>22.478999999999999</v>
          </cell>
          <cell r="K205">
            <v>3.65</v>
          </cell>
          <cell r="L205">
            <v>9.16</v>
          </cell>
          <cell r="M205">
            <v>786677394.38399994</v>
          </cell>
          <cell r="N205">
            <v>5096376.9039999992</v>
          </cell>
          <cell r="O205">
            <v>4309797.8319999995</v>
          </cell>
          <cell r="P205">
            <v>147.828</v>
          </cell>
          <cell r="Q205">
            <v>245160309.67839998</v>
          </cell>
          <cell r="R205">
            <v>2343350.1519999998</v>
          </cell>
          <cell r="S205">
            <v>1523996.9519999998</v>
          </cell>
          <cell r="T205">
            <v>82.55</v>
          </cell>
          <cell r="U205">
            <v>20312093.569279999</v>
          </cell>
          <cell r="V205">
            <v>6310592863692.2559</v>
          </cell>
        </row>
        <row r="206">
          <cell r="B206" t="str">
            <v>W310X253</v>
          </cell>
          <cell r="C206">
            <v>252.9872</v>
          </cell>
          <cell r="D206">
            <v>32258</v>
          </cell>
          <cell r="E206">
            <v>355.59999999999997</v>
          </cell>
          <cell r="F206">
            <v>320.03999999999996</v>
          </cell>
          <cell r="G206">
            <v>24.383999999999997</v>
          </cell>
          <cell r="H206">
            <v>39.624000000000002</v>
          </cell>
          <cell r="I206">
            <v>0</v>
          </cell>
          <cell r="J206">
            <v>22.288499999999992</v>
          </cell>
          <cell r="K206">
            <v>4.03</v>
          </cell>
          <cell r="L206">
            <v>10.1</v>
          </cell>
          <cell r="M206">
            <v>686781852.23999989</v>
          </cell>
          <cell r="N206">
            <v>4506442.5999999996</v>
          </cell>
          <cell r="O206">
            <v>3850960.0399999996</v>
          </cell>
          <cell r="P206">
            <v>145.79599999999999</v>
          </cell>
          <cell r="Q206">
            <v>215191647.03519997</v>
          </cell>
          <cell r="R206">
            <v>2064770.0639999998</v>
          </cell>
          <cell r="S206">
            <v>1348655.3671999997</v>
          </cell>
          <cell r="T206">
            <v>81.787999999999997</v>
          </cell>
          <cell r="U206">
            <v>14817838.751359999</v>
          </cell>
          <cell r="V206">
            <v>5397570917455.9297</v>
          </cell>
        </row>
        <row r="207">
          <cell r="B207" t="str">
            <v>W310X226</v>
          </cell>
          <cell r="C207">
            <v>226.20031999999998</v>
          </cell>
          <cell r="D207">
            <v>28838.652000000002</v>
          </cell>
          <cell r="E207">
            <v>347.97999999999996</v>
          </cell>
          <cell r="F207">
            <v>317.5</v>
          </cell>
          <cell r="G207">
            <v>22.097999999999999</v>
          </cell>
          <cell r="H207">
            <v>35.559999999999995</v>
          </cell>
          <cell r="I207">
            <v>0</v>
          </cell>
          <cell r="J207">
            <v>23.177500000000002</v>
          </cell>
          <cell r="K207">
            <v>4.46</v>
          </cell>
          <cell r="L207">
            <v>11.2</v>
          </cell>
          <cell r="M207">
            <v>595210938.60799992</v>
          </cell>
          <cell r="N207">
            <v>3982056.5519999997</v>
          </cell>
          <cell r="O207">
            <v>3424896.3759999997</v>
          </cell>
          <cell r="P207">
            <v>143.76399999999998</v>
          </cell>
          <cell r="Q207">
            <v>188969067.22239998</v>
          </cell>
          <cell r="R207">
            <v>1818964.1039999998</v>
          </cell>
          <cell r="S207">
            <v>1192978.2591999997</v>
          </cell>
          <cell r="T207">
            <v>81.025999999999996</v>
          </cell>
          <cell r="U207">
            <v>10738770.780479999</v>
          </cell>
          <cell r="V207">
            <v>4618816904489.6514</v>
          </cell>
        </row>
        <row r="208">
          <cell r="B208" t="str">
            <v>W310X202</v>
          </cell>
          <cell r="C208">
            <v>202.38976</v>
          </cell>
          <cell r="D208">
            <v>25741.883999999998</v>
          </cell>
          <cell r="E208">
            <v>340.36</v>
          </cell>
          <cell r="F208">
            <v>314.95999999999998</v>
          </cell>
          <cell r="G208">
            <v>20.065999999999999</v>
          </cell>
          <cell r="H208">
            <v>31.75</v>
          </cell>
          <cell r="I208">
            <v>0</v>
          </cell>
          <cell r="J208">
            <v>22.224999999999994</v>
          </cell>
          <cell r="K208">
            <v>4.96</v>
          </cell>
          <cell r="L208">
            <v>12.3</v>
          </cell>
          <cell r="M208">
            <v>516126967.74399996</v>
          </cell>
          <cell r="N208">
            <v>3506831.6959999995</v>
          </cell>
          <cell r="O208">
            <v>3047993.9039999996</v>
          </cell>
          <cell r="P208">
            <v>141.732</v>
          </cell>
          <cell r="Q208">
            <v>165660107.3888</v>
          </cell>
          <cell r="R208">
            <v>1605932.2719999999</v>
          </cell>
          <cell r="S208">
            <v>1052049.5088</v>
          </cell>
          <cell r="T208">
            <v>80.263999999999996</v>
          </cell>
          <cell r="U208">
            <v>7700281.3735999996</v>
          </cell>
          <cell r="V208">
            <v>3947477238139.4111</v>
          </cell>
        </row>
        <row r="209">
          <cell r="B209" t="str">
            <v>W310X179</v>
          </cell>
          <cell r="C209">
            <v>178.57919999999999</v>
          </cell>
          <cell r="D209">
            <v>22774.147999999997</v>
          </cell>
          <cell r="E209">
            <v>332.73999999999995</v>
          </cell>
          <cell r="F209">
            <v>312.42</v>
          </cell>
          <cell r="G209">
            <v>18.033999999999999</v>
          </cell>
          <cell r="H209">
            <v>28.194000000000003</v>
          </cell>
          <cell r="I209">
            <v>0</v>
          </cell>
          <cell r="J209">
            <v>22.605999999999995</v>
          </cell>
          <cell r="K209">
            <v>5.57</v>
          </cell>
          <cell r="L209">
            <v>13.7</v>
          </cell>
          <cell r="M209">
            <v>445367625.39199996</v>
          </cell>
          <cell r="N209">
            <v>3047993.9039999996</v>
          </cell>
          <cell r="O209">
            <v>2671091.4319999996</v>
          </cell>
          <cell r="P209">
            <v>139.95399999999998</v>
          </cell>
          <cell r="Q209">
            <v>143599841.83199999</v>
          </cell>
          <cell r="R209">
            <v>1399455.2656</v>
          </cell>
          <cell r="S209">
            <v>917675.58399999992</v>
          </cell>
          <cell r="T209">
            <v>79.501999999999995</v>
          </cell>
          <cell r="U209">
            <v>5369385.3902399996</v>
          </cell>
          <cell r="V209">
            <v>3356698331751.1997</v>
          </cell>
        </row>
        <row r="210">
          <cell r="B210" t="str">
            <v>W310X158</v>
          </cell>
          <cell r="C210">
            <v>157.74495999999999</v>
          </cell>
          <cell r="D210">
            <v>20128.991999999998</v>
          </cell>
          <cell r="E210">
            <v>327.65999999999997</v>
          </cell>
          <cell r="F210">
            <v>309.87999999999994</v>
          </cell>
          <cell r="G210">
            <v>15.493999999999998</v>
          </cell>
          <cell r="H210">
            <v>25.145999999999997</v>
          </cell>
          <cell r="I210">
            <v>0</v>
          </cell>
          <cell r="J210">
            <v>22.479000000000003</v>
          </cell>
          <cell r="K210">
            <v>6.17</v>
          </cell>
          <cell r="L210">
            <v>15.9</v>
          </cell>
          <cell r="M210">
            <v>388343920.08479995</v>
          </cell>
          <cell r="N210">
            <v>2687478.4959999998</v>
          </cell>
          <cell r="O210">
            <v>2376124.2799999998</v>
          </cell>
          <cell r="P210">
            <v>138.93799999999999</v>
          </cell>
          <cell r="Q210">
            <v>125285659.10559998</v>
          </cell>
          <cell r="R210">
            <v>1230668.5063999998</v>
          </cell>
          <cell r="S210">
            <v>807882.2551999999</v>
          </cell>
          <cell r="T210">
            <v>78.993999999999986</v>
          </cell>
          <cell r="U210">
            <v>3800192.915728</v>
          </cell>
          <cell r="V210">
            <v>2873333771979.0269</v>
          </cell>
        </row>
        <row r="211">
          <cell r="B211" t="str">
            <v>W310X143</v>
          </cell>
          <cell r="C211">
            <v>142.86336</v>
          </cell>
          <cell r="D211">
            <v>18193.511999999999</v>
          </cell>
          <cell r="E211">
            <v>322.58</v>
          </cell>
          <cell r="F211">
            <v>309.87999999999994</v>
          </cell>
          <cell r="G211">
            <v>13.97</v>
          </cell>
          <cell r="H211">
            <v>22.86</v>
          </cell>
          <cell r="I211">
            <v>0</v>
          </cell>
          <cell r="J211">
            <v>23.177499999999995</v>
          </cell>
          <cell r="K211">
            <v>6.76</v>
          </cell>
          <cell r="L211">
            <v>17.7</v>
          </cell>
          <cell r="M211">
            <v>346720777.52479994</v>
          </cell>
          <cell r="N211">
            <v>2408898.4079999998</v>
          </cell>
          <cell r="O211">
            <v>2146705.3839999996</v>
          </cell>
          <cell r="P211">
            <v>138.17600000000002</v>
          </cell>
          <cell r="Q211">
            <v>112382484.91199999</v>
          </cell>
          <cell r="R211">
            <v>1106126.8199999998</v>
          </cell>
          <cell r="S211">
            <v>727585.64159999986</v>
          </cell>
          <cell r="T211">
            <v>78.48599999999999</v>
          </cell>
          <cell r="U211">
            <v>2851185.2653599996</v>
          </cell>
          <cell r="V211">
            <v>2526922504142.3032</v>
          </cell>
        </row>
        <row r="212">
          <cell r="B212" t="str">
            <v>W310X129</v>
          </cell>
          <cell r="C212">
            <v>129.46992</v>
          </cell>
          <cell r="D212">
            <v>16516.096000000001</v>
          </cell>
          <cell r="E212">
            <v>317.5</v>
          </cell>
          <cell r="F212">
            <v>307.33999999999997</v>
          </cell>
          <cell r="G212">
            <v>13.081</v>
          </cell>
          <cell r="H212">
            <v>20.574000000000002</v>
          </cell>
          <cell r="I212">
            <v>0</v>
          </cell>
          <cell r="J212">
            <v>22.288499999999996</v>
          </cell>
          <cell r="K212">
            <v>7.48</v>
          </cell>
          <cell r="L212">
            <v>18.899999999999999</v>
          </cell>
          <cell r="M212">
            <v>308011254.94399995</v>
          </cell>
          <cell r="N212">
            <v>2163092.4479999999</v>
          </cell>
          <cell r="O212">
            <v>1933673.5519999999</v>
          </cell>
          <cell r="P212">
            <v>136.65199999999999</v>
          </cell>
          <cell r="Q212">
            <v>100311773.56959999</v>
          </cell>
          <cell r="R212">
            <v>989778.66559999983</v>
          </cell>
          <cell r="S212">
            <v>650566.44079999998</v>
          </cell>
          <cell r="T212">
            <v>77.977999999999994</v>
          </cell>
          <cell r="U212">
            <v>2122780.2705599996</v>
          </cell>
          <cell r="V212">
            <v>2223476974951.9946</v>
          </cell>
        </row>
        <row r="213">
          <cell r="B213" t="str">
            <v>W310X117</v>
          </cell>
          <cell r="C213">
            <v>117.56464</v>
          </cell>
          <cell r="D213">
            <v>14967.712</v>
          </cell>
          <cell r="E213">
            <v>314.95999999999998</v>
          </cell>
          <cell r="F213">
            <v>307.33999999999997</v>
          </cell>
          <cell r="G213">
            <v>11.937999999999999</v>
          </cell>
          <cell r="H213">
            <v>18.668999999999997</v>
          </cell>
          <cell r="I213">
            <v>0</v>
          </cell>
          <cell r="J213">
            <v>22.606000000000002</v>
          </cell>
          <cell r="K213">
            <v>8.2200000000000006</v>
          </cell>
          <cell r="L213">
            <v>20.7</v>
          </cell>
          <cell r="M213">
            <v>275545203.74719995</v>
          </cell>
          <cell r="N213">
            <v>1950060.6159999999</v>
          </cell>
          <cell r="O213">
            <v>1753415.8479999998</v>
          </cell>
          <cell r="P213">
            <v>135.636</v>
          </cell>
          <cell r="Q213">
            <v>89905987.929599985</v>
          </cell>
          <cell r="R213">
            <v>889817.57519999985</v>
          </cell>
          <cell r="S213">
            <v>586656.89119999995</v>
          </cell>
          <cell r="T213">
            <v>77.469999999999985</v>
          </cell>
          <cell r="U213">
            <v>1598328.6743039999</v>
          </cell>
          <cell r="V213">
            <v>1965682543073.5027</v>
          </cell>
        </row>
        <row r="214">
          <cell r="B214" t="str">
            <v>W310X107</v>
          </cell>
          <cell r="C214">
            <v>107.14752</v>
          </cell>
          <cell r="D214">
            <v>13612.876</v>
          </cell>
          <cell r="E214">
            <v>312.42</v>
          </cell>
          <cell r="F214">
            <v>304.79999999999995</v>
          </cell>
          <cell r="G214">
            <v>10.921999999999999</v>
          </cell>
          <cell r="H214">
            <v>17.018000000000001</v>
          </cell>
          <cell r="I214">
            <v>0</v>
          </cell>
          <cell r="J214">
            <v>22.669499999999999</v>
          </cell>
          <cell r="K214">
            <v>8.99</v>
          </cell>
          <cell r="L214">
            <v>22.6</v>
          </cell>
          <cell r="M214">
            <v>248490161.08319998</v>
          </cell>
          <cell r="N214">
            <v>1769802.9119999998</v>
          </cell>
          <cell r="O214">
            <v>1596100.0336</v>
          </cell>
          <cell r="P214">
            <v>134.874</v>
          </cell>
          <cell r="Q214">
            <v>81165127.991999999</v>
          </cell>
          <cell r="R214">
            <v>806243.54879999999</v>
          </cell>
          <cell r="S214">
            <v>530940.87359999993</v>
          </cell>
          <cell r="T214">
            <v>77.215999999999994</v>
          </cell>
          <cell r="U214">
            <v>1219558.0770079999</v>
          </cell>
          <cell r="V214">
            <v>1756224567172.2278</v>
          </cell>
        </row>
        <row r="215">
          <cell r="B215" t="str">
            <v>W310X97</v>
          </cell>
          <cell r="C215">
            <v>96.730399999999989</v>
          </cell>
          <cell r="D215">
            <v>12322.556</v>
          </cell>
          <cell r="E215">
            <v>307.33999999999997</v>
          </cell>
          <cell r="F215">
            <v>304.79999999999995</v>
          </cell>
          <cell r="G215">
            <v>9.9060000000000006</v>
          </cell>
          <cell r="H215">
            <v>15.366999999999999</v>
          </cell>
          <cell r="I215">
            <v>0</v>
          </cell>
          <cell r="J215">
            <v>22.732999999999997</v>
          </cell>
          <cell r="K215">
            <v>9.92</v>
          </cell>
          <cell r="L215">
            <v>24.9</v>
          </cell>
          <cell r="M215">
            <v>221851349.84479997</v>
          </cell>
          <cell r="N215">
            <v>1586267.7951999998</v>
          </cell>
          <cell r="O215">
            <v>1440422.9256</v>
          </cell>
          <cell r="P215">
            <v>134.11199999999999</v>
          </cell>
          <cell r="Q215">
            <v>72424268.054399997</v>
          </cell>
          <cell r="R215">
            <v>722669.5223999999</v>
          </cell>
          <cell r="S215">
            <v>476863.5624</v>
          </cell>
          <cell r="T215">
            <v>76.707999999999998</v>
          </cell>
          <cell r="U215">
            <v>907384.50780799997</v>
          </cell>
          <cell r="V215">
            <v>1549451949936.3538</v>
          </cell>
        </row>
        <row r="216">
          <cell r="B216" t="str">
            <v>W310X86</v>
          </cell>
          <cell r="C216">
            <v>86.313279999999992</v>
          </cell>
          <cell r="D216">
            <v>10967.72</v>
          </cell>
          <cell r="E216">
            <v>309.87999999999994</v>
          </cell>
          <cell r="F216">
            <v>254</v>
          </cell>
          <cell r="G216">
            <v>9.1439999999999984</v>
          </cell>
          <cell r="H216">
            <v>16.256</v>
          </cell>
          <cell r="I216">
            <v>0</v>
          </cell>
          <cell r="J216">
            <v>21.843999999999994</v>
          </cell>
          <cell r="K216">
            <v>7.82</v>
          </cell>
          <cell r="L216">
            <v>27</v>
          </cell>
          <cell r="M216">
            <v>197709927.15999997</v>
          </cell>
          <cell r="N216">
            <v>1415842.3296000001</v>
          </cell>
          <cell r="O216">
            <v>1278190.9919999999</v>
          </cell>
          <cell r="P216">
            <v>134.11199999999999</v>
          </cell>
          <cell r="Q216">
            <v>44536762.539199993</v>
          </cell>
          <cell r="R216">
            <v>532579.57999999996</v>
          </cell>
          <cell r="S216">
            <v>350683.16959999996</v>
          </cell>
          <cell r="T216">
            <v>63.753999999999991</v>
          </cell>
          <cell r="U216">
            <v>874085.99375999998</v>
          </cell>
          <cell r="V216">
            <v>958673043548.1427</v>
          </cell>
        </row>
        <row r="217">
          <cell r="B217" t="str">
            <v>W310X79</v>
          </cell>
          <cell r="C217">
            <v>78.872479999999996</v>
          </cell>
          <cell r="D217">
            <v>10064.495999999999</v>
          </cell>
          <cell r="E217">
            <v>307.33999999999997</v>
          </cell>
          <cell r="F217">
            <v>253.74599999999998</v>
          </cell>
          <cell r="G217">
            <v>8.7629999999999981</v>
          </cell>
          <cell r="H217">
            <v>14.604999999999999</v>
          </cell>
          <cell r="I217">
            <v>0</v>
          </cell>
          <cell r="J217">
            <v>20.32</v>
          </cell>
          <cell r="K217">
            <v>8.69</v>
          </cell>
          <cell r="L217">
            <v>28.1</v>
          </cell>
          <cell r="M217">
            <v>176898355.88</v>
          </cell>
          <cell r="N217">
            <v>1276552.2856000001</v>
          </cell>
          <cell r="O217">
            <v>1156926.7183999999</v>
          </cell>
          <cell r="P217">
            <v>132.84200000000001</v>
          </cell>
          <cell r="Q217">
            <v>39874970.572479993</v>
          </cell>
          <cell r="R217">
            <v>476863.5624</v>
          </cell>
          <cell r="S217">
            <v>314631.62879999995</v>
          </cell>
          <cell r="T217">
            <v>62.991999999999997</v>
          </cell>
          <cell r="U217">
            <v>657645.65244799992</v>
          </cell>
          <cell r="V217">
            <v>848573338266.70337</v>
          </cell>
        </row>
        <row r="218">
          <cell r="B218" t="str">
            <v>W310X74</v>
          </cell>
          <cell r="C218">
            <v>74.408000000000001</v>
          </cell>
          <cell r="D218">
            <v>9419.3359999999993</v>
          </cell>
          <cell r="E218">
            <v>309.87999999999994</v>
          </cell>
          <cell r="F218">
            <v>205.232</v>
          </cell>
          <cell r="G218">
            <v>9.3979999999999997</v>
          </cell>
          <cell r="H218">
            <v>16.256</v>
          </cell>
          <cell r="I218">
            <v>0</v>
          </cell>
          <cell r="J218">
            <v>21.843999999999994</v>
          </cell>
          <cell r="K218">
            <v>6.31</v>
          </cell>
          <cell r="L218">
            <v>26.8</v>
          </cell>
          <cell r="M218">
            <v>162746487.40959999</v>
          </cell>
          <cell r="N218">
            <v>1178229.9016</v>
          </cell>
          <cell r="O218">
            <v>1052049.5088</v>
          </cell>
          <cell r="P218">
            <v>131.57199999999997</v>
          </cell>
          <cell r="Q218">
            <v>23433829.261279996</v>
          </cell>
          <cell r="R218">
            <v>349044.4632</v>
          </cell>
          <cell r="S218">
            <v>227780.18959999998</v>
          </cell>
          <cell r="T218">
            <v>49.783999999999999</v>
          </cell>
          <cell r="U218">
            <v>711755.73777599994</v>
          </cell>
          <cell r="V218">
            <v>504847429095.38043</v>
          </cell>
        </row>
        <row r="219">
          <cell r="B219" t="str">
            <v>W310X67</v>
          </cell>
          <cell r="C219">
            <v>66.967199999999991</v>
          </cell>
          <cell r="D219">
            <v>8451.5959999999995</v>
          </cell>
          <cell r="E219">
            <v>307.33999999999997</v>
          </cell>
          <cell r="F219">
            <v>204.47</v>
          </cell>
          <cell r="G219">
            <v>8.5090000000000003</v>
          </cell>
          <cell r="H219">
            <v>14.604999999999999</v>
          </cell>
          <cell r="I219">
            <v>0</v>
          </cell>
          <cell r="J219">
            <v>20.32</v>
          </cell>
          <cell r="K219">
            <v>7</v>
          </cell>
          <cell r="L219">
            <v>29.6</v>
          </cell>
          <cell r="M219">
            <v>144848536.10879999</v>
          </cell>
          <cell r="N219">
            <v>1052049.5088</v>
          </cell>
          <cell r="O219">
            <v>945533.59279999998</v>
          </cell>
          <cell r="P219">
            <v>130.81</v>
          </cell>
          <cell r="Q219">
            <v>20811571.279999997</v>
          </cell>
          <cell r="R219">
            <v>311354.21599999996</v>
          </cell>
          <cell r="S219">
            <v>203199.59359999999</v>
          </cell>
          <cell r="T219">
            <v>49.529999999999994</v>
          </cell>
          <cell r="U219">
            <v>524451.59625599999</v>
          </cell>
          <cell r="V219">
            <v>443084179791.15839</v>
          </cell>
        </row>
        <row r="220">
          <cell r="B220" t="str">
            <v>W310X60</v>
          </cell>
          <cell r="C220">
            <v>59.526399999999995</v>
          </cell>
          <cell r="D220">
            <v>7548.3719999999994</v>
          </cell>
          <cell r="E220">
            <v>302.26</v>
          </cell>
          <cell r="F220">
            <v>203.45399999999998</v>
          </cell>
          <cell r="G220">
            <v>7.4929999999999994</v>
          </cell>
          <cell r="H220">
            <v>13.081</v>
          </cell>
          <cell r="I220">
            <v>0</v>
          </cell>
          <cell r="J220">
            <v>21.843999999999998</v>
          </cell>
          <cell r="K220">
            <v>7.77</v>
          </cell>
          <cell r="L220">
            <v>33.6</v>
          </cell>
          <cell r="M220">
            <v>127783047.65919998</v>
          </cell>
          <cell r="N220">
            <v>934062.64799999993</v>
          </cell>
          <cell r="O220">
            <v>843933.79599999997</v>
          </cell>
          <cell r="P220">
            <v>130.30199999999999</v>
          </cell>
          <cell r="Q220">
            <v>18355805.868960001</v>
          </cell>
          <cell r="R220">
            <v>275302.6752</v>
          </cell>
          <cell r="S220">
            <v>180257.70399999997</v>
          </cell>
          <cell r="T220">
            <v>49.275999999999996</v>
          </cell>
          <cell r="U220">
            <v>377105.67159359995</v>
          </cell>
          <cell r="V220">
            <v>386691647817.73822</v>
          </cell>
        </row>
        <row r="221">
          <cell r="B221" t="str">
            <v>W310X52</v>
          </cell>
          <cell r="C221">
            <v>52.085599999999999</v>
          </cell>
          <cell r="D221">
            <v>6645.1480000000001</v>
          </cell>
          <cell r="E221">
            <v>317.5</v>
          </cell>
          <cell r="F221">
            <v>166.62399999999997</v>
          </cell>
          <cell r="G221">
            <v>7.6199999999999992</v>
          </cell>
          <cell r="H221">
            <v>13.208</v>
          </cell>
          <cell r="I221">
            <v>0</v>
          </cell>
          <cell r="J221">
            <v>16.954499999999996</v>
          </cell>
          <cell r="K221">
            <v>6.31</v>
          </cell>
          <cell r="L221">
            <v>36.200000000000003</v>
          </cell>
          <cell r="M221">
            <v>118625956.29599999</v>
          </cell>
          <cell r="N221">
            <v>839017.67680000002</v>
          </cell>
          <cell r="O221">
            <v>747250.11839999992</v>
          </cell>
          <cell r="P221">
            <v>133.35</v>
          </cell>
          <cell r="Q221">
            <v>10197669.927199999</v>
          </cell>
          <cell r="R221">
            <v>188451.23599999998</v>
          </cell>
          <cell r="S221">
            <v>122411.36807999999</v>
          </cell>
          <cell r="T221">
            <v>39.116</v>
          </cell>
          <cell r="U221">
            <v>308427.48636959994</v>
          </cell>
          <cell r="V221">
            <v>236043026688.74438</v>
          </cell>
        </row>
        <row r="222">
          <cell r="B222" t="str">
            <v>W310X44.5</v>
          </cell>
          <cell r="C222">
            <v>44.644799999999996</v>
          </cell>
          <cell r="D222">
            <v>5670.9563999999991</v>
          </cell>
          <cell r="E222">
            <v>312.42</v>
          </cell>
          <cell r="F222">
            <v>165.60799999999998</v>
          </cell>
          <cell r="G222">
            <v>6.6040000000000001</v>
          </cell>
          <cell r="H222">
            <v>11.176</v>
          </cell>
          <cell r="I222">
            <v>0</v>
          </cell>
          <cell r="J222">
            <v>17.399000000000001</v>
          </cell>
          <cell r="K222">
            <v>7.41</v>
          </cell>
          <cell r="L222">
            <v>41.8</v>
          </cell>
          <cell r="M222">
            <v>99063079.292799994</v>
          </cell>
          <cell r="N222">
            <v>706282.4584</v>
          </cell>
          <cell r="O222">
            <v>632540.67039999994</v>
          </cell>
          <cell r="P222">
            <v>132.334</v>
          </cell>
          <cell r="Q222">
            <v>8449497.9396799989</v>
          </cell>
          <cell r="R222">
            <v>156660.33184</v>
          </cell>
          <cell r="S222">
            <v>102255.27936</v>
          </cell>
          <cell r="T222">
            <v>38.607999999999997</v>
          </cell>
          <cell r="U222">
            <v>190217.76149919999</v>
          </cell>
          <cell r="V222">
            <v>193077288042.32901</v>
          </cell>
        </row>
        <row r="223">
          <cell r="B223" t="str">
            <v>W310X38.7</v>
          </cell>
          <cell r="C223">
            <v>38.692160000000001</v>
          </cell>
          <cell r="D223">
            <v>4935.4740000000002</v>
          </cell>
          <cell r="E223">
            <v>309.87999999999994</v>
          </cell>
          <cell r="F223">
            <v>164.846</v>
          </cell>
          <cell r="G223">
            <v>5.8419999999999996</v>
          </cell>
          <cell r="H223">
            <v>9.6519999999999992</v>
          </cell>
          <cell r="I223">
            <v>0</v>
          </cell>
          <cell r="J223">
            <v>17.335499999999996</v>
          </cell>
          <cell r="K223">
            <v>8.5399999999999991</v>
          </cell>
          <cell r="L223">
            <v>47.2</v>
          </cell>
          <cell r="M223">
            <v>84911210.822399989</v>
          </cell>
          <cell r="N223">
            <v>609598.78079999995</v>
          </cell>
          <cell r="O223">
            <v>547327.93759999995</v>
          </cell>
          <cell r="P223">
            <v>131.31799999999998</v>
          </cell>
          <cell r="Q223">
            <v>7200803.6628799997</v>
          </cell>
          <cell r="R223">
            <v>133882.31287999998</v>
          </cell>
          <cell r="S223">
            <v>87506.921759999983</v>
          </cell>
          <cell r="T223">
            <v>38.353999999999999</v>
          </cell>
          <cell r="U223">
            <v>124869.42767999998</v>
          </cell>
          <cell r="V223">
            <v>162732735123.29816</v>
          </cell>
        </row>
        <row r="224">
          <cell r="B224" t="str">
            <v>W310X32.7</v>
          </cell>
          <cell r="C224">
            <v>32.739519999999999</v>
          </cell>
          <cell r="D224">
            <v>4180.6368000000002</v>
          </cell>
          <cell r="E224">
            <v>312.42</v>
          </cell>
          <cell r="F224">
            <v>102.36199999999999</v>
          </cell>
          <cell r="G224">
            <v>6.6040000000000001</v>
          </cell>
          <cell r="H224">
            <v>10.795</v>
          </cell>
          <cell r="I224">
            <v>0</v>
          </cell>
          <cell r="J224">
            <v>13.0175</v>
          </cell>
          <cell r="K224">
            <v>4.74</v>
          </cell>
          <cell r="L224">
            <v>41.8</v>
          </cell>
          <cell r="M224">
            <v>64932102.393599994</v>
          </cell>
          <cell r="N224">
            <v>480140.97519999999</v>
          </cell>
          <cell r="O224">
            <v>416231.42559999996</v>
          </cell>
          <cell r="P224">
            <v>124.714</v>
          </cell>
          <cell r="Q224">
            <v>1939638.4432959999</v>
          </cell>
          <cell r="R224">
            <v>59976.654239999996</v>
          </cell>
          <cell r="S224">
            <v>37854.117839999999</v>
          </cell>
          <cell r="T224">
            <v>21.539199999999997</v>
          </cell>
          <cell r="U224">
            <v>121955.80770079998</v>
          </cell>
          <cell r="V224">
            <v>44308417979.115837</v>
          </cell>
        </row>
        <row r="225">
          <cell r="B225" t="str">
            <v>W310X28.3</v>
          </cell>
          <cell r="C225">
            <v>28.275039999999997</v>
          </cell>
          <cell r="D225">
            <v>3593.5412000000001</v>
          </cell>
          <cell r="E225">
            <v>309.87999999999994</v>
          </cell>
          <cell r="F225">
            <v>101.85399999999998</v>
          </cell>
          <cell r="G225">
            <v>5.9689999999999994</v>
          </cell>
          <cell r="H225">
            <v>8.8899999999999988</v>
          </cell>
          <cell r="I225">
            <v>0</v>
          </cell>
          <cell r="J225">
            <v>13.334999999999999</v>
          </cell>
          <cell r="K225">
            <v>5.72</v>
          </cell>
          <cell r="L225">
            <v>46.2</v>
          </cell>
          <cell r="M225">
            <v>54110085.327999994</v>
          </cell>
          <cell r="N225">
            <v>404760.48079999996</v>
          </cell>
          <cell r="O225">
            <v>349044.4632</v>
          </cell>
          <cell r="P225">
            <v>122.428</v>
          </cell>
          <cell r="Q225">
            <v>1565030.1602559998</v>
          </cell>
          <cell r="R225">
            <v>48833.450719999993</v>
          </cell>
          <cell r="S225">
            <v>30807.680319999996</v>
          </cell>
          <cell r="T225">
            <v>20.878799999999998</v>
          </cell>
          <cell r="U225">
            <v>74921.65660799999</v>
          </cell>
          <cell r="V225">
            <v>35178198516.752571</v>
          </cell>
        </row>
        <row r="226">
          <cell r="B226" t="str">
            <v>W310X23.8</v>
          </cell>
          <cell r="C226">
            <v>23.810559999999999</v>
          </cell>
          <cell r="D226">
            <v>3038.7035999999998</v>
          </cell>
          <cell r="E226">
            <v>304.79999999999995</v>
          </cell>
          <cell r="F226">
            <v>101.346</v>
          </cell>
          <cell r="G226">
            <v>5.5880000000000001</v>
          </cell>
          <cell r="H226">
            <v>6.7309999999999999</v>
          </cell>
          <cell r="I226">
            <v>0</v>
          </cell>
          <cell r="J226">
            <v>13.906499999999999</v>
          </cell>
          <cell r="K226">
            <v>7.53</v>
          </cell>
          <cell r="L226">
            <v>49.4</v>
          </cell>
          <cell r="M226">
            <v>42871836.836799994</v>
          </cell>
          <cell r="N226">
            <v>329379.98639999999</v>
          </cell>
          <cell r="O226">
            <v>280218.79440000001</v>
          </cell>
          <cell r="P226">
            <v>118.61799999999999</v>
          </cell>
          <cell r="Q226">
            <v>1173772.6201919997</v>
          </cell>
          <cell r="R226">
            <v>37034.764639999994</v>
          </cell>
          <cell r="S226">
            <v>23105.760239999996</v>
          </cell>
          <cell r="T226">
            <v>19.6342</v>
          </cell>
          <cell r="U226">
            <v>42871.836836799994</v>
          </cell>
          <cell r="V226">
            <v>26021125467.735302</v>
          </cell>
        </row>
        <row r="227">
          <cell r="B227" t="str">
            <v>W310X21</v>
          </cell>
          <cell r="C227">
            <v>20.834239999999998</v>
          </cell>
          <cell r="D227">
            <v>2683.8656000000001</v>
          </cell>
          <cell r="E227">
            <v>302.26</v>
          </cell>
          <cell r="F227">
            <v>100.83799999999999</v>
          </cell>
          <cell r="G227">
            <v>5.08</v>
          </cell>
          <cell r="H227">
            <v>5.7149999999999999</v>
          </cell>
          <cell r="I227">
            <v>0</v>
          </cell>
          <cell r="J227">
            <v>13.334999999999997</v>
          </cell>
          <cell r="K227">
            <v>8.82</v>
          </cell>
          <cell r="L227">
            <v>54.3</v>
          </cell>
          <cell r="M227">
            <v>36878104.308159992</v>
          </cell>
          <cell r="N227">
            <v>285134.91359999997</v>
          </cell>
          <cell r="O227">
            <v>244167.2536</v>
          </cell>
          <cell r="P227">
            <v>117.348</v>
          </cell>
          <cell r="Q227">
            <v>982306.1644159999</v>
          </cell>
          <cell r="R227">
            <v>31135.421599999994</v>
          </cell>
          <cell r="S227">
            <v>19500.606159999996</v>
          </cell>
          <cell r="T227">
            <v>19.126200000000001</v>
          </cell>
          <cell r="U227">
            <v>29302.692362239999</v>
          </cell>
          <cell r="V227">
            <v>21643990843.131737</v>
          </cell>
        </row>
        <row r="228">
          <cell r="B228" t="str">
            <v>W250X167</v>
          </cell>
          <cell r="C228">
            <v>166.67391999999998</v>
          </cell>
          <cell r="D228">
            <v>21225.763999999999</v>
          </cell>
          <cell r="E228">
            <v>289.56</v>
          </cell>
          <cell r="F228">
            <v>264.15999999999997</v>
          </cell>
          <cell r="G228">
            <v>19.177</v>
          </cell>
          <cell r="H228">
            <v>31.75</v>
          </cell>
          <cell r="I228">
            <v>0</v>
          </cell>
          <cell r="J228">
            <v>17.462499999999999</v>
          </cell>
          <cell r="K228">
            <v>4.17</v>
          </cell>
          <cell r="L228">
            <v>10.4</v>
          </cell>
          <cell r="M228">
            <v>298021700.72959995</v>
          </cell>
          <cell r="N228">
            <v>2408898.4079999998</v>
          </cell>
          <cell r="O228">
            <v>2064770.0639999998</v>
          </cell>
          <cell r="P228">
            <v>118.36399999999999</v>
          </cell>
          <cell r="Q228">
            <v>98230616.441599995</v>
          </cell>
          <cell r="R228">
            <v>1133984.8288</v>
          </cell>
          <cell r="S228">
            <v>742333.99919999985</v>
          </cell>
          <cell r="T228">
            <v>68.072000000000003</v>
          </cell>
          <cell r="U228">
            <v>6285094.5265599992</v>
          </cell>
          <cell r="V228">
            <v>1619271275236.7788</v>
          </cell>
        </row>
        <row r="229">
          <cell r="B229" t="str">
            <v>W250X149</v>
          </cell>
          <cell r="C229">
            <v>148.816</v>
          </cell>
          <cell r="D229">
            <v>18967.703999999998</v>
          </cell>
          <cell r="E229">
            <v>281.94</v>
          </cell>
          <cell r="F229">
            <v>261.62</v>
          </cell>
          <cell r="G229">
            <v>17.272000000000002</v>
          </cell>
          <cell r="H229">
            <v>28.448</v>
          </cell>
          <cell r="I229">
            <v>0</v>
          </cell>
          <cell r="J229">
            <v>17.589499999999994</v>
          </cell>
          <cell r="K229">
            <v>4.62</v>
          </cell>
          <cell r="L229">
            <v>11.6</v>
          </cell>
          <cell r="M229">
            <v>259312178.14879999</v>
          </cell>
          <cell r="N229">
            <v>2130318.3199999998</v>
          </cell>
          <cell r="O229">
            <v>1835351.1679999998</v>
          </cell>
          <cell r="P229">
            <v>116.83999999999999</v>
          </cell>
          <cell r="Q229">
            <v>86159905.099199995</v>
          </cell>
          <cell r="R229">
            <v>999610.90399999986</v>
          </cell>
          <cell r="S229">
            <v>655482.55999999994</v>
          </cell>
          <cell r="T229">
            <v>67.309999999999988</v>
          </cell>
          <cell r="U229">
            <v>4536922.5390399992</v>
          </cell>
          <cell r="V229">
            <v>1382959712681.4944</v>
          </cell>
        </row>
        <row r="230">
          <cell r="B230" t="str">
            <v>W250X131</v>
          </cell>
          <cell r="C230">
            <v>130.95808</v>
          </cell>
          <cell r="D230">
            <v>16709.643999999997</v>
          </cell>
          <cell r="E230">
            <v>274.32</v>
          </cell>
          <cell r="F230">
            <v>261.62</v>
          </cell>
          <cell r="G230">
            <v>15.366999999999999</v>
          </cell>
          <cell r="H230">
            <v>25.145999999999997</v>
          </cell>
          <cell r="I230">
            <v>0</v>
          </cell>
          <cell r="J230">
            <v>17.7165</v>
          </cell>
          <cell r="K230">
            <v>5.18</v>
          </cell>
          <cell r="L230">
            <v>13</v>
          </cell>
          <cell r="M230">
            <v>222267581.27039999</v>
          </cell>
          <cell r="N230">
            <v>1851738.2319999998</v>
          </cell>
          <cell r="O230">
            <v>1614125.8039999998</v>
          </cell>
          <cell r="P230">
            <v>115.31599999999999</v>
          </cell>
          <cell r="Q230">
            <v>74505425.182399988</v>
          </cell>
          <cell r="R230">
            <v>870153.0983999999</v>
          </cell>
          <cell r="S230">
            <v>570269.82719999994</v>
          </cell>
          <cell r="T230">
            <v>66.801999999999992</v>
          </cell>
          <cell r="U230">
            <v>3134222.6347679999</v>
          </cell>
          <cell r="V230">
            <v>1165445660784.0166</v>
          </cell>
        </row>
        <row r="231">
          <cell r="B231" t="str">
            <v>W250X115</v>
          </cell>
          <cell r="C231">
            <v>114.58832</v>
          </cell>
          <cell r="D231">
            <v>14580.616</v>
          </cell>
          <cell r="E231">
            <v>269.23999999999995</v>
          </cell>
          <cell r="F231">
            <v>259.08</v>
          </cell>
          <cell r="G231">
            <v>13.462</v>
          </cell>
          <cell r="H231">
            <v>22.097999999999999</v>
          </cell>
          <cell r="I231">
            <v>0</v>
          </cell>
          <cell r="J231">
            <v>17.589500000000001</v>
          </cell>
          <cell r="K231">
            <v>5.86</v>
          </cell>
          <cell r="L231">
            <v>14.8</v>
          </cell>
          <cell r="M231">
            <v>189385298.64799997</v>
          </cell>
          <cell r="N231">
            <v>1599377.4463999998</v>
          </cell>
          <cell r="O231">
            <v>1407648.7975999999</v>
          </cell>
          <cell r="P231">
            <v>114.04599999999999</v>
          </cell>
          <cell r="Q231">
            <v>64099639.542399995</v>
          </cell>
          <cell r="R231">
            <v>752166.23759999988</v>
          </cell>
          <cell r="S231">
            <v>493250.62639999995</v>
          </cell>
          <cell r="T231">
            <v>66.039999999999992</v>
          </cell>
          <cell r="U231">
            <v>2126942.584816</v>
          </cell>
          <cell r="V231">
            <v>977470554205.94934</v>
          </cell>
        </row>
        <row r="232">
          <cell r="B232" t="str">
            <v>W250X101</v>
          </cell>
          <cell r="C232">
            <v>101.19488</v>
          </cell>
          <cell r="D232">
            <v>12903.199999999999</v>
          </cell>
          <cell r="E232">
            <v>264.15999999999997</v>
          </cell>
          <cell r="F232">
            <v>256.53999999999996</v>
          </cell>
          <cell r="G232">
            <v>11.937999999999999</v>
          </cell>
          <cell r="H232">
            <v>19.558</v>
          </cell>
          <cell r="I232">
            <v>0</v>
          </cell>
          <cell r="J232">
            <v>16.954499999999996</v>
          </cell>
          <cell r="K232">
            <v>6.58</v>
          </cell>
          <cell r="L232">
            <v>16.7</v>
          </cell>
          <cell r="M232">
            <v>163995181.6864</v>
          </cell>
          <cell r="N232">
            <v>1397816.5591999998</v>
          </cell>
          <cell r="O232">
            <v>1240500.7448</v>
          </cell>
          <cell r="P232">
            <v>112.77600000000001</v>
          </cell>
          <cell r="Q232">
            <v>55775011.030399993</v>
          </cell>
          <cell r="R232">
            <v>657121.26639999996</v>
          </cell>
          <cell r="S232">
            <v>432618.48959999991</v>
          </cell>
          <cell r="T232">
            <v>65.785999999999987</v>
          </cell>
          <cell r="U232">
            <v>1481783.8751359999</v>
          </cell>
          <cell r="V232">
            <v>835146544939.69849</v>
          </cell>
        </row>
        <row r="233">
          <cell r="B233" t="str">
            <v>W250X89</v>
          </cell>
          <cell r="C233">
            <v>89.289599999999993</v>
          </cell>
          <cell r="D233">
            <v>11354.816000000001</v>
          </cell>
          <cell r="E233">
            <v>259.08</v>
          </cell>
          <cell r="F233">
            <v>256.53999999999996</v>
          </cell>
          <cell r="G233">
            <v>10.667999999999999</v>
          </cell>
          <cell r="H233">
            <v>17.272000000000002</v>
          </cell>
          <cell r="I233">
            <v>0</v>
          </cell>
          <cell r="J233">
            <v>17.652999999999995</v>
          </cell>
          <cell r="K233">
            <v>7.41</v>
          </cell>
          <cell r="L233">
            <v>18.7</v>
          </cell>
          <cell r="M233">
            <v>141934916.12959999</v>
          </cell>
          <cell r="N233">
            <v>1222474.9743999997</v>
          </cell>
          <cell r="O233">
            <v>1093017.1687999999</v>
          </cell>
          <cell r="P233">
            <v>111.50599999999999</v>
          </cell>
          <cell r="Q233">
            <v>48282845.369599998</v>
          </cell>
          <cell r="R233">
            <v>573547.24</v>
          </cell>
          <cell r="S233">
            <v>376902.47199999995</v>
          </cell>
          <cell r="T233">
            <v>65.277999999999992</v>
          </cell>
          <cell r="U233">
            <v>1032253.9354879999</v>
          </cell>
          <cell r="V233">
            <v>708934687665.85339</v>
          </cell>
        </row>
        <row r="234">
          <cell r="B234" t="str">
            <v>W250X80</v>
          </cell>
          <cell r="C234">
            <v>80.360639999999989</v>
          </cell>
          <cell r="D234">
            <v>10193.528</v>
          </cell>
          <cell r="E234">
            <v>256.53999999999996</v>
          </cell>
          <cell r="F234">
            <v>254</v>
          </cell>
          <cell r="G234">
            <v>9.3979999999999997</v>
          </cell>
          <cell r="H234">
            <v>15.620999999999999</v>
          </cell>
          <cell r="I234">
            <v>0</v>
          </cell>
          <cell r="J234">
            <v>17.7165</v>
          </cell>
          <cell r="K234">
            <v>8.15</v>
          </cell>
          <cell r="L234">
            <v>21.2</v>
          </cell>
          <cell r="M234">
            <v>126118121.95679998</v>
          </cell>
          <cell r="N234">
            <v>1091378.4623999998</v>
          </cell>
          <cell r="O234">
            <v>983223.83999999985</v>
          </cell>
          <cell r="P234">
            <v>110.99799999999999</v>
          </cell>
          <cell r="Q234">
            <v>42871836.836799994</v>
          </cell>
          <cell r="R234">
            <v>512915.10319999995</v>
          </cell>
          <cell r="S234">
            <v>337573.5184</v>
          </cell>
          <cell r="T234">
            <v>65.024000000000001</v>
          </cell>
          <cell r="U234">
            <v>757541.19459199999</v>
          </cell>
          <cell r="V234">
            <v>620317851707.6217</v>
          </cell>
        </row>
        <row r="235">
          <cell r="B235" t="str">
            <v>W250X73</v>
          </cell>
          <cell r="C235">
            <v>72.919839999999994</v>
          </cell>
          <cell r="D235">
            <v>9290.3040000000001</v>
          </cell>
          <cell r="E235">
            <v>253.49199999999999</v>
          </cell>
          <cell r="F235">
            <v>254</v>
          </cell>
          <cell r="G235">
            <v>8.636000000000001</v>
          </cell>
          <cell r="H235">
            <v>14.224</v>
          </cell>
          <cell r="I235">
            <v>0</v>
          </cell>
          <cell r="J235">
            <v>17.526</v>
          </cell>
          <cell r="K235">
            <v>8.93</v>
          </cell>
          <cell r="L235">
            <v>23.1</v>
          </cell>
          <cell r="M235">
            <v>113214947.76319999</v>
          </cell>
          <cell r="N235">
            <v>989778.66559999983</v>
          </cell>
          <cell r="O235">
            <v>894733.69439999992</v>
          </cell>
          <cell r="P235">
            <v>110.48999999999998</v>
          </cell>
          <cell r="Q235">
            <v>38876015.151039995</v>
          </cell>
          <cell r="R235">
            <v>463753.91119999997</v>
          </cell>
          <cell r="S235">
            <v>306438.09679999994</v>
          </cell>
          <cell r="T235">
            <v>64.515999999999991</v>
          </cell>
          <cell r="U235">
            <v>578561.68158399989</v>
          </cell>
          <cell r="V235">
            <v>555869243737.99866</v>
          </cell>
        </row>
        <row r="236">
          <cell r="B236" t="str">
            <v>W250X67</v>
          </cell>
          <cell r="C236">
            <v>66.967199999999991</v>
          </cell>
          <cell r="D236">
            <v>8580.6280000000006</v>
          </cell>
          <cell r="E236">
            <v>256.53999999999996</v>
          </cell>
          <cell r="F236">
            <v>203.70799999999997</v>
          </cell>
          <cell r="G236">
            <v>8.8899999999999988</v>
          </cell>
          <cell r="H236">
            <v>15.747999999999999</v>
          </cell>
          <cell r="I236">
            <v>0</v>
          </cell>
          <cell r="J236">
            <v>17.589500000000001</v>
          </cell>
          <cell r="K236">
            <v>6.47</v>
          </cell>
          <cell r="L236">
            <v>22.5</v>
          </cell>
          <cell r="M236">
            <v>103225393.54879999</v>
          </cell>
          <cell r="N236">
            <v>899649.81359999988</v>
          </cell>
          <cell r="O236">
            <v>804604.84239999996</v>
          </cell>
          <cell r="P236">
            <v>109.72799999999999</v>
          </cell>
          <cell r="Q236">
            <v>22226758.127039999</v>
          </cell>
          <cell r="R236">
            <v>332657.39919999999</v>
          </cell>
          <cell r="S236">
            <v>217947.95119999998</v>
          </cell>
          <cell r="T236">
            <v>51.053999999999995</v>
          </cell>
          <cell r="U236">
            <v>628509.45265599992</v>
          </cell>
          <cell r="V236">
            <v>322243039848.11517</v>
          </cell>
        </row>
        <row r="237">
          <cell r="B237" t="str">
            <v>W250X58</v>
          </cell>
          <cell r="C237">
            <v>58.038239999999995</v>
          </cell>
          <cell r="D237">
            <v>7419.3399999999992</v>
          </cell>
          <cell r="E237">
            <v>251.96799999999999</v>
          </cell>
          <cell r="F237">
            <v>202.946</v>
          </cell>
          <cell r="G237">
            <v>8.0009999999999994</v>
          </cell>
          <cell r="H237">
            <v>13.462</v>
          </cell>
          <cell r="I237">
            <v>0</v>
          </cell>
          <cell r="J237">
            <v>16.700499999999998</v>
          </cell>
          <cell r="K237">
            <v>7.53</v>
          </cell>
          <cell r="L237">
            <v>25</v>
          </cell>
          <cell r="M237">
            <v>86992367.950399995</v>
          </cell>
          <cell r="N237">
            <v>766914.59519999987</v>
          </cell>
          <cell r="O237">
            <v>689895.39439999999</v>
          </cell>
          <cell r="P237">
            <v>108.45799999999998</v>
          </cell>
          <cell r="Q237">
            <v>18730414.151999999</v>
          </cell>
          <cell r="R237">
            <v>281857.50079999998</v>
          </cell>
          <cell r="S237">
            <v>185173.82319999998</v>
          </cell>
          <cell r="T237">
            <v>50.291999999999994</v>
          </cell>
          <cell r="U237">
            <v>406241.87138559995</v>
          </cell>
          <cell r="V237">
            <v>266387579607.77521</v>
          </cell>
        </row>
        <row r="238">
          <cell r="B238" t="str">
            <v>W250X49.1</v>
          </cell>
          <cell r="C238">
            <v>49.109279999999998</v>
          </cell>
          <cell r="D238">
            <v>6264.5036</v>
          </cell>
          <cell r="E238">
            <v>247.142</v>
          </cell>
          <cell r="F238">
            <v>202.184</v>
          </cell>
          <cell r="G238">
            <v>7.3659999999999988</v>
          </cell>
          <cell r="H238">
            <v>11.048999999999999</v>
          </cell>
          <cell r="I238">
            <v>0</v>
          </cell>
          <cell r="J238">
            <v>17.526</v>
          </cell>
          <cell r="K238">
            <v>9.15</v>
          </cell>
          <cell r="L238">
            <v>27.1</v>
          </cell>
          <cell r="M238">
            <v>71175573.77759999</v>
          </cell>
          <cell r="N238">
            <v>635818.08319999988</v>
          </cell>
          <cell r="O238">
            <v>573547.24</v>
          </cell>
          <cell r="P238">
            <v>106.426</v>
          </cell>
          <cell r="Q238">
            <v>15234070.176959999</v>
          </cell>
          <cell r="R238">
            <v>229418.89599999998</v>
          </cell>
          <cell r="S238">
            <v>150760.98879999996</v>
          </cell>
          <cell r="T238">
            <v>49.275999999999996</v>
          </cell>
          <cell r="U238">
            <v>242662.92112479996</v>
          </cell>
          <cell r="V238">
            <v>212411870433.21591</v>
          </cell>
        </row>
        <row r="239">
          <cell r="B239" t="str">
            <v>W250X44.8</v>
          </cell>
          <cell r="C239">
            <v>44.644799999999996</v>
          </cell>
          <cell r="D239">
            <v>5703.2143999999998</v>
          </cell>
          <cell r="E239">
            <v>266.7</v>
          </cell>
          <cell r="F239">
            <v>147.57399999999998</v>
          </cell>
          <cell r="G239">
            <v>7.6199999999999992</v>
          </cell>
          <cell r="H239">
            <v>12.953999999999999</v>
          </cell>
          <cell r="I239">
            <v>0</v>
          </cell>
          <cell r="J239">
            <v>15.621</v>
          </cell>
          <cell r="K239">
            <v>5.7</v>
          </cell>
          <cell r="L239">
            <v>29.5</v>
          </cell>
          <cell r="M239">
            <v>70759342.351999998</v>
          </cell>
          <cell r="N239">
            <v>599766.54239999992</v>
          </cell>
          <cell r="O239">
            <v>530940.87359999993</v>
          </cell>
          <cell r="P239">
            <v>111.252</v>
          </cell>
          <cell r="Q239">
            <v>6951064.8075199993</v>
          </cell>
          <cell r="R239">
            <v>144861.64575999998</v>
          </cell>
          <cell r="S239">
            <v>94225.617999999988</v>
          </cell>
          <cell r="T239">
            <v>34.798000000000002</v>
          </cell>
          <cell r="U239">
            <v>258895.94672319997</v>
          </cell>
          <cell r="V239">
            <v>111173848747.59973</v>
          </cell>
        </row>
        <row r="240">
          <cell r="B240" t="str">
            <v>W250X38.5</v>
          </cell>
          <cell r="C240">
            <v>38.692160000000001</v>
          </cell>
          <cell r="D240">
            <v>4909.6675999999998</v>
          </cell>
          <cell r="E240">
            <v>261.62</v>
          </cell>
          <cell r="F240">
            <v>146.55799999999999</v>
          </cell>
          <cell r="G240">
            <v>6.6040000000000001</v>
          </cell>
          <cell r="H240">
            <v>11.176</v>
          </cell>
          <cell r="I240">
            <v>0</v>
          </cell>
          <cell r="J240">
            <v>15.811499999999997</v>
          </cell>
          <cell r="K240">
            <v>6.56</v>
          </cell>
          <cell r="L240">
            <v>34</v>
          </cell>
          <cell r="M240">
            <v>59937325.28639999</v>
          </cell>
          <cell r="N240">
            <v>512915.10319999995</v>
          </cell>
          <cell r="O240">
            <v>457199.08559999993</v>
          </cell>
          <cell r="P240">
            <v>110.48999999999998</v>
          </cell>
          <cell r="Q240">
            <v>5868863.1009599995</v>
          </cell>
          <cell r="R240">
            <v>122902.97999999998</v>
          </cell>
          <cell r="S240">
            <v>80132.742959999989</v>
          </cell>
          <cell r="T240">
            <v>34.544000000000004</v>
          </cell>
          <cell r="U240">
            <v>167325.03309119999</v>
          </cell>
          <cell r="V240">
            <v>92644873956.333115</v>
          </cell>
        </row>
        <row r="241">
          <cell r="B241" t="str">
            <v>W250X32.7</v>
          </cell>
          <cell r="C241">
            <v>32.739519999999999</v>
          </cell>
          <cell r="D241">
            <v>4187.0883999999996</v>
          </cell>
          <cell r="E241">
            <v>259.08</v>
          </cell>
          <cell r="F241">
            <v>146.04999999999998</v>
          </cell>
          <cell r="G241">
            <v>6.0959999999999992</v>
          </cell>
          <cell r="H241">
            <v>9.1439999999999984</v>
          </cell>
          <cell r="I241">
            <v>0</v>
          </cell>
          <cell r="J241">
            <v>14.668500000000002</v>
          </cell>
          <cell r="K241">
            <v>7.99</v>
          </cell>
          <cell r="L241">
            <v>36.9</v>
          </cell>
          <cell r="M241">
            <v>49115308.220799997</v>
          </cell>
          <cell r="N241">
            <v>426063.66399999999</v>
          </cell>
          <cell r="O241">
            <v>380179.88479999994</v>
          </cell>
          <cell r="P241">
            <v>108.45799999999998</v>
          </cell>
          <cell r="Q241">
            <v>4745038.25184</v>
          </cell>
          <cell r="R241">
            <v>99961.090399999986</v>
          </cell>
          <cell r="S241">
            <v>65056.644079999998</v>
          </cell>
          <cell r="T241">
            <v>33.781999999999996</v>
          </cell>
          <cell r="U241">
            <v>99479.310718399982</v>
          </cell>
          <cell r="V241">
            <v>73578827431.986298</v>
          </cell>
        </row>
        <row r="242">
          <cell r="B242" t="str">
            <v>W250X28.4</v>
          </cell>
          <cell r="C242">
            <v>28.275039999999997</v>
          </cell>
          <cell r="D242">
            <v>3625.7991999999999</v>
          </cell>
          <cell r="E242">
            <v>259.08</v>
          </cell>
          <cell r="F242">
            <v>102.10799999999999</v>
          </cell>
          <cell r="G242">
            <v>6.35</v>
          </cell>
          <cell r="H242">
            <v>10.032999999999999</v>
          </cell>
          <cell r="I242">
            <v>0</v>
          </cell>
          <cell r="J242">
            <v>13.779500000000001</v>
          </cell>
          <cell r="K242">
            <v>5.09</v>
          </cell>
          <cell r="L242">
            <v>35.4</v>
          </cell>
          <cell r="M242">
            <v>40083086.285279997</v>
          </cell>
          <cell r="N242">
            <v>353960.58240000001</v>
          </cell>
          <cell r="O242">
            <v>308076.80319999997</v>
          </cell>
          <cell r="P242">
            <v>105.15599999999999</v>
          </cell>
          <cell r="Q242">
            <v>1785632.8158239999</v>
          </cell>
          <cell r="R242">
            <v>54896.664399999994</v>
          </cell>
          <cell r="S242">
            <v>35068.316959999996</v>
          </cell>
          <cell r="T242">
            <v>22.1996</v>
          </cell>
          <cell r="U242">
            <v>96981.922164799995</v>
          </cell>
          <cell r="V242">
            <v>27927730120.169983</v>
          </cell>
        </row>
        <row r="243">
          <cell r="B243" t="str">
            <v>W250X25.3</v>
          </cell>
          <cell r="C243">
            <v>25.298719999999999</v>
          </cell>
          <cell r="D243">
            <v>3219.3483999999999</v>
          </cell>
          <cell r="E243">
            <v>256.53999999999996</v>
          </cell>
          <cell r="F243">
            <v>101.85399999999998</v>
          </cell>
          <cell r="G243">
            <v>6.0959999999999992</v>
          </cell>
          <cell r="H243">
            <v>8.3819999999999997</v>
          </cell>
          <cell r="I243">
            <v>0</v>
          </cell>
          <cell r="J243">
            <v>13.842999999999998</v>
          </cell>
          <cell r="K243">
            <v>6.08</v>
          </cell>
          <cell r="L243">
            <v>36.9</v>
          </cell>
          <cell r="M243">
            <v>34089353.756640002</v>
          </cell>
          <cell r="N243">
            <v>306438.09679999994</v>
          </cell>
          <cell r="O243">
            <v>265470.43679999997</v>
          </cell>
          <cell r="P243">
            <v>102.86999999999999</v>
          </cell>
          <cell r="Q243">
            <v>1481783.8751359999</v>
          </cell>
          <cell r="R243">
            <v>45883.77919999999</v>
          </cell>
          <cell r="S243">
            <v>29168.973919999997</v>
          </cell>
          <cell r="T243">
            <v>21.462999999999997</v>
          </cell>
          <cell r="U243">
            <v>64932.102393599991</v>
          </cell>
          <cell r="V243">
            <v>22852402242.562168</v>
          </cell>
        </row>
        <row r="244">
          <cell r="B244" t="str">
            <v>W250X22.3</v>
          </cell>
          <cell r="C244">
            <v>22.322399999999998</v>
          </cell>
          <cell r="D244">
            <v>2845.1556</v>
          </cell>
          <cell r="E244">
            <v>253.74599999999998</v>
          </cell>
          <cell r="F244">
            <v>101.6</v>
          </cell>
          <cell r="G244">
            <v>5.8419999999999996</v>
          </cell>
          <cell r="H244">
            <v>6.8579999999999997</v>
          </cell>
          <cell r="I244">
            <v>0</v>
          </cell>
          <cell r="J244">
            <v>13.779499999999999</v>
          </cell>
          <cell r="K244">
            <v>7.41</v>
          </cell>
          <cell r="L244">
            <v>38.5</v>
          </cell>
          <cell r="M244">
            <v>28678345.223839998</v>
          </cell>
          <cell r="N244">
            <v>262193.02399999998</v>
          </cell>
          <cell r="O244">
            <v>226141.48319999999</v>
          </cell>
          <cell r="P244">
            <v>100.33</v>
          </cell>
          <cell r="Q244">
            <v>1202908.8199839999</v>
          </cell>
          <cell r="R244">
            <v>37690.247199999991</v>
          </cell>
          <cell r="S244">
            <v>23761.242799999996</v>
          </cell>
          <cell r="T244">
            <v>20.574000000000002</v>
          </cell>
          <cell r="U244">
            <v>43288.068262399996</v>
          </cell>
          <cell r="V244">
            <v>18340999684.688557</v>
          </cell>
        </row>
        <row r="245">
          <cell r="B245" t="str">
            <v>W250X17.9</v>
          </cell>
          <cell r="C245">
            <v>17.85792</v>
          </cell>
          <cell r="D245">
            <v>2283.8663999999999</v>
          </cell>
          <cell r="E245">
            <v>250.69799999999998</v>
          </cell>
          <cell r="F245">
            <v>100.58399999999999</v>
          </cell>
          <cell r="G245">
            <v>4.8259999999999996</v>
          </cell>
          <cell r="H245">
            <v>5.3339999999999996</v>
          </cell>
          <cell r="I245">
            <v>0</v>
          </cell>
          <cell r="J245">
            <v>13.715999999999998</v>
          </cell>
          <cell r="K245">
            <v>9.43</v>
          </cell>
          <cell r="L245">
            <v>46.6</v>
          </cell>
          <cell r="M245">
            <v>22393250.697279997</v>
          </cell>
          <cell r="N245">
            <v>206477.00639999998</v>
          </cell>
          <cell r="O245">
            <v>178618.9976</v>
          </cell>
          <cell r="P245">
            <v>99.059999999999988</v>
          </cell>
          <cell r="Q245">
            <v>907384.50780799997</v>
          </cell>
          <cell r="R245">
            <v>28513.491359999996</v>
          </cell>
          <cell r="S245">
            <v>18025.770400000001</v>
          </cell>
          <cell r="T245">
            <v>19.939</v>
          </cell>
          <cell r="U245">
            <v>22767.858980319997</v>
          </cell>
          <cell r="V245">
            <v>13668475606.890884</v>
          </cell>
        </row>
        <row r="246">
          <cell r="B246" t="str">
            <v>W200X100</v>
          </cell>
          <cell r="C246">
            <v>99.70671999999999</v>
          </cell>
          <cell r="D246">
            <v>12709.651999999998</v>
          </cell>
          <cell r="E246">
            <v>228.6</v>
          </cell>
          <cell r="F246">
            <v>210.31199999999998</v>
          </cell>
          <cell r="G246">
            <v>14.477999999999998</v>
          </cell>
          <cell r="H246">
            <v>23.748999999999999</v>
          </cell>
          <cell r="I246">
            <v>0</v>
          </cell>
          <cell r="J246">
            <v>17.526</v>
          </cell>
          <cell r="K246">
            <v>4.43</v>
          </cell>
          <cell r="L246">
            <v>11.1</v>
          </cell>
          <cell r="M246">
            <v>113214947.76319999</v>
          </cell>
          <cell r="N246">
            <v>1148733.1863999998</v>
          </cell>
          <cell r="O246">
            <v>989778.66559999983</v>
          </cell>
          <cell r="P246">
            <v>94.488</v>
          </cell>
          <cell r="Q246">
            <v>36878104.308159992</v>
          </cell>
          <cell r="R246">
            <v>535856.99280000001</v>
          </cell>
          <cell r="S246">
            <v>350683.16959999996</v>
          </cell>
          <cell r="T246">
            <v>53.847999999999999</v>
          </cell>
          <cell r="U246">
            <v>2101968.6992799998</v>
          </cell>
          <cell r="V246">
            <v>386691647817.73822</v>
          </cell>
        </row>
        <row r="247">
          <cell r="B247" t="str">
            <v>W200X86</v>
          </cell>
          <cell r="C247">
            <v>86.313279999999992</v>
          </cell>
          <cell r="D247">
            <v>11032.236000000001</v>
          </cell>
          <cell r="E247">
            <v>222.25</v>
          </cell>
          <cell r="F247">
            <v>208.78800000000001</v>
          </cell>
          <cell r="G247">
            <v>12.953999999999999</v>
          </cell>
          <cell r="H247">
            <v>20.574000000000002</v>
          </cell>
          <cell r="I247">
            <v>0</v>
          </cell>
          <cell r="J247">
            <v>17.525999999999993</v>
          </cell>
          <cell r="K247">
            <v>5.07</v>
          </cell>
          <cell r="L247">
            <v>12.4</v>
          </cell>
          <cell r="M247">
            <v>94900765.036799997</v>
          </cell>
          <cell r="N247">
            <v>979946.42719999992</v>
          </cell>
          <cell r="O247">
            <v>852127.32799999998</v>
          </cell>
          <cell r="P247">
            <v>92.71</v>
          </cell>
          <cell r="Q247">
            <v>31258980.062559996</v>
          </cell>
          <cell r="R247">
            <v>457199.08559999993</v>
          </cell>
          <cell r="S247">
            <v>299883.27119999996</v>
          </cell>
          <cell r="T247">
            <v>53.339999999999996</v>
          </cell>
          <cell r="U247">
            <v>1386050.6472479999</v>
          </cell>
          <cell r="V247">
            <v>316872322517.31323</v>
          </cell>
        </row>
        <row r="248">
          <cell r="B248" t="str">
            <v>W200X71</v>
          </cell>
          <cell r="C248">
            <v>71.43168</v>
          </cell>
          <cell r="D248">
            <v>9096.7559999999994</v>
          </cell>
          <cell r="E248">
            <v>215.89999999999998</v>
          </cell>
          <cell r="F248">
            <v>205.99399999999997</v>
          </cell>
          <cell r="G248">
            <v>10.16</v>
          </cell>
          <cell r="H248">
            <v>17.399000000000001</v>
          </cell>
          <cell r="I248">
            <v>0</v>
          </cell>
          <cell r="J248">
            <v>17.525999999999996</v>
          </cell>
          <cell r="K248">
            <v>5.92</v>
          </cell>
          <cell r="L248">
            <v>15.9</v>
          </cell>
          <cell r="M248">
            <v>76586582.310399994</v>
          </cell>
          <cell r="N248">
            <v>802966.13599999994</v>
          </cell>
          <cell r="O248">
            <v>707921.16480000003</v>
          </cell>
          <cell r="P248">
            <v>91.693999999999988</v>
          </cell>
          <cell r="Q248">
            <v>25348493.819039997</v>
          </cell>
          <cell r="R248">
            <v>375263.76559999993</v>
          </cell>
          <cell r="S248">
            <v>245805.95999999996</v>
          </cell>
          <cell r="T248">
            <v>52.832000000000001</v>
          </cell>
          <cell r="U248">
            <v>815813.59417599987</v>
          </cell>
          <cell r="V248">
            <v>249738355882.28928</v>
          </cell>
        </row>
        <row r="249">
          <cell r="B249" t="str">
            <v>W200X59</v>
          </cell>
          <cell r="C249">
            <v>59.526399999999995</v>
          </cell>
          <cell r="D249">
            <v>7548.3719999999994</v>
          </cell>
          <cell r="E249">
            <v>209.54999999999998</v>
          </cell>
          <cell r="F249">
            <v>204.97800000000001</v>
          </cell>
          <cell r="G249">
            <v>9.1439999999999984</v>
          </cell>
          <cell r="H249">
            <v>14.224</v>
          </cell>
          <cell r="I249">
            <v>0</v>
          </cell>
          <cell r="J249">
            <v>17.526</v>
          </cell>
          <cell r="K249">
            <v>7.21</v>
          </cell>
          <cell r="L249">
            <v>17.600000000000001</v>
          </cell>
          <cell r="M249">
            <v>60769788.137599997</v>
          </cell>
          <cell r="N249">
            <v>652205.14719999989</v>
          </cell>
          <cell r="O249">
            <v>581740.772</v>
          </cell>
          <cell r="P249">
            <v>89.661999999999992</v>
          </cell>
          <cell r="Q249">
            <v>20436962.996959999</v>
          </cell>
          <cell r="R249">
            <v>303160.68399999995</v>
          </cell>
          <cell r="S249">
            <v>199922.18079999997</v>
          </cell>
          <cell r="T249">
            <v>51.815999999999995</v>
          </cell>
          <cell r="U249">
            <v>466179.19667199999</v>
          </cell>
          <cell r="V249">
            <v>194957039108.10968</v>
          </cell>
        </row>
        <row r="250">
          <cell r="B250" t="str">
            <v>W200X52</v>
          </cell>
          <cell r="C250">
            <v>52.085599999999999</v>
          </cell>
          <cell r="D250">
            <v>6645.1480000000001</v>
          </cell>
          <cell r="E250">
            <v>206.24799999999996</v>
          </cell>
          <cell r="F250">
            <v>203.70799999999997</v>
          </cell>
          <cell r="G250">
            <v>7.8739999999999997</v>
          </cell>
          <cell r="H250">
            <v>12.572999999999999</v>
          </cell>
          <cell r="I250">
            <v>0</v>
          </cell>
          <cell r="J250">
            <v>17.589500000000001</v>
          </cell>
          <cell r="K250">
            <v>8.1</v>
          </cell>
          <cell r="L250">
            <v>20.5</v>
          </cell>
          <cell r="M250">
            <v>52861391.051199995</v>
          </cell>
          <cell r="N250">
            <v>568631.12080000003</v>
          </cell>
          <cell r="O250">
            <v>511276.39679999993</v>
          </cell>
          <cell r="P250">
            <v>89.153999999999996</v>
          </cell>
          <cell r="Q250">
            <v>17731458.730559997</v>
          </cell>
          <cell r="R250">
            <v>263831.7304</v>
          </cell>
          <cell r="S250">
            <v>173702.87839999999</v>
          </cell>
          <cell r="T250">
            <v>51.561999999999991</v>
          </cell>
          <cell r="U250">
            <v>320081.96628639998</v>
          </cell>
          <cell r="V250">
            <v>166223701388.31943</v>
          </cell>
        </row>
        <row r="251">
          <cell r="B251" t="str">
            <v>W200X46.1</v>
          </cell>
          <cell r="C251">
            <v>46.132959999999997</v>
          </cell>
          <cell r="D251">
            <v>5883.859199999999</v>
          </cell>
          <cell r="E251">
            <v>203.2</v>
          </cell>
          <cell r="F251">
            <v>203.2</v>
          </cell>
          <cell r="G251">
            <v>7.238999999999999</v>
          </cell>
          <cell r="H251">
            <v>11.048999999999999</v>
          </cell>
          <cell r="I251">
            <v>0</v>
          </cell>
          <cell r="J251">
            <v>17.526</v>
          </cell>
          <cell r="K251">
            <v>9.19</v>
          </cell>
          <cell r="L251">
            <v>22.3</v>
          </cell>
          <cell r="M251">
            <v>45785456.815999992</v>
          </cell>
          <cell r="N251">
            <v>498166.74559999991</v>
          </cell>
          <cell r="O251">
            <v>450644.25999999995</v>
          </cell>
          <cell r="P251">
            <v>88.138000000000005</v>
          </cell>
          <cell r="Q251">
            <v>15442185.889759999</v>
          </cell>
          <cell r="R251">
            <v>231057.60239999997</v>
          </cell>
          <cell r="S251">
            <v>151908.08327999999</v>
          </cell>
          <cell r="T251">
            <v>51.308</v>
          </cell>
          <cell r="U251">
            <v>223100.04412159999</v>
          </cell>
          <cell r="V251">
            <v>142592545132.79095</v>
          </cell>
        </row>
        <row r="252">
          <cell r="B252" t="str">
            <v>W200X41.7</v>
          </cell>
          <cell r="C252">
            <v>41.668479999999995</v>
          </cell>
          <cell r="D252">
            <v>5316.1184000000003</v>
          </cell>
          <cell r="E252">
            <v>204.72399999999999</v>
          </cell>
          <cell r="F252">
            <v>166.11599999999999</v>
          </cell>
          <cell r="G252">
            <v>7.238999999999999</v>
          </cell>
          <cell r="H252">
            <v>11.811</v>
          </cell>
          <cell r="I252">
            <v>0</v>
          </cell>
          <cell r="J252">
            <v>12.0015</v>
          </cell>
          <cell r="K252">
            <v>7.03</v>
          </cell>
          <cell r="L252">
            <v>22.3</v>
          </cell>
          <cell r="M252">
            <v>40790679.708799995</v>
          </cell>
          <cell r="N252">
            <v>445728.14079999994</v>
          </cell>
          <cell r="O252">
            <v>398205.65519999998</v>
          </cell>
          <cell r="P252">
            <v>87.63</v>
          </cell>
          <cell r="Q252">
            <v>9032221.9355199989</v>
          </cell>
          <cell r="R252">
            <v>165509.34639999998</v>
          </cell>
          <cell r="S252">
            <v>108646.23431999999</v>
          </cell>
          <cell r="T252">
            <v>41.148000000000003</v>
          </cell>
          <cell r="U252">
            <v>223516.2755472</v>
          </cell>
          <cell r="V252">
            <v>84051726227.050049</v>
          </cell>
        </row>
        <row r="253">
          <cell r="B253" t="str">
            <v>W200X35.9</v>
          </cell>
          <cell r="C253">
            <v>35.71584</v>
          </cell>
          <cell r="D253">
            <v>4567.7327999999998</v>
          </cell>
          <cell r="E253">
            <v>201.42199999999997</v>
          </cell>
          <cell r="F253">
            <v>165.1</v>
          </cell>
          <cell r="G253">
            <v>6.2229999999999999</v>
          </cell>
          <cell r="H253">
            <v>10.16</v>
          </cell>
          <cell r="I253">
            <v>0</v>
          </cell>
          <cell r="J253">
            <v>12.064999999999998</v>
          </cell>
          <cell r="K253">
            <v>8.1199999999999992</v>
          </cell>
          <cell r="L253">
            <v>25.9</v>
          </cell>
          <cell r="M253">
            <v>34422338.897119999</v>
          </cell>
          <cell r="N253">
            <v>378541.17839999998</v>
          </cell>
          <cell r="O253">
            <v>342489.63759999996</v>
          </cell>
          <cell r="P253">
            <v>86.867999999999995</v>
          </cell>
          <cell r="Q253">
            <v>7617035.0884799995</v>
          </cell>
          <cell r="R253">
            <v>140437.13847999999</v>
          </cell>
          <cell r="S253">
            <v>92259.17031999999</v>
          </cell>
          <cell r="T253">
            <v>40.893999999999998</v>
          </cell>
          <cell r="U253">
            <v>144016.07325759999</v>
          </cell>
          <cell r="V253">
            <v>69550789433.884857</v>
          </cell>
        </row>
        <row r="254">
          <cell r="B254" t="str">
            <v>W200X31.3</v>
          </cell>
          <cell r="C254">
            <v>31.251359999999998</v>
          </cell>
          <cell r="D254">
            <v>3974.1855999999998</v>
          </cell>
          <cell r="E254">
            <v>210.31199999999998</v>
          </cell>
          <cell r="F254">
            <v>133.85799999999998</v>
          </cell>
          <cell r="G254">
            <v>6.35</v>
          </cell>
          <cell r="H254">
            <v>10.16</v>
          </cell>
          <cell r="I254">
            <v>0</v>
          </cell>
          <cell r="J254">
            <v>12.064999999999998</v>
          </cell>
          <cell r="K254">
            <v>6.59</v>
          </cell>
          <cell r="L254">
            <v>27.5</v>
          </cell>
          <cell r="M254">
            <v>31342226.347679995</v>
          </cell>
          <cell r="N254">
            <v>334296.10559999995</v>
          </cell>
          <cell r="O254">
            <v>298244.56479999993</v>
          </cell>
          <cell r="P254">
            <v>88.646000000000001</v>
          </cell>
          <cell r="Q254">
            <v>4066581.0281119994</v>
          </cell>
          <cell r="R254">
            <v>93242.394159999996</v>
          </cell>
          <cell r="S254">
            <v>60796.007439999994</v>
          </cell>
          <cell r="T254">
            <v>32.003999999999998</v>
          </cell>
          <cell r="U254">
            <v>117377.26201919997</v>
          </cell>
          <cell r="V254">
            <v>40817451714.094589</v>
          </cell>
        </row>
        <row r="255">
          <cell r="B255" t="str">
            <v>W200X26.6</v>
          </cell>
          <cell r="C255">
            <v>26.78688</v>
          </cell>
          <cell r="D255">
            <v>3393.5415999999996</v>
          </cell>
          <cell r="E255">
            <v>206.756</v>
          </cell>
          <cell r="F255">
            <v>133.35</v>
          </cell>
          <cell r="G255">
            <v>5.8419999999999996</v>
          </cell>
          <cell r="H255">
            <v>8.3819999999999997</v>
          </cell>
          <cell r="I255">
            <v>0</v>
          </cell>
          <cell r="J255">
            <v>12.2555</v>
          </cell>
          <cell r="K255">
            <v>7.95</v>
          </cell>
          <cell r="L255">
            <v>29.9</v>
          </cell>
          <cell r="M255">
            <v>25764725.244639996</v>
          </cell>
          <cell r="N255">
            <v>278580.08799999999</v>
          </cell>
          <cell r="O255">
            <v>249083.37279999995</v>
          </cell>
          <cell r="P255">
            <v>87.122</v>
          </cell>
          <cell r="Q255">
            <v>3317364.4620319996</v>
          </cell>
          <cell r="R255">
            <v>76363.718240000002</v>
          </cell>
          <cell r="S255">
            <v>49816.674559999999</v>
          </cell>
          <cell r="T255">
            <v>31.241999999999997</v>
          </cell>
          <cell r="U255">
            <v>71591.805203199983</v>
          </cell>
          <cell r="V255">
            <v>32761375717.891708</v>
          </cell>
        </row>
        <row r="256">
          <cell r="B256" t="str">
            <v>W200X22.5</v>
          </cell>
          <cell r="C256">
            <v>22.322399999999998</v>
          </cell>
          <cell r="D256">
            <v>2864.5104000000001</v>
          </cell>
          <cell r="E256">
            <v>205.99399999999997</v>
          </cell>
          <cell r="F256">
            <v>101.85399999999998</v>
          </cell>
          <cell r="G256">
            <v>6.2229999999999999</v>
          </cell>
          <cell r="H256">
            <v>8.0009999999999994</v>
          </cell>
          <cell r="I256">
            <v>0</v>
          </cell>
          <cell r="J256">
            <v>12.6365</v>
          </cell>
          <cell r="K256">
            <v>6.37</v>
          </cell>
          <cell r="L256">
            <v>28.1</v>
          </cell>
          <cell r="M256">
            <v>19979108.428799998</v>
          </cell>
          <cell r="N256">
            <v>222864.07039999997</v>
          </cell>
          <cell r="O256">
            <v>193367.35519999999</v>
          </cell>
          <cell r="P256">
            <v>83.566000000000003</v>
          </cell>
          <cell r="Q256">
            <v>1419349.161296</v>
          </cell>
          <cell r="R256">
            <v>43753.460879999991</v>
          </cell>
          <cell r="S256">
            <v>27858.008799999996</v>
          </cell>
          <cell r="T256">
            <v>22.250399999999999</v>
          </cell>
          <cell r="U256">
            <v>57023.705307199998</v>
          </cell>
          <cell r="V256">
            <v>13910157886.776972</v>
          </cell>
        </row>
        <row r="257">
          <cell r="B257" t="str">
            <v>W200X19.3</v>
          </cell>
          <cell r="C257">
            <v>19.346080000000001</v>
          </cell>
          <cell r="D257">
            <v>2477.4143999999997</v>
          </cell>
          <cell r="E257">
            <v>202.946</v>
          </cell>
          <cell r="F257">
            <v>101.6</v>
          </cell>
          <cell r="G257">
            <v>5.8419999999999996</v>
          </cell>
          <cell r="H257">
            <v>6.4769999999999994</v>
          </cell>
          <cell r="I257">
            <v>0</v>
          </cell>
          <cell r="J257">
            <v>12.572999999999997</v>
          </cell>
          <cell r="K257">
            <v>7.84</v>
          </cell>
          <cell r="L257">
            <v>29.9</v>
          </cell>
          <cell r="M257">
            <v>16482764.453759998</v>
          </cell>
          <cell r="N257">
            <v>186812.52959999998</v>
          </cell>
          <cell r="O257">
            <v>162395.80424</v>
          </cell>
          <cell r="P257">
            <v>81.533999999999992</v>
          </cell>
          <cell r="Q257">
            <v>1136311.791888</v>
          </cell>
          <cell r="R257">
            <v>35232.187599999997</v>
          </cell>
          <cell r="S257">
            <v>22450.277679999999</v>
          </cell>
          <cell r="T257">
            <v>21.412199999999999</v>
          </cell>
          <cell r="U257">
            <v>36253.757169759992</v>
          </cell>
          <cell r="V257">
            <v>10956263354.835915</v>
          </cell>
        </row>
        <row r="258">
          <cell r="B258" t="str">
            <v>W200X15</v>
          </cell>
          <cell r="C258">
            <v>14.881599999999999</v>
          </cell>
          <cell r="D258">
            <v>1909.6735999999999</v>
          </cell>
          <cell r="E258">
            <v>200.40599999999998</v>
          </cell>
          <cell r="F258">
            <v>100.07599999999999</v>
          </cell>
          <cell r="G258">
            <v>4.3180000000000005</v>
          </cell>
          <cell r="H258">
            <v>5.206999999999999</v>
          </cell>
          <cell r="I258">
            <v>0</v>
          </cell>
          <cell r="J258">
            <v>12.2555</v>
          </cell>
          <cell r="K258">
            <v>9.61</v>
          </cell>
          <cell r="L258">
            <v>40.5</v>
          </cell>
          <cell r="M258">
            <v>12819927.90848</v>
          </cell>
          <cell r="N258">
            <v>145353.25767999998</v>
          </cell>
          <cell r="O258">
            <v>127982.96983999998</v>
          </cell>
          <cell r="P258">
            <v>81.787999999999997</v>
          </cell>
          <cell r="Q258">
            <v>869923.67950399988</v>
          </cell>
          <cell r="R258">
            <v>27202.526239999996</v>
          </cell>
          <cell r="S258">
            <v>17370.287840000001</v>
          </cell>
          <cell r="T258">
            <v>21.3614</v>
          </cell>
          <cell r="U258">
            <v>17731.458730559996</v>
          </cell>
          <cell r="V258">
            <v>8297758276.0889654</v>
          </cell>
        </row>
        <row r="259">
          <cell r="B259" t="str">
            <v>W150X37.1</v>
          </cell>
          <cell r="C259">
            <v>37.204000000000001</v>
          </cell>
          <cell r="D259">
            <v>4748.3775999999998</v>
          </cell>
          <cell r="E259">
            <v>162.05199999999999</v>
          </cell>
          <cell r="F259">
            <v>154.43199999999999</v>
          </cell>
          <cell r="G259">
            <v>8.1280000000000001</v>
          </cell>
          <cell r="H259">
            <v>11.557</v>
          </cell>
          <cell r="I259">
            <v>0</v>
          </cell>
          <cell r="J259">
            <v>12.2555</v>
          </cell>
          <cell r="K259">
            <v>6.68</v>
          </cell>
          <cell r="L259">
            <v>15.2</v>
          </cell>
          <cell r="M259">
            <v>22310004.412159998</v>
          </cell>
          <cell r="N259">
            <v>311354.21599999996</v>
          </cell>
          <cell r="O259">
            <v>275302.6752</v>
          </cell>
          <cell r="P259">
            <v>68.58</v>
          </cell>
          <cell r="Q259">
            <v>7117557.3777599996</v>
          </cell>
          <cell r="R259">
            <v>140437.13847999999</v>
          </cell>
          <cell r="S259">
            <v>91931.429040000003</v>
          </cell>
          <cell r="T259">
            <v>38.607999999999997</v>
          </cell>
          <cell r="U259">
            <v>195628.77003199997</v>
          </cell>
          <cell r="V259">
            <v>40280379981.014397</v>
          </cell>
        </row>
        <row r="260">
          <cell r="B260" t="str">
            <v>W150X29.8</v>
          </cell>
          <cell r="C260">
            <v>29.763199999999998</v>
          </cell>
          <cell r="D260">
            <v>3799.9923999999996</v>
          </cell>
          <cell r="E260">
            <v>157.47999999999999</v>
          </cell>
          <cell r="F260">
            <v>152.90799999999999</v>
          </cell>
          <cell r="G260">
            <v>6.6040000000000001</v>
          </cell>
          <cell r="H260">
            <v>9.270999999999999</v>
          </cell>
          <cell r="I260">
            <v>0</v>
          </cell>
          <cell r="J260">
            <v>12.953999999999999</v>
          </cell>
          <cell r="K260">
            <v>8.25</v>
          </cell>
          <cell r="L260">
            <v>18.7</v>
          </cell>
          <cell r="M260">
            <v>17273604.1624</v>
          </cell>
          <cell r="N260">
            <v>245805.95999999996</v>
          </cell>
          <cell r="O260">
            <v>219586.65759999998</v>
          </cell>
          <cell r="P260">
            <v>67.563999999999993</v>
          </cell>
          <cell r="Q260">
            <v>5535877.9604799999</v>
          </cell>
          <cell r="R260">
            <v>110121.07007999999</v>
          </cell>
          <cell r="S260">
            <v>72266.952239999999</v>
          </cell>
          <cell r="T260">
            <v>38.099999999999994</v>
          </cell>
          <cell r="U260">
            <v>102392.93069759999</v>
          </cell>
          <cell r="V260">
            <v>30344552919.030846</v>
          </cell>
        </row>
        <row r="261">
          <cell r="B261" t="str">
            <v>W150X22.5</v>
          </cell>
          <cell r="C261">
            <v>22.322399999999998</v>
          </cell>
          <cell r="D261">
            <v>2870.962</v>
          </cell>
          <cell r="E261">
            <v>152.14599999999999</v>
          </cell>
          <cell r="F261">
            <v>152.14599999999999</v>
          </cell>
          <cell r="G261">
            <v>5.8419999999999996</v>
          </cell>
          <cell r="H261">
            <v>6.6040000000000001</v>
          </cell>
          <cell r="I261">
            <v>0</v>
          </cell>
          <cell r="J261">
            <v>12.445999999999998</v>
          </cell>
          <cell r="K261">
            <v>11.5</v>
          </cell>
          <cell r="L261">
            <v>21.2</v>
          </cell>
          <cell r="M261">
            <v>12195580.770079998</v>
          </cell>
          <cell r="N261">
            <v>176980.29120000001</v>
          </cell>
          <cell r="O261">
            <v>160101.61527999997</v>
          </cell>
          <cell r="P261">
            <v>65.024000000000001</v>
          </cell>
          <cell r="Q261">
            <v>3879276.8865919998</v>
          </cell>
          <cell r="R261">
            <v>77838.553999999989</v>
          </cell>
          <cell r="S261">
            <v>50963.769039999992</v>
          </cell>
          <cell r="T261">
            <v>36.83</v>
          </cell>
          <cell r="U261">
            <v>43704.299687999992</v>
          </cell>
          <cell r="V261">
            <v>20542993790.317345</v>
          </cell>
        </row>
        <row r="262">
          <cell r="B262" t="str">
            <v>W150X24</v>
          </cell>
          <cell r="C262">
            <v>23.810559999999999</v>
          </cell>
          <cell r="D262">
            <v>3058.0583999999999</v>
          </cell>
          <cell r="E262">
            <v>159.512</v>
          </cell>
          <cell r="F262">
            <v>102.36199999999999</v>
          </cell>
          <cell r="G262">
            <v>6.6040000000000001</v>
          </cell>
          <cell r="H262">
            <v>10.287000000000001</v>
          </cell>
          <cell r="I262">
            <v>0</v>
          </cell>
          <cell r="J262">
            <v>11.937999999999997</v>
          </cell>
          <cell r="K262">
            <v>4.9800000000000004</v>
          </cell>
          <cell r="L262">
            <v>19.100000000000001</v>
          </cell>
          <cell r="M262">
            <v>13361028.76176</v>
          </cell>
          <cell r="N262">
            <v>191728.64879999997</v>
          </cell>
          <cell r="O262">
            <v>167148.05279999998</v>
          </cell>
          <cell r="P262">
            <v>66.039999999999992</v>
          </cell>
          <cell r="Q262">
            <v>1843905.2154079997</v>
          </cell>
          <cell r="R262">
            <v>55552.146959999998</v>
          </cell>
          <cell r="S262">
            <v>36051.540800000002</v>
          </cell>
          <cell r="T262">
            <v>24.561799999999998</v>
          </cell>
          <cell r="U262">
            <v>92819.607908799997</v>
          </cell>
          <cell r="V262">
            <v>10258070101.831667</v>
          </cell>
        </row>
        <row r="263">
          <cell r="B263" t="str">
            <v>W150X18</v>
          </cell>
          <cell r="C263">
            <v>17.85792</v>
          </cell>
          <cell r="D263">
            <v>2290.3179999999998</v>
          </cell>
          <cell r="E263">
            <v>153.16200000000001</v>
          </cell>
          <cell r="F263">
            <v>101.6</v>
          </cell>
          <cell r="G263">
            <v>5.8419999999999996</v>
          </cell>
          <cell r="H263">
            <v>7.1120000000000001</v>
          </cell>
          <cell r="I263">
            <v>0</v>
          </cell>
          <cell r="J263">
            <v>11.937999999999997</v>
          </cell>
          <cell r="K263">
            <v>7.14</v>
          </cell>
          <cell r="L263">
            <v>21.6</v>
          </cell>
          <cell r="M263">
            <v>9198714.5057599992</v>
          </cell>
          <cell r="N263">
            <v>136012.6312</v>
          </cell>
          <cell r="O263">
            <v>119789.43783999998</v>
          </cell>
          <cell r="P263">
            <v>63.246000000000002</v>
          </cell>
          <cell r="Q263">
            <v>1244531.962544</v>
          </cell>
          <cell r="R263">
            <v>38017.988479999993</v>
          </cell>
          <cell r="S263">
            <v>24580.595999999998</v>
          </cell>
          <cell r="T263">
            <v>23.3172</v>
          </cell>
          <cell r="U263">
            <v>37585.697731679997</v>
          </cell>
          <cell r="V263">
            <v>6632835903.5403709</v>
          </cell>
        </row>
        <row r="264">
          <cell r="B264" t="str">
            <v>W150X13.5</v>
          </cell>
          <cell r="C264">
            <v>13.39344</v>
          </cell>
          <cell r="D264">
            <v>1729.0288</v>
          </cell>
          <cell r="E264">
            <v>149.86000000000001</v>
          </cell>
          <cell r="F264">
            <v>100.07599999999999</v>
          </cell>
          <cell r="G264">
            <v>4.3180000000000005</v>
          </cell>
          <cell r="H264">
            <v>5.4609999999999994</v>
          </cell>
          <cell r="I264">
            <v>0</v>
          </cell>
          <cell r="J264">
            <v>12.0015</v>
          </cell>
          <cell r="K264">
            <v>9.16</v>
          </cell>
          <cell r="L264">
            <v>29.2</v>
          </cell>
          <cell r="M264">
            <v>6826195.3798399987</v>
          </cell>
          <cell r="N264">
            <v>102091.40871999999</v>
          </cell>
          <cell r="O264">
            <v>91112.07583999999</v>
          </cell>
          <cell r="P264">
            <v>62.738</v>
          </cell>
          <cell r="Q264">
            <v>915709.13631999993</v>
          </cell>
          <cell r="R264">
            <v>28185.750079999998</v>
          </cell>
          <cell r="S264">
            <v>18189.641039999999</v>
          </cell>
          <cell r="T264">
            <v>22.986999999999998</v>
          </cell>
          <cell r="U264">
            <v>16857.3727368</v>
          </cell>
          <cell r="V264">
            <v>4779938424.4137087</v>
          </cell>
        </row>
        <row r="265">
          <cell r="B265" t="str">
            <v>W150X13</v>
          </cell>
          <cell r="C265">
            <v>12.64936</v>
          </cell>
          <cell r="D265">
            <v>1619.3515999999997</v>
          </cell>
          <cell r="E265">
            <v>148.08199999999999</v>
          </cell>
          <cell r="F265">
            <v>100.07599999999999</v>
          </cell>
          <cell r="G265">
            <v>4.3180000000000005</v>
          </cell>
          <cell r="H265">
            <v>4.9276</v>
          </cell>
          <cell r="I265">
            <v>0</v>
          </cell>
          <cell r="J265">
            <v>12.534899999999999</v>
          </cell>
          <cell r="K265">
            <v>10.199999999999999</v>
          </cell>
          <cell r="L265">
            <v>29.1</v>
          </cell>
          <cell r="M265">
            <v>6160225.0988799995</v>
          </cell>
          <cell r="N265">
            <v>93570.135439999984</v>
          </cell>
          <cell r="O265">
            <v>83246.28512</v>
          </cell>
          <cell r="P265">
            <v>61.722000000000001</v>
          </cell>
          <cell r="Q265">
            <v>824138.22268799995</v>
          </cell>
          <cell r="R265">
            <v>25399.949199999999</v>
          </cell>
          <cell r="S265">
            <v>16550.934639999999</v>
          </cell>
          <cell r="T265">
            <v>22.5806</v>
          </cell>
          <cell r="U265">
            <v>13735.6370448</v>
          </cell>
          <cell r="V265">
            <v>4216013104.6795068</v>
          </cell>
        </row>
        <row r="266">
          <cell r="B266" t="str">
            <v>W130X28.1</v>
          </cell>
          <cell r="C266">
            <v>28.275039999999997</v>
          </cell>
          <cell r="D266">
            <v>3587.0895999999998</v>
          </cell>
          <cell r="E266">
            <v>130.81</v>
          </cell>
          <cell r="F266">
            <v>127.762</v>
          </cell>
          <cell r="G266">
            <v>6.8579999999999997</v>
          </cell>
          <cell r="H266">
            <v>10.921999999999999</v>
          </cell>
          <cell r="I266">
            <v>0</v>
          </cell>
          <cell r="J266">
            <v>9.7155000000000005</v>
          </cell>
          <cell r="K266">
            <v>5.85</v>
          </cell>
          <cell r="L266">
            <v>13.7</v>
          </cell>
          <cell r="M266">
            <v>10946886.493279999</v>
          </cell>
          <cell r="N266">
            <v>190089.94239999997</v>
          </cell>
          <cell r="O266">
            <v>167148.05279999998</v>
          </cell>
          <cell r="P266">
            <v>55.117999999999995</v>
          </cell>
          <cell r="Q266">
            <v>3800192.915728</v>
          </cell>
          <cell r="R266">
            <v>90620.463919999995</v>
          </cell>
          <cell r="S266">
            <v>59485.042319999993</v>
          </cell>
          <cell r="T266">
            <v>32.512</v>
          </cell>
          <cell r="U266">
            <v>131529.13048959998</v>
          </cell>
          <cell r="V266">
            <v>13668475606.890884</v>
          </cell>
        </row>
        <row r="267">
          <cell r="B267" t="str">
            <v>W130X23.8</v>
          </cell>
          <cell r="C267">
            <v>23.810559999999999</v>
          </cell>
          <cell r="D267">
            <v>3038.7035999999998</v>
          </cell>
          <cell r="E267">
            <v>127.25399999999999</v>
          </cell>
          <cell r="F267">
            <v>127</v>
          </cell>
          <cell r="G267">
            <v>6.0959999999999992</v>
          </cell>
          <cell r="H267">
            <v>9.1439999999999984</v>
          </cell>
          <cell r="I267">
            <v>0</v>
          </cell>
          <cell r="J267">
            <v>9.9059999999999988</v>
          </cell>
          <cell r="K267">
            <v>6.94</v>
          </cell>
          <cell r="L267">
            <v>15.4</v>
          </cell>
          <cell r="M267">
            <v>8907352.5078399982</v>
          </cell>
          <cell r="N267">
            <v>157807.42632</v>
          </cell>
          <cell r="O267">
            <v>140109.39720000001</v>
          </cell>
          <cell r="P267">
            <v>54.101999999999997</v>
          </cell>
          <cell r="Q267">
            <v>3125898.0062559997</v>
          </cell>
          <cell r="R267">
            <v>75052.753119999994</v>
          </cell>
          <cell r="S267">
            <v>49161.191999999995</v>
          </cell>
          <cell r="T267">
            <v>32.003999999999998</v>
          </cell>
          <cell r="U267">
            <v>79916.433715199993</v>
          </cell>
          <cell r="V267">
            <v>10902556181.527897</v>
          </cell>
        </row>
        <row r="268">
          <cell r="B268" t="str">
            <v>W100X19.3</v>
          </cell>
          <cell r="C268">
            <v>19.346080000000001</v>
          </cell>
          <cell r="D268">
            <v>2470.9627999999998</v>
          </cell>
          <cell r="E268">
            <v>105.664</v>
          </cell>
          <cell r="F268">
            <v>103.12399999999998</v>
          </cell>
          <cell r="G268">
            <v>7.1120000000000001</v>
          </cell>
          <cell r="H268">
            <v>8.7629999999999981</v>
          </cell>
          <cell r="I268">
            <v>0</v>
          </cell>
          <cell r="J268">
            <v>10.286999999999999</v>
          </cell>
          <cell r="K268">
            <v>5.88</v>
          </cell>
          <cell r="L268">
            <v>10.6</v>
          </cell>
          <cell r="M268">
            <v>4703415.1092799995</v>
          </cell>
          <cell r="N268">
            <v>102910.76191999999</v>
          </cell>
          <cell r="O268">
            <v>89473.369439999995</v>
          </cell>
          <cell r="P268">
            <v>43.687999999999995</v>
          </cell>
          <cell r="Q268">
            <v>1606653.3028159998</v>
          </cell>
          <cell r="R268">
            <v>47850.226879999995</v>
          </cell>
          <cell r="S268">
            <v>31135.421599999994</v>
          </cell>
          <cell r="T268">
            <v>25.4</v>
          </cell>
          <cell r="U268">
            <v>62850.945265599992</v>
          </cell>
          <cell r="V268">
            <v>3759502131.5613437</v>
          </cell>
        </row>
        <row r="269">
          <cell r="B269" t="str">
            <v>M310X17.6</v>
          </cell>
          <cell r="C269">
            <v>17.560288</v>
          </cell>
          <cell r="D269">
            <v>2238.7051999999999</v>
          </cell>
          <cell r="E269">
            <v>304.79999999999995</v>
          </cell>
          <cell r="F269">
            <v>77.977999999999994</v>
          </cell>
          <cell r="G269">
            <v>4.4957999999999991</v>
          </cell>
          <cell r="H269">
            <v>5.7149999999999999</v>
          </cell>
          <cell r="I269">
            <v>0</v>
          </cell>
          <cell r="J269">
            <v>8.5724999999999998</v>
          </cell>
          <cell r="K269">
            <v>6.81</v>
          </cell>
          <cell r="L269">
            <v>62.5</v>
          </cell>
          <cell r="M269">
            <v>30051908.928319998</v>
          </cell>
          <cell r="N269">
            <v>234335.01519999999</v>
          </cell>
          <cell r="O269">
            <v>196644.76799999998</v>
          </cell>
          <cell r="P269">
            <v>115.82399999999998</v>
          </cell>
          <cell r="Q269">
            <v>453692.25390399998</v>
          </cell>
          <cell r="R269">
            <v>18845.123599999995</v>
          </cell>
          <cell r="S269">
            <v>11618.428375999998</v>
          </cell>
          <cell r="T269">
            <v>14.198600000000001</v>
          </cell>
          <cell r="U269">
            <v>20811.57128</v>
          </cell>
          <cell r="V269">
            <v>10150655755.215628</v>
          </cell>
        </row>
        <row r="270">
          <cell r="B270" t="str">
            <v>M310X16.1</v>
          </cell>
          <cell r="C270">
            <v>16.072127999999999</v>
          </cell>
          <cell r="D270">
            <v>2051.6088</v>
          </cell>
          <cell r="E270">
            <v>304.79999999999995</v>
          </cell>
          <cell r="F270">
            <v>77.977999999999994</v>
          </cell>
          <cell r="G270">
            <v>4.0640000000000001</v>
          </cell>
          <cell r="H270">
            <v>5.3339999999999996</v>
          </cell>
          <cell r="I270">
            <v>0</v>
          </cell>
          <cell r="J270">
            <v>8.9535</v>
          </cell>
          <cell r="K270">
            <v>7.3</v>
          </cell>
          <cell r="L270">
            <v>69.2</v>
          </cell>
          <cell r="M270">
            <v>27762636.08752</v>
          </cell>
          <cell r="N270">
            <v>216309.24479999996</v>
          </cell>
          <cell r="O270">
            <v>181896.41039999996</v>
          </cell>
          <cell r="P270">
            <v>116.33199999999999</v>
          </cell>
          <cell r="Q270">
            <v>420393.73985599994</v>
          </cell>
          <cell r="R270">
            <v>17534.158479999998</v>
          </cell>
          <cell r="S270">
            <v>10831.849303999999</v>
          </cell>
          <cell r="T270">
            <v>14.325599999999998</v>
          </cell>
          <cell r="U270">
            <v>16357.895026079999</v>
          </cell>
          <cell r="V270">
            <v>9371901742.2493496</v>
          </cell>
        </row>
        <row r="271">
          <cell r="B271" t="str">
            <v>M310X14.9</v>
          </cell>
          <cell r="C271">
            <v>14.881599999999999</v>
          </cell>
          <cell r="D271">
            <v>1903.222</v>
          </cell>
          <cell r="E271">
            <v>304.79999999999995</v>
          </cell>
          <cell r="F271">
            <v>82.55</v>
          </cell>
          <cell r="G271">
            <v>3.7845999999999997</v>
          </cell>
          <cell r="H271">
            <v>4.5719999999999992</v>
          </cell>
          <cell r="I271">
            <v>0</v>
          </cell>
          <cell r="J271">
            <v>8.1280000000000001</v>
          </cell>
          <cell r="K271">
            <v>9.0299999999999994</v>
          </cell>
          <cell r="L271">
            <v>74.7</v>
          </cell>
          <cell r="M271">
            <v>25681478.959519997</v>
          </cell>
          <cell r="N271">
            <v>199922.18079999997</v>
          </cell>
          <cell r="O271">
            <v>168786.7592</v>
          </cell>
          <cell r="P271">
            <v>116.078</v>
          </cell>
          <cell r="Q271">
            <v>428718.36836799997</v>
          </cell>
          <cell r="R271">
            <v>16714.80528</v>
          </cell>
          <cell r="S271">
            <v>10422.172703999999</v>
          </cell>
          <cell r="T271">
            <v>15.036799999999998</v>
          </cell>
          <cell r="U271">
            <v>12153.95762752</v>
          </cell>
          <cell r="V271">
            <v>9613584022.1354351</v>
          </cell>
        </row>
        <row r="272">
          <cell r="B272" t="str">
            <v>M250X13.4</v>
          </cell>
          <cell r="C272">
            <v>13.39344</v>
          </cell>
          <cell r="D272">
            <v>1709.6739999999998</v>
          </cell>
          <cell r="E272">
            <v>254</v>
          </cell>
          <cell r="F272">
            <v>68.325999999999993</v>
          </cell>
          <cell r="G272">
            <v>3.9878</v>
          </cell>
          <cell r="H272">
            <v>5.2323999999999993</v>
          </cell>
          <cell r="I272">
            <v>0</v>
          </cell>
          <cell r="J272">
            <v>9.0550999999999995</v>
          </cell>
          <cell r="K272">
            <v>6.53</v>
          </cell>
          <cell r="L272">
            <v>58.4</v>
          </cell>
          <cell r="M272">
            <v>16233025.598399999</v>
          </cell>
          <cell r="N272">
            <v>151088.73008000001</v>
          </cell>
          <cell r="O272">
            <v>127655.22855999999</v>
          </cell>
          <cell r="P272">
            <v>97.281999999999996</v>
          </cell>
          <cell r="Q272">
            <v>279707.51800320001</v>
          </cell>
          <cell r="R272">
            <v>13257.134775999999</v>
          </cell>
          <cell r="S272">
            <v>8193.5319999999992</v>
          </cell>
          <cell r="T272">
            <v>12.776199999999999</v>
          </cell>
          <cell r="U272">
            <v>13069.666763839998</v>
          </cell>
          <cell r="V272">
            <v>4323427451.2955456</v>
          </cell>
        </row>
        <row r="273">
          <cell r="B273" t="str">
            <v>M250X11.9</v>
          </cell>
          <cell r="C273">
            <v>11.905279999999999</v>
          </cell>
          <cell r="D273">
            <v>1529.0291999999999</v>
          </cell>
          <cell r="E273">
            <v>252.72999999999996</v>
          </cell>
          <cell r="F273">
            <v>68.325999999999993</v>
          </cell>
          <cell r="G273">
            <v>3.5813999999999995</v>
          </cell>
          <cell r="H273">
            <v>4.6227999999999998</v>
          </cell>
          <cell r="I273">
            <v>0</v>
          </cell>
          <cell r="J273">
            <v>9.6646999999999998</v>
          </cell>
          <cell r="K273">
            <v>7.39</v>
          </cell>
          <cell r="L273">
            <v>65</v>
          </cell>
          <cell r="M273">
            <v>14401607.325759999</v>
          </cell>
          <cell r="N273">
            <v>134373.92479999998</v>
          </cell>
          <cell r="O273">
            <v>113890.09479999999</v>
          </cell>
          <cell r="P273">
            <v>97.027999999999992</v>
          </cell>
          <cell r="Q273">
            <v>246825.23538079998</v>
          </cell>
          <cell r="R273">
            <v>11651.202503999999</v>
          </cell>
          <cell r="S273">
            <v>7226.6952239999991</v>
          </cell>
          <cell r="T273">
            <v>12.7</v>
          </cell>
          <cell r="U273">
            <v>9323.5839334399989</v>
          </cell>
          <cell r="V273">
            <v>3786355718.2153535</v>
          </cell>
        </row>
        <row r="274">
          <cell r="B274" t="str">
            <v>M250X11.2</v>
          </cell>
          <cell r="C274">
            <v>11.161199999999999</v>
          </cell>
          <cell r="D274">
            <v>1432.2552000000001</v>
          </cell>
          <cell r="E274">
            <v>253.74599999999998</v>
          </cell>
          <cell r="F274">
            <v>68.325999999999993</v>
          </cell>
          <cell r="G274">
            <v>3.302</v>
          </cell>
          <cell r="H274">
            <v>4.3941999999999997</v>
          </cell>
          <cell r="I274">
            <v>0</v>
          </cell>
          <cell r="J274">
            <v>6.7182999999999993</v>
          </cell>
          <cell r="K274">
            <v>7.77</v>
          </cell>
          <cell r="L274">
            <v>71</v>
          </cell>
          <cell r="M274">
            <v>13735637.044799998</v>
          </cell>
          <cell r="N274">
            <v>127327.48727999999</v>
          </cell>
          <cell r="O274">
            <v>108154.62239999998</v>
          </cell>
          <cell r="P274">
            <v>97.789999999999992</v>
          </cell>
          <cell r="Q274">
            <v>233922.06118719999</v>
          </cell>
          <cell r="R274">
            <v>10979.33288</v>
          </cell>
          <cell r="S274">
            <v>6849.7927519999994</v>
          </cell>
          <cell r="T274">
            <v>12.776199999999999</v>
          </cell>
          <cell r="U274">
            <v>7783.5276587199996</v>
          </cell>
          <cell r="V274">
            <v>3625234198.291296</v>
          </cell>
        </row>
        <row r="275">
          <cell r="B275" t="str">
            <v>M200X9.7</v>
          </cell>
          <cell r="C275">
            <v>9.6730400000000003</v>
          </cell>
          <cell r="D275">
            <v>1238.7071999999998</v>
          </cell>
          <cell r="E275">
            <v>203.2</v>
          </cell>
          <cell r="F275">
            <v>57.911999999999992</v>
          </cell>
          <cell r="G275">
            <v>3.4289999999999998</v>
          </cell>
          <cell r="H275">
            <v>4.8006000000000002</v>
          </cell>
          <cell r="I275">
            <v>0</v>
          </cell>
          <cell r="J275">
            <v>9.4868999999999986</v>
          </cell>
          <cell r="K275">
            <v>6.03</v>
          </cell>
          <cell r="L275">
            <v>53.8</v>
          </cell>
          <cell r="M275">
            <v>7700281.3735999996</v>
          </cell>
          <cell r="N275">
            <v>88981.757519999985</v>
          </cell>
          <cell r="O275">
            <v>75872.106319999992</v>
          </cell>
          <cell r="P275">
            <v>78.993999999999986</v>
          </cell>
          <cell r="Q275">
            <v>156503.01602559999</v>
          </cell>
          <cell r="R275">
            <v>8668.756856</v>
          </cell>
          <cell r="S275">
            <v>5391.3440559999999</v>
          </cell>
          <cell r="T275">
            <v>11.2522</v>
          </cell>
          <cell r="U275">
            <v>7658.658231039999</v>
          </cell>
          <cell r="V275">
            <v>1541395873.940151</v>
          </cell>
        </row>
        <row r="276">
          <cell r="B276" t="str">
            <v>M200X9.2</v>
          </cell>
          <cell r="C276">
            <v>9.2265920000000001</v>
          </cell>
          <cell r="D276">
            <v>1174.1912</v>
          </cell>
          <cell r="E276">
            <v>203.2</v>
          </cell>
          <cell r="F276">
            <v>57.911999999999992</v>
          </cell>
          <cell r="G276">
            <v>3.2765999999999997</v>
          </cell>
          <cell r="H276">
            <v>4.4957999999999991</v>
          </cell>
          <cell r="I276">
            <v>0</v>
          </cell>
          <cell r="J276">
            <v>6.6166999999999998</v>
          </cell>
          <cell r="K276">
            <v>6.44</v>
          </cell>
          <cell r="L276">
            <v>56.5</v>
          </cell>
          <cell r="M276">
            <v>7325673.0905599995</v>
          </cell>
          <cell r="N276">
            <v>84393.3796</v>
          </cell>
          <cell r="O276">
            <v>71939.210959999982</v>
          </cell>
          <cell r="P276">
            <v>78.739999999999995</v>
          </cell>
          <cell r="Q276">
            <v>146513.46181119999</v>
          </cell>
          <cell r="R276">
            <v>8111.5966799999987</v>
          </cell>
          <cell r="S276">
            <v>5047.2157119999993</v>
          </cell>
          <cell r="T276">
            <v>11.150599999999999</v>
          </cell>
          <cell r="U276">
            <v>6493.2102393599989</v>
          </cell>
          <cell r="V276">
            <v>1447408320.6511173</v>
          </cell>
        </row>
        <row r="277">
          <cell r="B277" t="str">
            <v>M150X6.6</v>
          </cell>
          <cell r="C277">
            <v>6.5479039999999999</v>
          </cell>
          <cell r="D277">
            <v>832.25639999999999</v>
          </cell>
          <cell r="E277">
            <v>152.39999999999998</v>
          </cell>
          <cell r="F277">
            <v>46.735999999999997</v>
          </cell>
          <cell r="G277">
            <v>2.8956</v>
          </cell>
          <cell r="H277">
            <v>4.3433999999999999</v>
          </cell>
          <cell r="I277">
            <v>0</v>
          </cell>
          <cell r="J277">
            <v>5.1815999999999987</v>
          </cell>
          <cell r="K277">
            <v>5.39</v>
          </cell>
          <cell r="L277">
            <v>47</v>
          </cell>
          <cell r="M277">
            <v>3009353.2070879997</v>
          </cell>
          <cell r="N277">
            <v>45883.77919999999</v>
          </cell>
          <cell r="O277">
            <v>39492.824240000002</v>
          </cell>
          <cell r="P277">
            <v>59.943999999999996</v>
          </cell>
          <cell r="Q277">
            <v>74921.65660799999</v>
          </cell>
          <cell r="R277">
            <v>5096.3769039999997</v>
          </cell>
          <cell r="S277">
            <v>3195.47748</v>
          </cell>
          <cell r="T277">
            <v>9.4487999999999985</v>
          </cell>
          <cell r="U277">
            <v>4120.6911134399998</v>
          </cell>
          <cell r="V277">
            <v>410859875.80634689</v>
          </cell>
        </row>
        <row r="278">
          <cell r="B278" t="str">
            <v>M150X5.5</v>
          </cell>
          <cell r="C278">
            <v>5.5061920000000004</v>
          </cell>
          <cell r="D278">
            <v>703.22440000000006</v>
          </cell>
          <cell r="E278">
            <v>150.36799999999999</v>
          </cell>
          <cell r="F278">
            <v>50.8</v>
          </cell>
          <cell r="G278">
            <v>2.4891999999999999</v>
          </cell>
          <cell r="H278">
            <v>3.2765999999999997</v>
          </cell>
          <cell r="I278">
            <v>0</v>
          </cell>
          <cell r="J278">
            <v>4.6608999999999998</v>
          </cell>
          <cell r="K278">
            <v>7.75</v>
          </cell>
          <cell r="L278">
            <v>54.7</v>
          </cell>
          <cell r="M278">
            <v>2484901.6108319997</v>
          </cell>
          <cell r="N278">
            <v>38181.859120000001</v>
          </cell>
          <cell r="O278">
            <v>32937.998639999991</v>
          </cell>
          <cell r="P278">
            <v>59.435999999999993</v>
          </cell>
          <cell r="Q278">
            <v>72008.036628799993</v>
          </cell>
          <cell r="R278">
            <v>4473.6684720000003</v>
          </cell>
          <cell r="S278">
            <v>2834.9620719999994</v>
          </cell>
          <cell r="T278">
            <v>10.1092</v>
          </cell>
          <cell r="U278">
            <v>2206.02655568</v>
          </cell>
          <cell r="V278">
            <v>389377006.48313916</v>
          </cell>
        </row>
        <row r="279">
          <cell r="B279" t="str">
            <v>M130X28.1</v>
          </cell>
          <cell r="C279">
            <v>28.126223999999997</v>
          </cell>
          <cell r="D279">
            <v>3580.6379999999999</v>
          </cell>
          <cell r="E279">
            <v>127</v>
          </cell>
          <cell r="F279">
            <v>127</v>
          </cell>
          <cell r="G279">
            <v>8.0263999999999989</v>
          </cell>
          <cell r="H279">
            <v>10.5664</v>
          </cell>
          <cell r="I279">
            <v>0</v>
          </cell>
          <cell r="J279">
            <v>10.071099999999999</v>
          </cell>
          <cell r="K279">
            <v>6.01</v>
          </cell>
          <cell r="L279">
            <v>11.2</v>
          </cell>
          <cell r="M279">
            <v>10031177.35696</v>
          </cell>
          <cell r="N279">
            <v>180257.70399999997</v>
          </cell>
          <cell r="O279">
            <v>157807.42632</v>
          </cell>
          <cell r="P279">
            <v>52.832000000000001</v>
          </cell>
          <cell r="Q279">
            <v>3271579.0052159997</v>
          </cell>
          <cell r="R279">
            <v>82263.06127999998</v>
          </cell>
          <cell r="S279">
            <v>51455.380959999995</v>
          </cell>
          <cell r="T279">
            <v>30.225999999999996</v>
          </cell>
          <cell r="U279">
            <v>141518.68470399998</v>
          </cell>
          <cell r="V279">
            <v>11090531288.105963</v>
          </cell>
        </row>
        <row r="280">
          <cell r="B280" t="str">
            <v>M100X8.9</v>
          </cell>
          <cell r="C280">
            <v>8.92896</v>
          </cell>
          <cell r="D280">
            <v>1129.03</v>
          </cell>
          <cell r="E280">
            <v>96.52</v>
          </cell>
          <cell r="F280">
            <v>96.52</v>
          </cell>
          <cell r="G280">
            <v>3.302</v>
          </cell>
          <cell r="H280">
            <v>4.0640000000000001</v>
          </cell>
          <cell r="I280">
            <v>0</v>
          </cell>
          <cell r="J280">
            <v>8.6359999999999992</v>
          </cell>
          <cell r="K280">
            <v>11.9</v>
          </cell>
          <cell r="L280">
            <v>22</v>
          </cell>
          <cell r="M280">
            <v>1964612.3288319998</v>
          </cell>
          <cell r="N280">
            <v>44900.555359999998</v>
          </cell>
          <cell r="O280">
            <v>40639.918719999994</v>
          </cell>
          <cell r="P280">
            <v>41.655999999999992</v>
          </cell>
          <cell r="Q280">
            <v>611860.19563199987</v>
          </cell>
          <cell r="R280">
            <v>19336.735519999998</v>
          </cell>
          <cell r="S280">
            <v>12634.426344</v>
          </cell>
          <cell r="T280">
            <v>23.241</v>
          </cell>
          <cell r="U280">
            <v>7658.658231039999</v>
          </cell>
          <cell r="V280">
            <v>1307769670.0502675</v>
          </cell>
        </row>
        <row r="281">
          <cell r="B281" t="str">
            <v>S610X180</v>
          </cell>
          <cell r="C281">
            <v>180.06735999999998</v>
          </cell>
          <cell r="D281">
            <v>22903.18</v>
          </cell>
          <cell r="E281">
            <v>622.29999999999995</v>
          </cell>
          <cell r="F281">
            <v>204.47</v>
          </cell>
          <cell r="G281">
            <v>20.32</v>
          </cell>
          <cell r="H281">
            <v>27.686</v>
          </cell>
          <cell r="I281">
            <v>0</v>
          </cell>
          <cell r="J281">
            <v>23.113999999999997</v>
          </cell>
          <cell r="K281">
            <v>3.69</v>
          </cell>
          <cell r="L281">
            <v>25.9</v>
          </cell>
          <cell r="M281">
            <v>1315291304.8959999</v>
          </cell>
          <cell r="N281">
            <v>5014441.5839999998</v>
          </cell>
          <cell r="O281">
            <v>4227862.5119999992</v>
          </cell>
          <cell r="P281">
            <v>239.52199999999999</v>
          </cell>
          <cell r="Q281">
            <v>34547208.3248</v>
          </cell>
          <cell r="R281">
            <v>594850.42319999984</v>
          </cell>
          <cell r="S281">
            <v>337573.5184</v>
          </cell>
          <cell r="T281">
            <v>38.862000000000002</v>
          </cell>
          <cell r="U281">
            <v>5327762.24768</v>
          </cell>
          <cell r="V281">
            <v>3061308878557.0942</v>
          </cell>
        </row>
        <row r="282">
          <cell r="B282" t="str">
            <v>S610X158</v>
          </cell>
          <cell r="C282">
            <v>157.74495999999999</v>
          </cell>
          <cell r="D282">
            <v>20064.475999999999</v>
          </cell>
          <cell r="E282">
            <v>622.29999999999995</v>
          </cell>
          <cell r="F282">
            <v>199.898</v>
          </cell>
          <cell r="G282">
            <v>15.747999999999999</v>
          </cell>
          <cell r="H282">
            <v>27.686</v>
          </cell>
          <cell r="I282">
            <v>0</v>
          </cell>
          <cell r="J282">
            <v>23.113999999999997</v>
          </cell>
          <cell r="K282">
            <v>3.61</v>
          </cell>
          <cell r="L282">
            <v>33.4</v>
          </cell>
          <cell r="M282">
            <v>1223720391.2639999</v>
          </cell>
          <cell r="N282">
            <v>4571990.8559999997</v>
          </cell>
          <cell r="O282">
            <v>3932895.3599999994</v>
          </cell>
          <cell r="P282">
            <v>246.63400000000001</v>
          </cell>
          <cell r="Q282">
            <v>31966573.486079995</v>
          </cell>
          <cell r="R282">
            <v>547327.93759999995</v>
          </cell>
          <cell r="S282">
            <v>319547.74799999996</v>
          </cell>
          <cell r="T282">
            <v>39.878</v>
          </cell>
          <cell r="U282">
            <v>4203937.3985599997</v>
          </cell>
          <cell r="V282">
            <v>2819626598671.0078</v>
          </cell>
        </row>
        <row r="283">
          <cell r="B283" t="str">
            <v>S610X149</v>
          </cell>
          <cell r="C283">
            <v>148.816</v>
          </cell>
          <cell r="D283">
            <v>18903.187999999998</v>
          </cell>
          <cell r="E283">
            <v>609.59999999999991</v>
          </cell>
          <cell r="F283">
            <v>184.14999999999998</v>
          </cell>
          <cell r="G283">
            <v>18.922999999999998</v>
          </cell>
          <cell r="H283">
            <v>22.097999999999999</v>
          </cell>
          <cell r="I283">
            <v>0</v>
          </cell>
          <cell r="J283">
            <v>22.351999999999997</v>
          </cell>
          <cell r="K283">
            <v>4.16</v>
          </cell>
          <cell r="L283">
            <v>27.8</v>
          </cell>
          <cell r="M283">
            <v>990630792.92799985</v>
          </cell>
          <cell r="N283">
            <v>3916508.2959999996</v>
          </cell>
          <cell r="O283">
            <v>3261025.7359999996</v>
          </cell>
          <cell r="P283">
            <v>228.85399999999998</v>
          </cell>
          <cell r="Q283">
            <v>19729369.573439997</v>
          </cell>
          <cell r="R283">
            <v>393289.53599999996</v>
          </cell>
          <cell r="S283">
            <v>214670.53839999996</v>
          </cell>
          <cell r="T283">
            <v>32.257999999999996</v>
          </cell>
          <cell r="U283">
            <v>3159196.5203039995</v>
          </cell>
          <cell r="V283">
            <v>1702517393864.2085</v>
          </cell>
        </row>
        <row r="284">
          <cell r="B284" t="str">
            <v>S610X134</v>
          </cell>
          <cell r="C284">
            <v>133.93439999999998</v>
          </cell>
          <cell r="D284">
            <v>17096.739999999998</v>
          </cell>
          <cell r="E284">
            <v>609.59999999999991</v>
          </cell>
          <cell r="F284">
            <v>181.10199999999998</v>
          </cell>
          <cell r="G284">
            <v>15.875</v>
          </cell>
          <cell r="H284">
            <v>22.097999999999999</v>
          </cell>
          <cell r="I284">
            <v>0</v>
          </cell>
          <cell r="J284">
            <v>22.351999999999997</v>
          </cell>
          <cell r="K284">
            <v>4.09</v>
          </cell>
          <cell r="L284">
            <v>33.1</v>
          </cell>
          <cell r="M284">
            <v>936520707.5999999</v>
          </cell>
          <cell r="N284">
            <v>3637928.2079999996</v>
          </cell>
          <cell r="O284">
            <v>3064380.9679999999</v>
          </cell>
          <cell r="P284">
            <v>233.934</v>
          </cell>
          <cell r="Q284">
            <v>18605544.724319998</v>
          </cell>
          <cell r="R284">
            <v>367070.23359999992</v>
          </cell>
          <cell r="S284">
            <v>204838.3</v>
          </cell>
          <cell r="T284">
            <v>33.019999999999996</v>
          </cell>
          <cell r="U284">
            <v>2518200.1248799996</v>
          </cell>
          <cell r="V284">
            <v>1605844481909.7739</v>
          </cell>
        </row>
        <row r="285">
          <cell r="B285" t="str">
            <v>S610X119</v>
          </cell>
          <cell r="C285">
            <v>119.05279999999999</v>
          </cell>
          <cell r="D285">
            <v>15161.259999999998</v>
          </cell>
          <cell r="E285">
            <v>609.59999999999991</v>
          </cell>
          <cell r="F285">
            <v>177.79999999999998</v>
          </cell>
          <cell r="G285">
            <v>12.7</v>
          </cell>
          <cell r="H285">
            <v>22.097999999999999</v>
          </cell>
          <cell r="I285">
            <v>0</v>
          </cell>
          <cell r="J285">
            <v>22.351999999999997</v>
          </cell>
          <cell r="K285">
            <v>4.0199999999999996</v>
          </cell>
          <cell r="L285">
            <v>41.4</v>
          </cell>
          <cell r="M285">
            <v>874085993.75999987</v>
          </cell>
          <cell r="N285">
            <v>3342961.0559999999</v>
          </cell>
          <cell r="O285">
            <v>2867736.1999999997</v>
          </cell>
          <cell r="P285">
            <v>240.53800000000001</v>
          </cell>
          <cell r="Q285">
            <v>17481719.8752</v>
          </cell>
          <cell r="R285">
            <v>340850.93119999999</v>
          </cell>
          <cell r="S285">
            <v>196644.76799999998</v>
          </cell>
          <cell r="T285">
            <v>34.036000000000001</v>
          </cell>
          <cell r="U285">
            <v>2035371.6711839996</v>
          </cell>
          <cell r="V285">
            <v>1509171569955.3394</v>
          </cell>
        </row>
        <row r="286">
          <cell r="B286" t="str">
            <v>S510X143</v>
          </cell>
          <cell r="C286">
            <v>142.86336</v>
          </cell>
          <cell r="D286">
            <v>18193.511999999999</v>
          </cell>
          <cell r="E286">
            <v>515.62</v>
          </cell>
          <cell r="F286">
            <v>182.88</v>
          </cell>
          <cell r="G286">
            <v>20.32</v>
          </cell>
          <cell r="H286">
            <v>23.367999999999999</v>
          </cell>
          <cell r="I286">
            <v>0</v>
          </cell>
          <cell r="J286">
            <v>21.081999999999997</v>
          </cell>
          <cell r="K286">
            <v>3.91</v>
          </cell>
          <cell r="L286">
            <v>21.1</v>
          </cell>
          <cell r="M286">
            <v>695106480.75199997</v>
          </cell>
          <cell r="N286">
            <v>3244638.6719999998</v>
          </cell>
          <cell r="O286">
            <v>2703865.5599999996</v>
          </cell>
          <cell r="P286">
            <v>195.83399999999997</v>
          </cell>
          <cell r="Q286">
            <v>20769948.137439996</v>
          </cell>
          <cell r="R286">
            <v>408037.89359999995</v>
          </cell>
          <cell r="S286">
            <v>227780.18959999998</v>
          </cell>
          <cell r="T286">
            <v>33.781999999999996</v>
          </cell>
          <cell r="U286">
            <v>3496343.9750399999</v>
          </cell>
          <cell r="V286">
            <v>1259433214073.05</v>
          </cell>
        </row>
        <row r="287">
          <cell r="B287" t="str">
            <v>S510X128</v>
          </cell>
          <cell r="C287">
            <v>127.98175999999999</v>
          </cell>
          <cell r="D287">
            <v>16322.547999999999</v>
          </cell>
          <cell r="E287">
            <v>515.62</v>
          </cell>
          <cell r="F287">
            <v>179.32399999999998</v>
          </cell>
          <cell r="G287">
            <v>16.763999999999999</v>
          </cell>
          <cell r="H287">
            <v>23.367999999999999</v>
          </cell>
          <cell r="I287">
            <v>0</v>
          </cell>
          <cell r="J287">
            <v>21.081999999999997</v>
          </cell>
          <cell r="K287">
            <v>3.84</v>
          </cell>
          <cell r="L287">
            <v>25.6</v>
          </cell>
          <cell r="M287">
            <v>653483338.19199991</v>
          </cell>
          <cell r="N287">
            <v>2998832.7119999998</v>
          </cell>
          <cell r="O287">
            <v>2539994.92</v>
          </cell>
          <cell r="P287">
            <v>200.40599999999998</v>
          </cell>
          <cell r="Q287">
            <v>19396384.43296</v>
          </cell>
          <cell r="R287">
            <v>378541.17839999998</v>
          </cell>
          <cell r="S287">
            <v>216309.24479999996</v>
          </cell>
          <cell r="T287">
            <v>34.544000000000004</v>
          </cell>
          <cell r="U287">
            <v>2767938.9802399999</v>
          </cell>
          <cell r="V287">
            <v>1176187095445.6204</v>
          </cell>
        </row>
        <row r="288">
          <cell r="B288" t="str">
            <v>S510X112</v>
          </cell>
          <cell r="C288">
            <v>111.61199999999999</v>
          </cell>
          <cell r="D288">
            <v>14193.519999999999</v>
          </cell>
          <cell r="E288">
            <v>508</v>
          </cell>
          <cell r="F288">
            <v>162.30599999999998</v>
          </cell>
          <cell r="G288">
            <v>16.128999999999998</v>
          </cell>
          <cell r="H288">
            <v>20.193000000000001</v>
          </cell>
          <cell r="I288">
            <v>0</v>
          </cell>
          <cell r="J288">
            <v>21.081999999999997</v>
          </cell>
          <cell r="K288">
            <v>4.0199999999999996</v>
          </cell>
          <cell r="L288">
            <v>26.6</v>
          </cell>
          <cell r="M288">
            <v>532776224.76799995</v>
          </cell>
          <cell r="N288">
            <v>2490833.7279999997</v>
          </cell>
          <cell r="O288">
            <v>2097544.1919999998</v>
          </cell>
          <cell r="P288">
            <v>193.548</v>
          </cell>
          <cell r="Q288">
            <v>12278827.055199999</v>
          </cell>
          <cell r="R288">
            <v>273663.96879999997</v>
          </cell>
          <cell r="S288">
            <v>151580.34199999998</v>
          </cell>
          <cell r="T288">
            <v>29.463999999999995</v>
          </cell>
          <cell r="U288">
            <v>1910502.2435039997</v>
          </cell>
          <cell r="V288">
            <v>730417556989.06104</v>
          </cell>
        </row>
        <row r="289">
          <cell r="B289" t="str">
            <v>S510X98.2</v>
          </cell>
          <cell r="C289">
            <v>98.218559999999997</v>
          </cell>
          <cell r="D289">
            <v>12516.103999999999</v>
          </cell>
          <cell r="E289">
            <v>508</v>
          </cell>
          <cell r="F289">
            <v>159.00399999999999</v>
          </cell>
          <cell r="G289">
            <v>12.827</v>
          </cell>
          <cell r="H289">
            <v>20.193000000000001</v>
          </cell>
          <cell r="I289">
            <v>0</v>
          </cell>
          <cell r="J289">
            <v>21.081999999999997</v>
          </cell>
          <cell r="K289">
            <v>3.93</v>
          </cell>
          <cell r="L289">
            <v>33.5</v>
          </cell>
          <cell r="M289">
            <v>495315396.46399993</v>
          </cell>
          <cell r="N289">
            <v>2277801.8959999997</v>
          </cell>
          <cell r="O289">
            <v>1950060.6159999999</v>
          </cell>
          <cell r="P289">
            <v>198.88199999999998</v>
          </cell>
          <cell r="Q289">
            <v>11446364.203999998</v>
          </cell>
          <cell r="R289">
            <v>252360.78559999997</v>
          </cell>
          <cell r="S289">
            <v>143878.42191999996</v>
          </cell>
          <cell r="T289">
            <v>30.225999999999996</v>
          </cell>
          <cell r="U289">
            <v>1490108.5036479998</v>
          </cell>
          <cell r="V289">
            <v>682081101011.84375</v>
          </cell>
        </row>
        <row r="290">
          <cell r="B290" t="str">
            <v>S460X104</v>
          </cell>
          <cell r="C290">
            <v>104.1712</v>
          </cell>
          <cell r="D290">
            <v>13225.779999999999</v>
          </cell>
          <cell r="E290">
            <v>457.2</v>
          </cell>
          <cell r="F290">
            <v>158.75</v>
          </cell>
          <cell r="G290">
            <v>18.059399999999997</v>
          </cell>
          <cell r="H290">
            <v>17.551399999999997</v>
          </cell>
          <cell r="I290">
            <v>0</v>
          </cell>
          <cell r="J290">
            <v>20.548599999999997</v>
          </cell>
          <cell r="K290">
            <v>4.5199999999999996</v>
          </cell>
          <cell r="L290">
            <v>21.5</v>
          </cell>
          <cell r="M290">
            <v>384181605.82879996</v>
          </cell>
          <cell r="N290">
            <v>2031995.9359999998</v>
          </cell>
          <cell r="O290">
            <v>1687867.5919999999</v>
          </cell>
          <cell r="P290">
            <v>170.18</v>
          </cell>
          <cell r="Q290">
            <v>9989554.214399999</v>
          </cell>
          <cell r="R290">
            <v>234335.01519999999</v>
          </cell>
          <cell r="S290">
            <v>126016.52215999999</v>
          </cell>
          <cell r="T290">
            <v>27.431999999999999</v>
          </cell>
          <cell r="U290">
            <v>1706548.8449599997</v>
          </cell>
          <cell r="V290">
            <v>483364559772.17279</v>
          </cell>
        </row>
        <row r="291">
          <cell r="B291" t="str">
            <v>S460X81.4</v>
          </cell>
          <cell r="C291">
            <v>81.402351999999993</v>
          </cell>
          <cell r="D291">
            <v>10322.56</v>
          </cell>
          <cell r="E291">
            <v>457.2</v>
          </cell>
          <cell r="F291">
            <v>152.39999999999998</v>
          </cell>
          <cell r="G291">
            <v>11.7094</v>
          </cell>
          <cell r="H291">
            <v>17.551399999999997</v>
          </cell>
          <cell r="I291">
            <v>0</v>
          </cell>
          <cell r="J291">
            <v>20.548599999999997</v>
          </cell>
          <cell r="K291">
            <v>4.34</v>
          </cell>
          <cell r="L291">
            <v>33.200000000000003</v>
          </cell>
          <cell r="M291">
            <v>333401371.90559995</v>
          </cell>
          <cell r="N291">
            <v>1704254.656</v>
          </cell>
          <cell r="O291">
            <v>1458448.6959999998</v>
          </cell>
          <cell r="P291">
            <v>179.578</v>
          </cell>
          <cell r="Q291">
            <v>8615990.5099199992</v>
          </cell>
          <cell r="R291">
            <v>198283.47439999998</v>
          </cell>
          <cell r="S291">
            <v>113234.61223999999</v>
          </cell>
          <cell r="T291">
            <v>28.955999999999996</v>
          </cell>
          <cell r="U291">
            <v>969819.22164799995</v>
          </cell>
          <cell r="V291">
            <v>416230593137.1488</v>
          </cell>
        </row>
        <row r="292">
          <cell r="B292" t="str">
            <v>S380X74</v>
          </cell>
          <cell r="C292">
            <v>74.408000000000001</v>
          </cell>
          <cell r="D292">
            <v>9483.851999999999</v>
          </cell>
          <cell r="E292">
            <v>381</v>
          </cell>
          <cell r="F292">
            <v>143.25599999999997</v>
          </cell>
          <cell r="G292">
            <v>13.97</v>
          </cell>
          <cell r="H292">
            <v>15.798799999999998</v>
          </cell>
          <cell r="I292">
            <v>0</v>
          </cell>
          <cell r="J292">
            <v>19.126199999999997</v>
          </cell>
          <cell r="K292">
            <v>4.53</v>
          </cell>
          <cell r="L292">
            <v>22.7</v>
          </cell>
          <cell r="M292">
            <v>201872241.41599998</v>
          </cell>
          <cell r="N292">
            <v>1261803.9279999998</v>
          </cell>
          <cell r="O292">
            <v>1060243.0407999998</v>
          </cell>
          <cell r="P292">
            <v>146.04999999999998</v>
          </cell>
          <cell r="Q292">
            <v>6493210.2393599991</v>
          </cell>
          <cell r="R292">
            <v>163706.76935999998</v>
          </cell>
          <cell r="S292">
            <v>90620.463919999995</v>
          </cell>
          <cell r="T292">
            <v>26.161999999999999</v>
          </cell>
          <cell r="U292">
            <v>882410.62227199995</v>
          </cell>
          <cell r="V292">
            <v>216439908431.31735</v>
          </cell>
        </row>
        <row r="293">
          <cell r="B293" t="str">
            <v>S380X64</v>
          </cell>
          <cell r="C293">
            <v>63.842063999999993</v>
          </cell>
          <cell r="D293">
            <v>8129.0159999999996</v>
          </cell>
          <cell r="E293">
            <v>381</v>
          </cell>
          <cell r="F293">
            <v>139.69999999999999</v>
          </cell>
          <cell r="G293">
            <v>10.439399999999999</v>
          </cell>
          <cell r="H293">
            <v>15.798799999999998</v>
          </cell>
          <cell r="I293">
            <v>0</v>
          </cell>
          <cell r="J293">
            <v>19.126199999999997</v>
          </cell>
          <cell r="K293">
            <v>4.42</v>
          </cell>
          <cell r="L293">
            <v>30.4</v>
          </cell>
          <cell r="M293">
            <v>185639215.81759998</v>
          </cell>
          <cell r="N293">
            <v>1133984.8288</v>
          </cell>
          <cell r="O293">
            <v>973391.60159999994</v>
          </cell>
          <cell r="P293">
            <v>151.13</v>
          </cell>
          <cell r="Q293">
            <v>5952109.3860799996</v>
          </cell>
          <cell r="R293">
            <v>148794.54111999998</v>
          </cell>
          <cell r="S293">
            <v>85048.862160000004</v>
          </cell>
          <cell r="T293">
            <v>26.923999999999999</v>
          </cell>
          <cell r="U293">
            <v>640996.39542399999</v>
          </cell>
          <cell r="V293">
            <v>198448005373.13092</v>
          </cell>
        </row>
        <row r="294">
          <cell r="B294" t="str">
            <v>S310X74</v>
          </cell>
          <cell r="C294">
            <v>74.408000000000001</v>
          </cell>
          <cell r="D294">
            <v>9419.3359999999993</v>
          </cell>
          <cell r="E294">
            <v>304.79999999999995</v>
          </cell>
          <cell r="F294">
            <v>139.19200000000001</v>
          </cell>
          <cell r="G294">
            <v>17.4498</v>
          </cell>
          <cell r="H294">
            <v>16.738599999999998</v>
          </cell>
          <cell r="I294">
            <v>0</v>
          </cell>
          <cell r="J294">
            <v>19.773899999999998</v>
          </cell>
          <cell r="K294">
            <v>4.16</v>
          </cell>
          <cell r="L294">
            <v>13.7</v>
          </cell>
          <cell r="M294">
            <v>126118121.95679998</v>
          </cell>
          <cell r="N294">
            <v>997972.19759999984</v>
          </cell>
          <cell r="O294">
            <v>829185.43839999998</v>
          </cell>
          <cell r="P294">
            <v>115.57</v>
          </cell>
          <cell r="Q294">
            <v>6493210.2393599991</v>
          </cell>
          <cell r="R294">
            <v>168786.7592</v>
          </cell>
          <cell r="S294">
            <v>93242.394159999996</v>
          </cell>
          <cell r="T294">
            <v>26.161999999999999</v>
          </cell>
          <cell r="U294">
            <v>1152961.0489119999</v>
          </cell>
          <cell r="V294">
            <v>134805005003.12819</v>
          </cell>
        </row>
        <row r="295">
          <cell r="B295" t="str">
            <v>S310X60.7</v>
          </cell>
          <cell r="C295">
            <v>60.716927999999996</v>
          </cell>
          <cell r="D295">
            <v>7677.4039999999995</v>
          </cell>
          <cell r="E295">
            <v>304.79999999999995</v>
          </cell>
          <cell r="F295">
            <v>133.35</v>
          </cell>
          <cell r="G295">
            <v>11.7348</v>
          </cell>
          <cell r="H295">
            <v>16.738599999999998</v>
          </cell>
          <cell r="I295">
            <v>0</v>
          </cell>
          <cell r="J295">
            <v>19.773899999999998</v>
          </cell>
          <cell r="K295">
            <v>3.98</v>
          </cell>
          <cell r="L295">
            <v>20.6</v>
          </cell>
          <cell r="M295">
            <v>112382484.91199999</v>
          </cell>
          <cell r="N295">
            <v>863598.27279999992</v>
          </cell>
          <cell r="O295">
            <v>739056.58639999991</v>
          </cell>
          <cell r="P295">
            <v>120.90399999999998</v>
          </cell>
          <cell r="Q295">
            <v>5619124.2455999991</v>
          </cell>
          <cell r="R295">
            <v>145189.38703999997</v>
          </cell>
          <cell r="S295">
            <v>84065.638319999984</v>
          </cell>
          <cell r="T295">
            <v>26.923999999999999</v>
          </cell>
          <cell r="U295">
            <v>703431.10926399985</v>
          </cell>
          <cell r="V295">
            <v>116544566078.40166</v>
          </cell>
        </row>
        <row r="296">
          <cell r="B296" t="str">
            <v>S310X52</v>
          </cell>
          <cell r="C296">
            <v>52.085599999999999</v>
          </cell>
          <cell r="D296">
            <v>6580.6319999999996</v>
          </cell>
          <cell r="E296">
            <v>304.79999999999995</v>
          </cell>
          <cell r="F296">
            <v>129.03199999999998</v>
          </cell>
          <cell r="G296">
            <v>10.8712</v>
          </cell>
          <cell r="H296">
            <v>13.817600000000001</v>
          </cell>
          <cell r="I296">
            <v>0</v>
          </cell>
          <cell r="J296">
            <v>16.344899999999996</v>
          </cell>
          <cell r="K296">
            <v>4.67</v>
          </cell>
          <cell r="L296">
            <v>23.1</v>
          </cell>
          <cell r="M296">
            <v>94900765.036799997</v>
          </cell>
          <cell r="N296">
            <v>730863.05439999991</v>
          </cell>
          <cell r="O296">
            <v>624347.13839999994</v>
          </cell>
          <cell r="P296">
            <v>119.88799999999999</v>
          </cell>
          <cell r="Q296">
            <v>4095717.2279039994</v>
          </cell>
          <cell r="R296">
            <v>111432.03519999998</v>
          </cell>
          <cell r="S296">
            <v>63581.808319999989</v>
          </cell>
          <cell r="T296">
            <v>24.891999999999999</v>
          </cell>
          <cell r="U296">
            <v>437042.99687999999</v>
          </cell>
          <cell r="V296">
            <v>86737084892.451004</v>
          </cell>
        </row>
        <row r="297">
          <cell r="B297" t="str">
            <v>S310X47.3</v>
          </cell>
          <cell r="C297">
            <v>47.323487999999998</v>
          </cell>
          <cell r="D297">
            <v>6006.4395999999997</v>
          </cell>
          <cell r="E297">
            <v>304.79999999999995</v>
          </cell>
          <cell r="F297">
            <v>127</v>
          </cell>
          <cell r="G297">
            <v>8.8899999999999988</v>
          </cell>
          <cell r="H297">
            <v>13.817600000000001</v>
          </cell>
          <cell r="I297">
            <v>0</v>
          </cell>
          <cell r="J297">
            <v>16.344899999999996</v>
          </cell>
          <cell r="K297">
            <v>4.5999999999999996</v>
          </cell>
          <cell r="L297">
            <v>28.3</v>
          </cell>
          <cell r="M297">
            <v>90322219.355199993</v>
          </cell>
          <cell r="N297">
            <v>684979.27519999992</v>
          </cell>
          <cell r="O297">
            <v>593211.71679999994</v>
          </cell>
          <cell r="P297">
            <v>122.68199999999999</v>
          </cell>
          <cell r="Q297">
            <v>3883439.2008479997</v>
          </cell>
          <cell r="R297">
            <v>105532.69215999999</v>
          </cell>
          <cell r="S297">
            <v>61123.748719999996</v>
          </cell>
          <cell r="T297">
            <v>25.4</v>
          </cell>
          <cell r="U297">
            <v>365451.19167679996</v>
          </cell>
          <cell r="V297">
            <v>82171975161.269379</v>
          </cell>
        </row>
        <row r="298">
          <cell r="B298" t="str">
            <v>S250X52</v>
          </cell>
          <cell r="C298">
            <v>52.085599999999999</v>
          </cell>
          <cell r="D298">
            <v>6645.1480000000001</v>
          </cell>
          <cell r="E298">
            <v>254</v>
          </cell>
          <cell r="F298">
            <v>125.476</v>
          </cell>
          <cell r="G298">
            <v>15.087599999999998</v>
          </cell>
          <cell r="H298">
            <v>12.471399999999999</v>
          </cell>
          <cell r="I298">
            <v>0</v>
          </cell>
          <cell r="J298">
            <v>16.1036</v>
          </cell>
          <cell r="K298">
            <v>5.03</v>
          </cell>
          <cell r="L298">
            <v>13.4</v>
          </cell>
          <cell r="M298">
            <v>61186019.563199997</v>
          </cell>
          <cell r="N298">
            <v>580102.06559999997</v>
          </cell>
          <cell r="O298">
            <v>481779.68159999995</v>
          </cell>
          <cell r="P298">
            <v>96.011999999999986</v>
          </cell>
          <cell r="Q298">
            <v>3454720.8324799999</v>
          </cell>
          <cell r="R298">
            <v>101435.92616</v>
          </cell>
          <cell r="S298">
            <v>55060.535039999995</v>
          </cell>
          <cell r="T298">
            <v>22.834599999999998</v>
          </cell>
          <cell r="U298">
            <v>536938.53902399994</v>
          </cell>
          <cell r="V298">
            <v>50484742909.538048</v>
          </cell>
        </row>
        <row r="299">
          <cell r="B299" t="str">
            <v>S250X37.8</v>
          </cell>
          <cell r="C299">
            <v>37.799263999999994</v>
          </cell>
          <cell r="D299">
            <v>4806.442</v>
          </cell>
          <cell r="E299">
            <v>254</v>
          </cell>
          <cell r="F299">
            <v>118.36399999999999</v>
          </cell>
          <cell r="G299">
            <v>7.8993999999999991</v>
          </cell>
          <cell r="H299">
            <v>12.471399999999999</v>
          </cell>
          <cell r="I299">
            <v>0</v>
          </cell>
          <cell r="J299">
            <v>16.1036</v>
          </cell>
          <cell r="K299">
            <v>4.75</v>
          </cell>
          <cell r="L299">
            <v>25.6</v>
          </cell>
          <cell r="M299">
            <v>51196465.348799996</v>
          </cell>
          <cell r="N299">
            <v>463753.91119999997</v>
          </cell>
          <cell r="O299">
            <v>403121.77439999999</v>
          </cell>
          <cell r="P299">
            <v>103.378</v>
          </cell>
          <cell r="Q299">
            <v>2801237.4942879998</v>
          </cell>
          <cell r="R299">
            <v>81771.449359999999</v>
          </cell>
          <cell r="S299">
            <v>47358.614959999999</v>
          </cell>
          <cell r="T299">
            <v>24.13</v>
          </cell>
          <cell r="U299">
            <v>250987.54963679996</v>
          </cell>
          <cell r="V299">
            <v>40817451714.094589</v>
          </cell>
        </row>
        <row r="300">
          <cell r="B300" t="str">
            <v>S200X34</v>
          </cell>
          <cell r="C300">
            <v>34.227679999999999</v>
          </cell>
          <cell r="D300">
            <v>4361.2815999999993</v>
          </cell>
          <cell r="E300">
            <v>203.2</v>
          </cell>
          <cell r="F300">
            <v>105.91799999999999</v>
          </cell>
          <cell r="G300">
            <v>11.2014</v>
          </cell>
          <cell r="H300">
            <v>10.795</v>
          </cell>
          <cell r="I300">
            <v>0</v>
          </cell>
          <cell r="J300">
            <v>14.604999999999999</v>
          </cell>
          <cell r="K300">
            <v>4.91</v>
          </cell>
          <cell r="L300">
            <v>14.1</v>
          </cell>
          <cell r="M300">
            <v>26930173.23632</v>
          </cell>
          <cell r="N300">
            <v>314631.62879999995</v>
          </cell>
          <cell r="O300">
            <v>265470.43679999997</v>
          </cell>
          <cell r="P300">
            <v>78.48599999999999</v>
          </cell>
          <cell r="Q300">
            <v>1777308.1873119997</v>
          </cell>
          <cell r="R300">
            <v>60140.52487999999</v>
          </cell>
          <cell r="S300">
            <v>33593.481199999995</v>
          </cell>
          <cell r="T300">
            <v>20.193000000000001</v>
          </cell>
          <cell r="U300">
            <v>228927.28407999998</v>
          </cell>
          <cell r="V300">
            <v>16461248618.907883</v>
          </cell>
        </row>
        <row r="301">
          <cell r="B301" t="str">
            <v>S200X27.4</v>
          </cell>
          <cell r="C301">
            <v>27.382143999999997</v>
          </cell>
          <cell r="D301">
            <v>3483.864</v>
          </cell>
          <cell r="E301">
            <v>203.2</v>
          </cell>
          <cell r="F301">
            <v>101.6</v>
          </cell>
          <cell r="G301">
            <v>6.8834</v>
          </cell>
          <cell r="H301">
            <v>10.795</v>
          </cell>
          <cell r="I301">
            <v>0</v>
          </cell>
          <cell r="J301">
            <v>14.604999999999999</v>
          </cell>
          <cell r="K301">
            <v>4.71</v>
          </cell>
          <cell r="L301">
            <v>22.9</v>
          </cell>
          <cell r="M301">
            <v>23933306.971999999</v>
          </cell>
          <cell r="N301">
            <v>270386.55599999998</v>
          </cell>
          <cell r="O301">
            <v>235973.72159999999</v>
          </cell>
          <cell r="P301">
            <v>82.803999999999988</v>
          </cell>
          <cell r="Q301">
            <v>1535893.9604639998</v>
          </cell>
          <cell r="R301">
            <v>52110.863519999999</v>
          </cell>
          <cell r="S301">
            <v>30152.197759999999</v>
          </cell>
          <cell r="T301">
            <v>21.005799999999997</v>
          </cell>
          <cell r="U301">
            <v>139437.52757599999</v>
          </cell>
          <cell r="V301">
            <v>14205547339.971077</v>
          </cell>
        </row>
        <row r="302">
          <cell r="B302" t="str">
            <v>S150X25.7</v>
          </cell>
          <cell r="C302">
            <v>25.670759999999998</v>
          </cell>
          <cell r="D302">
            <v>3264.5095999999994</v>
          </cell>
          <cell r="E302">
            <v>152.39999999999998</v>
          </cell>
          <cell r="F302">
            <v>90.677999999999997</v>
          </cell>
          <cell r="G302">
            <v>11.811</v>
          </cell>
          <cell r="H302">
            <v>9.1185999999999989</v>
          </cell>
          <cell r="I302">
            <v>0</v>
          </cell>
          <cell r="J302">
            <v>11.5189</v>
          </cell>
          <cell r="K302">
            <v>4.97</v>
          </cell>
          <cell r="L302">
            <v>9.67</v>
          </cell>
          <cell r="M302">
            <v>10905263.35072</v>
          </cell>
          <cell r="N302">
            <v>172064.17199999999</v>
          </cell>
          <cell r="O302">
            <v>143222.93935999999</v>
          </cell>
          <cell r="P302">
            <v>57.911999999999992</v>
          </cell>
          <cell r="Q302">
            <v>953169.9646239999</v>
          </cell>
          <cell r="R302">
            <v>38509.600399999996</v>
          </cell>
          <cell r="S302">
            <v>20975.441919999997</v>
          </cell>
          <cell r="T302">
            <v>17.094200000000001</v>
          </cell>
          <cell r="U302">
            <v>154421.85889759997</v>
          </cell>
          <cell r="V302">
            <v>4887352771.029747</v>
          </cell>
        </row>
        <row r="303">
          <cell r="B303" t="str">
            <v>S150X18.6</v>
          </cell>
          <cell r="C303">
            <v>18.602</v>
          </cell>
          <cell r="D303">
            <v>2361.2856000000002</v>
          </cell>
          <cell r="E303">
            <v>152.39999999999998</v>
          </cell>
          <cell r="F303">
            <v>84.581999999999994</v>
          </cell>
          <cell r="G303">
            <v>5.8928000000000003</v>
          </cell>
          <cell r="H303">
            <v>9.1185999999999989</v>
          </cell>
          <cell r="I303">
            <v>0</v>
          </cell>
          <cell r="J303">
            <v>11.5189</v>
          </cell>
          <cell r="K303">
            <v>4.6399999999999997</v>
          </cell>
          <cell r="L303">
            <v>19.399999999999999</v>
          </cell>
          <cell r="M303">
            <v>9157091.3631999996</v>
          </cell>
          <cell r="N303">
            <v>138470.69079999998</v>
          </cell>
          <cell r="O303">
            <v>120281.04975999998</v>
          </cell>
          <cell r="P303">
            <v>62.230000000000004</v>
          </cell>
          <cell r="Q303">
            <v>749216.5660799999</v>
          </cell>
          <cell r="R303">
            <v>30479.939039999997</v>
          </cell>
          <cell r="S303">
            <v>17698.029119999999</v>
          </cell>
          <cell r="T303">
            <v>17.830799999999996</v>
          </cell>
          <cell r="U303">
            <v>69510.648075199992</v>
          </cell>
          <cell r="V303">
            <v>3840062891.5233727</v>
          </cell>
        </row>
        <row r="304">
          <cell r="B304" t="str">
            <v>S130X15</v>
          </cell>
          <cell r="C304">
            <v>14.881599999999999</v>
          </cell>
          <cell r="D304">
            <v>1890.3188</v>
          </cell>
          <cell r="E304">
            <v>127</v>
          </cell>
          <cell r="F304">
            <v>76.199999999999989</v>
          </cell>
          <cell r="G304">
            <v>5.4356</v>
          </cell>
          <cell r="H304">
            <v>8.2804000000000002</v>
          </cell>
          <cell r="I304">
            <v>0</v>
          </cell>
          <cell r="J304">
            <v>10.769599999999997</v>
          </cell>
          <cell r="K304">
            <v>4.6100000000000003</v>
          </cell>
          <cell r="L304">
            <v>16.8</v>
          </cell>
          <cell r="M304">
            <v>5119646.5348800002</v>
          </cell>
          <cell r="N304">
            <v>92750.78224</v>
          </cell>
          <cell r="O304">
            <v>80296.613599999997</v>
          </cell>
          <cell r="P304">
            <v>52.069999999999993</v>
          </cell>
          <cell r="Q304">
            <v>495315.39646399993</v>
          </cell>
          <cell r="R304">
            <v>22450.277679999999</v>
          </cell>
          <cell r="S304">
            <v>13027.71588</v>
          </cell>
          <cell r="T304">
            <v>16.205199999999998</v>
          </cell>
          <cell r="U304">
            <v>47450.382518399994</v>
          </cell>
          <cell r="V304">
            <v>1745483132.5106239</v>
          </cell>
        </row>
        <row r="305">
          <cell r="B305" t="str">
            <v>S100X14.1</v>
          </cell>
          <cell r="C305">
            <v>14.137519999999999</v>
          </cell>
          <cell r="D305">
            <v>1799.9964</v>
          </cell>
          <cell r="E305">
            <v>101.6</v>
          </cell>
          <cell r="F305">
            <v>71.11999999999999</v>
          </cell>
          <cell r="G305">
            <v>8.2804000000000002</v>
          </cell>
          <cell r="H305">
            <v>7.4421999999999988</v>
          </cell>
          <cell r="I305">
            <v>0</v>
          </cell>
          <cell r="J305">
            <v>11.607799999999997</v>
          </cell>
          <cell r="K305">
            <v>4.7699999999999996</v>
          </cell>
          <cell r="L305">
            <v>8.33</v>
          </cell>
          <cell r="M305">
            <v>2813724.4370559994</v>
          </cell>
          <cell r="N305">
            <v>66203.738559999998</v>
          </cell>
          <cell r="O305">
            <v>55388.27631999999</v>
          </cell>
          <cell r="P305">
            <v>39.624000000000002</v>
          </cell>
          <cell r="Q305">
            <v>369197.2745072</v>
          </cell>
          <cell r="R305">
            <v>18517.382319999997</v>
          </cell>
          <cell r="S305">
            <v>10405.78564</v>
          </cell>
          <cell r="T305">
            <v>14.325599999999998</v>
          </cell>
          <cell r="U305">
            <v>49947.771071999996</v>
          </cell>
          <cell r="V305">
            <v>819034392.94729269</v>
          </cell>
        </row>
        <row r="306">
          <cell r="B306" t="str">
            <v>S100X11.5</v>
          </cell>
          <cell r="C306">
            <v>11.458831999999999</v>
          </cell>
          <cell r="D306">
            <v>1458.0615999999998</v>
          </cell>
          <cell r="E306">
            <v>101.6</v>
          </cell>
          <cell r="F306">
            <v>67.563999999999993</v>
          </cell>
          <cell r="G306">
            <v>4.9021999999999997</v>
          </cell>
          <cell r="H306">
            <v>7.4421999999999988</v>
          </cell>
          <cell r="I306">
            <v>0</v>
          </cell>
          <cell r="J306">
            <v>11.607799999999997</v>
          </cell>
          <cell r="K306">
            <v>4.54</v>
          </cell>
          <cell r="L306">
            <v>14.1</v>
          </cell>
          <cell r="M306">
            <v>2518200.1248799996</v>
          </cell>
          <cell r="N306">
            <v>57354.723999999995</v>
          </cell>
          <cell r="O306">
            <v>49652.803919999991</v>
          </cell>
          <cell r="P306">
            <v>41.655999999999992</v>
          </cell>
          <cell r="Q306">
            <v>311341.10634879995</v>
          </cell>
          <cell r="R306">
            <v>15895.452079999997</v>
          </cell>
          <cell r="S306">
            <v>9209.5299680000007</v>
          </cell>
          <cell r="T306">
            <v>14.630399999999998</v>
          </cell>
          <cell r="U306">
            <v>30468.140353919996</v>
          </cell>
          <cell r="V306">
            <v>690137177.00804663</v>
          </cell>
        </row>
        <row r="307">
          <cell r="B307" t="str">
            <v>S75X11.2</v>
          </cell>
          <cell r="C307">
            <v>11.161199999999999</v>
          </cell>
          <cell r="D307">
            <v>1419.3520000000001</v>
          </cell>
          <cell r="E307">
            <v>76.199999999999989</v>
          </cell>
          <cell r="F307">
            <v>63.753999999999991</v>
          </cell>
          <cell r="G307">
            <v>8.8645999999999994</v>
          </cell>
          <cell r="H307">
            <v>6.6040000000000001</v>
          </cell>
          <cell r="I307">
            <v>0</v>
          </cell>
          <cell r="J307">
            <v>9.2710000000000008</v>
          </cell>
          <cell r="K307">
            <v>4.82</v>
          </cell>
          <cell r="L307">
            <v>5.38</v>
          </cell>
          <cell r="M307">
            <v>1211233.4484959999</v>
          </cell>
          <cell r="N307">
            <v>38509.600399999996</v>
          </cell>
          <cell r="O307">
            <v>31790.904159999995</v>
          </cell>
          <cell r="P307">
            <v>29.209999999999997</v>
          </cell>
          <cell r="Q307">
            <v>240581.76399679997</v>
          </cell>
          <cell r="R307">
            <v>13453.779543999997</v>
          </cell>
          <cell r="S307">
            <v>7554.4365039999993</v>
          </cell>
          <cell r="T307">
            <v>13.030199999999999</v>
          </cell>
          <cell r="U307">
            <v>37294.335733759995</v>
          </cell>
          <cell r="V307">
            <v>290018735.86330366</v>
          </cell>
        </row>
        <row r="308">
          <cell r="B308" t="str">
            <v>S75X8.5</v>
          </cell>
          <cell r="C308">
            <v>8.4825119999999998</v>
          </cell>
          <cell r="D308">
            <v>1070.9656</v>
          </cell>
          <cell r="E308">
            <v>76.199999999999989</v>
          </cell>
          <cell r="F308">
            <v>59.181999999999995</v>
          </cell>
          <cell r="G308">
            <v>4.3180000000000005</v>
          </cell>
          <cell r="H308">
            <v>6.6040000000000001</v>
          </cell>
          <cell r="I308">
            <v>0</v>
          </cell>
          <cell r="J308">
            <v>9.2710000000000008</v>
          </cell>
          <cell r="K308">
            <v>4.4800000000000004</v>
          </cell>
          <cell r="L308">
            <v>11</v>
          </cell>
          <cell r="M308">
            <v>1040578.5639999999</v>
          </cell>
          <cell r="N308">
            <v>31790.904159999995</v>
          </cell>
          <cell r="O308">
            <v>27366.396879999997</v>
          </cell>
          <cell r="P308">
            <v>31.241999999999997</v>
          </cell>
          <cell r="Q308">
            <v>186055.44724319997</v>
          </cell>
          <cell r="R308">
            <v>10749.913983999999</v>
          </cell>
          <cell r="S308">
            <v>6276.2455119999995</v>
          </cell>
          <cell r="T308">
            <v>13.1572</v>
          </cell>
          <cell r="U308">
            <v>18022.820728479997</v>
          </cell>
          <cell r="V308">
            <v>225301592.02714053</v>
          </cell>
        </row>
        <row r="309">
          <cell r="B309" t="str">
            <v>HP360X174</v>
          </cell>
          <cell r="C309">
            <v>174.11472000000001</v>
          </cell>
          <cell r="D309">
            <v>22193.503999999997</v>
          </cell>
          <cell r="E309">
            <v>360.67999999999995</v>
          </cell>
          <cell r="F309">
            <v>378.46</v>
          </cell>
          <cell r="G309">
            <v>20.446999999999999</v>
          </cell>
          <cell r="H309">
            <v>20.446999999999999</v>
          </cell>
          <cell r="I309">
            <v>0</v>
          </cell>
          <cell r="J309">
            <v>17.652999999999995</v>
          </cell>
          <cell r="K309">
            <v>9.25</v>
          </cell>
          <cell r="L309">
            <v>14.2</v>
          </cell>
          <cell r="M309">
            <v>507802339.23199993</v>
          </cell>
          <cell r="N309">
            <v>3179090.4159999997</v>
          </cell>
          <cell r="O309">
            <v>2818575.0079999999</v>
          </cell>
          <cell r="P309">
            <v>151.38399999999999</v>
          </cell>
          <cell r="Q309">
            <v>184390521.54079998</v>
          </cell>
          <cell r="R309">
            <v>1497777.6495999999</v>
          </cell>
          <cell r="S309">
            <v>975030.30799999996</v>
          </cell>
          <cell r="T309">
            <v>91.185999999999993</v>
          </cell>
          <cell r="U309">
            <v>3338176.0333119994</v>
          </cell>
          <cell r="V309">
            <v>5343863744147.9102</v>
          </cell>
        </row>
        <row r="310">
          <cell r="B310" t="str">
            <v>HP360X152</v>
          </cell>
          <cell r="C310">
            <v>151.79231999999999</v>
          </cell>
          <cell r="D310">
            <v>19354.8</v>
          </cell>
          <cell r="E310">
            <v>355.59999999999997</v>
          </cell>
          <cell r="F310">
            <v>375.92</v>
          </cell>
          <cell r="G310">
            <v>17.906999999999996</v>
          </cell>
          <cell r="H310">
            <v>17.906999999999996</v>
          </cell>
          <cell r="I310">
            <v>0</v>
          </cell>
          <cell r="J310">
            <v>17.018000000000001</v>
          </cell>
          <cell r="K310">
            <v>10.5</v>
          </cell>
          <cell r="L310">
            <v>16.2</v>
          </cell>
          <cell r="M310">
            <v>437042996.87999994</v>
          </cell>
          <cell r="N310">
            <v>2769413.8159999996</v>
          </cell>
          <cell r="O310">
            <v>2458059.5999999996</v>
          </cell>
          <cell r="P310">
            <v>150.36799999999999</v>
          </cell>
          <cell r="Q310">
            <v>158167941.72799999</v>
          </cell>
          <cell r="R310">
            <v>1291300.6431999998</v>
          </cell>
          <cell r="S310">
            <v>842295.08959999995</v>
          </cell>
          <cell r="T310">
            <v>90.423999999999992</v>
          </cell>
          <cell r="U310">
            <v>2243487.3839839995</v>
          </cell>
          <cell r="V310">
            <v>4511402557873.6123</v>
          </cell>
        </row>
        <row r="311">
          <cell r="B311" t="str">
            <v>HP360X132</v>
          </cell>
          <cell r="C311">
            <v>132.44623999999999</v>
          </cell>
          <cell r="D311">
            <v>16838.675999999999</v>
          </cell>
          <cell r="E311">
            <v>350.52</v>
          </cell>
          <cell r="F311">
            <v>373.37999999999994</v>
          </cell>
          <cell r="G311">
            <v>15.620999999999999</v>
          </cell>
          <cell r="H311">
            <v>15.620999999999999</v>
          </cell>
          <cell r="I311">
            <v>0</v>
          </cell>
          <cell r="J311">
            <v>17.7165</v>
          </cell>
          <cell r="K311">
            <v>11.9</v>
          </cell>
          <cell r="L311">
            <v>18.5</v>
          </cell>
          <cell r="M311">
            <v>376273208.74239999</v>
          </cell>
          <cell r="N311">
            <v>2392511.3439999996</v>
          </cell>
          <cell r="O311">
            <v>2146705.3839999996</v>
          </cell>
          <cell r="P311">
            <v>149.35199999999998</v>
          </cell>
          <cell r="Q311">
            <v>135691444.74559999</v>
          </cell>
          <cell r="R311">
            <v>1109404.2327999999</v>
          </cell>
          <cell r="S311">
            <v>725946.93519999983</v>
          </cell>
          <cell r="T311">
            <v>89.661999999999992</v>
          </cell>
          <cell r="U311">
            <v>1494270.8179039997</v>
          </cell>
          <cell r="V311">
            <v>3813209304869.3628</v>
          </cell>
        </row>
        <row r="312">
          <cell r="B312" t="str">
            <v>HP360X108</v>
          </cell>
          <cell r="C312">
            <v>108.63567999999999</v>
          </cell>
          <cell r="D312">
            <v>13806.423999999999</v>
          </cell>
          <cell r="E312">
            <v>345.44</v>
          </cell>
          <cell r="F312">
            <v>370.84</v>
          </cell>
          <cell r="G312">
            <v>12.827</v>
          </cell>
          <cell r="H312">
            <v>12.827</v>
          </cell>
          <cell r="I312">
            <v>0</v>
          </cell>
          <cell r="J312">
            <v>17.335499999999996</v>
          </cell>
          <cell r="K312">
            <v>14.4</v>
          </cell>
          <cell r="L312">
            <v>22.6</v>
          </cell>
          <cell r="M312">
            <v>303432709.26239997</v>
          </cell>
          <cell r="N312">
            <v>1933673.5519999999</v>
          </cell>
          <cell r="O312">
            <v>1753415.8479999998</v>
          </cell>
          <cell r="P312">
            <v>148.33599999999998</v>
          </cell>
          <cell r="Q312">
            <v>108636402.0816</v>
          </cell>
          <cell r="R312">
            <v>894733.69439999992</v>
          </cell>
          <cell r="S312">
            <v>586656.89119999995</v>
          </cell>
          <cell r="T312">
            <v>88.646000000000001</v>
          </cell>
          <cell r="U312">
            <v>836625.16545599978</v>
          </cell>
          <cell r="V312">
            <v>3007601705249.0752</v>
          </cell>
        </row>
        <row r="313">
          <cell r="B313" t="str">
            <v>HP310X125</v>
          </cell>
          <cell r="C313">
            <v>125.00543999999999</v>
          </cell>
          <cell r="D313">
            <v>15870.936</v>
          </cell>
          <cell r="E313">
            <v>312.42</v>
          </cell>
          <cell r="F313">
            <v>312.42</v>
          </cell>
          <cell r="G313">
            <v>17.399000000000001</v>
          </cell>
          <cell r="H313">
            <v>17.399000000000001</v>
          </cell>
          <cell r="I313">
            <v>0</v>
          </cell>
          <cell r="J313">
            <v>17.525999999999996</v>
          </cell>
          <cell r="K313">
            <v>8.9700000000000006</v>
          </cell>
          <cell r="L313">
            <v>14.2</v>
          </cell>
          <cell r="M313">
            <v>270550426.63999999</v>
          </cell>
          <cell r="N313">
            <v>1966447.6799999997</v>
          </cell>
          <cell r="O313">
            <v>1737028.7839999998</v>
          </cell>
          <cell r="P313">
            <v>130.55599999999998</v>
          </cell>
          <cell r="Q313">
            <v>88657293.652799994</v>
          </cell>
          <cell r="R313">
            <v>871791.80479999993</v>
          </cell>
          <cell r="S313">
            <v>566992.41440000001</v>
          </cell>
          <cell r="T313">
            <v>74.675999999999988</v>
          </cell>
          <cell r="U313">
            <v>1764821.2445439999</v>
          </cell>
          <cell r="V313">
            <v>1922716804427.0872</v>
          </cell>
        </row>
        <row r="314">
          <cell r="B314" t="str">
            <v>HP310X110</v>
          </cell>
          <cell r="C314">
            <v>110.12384</v>
          </cell>
          <cell r="D314">
            <v>14064.487999999999</v>
          </cell>
          <cell r="E314">
            <v>307.33999999999997</v>
          </cell>
          <cell r="F314">
            <v>309.87999999999994</v>
          </cell>
          <cell r="G314">
            <v>15.366999999999999</v>
          </cell>
          <cell r="H314">
            <v>15.493999999999998</v>
          </cell>
          <cell r="I314">
            <v>0</v>
          </cell>
          <cell r="J314">
            <v>17.843499999999999</v>
          </cell>
          <cell r="K314">
            <v>10</v>
          </cell>
          <cell r="L314">
            <v>16.100000000000001</v>
          </cell>
          <cell r="M314">
            <v>236835681.16639999</v>
          </cell>
          <cell r="N314">
            <v>1720641.7199999997</v>
          </cell>
          <cell r="O314">
            <v>1537106.6031999998</v>
          </cell>
          <cell r="P314">
            <v>129.79400000000001</v>
          </cell>
          <cell r="Q314">
            <v>77419045.161599994</v>
          </cell>
          <cell r="R314">
            <v>763637.18239999993</v>
          </cell>
          <cell r="S314">
            <v>498166.74559999991</v>
          </cell>
          <cell r="T314">
            <v>74.167999999999992</v>
          </cell>
          <cell r="U314">
            <v>1240369.6482879999</v>
          </cell>
          <cell r="V314">
            <v>1656866296552.3923</v>
          </cell>
        </row>
        <row r="315">
          <cell r="B315" t="str">
            <v>HP310X93</v>
          </cell>
          <cell r="C315">
            <v>93.754080000000002</v>
          </cell>
          <cell r="D315">
            <v>11870.943999999998</v>
          </cell>
          <cell r="E315">
            <v>302.26</v>
          </cell>
          <cell r="F315">
            <v>307.33999999999997</v>
          </cell>
          <cell r="G315">
            <v>13.081</v>
          </cell>
          <cell r="H315">
            <v>13.081</v>
          </cell>
          <cell r="I315">
            <v>0</v>
          </cell>
          <cell r="J315">
            <v>18.669</v>
          </cell>
          <cell r="K315">
            <v>11.8</v>
          </cell>
          <cell r="L315">
            <v>18.899999999999999</v>
          </cell>
          <cell r="M315">
            <v>196461232.88319999</v>
          </cell>
          <cell r="N315">
            <v>1446977.7511999998</v>
          </cell>
          <cell r="O315">
            <v>1296216.7623999999</v>
          </cell>
          <cell r="P315">
            <v>128.52399999999997</v>
          </cell>
          <cell r="Q315">
            <v>63683408.116799995</v>
          </cell>
          <cell r="R315">
            <v>634179.37679999997</v>
          </cell>
          <cell r="S315">
            <v>414592.71919999999</v>
          </cell>
          <cell r="T315">
            <v>73.151999999999987</v>
          </cell>
          <cell r="U315">
            <v>761703.50884799997</v>
          </cell>
          <cell r="V315">
            <v>1339993974035.0789</v>
          </cell>
        </row>
        <row r="316">
          <cell r="B316" t="str">
            <v>HP310X79</v>
          </cell>
          <cell r="C316">
            <v>78.872479999999996</v>
          </cell>
          <cell r="D316">
            <v>9999.98</v>
          </cell>
          <cell r="E316">
            <v>299.72000000000003</v>
          </cell>
          <cell r="F316">
            <v>304.79999999999995</v>
          </cell>
          <cell r="G316">
            <v>11.048999999999999</v>
          </cell>
          <cell r="H316">
            <v>11.048999999999999</v>
          </cell>
          <cell r="I316">
            <v>0</v>
          </cell>
          <cell r="J316">
            <v>17.526</v>
          </cell>
          <cell r="K316">
            <v>13.8</v>
          </cell>
          <cell r="L316">
            <v>22.3</v>
          </cell>
          <cell r="M316">
            <v>163578950.26079997</v>
          </cell>
          <cell r="N316">
            <v>1212642.7359999998</v>
          </cell>
          <cell r="O316">
            <v>1093017.1687999999</v>
          </cell>
          <cell r="P316">
            <v>127.762</v>
          </cell>
          <cell r="Q316">
            <v>52861391.051199995</v>
          </cell>
          <cell r="R316">
            <v>527663.4608</v>
          </cell>
          <cell r="S316">
            <v>345767.05040000001</v>
          </cell>
          <cell r="T316">
            <v>72.643999999999991</v>
          </cell>
          <cell r="U316">
            <v>466179.19667199999</v>
          </cell>
          <cell r="V316">
            <v>1098311694148.9926</v>
          </cell>
        </row>
        <row r="317">
          <cell r="B317" t="str">
            <v>HP250X85</v>
          </cell>
          <cell r="C317">
            <v>84.825119999999998</v>
          </cell>
          <cell r="D317">
            <v>10838.688</v>
          </cell>
          <cell r="E317">
            <v>253.74599999999998</v>
          </cell>
          <cell r="F317">
            <v>259.08</v>
          </cell>
          <cell r="G317">
            <v>14.350999999999997</v>
          </cell>
          <cell r="H317">
            <v>14.350999999999997</v>
          </cell>
          <cell r="I317">
            <v>0</v>
          </cell>
          <cell r="J317">
            <v>17.399000000000001</v>
          </cell>
          <cell r="K317">
            <v>9.0500000000000007</v>
          </cell>
          <cell r="L317">
            <v>13.9</v>
          </cell>
          <cell r="M317">
            <v>122372039.12639999</v>
          </cell>
          <cell r="N317">
            <v>1089739.7559999998</v>
          </cell>
          <cell r="O317">
            <v>963559.36319999991</v>
          </cell>
          <cell r="P317">
            <v>106.17199999999998</v>
          </cell>
          <cell r="Q317">
            <v>42039373.985599995</v>
          </cell>
          <cell r="R317">
            <v>496528.03919999994</v>
          </cell>
          <cell r="S317">
            <v>322825.16079999995</v>
          </cell>
          <cell r="T317">
            <v>62.230000000000004</v>
          </cell>
          <cell r="U317">
            <v>819975.90843199985</v>
          </cell>
          <cell r="V317">
            <v>601520341049.81506</v>
          </cell>
        </row>
        <row r="318">
          <cell r="B318" t="str">
            <v>HP250X62</v>
          </cell>
          <cell r="C318">
            <v>62.502719999999997</v>
          </cell>
          <cell r="D318">
            <v>7999.9839999999995</v>
          </cell>
          <cell r="E318">
            <v>246.37999999999997</v>
          </cell>
          <cell r="F318">
            <v>256.53999999999996</v>
          </cell>
          <cell r="G318">
            <v>10.540999999999999</v>
          </cell>
          <cell r="H318">
            <v>10.667999999999999</v>
          </cell>
          <cell r="I318">
            <v>0</v>
          </cell>
          <cell r="J318">
            <v>17.907</v>
          </cell>
          <cell r="K318">
            <v>12</v>
          </cell>
          <cell r="L318">
            <v>18.899999999999999</v>
          </cell>
          <cell r="M318">
            <v>87408599.375999987</v>
          </cell>
          <cell r="N318">
            <v>791495.19119999988</v>
          </cell>
          <cell r="O318">
            <v>711198.57759999996</v>
          </cell>
          <cell r="P318">
            <v>104.90199999999999</v>
          </cell>
          <cell r="Q318">
            <v>29843793.215519998</v>
          </cell>
          <cell r="R318">
            <v>357237.9952</v>
          </cell>
          <cell r="S318">
            <v>232696.30879999997</v>
          </cell>
          <cell r="T318">
            <v>61.213999999999999</v>
          </cell>
          <cell r="U318">
            <v>338396.14901279996</v>
          </cell>
          <cell r="V318">
            <v>413545234471.7478</v>
          </cell>
        </row>
        <row r="319">
          <cell r="B319" t="str">
            <v>HP200X53</v>
          </cell>
          <cell r="C319">
            <v>53.57376</v>
          </cell>
          <cell r="D319">
            <v>6838.695999999999</v>
          </cell>
          <cell r="E319">
            <v>203.70799999999997</v>
          </cell>
          <cell r="F319">
            <v>207.01</v>
          </cell>
          <cell r="G319">
            <v>11.302999999999999</v>
          </cell>
          <cell r="H319">
            <v>11.302999999999999</v>
          </cell>
          <cell r="I319">
            <v>0</v>
          </cell>
          <cell r="J319">
            <v>17.271999999999998</v>
          </cell>
          <cell r="K319">
            <v>9.16</v>
          </cell>
          <cell r="L319">
            <v>14.2</v>
          </cell>
          <cell r="M319">
            <v>49531539.646399997</v>
          </cell>
          <cell r="N319">
            <v>550605.3504</v>
          </cell>
          <cell r="O319">
            <v>488334.50719999999</v>
          </cell>
          <cell r="P319">
            <v>85.343999999999994</v>
          </cell>
          <cell r="Q319">
            <v>16774126.451679997</v>
          </cell>
          <cell r="R319">
            <v>249083.37279999995</v>
          </cell>
          <cell r="S319">
            <v>161904.19232</v>
          </cell>
          <cell r="T319">
            <v>49.529999999999994</v>
          </cell>
          <cell r="U319">
            <v>320498.19771199999</v>
          </cell>
          <cell r="V319">
            <v>155213730860.17548</v>
          </cell>
        </row>
        <row r="320">
          <cell r="B320" t="str">
            <v>C380X74</v>
          </cell>
          <cell r="C320">
            <v>74.408000000000001</v>
          </cell>
          <cell r="D320">
            <v>9483.851999999999</v>
          </cell>
          <cell r="E320">
            <v>381</v>
          </cell>
          <cell r="F320">
            <v>94.488</v>
          </cell>
          <cell r="G320">
            <v>18.186399999999999</v>
          </cell>
          <cell r="H320">
            <v>16.509999999999998</v>
          </cell>
          <cell r="I320">
            <v>0</v>
          </cell>
          <cell r="J320">
            <v>20.002499999999998</v>
          </cell>
          <cell r="K320">
            <v>0</v>
          </cell>
          <cell r="L320">
            <v>0</v>
          </cell>
          <cell r="M320">
            <v>168157495.94239998</v>
          </cell>
          <cell r="N320">
            <v>1122513.8839999998</v>
          </cell>
          <cell r="O320">
            <v>881624.04319999984</v>
          </cell>
          <cell r="P320">
            <v>133.096</v>
          </cell>
          <cell r="Q320">
            <v>4578545.6815999998</v>
          </cell>
          <cell r="R320">
            <v>133390.70095999999</v>
          </cell>
          <cell r="S320">
            <v>61779.231279999993</v>
          </cell>
          <cell r="T320">
            <v>21.971</v>
          </cell>
          <cell r="U320">
            <v>1103013.2778399999</v>
          </cell>
          <cell r="V320">
            <v>132119646337.72722</v>
          </cell>
        </row>
        <row r="321">
          <cell r="B321" t="str">
            <v>C380X60</v>
          </cell>
          <cell r="C321">
            <v>59.526399999999995</v>
          </cell>
          <cell r="D321">
            <v>7612.8879999999999</v>
          </cell>
          <cell r="E321">
            <v>381</v>
          </cell>
          <cell r="F321">
            <v>89.408000000000001</v>
          </cell>
          <cell r="G321">
            <v>13.208</v>
          </cell>
          <cell r="H321">
            <v>16.509999999999998</v>
          </cell>
          <cell r="I321">
            <v>0</v>
          </cell>
          <cell r="J321">
            <v>20.002499999999998</v>
          </cell>
          <cell r="K321">
            <v>0</v>
          </cell>
          <cell r="L321">
            <v>0</v>
          </cell>
          <cell r="M321">
            <v>144848536.10879999</v>
          </cell>
          <cell r="N321">
            <v>942256.17999999993</v>
          </cell>
          <cell r="O321">
            <v>761998.47599999991</v>
          </cell>
          <cell r="P321">
            <v>138.43</v>
          </cell>
          <cell r="Q321">
            <v>3816842.1727519995</v>
          </cell>
          <cell r="R321">
            <v>112087.51775999999</v>
          </cell>
          <cell r="S321">
            <v>54732.793759999993</v>
          </cell>
          <cell r="T321">
            <v>22.4282</v>
          </cell>
          <cell r="U321">
            <v>603535.56711999991</v>
          </cell>
          <cell r="V321">
            <v>110099705281.43935</v>
          </cell>
        </row>
        <row r="322">
          <cell r="B322" t="str">
            <v>C380X50.4</v>
          </cell>
          <cell r="C322">
            <v>50.448623999999995</v>
          </cell>
          <cell r="D322">
            <v>6419.3419999999996</v>
          </cell>
          <cell r="E322">
            <v>381</v>
          </cell>
          <cell r="F322">
            <v>86.36</v>
          </cell>
          <cell r="G322">
            <v>10.16</v>
          </cell>
          <cell r="H322">
            <v>16.509999999999998</v>
          </cell>
          <cell r="I322">
            <v>0</v>
          </cell>
          <cell r="J322">
            <v>20.002499999999998</v>
          </cell>
          <cell r="K322">
            <v>0</v>
          </cell>
          <cell r="L322">
            <v>0</v>
          </cell>
          <cell r="M322">
            <v>131112899.06399998</v>
          </cell>
          <cell r="N322">
            <v>832462.85119999992</v>
          </cell>
          <cell r="O322">
            <v>688256.68799999997</v>
          </cell>
          <cell r="P322">
            <v>142.74799999999999</v>
          </cell>
          <cell r="Q322">
            <v>3358987.6045919997</v>
          </cell>
          <cell r="R322">
            <v>101435.92616</v>
          </cell>
          <cell r="S322">
            <v>50636.02775999999</v>
          </cell>
          <cell r="T322">
            <v>22.885400000000001</v>
          </cell>
          <cell r="U322">
            <v>420393.73985599994</v>
          </cell>
          <cell r="V322">
            <v>96135840221.35437</v>
          </cell>
        </row>
        <row r="323">
          <cell r="B323" t="str">
            <v>C310X45</v>
          </cell>
          <cell r="C323">
            <v>44.644799999999996</v>
          </cell>
          <cell r="D323">
            <v>5683.8595999999998</v>
          </cell>
          <cell r="E323">
            <v>304.79999999999995</v>
          </cell>
          <cell r="F323">
            <v>80.518000000000001</v>
          </cell>
          <cell r="G323">
            <v>12.953999999999999</v>
          </cell>
          <cell r="H323">
            <v>12.725399999999999</v>
          </cell>
          <cell r="I323">
            <v>0</v>
          </cell>
          <cell r="J323">
            <v>15.849600000000001</v>
          </cell>
          <cell r="K323">
            <v>0</v>
          </cell>
          <cell r="L323">
            <v>0</v>
          </cell>
          <cell r="M323">
            <v>67429490.9472</v>
          </cell>
          <cell r="N323">
            <v>553882.76319999993</v>
          </cell>
          <cell r="O323">
            <v>442450.72799999994</v>
          </cell>
          <cell r="P323">
            <v>108.96599999999999</v>
          </cell>
          <cell r="Q323">
            <v>2131104.8990719998</v>
          </cell>
          <cell r="R323">
            <v>70792.116479999997</v>
          </cell>
          <cell r="S323">
            <v>33593.481199999995</v>
          </cell>
          <cell r="T323">
            <v>19.354800000000001</v>
          </cell>
          <cell r="U323">
            <v>358375.25744159997</v>
          </cell>
          <cell r="V323">
            <v>40548915847.554497</v>
          </cell>
        </row>
        <row r="324">
          <cell r="B324" t="str">
            <v>C310X37</v>
          </cell>
          <cell r="C324">
            <v>37.204000000000001</v>
          </cell>
          <cell r="D324">
            <v>4735.4744000000001</v>
          </cell>
          <cell r="E324">
            <v>304.79999999999995</v>
          </cell>
          <cell r="F324">
            <v>77.469999999999985</v>
          </cell>
          <cell r="G324">
            <v>9.8298000000000005</v>
          </cell>
          <cell r="H324">
            <v>12.725399999999999</v>
          </cell>
          <cell r="I324">
            <v>0</v>
          </cell>
          <cell r="J324">
            <v>15.849600000000001</v>
          </cell>
          <cell r="K324">
            <v>0</v>
          </cell>
          <cell r="L324">
            <v>0</v>
          </cell>
          <cell r="M324">
            <v>59937325.28639999</v>
          </cell>
          <cell r="N324">
            <v>481779.68159999995</v>
          </cell>
          <cell r="O324">
            <v>393289.53599999996</v>
          </cell>
          <cell r="P324">
            <v>112.52199999999999</v>
          </cell>
          <cell r="Q324">
            <v>1852229.8439199999</v>
          </cell>
          <cell r="R324">
            <v>62598.58447999999</v>
          </cell>
          <cell r="S324">
            <v>30643.809679999998</v>
          </cell>
          <cell r="T324">
            <v>19.7866</v>
          </cell>
          <cell r="U324">
            <v>223932.50697279998</v>
          </cell>
          <cell r="V324">
            <v>34909662650.212479</v>
          </cell>
        </row>
        <row r="325">
          <cell r="B325" t="str">
            <v>C310X30.8</v>
          </cell>
          <cell r="C325">
            <v>30.804911999999998</v>
          </cell>
          <cell r="D325">
            <v>3922.5727999999999</v>
          </cell>
          <cell r="E325">
            <v>304.79999999999995</v>
          </cell>
          <cell r="F325">
            <v>74.675999999999988</v>
          </cell>
          <cell r="G325">
            <v>7.1627999999999989</v>
          </cell>
          <cell r="H325">
            <v>12.725399999999999</v>
          </cell>
          <cell r="I325">
            <v>0</v>
          </cell>
          <cell r="J325">
            <v>15.849600000000001</v>
          </cell>
          <cell r="K325">
            <v>0</v>
          </cell>
          <cell r="L325">
            <v>0</v>
          </cell>
          <cell r="M325">
            <v>53693853.902399994</v>
          </cell>
          <cell r="N325">
            <v>419508.83840000001</v>
          </cell>
          <cell r="O325">
            <v>352321.87599999999</v>
          </cell>
          <cell r="P325">
            <v>117.09400000000001</v>
          </cell>
          <cell r="Q325">
            <v>1606653.3028159998</v>
          </cell>
          <cell r="R325">
            <v>56863.112079999999</v>
          </cell>
          <cell r="S325">
            <v>28185.750079999998</v>
          </cell>
          <cell r="T325">
            <v>20.2438</v>
          </cell>
          <cell r="U325">
            <v>153589.39604639998</v>
          </cell>
          <cell r="V325">
            <v>30076017052.490749</v>
          </cell>
        </row>
        <row r="326">
          <cell r="B326" t="str">
            <v>C250X45</v>
          </cell>
          <cell r="C326">
            <v>44.644799999999996</v>
          </cell>
          <cell r="D326">
            <v>5683.8595999999998</v>
          </cell>
          <cell r="E326">
            <v>254</v>
          </cell>
          <cell r="F326">
            <v>76.961999999999989</v>
          </cell>
          <cell r="G326">
            <v>17.094200000000001</v>
          </cell>
          <cell r="H326">
            <v>11.074399999999999</v>
          </cell>
          <cell r="I326">
            <v>0</v>
          </cell>
          <cell r="J326">
            <v>14.3256</v>
          </cell>
          <cell r="K326">
            <v>0</v>
          </cell>
          <cell r="L326">
            <v>0</v>
          </cell>
          <cell r="M326">
            <v>42871836.836799994</v>
          </cell>
          <cell r="N326">
            <v>437534.60879999993</v>
          </cell>
          <cell r="O326">
            <v>339212.22479999997</v>
          </cell>
          <cell r="P326">
            <v>86.867999999999995</v>
          </cell>
          <cell r="Q326">
            <v>1635789.5026079998</v>
          </cell>
          <cell r="R326">
            <v>61943.101919999994</v>
          </cell>
          <cell r="S326">
            <v>27038.655599999995</v>
          </cell>
          <cell r="T326">
            <v>16.967199999999998</v>
          </cell>
          <cell r="U326">
            <v>507802.33923199994</v>
          </cell>
          <cell r="V326">
            <v>21348601389.93763</v>
          </cell>
        </row>
        <row r="327">
          <cell r="B327" t="str">
            <v>C250X37</v>
          </cell>
          <cell r="C327">
            <v>37.204000000000001</v>
          </cell>
          <cell r="D327">
            <v>4735.4744000000001</v>
          </cell>
          <cell r="E327">
            <v>254</v>
          </cell>
          <cell r="F327">
            <v>73.406000000000006</v>
          </cell>
          <cell r="G327">
            <v>13.3604</v>
          </cell>
          <cell r="H327">
            <v>11.074399999999999</v>
          </cell>
          <cell r="I327">
            <v>0</v>
          </cell>
          <cell r="J327">
            <v>14.3256</v>
          </cell>
          <cell r="K327">
            <v>0</v>
          </cell>
          <cell r="L327">
            <v>0</v>
          </cell>
          <cell r="M327">
            <v>37918682.872159995</v>
          </cell>
          <cell r="N327">
            <v>378541.17839999998</v>
          </cell>
          <cell r="O327">
            <v>298244.56479999993</v>
          </cell>
          <cell r="P327">
            <v>89.408000000000001</v>
          </cell>
          <cell r="Q327">
            <v>1390212.9615039998</v>
          </cell>
          <cell r="R327">
            <v>52110.863519999999</v>
          </cell>
          <cell r="S327">
            <v>24088.984079999998</v>
          </cell>
          <cell r="T327">
            <v>17.145</v>
          </cell>
          <cell r="U327">
            <v>285950.98938719998</v>
          </cell>
          <cell r="V327">
            <v>18340999684.688557</v>
          </cell>
        </row>
        <row r="328">
          <cell r="B328" t="str">
            <v>C250X30</v>
          </cell>
          <cell r="C328">
            <v>29.763199999999998</v>
          </cell>
          <cell r="D328">
            <v>3787.0891999999999</v>
          </cell>
          <cell r="E328">
            <v>254</v>
          </cell>
          <cell r="F328">
            <v>69.596000000000004</v>
          </cell>
          <cell r="G328">
            <v>9.6265999999999998</v>
          </cell>
          <cell r="H328">
            <v>11.074399999999999</v>
          </cell>
          <cell r="I328">
            <v>0</v>
          </cell>
          <cell r="J328">
            <v>14.3256</v>
          </cell>
          <cell r="K328">
            <v>0</v>
          </cell>
          <cell r="L328">
            <v>0</v>
          </cell>
          <cell r="M328">
            <v>32840659.479839999</v>
          </cell>
          <cell r="N328">
            <v>317909.04159999994</v>
          </cell>
          <cell r="O328">
            <v>258915.61119999998</v>
          </cell>
          <cell r="P328">
            <v>92.963999999999999</v>
          </cell>
          <cell r="Q328">
            <v>1165447.9916799997</v>
          </cell>
          <cell r="R328">
            <v>44245.072800000002</v>
          </cell>
          <cell r="S328">
            <v>21467.05384</v>
          </cell>
          <cell r="T328">
            <v>17.525999999999996</v>
          </cell>
          <cell r="U328">
            <v>153173.16462079997</v>
          </cell>
          <cell r="V328">
            <v>15279690806.131462</v>
          </cell>
        </row>
        <row r="329">
          <cell r="B329" t="str">
            <v>C250X22.8</v>
          </cell>
          <cell r="C329">
            <v>22.768847999999998</v>
          </cell>
          <cell r="D329">
            <v>2890.3168000000001</v>
          </cell>
          <cell r="E329">
            <v>254</v>
          </cell>
          <cell r="F329">
            <v>66.039999999999992</v>
          </cell>
          <cell r="G329">
            <v>6.0959999999999992</v>
          </cell>
          <cell r="H329">
            <v>11.074399999999999</v>
          </cell>
          <cell r="I329">
            <v>0</v>
          </cell>
          <cell r="J329">
            <v>14.3256</v>
          </cell>
          <cell r="K329">
            <v>0</v>
          </cell>
          <cell r="L329">
            <v>0</v>
          </cell>
          <cell r="M329">
            <v>28012374.942879997</v>
          </cell>
          <cell r="N329">
            <v>260554.31759999998</v>
          </cell>
          <cell r="O329">
            <v>221225.36399999997</v>
          </cell>
          <cell r="P329">
            <v>98.298000000000002</v>
          </cell>
          <cell r="Q329">
            <v>944845.33611199993</v>
          </cell>
          <cell r="R329">
            <v>38345.729759999995</v>
          </cell>
          <cell r="S329">
            <v>18845.123599999995</v>
          </cell>
          <cell r="T329">
            <v>18.059399999999997</v>
          </cell>
          <cell r="U329">
            <v>86992.367950399988</v>
          </cell>
          <cell r="V329">
            <v>12218381927.574368</v>
          </cell>
        </row>
        <row r="330">
          <cell r="B330" t="str">
            <v>C230X30</v>
          </cell>
          <cell r="C330">
            <v>29.763199999999998</v>
          </cell>
          <cell r="D330">
            <v>3787.0891999999999</v>
          </cell>
          <cell r="E330">
            <v>228.6</v>
          </cell>
          <cell r="F330">
            <v>67.309999999999988</v>
          </cell>
          <cell r="G330">
            <v>11.379199999999999</v>
          </cell>
          <cell r="H330">
            <v>10.4902</v>
          </cell>
          <cell r="I330">
            <v>0</v>
          </cell>
          <cell r="J330">
            <v>14.909799999999999</v>
          </cell>
          <cell r="K330">
            <v>0</v>
          </cell>
          <cell r="L330">
            <v>0</v>
          </cell>
          <cell r="M330">
            <v>25348493.819039997</v>
          </cell>
          <cell r="N330">
            <v>276941.38159999996</v>
          </cell>
          <cell r="O330">
            <v>221225.36399999997</v>
          </cell>
          <cell r="P330">
            <v>81.787999999999997</v>
          </cell>
          <cell r="Q330">
            <v>1003117.7356959999</v>
          </cell>
          <cell r="R330">
            <v>40312.177439999992</v>
          </cell>
          <cell r="S330">
            <v>19172.864879999997</v>
          </cell>
          <cell r="T330">
            <v>16.256</v>
          </cell>
          <cell r="U330">
            <v>177730.81873119998</v>
          </cell>
          <cell r="V330">
            <v>10580313141.679781</v>
          </cell>
        </row>
        <row r="331">
          <cell r="B331" t="str">
            <v>C230X22</v>
          </cell>
          <cell r="C331">
            <v>22.322399999999998</v>
          </cell>
          <cell r="D331">
            <v>2845.1556</v>
          </cell>
          <cell r="E331">
            <v>228.6</v>
          </cell>
          <cell r="F331">
            <v>63.246000000000002</v>
          </cell>
          <cell r="G331">
            <v>7.238999999999999</v>
          </cell>
          <cell r="H331">
            <v>10.4902</v>
          </cell>
          <cell r="I331">
            <v>0</v>
          </cell>
          <cell r="J331">
            <v>14.909799999999999</v>
          </cell>
          <cell r="K331">
            <v>0</v>
          </cell>
          <cell r="L331">
            <v>0</v>
          </cell>
          <cell r="M331">
            <v>21227802.705599997</v>
          </cell>
          <cell r="N331">
            <v>222864.07039999997</v>
          </cell>
          <cell r="O331">
            <v>185173.82319999998</v>
          </cell>
          <cell r="P331">
            <v>86.36</v>
          </cell>
          <cell r="Q331">
            <v>795002.02289599983</v>
          </cell>
          <cell r="R331">
            <v>33429.610560000001</v>
          </cell>
          <cell r="S331">
            <v>16550.934639999999</v>
          </cell>
          <cell r="T331">
            <v>16.738599999999998</v>
          </cell>
          <cell r="U331">
            <v>86576.136524799993</v>
          </cell>
          <cell r="V331">
            <v>8324611862.7429752</v>
          </cell>
        </row>
        <row r="332">
          <cell r="B332" t="str">
            <v>C230X19.9</v>
          </cell>
          <cell r="C332">
            <v>19.941344000000001</v>
          </cell>
          <cell r="D332">
            <v>2541.9303999999997</v>
          </cell>
          <cell r="E332">
            <v>228.6</v>
          </cell>
          <cell r="F332">
            <v>61.722000000000001</v>
          </cell>
          <cell r="G332">
            <v>5.9181999999999997</v>
          </cell>
          <cell r="H332">
            <v>10.4902</v>
          </cell>
          <cell r="I332">
            <v>0</v>
          </cell>
          <cell r="J332">
            <v>14.909799999999999</v>
          </cell>
          <cell r="K332">
            <v>0</v>
          </cell>
          <cell r="L332">
            <v>0</v>
          </cell>
          <cell r="M332">
            <v>19895862.143679995</v>
          </cell>
          <cell r="N332">
            <v>206477.00639999998</v>
          </cell>
          <cell r="O332">
            <v>173702.87839999999</v>
          </cell>
          <cell r="P332">
            <v>88.646000000000001</v>
          </cell>
          <cell r="Q332">
            <v>728404.99479999999</v>
          </cell>
          <cell r="R332">
            <v>31790.904159999995</v>
          </cell>
          <cell r="S332">
            <v>15633.259055999997</v>
          </cell>
          <cell r="T332">
            <v>16.916399999999999</v>
          </cell>
          <cell r="U332">
            <v>69926.879500800002</v>
          </cell>
          <cell r="V332">
            <v>7572711436.430707</v>
          </cell>
        </row>
        <row r="333">
          <cell r="B333" t="str">
            <v>C200X27.9</v>
          </cell>
          <cell r="C333">
            <v>27.902999999999999</v>
          </cell>
          <cell r="D333">
            <v>3554.8315999999995</v>
          </cell>
          <cell r="E333">
            <v>203.2</v>
          </cell>
          <cell r="F333">
            <v>64.261999999999986</v>
          </cell>
          <cell r="G333">
            <v>12.3698</v>
          </cell>
          <cell r="H333">
            <v>9.9060000000000006</v>
          </cell>
          <cell r="I333">
            <v>0</v>
          </cell>
          <cell r="J333">
            <v>13.906499999999999</v>
          </cell>
          <cell r="K333">
            <v>0</v>
          </cell>
          <cell r="L333">
            <v>0</v>
          </cell>
          <cell r="M333">
            <v>18272559.583839998</v>
          </cell>
          <cell r="N333">
            <v>227780.18959999998</v>
          </cell>
          <cell r="O333">
            <v>180257.70399999997</v>
          </cell>
          <cell r="P333">
            <v>71.627999999999986</v>
          </cell>
          <cell r="Q333">
            <v>819975.90843199985</v>
          </cell>
          <cell r="R333">
            <v>35559.928879999992</v>
          </cell>
          <cell r="S333">
            <v>16550.934639999999</v>
          </cell>
          <cell r="T333">
            <v>15.189199999999998</v>
          </cell>
          <cell r="U333">
            <v>180644.43871039999</v>
          </cell>
          <cell r="V333">
            <v>6740250250.1564093</v>
          </cell>
        </row>
        <row r="334">
          <cell r="B334" t="str">
            <v>C200X20.5</v>
          </cell>
          <cell r="C334">
            <v>20.462199999999999</v>
          </cell>
          <cell r="D334">
            <v>2606.4463999999998</v>
          </cell>
          <cell r="E334">
            <v>203.2</v>
          </cell>
          <cell r="F334">
            <v>59.435999999999993</v>
          </cell>
          <cell r="G334">
            <v>7.6961999999999993</v>
          </cell>
          <cell r="H334">
            <v>9.9060000000000006</v>
          </cell>
          <cell r="I334">
            <v>0</v>
          </cell>
          <cell r="J334">
            <v>13.906499999999999</v>
          </cell>
          <cell r="K334">
            <v>0</v>
          </cell>
          <cell r="L334">
            <v>0</v>
          </cell>
          <cell r="M334">
            <v>15025954.464159999</v>
          </cell>
          <cell r="N334">
            <v>180257.70399999997</v>
          </cell>
          <cell r="O334">
            <v>147811.31727999999</v>
          </cell>
          <cell r="P334">
            <v>75.945999999999998</v>
          </cell>
          <cell r="Q334">
            <v>632671.7669119999</v>
          </cell>
          <cell r="R334">
            <v>28349.620719999995</v>
          </cell>
          <cell r="S334">
            <v>13896.230271999999</v>
          </cell>
          <cell r="T334">
            <v>15.570199999999998</v>
          </cell>
          <cell r="U334">
            <v>77419.045161599992</v>
          </cell>
          <cell r="V334">
            <v>5155888637.5698423</v>
          </cell>
        </row>
        <row r="335">
          <cell r="B335" t="str">
            <v>C200X17.1</v>
          </cell>
          <cell r="C335">
            <v>17.11384</v>
          </cell>
          <cell r="D335">
            <v>2174.1891999999998</v>
          </cell>
          <cell r="E335">
            <v>203.2</v>
          </cell>
          <cell r="F335">
            <v>57.403999999999989</v>
          </cell>
          <cell r="G335">
            <v>5.5880000000000001</v>
          </cell>
          <cell r="H335">
            <v>9.9060000000000006</v>
          </cell>
          <cell r="I335">
            <v>0</v>
          </cell>
          <cell r="J335">
            <v>13.906499999999999</v>
          </cell>
          <cell r="K335">
            <v>0</v>
          </cell>
          <cell r="L335">
            <v>0</v>
          </cell>
          <cell r="M335">
            <v>13527521.331999999</v>
          </cell>
          <cell r="N335">
            <v>157807.42632</v>
          </cell>
          <cell r="O335">
            <v>133390.70095999999</v>
          </cell>
          <cell r="P335">
            <v>78.993999999999986</v>
          </cell>
          <cell r="Q335">
            <v>545263.16753600002</v>
          </cell>
          <cell r="R335">
            <v>25727.690479999997</v>
          </cell>
          <cell r="S335">
            <v>12699.9746</v>
          </cell>
          <cell r="T335">
            <v>15.824199999999999</v>
          </cell>
          <cell r="U335">
            <v>54110.085327999994</v>
          </cell>
          <cell r="V335">
            <v>4430841797.9115839</v>
          </cell>
        </row>
        <row r="336">
          <cell r="B336" t="str">
            <v>C180X22</v>
          </cell>
          <cell r="C336">
            <v>21.95036</v>
          </cell>
          <cell r="D336">
            <v>2793.5427999999997</v>
          </cell>
          <cell r="E336">
            <v>177.79999999999998</v>
          </cell>
          <cell r="F336">
            <v>58.419999999999995</v>
          </cell>
          <cell r="G336">
            <v>10.6426</v>
          </cell>
          <cell r="H336">
            <v>9.2963999999999984</v>
          </cell>
          <cell r="I336">
            <v>0</v>
          </cell>
          <cell r="J336">
            <v>12.928599999999999</v>
          </cell>
          <cell r="K336">
            <v>0</v>
          </cell>
          <cell r="L336">
            <v>0</v>
          </cell>
          <cell r="M336">
            <v>11321494.776319999</v>
          </cell>
          <cell r="N336">
            <v>159773.87399999998</v>
          </cell>
          <cell r="O336">
            <v>127491.35791999999</v>
          </cell>
          <cell r="P336">
            <v>63.753999999999991</v>
          </cell>
          <cell r="Q336">
            <v>570237.05307200004</v>
          </cell>
          <cell r="R336">
            <v>26710.914319999996</v>
          </cell>
          <cell r="S336">
            <v>12650.813408</v>
          </cell>
          <cell r="T336">
            <v>14.249400000000001</v>
          </cell>
          <cell r="U336">
            <v>111133.7906352</v>
          </cell>
          <cell r="V336">
            <v>3517819851.6752572</v>
          </cell>
        </row>
        <row r="337">
          <cell r="B337" t="str">
            <v>C180X18.2</v>
          </cell>
          <cell r="C337">
            <v>18.229959999999998</v>
          </cell>
          <cell r="D337">
            <v>2322.576</v>
          </cell>
          <cell r="E337">
            <v>177.79999999999998</v>
          </cell>
          <cell r="F337">
            <v>55.625999999999998</v>
          </cell>
          <cell r="G337">
            <v>7.9756</v>
          </cell>
          <cell r="H337">
            <v>9.2963999999999984</v>
          </cell>
          <cell r="I337">
            <v>0</v>
          </cell>
          <cell r="J337">
            <v>12.928599999999999</v>
          </cell>
          <cell r="K337">
            <v>0</v>
          </cell>
          <cell r="L337">
            <v>0</v>
          </cell>
          <cell r="M337">
            <v>10072800.499519998</v>
          </cell>
          <cell r="N337">
            <v>138634.56143999999</v>
          </cell>
          <cell r="O337">
            <v>113398.48287999998</v>
          </cell>
          <cell r="P337">
            <v>66.039999999999992</v>
          </cell>
          <cell r="Q337">
            <v>482828.45369599992</v>
          </cell>
          <cell r="R337">
            <v>23269.630879999997</v>
          </cell>
          <cell r="S337">
            <v>11405.396543999997</v>
          </cell>
          <cell r="T337">
            <v>14.427199999999997</v>
          </cell>
          <cell r="U337">
            <v>67013.25952159999</v>
          </cell>
          <cell r="V337">
            <v>3007601705.2490749</v>
          </cell>
        </row>
        <row r="338">
          <cell r="B338" t="str">
            <v>C180X14.6</v>
          </cell>
          <cell r="C338">
            <v>14.583968</v>
          </cell>
          <cell r="D338">
            <v>1851.6091999999999</v>
          </cell>
          <cell r="E338">
            <v>177.79999999999998</v>
          </cell>
          <cell r="F338">
            <v>53.085999999999991</v>
          </cell>
          <cell r="G338">
            <v>5.3339999999999996</v>
          </cell>
          <cell r="H338">
            <v>9.2963999999999984</v>
          </cell>
          <cell r="I338">
            <v>0</v>
          </cell>
          <cell r="J338">
            <v>12.928599999999999</v>
          </cell>
          <cell r="K338">
            <v>0</v>
          </cell>
          <cell r="L338">
            <v>0</v>
          </cell>
          <cell r="M338">
            <v>8824106.222719999</v>
          </cell>
          <cell r="N338">
            <v>117822.99016</v>
          </cell>
          <cell r="O338">
            <v>99469.478479999991</v>
          </cell>
          <cell r="P338">
            <v>69.088000000000008</v>
          </cell>
          <cell r="Q338">
            <v>398333.47429919994</v>
          </cell>
          <cell r="R338">
            <v>20647.700639999999</v>
          </cell>
          <cell r="S338">
            <v>10110.818487999999</v>
          </cell>
          <cell r="T338">
            <v>14.681199999999999</v>
          </cell>
          <cell r="U338">
            <v>41456.649989759993</v>
          </cell>
          <cell r="V338">
            <v>2457103178.8418784</v>
          </cell>
        </row>
        <row r="339">
          <cell r="B339" t="str">
            <v>C150X19.3</v>
          </cell>
          <cell r="C339">
            <v>19.346080000000001</v>
          </cell>
          <cell r="D339">
            <v>2458.0596</v>
          </cell>
          <cell r="E339">
            <v>152.39999999999998</v>
          </cell>
          <cell r="F339">
            <v>54.863999999999997</v>
          </cell>
          <cell r="G339">
            <v>11.0998</v>
          </cell>
          <cell r="H339">
            <v>8.7122000000000011</v>
          </cell>
          <cell r="I339">
            <v>0</v>
          </cell>
          <cell r="J339">
            <v>11.925299999999998</v>
          </cell>
          <cell r="K339">
            <v>0</v>
          </cell>
          <cell r="L339">
            <v>0</v>
          </cell>
          <cell r="M339">
            <v>7200803.6628799997</v>
          </cell>
          <cell r="N339">
            <v>119461.69656</v>
          </cell>
          <cell r="O339">
            <v>94717.229919999998</v>
          </cell>
          <cell r="P339">
            <v>54.101999999999997</v>
          </cell>
          <cell r="Q339">
            <v>437042.99687999999</v>
          </cell>
          <cell r="R339">
            <v>22122.536400000001</v>
          </cell>
          <cell r="S339">
            <v>10454.946832</v>
          </cell>
          <cell r="T339">
            <v>13.3096</v>
          </cell>
          <cell r="U339">
            <v>98646.847867199991</v>
          </cell>
          <cell r="V339">
            <v>1930772880.4232903</v>
          </cell>
        </row>
        <row r="340">
          <cell r="B340" t="str">
            <v>C150X15.6</v>
          </cell>
          <cell r="C340">
            <v>15.625679999999999</v>
          </cell>
          <cell r="D340">
            <v>1987.0927999999999</v>
          </cell>
          <cell r="E340">
            <v>152.39999999999998</v>
          </cell>
          <cell r="F340">
            <v>51.561999999999991</v>
          </cell>
          <cell r="G340">
            <v>7.9756</v>
          </cell>
          <cell r="H340">
            <v>8.7122000000000011</v>
          </cell>
          <cell r="I340">
            <v>0</v>
          </cell>
          <cell r="J340">
            <v>11.925299999999998</v>
          </cell>
          <cell r="K340">
            <v>0</v>
          </cell>
          <cell r="L340">
            <v>0</v>
          </cell>
          <cell r="M340">
            <v>6285094.5265599992</v>
          </cell>
          <cell r="N340">
            <v>101272.05551999998</v>
          </cell>
          <cell r="O340">
            <v>82590.802559999996</v>
          </cell>
          <cell r="P340">
            <v>56.388000000000005</v>
          </cell>
          <cell r="Q340">
            <v>357959.02601599996</v>
          </cell>
          <cell r="R340">
            <v>18681.252959999998</v>
          </cell>
          <cell r="S340">
            <v>9193.1429040000003</v>
          </cell>
          <cell r="T340">
            <v>13.4366</v>
          </cell>
          <cell r="U340">
            <v>53277.622476799996</v>
          </cell>
          <cell r="V340">
            <v>1587046971.2519672</v>
          </cell>
        </row>
        <row r="341">
          <cell r="B341" t="str">
            <v>C150X12.2</v>
          </cell>
          <cell r="C341">
            <v>12.202911999999998</v>
          </cell>
          <cell r="D341">
            <v>1541.9323999999999</v>
          </cell>
          <cell r="E341">
            <v>152.39999999999998</v>
          </cell>
          <cell r="F341">
            <v>48.767999999999994</v>
          </cell>
          <cell r="G341">
            <v>5.08</v>
          </cell>
          <cell r="H341">
            <v>8.7122000000000011</v>
          </cell>
          <cell r="I341">
            <v>0</v>
          </cell>
          <cell r="J341">
            <v>11.925299999999998</v>
          </cell>
          <cell r="K341">
            <v>0</v>
          </cell>
          <cell r="L341">
            <v>0</v>
          </cell>
          <cell r="M341">
            <v>5452631.6753599998</v>
          </cell>
          <cell r="N341">
            <v>84557.250239999994</v>
          </cell>
          <cell r="O341">
            <v>71283.728399999993</v>
          </cell>
          <cell r="P341">
            <v>59.435999999999993</v>
          </cell>
          <cell r="Q341">
            <v>285950.98938719998</v>
          </cell>
          <cell r="R341">
            <v>16174.032167999998</v>
          </cell>
          <cell r="S341">
            <v>7996.8872319999991</v>
          </cell>
          <cell r="T341">
            <v>13.6144</v>
          </cell>
          <cell r="U341">
            <v>30634.632924159996</v>
          </cell>
          <cell r="V341">
            <v>1262118572.7384512</v>
          </cell>
        </row>
        <row r="342">
          <cell r="B342" t="str">
            <v>C130X13</v>
          </cell>
          <cell r="C342">
            <v>13.39344</v>
          </cell>
          <cell r="D342">
            <v>1703.2224000000001</v>
          </cell>
          <cell r="E342">
            <v>127</v>
          </cell>
          <cell r="F342">
            <v>48.005999999999993</v>
          </cell>
          <cell r="G342">
            <v>8.254999999999999</v>
          </cell>
          <cell r="H342">
            <v>8.1280000000000001</v>
          </cell>
          <cell r="I342">
            <v>0</v>
          </cell>
          <cell r="J342">
            <v>10.921999999999997</v>
          </cell>
          <cell r="K342">
            <v>0</v>
          </cell>
          <cell r="L342">
            <v>0</v>
          </cell>
          <cell r="M342">
            <v>3700297.3735839999</v>
          </cell>
          <cell r="N342">
            <v>71939.210959999982</v>
          </cell>
          <cell r="O342">
            <v>58337.947839999993</v>
          </cell>
          <cell r="P342">
            <v>46.481999999999999</v>
          </cell>
          <cell r="Q342">
            <v>259728.40957439996</v>
          </cell>
          <cell r="R342">
            <v>14961.389432</v>
          </cell>
          <cell r="S342">
            <v>7275.8564159999996</v>
          </cell>
          <cell r="T342">
            <v>12.344399999999998</v>
          </cell>
          <cell r="U342">
            <v>45369.225390399995</v>
          </cell>
          <cell r="V342">
            <v>786810088.96248126</v>
          </cell>
        </row>
        <row r="343">
          <cell r="B343" t="str">
            <v>C130X10.4</v>
          </cell>
          <cell r="C343">
            <v>9.9706720000000004</v>
          </cell>
          <cell r="D343">
            <v>1270.9651999999999</v>
          </cell>
          <cell r="E343">
            <v>127</v>
          </cell>
          <cell r="F343">
            <v>44.449999999999996</v>
          </cell>
          <cell r="G343">
            <v>4.8259999999999996</v>
          </cell>
          <cell r="H343">
            <v>8.1280000000000001</v>
          </cell>
          <cell r="I343">
            <v>0</v>
          </cell>
          <cell r="J343">
            <v>10.921999999999997</v>
          </cell>
          <cell r="K343">
            <v>0</v>
          </cell>
          <cell r="L343">
            <v>0</v>
          </cell>
          <cell r="M343">
            <v>3113411.0634880001</v>
          </cell>
          <cell r="N343">
            <v>58174.077199999992</v>
          </cell>
          <cell r="O343">
            <v>48997.321360000002</v>
          </cell>
          <cell r="P343">
            <v>49.529999999999994</v>
          </cell>
          <cell r="Q343">
            <v>195628.77003199997</v>
          </cell>
          <cell r="R343">
            <v>12405.007447999998</v>
          </cell>
          <cell r="S343">
            <v>6095.9878079999989</v>
          </cell>
          <cell r="T343">
            <v>12.420599999999999</v>
          </cell>
          <cell r="U343">
            <v>22851.105265439997</v>
          </cell>
          <cell r="V343">
            <v>596149623.71901309</v>
          </cell>
        </row>
        <row r="344">
          <cell r="B344" t="str">
            <v>C100X10.8</v>
          </cell>
          <cell r="C344">
            <v>10.789159999999999</v>
          </cell>
          <cell r="D344">
            <v>1374.1907999999999</v>
          </cell>
          <cell r="E344">
            <v>101.6</v>
          </cell>
          <cell r="F344">
            <v>43.687999999999995</v>
          </cell>
          <cell r="G344">
            <v>8.1533999999999995</v>
          </cell>
          <cell r="H344">
            <v>7.5183999999999989</v>
          </cell>
          <cell r="I344">
            <v>0</v>
          </cell>
          <cell r="J344">
            <v>11.531599999999997</v>
          </cell>
          <cell r="K344">
            <v>0</v>
          </cell>
          <cell r="L344">
            <v>0</v>
          </cell>
          <cell r="M344">
            <v>1906339.9292479998</v>
          </cell>
          <cell r="N344">
            <v>46539.261759999994</v>
          </cell>
          <cell r="O344">
            <v>37526.376559999997</v>
          </cell>
          <cell r="P344">
            <v>37.337999999999994</v>
          </cell>
          <cell r="Q344">
            <v>176898.35587999999</v>
          </cell>
          <cell r="R344">
            <v>11389.009479999999</v>
          </cell>
          <cell r="S344">
            <v>5522.440568</v>
          </cell>
          <cell r="T344">
            <v>11.3538</v>
          </cell>
          <cell r="U344">
            <v>34006.107471519994</v>
          </cell>
          <cell r="V344">
            <v>332984474.50971901</v>
          </cell>
        </row>
        <row r="345">
          <cell r="B345" t="str">
            <v>C100X8</v>
          </cell>
          <cell r="C345">
            <v>8.0360639999999997</v>
          </cell>
          <cell r="D345">
            <v>1019.3528</v>
          </cell>
          <cell r="E345">
            <v>101.6</v>
          </cell>
          <cell r="F345">
            <v>40.131999999999998</v>
          </cell>
          <cell r="G345">
            <v>4.6735999999999995</v>
          </cell>
          <cell r="H345">
            <v>7.5183999999999989</v>
          </cell>
          <cell r="I345">
            <v>0</v>
          </cell>
          <cell r="J345">
            <v>11.531599999999997</v>
          </cell>
          <cell r="K345">
            <v>0</v>
          </cell>
          <cell r="L345">
            <v>0</v>
          </cell>
          <cell r="M345">
            <v>1602490.98856</v>
          </cell>
          <cell r="N345">
            <v>37526.376559999997</v>
          </cell>
          <cell r="O345">
            <v>31463.162879999996</v>
          </cell>
          <cell r="P345">
            <v>39.624000000000002</v>
          </cell>
          <cell r="Q345">
            <v>129864.20478719998</v>
          </cell>
          <cell r="R345">
            <v>9258.6911599999985</v>
          </cell>
          <cell r="S345">
            <v>4539.2167280000003</v>
          </cell>
          <cell r="T345">
            <v>11.2776</v>
          </cell>
          <cell r="U345">
            <v>16607.633881439997</v>
          </cell>
          <cell r="V345">
            <v>247321533.08342841</v>
          </cell>
        </row>
        <row r="346">
          <cell r="B346" t="str">
            <v>C100X6.7</v>
          </cell>
          <cell r="C346">
            <v>6.69672</v>
          </cell>
          <cell r="D346">
            <v>890.32079999999985</v>
          </cell>
          <cell r="E346">
            <v>101.6</v>
          </cell>
          <cell r="F346">
            <v>40.131999999999998</v>
          </cell>
          <cell r="G346">
            <v>3.1749999999999998</v>
          </cell>
          <cell r="H346">
            <v>7.5183999999999989</v>
          </cell>
          <cell r="I346">
            <v>0</v>
          </cell>
          <cell r="J346">
            <v>11.531599999999997</v>
          </cell>
          <cell r="K346">
            <v>0</v>
          </cell>
          <cell r="L346">
            <v>0</v>
          </cell>
          <cell r="M346">
            <v>1519244.7034399998</v>
          </cell>
          <cell r="N346">
            <v>34740.575680000002</v>
          </cell>
          <cell r="O346">
            <v>29988.327119999998</v>
          </cell>
          <cell r="P346">
            <v>41.401999999999994</v>
          </cell>
          <cell r="Q346">
            <v>120290.88199839999</v>
          </cell>
          <cell r="R346">
            <v>8701.5309839999991</v>
          </cell>
          <cell r="S346">
            <v>4342.5719600000002</v>
          </cell>
          <cell r="T346">
            <v>11.607799999999999</v>
          </cell>
          <cell r="U346">
            <v>13402.651904319999</v>
          </cell>
          <cell r="V346">
            <v>233894739.75642359</v>
          </cell>
        </row>
        <row r="347">
          <cell r="B347" t="str">
            <v>C75X8.9</v>
          </cell>
          <cell r="C347">
            <v>8.92896</v>
          </cell>
          <cell r="D347">
            <v>1135.4815999999998</v>
          </cell>
          <cell r="E347">
            <v>76.199999999999989</v>
          </cell>
          <cell r="F347">
            <v>40.64</v>
          </cell>
          <cell r="G347">
            <v>9.0423999999999989</v>
          </cell>
          <cell r="H347">
            <v>6.9341999999999997</v>
          </cell>
          <cell r="I347">
            <v>0</v>
          </cell>
          <cell r="J347">
            <v>10.528299999999998</v>
          </cell>
          <cell r="K347">
            <v>0</v>
          </cell>
          <cell r="L347">
            <v>0</v>
          </cell>
          <cell r="M347">
            <v>861599.0509919998</v>
          </cell>
          <cell r="N347">
            <v>28513.491359999996</v>
          </cell>
          <cell r="O347">
            <v>22614.148319999997</v>
          </cell>
          <cell r="P347">
            <v>27.431999999999999</v>
          </cell>
          <cell r="Q347">
            <v>124869.42767999998</v>
          </cell>
          <cell r="R347">
            <v>8898.1757519999992</v>
          </cell>
          <cell r="S347">
            <v>4309.7978320000002</v>
          </cell>
          <cell r="T347">
            <v>10.4902</v>
          </cell>
          <cell r="U347">
            <v>30176.778355999995</v>
          </cell>
          <cell r="V347">
            <v>124063570.34152435</v>
          </cell>
        </row>
        <row r="348">
          <cell r="B348" t="str">
            <v>C75X7.4</v>
          </cell>
          <cell r="C348">
            <v>7.4407999999999994</v>
          </cell>
          <cell r="D348">
            <v>948.38519999999994</v>
          </cell>
          <cell r="E348">
            <v>76.199999999999989</v>
          </cell>
          <cell r="F348">
            <v>38.099999999999994</v>
          </cell>
          <cell r="G348">
            <v>6.5531999999999995</v>
          </cell>
          <cell r="H348">
            <v>6.9341999999999997</v>
          </cell>
          <cell r="I348">
            <v>0</v>
          </cell>
          <cell r="J348">
            <v>10.528299999999998</v>
          </cell>
          <cell r="K348">
            <v>0</v>
          </cell>
          <cell r="L348">
            <v>0</v>
          </cell>
          <cell r="M348">
            <v>770028.13735999994</v>
          </cell>
          <cell r="N348">
            <v>24908.33728</v>
          </cell>
          <cell r="O348">
            <v>20156.088719999996</v>
          </cell>
          <cell r="P348">
            <v>28.448</v>
          </cell>
          <cell r="Q348">
            <v>100311.77356959999</v>
          </cell>
          <cell r="R348">
            <v>7603.5976959999998</v>
          </cell>
          <cell r="S348">
            <v>3736.2505919999999</v>
          </cell>
          <cell r="T348">
            <v>10.287000000000001</v>
          </cell>
          <cell r="U348">
            <v>17689.835587999998</v>
          </cell>
          <cell r="V348">
            <v>101775093.41869637</v>
          </cell>
        </row>
        <row r="349">
          <cell r="B349" t="str">
            <v>C75X6.1</v>
          </cell>
          <cell r="C349">
            <v>6.1014559999999989</v>
          </cell>
          <cell r="D349">
            <v>774.19199999999989</v>
          </cell>
          <cell r="E349">
            <v>76.199999999999989</v>
          </cell>
          <cell r="F349">
            <v>35.813999999999993</v>
          </cell>
          <cell r="G349">
            <v>4.3180000000000005</v>
          </cell>
          <cell r="H349">
            <v>6.9341999999999997</v>
          </cell>
          <cell r="I349">
            <v>0</v>
          </cell>
          <cell r="J349">
            <v>10.528299999999998</v>
          </cell>
          <cell r="K349">
            <v>0</v>
          </cell>
          <cell r="L349">
            <v>0</v>
          </cell>
          <cell r="M349">
            <v>686781.85223999992</v>
          </cell>
          <cell r="N349">
            <v>21630.924479999998</v>
          </cell>
          <cell r="O349">
            <v>18025.770400000001</v>
          </cell>
          <cell r="P349">
            <v>29.717999999999996</v>
          </cell>
          <cell r="Q349">
            <v>79500.202289599998</v>
          </cell>
          <cell r="R349">
            <v>6538.4385359999997</v>
          </cell>
          <cell r="S349">
            <v>3211.864544</v>
          </cell>
          <cell r="T349">
            <v>10.1092</v>
          </cell>
          <cell r="U349">
            <v>11196.625348639998</v>
          </cell>
          <cell r="V349">
            <v>82440511.027809471</v>
          </cell>
        </row>
        <row r="350">
          <cell r="B350" t="str">
            <v>C75X5.2</v>
          </cell>
          <cell r="C350">
            <v>5.2085599999999994</v>
          </cell>
          <cell r="D350">
            <v>703.22440000000006</v>
          </cell>
          <cell r="E350">
            <v>76.199999999999989</v>
          </cell>
          <cell r="F350">
            <v>34.798000000000002</v>
          </cell>
          <cell r="G350">
            <v>3.3527999999999998</v>
          </cell>
          <cell r="H350">
            <v>6.9341999999999997</v>
          </cell>
          <cell r="I350">
            <v>0</v>
          </cell>
          <cell r="J350">
            <v>10.528299999999998</v>
          </cell>
          <cell r="K350">
            <v>0</v>
          </cell>
          <cell r="L350">
            <v>0</v>
          </cell>
          <cell r="M350">
            <v>653483.33819199994</v>
          </cell>
          <cell r="N350">
            <v>20319.959359999997</v>
          </cell>
          <cell r="O350">
            <v>17042.546559999999</v>
          </cell>
          <cell r="P350">
            <v>30.479999999999997</v>
          </cell>
          <cell r="Q350">
            <v>70343.110926399997</v>
          </cell>
          <cell r="R350">
            <v>5964.8912959999989</v>
          </cell>
          <cell r="S350">
            <v>2982.4456479999994</v>
          </cell>
          <cell r="T350">
            <v>10.0076</v>
          </cell>
          <cell r="U350">
            <v>9406.8302185599987</v>
          </cell>
          <cell r="V350">
            <v>74115899.165066496</v>
          </cell>
        </row>
        <row r="351">
          <cell r="B351" t="str">
            <v>MC460X86</v>
          </cell>
          <cell r="C351">
            <v>86.313279999999992</v>
          </cell>
          <cell r="D351">
            <v>11032.236000000001</v>
          </cell>
          <cell r="E351">
            <v>457.2</v>
          </cell>
          <cell r="F351">
            <v>106.67999999999999</v>
          </cell>
          <cell r="G351">
            <v>17.779999999999998</v>
          </cell>
          <cell r="H351">
            <v>15.875</v>
          </cell>
          <cell r="I351">
            <v>0</v>
          </cell>
          <cell r="J351">
            <v>20.637499999999996</v>
          </cell>
          <cell r="K351">
            <v>0</v>
          </cell>
          <cell r="L351">
            <v>0</v>
          </cell>
          <cell r="M351">
            <v>280956212.27999997</v>
          </cell>
          <cell r="N351">
            <v>1563325.9055999999</v>
          </cell>
          <cell r="O351">
            <v>1229029.7999999998</v>
          </cell>
          <cell r="P351">
            <v>159.76599999999999</v>
          </cell>
          <cell r="Q351">
            <v>7325673.0905599995</v>
          </cell>
          <cell r="R351">
            <v>175341.58479999998</v>
          </cell>
          <cell r="S351">
            <v>86523.697919999991</v>
          </cell>
          <cell r="T351">
            <v>25.907999999999998</v>
          </cell>
          <cell r="U351">
            <v>1169610.3059359998</v>
          </cell>
          <cell r="V351">
            <v>287333377197.90271</v>
          </cell>
        </row>
        <row r="352">
          <cell r="B352" t="str">
            <v>MC460X77.2</v>
          </cell>
          <cell r="C352">
            <v>77.235503999999992</v>
          </cell>
          <cell r="D352">
            <v>9870.9480000000003</v>
          </cell>
          <cell r="E352">
            <v>457.2</v>
          </cell>
          <cell r="F352">
            <v>104.13999999999999</v>
          </cell>
          <cell r="G352">
            <v>15.239999999999998</v>
          </cell>
          <cell r="H352">
            <v>15.875</v>
          </cell>
          <cell r="I352">
            <v>0</v>
          </cell>
          <cell r="J352">
            <v>20.637499999999996</v>
          </cell>
          <cell r="K352">
            <v>0</v>
          </cell>
          <cell r="L352">
            <v>0</v>
          </cell>
          <cell r="M352">
            <v>260977103.85119998</v>
          </cell>
          <cell r="N352">
            <v>1430590.6871999998</v>
          </cell>
          <cell r="O352">
            <v>1140539.6543999999</v>
          </cell>
          <cell r="P352">
            <v>162.81399999999999</v>
          </cell>
          <cell r="Q352">
            <v>6784572.23728</v>
          </cell>
          <cell r="R352">
            <v>161576.45103999999</v>
          </cell>
          <cell r="S352">
            <v>82263.06127999998</v>
          </cell>
          <cell r="T352">
            <v>26.161999999999999</v>
          </cell>
          <cell r="U352">
            <v>844949.79396799987</v>
          </cell>
          <cell r="V352">
            <v>264507828541.99454</v>
          </cell>
        </row>
        <row r="353">
          <cell r="B353" t="str">
            <v>MC460X68.2</v>
          </cell>
          <cell r="C353">
            <v>68.157727999999992</v>
          </cell>
          <cell r="D353">
            <v>8709.66</v>
          </cell>
          <cell r="E353">
            <v>457.2</v>
          </cell>
          <cell r="F353">
            <v>101.6</v>
          </cell>
          <cell r="G353">
            <v>12.7</v>
          </cell>
          <cell r="H353">
            <v>15.875</v>
          </cell>
          <cell r="I353">
            <v>0</v>
          </cell>
          <cell r="J353">
            <v>20.637499999999996</v>
          </cell>
          <cell r="K353">
            <v>0</v>
          </cell>
          <cell r="L353">
            <v>0</v>
          </cell>
          <cell r="M353">
            <v>240581763.99679998</v>
          </cell>
          <cell r="N353">
            <v>1297855.4687999999</v>
          </cell>
          <cell r="O353">
            <v>1052049.5088</v>
          </cell>
          <cell r="P353">
            <v>166.36999999999998</v>
          </cell>
          <cell r="Q353">
            <v>6201848.2414399991</v>
          </cell>
          <cell r="R353">
            <v>149777.76496</v>
          </cell>
          <cell r="S353">
            <v>78166.295279999991</v>
          </cell>
          <cell r="T353">
            <v>26.669999999999998</v>
          </cell>
          <cell r="U353">
            <v>603535.56711999991</v>
          </cell>
          <cell r="V353">
            <v>240876672286.46609</v>
          </cell>
        </row>
        <row r="354">
          <cell r="B354" t="str">
            <v>MC460X63.5</v>
          </cell>
          <cell r="C354">
            <v>63.544432</v>
          </cell>
          <cell r="D354">
            <v>8129.0159999999996</v>
          </cell>
          <cell r="E354">
            <v>457.2</v>
          </cell>
          <cell r="F354">
            <v>100.33</v>
          </cell>
          <cell r="G354">
            <v>11.43</v>
          </cell>
          <cell r="H354">
            <v>15.875</v>
          </cell>
          <cell r="I354">
            <v>0</v>
          </cell>
          <cell r="J354">
            <v>20.637499999999996</v>
          </cell>
          <cell r="K354">
            <v>0</v>
          </cell>
          <cell r="L354">
            <v>0</v>
          </cell>
          <cell r="M354">
            <v>230592209.78239998</v>
          </cell>
          <cell r="N354">
            <v>1230668.5063999998</v>
          </cell>
          <cell r="O354">
            <v>1007804.4359999999</v>
          </cell>
          <cell r="P354">
            <v>168.65599999999998</v>
          </cell>
          <cell r="Q354">
            <v>5952109.3860799996</v>
          </cell>
          <cell r="R354">
            <v>144533.90448</v>
          </cell>
          <cell r="S354">
            <v>76035.976959999985</v>
          </cell>
          <cell r="T354">
            <v>27.178000000000001</v>
          </cell>
          <cell r="U354">
            <v>511964.65348799992</v>
          </cell>
          <cell r="V354">
            <v>228792558292.16177</v>
          </cell>
        </row>
        <row r="355">
          <cell r="B355" t="str">
            <v>MC330X74</v>
          </cell>
          <cell r="C355">
            <v>74.408000000000001</v>
          </cell>
          <cell r="D355">
            <v>9483.851999999999</v>
          </cell>
          <cell r="E355">
            <v>330.2</v>
          </cell>
          <cell r="F355">
            <v>112.014</v>
          </cell>
          <cell r="G355">
            <v>19.989799999999999</v>
          </cell>
          <cell r="H355">
            <v>15.493999999999998</v>
          </cell>
          <cell r="I355">
            <v>0</v>
          </cell>
          <cell r="J355">
            <v>21.018499999999996</v>
          </cell>
          <cell r="K355">
            <v>0</v>
          </cell>
          <cell r="L355">
            <v>0</v>
          </cell>
          <cell r="M355">
            <v>130696667.63839999</v>
          </cell>
          <cell r="N355">
            <v>996333.49119999981</v>
          </cell>
          <cell r="O355">
            <v>791495.19119999988</v>
          </cell>
          <cell r="P355">
            <v>117.348</v>
          </cell>
          <cell r="Q355">
            <v>6826195.3798399987</v>
          </cell>
          <cell r="R355">
            <v>167148.05279999998</v>
          </cell>
          <cell r="S355">
            <v>78166.295279999991</v>
          </cell>
          <cell r="T355">
            <v>26.923999999999999</v>
          </cell>
          <cell r="U355">
            <v>1232045.0197759999</v>
          </cell>
          <cell r="V355">
            <v>149843013529.37357</v>
          </cell>
        </row>
        <row r="356">
          <cell r="B356" t="str">
            <v>MC330X60</v>
          </cell>
          <cell r="C356">
            <v>59.526399999999995</v>
          </cell>
          <cell r="D356">
            <v>7612.8879999999999</v>
          </cell>
          <cell r="E356">
            <v>330.2</v>
          </cell>
          <cell r="F356">
            <v>106.17199999999998</v>
          </cell>
          <cell r="G356">
            <v>14.224</v>
          </cell>
          <cell r="H356">
            <v>15.493999999999998</v>
          </cell>
          <cell r="I356">
            <v>0</v>
          </cell>
          <cell r="J356">
            <v>21.018499999999996</v>
          </cell>
          <cell r="K356">
            <v>0</v>
          </cell>
          <cell r="L356">
            <v>0</v>
          </cell>
          <cell r="M356">
            <v>113631179.18879999</v>
          </cell>
          <cell r="N356">
            <v>839017.67680000002</v>
          </cell>
          <cell r="O356">
            <v>686617.98159999994</v>
          </cell>
          <cell r="P356">
            <v>122.428</v>
          </cell>
          <cell r="Q356">
            <v>5702370.5307199992</v>
          </cell>
          <cell r="R356">
            <v>141911.97423999998</v>
          </cell>
          <cell r="S356">
            <v>69481.151360000003</v>
          </cell>
          <cell r="T356">
            <v>27.431999999999999</v>
          </cell>
          <cell r="U356">
            <v>645158.70967999997</v>
          </cell>
          <cell r="V356">
            <v>124063570341.52434</v>
          </cell>
        </row>
        <row r="357">
          <cell r="B357" t="str">
            <v>MC330X52</v>
          </cell>
          <cell r="C357">
            <v>52.085599999999999</v>
          </cell>
          <cell r="D357">
            <v>6645.1480000000001</v>
          </cell>
          <cell r="E357">
            <v>330.2</v>
          </cell>
          <cell r="F357">
            <v>103.378</v>
          </cell>
          <cell r="G357">
            <v>11.3538</v>
          </cell>
          <cell r="H357">
            <v>15.493999999999998</v>
          </cell>
          <cell r="I357">
            <v>0</v>
          </cell>
          <cell r="J357">
            <v>21.018499999999996</v>
          </cell>
          <cell r="K357">
            <v>0</v>
          </cell>
          <cell r="L357">
            <v>0</v>
          </cell>
          <cell r="M357">
            <v>104890319.25119999</v>
          </cell>
          <cell r="N357">
            <v>761998.47599999991</v>
          </cell>
          <cell r="O357">
            <v>635818.08319999988</v>
          </cell>
          <cell r="P357">
            <v>125.73</v>
          </cell>
          <cell r="Q357">
            <v>5119646.5348800002</v>
          </cell>
          <cell r="R357">
            <v>131751.99455999996</v>
          </cell>
          <cell r="S357">
            <v>65056.644079999998</v>
          </cell>
          <cell r="T357">
            <v>27.686</v>
          </cell>
          <cell r="U357">
            <v>470341.51092799992</v>
          </cell>
          <cell r="V357">
            <v>110636777014.51955</v>
          </cell>
        </row>
        <row r="358">
          <cell r="B358" t="str">
            <v>MC330X47.3</v>
          </cell>
          <cell r="C358">
            <v>47.323487999999998</v>
          </cell>
          <cell r="D358">
            <v>6032.2459999999992</v>
          </cell>
          <cell r="E358">
            <v>330.2</v>
          </cell>
          <cell r="F358">
            <v>101.6</v>
          </cell>
          <cell r="G358">
            <v>9.5249999999999986</v>
          </cell>
          <cell r="H358">
            <v>15.493999999999998</v>
          </cell>
          <cell r="I358">
            <v>0</v>
          </cell>
          <cell r="J358">
            <v>21.018499999999996</v>
          </cell>
          <cell r="K358">
            <v>0</v>
          </cell>
          <cell r="L358">
            <v>0</v>
          </cell>
          <cell r="M358">
            <v>99479310.718399987</v>
          </cell>
          <cell r="N358">
            <v>711198.57759999996</v>
          </cell>
          <cell r="O358">
            <v>601405.24879999994</v>
          </cell>
          <cell r="P358">
            <v>128.26999999999998</v>
          </cell>
          <cell r="Q358">
            <v>4745038.25184</v>
          </cell>
          <cell r="R358">
            <v>126016.52215999999</v>
          </cell>
          <cell r="S358">
            <v>62106.972559999995</v>
          </cell>
          <cell r="T358">
            <v>27.94</v>
          </cell>
          <cell r="U358">
            <v>390008.84578719997</v>
          </cell>
          <cell r="V358">
            <v>102043629285.23648</v>
          </cell>
        </row>
        <row r="359">
          <cell r="B359" t="str">
            <v>MC310X74</v>
          </cell>
          <cell r="C359">
            <v>74.408000000000001</v>
          </cell>
          <cell r="D359">
            <v>9483.851999999999</v>
          </cell>
          <cell r="E359">
            <v>304.79999999999995</v>
          </cell>
          <cell r="F359">
            <v>105.15599999999999</v>
          </cell>
          <cell r="G359">
            <v>21.209</v>
          </cell>
          <cell r="H359">
            <v>17.779999999999998</v>
          </cell>
          <cell r="I359">
            <v>0</v>
          </cell>
          <cell r="J359">
            <v>15.557500000000001</v>
          </cell>
          <cell r="K359">
            <v>0</v>
          </cell>
          <cell r="L359">
            <v>0</v>
          </cell>
          <cell r="M359">
            <v>111966253.48639999</v>
          </cell>
          <cell r="N359">
            <v>925869.11599999992</v>
          </cell>
          <cell r="O359">
            <v>735779.17359999986</v>
          </cell>
          <cell r="P359">
            <v>108.712</v>
          </cell>
          <cell r="Q359">
            <v>7242426.8054399984</v>
          </cell>
          <cell r="R359">
            <v>178618.9976</v>
          </cell>
          <cell r="S359">
            <v>92423.040959999984</v>
          </cell>
          <cell r="T359">
            <v>27.686</v>
          </cell>
          <cell r="U359">
            <v>1344427.5046879998</v>
          </cell>
          <cell r="V359">
            <v>110368241147.97945</v>
          </cell>
        </row>
        <row r="360">
          <cell r="B360" t="str">
            <v>MC310X67</v>
          </cell>
          <cell r="C360">
            <v>66.967199999999991</v>
          </cell>
          <cell r="D360">
            <v>8516.1119999999992</v>
          </cell>
          <cell r="E360">
            <v>304.79999999999995</v>
          </cell>
          <cell r="F360">
            <v>101.85399999999998</v>
          </cell>
          <cell r="G360">
            <v>18.084799999999998</v>
          </cell>
          <cell r="H360">
            <v>17.779999999999998</v>
          </cell>
          <cell r="I360">
            <v>0</v>
          </cell>
          <cell r="J360">
            <v>15.557500000000001</v>
          </cell>
          <cell r="K360">
            <v>0</v>
          </cell>
          <cell r="L360">
            <v>0</v>
          </cell>
          <cell r="M360">
            <v>104890319.25119999</v>
          </cell>
          <cell r="N360">
            <v>852127.32799999998</v>
          </cell>
          <cell r="O360">
            <v>686617.98159999994</v>
          </cell>
          <cell r="P360">
            <v>110.744</v>
          </cell>
          <cell r="Q360">
            <v>6576456.5244799992</v>
          </cell>
          <cell r="R360">
            <v>165509.34639999998</v>
          </cell>
          <cell r="S360">
            <v>87015.309839999987</v>
          </cell>
          <cell r="T360">
            <v>27.686</v>
          </cell>
          <cell r="U360">
            <v>973981.53590399981</v>
          </cell>
          <cell r="V360">
            <v>100432414085.9959</v>
          </cell>
        </row>
        <row r="361">
          <cell r="B361" t="str">
            <v>MC310X60</v>
          </cell>
          <cell r="C361">
            <v>59.526399999999995</v>
          </cell>
          <cell r="D361">
            <v>7612.8879999999999</v>
          </cell>
          <cell r="E361">
            <v>304.79999999999995</v>
          </cell>
          <cell r="F361">
            <v>98.805999999999997</v>
          </cell>
          <cell r="G361">
            <v>14.985999999999999</v>
          </cell>
          <cell r="H361">
            <v>17.779999999999998</v>
          </cell>
          <cell r="I361">
            <v>0</v>
          </cell>
          <cell r="J361">
            <v>15.557500000000001</v>
          </cell>
          <cell r="K361">
            <v>0</v>
          </cell>
          <cell r="L361">
            <v>0</v>
          </cell>
          <cell r="M361">
            <v>97398153.590399995</v>
          </cell>
          <cell r="N361">
            <v>781662.95279999997</v>
          </cell>
          <cell r="O361">
            <v>639095.49599999993</v>
          </cell>
          <cell r="P361">
            <v>113.28399999999999</v>
          </cell>
          <cell r="Q361">
            <v>5910486.2435199991</v>
          </cell>
          <cell r="R361">
            <v>152563.56584</v>
          </cell>
          <cell r="S361">
            <v>81607.578720000005</v>
          </cell>
          <cell r="T361">
            <v>27.94</v>
          </cell>
          <cell r="U361">
            <v>703431.10926399985</v>
          </cell>
          <cell r="V361">
            <v>90228051157.472244</v>
          </cell>
        </row>
        <row r="362">
          <cell r="B362" t="str">
            <v>MC310X52</v>
          </cell>
          <cell r="C362">
            <v>52.085599999999999</v>
          </cell>
          <cell r="D362">
            <v>6645.1480000000001</v>
          </cell>
          <cell r="E362">
            <v>304.79999999999995</v>
          </cell>
          <cell r="F362">
            <v>95.757999999999996</v>
          </cell>
          <cell r="G362">
            <v>11.861800000000001</v>
          </cell>
          <cell r="H362">
            <v>17.779999999999998</v>
          </cell>
          <cell r="I362">
            <v>0</v>
          </cell>
          <cell r="J362">
            <v>15.557500000000001</v>
          </cell>
          <cell r="K362">
            <v>0</v>
          </cell>
          <cell r="L362">
            <v>0</v>
          </cell>
          <cell r="M362">
            <v>89905987.929599985</v>
          </cell>
          <cell r="N362">
            <v>707921.16480000003</v>
          </cell>
          <cell r="O362">
            <v>591573.01039999991</v>
          </cell>
          <cell r="P362">
            <v>116.58599999999998</v>
          </cell>
          <cell r="Q362">
            <v>5244515.962559999</v>
          </cell>
          <cell r="R362">
            <v>141420.36231999999</v>
          </cell>
          <cell r="S362">
            <v>76199.847599999994</v>
          </cell>
          <cell r="T362">
            <v>28.194000000000003</v>
          </cell>
          <cell r="U362">
            <v>516126.96774399997</v>
          </cell>
          <cell r="V362">
            <v>80023688228.948608</v>
          </cell>
        </row>
        <row r="363">
          <cell r="B363" t="str">
            <v>MC310X46</v>
          </cell>
          <cell r="C363">
            <v>46.132959999999997</v>
          </cell>
          <cell r="D363">
            <v>5883.859199999999</v>
          </cell>
          <cell r="E363">
            <v>304.79999999999995</v>
          </cell>
          <cell r="F363">
            <v>93.217999999999989</v>
          </cell>
          <cell r="G363">
            <v>9.3979999999999997</v>
          </cell>
          <cell r="H363">
            <v>17.779999999999998</v>
          </cell>
          <cell r="I363">
            <v>0</v>
          </cell>
          <cell r="J363">
            <v>15.557500000000001</v>
          </cell>
          <cell r="K363">
            <v>0</v>
          </cell>
          <cell r="L363">
            <v>0</v>
          </cell>
          <cell r="M363">
            <v>84078747.971199989</v>
          </cell>
          <cell r="N363">
            <v>650566.44079999998</v>
          </cell>
          <cell r="O363">
            <v>552244.05680000002</v>
          </cell>
          <cell r="P363">
            <v>119.63399999999999</v>
          </cell>
          <cell r="Q363">
            <v>4703415.1092799995</v>
          </cell>
          <cell r="R363">
            <v>133554.5716</v>
          </cell>
          <cell r="S363">
            <v>71611.469679999995</v>
          </cell>
          <cell r="T363">
            <v>28.194000000000003</v>
          </cell>
          <cell r="U363">
            <v>416231.42559999996</v>
          </cell>
          <cell r="V363">
            <v>71699076366.205627</v>
          </cell>
        </row>
        <row r="364">
          <cell r="B364" t="str">
            <v>MC310X15.8</v>
          </cell>
          <cell r="C364">
            <v>15.774495999999999</v>
          </cell>
          <cell r="D364">
            <v>1999.9959999999999</v>
          </cell>
          <cell r="E364">
            <v>304.79999999999995</v>
          </cell>
          <cell r="F364">
            <v>38.099999999999994</v>
          </cell>
          <cell r="G364">
            <v>4.8259999999999996</v>
          </cell>
          <cell r="H364">
            <v>7.8485999999999994</v>
          </cell>
          <cell r="I364">
            <v>0</v>
          </cell>
          <cell r="J364">
            <v>11.201399999999998</v>
          </cell>
          <cell r="K364">
            <v>0</v>
          </cell>
          <cell r="L364">
            <v>0</v>
          </cell>
          <cell r="M364">
            <v>23017597.835679997</v>
          </cell>
          <cell r="N364">
            <v>190089.94239999997</v>
          </cell>
          <cell r="O364">
            <v>151088.73008000001</v>
          </cell>
          <cell r="P364">
            <v>107.18799999999999</v>
          </cell>
          <cell r="Q364">
            <v>157335.47887679999</v>
          </cell>
          <cell r="R364">
            <v>10405.78564</v>
          </cell>
          <cell r="S364">
            <v>5030.8286479999997</v>
          </cell>
          <cell r="T364">
            <v>8.8645999999999994</v>
          </cell>
          <cell r="U364">
            <v>24807.392965759998</v>
          </cell>
          <cell r="V364">
            <v>3141869638.5191226</v>
          </cell>
        </row>
        <row r="365">
          <cell r="B365" t="str">
            <v>MC250X61.2</v>
          </cell>
          <cell r="C365">
            <v>61.163376</v>
          </cell>
          <cell r="D365">
            <v>7806.4359999999997</v>
          </cell>
          <cell r="E365">
            <v>254</v>
          </cell>
          <cell r="F365">
            <v>109.72799999999999</v>
          </cell>
          <cell r="G365">
            <v>20.218399999999999</v>
          </cell>
          <cell r="H365">
            <v>14.604999999999999</v>
          </cell>
          <cell r="I365">
            <v>0</v>
          </cell>
          <cell r="J365">
            <v>18.732500000000002</v>
          </cell>
          <cell r="K365">
            <v>0</v>
          </cell>
          <cell r="L365">
            <v>0</v>
          </cell>
          <cell r="M365">
            <v>65348333.819199994</v>
          </cell>
          <cell r="N365">
            <v>644011.61519999988</v>
          </cell>
          <cell r="O365">
            <v>516192.51599999995</v>
          </cell>
          <cell r="P365">
            <v>91.693999999999988</v>
          </cell>
          <cell r="Q365">
            <v>6534833.3819199987</v>
          </cell>
          <cell r="R365">
            <v>155513.23736</v>
          </cell>
          <cell r="S365">
            <v>79477.260399999985</v>
          </cell>
          <cell r="T365">
            <v>28.955999999999996</v>
          </cell>
          <cell r="U365">
            <v>940683.02185599983</v>
          </cell>
          <cell r="V365">
            <v>72236148099.285812</v>
          </cell>
        </row>
        <row r="366">
          <cell r="B366" t="str">
            <v>MC250X50</v>
          </cell>
          <cell r="C366">
            <v>50.002175999999999</v>
          </cell>
          <cell r="D366">
            <v>6367.7291999999989</v>
          </cell>
          <cell r="E366">
            <v>254</v>
          </cell>
          <cell r="F366">
            <v>104.13999999999999</v>
          </cell>
          <cell r="G366">
            <v>14.604999999999999</v>
          </cell>
          <cell r="H366">
            <v>14.604999999999999</v>
          </cell>
          <cell r="I366">
            <v>0</v>
          </cell>
          <cell r="J366">
            <v>18.732500000000002</v>
          </cell>
          <cell r="K366">
            <v>0</v>
          </cell>
          <cell r="L366">
            <v>0</v>
          </cell>
          <cell r="M366">
            <v>57856168.158399992</v>
          </cell>
          <cell r="N366">
            <v>552244.05680000002</v>
          </cell>
          <cell r="O366">
            <v>455560.37919999997</v>
          </cell>
          <cell r="P366">
            <v>95.25</v>
          </cell>
          <cell r="Q366">
            <v>5452631.6753599998</v>
          </cell>
          <cell r="R366">
            <v>135684.88991999999</v>
          </cell>
          <cell r="S366">
            <v>71283.728399999993</v>
          </cell>
          <cell r="T366">
            <v>29.209999999999997</v>
          </cell>
          <cell r="U366">
            <v>499477.71071999992</v>
          </cell>
          <cell r="V366">
            <v>60152034104.981499</v>
          </cell>
        </row>
        <row r="367">
          <cell r="B367" t="str">
            <v>MC250X42.4</v>
          </cell>
          <cell r="C367">
            <v>42.412559999999999</v>
          </cell>
          <cell r="D367">
            <v>5399.9891999999991</v>
          </cell>
          <cell r="E367">
            <v>254</v>
          </cell>
          <cell r="F367">
            <v>100.33</v>
          </cell>
          <cell r="G367">
            <v>10.795</v>
          </cell>
          <cell r="H367">
            <v>14.604999999999999</v>
          </cell>
          <cell r="I367">
            <v>0</v>
          </cell>
          <cell r="J367">
            <v>18.732500000000002</v>
          </cell>
          <cell r="K367">
            <v>0</v>
          </cell>
          <cell r="L367">
            <v>0</v>
          </cell>
          <cell r="M367">
            <v>52445159.625599995</v>
          </cell>
          <cell r="N367">
            <v>491611.91999999993</v>
          </cell>
          <cell r="O367">
            <v>414592.71919999999</v>
          </cell>
          <cell r="P367">
            <v>98.805999999999997</v>
          </cell>
          <cell r="Q367">
            <v>4703415.1092799995</v>
          </cell>
          <cell r="R367">
            <v>124377.81575999998</v>
          </cell>
          <cell r="S367">
            <v>65384.38536</v>
          </cell>
          <cell r="T367">
            <v>29.463999999999995</v>
          </cell>
          <cell r="U367">
            <v>329239.05764959997</v>
          </cell>
          <cell r="V367">
            <v>51827422242.238525</v>
          </cell>
        </row>
        <row r="368">
          <cell r="B368" t="str">
            <v>MC250X37</v>
          </cell>
          <cell r="C368">
            <v>37.204000000000001</v>
          </cell>
          <cell r="D368">
            <v>4741.9259999999995</v>
          </cell>
          <cell r="E368">
            <v>254</v>
          </cell>
          <cell r="F368">
            <v>86.614000000000004</v>
          </cell>
          <cell r="G368">
            <v>9.6519999999999992</v>
          </cell>
          <cell r="H368">
            <v>14.604999999999999</v>
          </cell>
          <cell r="I368">
            <v>0</v>
          </cell>
          <cell r="J368">
            <v>18.732500000000002</v>
          </cell>
          <cell r="K368">
            <v>0</v>
          </cell>
          <cell r="L368">
            <v>0</v>
          </cell>
          <cell r="M368">
            <v>45785456.815999992</v>
          </cell>
          <cell r="N368">
            <v>429341.07679999992</v>
          </cell>
          <cell r="O368">
            <v>360515.40799999994</v>
          </cell>
          <cell r="P368">
            <v>98.298000000000002</v>
          </cell>
          <cell r="Q368">
            <v>3017677.8355999999</v>
          </cell>
          <cell r="R368">
            <v>92586.911599999992</v>
          </cell>
          <cell r="S368">
            <v>48505.709439999991</v>
          </cell>
          <cell r="T368">
            <v>25.222199999999997</v>
          </cell>
          <cell r="U368">
            <v>265555.64953279996</v>
          </cell>
          <cell r="V368">
            <v>33298447450.971901</v>
          </cell>
        </row>
        <row r="369">
          <cell r="B369" t="str">
            <v>MC250X33</v>
          </cell>
          <cell r="C369">
            <v>32.739519999999999</v>
          </cell>
          <cell r="D369">
            <v>4161.2820000000002</v>
          </cell>
          <cell r="E369">
            <v>254</v>
          </cell>
          <cell r="F369">
            <v>84.327999999999989</v>
          </cell>
          <cell r="G369">
            <v>7.3659999999999988</v>
          </cell>
          <cell r="H369">
            <v>14.604999999999999</v>
          </cell>
          <cell r="I369">
            <v>0</v>
          </cell>
          <cell r="J369">
            <v>18.732500000000002</v>
          </cell>
          <cell r="K369">
            <v>0</v>
          </cell>
          <cell r="L369">
            <v>0</v>
          </cell>
          <cell r="M369">
            <v>42455605.411199994</v>
          </cell>
          <cell r="N369">
            <v>391650.82959999994</v>
          </cell>
          <cell r="O369">
            <v>335934.81199999998</v>
          </cell>
          <cell r="P369">
            <v>101.346</v>
          </cell>
          <cell r="Q369">
            <v>2663881.12384</v>
          </cell>
          <cell r="R369">
            <v>86687.56856</v>
          </cell>
          <cell r="S369">
            <v>45064.425999999992</v>
          </cell>
          <cell r="T369">
            <v>25.323799999999999</v>
          </cell>
          <cell r="U369">
            <v>212278.02705599999</v>
          </cell>
          <cell r="V369">
            <v>29538945319.410557</v>
          </cell>
        </row>
        <row r="370">
          <cell r="B370" t="str">
            <v>MC250X12.5</v>
          </cell>
          <cell r="C370">
            <v>12.500544</v>
          </cell>
          <cell r="D370">
            <v>1587.0935999999999</v>
          </cell>
          <cell r="E370">
            <v>254</v>
          </cell>
          <cell r="F370">
            <v>38.099999999999994</v>
          </cell>
          <cell r="G370">
            <v>4.3180000000000005</v>
          </cell>
          <cell r="H370">
            <v>7.1120000000000001</v>
          </cell>
          <cell r="I370">
            <v>0</v>
          </cell>
          <cell r="J370">
            <v>11.937999999999997</v>
          </cell>
          <cell r="K370">
            <v>0</v>
          </cell>
          <cell r="L370">
            <v>0</v>
          </cell>
          <cell r="M370">
            <v>13277782.476639997</v>
          </cell>
          <cell r="N370">
            <v>129785.54687999998</v>
          </cell>
          <cell r="O370">
            <v>104713.33895999998</v>
          </cell>
          <cell r="P370">
            <v>91.693999999999988</v>
          </cell>
          <cell r="Q370">
            <v>135691.44474559999</v>
          </cell>
          <cell r="R370">
            <v>8980.1110719999997</v>
          </cell>
          <cell r="S370">
            <v>4391.7331519999998</v>
          </cell>
          <cell r="T370">
            <v>9.2455999999999996</v>
          </cell>
          <cell r="U370">
            <v>17190.357877279999</v>
          </cell>
          <cell r="V370">
            <v>1879751065.7806718</v>
          </cell>
        </row>
        <row r="371">
          <cell r="B371" t="str">
            <v>MC230X37.8</v>
          </cell>
          <cell r="C371">
            <v>37.799263999999994</v>
          </cell>
          <cell r="D371">
            <v>4819.3451999999997</v>
          </cell>
          <cell r="E371">
            <v>228.6</v>
          </cell>
          <cell r="F371">
            <v>88.899999999999991</v>
          </cell>
          <cell r="G371">
            <v>11.43</v>
          </cell>
          <cell r="H371">
            <v>13.97</v>
          </cell>
          <cell r="I371">
            <v>0</v>
          </cell>
          <cell r="J371">
            <v>17.78</v>
          </cell>
          <cell r="K371">
            <v>0</v>
          </cell>
          <cell r="L371">
            <v>0</v>
          </cell>
          <cell r="M371">
            <v>36586742.31024</v>
          </cell>
          <cell r="N371">
            <v>385096.00399999996</v>
          </cell>
          <cell r="O371">
            <v>319547.74799999996</v>
          </cell>
          <cell r="P371">
            <v>87.122</v>
          </cell>
          <cell r="Q371">
            <v>3150871.8917919998</v>
          </cell>
          <cell r="R371">
            <v>93406.26479999999</v>
          </cell>
          <cell r="S371">
            <v>48997.321360000002</v>
          </cell>
          <cell r="T371">
            <v>25.654</v>
          </cell>
          <cell r="U371">
            <v>287615.91508959996</v>
          </cell>
          <cell r="V371">
            <v>27927730120.169983</v>
          </cell>
        </row>
        <row r="372">
          <cell r="B372" t="str">
            <v>MC230X35.6</v>
          </cell>
          <cell r="C372">
            <v>35.567023999999996</v>
          </cell>
          <cell r="D372">
            <v>4529.0231999999996</v>
          </cell>
          <cell r="E372">
            <v>228.6</v>
          </cell>
          <cell r="F372">
            <v>87.63</v>
          </cell>
          <cell r="G372">
            <v>10.16</v>
          </cell>
          <cell r="H372">
            <v>13.97</v>
          </cell>
          <cell r="I372">
            <v>0</v>
          </cell>
          <cell r="J372">
            <v>17.78</v>
          </cell>
          <cell r="K372">
            <v>0</v>
          </cell>
          <cell r="L372">
            <v>0</v>
          </cell>
          <cell r="M372">
            <v>35338048.033440001</v>
          </cell>
          <cell r="N372">
            <v>368708.93999999994</v>
          </cell>
          <cell r="O372">
            <v>309715.50959999993</v>
          </cell>
          <cell r="P372">
            <v>88.391999999999996</v>
          </cell>
          <cell r="Q372">
            <v>2971892.3787839995</v>
          </cell>
          <cell r="R372">
            <v>90292.722639999993</v>
          </cell>
          <cell r="S372">
            <v>47358.614959999999</v>
          </cell>
          <cell r="T372">
            <v>25.654</v>
          </cell>
          <cell r="U372">
            <v>249322.62393439998</v>
          </cell>
          <cell r="V372">
            <v>26316514920.929405</v>
          </cell>
        </row>
        <row r="373">
          <cell r="B373" t="str">
            <v>MC200X33.9</v>
          </cell>
          <cell r="C373">
            <v>33.930047999999999</v>
          </cell>
          <cell r="D373">
            <v>4322.5720000000001</v>
          </cell>
          <cell r="E373">
            <v>203.2</v>
          </cell>
          <cell r="F373">
            <v>88.899999999999991</v>
          </cell>
          <cell r="G373">
            <v>10.845799999999999</v>
          </cell>
          <cell r="H373">
            <v>13.334999999999999</v>
          </cell>
          <cell r="I373">
            <v>0</v>
          </cell>
          <cell r="J373">
            <v>16.827500000000001</v>
          </cell>
          <cell r="K373">
            <v>0</v>
          </cell>
          <cell r="L373">
            <v>0</v>
          </cell>
          <cell r="M373">
            <v>26555564.953279994</v>
          </cell>
          <cell r="N373">
            <v>312992.92239999998</v>
          </cell>
          <cell r="O373">
            <v>260554.31759999998</v>
          </cell>
          <cell r="P373">
            <v>78.48599999999999</v>
          </cell>
          <cell r="Q373">
            <v>2917782.2934559998</v>
          </cell>
          <cell r="R373">
            <v>87998.533679999993</v>
          </cell>
          <cell r="S373">
            <v>46047.649839999998</v>
          </cell>
          <cell r="T373">
            <v>25.907999999999998</v>
          </cell>
          <cell r="U373">
            <v>238084.37544319997</v>
          </cell>
          <cell r="V373">
            <v>20193897163.81522</v>
          </cell>
        </row>
        <row r="374">
          <cell r="B374" t="str">
            <v>MC200X31.8</v>
          </cell>
          <cell r="C374">
            <v>31.846623999999995</v>
          </cell>
          <cell r="D374">
            <v>4051.6048000000001</v>
          </cell>
          <cell r="E374">
            <v>203.2</v>
          </cell>
          <cell r="F374">
            <v>87.63</v>
          </cell>
          <cell r="G374">
            <v>9.5249999999999986</v>
          </cell>
          <cell r="H374">
            <v>13.334999999999999</v>
          </cell>
          <cell r="I374">
            <v>0</v>
          </cell>
          <cell r="J374">
            <v>16.827500000000001</v>
          </cell>
          <cell r="K374">
            <v>0</v>
          </cell>
          <cell r="L374">
            <v>0</v>
          </cell>
          <cell r="M374">
            <v>25598232.674399998</v>
          </cell>
          <cell r="N374">
            <v>298244.56479999993</v>
          </cell>
          <cell r="O374">
            <v>252360.78559999997</v>
          </cell>
          <cell r="P374">
            <v>79.501999999999995</v>
          </cell>
          <cell r="Q374">
            <v>2738802.7804479999</v>
          </cell>
          <cell r="R374">
            <v>84884.991519999981</v>
          </cell>
          <cell r="S374">
            <v>44408.943439999995</v>
          </cell>
          <cell r="T374">
            <v>25.907999999999998</v>
          </cell>
          <cell r="U374">
            <v>206034.55567199999</v>
          </cell>
          <cell r="V374">
            <v>19012339351.038795</v>
          </cell>
        </row>
        <row r="375">
          <cell r="B375" t="str">
            <v>MC200X29.8</v>
          </cell>
          <cell r="C375">
            <v>29.763199999999998</v>
          </cell>
          <cell r="D375">
            <v>3793.5407999999998</v>
          </cell>
          <cell r="E375">
            <v>203.2</v>
          </cell>
          <cell r="F375">
            <v>76.961999999999989</v>
          </cell>
          <cell r="G375">
            <v>10.16</v>
          </cell>
          <cell r="H375">
            <v>12.7</v>
          </cell>
          <cell r="I375">
            <v>0</v>
          </cell>
          <cell r="J375">
            <v>15.875</v>
          </cell>
          <cell r="K375">
            <v>0</v>
          </cell>
          <cell r="L375">
            <v>0</v>
          </cell>
          <cell r="M375">
            <v>22642989.552639998</v>
          </cell>
          <cell r="N375">
            <v>268747.84959999996</v>
          </cell>
          <cell r="O375">
            <v>222864.07039999997</v>
          </cell>
          <cell r="P375">
            <v>77.215999999999994</v>
          </cell>
          <cell r="Q375">
            <v>1839742.9011519998</v>
          </cell>
          <cell r="R375">
            <v>63254.067039999994</v>
          </cell>
          <cell r="S375">
            <v>33101.869279999999</v>
          </cell>
          <cell r="T375">
            <v>22.021799999999999</v>
          </cell>
          <cell r="U375">
            <v>183558.05868959997</v>
          </cell>
          <cell r="V375">
            <v>12836014420.616587</v>
          </cell>
        </row>
        <row r="376">
          <cell r="B376" t="str">
            <v>MC200X27.8</v>
          </cell>
          <cell r="C376">
            <v>27.828591999999997</v>
          </cell>
          <cell r="D376">
            <v>3548.3799999999997</v>
          </cell>
          <cell r="E376">
            <v>203.2</v>
          </cell>
          <cell r="F376">
            <v>75.691999999999993</v>
          </cell>
          <cell r="G376">
            <v>8.9661999999999988</v>
          </cell>
          <cell r="H376">
            <v>12.7</v>
          </cell>
          <cell r="I376">
            <v>0</v>
          </cell>
          <cell r="J376">
            <v>15.875</v>
          </cell>
          <cell r="K376">
            <v>0</v>
          </cell>
          <cell r="L376">
            <v>0</v>
          </cell>
          <cell r="M376">
            <v>21810526.701439999</v>
          </cell>
          <cell r="N376">
            <v>255638.19839999996</v>
          </cell>
          <cell r="O376">
            <v>214670.53839999996</v>
          </cell>
          <cell r="P376">
            <v>78.48599999999999</v>
          </cell>
          <cell r="Q376">
            <v>1727360.4162399999</v>
          </cell>
          <cell r="R376">
            <v>60959.878079999995</v>
          </cell>
          <cell r="S376">
            <v>31954.774799999996</v>
          </cell>
          <cell r="T376">
            <v>22.0472</v>
          </cell>
          <cell r="U376">
            <v>158167.94172799998</v>
          </cell>
          <cell r="V376">
            <v>12084113994.304319</v>
          </cell>
        </row>
        <row r="377">
          <cell r="B377" t="str">
            <v>MC200X12.6</v>
          </cell>
          <cell r="C377">
            <v>12.64936</v>
          </cell>
          <cell r="D377">
            <v>1612.8999999999999</v>
          </cell>
          <cell r="E377">
            <v>203.2</v>
          </cell>
          <cell r="F377">
            <v>47.497999999999998</v>
          </cell>
          <cell r="G377">
            <v>4.5465999999999998</v>
          </cell>
          <cell r="H377">
            <v>7.8993999999999991</v>
          </cell>
          <cell r="I377">
            <v>0</v>
          </cell>
          <cell r="J377">
            <v>12.738099999999999</v>
          </cell>
          <cell r="K377">
            <v>0</v>
          </cell>
          <cell r="L377">
            <v>0</v>
          </cell>
          <cell r="M377">
            <v>9698192.2164799999</v>
          </cell>
          <cell r="N377">
            <v>113890.09479999999</v>
          </cell>
          <cell r="O377">
            <v>95372.712480000002</v>
          </cell>
          <cell r="P377">
            <v>77.469999999999985</v>
          </cell>
          <cell r="Q377">
            <v>259728.40957439996</v>
          </cell>
          <cell r="R377">
            <v>14338.680999999999</v>
          </cell>
          <cell r="S377">
            <v>7062.824583999999</v>
          </cell>
          <cell r="T377">
            <v>12.7</v>
          </cell>
          <cell r="U377">
            <v>24432.784682719997</v>
          </cell>
          <cell r="V377">
            <v>2204679464.2941885</v>
          </cell>
        </row>
        <row r="378">
          <cell r="B378" t="str">
            <v>MC180X33.8</v>
          </cell>
          <cell r="C378">
            <v>33.781231999999996</v>
          </cell>
          <cell r="D378">
            <v>4303.2172</v>
          </cell>
          <cell r="E378">
            <v>177.79999999999998</v>
          </cell>
          <cell r="F378">
            <v>91.44</v>
          </cell>
          <cell r="G378">
            <v>12.776199999999999</v>
          </cell>
          <cell r="H378">
            <v>12.7</v>
          </cell>
          <cell r="I378">
            <v>0</v>
          </cell>
          <cell r="J378">
            <v>15.875</v>
          </cell>
          <cell r="K378">
            <v>0</v>
          </cell>
          <cell r="L378">
            <v>0</v>
          </cell>
          <cell r="M378">
            <v>19729369.573439997</v>
          </cell>
          <cell r="N378">
            <v>268747.84959999996</v>
          </cell>
          <cell r="O378">
            <v>221225.36399999997</v>
          </cell>
          <cell r="P378">
            <v>67.817999999999998</v>
          </cell>
          <cell r="Q378">
            <v>3013515.521344</v>
          </cell>
          <cell r="R378">
            <v>88162.404319999987</v>
          </cell>
          <cell r="S378">
            <v>46375.39112</v>
          </cell>
          <cell r="T378">
            <v>26.416</v>
          </cell>
          <cell r="U378">
            <v>260144.64099999997</v>
          </cell>
          <cell r="V378">
            <v>15655641019.287596</v>
          </cell>
        </row>
        <row r="379">
          <cell r="B379" t="str">
            <v>MC180X28.4</v>
          </cell>
          <cell r="C379">
            <v>28.423856000000001</v>
          </cell>
          <cell r="D379">
            <v>3619.3476000000001</v>
          </cell>
          <cell r="E379">
            <v>177.79999999999998</v>
          </cell>
          <cell r="F379">
            <v>87.63</v>
          </cell>
          <cell r="G379">
            <v>8.9407999999999994</v>
          </cell>
          <cell r="H379">
            <v>12.7</v>
          </cell>
          <cell r="I379">
            <v>0</v>
          </cell>
          <cell r="J379">
            <v>15.875</v>
          </cell>
          <cell r="K379">
            <v>0</v>
          </cell>
          <cell r="L379">
            <v>0</v>
          </cell>
          <cell r="M379">
            <v>17939574.443359997</v>
          </cell>
          <cell r="N379">
            <v>237612.42799999999</v>
          </cell>
          <cell r="O379">
            <v>201560.8872</v>
          </cell>
          <cell r="P379">
            <v>70.35799999999999</v>
          </cell>
          <cell r="Q379">
            <v>2522362.4391359994</v>
          </cell>
          <cell r="R379">
            <v>79477.260399999985</v>
          </cell>
          <cell r="S379">
            <v>41787.013199999994</v>
          </cell>
          <cell r="T379">
            <v>26.416</v>
          </cell>
          <cell r="U379">
            <v>169406.19021919998</v>
          </cell>
          <cell r="V379">
            <v>13238818220.426731</v>
          </cell>
        </row>
        <row r="380">
          <cell r="B380" t="str">
            <v>MC150X26.8</v>
          </cell>
          <cell r="C380">
            <v>26.78688</v>
          </cell>
          <cell r="D380">
            <v>3412.8963999999996</v>
          </cell>
          <cell r="E380">
            <v>152.39999999999998</v>
          </cell>
          <cell r="F380">
            <v>88.899999999999991</v>
          </cell>
          <cell r="G380">
            <v>9.6265999999999998</v>
          </cell>
          <cell r="H380">
            <v>12.065</v>
          </cell>
          <cell r="I380">
            <v>0</v>
          </cell>
          <cell r="J380">
            <v>14.922499999999998</v>
          </cell>
          <cell r="K380">
            <v>0</v>
          </cell>
          <cell r="L380">
            <v>0</v>
          </cell>
          <cell r="M380">
            <v>12362073.340319999</v>
          </cell>
          <cell r="N380">
            <v>191728.64879999997</v>
          </cell>
          <cell r="O380">
            <v>162068.06295999998</v>
          </cell>
          <cell r="P380">
            <v>60.198</v>
          </cell>
          <cell r="Q380">
            <v>2447440.7825279995</v>
          </cell>
          <cell r="R380">
            <v>76691.459519999989</v>
          </cell>
          <cell r="S380">
            <v>40476.04808</v>
          </cell>
          <cell r="T380">
            <v>26.669999999999998</v>
          </cell>
          <cell r="U380">
            <v>157751.7103024</v>
          </cell>
          <cell r="V380">
            <v>9291340982.2873211</v>
          </cell>
        </row>
        <row r="381">
          <cell r="B381" t="str">
            <v>MC150X22.8</v>
          </cell>
          <cell r="C381">
            <v>22.768847999999998</v>
          </cell>
          <cell r="D381">
            <v>2896.7683999999999</v>
          </cell>
          <cell r="E381">
            <v>152.39999999999998</v>
          </cell>
          <cell r="F381">
            <v>88.899999999999991</v>
          </cell>
          <cell r="G381">
            <v>8.636000000000001</v>
          </cell>
          <cell r="H381">
            <v>9.7789999999999999</v>
          </cell>
          <cell r="I381">
            <v>0</v>
          </cell>
          <cell r="J381">
            <v>12.445999999999998</v>
          </cell>
          <cell r="K381">
            <v>0</v>
          </cell>
          <cell r="L381">
            <v>0</v>
          </cell>
          <cell r="M381">
            <v>10530655.067679999</v>
          </cell>
          <cell r="N381">
            <v>162395.80424</v>
          </cell>
          <cell r="O381">
            <v>138306.82015999997</v>
          </cell>
          <cell r="P381">
            <v>60.451999999999991</v>
          </cell>
          <cell r="Q381">
            <v>2043696.2996959998</v>
          </cell>
          <cell r="R381">
            <v>63090.196399999993</v>
          </cell>
          <cell r="S381">
            <v>32937.998639999991</v>
          </cell>
          <cell r="T381">
            <v>26.669999999999998</v>
          </cell>
          <cell r="U381">
            <v>92819.607908799997</v>
          </cell>
          <cell r="V381">
            <v>8056075996.2028799</v>
          </cell>
        </row>
        <row r="382">
          <cell r="B382" t="str">
            <v>MC150X24.3</v>
          </cell>
          <cell r="C382">
            <v>24.257007999999999</v>
          </cell>
          <cell r="D382">
            <v>3090.3163999999997</v>
          </cell>
          <cell r="E382">
            <v>152.39999999999998</v>
          </cell>
          <cell r="F382">
            <v>76.199999999999989</v>
          </cell>
          <cell r="G382">
            <v>9.5249999999999986</v>
          </cell>
          <cell r="H382">
            <v>12.065</v>
          </cell>
          <cell r="I382">
            <v>0</v>
          </cell>
          <cell r="J382">
            <v>14.922499999999998</v>
          </cell>
          <cell r="K382">
            <v>0</v>
          </cell>
          <cell r="L382">
            <v>0</v>
          </cell>
          <cell r="M382">
            <v>10822017.065599998</v>
          </cell>
          <cell r="N382">
            <v>170425.4656</v>
          </cell>
          <cell r="O382">
            <v>141911.97423999998</v>
          </cell>
          <cell r="P382">
            <v>59.181999999999995</v>
          </cell>
          <cell r="Q382">
            <v>1569192.4745119999</v>
          </cell>
          <cell r="R382">
            <v>56863.112079999999</v>
          </cell>
          <cell r="S382">
            <v>29824.456479999997</v>
          </cell>
          <cell r="T382">
            <v>22.529799999999998</v>
          </cell>
          <cell r="U382">
            <v>139853.7590016</v>
          </cell>
          <cell r="V382">
            <v>5934642650.5361214</v>
          </cell>
        </row>
        <row r="383">
          <cell r="B383" t="str">
            <v>MC150X22.5</v>
          </cell>
          <cell r="C383">
            <v>22.471215999999998</v>
          </cell>
          <cell r="D383">
            <v>2864.5104000000001</v>
          </cell>
          <cell r="E383">
            <v>152.39999999999998</v>
          </cell>
          <cell r="F383">
            <v>74.675999999999988</v>
          </cell>
          <cell r="G383">
            <v>8.0263999999999989</v>
          </cell>
          <cell r="H383">
            <v>12.065</v>
          </cell>
          <cell r="I383">
            <v>0</v>
          </cell>
          <cell r="J383">
            <v>14.922499999999998</v>
          </cell>
          <cell r="K383">
            <v>0</v>
          </cell>
          <cell r="L383">
            <v>0</v>
          </cell>
          <cell r="M383">
            <v>10364162.497439999</v>
          </cell>
          <cell r="N383">
            <v>161084.83911999999</v>
          </cell>
          <cell r="O383">
            <v>136012.6312</v>
          </cell>
          <cell r="P383">
            <v>60.198</v>
          </cell>
          <cell r="Q383">
            <v>1440160.7325759998</v>
          </cell>
          <cell r="R383">
            <v>54077.311199999989</v>
          </cell>
          <cell r="S383">
            <v>28349.620719999995</v>
          </cell>
          <cell r="T383">
            <v>22.4282</v>
          </cell>
          <cell r="U383">
            <v>118625.95629599997</v>
          </cell>
          <cell r="V383">
            <v>5504985264.0719681</v>
          </cell>
        </row>
        <row r="384">
          <cell r="B384" t="str">
            <v>MC150X17.9</v>
          </cell>
          <cell r="C384">
            <v>17.85792</v>
          </cell>
          <cell r="D384">
            <v>2277.4147999999996</v>
          </cell>
          <cell r="E384">
            <v>152.39999999999998</v>
          </cell>
          <cell r="F384">
            <v>63.5</v>
          </cell>
          <cell r="G384">
            <v>7.8739999999999997</v>
          </cell>
          <cell r="H384">
            <v>9.5249999999999986</v>
          </cell>
          <cell r="I384">
            <v>0</v>
          </cell>
          <cell r="J384">
            <v>12.7</v>
          </cell>
          <cell r="K384">
            <v>0</v>
          </cell>
          <cell r="L384">
            <v>0</v>
          </cell>
          <cell r="M384">
            <v>7783527.6587199988</v>
          </cell>
          <cell r="N384">
            <v>122411.36807999999</v>
          </cell>
          <cell r="O384">
            <v>102255.27936</v>
          </cell>
          <cell r="P384">
            <v>58.419999999999995</v>
          </cell>
          <cell r="Q384">
            <v>770028.13735999994</v>
          </cell>
          <cell r="R384">
            <v>32282.516079999998</v>
          </cell>
          <cell r="S384">
            <v>16878.675919999998</v>
          </cell>
          <cell r="T384">
            <v>18.389599999999998</v>
          </cell>
          <cell r="U384">
            <v>64515.870967999996</v>
          </cell>
          <cell r="V384">
            <v>3034455291.9030848</v>
          </cell>
        </row>
        <row r="385">
          <cell r="B385" t="str">
            <v>L203X203X28.6</v>
          </cell>
          <cell r="C385">
            <v>85.122752000000006</v>
          </cell>
          <cell r="D385">
            <v>10838.688</v>
          </cell>
          <cell r="E385">
            <v>203.2</v>
          </cell>
          <cell r="F385">
            <v>0</v>
          </cell>
          <cell r="G385">
            <v>0</v>
          </cell>
          <cell r="H385">
            <v>0</v>
          </cell>
          <cell r="I385">
            <v>28.574999999999999</v>
          </cell>
          <cell r="J385">
            <v>44.449999999999996</v>
          </cell>
          <cell r="K385">
            <v>0</v>
          </cell>
          <cell r="L385">
            <v>0</v>
          </cell>
          <cell r="M385">
            <v>40832302.851359993</v>
          </cell>
          <cell r="N385">
            <v>517831.22239999997</v>
          </cell>
          <cell r="O385">
            <v>286773.62</v>
          </cell>
          <cell r="P385">
            <v>61.213999999999999</v>
          </cell>
          <cell r="Q385">
            <v>40832302.851359993</v>
          </cell>
          <cell r="R385">
            <v>517831.22239999997</v>
          </cell>
          <cell r="S385">
            <v>286773.62</v>
          </cell>
          <cell r="T385">
            <v>61.213999999999999</v>
          </cell>
          <cell r="U385">
            <v>2967730.0645279996</v>
          </cell>
          <cell r="V385">
            <v>8727415662.5531197</v>
          </cell>
        </row>
        <row r="386">
          <cell r="B386" t="str">
            <v>L203X203X25.4</v>
          </cell>
          <cell r="C386">
            <v>76.342607999999998</v>
          </cell>
          <cell r="D386">
            <v>9741.9159999999993</v>
          </cell>
          <cell r="E386">
            <v>203.2</v>
          </cell>
          <cell r="F386">
            <v>0</v>
          </cell>
          <cell r="G386">
            <v>0</v>
          </cell>
          <cell r="H386">
            <v>0</v>
          </cell>
          <cell r="I386">
            <v>25.4</v>
          </cell>
          <cell r="J386">
            <v>41.274999999999999</v>
          </cell>
          <cell r="K386">
            <v>0</v>
          </cell>
          <cell r="L386">
            <v>0</v>
          </cell>
          <cell r="M386">
            <v>37086220.020959996</v>
          </cell>
          <cell r="N386">
            <v>467031.32399999996</v>
          </cell>
          <cell r="O386">
            <v>258915.61119999998</v>
          </cell>
          <cell r="P386">
            <v>61.722000000000001</v>
          </cell>
          <cell r="Q386">
            <v>37086220.020959996</v>
          </cell>
          <cell r="R386">
            <v>467031.32399999996</v>
          </cell>
          <cell r="S386">
            <v>258915.61119999998</v>
          </cell>
          <cell r="T386">
            <v>61.722000000000001</v>
          </cell>
          <cell r="U386">
            <v>2114455.6420479999</v>
          </cell>
          <cell r="V386">
            <v>6283739277.0382452</v>
          </cell>
        </row>
        <row r="387">
          <cell r="B387" t="str">
            <v>L203X203X22.2</v>
          </cell>
          <cell r="C387">
            <v>67.413647999999995</v>
          </cell>
          <cell r="D387">
            <v>8580.6280000000006</v>
          </cell>
          <cell r="E387">
            <v>203.2</v>
          </cell>
          <cell r="F387">
            <v>0</v>
          </cell>
          <cell r="G387">
            <v>0</v>
          </cell>
          <cell r="H387">
            <v>0</v>
          </cell>
          <cell r="I387">
            <v>22.224999999999998</v>
          </cell>
          <cell r="J387">
            <v>38.099999999999994</v>
          </cell>
          <cell r="K387">
            <v>0</v>
          </cell>
          <cell r="L387">
            <v>0</v>
          </cell>
          <cell r="M387">
            <v>33173644.620319996</v>
          </cell>
          <cell r="N387">
            <v>414592.71919999999</v>
          </cell>
          <cell r="O387">
            <v>229418.89599999998</v>
          </cell>
          <cell r="P387">
            <v>62.230000000000004</v>
          </cell>
          <cell r="Q387">
            <v>33173644.620319996</v>
          </cell>
          <cell r="R387">
            <v>414592.71919999999</v>
          </cell>
          <cell r="S387">
            <v>229418.89599999998</v>
          </cell>
          <cell r="T387">
            <v>62.230000000000004</v>
          </cell>
          <cell r="U387">
            <v>1440160.7325759998</v>
          </cell>
          <cell r="V387">
            <v>4323427451.2955456</v>
          </cell>
        </row>
        <row r="388">
          <cell r="B388" t="str">
            <v>L203X203X19</v>
          </cell>
          <cell r="C388">
            <v>58.335872000000002</v>
          </cell>
          <cell r="D388">
            <v>7419.3399999999992</v>
          </cell>
          <cell r="E388">
            <v>203.2</v>
          </cell>
          <cell r="F388">
            <v>0</v>
          </cell>
          <cell r="G388">
            <v>0</v>
          </cell>
          <cell r="H388">
            <v>0</v>
          </cell>
          <cell r="I388">
            <v>19.049999999999997</v>
          </cell>
          <cell r="J388">
            <v>34.924999999999997</v>
          </cell>
          <cell r="K388">
            <v>0</v>
          </cell>
          <cell r="L388">
            <v>0</v>
          </cell>
          <cell r="M388">
            <v>29094576.649439998</v>
          </cell>
          <cell r="N388">
            <v>360515.40799999994</v>
          </cell>
          <cell r="O388">
            <v>199922.18079999997</v>
          </cell>
          <cell r="P388">
            <v>62.483999999999995</v>
          </cell>
          <cell r="Q388">
            <v>29094576.649439998</v>
          </cell>
          <cell r="R388">
            <v>360515.40799999994</v>
          </cell>
          <cell r="S388">
            <v>199922.18079999997</v>
          </cell>
          <cell r="T388">
            <v>62.483999999999995</v>
          </cell>
          <cell r="U388">
            <v>919871.45057599992</v>
          </cell>
          <cell r="V388">
            <v>2792773012.0169983</v>
          </cell>
        </row>
        <row r="389">
          <cell r="B389" t="str">
            <v>L203X203X15.9</v>
          </cell>
          <cell r="C389">
            <v>49.109279999999998</v>
          </cell>
          <cell r="D389">
            <v>6251.6003999999994</v>
          </cell>
          <cell r="E389">
            <v>203.2</v>
          </cell>
          <cell r="F389">
            <v>0</v>
          </cell>
          <cell r="G389">
            <v>0</v>
          </cell>
          <cell r="H389">
            <v>0</v>
          </cell>
          <cell r="I389">
            <v>15.875</v>
          </cell>
          <cell r="J389">
            <v>31.75</v>
          </cell>
          <cell r="K389">
            <v>0</v>
          </cell>
          <cell r="L389">
            <v>0</v>
          </cell>
          <cell r="M389">
            <v>24807392.965759996</v>
          </cell>
          <cell r="N389">
            <v>304799.39039999997</v>
          </cell>
          <cell r="O389">
            <v>168786.7592</v>
          </cell>
          <cell r="P389">
            <v>62.991999999999997</v>
          </cell>
          <cell r="Q389">
            <v>24807392.965759996</v>
          </cell>
          <cell r="R389">
            <v>304799.39039999997</v>
          </cell>
          <cell r="S389">
            <v>168786.7592</v>
          </cell>
          <cell r="T389">
            <v>62.991999999999997</v>
          </cell>
          <cell r="U389">
            <v>541100.85327999992</v>
          </cell>
          <cell r="V389">
            <v>1654180937.8869913</v>
          </cell>
        </row>
        <row r="390">
          <cell r="B390" t="str">
            <v>L203X203X14.3</v>
          </cell>
          <cell r="C390">
            <v>44.347167999999996</v>
          </cell>
          <cell r="D390">
            <v>5658.0531999999994</v>
          </cell>
          <cell r="E390">
            <v>203.2</v>
          </cell>
          <cell r="F390">
            <v>0</v>
          </cell>
          <cell r="G390">
            <v>0</v>
          </cell>
          <cell r="H390">
            <v>0</v>
          </cell>
          <cell r="I390">
            <v>14.2875</v>
          </cell>
          <cell r="J390">
            <v>30.162499999999998</v>
          </cell>
          <cell r="K390">
            <v>0</v>
          </cell>
          <cell r="L390">
            <v>0</v>
          </cell>
          <cell r="M390">
            <v>22559743.267519999</v>
          </cell>
          <cell r="N390">
            <v>275302.6752</v>
          </cell>
          <cell r="O390">
            <v>152891.30711999998</v>
          </cell>
          <cell r="P390">
            <v>63.246000000000002</v>
          </cell>
          <cell r="Q390">
            <v>22559743.267519999</v>
          </cell>
          <cell r="R390">
            <v>275302.6752</v>
          </cell>
          <cell r="S390">
            <v>152891.30711999998</v>
          </cell>
          <cell r="T390">
            <v>63.246000000000002</v>
          </cell>
          <cell r="U390">
            <v>399998.40000159992</v>
          </cell>
          <cell r="V390">
            <v>1221838192.7574368</v>
          </cell>
        </row>
        <row r="391">
          <cell r="B391" t="str">
            <v>L203X203X12.7</v>
          </cell>
          <cell r="C391">
            <v>39.733871999999998</v>
          </cell>
          <cell r="D391">
            <v>5058.0544</v>
          </cell>
          <cell r="E391">
            <v>203.2</v>
          </cell>
          <cell r="F391">
            <v>0</v>
          </cell>
          <cell r="G391">
            <v>0</v>
          </cell>
          <cell r="H391">
            <v>0</v>
          </cell>
          <cell r="I391">
            <v>12.7</v>
          </cell>
          <cell r="J391">
            <v>28.574999999999999</v>
          </cell>
          <cell r="K391">
            <v>0</v>
          </cell>
          <cell r="L391">
            <v>0</v>
          </cell>
          <cell r="M391">
            <v>20312093.569279999</v>
          </cell>
          <cell r="N391">
            <v>247444.66639999996</v>
          </cell>
          <cell r="O391">
            <v>136995.85503999997</v>
          </cell>
          <cell r="P391">
            <v>63.246000000000002</v>
          </cell>
          <cell r="Q391">
            <v>20312093.569279999</v>
          </cell>
          <cell r="R391">
            <v>247444.66639999996</v>
          </cell>
          <cell r="S391">
            <v>136995.85503999997</v>
          </cell>
          <cell r="T391">
            <v>63.246000000000002</v>
          </cell>
          <cell r="U391">
            <v>284286.0636848</v>
          </cell>
          <cell r="V391">
            <v>867370848.92451</v>
          </cell>
        </row>
        <row r="392">
          <cell r="B392" t="str">
            <v>L203X152X25.4</v>
          </cell>
          <cell r="C392">
            <v>66.074303999999998</v>
          </cell>
          <cell r="D392">
            <v>8451.5959999999995</v>
          </cell>
          <cell r="E392">
            <v>203.2</v>
          </cell>
          <cell r="F392">
            <v>0</v>
          </cell>
          <cell r="G392">
            <v>0</v>
          </cell>
          <cell r="H392">
            <v>0</v>
          </cell>
          <cell r="I392">
            <v>25.4</v>
          </cell>
          <cell r="J392">
            <v>38.099999999999994</v>
          </cell>
          <cell r="K392">
            <v>0</v>
          </cell>
          <cell r="L392">
            <v>0</v>
          </cell>
          <cell r="M392">
            <v>33673122.331040002</v>
          </cell>
          <cell r="N392">
            <v>447366.84719999996</v>
          </cell>
          <cell r="O392">
            <v>247444.66639999996</v>
          </cell>
          <cell r="P392">
            <v>63.246000000000002</v>
          </cell>
          <cell r="Q392">
            <v>16149779.313279998</v>
          </cell>
          <cell r="R392">
            <v>265470.43679999997</v>
          </cell>
          <cell r="S392">
            <v>146172.61087999999</v>
          </cell>
          <cell r="T392">
            <v>43.687999999999995</v>
          </cell>
          <cell r="U392">
            <v>1806444.3871039997</v>
          </cell>
          <cell r="V392">
            <v>4377134624.6035652</v>
          </cell>
        </row>
        <row r="393">
          <cell r="B393" t="str">
            <v>L203X152X22.2</v>
          </cell>
          <cell r="C393">
            <v>58.484687999999991</v>
          </cell>
          <cell r="D393">
            <v>7419.3399999999992</v>
          </cell>
          <cell r="E393">
            <v>203.2</v>
          </cell>
          <cell r="F393">
            <v>0</v>
          </cell>
          <cell r="G393">
            <v>0</v>
          </cell>
          <cell r="H393">
            <v>0</v>
          </cell>
          <cell r="I393">
            <v>22.224999999999998</v>
          </cell>
          <cell r="J393">
            <v>34.924999999999997</v>
          </cell>
          <cell r="K393">
            <v>0</v>
          </cell>
          <cell r="L393">
            <v>0</v>
          </cell>
          <cell r="M393">
            <v>30135155.213440001</v>
          </cell>
          <cell r="N393">
            <v>398205.65519999998</v>
          </cell>
          <cell r="O393">
            <v>219586.65759999998</v>
          </cell>
          <cell r="P393">
            <v>63.5</v>
          </cell>
          <cell r="Q393">
            <v>14526476.753439998</v>
          </cell>
          <cell r="R393">
            <v>235973.72159999999</v>
          </cell>
          <cell r="S393">
            <v>130113.28816</v>
          </cell>
          <cell r="T393">
            <v>44.195999999999998</v>
          </cell>
          <cell r="U393">
            <v>1232045.0197759999</v>
          </cell>
          <cell r="V393">
            <v>3034455291.9030848</v>
          </cell>
        </row>
        <row r="394">
          <cell r="B394" t="str">
            <v>L203X152X19</v>
          </cell>
          <cell r="C394">
            <v>50.597439999999999</v>
          </cell>
          <cell r="D394">
            <v>6445.1484</v>
          </cell>
          <cell r="E394">
            <v>203.2</v>
          </cell>
          <cell r="F394">
            <v>0</v>
          </cell>
          <cell r="G394">
            <v>0</v>
          </cell>
          <cell r="H394">
            <v>0</v>
          </cell>
          <cell r="I394">
            <v>19.049999999999997</v>
          </cell>
          <cell r="J394">
            <v>31.75</v>
          </cell>
          <cell r="K394">
            <v>0</v>
          </cell>
          <cell r="L394">
            <v>0</v>
          </cell>
          <cell r="M394">
            <v>26430695.525599997</v>
          </cell>
          <cell r="N394">
            <v>345767.05040000001</v>
          </cell>
          <cell r="O394">
            <v>191728.64879999997</v>
          </cell>
          <cell r="P394">
            <v>64.007999999999996</v>
          </cell>
          <cell r="Q394">
            <v>12819927.90848</v>
          </cell>
          <cell r="R394">
            <v>204838.3</v>
          </cell>
          <cell r="S394">
            <v>113398.48287999998</v>
          </cell>
          <cell r="T394">
            <v>44.449999999999996</v>
          </cell>
          <cell r="U394">
            <v>790839.70863999985</v>
          </cell>
          <cell r="V394">
            <v>1954941108.4118989</v>
          </cell>
        </row>
        <row r="395">
          <cell r="B395" t="str">
            <v>L203X152X15.9</v>
          </cell>
          <cell r="C395">
            <v>42.561376000000003</v>
          </cell>
          <cell r="D395">
            <v>5425.7955999999995</v>
          </cell>
          <cell r="E395">
            <v>203.2</v>
          </cell>
          <cell r="F395">
            <v>0</v>
          </cell>
          <cell r="G395">
            <v>0</v>
          </cell>
          <cell r="H395">
            <v>0</v>
          </cell>
          <cell r="I395">
            <v>15.875</v>
          </cell>
          <cell r="J395">
            <v>28.574999999999999</v>
          </cell>
          <cell r="K395">
            <v>0</v>
          </cell>
          <cell r="L395">
            <v>0</v>
          </cell>
          <cell r="M395">
            <v>22559743.267519999</v>
          </cell>
          <cell r="N395">
            <v>293328.44559999998</v>
          </cell>
          <cell r="O395">
            <v>161576.45103999999</v>
          </cell>
          <cell r="P395">
            <v>64.515999999999991</v>
          </cell>
          <cell r="Q395">
            <v>10988509.635839999</v>
          </cell>
          <cell r="R395">
            <v>172064.17199999999</v>
          </cell>
          <cell r="S395">
            <v>96355.936319999993</v>
          </cell>
          <cell r="T395">
            <v>44.957999999999998</v>
          </cell>
          <cell r="U395">
            <v>466179.19667199999</v>
          </cell>
          <cell r="V395">
            <v>1162760302.1186156</v>
          </cell>
        </row>
        <row r="396">
          <cell r="B396" t="str">
            <v>L203X152X14.3</v>
          </cell>
          <cell r="C396">
            <v>38.543343999999998</v>
          </cell>
          <cell r="D396">
            <v>4909.6675999999998</v>
          </cell>
          <cell r="E396">
            <v>203.2</v>
          </cell>
          <cell r="F396">
            <v>0</v>
          </cell>
          <cell r="G396">
            <v>0</v>
          </cell>
          <cell r="H396">
            <v>0</v>
          </cell>
          <cell r="I396">
            <v>14.2875</v>
          </cell>
          <cell r="J396">
            <v>26.987499999999997</v>
          </cell>
          <cell r="K396">
            <v>0</v>
          </cell>
          <cell r="L396">
            <v>0</v>
          </cell>
          <cell r="M396">
            <v>20561832.424639996</v>
          </cell>
          <cell r="N396">
            <v>265470.43679999997</v>
          </cell>
          <cell r="O396">
            <v>146500.35215999998</v>
          </cell>
          <cell r="P396">
            <v>64.77</v>
          </cell>
          <cell r="Q396">
            <v>10031177.35696</v>
          </cell>
          <cell r="R396">
            <v>156004.84927999997</v>
          </cell>
          <cell r="S396">
            <v>87506.921759999983</v>
          </cell>
          <cell r="T396">
            <v>45.211999999999996</v>
          </cell>
          <cell r="U396">
            <v>342558.46326879994</v>
          </cell>
          <cell r="V396">
            <v>859314772.92830718</v>
          </cell>
        </row>
        <row r="397">
          <cell r="B397" t="str">
            <v>L203X152X12.7</v>
          </cell>
          <cell r="C397">
            <v>34.525312</v>
          </cell>
          <cell r="D397">
            <v>4387.0879999999997</v>
          </cell>
          <cell r="E397">
            <v>203.2</v>
          </cell>
          <cell r="F397">
            <v>0</v>
          </cell>
          <cell r="G397">
            <v>0</v>
          </cell>
          <cell r="H397">
            <v>0</v>
          </cell>
          <cell r="I397">
            <v>12.7</v>
          </cell>
          <cell r="J397">
            <v>25.4</v>
          </cell>
          <cell r="K397">
            <v>0</v>
          </cell>
          <cell r="L397">
            <v>0</v>
          </cell>
          <cell r="M397">
            <v>18480675.296639998</v>
          </cell>
          <cell r="N397">
            <v>239251.13439999998</v>
          </cell>
          <cell r="O397">
            <v>131260.38264</v>
          </cell>
          <cell r="P397">
            <v>64.77</v>
          </cell>
          <cell r="Q397">
            <v>9032221.9355199989</v>
          </cell>
          <cell r="R397">
            <v>139617.78527999998</v>
          </cell>
          <cell r="S397">
            <v>78494.036559999993</v>
          </cell>
          <cell r="T397">
            <v>45.466000000000001</v>
          </cell>
          <cell r="U397">
            <v>243079.15255039997</v>
          </cell>
          <cell r="V397">
            <v>612261775.71141875</v>
          </cell>
        </row>
        <row r="398">
          <cell r="B398" t="str">
            <v>L203X152X11.1</v>
          </cell>
          <cell r="C398">
            <v>30.358463999999998</v>
          </cell>
          <cell r="D398">
            <v>3864.5084000000002</v>
          </cell>
          <cell r="E398">
            <v>203.2</v>
          </cell>
          <cell r="F398">
            <v>0</v>
          </cell>
          <cell r="G398">
            <v>0</v>
          </cell>
          <cell r="H398">
            <v>0</v>
          </cell>
          <cell r="I398">
            <v>11.112499999999999</v>
          </cell>
          <cell r="J398">
            <v>23.8125</v>
          </cell>
          <cell r="K398">
            <v>0</v>
          </cell>
          <cell r="L398">
            <v>0</v>
          </cell>
          <cell r="M398">
            <v>16357895.026079997</v>
          </cell>
          <cell r="N398">
            <v>211393.1256</v>
          </cell>
          <cell r="O398">
            <v>115692.67183999998</v>
          </cell>
          <cell r="P398">
            <v>65.024000000000001</v>
          </cell>
          <cell r="Q398">
            <v>8033266.5140799992</v>
          </cell>
          <cell r="R398">
            <v>122902.97999999998</v>
          </cell>
          <cell r="S398">
            <v>69317.280719999995</v>
          </cell>
          <cell r="T398">
            <v>45.72</v>
          </cell>
          <cell r="U398">
            <v>164827.64453759999</v>
          </cell>
          <cell r="V398">
            <v>416230593.1371488</v>
          </cell>
        </row>
        <row r="399">
          <cell r="B399" t="str">
            <v>L203X102X25.4</v>
          </cell>
          <cell r="C399">
            <v>55.954816000000001</v>
          </cell>
          <cell r="D399">
            <v>7161.2759999999998</v>
          </cell>
          <cell r="E399">
            <v>203.2</v>
          </cell>
          <cell r="F399">
            <v>0</v>
          </cell>
          <cell r="G399">
            <v>0</v>
          </cell>
          <cell r="H399">
            <v>0</v>
          </cell>
          <cell r="I399">
            <v>25.4</v>
          </cell>
          <cell r="J399">
            <v>38.099999999999994</v>
          </cell>
          <cell r="K399">
            <v>0</v>
          </cell>
          <cell r="L399">
            <v>0</v>
          </cell>
          <cell r="M399">
            <v>29011330.364319999</v>
          </cell>
          <cell r="N399">
            <v>398205.65519999998</v>
          </cell>
          <cell r="O399">
            <v>229418.89599999998</v>
          </cell>
          <cell r="P399">
            <v>63.753999999999991</v>
          </cell>
          <cell r="Q399">
            <v>4828284.5369599992</v>
          </cell>
          <cell r="R399">
            <v>126672.00472</v>
          </cell>
          <cell r="S399">
            <v>64565.032159999995</v>
          </cell>
          <cell r="T399">
            <v>26.161999999999999</v>
          </cell>
          <cell r="U399">
            <v>1531731.6462079999</v>
          </cell>
          <cell r="V399">
            <v>3464112678.3672385</v>
          </cell>
        </row>
        <row r="400">
          <cell r="B400" t="str">
            <v>L203X102X22.2</v>
          </cell>
          <cell r="C400">
            <v>49.555727999999995</v>
          </cell>
          <cell r="D400">
            <v>6316.116399999999</v>
          </cell>
          <cell r="E400">
            <v>203.2</v>
          </cell>
          <cell r="F400">
            <v>0</v>
          </cell>
          <cell r="G400">
            <v>0</v>
          </cell>
          <cell r="H400">
            <v>0</v>
          </cell>
          <cell r="I400">
            <v>22.224999999999998</v>
          </cell>
          <cell r="J400">
            <v>34.924999999999997</v>
          </cell>
          <cell r="K400">
            <v>0</v>
          </cell>
          <cell r="L400">
            <v>0</v>
          </cell>
          <cell r="M400">
            <v>26056087.242559999</v>
          </cell>
          <cell r="N400">
            <v>355599.28879999998</v>
          </cell>
          <cell r="O400">
            <v>204838.3</v>
          </cell>
          <cell r="P400">
            <v>64.261999999999986</v>
          </cell>
          <cell r="Q400">
            <v>4370429.9687999999</v>
          </cell>
          <cell r="R400">
            <v>110940.42327999999</v>
          </cell>
          <cell r="S400">
            <v>57518.594639999988</v>
          </cell>
          <cell r="T400">
            <v>26.416</v>
          </cell>
          <cell r="U400">
            <v>1044740.8782559998</v>
          </cell>
          <cell r="V400">
            <v>2387283853.5414534</v>
          </cell>
        </row>
        <row r="401">
          <cell r="B401" t="str">
            <v>L203X102X19</v>
          </cell>
          <cell r="C401">
            <v>43.007823999999992</v>
          </cell>
          <cell r="D401">
            <v>5477.4084000000003</v>
          </cell>
          <cell r="E401">
            <v>203.2</v>
          </cell>
          <cell r="F401">
            <v>0</v>
          </cell>
          <cell r="G401">
            <v>0</v>
          </cell>
          <cell r="H401">
            <v>0</v>
          </cell>
          <cell r="I401">
            <v>19.049999999999997</v>
          </cell>
          <cell r="J401">
            <v>31.75</v>
          </cell>
          <cell r="K401">
            <v>0</v>
          </cell>
          <cell r="L401">
            <v>0</v>
          </cell>
          <cell r="M401">
            <v>22892728.407999996</v>
          </cell>
          <cell r="N401">
            <v>309715.50959999993</v>
          </cell>
          <cell r="O401">
            <v>178618.9976</v>
          </cell>
          <cell r="P401">
            <v>64.77</v>
          </cell>
          <cell r="Q401">
            <v>3900088.4578719991</v>
          </cell>
          <cell r="R401">
            <v>95372.712480000002</v>
          </cell>
          <cell r="S401">
            <v>50308.286479999995</v>
          </cell>
          <cell r="T401">
            <v>26.669999999999998</v>
          </cell>
          <cell r="U401">
            <v>670132.59521599999</v>
          </cell>
          <cell r="V401">
            <v>1544081232.605552</v>
          </cell>
        </row>
        <row r="402">
          <cell r="B402" t="str">
            <v>L203X102X15.9</v>
          </cell>
          <cell r="C402">
            <v>36.311103999999993</v>
          </cell>
          <cell r="D402">
            <v>4619.3455999999996</v>
          </cell>
          <cell r="E402">
            <v>203.2</v>
          </cell>
          <cell r="F402">
            <v>0</v>
          </cell>
          <cell r="G402">
            <v>0</v>
          </cell>
          <cell r="H402">
            <v>0</v>
          </cell>
          <cell r="I402">
            <v>15.875</v>
          </cell>
          <cell r="J402">
            <v>28.574999999999999</v>
          </cell>
          <cell r="K402">
            <v>0</v>
          </cell>
          <cell r="L402">
            <v>0</v>
          </cell>
          <cell r="M402">
            <v>19562877.003199998</v>
          </cell>
          <cell r="N402">
            <v>263831.7304</v>
          </cell>
          <cell r="O402">
            <v>150760.98879999996</v>
          </cell>
          <cell r="P402">
            <v>65.024000000000001</v>
          </cell>
          <cell r="Q402">
            <v>3375636.8616159996</v>
          </cell>
          <cell r="R402">
            <v>79641.131039999993</v>
          </cell>
          <cell r="S402">
            <v>42934.107680000001</v>
          </cell>
          <cell r="T402">
            <v>26.923999999999999</v>
          </cell>
          <cell r="U402">
            <v>397501.01144799992</v>
          </cell>
          <cell r="V402">
            <v>918392663.5671283</v>
          </cell>
        </row>
        <row r="403">
          <cell r="B403" t="str">
            <v>L203X102X14.3</v>
          </cell>
          <cell r="C403">
            <v>32.888336000000002</v>
          </cell>
          <cell r="D403">
            <v>4187.0883999999996</v>
          </cell>
          <cell r="E403">
            <v>203.2</v>
          </cell>
          <cell r="F403">
            <v>0</v>
          </cell>
          <cell r="G403">
            <v>0</v>
          </cell>
          <cell r="H403">
            <v>0</v>
          </cell>
          <cell r="I403">
            <v>14.2875</v>
          </cell>
          <cell r="J403">
            <v>26.987499999999997</v>
          </cell>
          <cell r="K403">
            <v>0</v>
          </cell>
          <cell r="L403">
            <v>0</v>
          </cell>
          <cell r="M403">
            <v>17856328.158239998</v>
          </cell>
          <cell r="N403">
            <v>239251.13439999998</v>
          </cell>
          <cell r="O403">
            <v>136668.11375999998</v>
          </cell>
          <cell r="P403">
            <v>65.277999999999992</v>
          </cell>
          <cell r="Q403">
            <v>3096761.8064639997</v>
          </cell>
          <cell r="R403">
            <v>71939.210959999982</v>
          </cell>
          <cell r="S403">
            <v>39001.212319999991</v>
          </cell>
          <cell r="T403">
            <v>27.178000000000001</v>
          </cell>
          <cell r="U403">
            <v>293026.92362239998</v>
          </cell>
          <cell r="V403">
            <v>679395742.34644282</v>
          </cell>
        </row>
        <row r="404">
          <cell r="B404" t="str">
            <v>L203X102X12.7</v>
          </cell>
          <cell r="C404">
            <v>29.316751999999997</v>
          </cell>
          <cell r="D404">
            <v>3741.9279999999999</v>
          </cell>
          <cell r="E404">
            <v>203.2</v>
          </cell>
          <cell r="F404">
            <v>0</v>
          </cell>
          <cell r="G404">
            <v>0</v>
          </cell>
          <cell r="H404">
            <v>0</v>
          </cell>
          <cell r="I404">
            <v>12.7</v>
          </cell>
          <cell r="J404">
            <v>25.4</v>
          </cell>
          <cell r="K404">
            <v>0</v>
          </cell>
          <cell r="L404">
            <v>0</v>
          </cell>
          <cell r="M404">
            <v>16066533.028159998</v>
          </cell>
          <cell r="N404">
            <v>214670.53839999996</v>
          </cell>
          <cell r="O404">
            <v>122575.23871999999</v>
          </cell>
          <cell r="P404">
            <v>65.531999999999996</v>
          </cell>
          <cell r="Q404">
            <v>2809562.1227999995</v>
          </cell>
          <cell r="R404">
            <v>64073.420239999999</v>
          </cell>
          <cell r="S404">
            <v>35232.187599999997</v>
          </cell>
          <cell r="T404">
            <v>27.431999999999999</v>
          </cell>
          <cell r="U404">
            <v>208531.94422559999</v>
          </cell>
          <cell r="V404">
            <v>483364559.77217281</v>
          </cell>
        </row>
        <row r="405">
          <cell r="B405" t="str">
            <v>L203X102X11.1</v>
          </cell>
          <cell r="C405">
            <v>25.893983999999996</v>
          </cell>
          <cell r="D405">
            <v>3296.7676000000001</v>
          </cell>
          <cell r="E405">
            <v>203.2</v>
          </cell>
          <cell r="F405">
            <v>0</v>
          </cell>
          <cell r="G405">
            <v>0</v>
          </cell>
          <cell r="H405">
            <v>0</v>
          </cell>
          <cell r="I405">
            <v>11.112499999999999</v>
          </cell>
          <cell r="J405">
            <v>23.8125</v>
          </cell>
          <cell r="K405">
            <v>0</v>
          </cell>
          <cell r="L405">
            <v>0</v>
          </cell>
          <cell r="M405">
            <v>14235114.755519999</v>
          </cell>
          <cell r="N405">
            <v>190089.94239999997</v>
          </cell>
          <cell r="O405">
            <v>107990.75175999998</v>
          </cell>
          <cell r="P405">
            <v>65.785999999999987</v>
          </cell>
          <cell r="Q405">
            <v>2509875.4963679998</v>
          </cell>
          <cell r="R405">
            <v>56043.758879999994</v>
          </cell>
          <cell r="S405">
            <v>31135.421599999994</v>
          </cell>
          <cell r="T405">
            <v>27.686</v>
          </cell>
          <cell r="U405">
            <v>141518.68470399998</v>
          </cell>
          <cell r="V405">
            <v>327613757.17891711</v>
          </cell>
        </row>
        <row r="406">
          <cell r="B406" t="str">
            <v>L178X102X19</v>
          </cell>
          <cell r="C406">
            <v>38.989791999999994</v>
          </cell>
          <cell r="D406">
            <v>4967.732</v>
          </cell>
          <cell r="E406">
            <v>177.79999999999998</v>
          </cell>
          <cell r="F406">
            <v>0</v>
          </cell>
          <cell r="G406">
            <v>0</v>
          </cell>
          <cell r="H406">
            <v>0</v>
          </cell>
          <cell r="I406">
            <v>19.049999999999997</v>
          </cell>
          <cell r="J406">
            <v>31.75</v>
          </cell>
          <cell r="K406">
            <v>0</v>
          </cell>
          <cell r="L406">
            <v>0</v>
          </cell>
          <cell r="M406">
            <v>15733547.887679998</v>
          </cell>
          <cell r="N406">
            <v>242528.5472</v>
          </cell>
          <cell r="O406">
            <v>137487.46695999999</v>
          </cell>
          <cell r="P406">
            <v>56.133999999999993</v>
          </cell>
          <cell r="Q406">
            <v>3746082.8303999994</v>
          </cell>
          <cell r="R406">
            <v>91767.55839999998</v>
          </cell>
          <cell r="S406">
            <v>49325.062639999989</v>
          </cell>
          <cell r="T406">
            <v>27.431999999999999</v>
          </cell>
          <cell r="U406">
            <v>611860.19563199987</v>
          </cell>
          <cell r="V406">
            <v>1066087390.1641811</v>
          </cell>
        </row>
        <row r="407">
          <cell r="B407" t="str">
            <v>L178X102X15.9</v>
          </cell>
          <cell r="C407">
            <v>32.888336000000002</v>
          </cell>
          <cell r="D407">
            <v>4193.54</v>
          </cell>
          <cell r="E407">
            <v>177.79999999999998</v>
          </cell>
          <cell r="F407">
            <v>0</v>
          </cell>
          <cell r="G407">
            <v>0</v>
          </cell>
          <cell r="H407">
            <v>0</v>
          </cell>
          <cell r="I407">
            <v>15.875</v>
          </cell>
          <cell r="J407">
            <v>28.574999999999999</v>
          </cell>
          <cell r="K407">
            <v>0</v>
          </cell>
          <cell r="L407">
            <v>0</v>
          </cell>
          <cell r="M407">
            <v>13485898.189439999</v>
          </cell>
          <cell r="N407">
            <v>204838.3</v>
          </cell>
          <cell r="O407">
            <v>116675.89567999999</v>
          </cell>
          <cell r="P407">
            <v>56.641999999999996</v>
          </cell>
          <cell r="Q407">
            <v>3242442.8054239997</v>
          </cell>
          <cell r="R407">
            <v>76855.330159999998</v>
          </cell>
          <cell r="S407">
            <v>41950.883839999995</v>
          </cell>
          <cell r="T407">
            <v>27.94</v>
          </cell>
          <cell r="U407">
            <v>361288.87742079998</v>
          </cell>
          <cell r="V407">
            <v>636430003.70002747</v>
          </cell>
        </row>
        <row r="408">
          <cell r="B408" t="str">
            <v>L178X102X12.7</v>
          </cell>
          <cell r="C408">
            <v>26.638063999999996</v>
          </cell>
          <cell r="D408">
            <v>3393.5415999999996</v>
          </cell>
          <cell r="E408">
            <v>177.79999999999998</v>
          </cell>
          <cell r="F408">
            <v>0</v>
          </cell>
          <cell r="G408">
            <v>0</v>
          </cell>
          <cell r="H408">
            <v>0</v>
          </cell>
          <cell r="I408">
            <v>12.7</v>
          </cell>
          <cell r="J408">
            <v>25.4</v>
          </cell>
          <cell r="K408">
            <v>0</v>
          </cell>
          <cell r="L408">
            <v>0</v>
          </cell>
          <cell r="M408">
            <v>11071755.92096</v>
          </cell>
          <cell r="N408">
            <v>167148.05279999998</v>
          </cell>
          <cell r="O408">
            <v>94881.100559999992</v>
          </cell>
          <cell r="P408">
            <v>57.15</v>
          </cell>
          <cell r="Q408">
            <v>2697179.6378879999</v>
          </cell>
          <cell r="R408">
            <v>61779.231279999993</v>
          </cell>
          <cell r="S408">
            <v>34412.8344</v>
          </cell>
          <cell r="T408">
            <v>28.194000000000003</v>
          </cell>
          <cell r="U408">
            <v>189801.53007359998</v>
          </cell>
          <cell r="V408">
            <v>335669833.17512</v>
          </cell>
        </row>
        <row r="409">
          <cell r="B409" t="str">
            <v>L178X102X11.1</v>
          </cell>
          <cell r="C409">
            <v>23.512927999999999</v>
          </cell>
          <cell r="D409">
            <v>2987.0907999999999</v>
          </cell>
          <cell r="E409">
            <v>177.79999999999998</v>
          </cell>
          <cell r="F409">
            <v>0</v>
          </cell>
          <cell r="G409">
            <v>0</v>
          </cell>
          <cell r="H409">
            <v>0</v>
          </cell>
          <cell r="I409">
            <v>11.112499999999999</v>
          </cell>
          <cell r="J409">
            <v>23.8125</v>
          </cell>
          <cell r="K409">
            <v>0</v>
          </cell>
          <cell r="L409">
            <v>0</v>
          </cell>
          <cell r="M409">
            <v>9823061.6441599987</v>
          </cell>
          <cell r="N409">
            <v>147975.18791999997</v>
          </cell>
          <cell r="O409">
            <v>83737.897039999996</v>
          </cell>
          <cell r="P409">
            <v>57.403999999999989</v>
          </cell>
          <cell r="Q409">
            <v>2409979.9542239998</v>
          </cell>
          <cell r="R409">
            <v>54241.181839999997</v>
          </cell>
          <cell r="S409">
            <v>30479.939039999997</v>
          </cell>
          <cell r="T409">
            <v>28.448</v>
          </cell>
          <cell r="U409">
            <v>129031.74193599999</v>
          </cell>
          <cell r="V409">
            <v>228524022.42562169</v>
          </cell>
        </row>
        <row r="410">
          <cell r="B410" t="str">
            <v>L178X102X9.5</v>
          </cell>
          <cell r="C410">
            <v>20.238975999999997</v>
          </cell>
          <cell r="D410">
            <v>2580.64</v>
          </cell>
          <cell r="E410">
            <v>177.79999999999998</v>
          </cell>
          <cell r="F410">
            <v>0</v>
          </cell>
          <cell r="G410">
            <v>0</v>
          </cell>
          <cell r="H410">
            <v>0</v>
          </cell>
          <cell r="I410">
            <v>9.5249999999999986</v>
          </cell>
          <cell r="J410">
            <v>22.224999999999998</v>
          </cell>
          <cell r="K410">
            <v>0</v>
          </cell>
          <cell r="L410">
            <v>0</v>
          </cell>
          <cell r="M410">
            <v>8532744.2248</v>
          </cell>
          <cell r="N410">
            <v>127982.96983999998</v>
          </cell>
          <cell r="O410">
            <v>72430.822879999992</v>
          </cell>
          <cell r="P410">
            <v>57.657999999999994</v>
          </cell>
          <cell r="Q410">
            <v>2106131.0135359997</v>
          </cell>
          <cell r="R410">
            <v>46539.261759999994</v>
          </cell>
          <cell r="S410">
            <v>26383.173039999998</v>
          </cell>
          <cell r="T410">
            <v>28.448</v>
          </cell>
          <cell r="U410">
            <v>82413.822268799995</v>
          </cell>
          <cell r="V410">
            <v>146083511.39781222</v>
          </cell>
        </row>
        <row r="411">
          <cell r="B411" t="str">
            <v>L152X152X25.4</v>
          </cell>
          <cell r="C411">
            <v>55.805999999999997</v>
          </cell>
          <cell r="D411">
            <v>7096.7599999999993</v>
          </cell>
          <cell r="E411">
            <v>152.39999999999998</v>
          </cell>
          <cell r="F411">
            <v>0</v>
          </cell>
          <cell r="G411">
            <v>0</v>
          </cell>
          <cell r="H411">
            <v>0</v>
          </cell>
          <cell r="I411">
            <v>25.4</v>
          </cell>
          <cell r="J411">
            <v>38.099999999999994</v>
          </cell>
          <cell r="K411">
            <v>0</v>
          </cell>
          <cell r="L411">
            <v>0</v>
          </cell>
          <cell r="M411">
            <v>14734592.466239998</v>
          </cell>
          <cell r="N411">
            <v>252360.78559999997</v>
          </cell>
          <cell r="O411">
            <v>140109.39720000001</v>
          </cell>
          <cell r="P411">
            <v>45.466000000000001</v>
          </cell>
          <cell r="Q411">
            <v>14734592.466239998</v>
          </cell>
          <cell r="R411">
            <v>252360.78559999997</v>
          </cell>
          <cell r="S411">
            <v>140109.39720000001</v>
          </cell>
          <cell r="T411">
            <v>45.466000000000001</v>
          </cell>
          <cell r="U411">
            <v>1531731.6462079999</v>
          </cell>
          <cell r="V411">
            <v>2481271406.8304868</v>
          </cell>
        </row>
        <row r="412">
          <cell r="B412" t="str">
            <v>L152X152X22.2</v>
          </cell>
          <cell r="C412">
            <v>49.406911999999998</v>
          </cell>
          <cell r="D412">
            <v>6290.3099999999995</v>
          </cell>
          <cell r="E412">
            <v>152.39999999999998</v>
          </cell>
          <cell r="F412">
            <v>0</v>
          </cell>
          <cell r="G412">
            <v>0</v>
          </cell>
          <cell r="H412">
            <v>0</v>
          </cell>
          <cell r="I412">
            <v>22.224999999999998</v>
          </cell>
          <cell r="J412">
            <v>34.924999999999997</v>
          </cell>
          <cell r="K412">
            <v>0</v>
          </cell>
          <cell r="L412">
            <v>0</v>
          </cell>
          <cell r="M412">
            <v>13277782.476639997</v>
          </cell>
          <cell r="N412">
            <v>224502.77679999996</v>
          </cell>
          <cell r="O412">
            <v>124705.55704</v>
          </cell>
          <cell r="P412">
            <v>45.973999999999997</v>
          </cell>
          <cell r="Q412">
            <v>13277782.476639997</v>
          </cell>
          <cell r="R412">
            <v>224502.77679999996</v>
          </cell>
          <cell r="S412">
            <v>124705.55704</v>
          </cell>
          <cell r="T412">
            <v>45.973999999999997</v>
          </cell>
          <cell r="U412">
            <v>1044740.8782559998</v>
          </cell>
          <cell r="V412">
            <v>1721314904.5220153</v>
          </cell>
        </row>
        <row r="413">
          <cell r="B413" t="str">
            <v>L152X152X19</v>
          </cell>
          <cell r="C413">
            <v>42.859007999999996</v>
          </cell>
          <cell r="D413">
            <v>5458.0536000000002</v>
          </cell>
          <cell r="E413">
            <v>152.39999999999998</v>
          </cell>
          <cell r="F413">
            <v>0</v>
          </cell>
          <cell r="G413">
            <v>0</v>
          </cell>
          <cell r="H413">
            <v>0</v>
          </cell>
          <cell r="I413">
            <v>19.049999999999997</v>
          </cell>
          <cell r="J413">
            <v>31.75</v>
          </cell>
          <cell r="K413">
            <v>0</v>
          </cell>
          <cell r="L413">
            <v>0</v>
          </cell>
          <cell r="M413">
            <v>11696103.059359999</v>
          </cell>
          <cell r="N413">
            <v>195006.06159999999</v>
          </cell>
          <cell r="O413">
            <v>108810.10495999998</v>
          </cell>
          <cell r="P413">
            <v>46.228000000000002</v>
          </cell>
          <cell r="Q413">
            <v>11696103.059359999</v>
          </cell>
          <cell r="R413">
            <v>195006.06159999999</v>
          </cell>
          <cell r="S413">
            <v>108810.10495999998</v>
          </cell>
          <cell r="T413">
            <v>46.228000000000002</v>
          </cell>
          <cell r="U413">
            <v>670132.59521599999</v>
          </cell>
          <cell r="V413">
            <v>1119794563.4722002</v>
          </cell>
        </row>
        <row r="414">
          <cell r="B414" t="str">
            <v>L152X152X15.9</v>
          </cell>
          <cell r="C414">
            <v>36.162287999999997</v>
          </cell>
          <cell r="D414">
            <v>4599.9907999999996</v>
          </cell>
          <cell r="E414">
            <v>152.39999999999998</v>
          </cell>
          <cell r="F414">
            <v>0</v>
          </cell>
          <cell r="G414">
            <v>0</v>
          </cell>
          <cell r="H414">
            <v>0</v>
          </cell>
          <cell r="I414">
            <v>15.875</v>
          </cell>
          <cell r="J414">
            <v>28.574999999999999</v>
          </cell>
          <cell r="K414">
            <v>0</v>
          </cell>
          <cell r="L414">
            <v>0</v>
          </cell>
          <cell r="M414">
            <v>10031177.35696</v>
          </cell>
          <cell r="N414">
            <v>165509.34639999998</v>
          </cell>
          <cell r="O414">
            <v>92423.040959999984</v>
          </cell>
          <cell r="P414">
            <v>46.735999999999997</v>
          </cell>
          <cell r="Q414">
            <v>10031177.35696</v>
          </cell>
          <cell r="R414">
            <v>165509.34639999998</v>
          </cell>
          <cell r="S414">
            <v>92423.040959999984</v>
          </cell>
          <cell r="T414">
            <v>46.735999999999997</v>
          </cell>
          <cell r="U414">
            <v>397501.01144799992</v>
          </cell>
          <cell r="V414">
            <v>671339666.35023999</v>
          </cell>
        </row>
        <row r="415">
          <cell r="B415" t="str">
            <v>L152X152X14.3</v>
          </cell>
          <cell r="C415">
            <v>32.739519999999999</v>
          </cell>
          <cell r="D415">
            <v>4161.2820000000002</v>
          </cell>
          <cell r="E415">
            <v>152.39999999999998</v>
          </cell>
          <cell r="F415">
            <v>0</v>
          </cell>
          <cell r="G415">
            <v>0</v>
          </cell>
          <cell r="H415">
            <v>0</v>
          </cell>
          <cell r="I415">
            <v>14.2875</v>
          </cell>
          <cell r="J415">
            <v>26.987499999999997</v>
          </cell>
          <cell r="K415">
            <v>0</v>
          </cell>
          <cell r="L415">
            <v>0</v>
          </cell>
          <cell r="M415">
            <v>9157091.3631999996</v>
          </cell>
          <cell r="N415">
            <v>150433.24751999998</v>
          </cell>
          <cell r="O415">
            <v>83901.76767999999</v>
          </cell>
          <cell r="P415">
            <v>46.99</v>
          </cell>
          <cell r="Q415">
            <v>9157091.3631999996</v>
          </cell>
          <cell r="R415">
            <v>150269.37688</v>
          </cell>
          <cell r="S415">
            <v>83901.76767999999</v>
          </cell>
          <cell r="T415">
            <v>46.99</v>
          </cell>
          <cell r="U415">
            <v>293026.92362239998</v>
          </cell>
          <cell r="V415">
            <v>496791353.0991776</v>
          </cell>
        </row>
        <row r="416">
          <cell r="B416" t="str">
            <v>L152X152X12.7</v>
          </cell>
          <cell r="C416">
            <v>29.167936000000001</v>
          </cell>
          <cell r="D416">
            <v>3722.5731999999994</v>
          </cell>
          <cell r="E416">
            <v>152.39999999999998</v>
          </cell>
          <cell r="F416">
            <v>0</v>
          </cell>
          <cell r="G416">
            <v>0</v>
          </cell>
          <cell r="H416">
            <v>0</v>
          </cell>
          <cell r="I416">
            <v>12.7</v>
          </cell>
          <cell r="J416">
            <v>25.4</v>
          </cell>
          <cell r="K416">
            <v>0</v>
          </cell>
          <cell r="L416">
            <v>0</v>
          </cell>
          <cell r="M416">
            <v>8283005.3694399986</v>
          </cell>
          <cell r="N416">
            <v>134701.66608</v>
          </cell>
          <cell r="O416">
            <v>75216.623759999988</v>
          </cell>
          <cell r="P416">
            <v>47.244</v>
          </cell>
          <cell r="Q416">
            <v>8283005.3694399986</v>
          </cell>
          <cell r="R416">
            <v>134701.66608</v>
          </cell>
          <cell r="S416">
            <v>75216.623759999988</v>
          </cell>
          <cell r="T416">
            <v>47.244</v>
          </cell>
          <cell r="U416">
            <v>208531.94422559999</v>
          </cell>
          <cell r="V416">
            <v>354467343.83292669</v>
          </cell>
        </row>
        <row r="417">
          <cell r="B417" t="str">
            <v>L152X152X11.1</v>
          </cell>
          <cell r="C417">
            <v>25.745168</v>
          </cell>
          <cell r="D417">
            <v>3277.4128000000001</v>
          </cell>
          <cell r="E417">
            <v>152.39999999999998</v>
          </cell>
          <cell r="F417">
            <v>0</v>
          </cell>
          <cell r="G417">
            <v>0</v>
          </cell>
          <cell r="H417">
            <v>0</v>
          </cell>
          <cell r="I417">
            <v>11.112499999999999</v>
          </cell>
          <cell r="J417">
            <v>23.8125</v>
          </cell>
          <cell r="K417">
            <v>0</v>
          </cell>
          <cell r="L417">
            <v>0</v>
          </cell>
          <cell r="M417">
            <v>7325673.0905599995</v>
          </cell>
          <cell r="N417">
            <v>118806.21399999999</v>
          </cell>
          <cell r="O417">
            <v>66531.479839999985</v>
          </cell>
          <cell r="P417">
            <v>47.244</v>
          </cell>
          <cell r="Q417">
            <v>7325673.0905599995</v>
          </cell>
          <cell r="R417">
            <v>118806.21399999999</v>
          </cell>
          <cell r="S417">
            <v>66531.479839999985</v>
          </cell>
          <cell r="T417">
            <v>47.244</v>
          </cell>
          <cell r="U417">
            <v>141518.68470399998</v>
          </cell>
          <cell r="V417">
            <v>241413744.0195463</v>
          </cell>
        </row>
        <row r="418">
          <cell r="B418" t="str">
            <v>L152X152X9.5</v>
          </cell>
          <cell r="C418">
            <v>22.173583999999998</v>
          </cell>
          <cell r="D418">
            <v>2825.8008</v>
          </cell>
          <cell r="E418">
            <v>152.39999999999998</v>
          </cell>
          <cell r="F418">
            <v>0</v>
          </cell>
          <cell r="G418">
            <v>0</v>
          </cell>
          <cell r="H418">
            <v>0</v>
          </cell>
          <cell r="I418">
            <v>9.5249999999999986</v>
          </cell>
          <cell r="J418">
            <v>22.224999999999998</v>
          </cell>
          <cell r="K418">
            <v>0</v>
          </cell>
          <cell r="L418">
            <v>0</v>
          </cell>
          <cell r="M418">
            <v>6409963.9542399999</v>
          </cell>
          <cell r="N418">
            <v>102746.89127999998</v>
          </cell>
          <cell r="O418">
            <v>57518.594639999988</v>
          </cell>
          <cell r="P418">
            <v>47.497999999999998</v>
          </cell>
          <cell r="Q418">
            <v>6409963.9542399999</v>
          </cell>
          <cell r="R418">
            <v>102583.02063999999</v>
          </cell>
          <cell r="S418">
            <v>57518.594639999988</v>
          </cell>
          <cell r="T418">
            <v>47.497999999999998</v>
          </cell>
          <cell r="U418">
            <v>90738.450780799991</v>
          </cell>
          <cell r="V418">
            <v>154408123.26055518</v>
          </cell>
        </row>
        <row r="419">
          <cell r="B419" t="str">
            <v>L152X152X7.9</v>
          </cell>
          <cell r="C419">
            <v>18.602</v>
          </cell>
          <cell r="D419">
            <v>2367.7372</v>
          </cell>
          <cell r="E419">
            <v>152.39999999999998</v>
          </cell>
          <cell r="F419">
            <v>0</v>
          </cell>
          <cell r="G419">
            <v>0</v>
          </cell>
          <cell r="H419">
            <v>0</v>
          </cell>
          <cell r="I419">
            <v>7.9375</v>
          </cell>
          <cell r="J419">
            <v>20.637499999999999</v>
          </cell>
          <cell r="K419">
            <v>0</v>
          </cell>
          <cell r="L419">
            <v>0</v>
          </cell>
          <cell r="M419">
            <v>5411008.5327999992</v>
          </cell>
          <cell r="N419">
            <v>86195.956639999989</v>
          </cell>
          <cell r="O419">
            <v>48341.838799999998</v>
          </cell>
          <cell r="P419">
            <v>47.751999999999995</v>
          </cell>
          <cell r="Q419">
            <v>5411008.5327999992</v>
          </cell>
          <cell r="R419">
            <v>86195.956639999989</v>
          </cell>
          <cell r="S419">
            <v>48341.838799999998</v>
          </cell>
          <cell r="T419">
            <v>47.751999999999995</v>
          </cell>
          <cell r="U419">
            <v>53693.853902399998</v>
          </cell>
          <cell r="V419">
            <v>90765122.890552446</v>
          </cell>
        </row>
        <row r="420">
          <cell r="B420" t="str">
            <v>L152X102X22.2</v>
          </cell>
          <cell r="C420">
            <v>40.477951999999995</v>
          </cell>
          <cell r="D420">
            <v>5148.3768</v>
          </cell>
          <cell r="E420">
            <v>152.39999999999998</v>
          </cell>
          <cell r="F420">
            <v>0</v>
          </cell>
          <cell r="G420">
            <v>0</v>
          </cell>
          <cell r="H420">
            <v>0</v>
          </cell>
          <cell r="I420">
            <v>22.224999999999998</v>
          </cell>
          <cell r="J420">
            <v>34.924999999999997</v>
          </cell>
          <cell r="K420">
            <v>0</v>
          </cell>
          <cell r="L420">
            <v>0</v>
          </cell>
          <cell r="M420">
            <v>11529610.489119999</v>
          </cell>
          <cell r="N420">
            <v>208115.71279999998</v>
          </cell>
          <cell r="O420">
            <v>116839.76631999998</v>
          </cell>
          <cell r="P420">
            <v>47.244</v>
          </cell>
          <cell r="Q420">
            <v>4037444.8283199994</v>
          </cell>
          <cell r="R420">
            <v>102583.02063999999</v>
          </cell>
          <cell r="S420">
            <v>55224.405679999996</v>
          </cell>
          <cell r="T420">
            <v>27.94</v>
          </cell>
          <cell r="U420">
            <v>844949.79396799987</v>
          </cell>
          <cell r="V420">
            <v>1084884900.8219879</v>
          </cell>
        </row>
        <row r="421">
          <cell r="B421" t="str">
            <v>L152X102X19</v>
          </cell>
          <cell r="C421">
            <v>35.120576</v>
          </cell>
          <cell r="D421">
            <v>4477.4103999999998</v>
          </cell>
          <cell r="E421">
            <v>152.39999999999998</v>
          </cell>
          <cell r="F421">
            <v>0</v>
          </cell>
          <cell r="G421">
            <v>0</v>
          </cell>
          <cell r="H421">
            <v>0</v>
          </cell>
          <cell r="I421">
            <v>19.049999999999997</v>
          </cell>
          <cell r="J421">
            <v>31.75</v>
          </cell>
          <cell r="K421">
            <v>0</v>
          </cell>
          <cell r="L421">
            <v>0</v>
          </cell>
          <cell r="M421">
            <v>10197669.927199999</v>
          </cell>
          <cell r="N421">
            <v>181896.41039999996</v>
          </cell>
          <cell r="O421">
            <v>102091.40871999999</v>
          </cell>
          <cell r="P421">
            <v>47.751999999999995</v>
          </cell>
          <cell r="Q421">
            <v>3592077.2029280001</v>
          </cell>
          <cell r="R421">
            <v>88817.886879999991</v>
          </cell>
          <cell r="S421">
            <v>48341.838799999998</v>
          </cell>
          <cell r="T421">
            <v>28.448</v>
          </cell>
          <cell r="U421">
            <v>545263.16753600002</v>
          </cell>
          <cell r="V421">
            <v>708934687.66585338</v>
          </cell>
        </row>
        <row r="422">
          <cell r="B422" t="str">
            <v>L152X102X15.9</v>
          </cell>
          <cell r="C422">
            <v>29.614383999999998</v>
          </cell>
          <cell r="D422">
            <v>3780.6376</v>
          </cell>
          <cell r="E422">
            <v>152.39999999999998</v>
          </cell>
          <cell r="F422">
            <v>0</v>
          </cell>
          <cell r="G422">
            <v>0</v>
          </cell>
          <cell r="H422">
            <v>0</v>
          </cell>
          <cell r="I422">
            <v>15.875</v>
          </cell>
          <cell r="J422">
            <v>28.574999999999999</v>
          </cell>
          <cell r="K422">
            <v>0</v>
          </cell>
          <cell r="L422">
            <v>0</v>
          </cell>
          <cell r="M422">
            <v>8740859.9375999998</v>
          </cell>
          <cell r="N422">
            <v>154693.88415999999</v>
          </cell>
          <cell r="O422">
            <v>86687.56856</v>
          </cell>
          <cell r="P422">
            <v>48.005999999999993</v>
          </cell>
          <cell r="Q422">
            <v>3113411.0634880001</v>
          </cell>
          <cell r="R422">
            <v>74725.011839999992</v>
          </cell>
          <cell r="S422">
            <v>41295.401279999998</v>
          </cell>
          <cell r="T422">
            <v>28.701999999999995</v>
          </cell>
          <cell r="U422">
            <v>322579.35483999999</v>
          </cell>
          <cell r="V422">
            <v>426972027.79875267</v>
          </cell>
        </row>
        <row r="423">
          <cell r="B423" t="str">
            <v>L152X102X14.3</v>
          </cell>
          <cell r="C423">
            <v>26.935696</v>
          </cell>
          <cell r="D423">
            <v>3425.7995999999994</v>
          </cell>
          <cell r="E423">
            <v>152.39999999999998</v>
          </cell>
          <cell r="F423">
            <v>0</v>
          </cell>
          <cell r="G423">
            <v>0</v>
          </cell>
          <cell r="H423">
            <v>0</v>
          </cell>
          <cell r="I423">
            <v>14.2875</v>
          </cell>
          <cell r="J423">
            <v>26.987499999999997</v>
          </cell>
          <cell r="K423">
            <v>0</v>
          </cell>
          <cell r="L423">
            <v>0</v>
          </cell>
          <cell r="M423">
            <v>7991643.3715199986</v>
          </cell>
          <cell r="N423">
            <v>140764.87975999998</v>
          </cell>
          <cell r="O423">
            <v>78821.777839999981</v>
          </cell>
          <cell r="P423">
            <v>48.26</v>
          </cell>
          <cell r="Q423">
            <v>2855347.5796159999</v>
          </cell>
          <cell r="R423">
            <v>67678.574319999985</v>
          </cell>
          <cell r="S423">
            <v>37526.376559999997</v>
          </cell>
          <cell r="T423">
            <v>28.955999999999996</v>
          </cell>
          <cell r="U423">
            <v>238084.37544319997</v>
          </cell>
          <cell r="V423">
            <v>316872322.51731324</v>
          </cell>
        </row>
        <row r="424">
          <cell r="B424" t="str">
            <v>L152X102X12.7</v>
          </cell>
          <cell r="C424">
            <v>24.108191999999999</v>
          </cell>
          <cell r="D424">
            <v>3064.5099999999998</v>
          </cell>
          <cell r="E424">
            <v>152.39999999999998</v>
          </cell>
          <cell r="F424">
            <v>0</v>
          </cell>
          <cell r="G424">
            <v>0</v>
          </cell>
          <cell r="H424">
            <v>0</v>
          </cell>
          <cell r="I424">
            <v>12.7</v>
          </cell>
          <cell r="J424">
            <v>25.4</v>
          </cell>
          <cell r="K424">
            <v>0</v>
          </cell>
          <cell r="L424">
            <v>0</v>
          </cell>
          <cell r="M424">
            <v>7200803.6628799997</v>
          </cell>
          <cell r="N424">
            <v>126344.26343999998</v>
          </cell>
          <cell r="O424">
            <v>70628.245839999989</v>
          </cell>
          <cell r="P424">
            <v>48.513999999999996</v>
          </cell>
          <cell r="Q424">
            <v>2588959.4672319996</v>
          </cell>
          <cell r="R424">
            <v>60468.266159999992</v>
          </cell>
          <cell r="S424">
            <v>33757.351839999996</v>
          </cell>
          <cell r="T424">
            <v>28.955999999999996</v>
          </cell>
          <cell r="U424">
            <v>169406.19021919998</v>
          </cell>
          <cell r="V424">
            <v>226375735.49330091</v>
          </cell>
        </row>
        <row r="425">
          <cell r="B425" t="str">
            <v>L152X102X11.1</v>
          </cell>
          <cell r="C425">
            <v>21.131871999999998</v>
          </cell>
          <cell r="D425">
            <v>2696.7687999999998</v>
          </cell>
          <cell r="E425">
            <v>152.39999999999998</v>
          </cell>
          <cell r="F425">
            <v>0</v>
          </cell>
          <cell r="G425">
            <v>0</v>
          </cell>
          <cell r="H425">
            <v>0</v>
          </cell>
          <cell r="I425">
            <v>11.112499999999999</v>
          </cell>
          <cell r="J425">
            <v>23.8125</v>
          </cell>
          <cell r="K425">
            <v>0</v>
          </cell>
          <cell r="L425">
            <v>0</v>
          </cell>
          <cell r="M425">
            <v>6409963.9542399999</v>
          </cell>
          <cell r="N425">
            <v>111595.90583999998</v>
          </cell>
          <cell r="O425">
            <v>62434.713839999997</v>
          </cell>
          <cell r="P425">
            <v>48.767999999999994</v>
          </cell>
          <cell r="Q425">
            <v>2314246.7263359996</v>
          </cell>
          <cell r="R425">
            <v>53094.087359999998</v>
          </cell>
          <cell r="S425">
            <v>29988.327119999998</v>
          </cell>
          <cell r="T425">
            <v>29.209999999999997</v>
          </cell>
          <cell r="U425">
            <v>114879.8734656</v>
          </cell>
          <cell r="V425">
            <v>154408123.26055518</v>
          </cell>
        </row>
        <row r="426">
          <cell r="B426" t="str">
            <v>L152X102X9.5</v>
          </cell>
          <cell r="C426">
            <v>18.304368</v>
          </cell>
          <cell r="D426">
            <v>2329.0275999999999</v>
          </cell>
          <cell r="E426">
            <v>152.39999999999998</v>
          </cell>
          <cell r="F426">
            <v>0</v>
          </cell>
          <cell r="G426">
            <v>0</v>
          </cell>
          <cell r="H426">
            <v>0</v>
          </cell>
          <cell r="I426">
            <v>9.5249999999999986</v>
          </cell>
          <cell r="J426">
            <v>22.224999999999998</v>
          </cell>
          <cell r="K426">
            <v>0</v>
          </cell>
          <cell r="L426">
            <v>0</v>
          </cell>
          <cell r="M426">
            <v>5577501.1030399995</v>
          </cell>
          <cell r="N426">
            <v>96519.806959999987</v>
          </cell>
          <cell r="O426">
            <v>54077.311199999989</v>
          </cell>
          <cell r="P426">
            <v>49.021999999999998</v>
          </cell>
          <cell r="Q426">
            <v>2022884.728416</v>
          </cell>
          <cell r="R426">
            <v>45719.908559999996</v>
          </cell>
          <cell r="S426">
            <v>25891.561119999998</v>
          </cell>
          <cell r="T426">
            <v>29.463999999999995</v>
          </cell>
          <cell r="U426">
            <v>73672.962331199989</v>
          </cell>
          <cell r="V426">
            <v>99089734.753295422</v>
          </cell>
        </row>
        <row r="427">
          <cell r="B427" t="str">
            <v>L152X102X7.9</v>
          </cell>
          <cell r="C427">
            <v>15.328048000000001</v>
          </cell>
          <cell r="D427">
            <v>1954.8347999999999</v>
          </cell>
          <cell r="E427">
            <v>152.39999999999998</v>
          </cell>
          <cell r="F427">
            <v>0</v>
          </cell>
          <cell r="G427">
            <v>0</v>
          </cell>
          <cell r="H427">
            <v>0</v>
          </cell>
          <cell r="I427">
            <v>7.9375</v>
          </cell>
          <cell r="J427">
            <v>20.637499999999999</v>
          </cell>
          <cell r="K427">
            <v>0</v>
          </cell>
          <cell r="L427">
            <v>0</v>
          </cell>
          <cell r="M427">
            <v>4745038.25184</v>
          </cell>
          <cell r="N427">
            <v>81279.837439999988</v>
          </cell>
          <cell r="O427">
            <v>45392.167279999994</v>
          </cell>
          <cell r="P427">
            <v>49.275999999999996</v>
          </cell>
          <cell r="Q427">
            <v>1719035.7877279997</v>
          </cell>
          <cell r="R427">
            <v>38181.859120000001</v>
          </cell>
          <cell r="S427">
            <v>21958.66576</v>
          </cell>
          <cell r="T427">
            <v>29.717999999999996</v>
          </cell>
          <cell r="U427">
            <v>43288.068262399996</v>
          </cell>
          <cell r="V427">
            <v>58272283.039200827</v>
          </cell>
        </row>
        <row r="428">
          <cell r="B428" t="str">
            <v>L152X89X12.7</v>
          </cell>
          <cell r="C428">
            <v>22.917663999999998</v>
          </cell>
          <cell r="D428">
            <v>2916.1231999999995</v>
          </cell>
          <cell r="E428">
            <v>152.39999999999998</v>
          </cell>
          <cell r="F428">
            <v>0</v>
          </cell>
          <cell r="G428">
            <v>0</v>
          </cell>
          <cell r="H428">
            <v>0</v>
          </cell>
          <cell r="I428">
            <v>12.7</v>
          </cell>
          <cell r="J428">
            <v>25.4</v>
          </cell>
          <cell r="K428">
            <v>0</v>
          </cell>
          <cell r="L428">
            <v>0</v>
          </cell>
          <cell r="M428">
            <v>6909441.6649599997</v>
          </cell>
          <cell r="N428">
            <v>122739.10935999999</v>
          </cell>
          <cell r="O428">
            <v>69317.280719999995</v>
          </cell>
          <cell r="P428">
            <v>48.767999999999994</v>
          </cell>
          <cell r="Q428">
            <v>1764821.2445439999</v>
          </cell>
          <cell r="R428">
            <v>47194.744319999991</v>
          </cell>
          <cell r="S428">
            <v>26055.431759999999</v>
          </cell>
          <cell r="T428">
            <v>24.587199999999999</v>
          </cell>
          <cell r="U428">
            <v>160665.33028159998</v>
          </cell>
          <cell r="V428">
            <v>209189440.03473479</v>
          </cell>
        </row>
        <row r="429">
          <cell r="B429" t="str">
            <v>L152X89X9.5</v>
          </cell>
          <cell r="C429">
            <v>17.411472</v>
          </cell>
          <cell r="D429">
            <v>2219.3503999999998</v>
          </cell>
          <cell r="E429">
            <v>152.39999999999998</v>
          </cell>
          <cell r="F429">
            <v>0</v>
          </cell>
          <cell r="G429">
            <v>0</v>
          </cell>
          <cell r="H429">
            <v>0</v>
          </cell>
          <cell r="I429">
            <v>9.5249999999999986</v>
          </cell>
          <cell r="J429">
            <v>22.224999999999998</v>
          </cell>
          <cell r="K429">
            <v>0</v>
          </cell>
          <cell r="L429">
            <v>0</v>
          </cell>
          <cell r="M429">
            <v>5369385.3902399996</v>
          </cell>
          <cell r="N429">
            <v>94061.747359999994</v>
          </cell>
          <cell r="O429">
            <v>52930.216719999997</v>
          </cell>
          <cell r="P429">
            <v>49.021999999999998</v>
          </cell>
          <cell r="Q429">
            <v>1386050.6472479999</v>
          </cell>
          <cell r="R429">
            <v>35723.79952</v>
          </cell>
          <cell r="S429">
            <v>19992.218079999999</v>
          </cell>
          <cell r="T429">
            <v>24.993599999999997</v>
          </cell>
          <cell r="U429">
            <v>69926.879500800002</v>
          </cell>
          <cell r="V429">
            <v>91570730.490172744</v>
          </cell>
        </row>
        <row r="430">
          <cell r="B430" t="str">
            <v>L152X89X7.9</v>
          </cell>
          <cell r="C430">
            <v>14.628612799999999</v>
          </cell>
          <cell r="D430">
            <v>1864.5124000000001</v>
          </cell>
          <cell r="E430">
            <v>152.39999999999998</v>
          </cell>
          <cell r="F430">
            <v>0</v>
          </cell>
          <cell r="G430">
            <v>0</v>
          </cell>
          <cell r="H430">
            <v>0</v>
          </cell>
          <cell r="I430">
            <v>7.9375</v>
          </cell>
          <cell r="J430">
            <v>20.637499999999999</v>
          </cell>
          <cell r="K430">
            <v>0</v>
          </cell>
          <cell r="L430">
            <v>0</v>
          </cell>
          <cell r="M430">
            <v>4536922.5390399992</v>
          </cell>
          <cell r="N430">
            <v>79313.389759999991</v>
          </cell>
          <cell r="O430">
            <v>44572.814079999996</v>
          </cell>
          <cell r="P430">
            <v>49.275999999999996</v>
          </cell>
          <cell r="Q430">
            <v>1182097.2487039999</v>
          </cell>
          <cell r="R430">
            <v>29824.456479999997</v>
          </cell>
          <cell r="S430">
            <v>16878.675919999998</v>
          </cell>
          <cell r="T430">
            <v>25.171399999999998</v>
          </cell>
          <cell r="U430">
            <v>41206.911134399998</v>
          </cell>
          <cell r="V430">
            <v>53975709.174559295</v>
          </cell>
        </row>
        <row r="431">
          <cell r="B431" t="str">
            <v>L127X127X22.2</v>
          </cell>
          <cell r="C431">
            <v>40.626767999999998</v>
          </cell>
          <cell r="D431">
            <v>5174.1831999999995</v>
          </cell>
          <cell r="E431">
            <v>127</v>
          </cell>
          <cell r="F431">
            <v>0</v>
          </cell>
          <cell r="G431">
            <v>0</v>
          </cell>
          <cell r="H431">
            <v>0</v>
          </cell>
          <cell r="I431">
            <v>22.224999999999998</v>
          </cell>
          <cell r="J431">
            <v>34.924999999999997</v>
          </cell>
          <cell r="K431">
            <v>0</v>
          </cell>
          <cell r="L431">
            <v>0</v>
          </cell>
          <cell r="M431">
            <v>7408919.3756799996</v>
          </cell>
          <cell r="N431">
            <v>152563.56584</v>
          </cell>
          <cell r="O431">
            <v>84557.250239999994</v>
          </cell>
          <cell r="P431">
            <v>37.845999999999997</v>
          </cell>
          <cell r="Q431">
            <v>7408919.3756799996</v>
          </cell>
          <cell r="R431">
            <v>152399.69519999999</v>
          </cell>
          <cell r="S431">
            <v>84557.250239999994</v>
          </cell>
          <cell r="T431">
            <v>37.845999999999997</v>
          </cell>
          <cell r="U431">
            <v>861599.0509919998</v>
          </cell>
          <cell r="V431">
            <v>947931608.88653874</v>
          </cell>
        </row>
        <row r="432">
          <cell r="B432" t="str">
            <v>L127X127X19</v>
          </cell>
          <cell r="C432">
            <v>35.269391999999996</v>
          </cell>
          <cell r="D432">
            <v>4503.2168000000001</v>
          </cell>
          <cell r="E432">
            <v>127</v>
          </cell>
          <cell r="F432">
            <v>0</v>
          </cell>
          <cell r="G432">
            <v>0</v>
          </cell>
          <cell r="H432">
            <v>0</v>
          </cell>
          <cell r="I432">
            <v>19.049999999999997</v>
          </cell>
          <cell r="J432">
            <v>31.75</v>
          </cell>
          <cell r="K432">
            <v>0</v>
          </cell>
          <cell r="L432">
            <v>0</v>
          </cell>
          <cell r="M432">
            <v>6534833.3819199987</v>
          </cell>
          <cell r="N432">
            <v>133390.70095999999</v>
          </cell>
          <cell r="O432">
            <v>74069.529279999988</v>
          </cell>
          <cell r="P432">
            <v>38.099999999999994</v>
          </cell>
          <cell r="Q432">
            <v>6534833.3819199987</v>
          </cell>
          <cell r="R432">
            <v>133390.70095999999</v>
          </cell>
          <cell r="S432">
            <v>74069.529279999988</v>
          </cell>
          <cell r="T432">
            <v>38.099999999999994</v>
          </cell>
          <cell r="U432">
            <v>553587.79604799999</v>
          </cell>
          <cell r="V432">
            <v>623003210.37302268</v>
          </cell>
        </row>
        <row r="433">
          <cell r="B433" t="str">
            <v>L127X127X15.9</v>
          </cell>
          <cell r="C433">
            <v>29.912016000000001</v>
          </cell>
          <cell r="D433">
            <v>3806.444</v>
          </cell>
          <cell r="E433">
            <v>127</v>
          </cell>
          <cell r="F433">
            <v>0</v>
          </cell>
          <cell r="G433">
            <v>0</v>
          </cell>
          <cell r="H433">
            <v>0</v>
          </cell>
          <cell r="I433">
            <v>15.875</v>
          </cell>
          <cell r="J433">
            <v>28.574999999999999</v>
          </cell>
          <cell r="K433">
            <v>0</v>
          </cell>
          <cell r="L433">
            <v>0</v>
          </cell>
          <cell r="M433">
            <v>5660747.3881599996</v>
          </cell>
          <cell r="N433">
            <v>113562.35351999999</v>
          </cell>
          <cell r="O433">
            <v>63090.196399999993</v>
          </cell>
          <cell r="P433">
            <v>38.607999999999997</v>
          </cell>
          <cell r="Q433">
            <v>5660747.3881599996</v>
          </cell>
          <cell r="R433">
            <v>113398.48287999998</v>
          </cell>
          <cell r="S433">
            <v>63090.196399999993</v>
          </cell>
          <cell r="T433">
            <v>38.607999999999997</v>
          </cell>
          <cell r="U433">
            <v>329655.28907519998</v>
          </cell>
          <cell r="V433">
            <v>375950213.15613437</v>
          </cell>
        </row>
        <row r="434">
          <cell r="B434" t="str">
            <v>L127X127X12.7</v>
          </cell>
          <cell r="C434">
            <v>24.257007999999999</v>
          </cell>
          <cell r="D434">
            <v>3090.3163999999997</v>
          </cell>
          <cell r="E434">
            <v>127</v>
          </cell>
          <cell r="F434">
            <v>0</v>
          </cell>
          <cell r="G434">
            <v>0</v>
          </cell>
          <cell r="H434">
            <v>0</v>
          </cell>
          <cell r="I434">
            <v>12.7</v>
          </cell>
          <cell r="J434">
            <v>25.4</v>
          </cell>
          <cell r="K434">
            <v>0</v>
          </cell>
          <cell r="L434">
            <v>0</v>
          </cell>
          <cell r="M434">
            <v>4703415.1092799995</v>
          </cell>
          <cell r="N434">
            <v>92750.78224</v>
          </cell>
          <cell r="O434">
            <v>51619.251599999996</v>
          </cell>
          <cell r="P434">
            <v>38.862000000000002</v>
          </cell>
          <cell r="Q434">
            <v>4703415.1092799995</v>
          </cell>
          <cell r="R434">
            <v>92750.78224</v>
          </cell>
          <cell r="S434">
            <v>51619.251599999996</v>
          </cell>
          <cell r="T434">
            <v>38.862000000000002</v>
          </cell>
          <cell r="U434">
            <v>173568.50447519997</v>
          </cell>
          <cell r="V434">
            <v>199790684.70583141</v>
          </cell>
        </row>
        <row r="435">
          <cell r="B435" t="str">
            <v>L127X127X11.1</v>
          </cell>
          <cell r="C435">
            <v>21.429503999999998</v>
          </cell>
          <cell r="D435">
            <v>2722.5751999999998</v>
          </cell>
          <cell r="E435">
            <v>127</v>
          </cell>
          <cell r="F435">
            <v>0</v>
          </cell>
          <cell r="G435">
            <v>0</v>
          </cell>
          <cell r="H435">
            <v>0</v>
          </cell>
          <cell r="I435">
            <v>11.112499999999999</v>
          </cell>
          <cell r="J435">
            <v>23.8125</v>
          </cell>
          <cell r="K435">
            <v>0</v>
          </cell>
          <cell r="L435">
            <v>0</v>
          </cell>
          <cell r="M435">
            <v>4162314.2559999996</v>
          </cell>
          <cell r="N435">
            <v>81935.319999999992</v>
          </cell>
          <cell r="O435">
            <v>45556.037919999995</v>
          </cell>
          <cell r="P435">
            <v>39.116</v>
          </cell>
          <cell r="Q435">
            <v>4162314.2559999996</v>
          </cell>
          <cell r="R435">
            <v>81935.319999999992</v>
          </cell>
          <cell r="S435">
            <v>45556.037919999995</v>
          </cell>
          <cell r="T435">
            <v>39.116</v>
          </cell>
          <cell r="U435">
            <v>118209.72487039998</v>
          </cell>
          <cell r="V435">
            <v>136416220.20236877</v>
          </cell>
        </row>
        <row r="436">
          <cell r="B436" t="str">
            <v>L127X127X9.5</v>
          </cell>
          <cell r="C436">
            <v>18.453184</v>
          </cell>
          <cell r="D436">
            <v>2354.8339999999998</v>
          </cell>
          <cell r="E436">
            <v>127</v>
          </cell>
          <cell r="F436">
            <v>0</v>
          </cell>
          <cell r="G436">
            <v>0</v>
          </cell>
          <cell r="H436">
            <v>0</v>
          </cell>
          <cell r="I436">
            <v>9.5249999999999986</v>
          </cell>
          <cell r="J436">
            <v>22.224999999999998</v>
          </cell>
          <cell r="K436">
            <v>0</v>
          </cell>
          <cell r="L436">
            <v>0</v>
          </cell>
          <cell r="M436">
            <v>3646187.2882559993</v>
          </cell>
          <cell r="N436">
            <v>70955.987119999991</v>
          </cell>
          <cell r="O436">
            <v>39492.824240000002</v>
          </cell>
          <cell r="P436">
            <v>39.369999999999997</v>
          </cell>
          <cell r="Q436">
            <v>3646187.2882559993</v>
          </cell>
          <cell r="R436">
            <v>70955.987119999991</v>
          </cell>
          <cell r="S436">
            <v>39492.824240000002</v>
          </cell>
          <cell r="T436">
            <v>39.369999999999997</v>
          </cell>
          <cell r="U436">
            <v>76170.350884799991</v>
          </cell>
          <cell r="V436">
            <v>87811228.35861139</v>
          </cell>
        </row>
        <row r="437">
          <cell r="B437" t="str">
            <v>L127X127X7.9</v>
          </cell>
          <cell r="C437">
            <v>15.476863999999999</v>
          </cell>
          <cell r="D437">
            <v>1980.6411999999998</v>
          </cell>
          <cell r="E437">
            <v>127</v>
          </cell>
          <cell r="F437">
            <v>0</v>
          </cell>
          <cell r="G437">
            <v>0</v>
          </cell>
          <cell r="H437">
            <v>0</v>
          </cell>
          <cell r="I437">
            <v>7.9375</v>
          </cell>
          <cell r="J437">
            <v>20.637499999999999</v>
          </cell>
          <cell r="K437">
            <v>0</v>
          </cell>
          <cell r="L437">
            <v>0</v>
          </cell>
          <cell r="M437">
            <v>3096761.8064639997</v>
          </cell>
          <cell r="N437">
            <v>59812.783599999995</v>
          </cell>
          <cell r="O437">
            <v>33429.610560000001</v>
          </cell>
          <cell r="P437">
            <v>39.624000000000002</v>
          </cell>
          <cell r="Q437">
            <v>3096761.8064639997</v>
          </cell>
          <cell r="R437">
            <v>59812.783599999995</v>
          </cell>
          <cell r="S437">
            <v>33429.610560000001</v>
          </cell>
          <cell r="T437">
            <v>39.624000000000002</v>
          </cell>
          <cell r="U437">
            <v>44952.993964799993</v>
          </cell>
          <cell r="V437">
            <v>51827422.242238529</v>
          </cell>
        </row>
        <row r="438">
          <cell r="B438" t="str">
            <v>L127X89X19</v>
          </cell>
          <cell r="C438">
            <v>29.465568000000001</v>
          </cell>
          <cell r="D438">
            <v>3754.8312000000001</v>
          </cell>
          <cell r="E438">
            <v>127</v>
          </cell>
          <cell r="F438">
            <v>0</v>
          </cell>
          <cell r="G438">
            <v>0</v>
          </cell>
          <cell r="H438">
            <v>0</v>
          </cell>
          <cell r="I438">
            <v>19.049999999999997</v>
          </cell>
          <cell r="J438">
            <v>30.162499999999998</v>
          </cell>
          <cell r="K438">
            <v>0</v>
          </cell>
          <cell r="L438">
            <v>0</v>
          </cell>
          <cell r="M438">
            <v>5785616.8158399994</v>
          </cell>
          <cell r="N438">
            <v>124541.68639999998</v>
          </cell>
          <cell r="O438">
            <v>69808.892639999991</v>
          </cell>
          <cell r="P438">
            <v>39.369999999999997</v>
          </cell>
          <cell r="Q438">
            <v>2297597.4693119996</v>
          </cell>
          <cell r="R438">
            <v>66695.350479999994</v>
          </cell>
          <cell r="S438">
            <v>36051.540800000002</v>
          </cell>
          <cell r="T438">
            <v>24.739599999999999</v>
          </cell>
          <cell r="U438">
            <v>453692.25390399998</v>
          </cell>
          <cell r="V438">
            <v>408174517.14094591</v>
          </cell>
        </row>
        <row r="439">
          <cell r="B439" t="str">
            <v>L127X89X15.9</v>
          </cell>
          <cell r="C439">
            <v>25.001087999999999</v>
          </cell>
          <cell r="D439">
            <v>3180.6387999999997</v>
          </cell>
          <cell r="E439">
            <v>127</v>
          </cell>
          <cell r="F439">
            <v>0</v>
          </cell>
          <cell r="G439">
            <v>0</v>
          </cell>
          <cell r="H439">
            <v>0</v>
          </cell>
          <cell r="I439">
            <v>15.875</v>
          </cell>
          <cell r="J439">
            <v>26.987499999999997</v>
          </cell>
          <cell r="K439">
            <v>0</v>
          </cell>
          <cell r="L439">
            <v>0</v>
          </cell>
          <cell r="M439">
            <v>4994777.1071999995</v>
          </cell>
          <cell r="N439">
            <v>106515.916</v>
          </cell>
          <cell r="O439">
            <v>59485.042319999993</v>
          </cell>
          <cell r="P439">
            <v>39.624000000000002</v>
          </cell>
          <cell r="Q439">
            <v>1997910.8428799997</v>
          </cell>
          <cell r="R439">
            <v>56207.629519999995</v>
          </cell>
          <cell r="S439">
            <v>30807.680319999996</v>
          </cell>
          <cell r="T439">
            <v>25.069799999999997</v>
          </cell>
          <cell r="U439">
            <v>270966.65806559997</v>
          </cell>
          <cell r="V439">
            <v>246515925.48380813</v>
          </cell>
        </row>
        <row r="440">
          <cell r="B440" t="str">
            <v>L127X89X12.7</v>
          </cell>
          <cell r="C440">
            <v>20.238975999999997</v>
          </cell>
          <cell r="D440">
            <v>2580.64</v>
          </cell>
          <cell r="E440">
            <v>127</v>
          </cell>
          <cell r="F440">
            <v>0</v>
          </cell>
          <cell r="G440">
            <v>0</v>
          </cell>
          <cell r="H440">
            <v>0</v>
          </cell>
          <cell r="I440">
            <v>12.7</v>
          </cell>
          <cell r="J440">
            <v>23.8125</v>
          </cell>
          <cell r="K440">
            <v>0</v>
          </cell>
          <cell r="L440">
            <v>0</v>
          </cell>
          <cell r="M440">
            <v>4145664.9989760001</v>
          </cell>
          <cell r="N440">
            <v>87343.051119999989</v>
          </cell>
          <cell r="O440">
            <v>48669.58008</v>
          </cell>
          <cell r="P440">
            <v>40.131999999999998</v>
          </cell>
          <cell r="Q440">
            <v>1673250.3309119996</v>
          </cell>
          <cell r="R440">
            <v>45719.908559999996</v>
          </cell>
          <cell r="S440">
            <v>25399.949199999999</v>
          </cell>
          <cell r="T440">
            <v>25.4</v>
          </cell>
          <cell r="U440">
            <v>142767.37898079999</v>
          </cell>
          <cell r="V440">
            <v>131851110.47118713</v>
          </cell>
        </row>
        <row r="441">
          <cell r="B441" t="str">
            <v>L127X89X9.5</v>
          </cell>
          <cell r="C441">
            <v>15.476863999999999</v>
          </cell>
          <cell r="D441">
            <v>1967.7379999999998</v>
          </cell>
          <cell r="E441">
            <v>127</v>
          </cell>
          <cell r="F441">
            <v>0</v>
          </cell>
          <cell r="G441">
            <v>0</v>
          </cell>
          <cell r="H441">
            <v>0</v>
          </cell>
          <cell r="I441">
            <v>9.5249999999999986</v>
          </cell>
          <cell r="J441">
            <v>20.637499999999999</v>
          </cell>
          <cell r="K441">
            <v>0</v>
          </cell>
          <cell r="L441">
            <v>0</v>
          </cell>
          <cell r="M441">
            <v>3225793.5483999997</v>
          </cell>
          <cell r="N441">
            <v>67023.091759999996</v>
          </cell>
          <cell r="O441">
            <v>37362.505919999996</v>
          </cell>
          <cell r="P441">
            <v>40.386000000000003</v>
          </cell>
          <cell r="Q441">
            <v>1311128.9906399997</v>
          </cell>
          <cell r="R441">
            <v>34740.575680000002</v>
          </cell>
          <cell r="S441">
            <v>19500.606159999996</v>
          </cell>
          <cell r="T441">
            <v>25.907999999999998</v>
          </cell>
          <cell r="U441">
            <v>62434.713839999989</v>
          </cell>
          <cell r="V441">
            <v>58272283.039200827</v>
          </cell>
        </row>
        <row r="442">
          <cell r="B442" t="str">
            <v>L127X89X7.9</v>
          </cell>
          <cell r="C442">
            <v>12.976755199999999</v>
          </cell>
          <cell r="D442">
            <v>1651.6096</v>
          </cell>
          <cell r="E442">
            <v>127</v>
          </cell>
          <cell r="F442">
            <v>0</v>
          </cell>
          <cell r="G442">
            <v>0</v>
          </cell>
          <cell r="H442">
            <v>0</v>
          </cell>
          <cell r="I442">
            <v>7.9375</v>
          </cell>
          <cell r="J442">
            <v>19.049999999999997</v>
          </cell>
          <cell r="K442">
            <v>0</v>
          </cell>
          <cell r="L442">
            <v>0</v>
          </cell>
          <cell r="M442">
            <v>2738802.7804479999</v>
          </cell>
          <cell r="N442">
            <v>56535.370799999997</v>
          </cell>
          <cell r="O442">
            <v>31463.162879999996</v>
          </cell>
          <cell r="P442">
            <v>40.64</v>
          </cell>
          <cell r="Q442">
            <v>1119662.5348639998</v>
          </cell>
          <cell r="R442">
            <v>29005.103279999999</v>
          </cell>
          <cell r="S442">
            <v>16550.934639999999</v>
          </cell>
          <cell r="T442">
            <v>25.907999999999998</v>
          </cell>
          <cell r="U442">
            <v>36753.234880479999</v>
          </cell>
          <cell r="V442">
            <v>34372590.917132288</v>
          </cell>
        </row>
        <row r="443">
          <cell r="B443" t="str">
            <v>L127X89X6.4</v>
          </cell>
          <cell r="C443">
            <v>10.461764799999999</v>
          </cell>
          <cell r="D443">
            <v>1335.4811999999999</v>
          </cell>
          <cell r="E443">
            <v>127</v>
          </cell>
          <cell r="F443">
            <v>0</v>
          </cell>
          <cell r="G443">
            <v>0</v>
          </cell>
          <cell r="H443">
            <v>0</v>
          </cell>
          <cell r="I443">
            <v>6.35</v>
          </cell>
          <cell r="J443">
            <v>17.462499999999999</v>
          </cell>
          <cell r="K443">
            <v>0</v>
          </cell>
          <cell r="L443">
            <v>0</v>
          </cell>
          <cell r="M443">
            <v>2231000.4412159999</v>
          </cell>
          <cell r="N443">
            <v>45556.037919999995</v>
          </cell>
          <cell r="O443">
            <v>25399.949199999999</v>
          </cell>
          <cell r="P443">
            <v>40.893999999999998</v>
          </cell>
          <cell r="Q443">
            <v>915709.13631999993</v>
          </cell>
          <cell r="R443">
            <v>23269.630879999997</v>
          </cell>
          <cell r="S443">
            <v>13371.844223999999</v>
          </cell>
          <cell r="T443">
            <v>26.161999999999999</v>
          </cell>
          <cell r="U443">
            <v>19313.138147839996</v>
          </cell>
          <cell r="V443">
            <v>17991903.05818643</v>
          </cell>
        </row>
        <row r="444">
          <cell r="B444" t="str">
            <v>L127X76X12.7</v>
          </cell>
          <cell r="C444">
            <v>19.048448</v>
          </cell>
          <cell r="D444">
            <v>2419.35</v>
          </cell>
          <cell r="E444">
            <v>127</v>
          </cell>
          <cell r="F444">
            <v>0</v>
          </cell>
          <cell r="G444">
            <v>0</v>
          </cell>
          <cell r="H444">
            <v>0</v>
          </cell>
          <cell r="I444">
            <v>12.7</v>
          </cell>
          <cell r="J444">
            <v>23.8125</v>
          </cell>
          <cell r="K444">
            <v>0</v>
          </cell>
          <cell r="L444">
            <v>0</v>
          </cell>
          <cell r="M444">
            <v>3925062.3434079997</v>
          </cell>
          <cell r="N444">
            <v>83901.76767999999</v>
          </cell>
          <cell r="O444">
            <v>47358.614959999999</v>
          </cell>
          <cell r="P444">
            <v>40.131999999999998</v>
          </cell>
          <cell r="Q444">
            <v>1061390.1352799998</v>
          </cell>
          <cell r="R444">
            <v>34085.093119999998</v>
          </cell>
          <cell r="S444">
            <v>18517.382319999997</v>
          </cell>
          <cell r="T444">
            <v>20.929599999999997</v>
          </cell>
          <cell r="U444">
            <v>134026.51904319998</v>
          </cell>
          <cell r="V444">
            <v>119229924.74380262</v>
          </cell>
        </row>
        <row r="445">
          <cell r="B445" t="str">
            <v>L127X76X11.1</v>
          </cell>
          <cell r="C445">
            <v>16.816208</v>
          </cell>
          <cell r="D445">
            <v>2135.4796000000001</v>
          </cell>
          <cell r="E445">
            <v>127</v>
          </cell>
          <cell r="F445">
            <v>0</v>
          </cell>
          <cell r="G445">
            <v>0</v>
          </cell>
          <cell r="H445">
            <v>0</v>
          </cell>
          <cell r="I445">
            <v>11.112499999999999</v>
          </cell>
          <cell r="J445">
            <v>22.224999999999998</v>
          </cell>
          <cell r="K445">
            <v>0</v>
          </cell>
          <cell r="L445">
            <v>0</v>
          </cell>
          <cell r="M445">
            <v>3500506.2892959998</v>
          </cell>
          <cell r="N445">
            <v>74233.399919999996</v>
          </cell>
          <cell r="O445">
            <v>41950.883839999995</v>
          </cell>
          <cell r="P445">
            <v>40.386000000000003</v>
          </cell>
          <cell r="Q445">
            <v>953169.9646239999</v>
          </cell>
          <cell r="R445">
            <v>29824.456479999997</v>
          </cell>
          <cell r="S445">
            <v>16387.063999999998</v>
          </cell>
          <cell r="T445">
            <v>21.107399999999998</v>
          </cell>
          <cell r="U445">
            <v>91570.913631999996</v>
          </cell>
          <cell r="V445">
            <v>81634903.428189173</v>
          </cell>
        </row>
        <row r="446">
          <cell r="B446" t="str">
            <v>L127X76X9.5</v>
          </cell>
          <cell r="C446">
            <v>14.4946784</v>
          </cell>
          <cell r="D446">
            <v>1845.1575999999998</v>
          </cell>
          <cell r="E446">
            <v>127</v>
          </cell>
          <cell r="F446">
            <v>0</v>
          </cell>
          <cell r="G446">
            <v>0</v>
          </cell>
          <cell r="H446">
            <v>0</v>
          </cell>
          <cell r="I446">
            <v>9.5249999999999986</v>
          </cell>
          <cell r="J446">
            <v>20.637499999999999</v>
          </cell>
          <cell r="K446">
            <v>0</v>
          </cell>
          <cell r="L446">
            <v>0</v>
          </cell>
          <cell r="M446">
            <v>3059300.9781599995</v>
          </cell>
          <cell r="N446">
            <v>64401.161519999994</v>
          </cell>
          <cell r="O446">
            <v>36379.282079999997</v>
          </cell>
          <cell r="P446">
            <v>40.64</v>
          </cell>
          <cell r="Q446">
            <v>836625.16545599978</v>
          </cell>
          <cell r="R446">
            <v>25727.690479999997</v>
          </cell>
          <cell r="S446">
            <v>14322.293935999998</v>
          </cell>
          <cell r="T446">
            <v>21.2852</v>
          </cell>
          <cell r="U446">
            <v>58688.631009599987</v>
          </cell>
          <cell r="V446">
            <v>52633029.841858812</v>
          </cell>
        </row>
        <row r="447">
          <cell r="B447" t="str">
            <v>L127X76X7.9</v>
          </cell>
          <cell r="C447">
            <v>12.188030399999999</v>
          </cell>
          <cell r="D447">
            <v>1554.8356000000001</v>
          </cell>
          <cell r="E447">
            <v>127</v>
          </cell>
          <cell r="F447">
            <v>0</v>
          </cell>
          <cell r="G447">
            <v>0</v>
          </cell>
          <cell r="H447">
            <v>0</v>
          </cell>
          <cell r="I447">
            <v>7.9375</v>
          </cell>
          <cell r="J447">
            <v>19.049999999999997</v>
          </cell>
          <cell r="K447">
            <v>0</v>
          </cell>
          <cell r="L447">
            <v>0</v>
          </cell>
          <cell r="M447">
            <v>2597284.0957439998</v>
          </cell>
          <cell r="N447">
            <v>54405.052479999991</v>
          </cell>
          <cell r="O447">
            <v>30643.809679999998</v>
          </cell>
          <cell r="P447">
            <v>40.893999999999998</v>
          </cell>
          <cell r="Q447">
            <v>715918.05203199992</v>
          </cell>
          <cell r="R447">
            <v>21467.05384</v>
          </cell>
          <cell r="S447">
            <v>12110.040295999999</v>
          </cell>
          <cell r="T447">
            <v>21.488399999999999</v>
          </cell>
          <cell r="U447">
            <v>34630.454609919994</v>
          </cell>
          <cell r="V447">
            <v>31150160.518651135</v>
          </cell>
        </row>
        <row r="448">
          <cell r="B448" t="str">
            <v>L127X76X6.4</v>
          </cell>
          <cell r="C448">
            <v>9.8218559999999986</v>
          </cell>
          <cell r="D448">
            <v>1251.6103999999998</v>
          </cell>
          <cell r="E448">
            <v>127</v>
          </cell>
          <cell r="F448">
            <v>0</v>
          </cell>
          <cell r="G448">
            <v>0</v>
          </cell>
          <cell r="H448">
            <v>0</v>
          </cell>
          <cell r="I448">
            <v>6.35</v>
          </cell>
          <cell r="J448">
            <v>17.462499999999999</v>
          </cell>
          <cell r="K448">
            <v>0</v>
          </cell>
          <cell r="L448">
            <v>0</v>
          </cell>
          <cell r="M448">
            <v>2118617.9563039998</v>
          </cell>
          <cell r="N448">
            <v>43917.33152</v>
          </cell>
          <cell r="O448">
            <v>24744.466639999999</v>
          </cell>
          <cell r="P448">
            <v>41.148000000000003</v>
          </cell>
          <cell r="Q448">
            <v>586886.31009599986</v>
          </cell>
          <cell r="R448">
            <v>17206.4172</v>
          </cell>
          <cell r="S448">
            <v>9832.2383999999984</v>
          </cell>
          <cell r="T448">
            <v>21.6662</v>
          </cell>
          <cell r="U448">
            <v>18230.936441279999</v>
          </cell>
          <cell r="V448">
            <v>16273273.512329817</v>
          </cell>
        </row>
        <row r="449">
          <cell r="B449" t="str">
            <v>L102X102X19</v>
          </cell>
          <cell r="C449">
            <v>27.53096</v>
          </cell>
          <cell r="D449">
            <v>3503.2187999999996</v>
          </cell>
          <cell r="E449">
            <v>101.6</v>
          </cell>
          <cell r="F449">
            <v>0</v>
          </cell>
          <cell r="G449">
            <v>0</v>
          </cell>
          <cell r="H449">
            <v>0</v>
          </cell>
          <cell r="I449">
            <v>19.049999999999997</v>
          </cell>
          <cell r="J449">
            <v>28.574999999999999</v>
          </cell>
          <cell r="K449">
            <v>0</v>
          </cell>
          <cell r="L449">
            <v>0</v>
          </cell>
          <cell r="M449">
            <v>3171683.4630719996</v>
          </cell>
          <cell r="N449">
            <v>82263.06127999998</v>
          </cell>
          <cell r="O449">
            <v>45719.908559999996</v>
          </cell>
          <cell r="P449">
            <v>29.971999999999998</v>
          </cell>
          <cell r="Q449">
            <v>3171683.4630719996</v>
          </cell>
          <cell r="R449">
            <v>82099.190639999986</v>
          </cell>
          <cell r="S449">
            <v>45719.908559999996</v>
          </cell>
          <cell r="T449">
            <v>29.971999999999998</v>
          </cell>
          <cell r="U449">
            <v>424556.05411199998</v>
          </cell>
          <cell r="V449">
            <v>300760170.52490753</v>
          </cell>
        </row>
        <row r="450">
          <cell r="B450" t="str">
            <v>L102X102X15.9</v>
          </cell>
          <cell r="C450">
            <v>23.364111999999999</v>
          </cell>
          <cell r="D450">
            <v>2974.1876000000002</v>
          </cell>
          <cell r="E450">
            <v>101.6</v>
          </cell>
          <cell r="F450">
            <v>0</v>
          </cell>
          <cell r="G450">
            <v>0</v>
          </cell>
          <cell r="H450">
            <v>0</v>
          </cell>
          <cell r="I450">
            <v>15.875</v>
          </cell>
          <cell r="J450">
            <v>25.4</v>
          </cell>
          <cell r="K450">
            <v>0</v>
          </cell>
          <cell r="L450">
            <v>0</v>
          </cell>
          <cell r="M450">
            <v>2755452.0374719999</v>
          </cell>
          <cell r="N450">
            <v>70136.633919999993</v>
          </cell>
          <cell r="O450">
            <v>39001.212319999991</v>
          </cell>
          <cell r="P450">
            <v>30.479999999999997</v>
          </cell>
          <cell r="Q450">
            <v>2755452.0374719999</v>
          </cell>
          <cell r="R450">
            <v>70136.633919999993</v>
          </cell>
          <cell r="S450">
            <v>39001.212319999991</v>
          </cell>
          <cell r="T450">
            <v>30.479999999999997</v>
          </cell>
          <cell r="U450">
            <v>253901.16961599997</v>
          </cell>
          <cell r="V450">
            <v>182604389.24726528</v>
          </cell>
        </row>
        <row r="451">
          <cell r="B451" t="str">
            <v>L102X102X12.7</v>
          </cell>
          <cell r="C451">
            <v>18.899631999999997</v>
          </cell>
          <cell r="D451">
            <v>2419.35</v>
          </cell>
          <cell r="E451">
            <v>101.6</v>
          </cell>
          <cell r="F451">
            <v>0</v>
          </cell>
          <cell r="G451">
            <v>0</v>
          </cell>
          <cell r="H451">
            <v>0</v>
          </cell>
          <cell r="I451">
            <v>12.7</v>
          </cell>
          <cell r="J451">
            <v>22.224999999999998</v>
          </cell>
          <cell r="K451">
            <v>0</v>
          </cell>
          <cell r="L451">
            <v>0</v>
          </cell>
          <cell r="M451">
            <v>2297597.4693119996</v>
          </cell>
          <cell r="N451">
            <v>57354.723999999995</v>
          </cell>
          <cell r="O451">
            <v>32118.645439999997</v>
          </cell>
          <cell r="P451">
            <v>30.733999999999998</v>
          </cell>
          <cell r="Q451">
            <v>2297597.4693119996</v>
          </cell>
          <cell r="R451">
            <v>57354.723999999995</v>
          </cell>
          <cell r="S451">
            <v>32118.645439999997</v>
          </cell>
          <cell r="T451">
            <v>30.733999999999998</v>
          </cell>
          <cell r="U451">
            <v>134026.51904319998</v>
          </cell>
          <cell r="V451">
            <v>98284127.153675124</v>
          </cell>
        </row>
        <row r="452">
          <cell r="B452" t="str">
            <v>L102X102X11.1</v>
          </cell>
          <cell r="C452">
            <v>16.667392</v>
          </cell>
          <cell r="D452">
            <v>2129.0279999999998</v>
          </cell>
          <cell r="E452">
            <v>101.6</v>
          </cell>
          <cell r="F452">
            <v>0</v>
          </cell>
          <cell r="G452">
            <v>0</v>
          </cell>
          <cell r="H452">
            <v>0</v>
          </cell>
          <cell r="I452">
            <v>11.112499999999999</v>
          </cell>
          <cell r="J452">
            <v>20.637499999999999</v>
          </cell>
          <cell r="K452">
            <v>0</v>
          </cell>
          <cell r="L452">
            <v>0</v>
          </cell>
          <cell r="M452">
            <v>2052020.9282079998</v>
          </cell>
          <cell r="N452">
            <v>50799.898399999998</v>
          </cell>
          <cell r="O452">
            <v>28349.620719999995</v>
          </cell>
          <cell r="P452">
            <v>30.987999999999996</v>
          </cell>
          <cell r="Q452">
            <v>2052020.9282079998</v>
          </cell>
          <cell r="R452">
            <v>50799.898399999998</v>
          </cell>
          <cell r="S452">
            <v>28349.620719999995</v>
          </cell>
          <cell r="T452">
            <v>30.987999999999996</v>
          </cell>
          <cell r="U452">
            <v>91570.913631999996</v>
          </cell>
          <cell r="V452">
            <v>67671038.36810419</v>
          </cell>
        </row>
        <row r="453">
          <cell r="B453" t="str">
            <v>L102X102X9.5</v>
          </cell>
          <cell r="C453">
            <v>14.4649152</v>
          </cell>
          <cell r="D453">
            <v>1845.1575999999998</v>
          </cell>
          <cell r="E453">
            <v>101.6</v>
          </cell>
          <cell r="F453">
            <v>0</v>
          </cell>
          <cell r="G453">
            <v>0</v>
          </cell>
          <cell r="H453">
            <v>0</v>
          </cell>
          <cell r="I453">
            <v>9.5249999999999986</v>
          </cell>
          <cell r="J453">
            <v>19.049999999999997</v>
          </cell>
          <cell r="K453">
            <v>0</v>
          </cell>
          <cell r="L453">
            <v>0</v>
          </cell>
          <cell r="M453">
            <v>1798119.758592</v>
          </cell>
          <cell r="N453">
            <v>44081.202159999993</v>
          </cell>
          <cell r="O453">
            <v>24580.595999999998</v>
          </cell>
          <cell r="P453">
            <v>31.241999999999997</v>
          </cell>
          <cell r="Q453">
            <v>1798119.758592</v>
          </cell>
          <cell r="R453">
            <v>43917.33152</v>
          </cell>
          <cell r="S453">
            <v>24580.595999999998</v>
          </cell>
          <cell r="T453">
            <v>31.241999999999997</v>
          </cell>
          <cell r="U453">
            <v>58688.631009599987</v>
          </cell>
          <cell r="V453">
            <v>43502810.379495554</v>
          </cell>
        </row>
        <row r="454">
          <cell r="B454" t="str">
            <v>L102X102X7.9</v>
          </cell>
          <cell r="C454">
            <v>12.1433856</v>
          </cell>
          <cell r="D454">
            <v>1548.3839999999998</v>
          </cell>
          <cell r="E454">
            <v>101.6</v>
          </cell>
          <cell r="F454">
            <v>0</v>
          </cell>
          <cell r="G454">
            <v>0</v>
          </cell>
          <cell r="H454">
            <v>0</v>
          </cell>
          <cell r="I454">
            <v>7.9375</v>
          </cell>
          <cell r="J454">
            <v>17.462499999999999</v>
          </cell>
          <cell r="K454">
            <v>0</v>
          </cell>
          <cell r="L454">
            <v>0</v>
          </cell>
          <cell r="M454">
            <v>1527569.3319519998</v>
          </cell>
          <cell r="N454">
            <v>37034.764639999994</v>
          </cell>
          <cell r="O454">
            <v>20811.57128</v>
          </cell>
          <cell r="P454">
            <v>31.495999999999999</v>
          </cell>
          <cell r="Q454">
            <v>1527569.3319519998</v>
          </cell>
          <cell r="R454">
            <v>37034.764639999994</v>
          </cell>
          <cell r="S454">
            <v>20811.57128</v>
          </cell>
          <cell r="T454">
            <v>31.495999999999999</v>
          </cell>
          <cell r="U454">
            <v>34630.454609919994</v>
          </cell>
          <cell r="V454">
            <v>25860003.947811242</v>
          </cell>
        </row>
        <row r="455">
          <cell r="B455" t="str">
            <v>L102X102X6.4</v>
          </cell>
          <cell r="C455">
            <v>9.7920927999999989</v>
          </cell>
          <cell r="D455">
            <v>1245.1587999999999</v>
          </cell>
          <cell r="E455">
            <v>101.6</v>
          </cell>
          <cell r="F455">
            <v>0</v>
          </cell>
          <cell r="G455">
            <v>0</v>
          </cell>
          <cell r="H455">
            <v>0</v>
          </cell>
          <cell r="I455">
            <v>6.35</v>
          </cell>
          <cell r="J455">
            <v>15.875</v>
          </cell>
          <cell r="K455">
            <v>0</v>
          </cell>
          <cell r="L455">
            <v>0</v>
          </cell>
          <cell r="M455">
            <v>1248694.2767999999</v>
          </cell>
          <cell r="N455">
            <v>29824.456479999997</v>
          </cell>
          <cell r="O455">
            <v>16878.675919999998</v>
          </cell>
          <cell r="P455">
            <v>31.75</v>
          </cell>
          <cell r="Q455">
            <v>1248694.2767999999</v>
          </cell>
          <cell r="R455">
            <v>29824.456479999997</v>
          </cell>
          <cell r="S455">
            <v>16878.675919999998</v>
          </cell>
          <cell r="T455">
            <v>31.75</v>
          </cell>
          <cell r="U455">
            <v>18230.936441279999</v>
          </cell>
          <cell r="V455">
            <v>13561061.260274848</v>
          </cell>
        </row>
        <row r="456">
          <cell r="B456" t="str">
            <v>L102X89X12.7</v>
          </cell>
          <cell r="C456">
            <v>17.709104</v>
          </cell>
          <cell r="D456">
            <v>2258.06</v>
          </cell>
          <cell r="E456">
            <v>101.6</v>
          </cell>
          <cell r="F456">
            <v>0</v>
          </cell>
          <cell r="G456">
            <v>0</v>
          </cell>
          <cell r="H456">
            <v>0</v>
          </cell>
          <cell r="I456">
            <v>12.7</v>
          </cell>
          <cell r="J456">
            <v>22.224999999999998</v>
          </cell>
          <cell r="K456">
            <v>0</v>
          </cell>
          <cell r="L456">
            <v>0</v>
          </cell>
          <cell r="M456">
            <v>2206026.5556799998</v>
          </cell>
          <cell r="N456">
            <v>56699.241439999991</v>
          </cell>
          <cell r="O456">
            <v>31463.162879999996</v>
          </cell>
          <cell r="P456">
            <v>31.241999999999997</v>
          </cell>
          <cell r="Q456">
            <v>1565030.1602559998</v>
          </cell>
          <cell r="R456">
            <v>44081.202159999993</v>
          </cell>
          <cell r="S456">
            <v>24580.595999999998</v>
          </cell>
          <cell r="T456">
            <v>26.416</v>
          </cell>
          <cell r="U456">
            <v>125285.65910559999</v>
          </cell>
          <cell r="V456">
            <v>81097831.69510898</v>
          </cell>
        </row>
        <row r="457">
          <cell r="B457" t="str">
            <v>L102X89X9.5</v>
          </cell>
          <cell r="C457">
            <v>13.542255999999998</v>
          </cell>
          <cell r="D457">
            <v>1729.0288</v>
          </cell>
          <cell r="E457">
            <v>101.6</v>
          </cell>
          <cell r="F457">
            <v>0</v>
          </cell>
          <cell r="G457">
            <v>0</v>
          </cell>
          <cell r="H457">
            <v>0</v>
          </cell>
          <cell r="I457">
            <v>9.5249999999999986</v>
          </cell>
          <cell r="J457">
            <v>19.049999999999997</v>
          </cell>
          <cell r="K457">
            <v>0</v>
          </cell>
          <cell r="L457">
            <v>0</v>
          </cell>
          <cell r="M457">
            <v>1727360.4162399999</v>
          </cell>
          <cell r="N457">
            <v>43589.590239999998</v>
          </cell>
          <cell r="O457">
            <v>24252.854719999996</v>
          </cell>
          <cell r="P457">
            <v>31.75</v>
          </cell>
          <cell r="Q457">
            <v>1232045.0197759999</v>
          </cell>
          <cell r="R457">
            <v>33757.351839999996</v>
          </cell>
          <cell r="S457">
            <v>19008.994239999996</v>
          </cell>
          <cell r="T457">
            <v>26.669999999999998</v>
          </cell>
          <cell r="U457">
            <v>54942.548179199999</v>
          </cell>
          <cell r="V457">
            <v>35983806.116372861</v>
          </cell>
        </row>
        <row r="458">
          <cell r="B458" t="str">
            <v>L102X89X7.9</v>
          </cell>
          <cell r="C458">
            <v>11.384423999999999</v>
          </cell>
          <cell r="D458">
            <v>1451.61</v>
          </cell>
          <cell r="E458">
            <v>101.6</v>
          </cell>
          <cell r="F458">
            <v>0</v>
          </cell>
          <cell r="G458">
            <v>0</v>
          </cell>
          <cell r="H458">
            <v>0</v>
          </cell>
          <cell r="I458">
            <v>7.9375</v>
          </cell>
          <cell r="J458">
            <v>17.462499999999999</v>
          </cell>
          <cell r="K458">
            <v>0</v>
          </cell>
          <cell r="L458">
            <v>0</v>
          </cell>
          <cell r="M458">
            <v>1469296.9323679998</v>
          </cell>
          <cell r="N458">
            <v>36707.023359999999</v>
          </cell>
          <cell r="O458">
            <v>20483.829999999998</v>
          </cell>
          <cell r="P458">
            <v>31.75</v>
          </cell>
          <cell r="Q458">
            <v>1048903.192512</v>
          </cell>
          <cell r="R458">
            <v>28513.491359999996</v>
          </cell>
          <cell r="S458">
            <v>16059.322719999998</v>
          </cell>
          <cell r="T458">
            <v>26.923999999999999</v>
          </cell>
          <cell r="U458">
            <v>32549.297481919999</v>
          </cell>
          <cell r="V458">
            <v>21429162.149899658</v>
          </cell>
        </row>
        <row r="459">
          <cell r="B459" t="str">
            <v>L102X89X6.4</v>
          </cell>
          <cell r="C459">
            <v>9.1968287999999987</v>
          </cell>
          <cell r="D459">
            <v>1174.1912</v>
          </cell>
          <cell r="E459">
            <v>101.6</v>
          </cell>
          <cell r="F459">
            <v>0</v>
          </cell>
          <cell r="G459">
            <v>0</v>
          </cell>
          <cell r="H459">
            <v>0</v>
          </cell>
          <cell r="I459">
            <v>6.35</v>
          </cell>
          <cell r="J459">
            <v>15.875</v>
          </cell>
          <cell r="K459">
            <v>0</v>
          </cell>
          <cell r="L459">
            <v>0</v>
          </cell>
          <cell r="M459">
            <v>1202908.8199839999</v>
          </cell>
          <cell r="N459">
            <v>29660.58584</v>
          </cell>
          <cell r="O459">
            <v>16550.934639999999</v>
          </cell>
          <cell r="P459">
            <v>32.003999999999998</v>
          </cell>
          <cell r="Q459">
            <v>861599.0509919998</v>
          </cell>
          <cell r="R459">
            <v>22941.889599999995</v>
          </cell>
          <cell r="S459">
            <v>13011.328815999999</v>
          </cell>
          <cell r="T459">
            <v>27.178000000000001</v>
          </cell>
          <cell r="U459">
            <v>17148.734734719998</v>
          </cell>
          <cell r="V459">
            <v>11251652.808030022</v>
          </cell>
        </row>
        <row r="460">
          <cell r="B460" t="str">
            <v>L102X76X15.9</v>
          </cell>
          <cell r="C460">
            <v>20.238975999999997</v>
          </cell>
          <cell r="D460">
            <v>2574.1884</v>
          </cell>
          <cell r="E460">
            <v>101.6</v>
          </cell>
          <cell r="F460">
            <v>0</v>
          </cell>
          <cell r="G460">
            <v>0</v>
          </cell>
          <cell r="H460">
            <v>0</v>
          </cell>
          <cell r="I460">
            <v>15.875</v>
          </cell>
          <cell r="J460">
            <v>25.4</v>
          </cell>
          <cell r="K460">
            <v>0</v>
          </cell>
          <cell r="L460">
            <v>0</v>
          </cell>
          <cell r="M460">
            <v>2501550.8678559996</v>
          </cell>
          <cell r="N460">
            <v>66859.221120000002</v>
          </cell>
          <cell r="O460">
            <v>37362.505919999996</v>
          </cell>
          <cell r="P460">
            <v>31.241999999999997</v>
          </cell>
          <cell r="Q460">
            <v>1186259.56296</v>
          </cell>
          <cell r="R460">
            <v>40148.306799999998</v>
          </cell>
          <cell r="S460">
            <v>21958.66576</v>
          </cell>
          <cell r="T460">
            <v>21.462999999999997</v>
          </cell>
          <cell r="U460">
            <v>220186.42414239998</v>
          </cell>
          <cell r="V460">
            <v>126748929.0069253</v>
          </cell>
        </row>
        <row r="461">
          <cell r="B461" t="str">
            <v>L102X76X12.7</v>
          </cell>
          <cell r="C461">
            <v>16.518575999999999</v>
          </cell>
          <cell r="D461">
            <v>2096.77</v>
          </cell>
          <cell r="E461">
            <v>101.6</v>
          </cell>
          <cell r="F461">
            <v>0</v>
          </cell>
          <cell r="G461">
            <v>0</v>
          </cell>
          <cell r="H461">
            <v>0</v>
          </cell>
          <cell r="I461">
            <v>12.7</v>
          </cell>
          <cell r="J461">
            <v>22.224999999999998</v>
          </cell>
          <cell r="K461">
            <v>0</v>
          </cell>
          <cell r="L461">
            <v>0</v>
          </cell>
          <cell r="M461">
            <v>2089481.7565119995</v>
          </cell>
          <cell r="N461">
            <v>55060.535039999995</v>
          </cell>
          <cell r="O461">
            <v>30643.809679999998</v>
          </cell>
          <cell r="P461">
            <v>31.495999999999999</v>
          </cell>
          <cell r="Q461">
            <v>998955.42143999983</v>
          </cell>
          <cell r="R461">
            <v>32610.257359999996</v>
          </cell>
          <cell r="S461">
            <v>18025.770400000001</v>
          </cell>
          <cell r="T461">
            <v>21.793199999999999</v>
          </cell>
          <cell r="U461">
            <v>116961.03059359999</v>
          </cell>
          <cell r="V461">
            <v>68476645.967724472</v>
          </cell>
        </row>
        <row r="462">
          <cell r="B462" t="str">
            <v>L102X76X9.5</v>
          </cell>
          <cell r="C462">
            <v>12.604715200000001</v>
          </cell>
          <cell r="D462">
            <v>1606.4484</v>
          </cell>
          <cell r="E462">
            <v>101.6</v>
          </cell>
          <cell r="F462">
            <v>0</v>
          </cell>
          <cell r="G462">
            <v>0</v>
          </cell>
          <cell r="H462">
            <v>0</v>
          </cell>
          <cell r="I462">
            <v>9.5249999999999986</v>
          </cell>
          <cell r="J462">
            <v>19.049999999999997</v>
          </cell>
          <cell r="K462">
            <v>0</v>
          </cell>
          <cell r="L462">
            <v>0</v>
          </cell>
          <cell r="M462">
            <v>1639951.8168639997</v>
          </cell>
          <cell r="N462">
            <v>42606.366399999999</v>
          </cell>
          <cell r="O462">
            <v>23597.372159999995</v>
          </cell>
          <cell r="P462">
            <v>32.003999999999998</v>
          </cell>
          <cell r="Q462">
            <v>786677.39438399987</v>
          </cell>
          <cell r="R462">
            <v>24908.33728</v>
          </cell>
          <cell r="S462">
            <v>13945.391463999998</v>
          </cell>
          <cell r="T462">
            <v>22.174199999999999</v>
          </cell>
          <cell r="U462">
            <v>51196.465348799997</v>
          </cell>
          <cell r="V462">
            <v>30613088.785570942</v>
          </cell>
        </row>
        <row r="463">
          <cell r="B463" t="str">
            <v>L102X76X7.9</v>
          </cell>
          <cell r="C463">
            <v>10.5956992</v>
          </cell>
          <cell r="D463">
            <v>1348.3843999999999</v>
          </cell>
          <cell r="E463">
            <v>101.6</v>
          </cell>
          <cell r="F463">
            <v>0</v>
          </cell>
          <cell r="G463">
            <v>0</v>
          </cell>
          <cell r="H463">
            <v>0</v>
          </cell>
          <cell r="I463">
            <v>7.9375</v>
          </cell>
          <cell r="J463">
            <v>17.462499999999999</v>
          </cell>
          <cell r="K463">
            <v>0</v>
          </cell>
          <cell r="L463">
            <v>0</v>
          </cell>
          <cell r="M463">
            <v>1398537.5900159997</v>
          </cell>
          <cell r="N463">
            <v>35887.670159999994</v>
          </cell>
          <cell r="O463">
            <v>19992.218079999999</v>
          </cell>
          <cell r="P463">
            <v>32.257999999999996</v>
          </cell>
          <cell r="Q463">
            <v>674294.90947199997</v>
          </cell>
          <cell r="R463">
            <v>20975.441919999997</v>
          </cell>
          <cell r="S463">
            <v>11815.073143999998</v>
          </cell>
          <cell r="T463">
            <v>22.352</v>
          </cell>
          <cell r="U463">
            <v>30426.517211359995</v>
          </cell>
          <cell r="V463">
            <v>18153024.578110486</v>
          </cell>
        </row>
        <row r="464">
          <cell r="B464" t="str">
            <v>L102X76X6.4</v>
          </cell>
          <cell r="C464">
            <v>8.5569199999999999</v>
          </cell>
          <cell r="D464">
            <v>1090.3203999999998</v>
          </cell>
          <cell r="E464">
            <v>101.6</v>
          </cell>
          <cell r="F464">
            <v>0</v>
          </cell>
          <cell r="G464">
            <v>0</v>
          </cell>
          <cell r="H464">
            <v>0</v>
          </cell>
          <cell r="I464">
            <v>6.35</v>
          </cell>
          <cell r="J464">
            <v>15.875</v>
          </cell>
          <cell r="K464">
            <v>0</v>
          </cell>
          <cell r="L464">
            <v>0</v>
          </cell>
          <cell r="M464">
            <v>1144636.4203999999</v>
          </cell>
          <cell r="N464">
            <v>29005.103279999999</v>
          </cell>
          <cell r="O464">
            <v>16190.419231999998</v>
          </cell>
          <cell r="P464">
            <v>32.257999999999996</v>
          </cell>
          <cell r="Q464">
            <v>553587.79604799999</v>
          </cell>
          <cell r="R464">
            <v>16878.675919999998</v>
          </cell>
          <cell r="S464">
            <v>9586.4324399999987</v>
          </cell>
          <cell r="T464">
            <v>22.529799999999998</v>
          </cell>
          <cell r="U464">
            <v>16066.53302816</v>
          </cell>
          <cell r="V464">
            <v>9559876.8488274161</v>
          </cell>
        </row>
        <row r="465">
          <cell r="B465" t="str">
            <v>L89X89X12.7</v>
          </cell>
          <cell r="C465">
            <v>16.518575999999999</v>
          </cell>
          <cell r="D465">
            <v>2109.6731999999997</v>
          </cell>
          <cell r="E465">
            <v>88.899999999999991</v>
          </cell>
          <cell r="F465">
            <v>0</v>
          </cell>
          <cell r="G465">
            <v>0</v>
          </cell>
          <cell r="H465">
            <v>0</v>
          </cell>
          <cell r="I465">
            <v>12.7</v>
          </cell>
          <cell r="J465">
            <v>22.224999999999998</v>
          </cell>
          <cell r="K465">
            <v>0</v>
          </cell>
          <cell r="L465">
            <v>0</v>
          </cell>
          <cell r="M465">
            <v>1510920.0749279999</v>
          </cell>
          <cell r="N465">
            <v>43589.590239999998</v>
          </cell>
          <cell r="O465">
            <v>24252.854719999996</v>
          </cell>
          <cell r="P465">
            <v>26.669999999999998</v>
          </cell>
          <cell r="Q465">
            <v>1510920.0749279999</v>
          </cell>
          <cell r="R465">
            <v>43589.590239999998</v>
          </cell>
          <cell r="S465">
            <v>24252.854719999996</v>
          </cell>
          <cell r="T465">
            <v>26.669999999999998</v>
          </cell>
          <cell r="U465">
            <v>116961.03059359999</v>
          </cell>
          <cell r="V465">
            <v>63911536.236542843</v>
          </cell>
        </row>
        <row r="466">
          <cell r="B466" t="str">
            <v>L89X89X11.1</v>
          </cell>
          <cell r="C466">
            <v>14.6137312</v>
          </cell>
          <cell r="D466">
            <v>1864.5124000000001</v>
          </cell>
          <cell r="E466">
            <v>88.899999999999991</v>
          </cell>
          <cell r="F466">
            <v>0</v>
          </cell>
          <cell r="G466">
            <v>0</v>
          </cell>
          <cell r="H466">
            <v>0</v>
          </cell>
          <cell r="I466">
            <v>11.112499999999999</v>
          </cell>
          <cell r="J466">
            <v>20.637499999999999</v>
          </cell>
          <cell r="K466">
            <v>0</v>
          </cell>
          <cell r="L466">
            <v>0</v>
          </cell>
          <cell r="M466">
            <v>1352752.1331999998</v>
          </cell>
          <cell r="N466">
            <v>38673.471039999997</v>
          </cell>
          <cell r="O466">
            <v>21630.924479999998</v>
          </cell>
          <cell r="P466">
            <v>26.923999999999999</v>
          </cell>
          <cell r="Q466">
            <v>1352752.1331999998</v>
          </cell>
          <cell r="R466">
            <v>38673.471039999997</v>
          </cell>
          <cell r="S466">
            <v>21630.924479999998</v>
          </cell>
          <cell r="T466">
            <v>26.923999999999999</v>
          </cell>
          <cell r="U466">
            <v>79916.433715199993</v>
          </cell>
          <cell r="V466">
            <v>44039882.112575747</v>
          </cell>
        </row>
        <row r="467">
          <cell r="B467" t="str">
            <v>L89X89X9.5</v>
          </cell>
          <cell r="C467">
            <v>12.664241599999999</v>
          </cell>
          <cell r="D467">
            <v>1612.8999999999999</v>
          </cell>
          <cell r="E467">
            <v>88.899999999999991</v>
          </cell>
          <cell r="F467">
            <v>0</v>
          </cell>
          <cell r="G467">
            <v>0</v>
          </cell>
          <cell r="H467">
            <v>0</v>
          </cell>
          <cell r="I467">
            <v>9.5249999999999986</v>
          </cell>
          <cell r="J467">
            <v>19.049999999999997</v>
          </cell>
          <cell r="K467">
            <v>0</v>
          </cell>
          <cell r="L467">
            <v>0</v>
          </cell>
          <cell r="M467">
            <v>1190421.8772159999</v>
          </cell>
          <cell r="N467">
            <v>33757.351839999996</v>
          </cell>
          <cell r="O467">
            <v>18845.123599999995</v>
          </cell>
          <cell r="P467">
            <v>27.178000000000001</v>
          </cell>
          <cell r="Q467">
            <v>1190421.8772159999</v>
          </cell>
          <cell r="R467">
            <v>33593.481199999995</v>
          </cell>
          <cell r="S467">
            <v>18845.123599999995</v>
          </cell>
          <cell r="T467">
            <v>27.178000000000001</v>
          </cell>
          <cell r="U467">
            <v>51196.465348799997</v>
          </cell>
          <cell r="V467">
            <v>28464801.853250172</v>
          </cell>
        </row>
        <row r="468">
          <cell r="B468" t="str">
            <v>L89X89X7.9</v>
          </cell>
          <cell r="C468">
            <v>10.6552256</v>
          </cell>
          <cell r="D468">
            <v>1354.836</v>
          </cell>
          <cell r="E468">
            <v>88.899999999999991</v>
          </cell>
          <cell r="F468">
            <v>0</v>
          </cell>
          <cell r="G468">
            <v>0</v>
          </cell>
          <cell r="H468">
            <v>0</v>
          </cell>
          <cell r="I468">
            <v>7.9375</v>
          </cell>
          <cell r="J468">
            <v>17.462499999999999</v>
          </cell>
          <cell r="K468">
            <v>0</v>
          </cell>
          <cell r="L468">
            <v>0</v>
          </cell>
          <cell r="M468">
            <v>1015604.6784639999</v>
          </cell>
          <cell r="N468">
            <v>28513.491359999996</v>
          </cell>
          <cell r="O468">
            <v>15879.065015999999</v>
          </cell>
          <cell r="P468">
            <v>27.431999999999999</v>
          </cell>
          <cell r="Q468">
            <v>1015604.6784639999</v>
          </cell>
          <cell r="R468">
            <v>28513.491359999996</v>
          </cell>
          <cell r="S468">
            <v>15879.065015999999</v>
          </cell>
          <cell r="T468">
            <v>27.431999999999999</v>
          </cell>
          <cell r="U468">
            <v>30426.517211359995</v>
          </cell>
          <cell r="V468">
            <v>17025173.938642085</v>
          </cell>
        </row>
        <row r="469">
          <cell r="B469" t="str">
            <v>L89X89X6.4</v>
          </cell>
          <cell r="C469">
            <v>8.6164463999999992</v>
          </cell>
          <cell r="D469">
            <v>1096.7719999999999</v>
          </cell>
          <cell r="E469">
            <v>88.899999999999991</v>
          </cell>
          <cell r="F469">
            <v>0</v>
          </cell>
          <cell r="G469">
            <v>0</v>
          </cell>
          <cell r="H469">
            <v>0</v>
          </cell>
          <cell r="I469">
            <v>6.35</v>
          </cell>
          <cell r="J469">
            <v>15.875</v>
          </cell>
          <cell r="K469">
            <v>0</v>
          </cell>
          <cell r="L469">
            <v>0</v>
          </cell>
          <cell r="M469">
            <v>832462.85119999992</v>
          </cell>
          <cell r="N469">
            <v>23105.760239999996</v>
          </cell>
          <cell r="O469">
            <v>12896.619368</v>
          </cell>
          <cell r="P469">
            <v>27.686</v>
          </cell>
          <cell r="Q469">
            <v>832462.85119999992</v>
          </cell>
          <cell r="R469">
            <v>23105.760239999996</v>
          </cell>
          <cell r="S469">
            <v>12896.619368</v>
          </cell>
          <cell r="T469">
            <v>27.686</v>
          </cell>
          <cell r="U469">
            <v>16066.53302816</v>
          </cell>
          <cell r="V469">
            <v>8969097.9424392059</v>
          </cell>
        </row>
        <row r="470">
          <cell r="B470" t="str">
            <v>L89X76X12.7</v>
          </cell>
          <cell r="C470">
            <v>15.328048000000001</v>
          </cell>
          <cell r="D470">
            <v>1948.3832</v>
          </cell>
          <cell r="E470">
            <v>88.899999999999991</v>
          </cell>
          <cell r="F470">
            <v>0</v>
          </cell>
          <cell r="G470">
            <v>0</v>
          </cell>
          <cell r="H470">
            <v>0</v>
          </cell>
          <cell r="I470">
            <v>12.7</v>
          </cell>
          <cell r="J470">
            <v>22.224999999999998</v>
          </cell>
          <cell r="K470">
            <v>0</v>
          </cell>
          <cell r="L470">
            <v>0</v>
          </cell>
          <cell r="M470">
            <v>1435998.4183199999</v>
          </cell>
          <cell r="N470">
            <v>42770.237039999993</v>
          </cell>
          <cell r="O470">
            <v>23761.242799999996</v>
          </cell>
          <cell r="P470">
            <v>27.178000000000001</v>
          </cell>
          <cell r="Q470">
            <v>965656.90739199985</v>
          </cell>
          <cell r="R470">
            <v>32282.516079999998</v>
          </cell>
          <cell r="S470">
            <v>17861.89976</v>
          </cell>
          <cell r="T470">
            <v>22.2758</v>
          </cell>
          <cell r="U470">
            <v>108220.17065599999</v>
          </cell>
          <cell r="V470">
            <v>51290350.509158336</v>
          </cell>
        </row>
        <row r="471">
          <cell r="B471" t="str">
            <v>L89X76X11.1</v>
          </cell>
          <cell r="C471">
            <v>13.527374399999999</v>
          </cell>
          <cell r="D471">
            <v>1722.5771999999999</v>
          </cell>
          <cell r="E471">
            <v>88.899999999999991</v>
          </cell>
          <cell r="F471">
            <v>0</v>
          </cell>
          <cell r="G471">
            <v>0</v>
          </cell>
          <cell r="H471">
            <v>0</v>
          </cell>
          <cell r="I471">
            <v>11.112499999999999</v>
          </cell>
          <cell r="J471">
            <v>20.637499999999999</v>
          </cell>
          <cell r="K471">
            <v>0</v>
          </cell>
          <cell r="L471">
            <v>0</v>
          </cell>
          <cell r="M471">
            <v>1290317.4193599999</v>
          </cell>
          <cell r="N471">
            <v>38017.988479999993</v>
          </cell>
          <cell r="O471">
            <v>21139.312559999998</v>
          </cell>
          <cell r="P471">
            <v>27.431999999999999</v>
          </cell>
          <cell r="Q471">
            <v>869923.67950399988</v>
          </cell>
          <cell r="R471">
            <v>28677.361999999997</v>
          </cell>
          <cell r="S471">
            <v>15911.839143999998</v>
          </cell>
          <cell r="T471">
            <v>22.478999999999999</v>
          </cell>
          <cell r="U471">
            <v>74089.193756799985</v>
          </cell>
          <cell r="V471">
            <v>35446734.383292675</v>
          </cell>
        </row>
        <row r="472">
          <cell r="B472" t="str">
            <v>L89X76X9.5</v>
          </cell>
          <cell r="C472">
            <v>11.7267008</v>
          </cell>
          <cell r="D472">
            <v>1496.7711999999999</v>
          </cell>
          <cell r="E472">
            <v>88.899999999999991</v>
          </cell>
          <cell r="F472">
            <v>0</v>
          </cell>
          <cell r="G472">
            <v>0</v>
          </cell>
          <cell r="H472">
            <v>0</v>
          </cell>
          <cell r="I472">
            <v>9.5249999999999986</v>
          </cell>
          <cell r="J472">
            <v>19.049999999999997</v>
          </cell>
          <cell r="K472">
            <v>0</v>
          </cell>
          <cell r="L472">
            <v>0</v>
          </cell>
          <cell r="M472">
            <v>1136311.791888</v>
          </cell>
          <cell r="N472">
            <v>33265.739919999993</v>
          </cell>
          <cell r="O472">
            <v>18353.51168</v>
          </cell>
          <cell r="P472">
            <v>27.686</v>
          </cell>
          <cell r="Q472">
            <v>765865.82310399995</v>
          </cell>
          <cell r="R472">
            <v>24908.33728</v>
          </cell>
          <cell r="S472">
            <v>13879.843207999998</v>
          </cell>
          <cell r="T472">
            <v>22.6568</v>
          </cell>
          <cell r="U472">
            <v>47450.382518399994</v>
          </cell>
          <cell r="V472">
            <v>23040377.349140234</v>
          </cell>
        </row>
        <row r="473">
          <cell r="B473" t="str">
            <v>L89X76X7.9</v>
          </cell>
          <cell r="C473">
            <v>9.8962640000000004</v>
          </cell>
          <cell r="D473">
            <v>1258.0619999999999</v>
          </cell>
          <cell r="E473">
            <v>88.899999999999991</v>
          </cell>
          <cell r="F473">
            <v>0</v>
          </cell>
          <cell r="G473">
            <v>0</v>
          </cell>
          <cell r="H473">
            <v>0</v>
          </cell>
          <cell r="I473">
            <v>7.9375</v>
          </cell>
          <cell r="J473">
            <v>17.462499999999999</v>
          </cell>
          <cell r="K473">
            <v>0</v>
          </cell>
          <cell r="L473">
            <v>0</v>
          </cell>
          <cell r="M473">
            <v>969819.22164799995</v>
          </cell>
          <cell r="N473">
            <v>28185.750079999998</v>
          </cell>
          <cell r="O473">
            <v>15584.097863999998</v>
          </cell>
          <cell r="P473">
            <v>27.686</v>
          </cell>
          <cell r="Q473">
            <v>657645.65244799992</v>
          </cell>
          <cell r="R473">
            <v>20975.441919999997</v>
          </cell>
          <cell r="S473">
            <v>11765.911951999999</v>
          </cell>
          <cell r="T473">
            <v>22.86</v>
          </cell>
          <cell r="U473">
            <v>28303.736940799998</v>
          </cell>
          <cell r="V473">
            <v>13749036.366852915</v>
          </cell>
        </row>
        <row r="474">
          <cell r="B474" t="str">
            <v>L89X76X6.4</v>
          </cell>
          <cell r="C474">
            <v>8.0063008</v>
          </cell>
          <cell r="D474">
            <v>1019.3528</v>
          </cell>
          <cell r="E474">
            <v>88.899999999999991</v>
          </cell>
          <cell r="F474">
            <v>0</v>
          </cell>
          <cell r="G474">
            <v>0</v>
          </cell>
          <cell r="H474">
            <v>0</v>
          </cell>
          <cell r="I474">
            <v>6.35</v>
          </cell>
          <cell r="J474">
            <v>15.875</v>
          </cell>
          <cell r="K474">
            <v>0</v>
          </cell>
          <cell r="L474">
            <v>0</v>
          </cell>
          <cell r="M474">
            <v>799164.33715199993</v>
          </cell>
          <cell r="N474">
            <v>22778.018959999998</v>
          </cell>
          <cell r="O474">
            <v>12667.200471999999</v>
          </cell>
          <cell r="P474">
            <v>27.94</v>
          </cell>
          <cell r="Q474">
            <v>541100.85327999992</v>
          </cell>
          <cell r="R474">
            <v>17042.546559999999</v>
          </cell>
          <cell r="S474">
            <v>9586.4324399999987</v>
          </cell>
          <cell r="T474">
            <v>23.063199999999998</v>
          </cell>
          <cell r="U474">
            <v>14984.331321599997</v>
          </cell>
          <cell r="V474">
            <v>7250468.3965825913</v>
          </cell>
        </row>
        <row r="475">
          <cell r="B475" t="str">
            <v>L89X64X12.7</v>
          </cell>
          <cell r="C475">
            <v>14.003585599999999</v>
          </cell>
          <cell r="D475">
            <v>1780.6415999999997</v>
          </cell>
          <cell r="E475">
            <v>88.899999999999991</v>
          </cell>
          <cell r="F475">
            <v>0</v>
          </cell>
          <cell r="G475">
            <v>0</v>
          </cell>
          <cell r="H475">
            <v>0</v>
          </cell>
          <cell r="I475">
            <v>12.7</v>
          </cell>
          <cell r="J475">
            <v>22.224999999999998</v>
          </cell>
          <cell r="K475">
            <v>0</v>
          </cell>
          <cell r="L475">
            <v>0</v>
          </cell>
          <cell r="M475">
            <v>1348589.8189439999</v>
          </cell>
          <cell r="N475">
            <v>41295.401279999998</v>
          </cell>
          <cell r="O475">
            <v>23105.760239999996</v>
          </cell>
          <cell r="P475">
            <v>27.431999999999999</v>
          </cell>
          <cell r="Q475">
            <v>566074.73881599994</v>
          </cell>
          <cell r="R475">
            <v>22778.018959999998</v>
          </cell>
          <cell r="S475">
            <v>12388.620384</v>
          </cell>
          <cell r="T475">
            <v>17.805399999999999</v>
          </cell>
          <cell r="U475">
            <v>97398.15359039999</v>
          </cell>
          <cell r="V475">
            <v>42697202.779875264</v>
          </cell>
        </row>
        <row r="476">
          <cell r="B476" t="str">
            <v>L89X64X9.5</v>
          </cell>
          <cell r="C476">
            <v>10.759396799999999</v>
          </cell>
          <cell r="D476">
            <v>1367.7392</v>
          </cell>
          <cell r="E476">
            <v>88.899999999999991</v>
          </cell>
          <cell r="F476">
            <v>0</v>
          </cell>
          <cell r="G476">
            <v>0</v>
          </cell>
          <cell r="H476">
            <v>0</v>
          </cell>
          <cell r="I476">
            <v>9.5249999999999986</v>
          </cell>
          <cell r="J476">
            <v>19.049999999999997</v>
          </cell>
          <cell r="K476">
            <v>0</v>
          </cell>
          <cell r="L476">
            <v>0</v>
          </cell>
          <cell r="M476">
            <v>1065552.4495359999</v>
          </cell>
          <cell r="N476">
            <v>32118.645439999997</v>
          </cell>
          <cell r="O476">
            <v>17861.89976</v>
          </cell>
          <cell r="P476">
            <v>27.94</v>
          </cell>
          <cell r="Q476">
            <v>453692.25390399998</v>
          </cell>
          <cell r="R476">
            <v>17534.158479999998</v>
          </cell>
          <cell r="S476">
            <v>9651.9806959999987</v>
          </cell>
          <cell r="T476">
            <v>18.186399999999999</v>
          </cell>
          <cell r="U476">
            <v>42871.836836799994</v>
          </cell>
          <cell r="V476">
            <v>19173460.870962854</v>
          </cell>
        </row>
        <row r="477">
          <cell r="B477" t="str">
            <v>L89X64X7.9</v>
          </cell>
          <cell r="C477">
            <v>9.0777759999999983</v>
          </cell>
          <cell r="D477">
            <v>1154.8363999999999</v>
          </cell>
          <cell r="E477">
            <v>88.899999999999991</v>
          </cell>
          <cell r="F477">
            <v>0</v>
          </cell>
          <cell r="G477">
            <v>0</v>
          </cell>
          <cell r="H477">
            <v>0</v>
          </cell>
          <cell r="I477">
            <v>7.9375</v>
          </cell>
          <cell r="J477">
            <v>17.462499999999999</v>
          </cell>
          <cell r="K477">
            <v>0</v>
          </cell>
          <cell r="L477">
            <v>0</v>
          </cell>
          <cell r="M477">
            <v>915709.13631999993</v>
          </cell>
          <cell r="N477">
            <v>27366.396879999997</v>
          </cell>
          <cell r="O477">
            <v>15158.0342</v>
          </cell>
          <cell r="P477">
            <v>28.194000000000003</v>
          </cell>
          <cell r="Q477">
            <v>390008.84578719997</v>
          </cell>
          <cell r="R477">
            <v>14748.357599999999</v>
          </cell>
          <cell r="S477">
            <v>8209.9190639999997</v>
          </cell>
          <cell r="T477">
            <v>18.364199999999997</v>
          </cell>
          <cell r="U477">
            <v>25431.740104159999</v>
          </cell>
          <cell r="V477">
            <v>11439627.914608089</v>
          </cell>
        </row>
        <row r="478">
          <cell r="B478" t="str">
            <v>L89X64X6.4</v>
          </cell>
          <cell r="C478">
            <v>7.3515104000000004</v>
          </cell>
          <cell r="D478">
            <v>935.48199999999997</v>
          </cell>
          <cell r="E478">
            <v>88.899999999999991</v>
          </cell>
          <cell r="F478">
            <v>0</v>
          </cell>
          <cell r="G478">
            <v>0</v>
          </cell>
          <cell r="H478">
            <v>0</v>
          </cell>
          <cell r="I478">
            <v>6.35</v>
          </cell>
          <cell r="J478">
            <v>15.875</v>
          </cell>
          <cell r="K478">
            <v>0</v>
          </cell>
          <cell r="L478">
            <v>0</v>
          </cell>
          <cell r="M478">
            <v>753378.880336</v>
          </cell>
          <cell r="N478">
            <v>22286.407039999998</v>
          </cell>
          <cell r="O478">
            <v>12339.459191999998</v>
          </cell>
          <cell r="P478">
            <v>28.448</v>
          </cell>
          <cell r="Q478">
            <v>322579.35483999999</v>
          </cell>
          <cell r="R478">
            <v>11929.782591999998</v>
          </cell>
          <cell r="S478">
            <v>6718.6962399999993</v>
          </cell>
          <cell r="T478">
            <v>18.567399999999999</v>
          </cell>
          <cell r="U478">
            <v>13402.651904319999</v>
          </cell>
          <cell r="V478">
            <v>6042056.997152159</v>
          </cell>
        </row>
        <row r="479">
          <cell r="B479" t="str">
            <v>L76X76X12.7</v>
          </cell>
          <cell r="C479">
            <v>13.914295999999998</v>
          </cell>
          <cell r="D479">
            <v>1774.1899999999998</v>
          </cell>
          <cell r="E479">
            <v>76.199999999999989</v>
          </cell>
          <cell r="F479">
            <v>0</v>
          </cell>
          <cell r="G479">
            <v>0</v>
          </cell>
          <cell r="H479">
            <v>0</v>
          </cell>
          <cell r="I479">
            <v>12.7</v>
          </cell>
          <cell r="J479">
            <v>22.224999999999998</v>
          </cell>
          <cell r="K479">
            <v>0</v>
          </cell>
          <cell r="L479">
            <v>0</v>
          </cell>
          <cell r="M479">
            <v>915709.13631999993</v>
          </cell>
          <cell r="N479">
            <v>31299.292239999995</v>
          </cell>
          <cell r="O479">
            <v>17370.287840000001</v>
          </cell>
          <cell r="P479">
            <v>22.733000000000001</v>
          </cell>
          <cell r="Q479">
            <v>915709.13631999993</v>
          </cell>
          <cell r="R479">
            <v>31299.292239999995</v>
          </cell>
          <cell r="S479">
            <v>17370.287840000001</v>
          </cell>
          <cell r="T479">
            <v>22.733000000000001</v>
          </cell>
          <cell r="U479">
            <v>95733.227887999994</v>
          </cell>
          <cell r="V479">
            <v>38669164.781773821</v>
          </cell>
        </row>
        <row r="480">
          <cell r="B480" t="str">
            <v>L76X76X11.1</v>
          </cell>
          <cell r="C480">
            <v>12.321964799999998</v>
          </cell>
          <cell r="D480">
            <v>1567.7388000000001</v>
          </cell>
          <cell r="E480">
            <v>76.199999999999989</v>
          </cell>
          <cell r="F480">
            <v>0</v>
          </cell>
          <cell r="G480">
            <v>0</v>
          </cell>
          <cell r="H480">
            <v>0</v>
          </cell>
          <cell r="I480">
            <v>11.112499999999999</v>
          </cell>
          <cell r="J480">
            <v>20.637499999999999</v>
          </cell>
          <cell r="K480">
            <v>0</v>
          </cell>
          <cell r="L480">
            <v>0</v>
          </cell>
          <cell r="M480">
            <v>824138.22268799995</v>
          </cell>
          <cell r="N480">
            <v>27858.008799999996</v>
          </cell>
          <cell r="O480">
            <v>15502.162543999997</v>
          </cell>
          <cell r="P480">
            <v>22.936199999999999</v>
          </cell>
          <cell r="Q480">
            <v>824138.22268799995</v>
          </cell>
          <cell r="R480">
            <v>27858.008799999996</v>
          </cell>
          <cell r="S480">
            <v>15502.162543999997</v>
          </cell>
          <cell r="T480">
            <v>22.936199999999999</v>
          </cell>
          <cell r="U480">
            <v>65348.333819199994</v>
          </cell>
          <cell r="V480">
            <v>26853586.654009599</v>
          </cell>
        </row>
        <row r="481">
          <cell r="B481" t="str">
            <v>L76X76X9.5</v>
          </cell>
          <cell r="C481">
            <v>10.670107199999999</v>
          </cell>
          <cell r="D481">
            <v>1361.2875999999999</v>
          </cell>
          <cell r="E481">
            <v>76.199999999999989</v>
          </cell>
          <cell r="F481">
            <v>0</v>
          </cell>
          <cell r="G481">
            <v>0</v>
          </cell>
          <cell r="H481">
            <v>0</v>
          </cell>
          <cell r="I481">
            <v>9.5249999999999986</v>
          </cell>
          <cell r="J481">
            <v>19.049999999999997</v>
          </cell>
          <cell r="K481">
            <v>0</v>
          </cell>
          <cell r="L481">
            <v>0</v>
          </cell>
          <cell r="M481">
            <v>728404.99479999999</v>
          </cell>
          <cell r="N481">
            <v>24252.854719999996</v>
          </cell>
          <cell r="O481">
            <v>13519.327799999997</v>
          </cell>
          <cell r="P481">
            <v>23.114000000000001</v>
          </cell>
          <cell r="Q481">
            <v>728404.99479999999</v>
          </cell>
          <cell r="R481">
            <v>24252.854719999996</v>
          </cell>
          <cell r="S481">
            <v>13519.327799999997</v>
          </cell>
          <cell r="T481">
            <v>23.114000000000001</v>
          </cell>
          <cell r="U481">
            <v>42039.373985599996</v>
          </cell>
          <cell r="V481">
            <v>17508538.498414256</v>
          </cell>
        </row>
        <row r="482">
          <cell r="B482" t="str">
            <v>L76X76X7.9</v>
          </cell>
          <cell r="C482">
            <v>8.9884863999999993</v>
          </cell>
          <cell r="D482">
            <v>1148.3848</v>
          </cell>
          <cell r="E482">
            <v>76.199999999999989</v>
          </cell>
          <cell r="F482">
            <v>0</v>
          </cell>
          <cell r="G482">
            <v>0</v>
          </cell>
          <cell r="H482">
            <v>0</v>
          </cell>
          <cell r="I482">
            <v>7.9375</v>
          </cell>
          <cell r="J482">
            <v>17.462499999999999</v>
          </cell>
          <cell r="K482">
            <v>0</v>
          </cell>
          <cell r="L482">
            <v>0</v>
          </cell>
          <cell r="M482">
            <v>624347.13839999994</v>
          </cell>
          <cell r="N482">
            <v>20647.700639999999</v>
          </cell>
          <cell r="O482">
            <v>11454.557735999999</v>
          </cell>
          <cell r="P482">
            <v>23.3172</v>
          </cell>
          <cell r="Q482">
            <v>624347.13839999994</v>
          </cell>
          <cell r="R482">
            <v>20483.829999999998</v>
          </cell>
          <cell r="S482">
            <v>11454.557735999999</v>
          </cell>
          <cell r="T482">
            <v>23.3172</v>
          </cell>
          <cell r="U482">
            <v>24849.01610832</v>
          </cell>
          <cell r="V482">
            <v>10472898.795063743</v>
          </cell>
        </row>
        <row r="483">
          <cell r="B483" t="str">
            <v>L76X76X6.4</v>
          </cell>
          <cell r="C483">
            <v>7.2771023999999995</v>
          </cell>
          <cell r="D483">
            <v>929.03039999999987</v>
          </cell>
          <cell r="E483">
            <v>76.199999999999989</v>
          </cell>
          <cell r="F483">
            <v>0</v>
          </cell>
          <cell r="G483">
            <v>0</v>
          </cell>
          <cell r="H483">
            <v>0</v>
          </cell>
          <cell r="I483">
            <v>6.35</v>
          </cell>
          <cell r="J483">
            <v>15.875</v>
          </cell>
          <cell r="K483">
            <v>0</v>
          </cell>
          <cell r="L483">
            <v>0</v>
          </cell>
          <cell r="M483">
            <v>511964.65348799992</v>
          </cell>
          <cell r="N483">
            <v>16714.80528</v>
          </cell>
          <cell r="O483">
            <v>9324.2394159999985</v>
          </cell>
          <cell r="P483">
            <v>23.520399999999999</v>
          </cell>
          <cell r="Q483">
            <v>511964.65348799992</v>
          </cell>
          <cell r="R483">
            <v>16714.80528</v>
          </cell>
          <cell r="S483">
            <v>9324.2394159999985</v>
          </cell>
          <cell r="T483">
            <v>23.520399999999999</v>
          </cell>
          <cell r="U483">
            <v>13028.04362128</v>
          </cell>
          <cell r="V483">
            <v>5531838.8507259777</v>
          </cell>
        </row>
        <row r="484">
          <cell r="B484" t="str">
            <v>L76X76X4.8</v>
          </cell>
          <cell r="C484">
            <v>5.5061920000000004</v>
          </cell>
          <cell r="D484">
            <v>703.22440000000006</v>
          </cell>
          <cell r="E484">
            <v>76.199999999999989</v>
          </cell>
          <cell r="F484">
            <v>0</v>
          </cell>
          <cell r="G484">
            <v>0</v>
          </cell>
          <cell r="H484">
            <v>0</v>
          </cell>
          <cell r="I484">
            <v>4.7624999999999993</v>
          </cell>
          <cell r="J484">
            <v>14.2875</v>
          </cell>
          <cell r="K484">
            <v>0</v>
          </cell>
          <cell r="L484">
            <v>0</v>
          </cell>
          <cell r="M484">
            <v>394587.39146879996</v>
          </cell>
          <cell r="N484">
            <v>12683.587535999999</v>
          </cell>
          <cell r="O484">
            <v>7095.5987119999991</v>
          </cell>
          <cell r="P484">
            <v>23.6982</v>
          </cell>
          <cell r="Q484">
            <v>394587.39146879996</v>
          </cell>
          <cell r="R484">
            <v>12683.587535999999</v>
          </cell>
          <cell r="S484">
            <v>7095.5987119999991</v>
          </cell>
          <cell r="T484">
            <v>23.6982</v>
          </cell>
          <cell r="U484">
            <v>5660.747388159999</v>
          </cell>
          <cell r="V484">
            <v>2416822.7988608638</v>
          </cell>
        </row>
        <row r="485">
          <cell r="B485" t="str">
            <v>L76X64X12.7</v>
          </cell>
          <cell r="C485">
            <v>12.694004799999998</v>
          </cell>
          <cell r="D485">
            <v>1619.3515999999997</v>
          </cell>
          <cell r="E485">
            <v>76.199999999999989</v>
          </cell>
          <cell r="F485">
            <v>0</v>
          </cell>
          <cell r="G485">
            <v>0</v>
          </cell>
          <cell r="H485">
            <v>0</v>
          </cell>
          <cell r="I485">
            <v>12.7</v>
          </cell>
          <cell r="J485">
            <v>22.224999999999998</v>
          </cell>
          <cell r="K485">
            <v>0</v>
          </cell>
          <cell r="L485">
            <v>0</v>
          </cell>
          <cell r="M485">
            <v>861599.0509919998</v>
          </cell>
          <cell r="N485">
            <v>30479.939039999997</v>
          </cell>
          <cell r="O485">
            <v>16878.675919999998</v>
          </cell>
          <cell r="P485">
            <v>23.114000000000001</v>
          </cell>
          <cell r="Q485">
            <v>536938.53902399994</v>
          </cell>
          <cell r="R485">
            <v>21958.66576</v>
          </cell>
          <cell r="S485">
            <v>12060.879103999998</v>
          </cell>
          <cell r="T485">
            <v>18.237199999999998</v>
          </cell>
          <cell r="U485">
            <v>88657.293652799985</v>
          </cell>
          <cell r="V485">
            <v>30076017.052490752</v>
          </cell>
        </row>
        <row r="486">
          <cell r="B486" t="str">
            <v>L76X64X11.1</v>
          </cell>
          <cell r="C486">
            <v>11.250489599999998</v>
          </cell>
          <cell r="D486">
            <v>1432.2552000000001</v>
          </cell>
          <cell r="E486">
            <v>76.199999999999989</v>
          </cell>
          <cell r="F486">
            <v>0</v>
          </cell>
          <cell r="G486">
            <v>0</v>
          </cell>
          <cell r="H486">
            <v>0</v>
          </cell>
          <cell r="I486">
            <v>11.112499999999999</v>
          </cell>
          <cell r="J486">
            <v>20.637499999999999</v>
          </cell>
          <cell r="K486">
            <v>0</v>
          </cell>
          <cell r="L486">
            <v>0</v>
          </cell>
          <cell r="M486">
            <v>778352.76587200002</v>
          </cell>
          <cell r="N486">
            <v>27202.526239999996</v>
          </cell>
          <cell r="O486">
            <v>15092.485944</v>
          </cell>
          <cell r="P486">
            <v>23.291799999999999</v>
          </cell>
          <cell r="Q486">
            <v>486990.76795199991</v>
          </cell>
          <cell r="R486">
            <v>19500.606159999996</v>
          </cell>
          <cell r="S486">
            <v>10749.913983999999</v>
          </cell>
          <cell r="T486">
            <v>18.389599999999998</v>
          </cell>
          <cell r="U486">
            <v>60769.788137599993</v>
          </cell>
          <cell r="V486">
            <v>20865236.830165461</v>
          </cell>
        </row>
        <row r="487">
          <cell r="B487" t="str">
            <v>L76X64X9.5</v>
          </cell>
          <cell r="C487">
            <v>9.7623295999999993</v>
          </cell>
          <cell r="D487">
            <v>1245.1587999999999</v>
          </cell>
          <cell r="E487">
            <v>76.199999999999989</v>
          </cell>
          <cell r="F487">
            <v>0</v>
          </cell>
          <cell r="G487">
            <v>0</v>
          </cell>
          <cell r="H487">
            <v>0</v>
          </cell>
          <cell r="I487">
            <v>9.5249999999999986</v>
          </cell>
          <cell r="J487">
            <v>19.049999999999997</v>
          </cell>
          <cell r="K487">
            <v>0</v>
          </cell>
          <cell r="L487">
            <v>0</v>
          </cell>
          <cell r="M487">
            <v>686781.85223999992</v>
          </cell>
          <cell r="N487">
            <v>23761.242799999996</v>
          </cell>
          <cell r="O487">
            <v>13158.812392</v>
          </cell>
          <cell r="P487">
            <v>23.4696</v>
          </cell>
          <cell r="Q487">
            <v>428718.36836799997</v>
          </cell>
          <cell r="R487">
            <v>16878.675919999998</v>
          </cell>
          <cell r="S487">
            <v>9389.7876719999986</v>
          </cell>
          <cell r="T487">
            <v>18.567399999999999</v>
          </cell>
          <cell r="U487">
            <v>39250.623434079993</v>
          </cell>
          <cell r="V487">
            <v>13614768.433582867</v>
          </cell>
        </row>
        <row r="488">
          <cell r="B488" t="str">
            <v>L76X64X7.9</v>
          </cell>
          <cell r="C488">
            <v>8.244406399999999</v>
          </cell>
          <cell r="D488">
            <v>1051.6107999999999</v>
          </cell>
          <cell r="E488">
            <v>76.199999999999989</v>
          </cell>
          <cell r="F488">
            <v>0</v>
          </cell>
          <cell r="G488">
            <v>0</v>
          </cell>
          <cell r="H488">
            <v>0</v>
          </cell>
          <cell r="I488">
            <v>7.9375</v>
          </cell>
          <cell r="J488">
            <v>17.462499999999999</v>
          </cell>
          <cell r="K488">
            <v>0</v>
          </cell>
          <cell r="L488">
            <v>0</v>
          </cell>
          <cell r="M488">
            <v>586886.31009599986</v>
          </cell>
          <cell r="N488">
            <v>20156.088719999996</v>
          </cell>
          <cell r="O488">
            <v>11159.590584</v>
          </cell>
          <cell r="P488">
            <v>23.672799999999999</v>
          </cell>
          <cell r="Q488">
            <v>369613.50593279995</v>
          </cell>
          <cell r="R488">
            <v>14305.906871999998</v>
          </cell>
          <cell r="S488">
            <v>7980.5001679999987</v>
          </cell>
          <cell r="T488">
            <v>18.770599999999998</v>
          </cell>
          <cell r="U488">
            <v>23308.959833599998</v>
          </cell>
          <cell r="V488">
            <v>8163490.3428189177</v>
          </cell>
        </row>
        <row r="489">
          <cell r="B489" t="str">
            <v>L76X64X6.4</v>
          </cell>
          <cell r="C489">
            <v>6.6818384000000002</v>
          </cell>
          <cell r="D489">
            <v>851.61120000000005</v>
          </cell>
          <cell r="E489">
            <v>76.199999999999989</v>
          </cell>
          <cell r="F489">
            <v>0</v>
          </cell>
          <cell r="G489">
            <v>0</v>
          </cell>
          <cell r="H489">
            <v>0</v>
          </cell>
          <cell r="I489">
            <v>6.35</v>
          </cell>
          <cell r="J489">
            <v>15.875</v>
          </cell>
          <cell r="K489">
            <v>0</v>
          </cell>
          <cell r="L489">
            <v>0</v>
          </cell>
          <cell r="M489">
            <v>482828.45369599992</v>
          </cell>
          <cell r="N489">
            <v>16387.063999999998</v>
          </cell>
          <cell r="O489">
            <v>9094.8205199999993</v>
          </cell>
          <cell r="P489">
            <v>23.875999999999998</v>
          </cell>
          <cell r="Q489">
            <v>305513.86639039998</v>
          </cell>
          <cell r="R489">
            <v>11585.654247999999</v>
          </cell>
          <cell r="S489">
            <v>6505.6644079999996</v>
          </cell>
          <cell r="T489">
            <v>18.948399999999999</v>
          </cell>
          <cell r="U489">
            <v>12320.450197759999</v>
          </cell>
          <cell r="V489">
            <v>4323427.4512955453</v>
          </cell>
        </row>
        <row r="490">
          <cell r="B490" t="str">
            <v>L76X64X4.8</v>
          </cell>
          <cell r="C490">
            <v>5.0746256000000001</v>
          </cell>
          <cell r="D490">
            <v>645.16</v>
          </cell>
          <cell r="E490">
            <v>76.199999999999989</v>
          </cell>
          <cell r="F490">
            <v>0</v>
          </cell>
          <cell r="G490">
            <v>0</v>
          </cell>
          <cell r="H490">
            <v>0</v>
          </cell>
          <cell r="I490">
            <v>4.7624999999999993</v>
          </cell>
          <cell r="J490">
            <v>14.2875</v>
          </cell>
          <cell r="K490">
            <v>0</v>
          </cell>
          <cell r="L490">
            <v>0</v>
          </cell>
          <cell r="M490">
            <v>374192.0516144</v>
          </cell>
          <cell r="N490">
            <v>12470.555703999999</v>
          </cell>
          <cell r="O490">
            <v>6931.728071999999</v>
          </cell>
          <cell r="P490">
            <v>24.053799999999999</v>
          </cell>
          <cell r="Q490">
            <v>236419.44974079996</v>
          </cell>
          <cell r="R490">
            <v>8783.4663039999996</v>
          </cell>
          <cell r="S490">
            <v>4965.2803919999997</v>
          </cell>
          <cell r="T490">
            <v>19.126200000000001</v>
          </cell>
          <cell r="U490">
            <v>5411.0085327999996</v>
          </cell>
          <cell r="V490">
            <v>1879751.065780672</v>
          </cell>
        </row>
        <row r="491">
          <cell r="B491" t="str">
            <v>L76X51X12.7</v>
          </cell>
          <cell r="C491">
            <v>11.458831999999999</v>
          </cell>
          <cell r="D491">
            <v>1458.0615999999998</v>
          </cell>
          <cell r="E491">
            <v>76.199999999999989</v>
          </cell>
          <cell r="F491">
            <v>0</v>
          </cell>
          <cell r="G491">
            <v>0</v>
          </cell>
          <cell r="H491">
            <v>0</v>
          </cell>
          <cell r="I491">
            <v>12.7</v>
          </cell>
          <cell r="J491">
            <v>20.637499999999999</v>
          </cell>
          <cell r="K491">
            <v>0</v>
          </cell>
          <cell r="L491">
            <v>0</v>
          </cell>
          <cell r="M491">
            <v>799164.33715199993</v>
          </cell>
          <cell r="N491">
            <v>29168.973919999997</v>
          </cell>
          <cell r="O491">
            <v>16387.063999999998</v>
          </cell>
          <cell r="P491">
            <v>23.418800000000001</v>
          </cell>
          <cell r="Q491">
            <v>277626.36087520001</v>
          </cell>
          <cell r="R491">
            <v>14535.325767999999</v>
          </cell>
          <cell r="S491">
            <v>7701.920079999999</v>
          </cell>
          <cell r="T491">
            <v>13.792199999999999</v>
          </cell>
          <cell r="U491">
            <v>79916.433715199993</v>
          </cell>
          <cell r="V491">
            <v>24383056.681840718</v>
          </cell>
        </row>
        <row r="492">
          <cell r="B492" t="str">
            <v>L76X51X9.5</v>
          </cell>
          <cell r="C492">
            <v>8.854552</v>
          </cell>
          <cell r="D492">
            <v>1129.03</v>
          </cell>
          <cell r="E492">
            <v>76.199999999999989</v>
          </cell>
          <cell r="F492">
            <v>0</v>
          </cell>
          <cell r="G492">
            <v>0</v>
          </cell>
          <cell r="H492">
            <v>0</v>
          </cell>
          <cell r="I492">
            <v>9.5249999999999986</v>
          </cell>
          <cell r="J492">
            <v>17.462499999999999</v>
          </cell>
          <cell r="K492">
            <v>0</v>
          </cell>
          <cell r="L492">
            <v>0</v>
          </cell>
          <cell r="M492">
            <v>640996.39542399999</v>
          </cell>
          <cell r="N492">
            <v>22778.018959999998</v>
          </cell>
          <cell r="O492">
            <v>12765.522856</v>
          </cell>
          <cell r="P492">
            <v>23.799800000000001</v>
          </cell>
          <cell r="Q492">
            <v>224348.73839839999</v>
          </cell>
          <cell r="R492">
            <v>11126.816456</v>
          </cell>
          <cell r="S492">
            <v>6030.4395519999989</v>
          </cell>
          <cell r="T492">
            <v>14.097000000000001</v>
          </cell>
          <cell r="U492">
            <v>35587.786888800001</v>
          </cell>
          <cell r="V492">
            <v>11090531.288105965</v>
          </cell>
        </row>
        <row r="493">
          <cell r="B493" t="str">
            <v>L76X51X7.9</v>
          </cell>
          <cell r="C493">
            <v>7.4854447999999998</v>
          </cell>
          <cell r="D493">
            <v>954.83679999999993</v>
          </cell>
          <cell r="E493">
            <v>76.199999999999989</v>
          </cell>
          <cell r="F493">
            <v>0</v>
          </cell>
          <cell r="G493">
            <v>0</v>
          </cell>
          <cell r="H493">
            <v>0</v>
          </cell>
          <cell r="I493">
            <v>7.9375</v>
          </cell>
          <cell r="J493">
            <v>15.875</v>
          </cell>
          <cell r="K493">
            <v>0</v>
          </cell>
          <cell r="L493">
            <v>0</v>
          </cell>
          <cell r="M493">
            <v>549425.48179200001</v>
          </cell>
          <cell r="N493">
            <v>19500.606159999996</v>
          </cell>
          <cell r="O493">
            <v>10848.236368</v>
          </cell>
          <cell r="P493">
            <v>24.002999999999997</v>
          </cell>
          <cell r="Q493">
            <v>194380.0757552</v>
          </cell>
          <cell r="R493">
            <v>9373.4006079999981</v>
          </cell>
          <cell r="S493">
            <v>5145.5380959999993</v>
          </cell>
          <cell r="T493">
            <v>14.274800000000001</v>
          </cell>
          <cell r="U493">
            <v>21227.802705599996</v>
          </cell>
          <cell r="V493">
            <v>6659689.4901943803</v>
          </cell>
        </row>
        <row r="494">
          <cell r="B494" t="str">
            <v>L76X51X6.4</v>
          </cell>
          <cell r="C494">
            <v>6.0865743999999991</v>
          </cell>
          <cell r="D494">
            <v>774.19199999999989</v>
          </cell>
          <cell r="E494">
            <v>76.199999999999989</v>
          </cell>
          <cell r="F494">
            <v>0</v>
          </cell>
          <cell r="G494">
            <v>0</v>
          </cell>
          <cell r="H494">
            <v>0</v>
          </cell>
          <cell r="I494">
            <v>6.35</v>
          </cell>
          <cell r="J494">
            <v>14.2875</v>
          </cell>
          <cell r="K494">
            <v>0</v>
          </cell>
          <cell r="L494">
            <v>0</v>
          </cell>
          <cell r="M494">
            <v>453692.25390399998</v>
          </cell>
          <cell r="N494">
            <v>15879.065015999999</v>
          </cell>
          <cell r="O494">
            <v>8865.4016240000001</v>
          </cell>
          <cell r="P494">
            <v>24.206199999999999</v>
          </cell>
          <cell r="Q494">
            <v>162330.25598399999</v>
          </cell>
          <cell r="R494">
            <v>7587.2106319999994</v>
          </cell>
          <cell r="S494">
            <v>4227.8625119999997</v>
          </cell>
          <cell r="T494">
            <v>14.452599999999999</v>
          </cell>
          <cell r="U494">
            <v>11238.248491199998</v>
          </cell>
          <cell r="V494">
            <v>3544673.4383292668</v>
          </cell>
        </row>
        <row r="495">
          <cell r="B495" t="str">
            <v>L76X51X4.8</v>
          </cell>
          <cell r="C495">
            <v>4.6430591999999997</v>
          </cell>
          <cell r="D495">
            <v>591.61171999999999</v>
          </cell>
          <cell r="E495">
            <v>76.199999999999989</v>
          </cell>
          <cell r="F495">
            <v>0</v>
          </cell>
          <cell r="G495">
            <v>0</v>
          </cell>
          <cell r="H495">
            <v>0</v>
          </cell>
          <cell r="I495">
            <v>4.7624999999999993</v>
          </cell>
          <cell r="J495">
            <v>12.7</v>
          </cell>
          <cell r="K495">
            <v>0</v>
          </cell>
          <cell r="L495">
            <v>0</v>
          </cell>
          <cell r="M495">
            <v>352548.01748319995</v>
          </cell>
          <cell r="N495">
            <v>12175.588551999999</v>
          </cell>
          <cell r="O495">
            <v>6784.2444959999993</v>
          </cell>
          <cell r="P495">
            <v>24.409399999999998</v>
          </cell>
          <cell r="Q495">
            <v>126950.58480799999</v>
          </cell>
          <cell r="R495">
            <v>5751.8594639999992</v>
          </cell>
          <cell r="S495">
            <v>3244.638672</v>
          </cell>
          <cell r="T495">
            <v>14.655799999999997</v>
          </cell>
          <cell r="U495">
            <v>4953.1539646399997</v>
          </cell>
          <cell r="V495">
            <v>1557508.0259325567</v>
          </cell>
        </row>
        <row r="496">
          <cell r="B496" t="str">
            <v>L64X64X12.7</v>
          </cell>
          <cell r="C496">
            <v>11.384423999999999</v>
          </cell>
          <cell r="D496">
            <v>1451.61</v>
          </cell>
          <cell r="E496">
            <v>63.5</v>
          </cell>
          <cell r="F496">
            <v>0</v>
          </cell>
          <cell r="G496">
            <v>0</v>
          </cell>
          <cell r="H496">
            <v>0</v>
          </cell>
          <cell r="I496">
            <v>12.7</v>
          </cell>
          <cell r="J496">
            <v>19.049999999999997</v>
          </cell>
          <cell r="K496">
            <v>0</v>
          </cell>
          <cell r="L496">
            <v>0</v>
          </cell>
          <cell r="M496">
            <v>507802.33923199994</v>
          </cell>
          <cell r="N496">
            <v>21139.312559999998</v>
          </cell>
          <cell r="O496">
            <v>11733.137823999998</v>
          </cell>
          <cell r="P496">
            <v>18.668999999999997</v>
          </cell>
          <cell r="Q496">
            <v>507802.33923199994</v>
          </cell>
          <cell r="R496">
            <v>21139.312559999998</v>
          </cell>
          <cell r="S496">
            <v>11733.137823999998</v>
          </cell>
          <cell r="T496">
            <v>18.668999999999997</v>
          </cell>
          <cell r="U496">
            <v>78251.508012799997</v>
          </cell>
          <cell r="V496">
            <v>21241187.043321595</v>
          </cell>
        </row>
        <row r="497">
          <cell r="B497" t="str">
            <v>L64X64X9.5</v>
          </cell>
          <cell r="C497">
            <v>8.7801439999999999</v>
          </cell>
          <cell r="D497">
            <v>1116.1268</v>
          </cell>
          <cell r="E497">
            <v>63.5</v>
          </cell>
          <cell r="F497">
            <v>0</v>
          </cell>
          <cell r="G497">
            <v>0</v>
          </cell>
          <cell r="H497">
            <v>0</v>
          </cell>
          <cell r="I497">
            <v>9.5249999999999986</v>
          </cell>
          <cell r="J497">
            <v>15.875</v>
          </cell>
          <cell r="K497">
            <v>0</v>
          </cell>
          <cell r="L497">
            <v>0</v>
          </cell>
          <cell r="M497">
            <v>404576.94568319997</v>
          </cell>
          <cell r="N497">
            <v>16550.934639999999</v>
          </cell>
          <cell r="O497">
            <v>9143.9817120000007</v>
          </cell>
          <cell r="P497">
            <v>19.0246</v>
          </cell>
          <cell r="Q497">
            <v>404576.94568319997</v>
          </cell>
          <cell r="R497">
            <v>16387.063999999998</v>
          </cell>
          <cell r="S497">
            <v>9143.9817120000007</v>
          </cell>
          <cell r="T497">
            <v>19.0246</v>
          </cell>
          <cell r="U497">
            <v>34672.07775248</v>
          </cell>
          <cell r="V497">
            <v>9720998.3687514756</v>
          </cell>
        </row>
        <row r="498">
          <cell r="B498" t="str">
            <v>L64X64X7.9</v>
          </cell>
          <cell r="C498">
            <v>7.4110368000000006</v>
          </cell>
          <cell r="D498">
            <v>941.93359999999996</v>
          </cell>
          <cell r="E498">
            <v>63.5</v>
          </cell>
          <cell r="F498">
            <v>0</v>
          </cell>
          <cell r="G498">
            <v>0</v>
          </cell>
          <cell r="H498">
            <v>0</v>
          </cell>
          <cell r="I498">
            <v>7.9375</v>
          </cell>
          <cell r="J498">
            <v>14.2875</v>
          </cell>
          <cell r="K498">
            <v>0</v>
          </cell>
          <cell r="L498">
            <v>0</v>
          </cell>
          <cell r="M498">
            <v>348385.70322719996</v>
          </cell>
          <cell r="N498">
            <v>13978.165591999998</v>
          </cell>
          <cell r="O498">
            <v>7767.468335999999</v>
          </cell>
          <cell r="P498">
            <v>19.202400000000001</v>
          </cell>
          <cell r="Q498">
            <v>348385.70322719996</v>
          </cell>
          <cell r="R498">
            <v>13978.165591999998</v>
          </cell>
          <cell r="S498">
            <v>7767.468335999999</v>
          </cell>
          <cell r="T498">
            <v>19.202400000000001</v>
          </cell>
          <cell r="U498">
            <v>20603.455567199999</v>
          </cell>
          <cell r="V498">
            <v>5854081.890574092</v>
          </cell>
        </row>
        <row r="499">
          <cell r="B499" t="str">
            <v>L64X64X6.4</v>
          </cell>
          <cell r="C499">
            <v>6.0121663999999999</v>
          </cell>
          <cell r="D499">
            <v>767.74039999999991</v>
          </cell>
          <cell r="E499">
            <v>63.5</v>
          </cell>
          <cell r="F499">
            <v>0</v>
          </cell>
          <cell r="G499">
            <v>0</v>
          </cell>
          <cell r="H499">
            <v>0</v>
          </cell>
          <cell r="I499">
            <v>6.35</v>
          </cell>
          <cell r="J499">
            <v>12.7</v>
          </cell>
          <cell r="K499">
            <v>0</v>
          </cell>
          <cell r="L499">
            <v>0</v>
          </cell>
          <cell r="M499">
            <v>288032.14651519997</v>
          </cell>
          <cell r="N499">
            <v>11389.009479999999</v>
          </cell>
          <cell r="O499">
            <v>6341.7937679999995</v>
          </cell>
          <cell r="P499">
            <v>19.4056</v>
          </cell>
          <cell r="Q499">
            <v>288032.14651519997</v>
          </cell>
          <cell r="R499">
            <v>11372.622415999998</v>
          </cell>
          <cell r="S499">
            <v>6341.7937679999995</v>
          </cell>
          <cell r="T499">
            <v>19.4056</v>
          </cell>
          <cell r="U499">
            <v>10863.640208159999</v>
          </cell>
          <cell r="V499">
            <v>3115016.0518651134</v>
          </cell>
        </row>
        <row r="500">
          <cell r="B500" t="str">
            <v>L64X64X4.8</v>
          </cell>
          <cell r="C500">
            <v>4.5537695999999999</v>
          </cell>
          <cell r="D500">
            <v>581.28916000000004</v>
          </cell>
          <cell r="E500">
            <v>63.5</v>
          </cell>
          <cell r="F500">
            <v>0</v>
          </cell>
          <cell r="G500">
            <v>0</v>
          </cell>
          <cell r="H500">
            <v>0</v>
          </cell>
          <cell r="I500">
            <v>4.7624999999999993</v>
          </cell>
          <cell r="J500">
            <v>11.112499999999999</v>
          </cell>
          <cell r="K500">
            <v>0</v>
          </cell>
          <cell r="L500">
            <v>0</v>
          </cell>
          <cell r="M500">
            <v>222683.81269599998</v>
          </cell>
          <cell r="N500">
            <v>8668.756856</v>
          </cell>
          <cell r="O500">
            <v>4834.1838799999996</v>
          </cell>
          <cell r="P500">
            <v>19.583400000000001</v>
          </cell>
          <cell r="Q500">
            <v>222683.81269599998</v>
          </cell>
          <cell r="R500">
            <v>8652.3697919999995</v>
          </cell>
          <cell r="S500">
            <v>4834.1838799999996</v>
          </cell>
          <cell r="T500">
            <v>19.583400000000001</v>
          </cell>
          <cell r="U500">
            <v>4745.0382518399992</v>
          </cell>
          <cell r="V500">
            <v>1369532.9193544895</v>
          </cell>
        </row>
        <row r="501">
          <cell r="B501" t="str">
            <v>L64X51X9.5</v>
          </cell>
          <cell r="C501">
            <v>7.8872479999999996</v>
          </cell>
          <cell r="D501">
            <v>1006.4496</v>
          </cell>
          <cell r="E501">
            <v>63.5</v>
          </cell>
          <cell r="F501">
            <v>0</v>
          </cell>
          <cell r="G501">
            <v>0</v>
          </cell>
          <cell r="H501">
            <v>0</v>
          </cell>
          <cell r="I501">
            <v>9.5249999999999986</v>
          </cell>
          <cell r="J501">
            <v>15.875</v>
          </cell>
          <cell r="K501">
            <v>0</v>
          </cell>
          <cell r="L501">
            <v>0</v>
          </cell>
          <cell r="M501">
            <v>380435.52299839997</v>
          </cell>
          <cell r="N501">
            <v>16092.096847999997</v>
          </cell>
          <cell r="O501">
            <v>8947.3369440000006</v>
          </cell>
          <cell r="P501">
            <v>19.456399999999999</v>
          </cell>
          <cell r="Q501">
            <v>213526.72133279999</v>
          </cell>
          <cell r="R501">
            <v>10766.301047999999</v>
          </cell>
          <cell r="S501">
            <v>5915.7301039999993</v>
          </cell>
          <cell r="T501">
            <v>14.579599999999997</v>
          </cell>
          <cell r="U501">
            <v>31050.864349759995</v>
          </cell>
          <cell r="V501">
            <v>7196761.2232745728</v>
          </cell>
        </row>
        <row r="502">
          <cell r="B502" t="str">
            <v>L64X51X7.9</v>
          </cell>
          <cell r="C502">
            <v>6.6818384000000002</v>
          </cell>
          <cell r="D502">
            <v>851.61120000000005</v>
          </cell>
          <cell r="E502">
            <v>63.5</v>
          </cell>
          <cell r="F502">
            <v>0</v>
          </cell>
          <cell r="G502">
            <v>0</v>
          </cell>
          <cell r="H502">
            <v>0</v>
          </cell>
          <cell r="I502">
            <v>7.9375</v>
          </cell>
          <cell r="J502">
            <v>14.2875</v>
          </cell>
          <cell r="K502">
            <v>0</v>
          </cell>
          <cell r="L502">
            <v>0</v>
          </cell>
          <cell r="M502">
            <v>328822.82622399996</v>
          </cell>
          <cell r="N502">
            <v>13748.746695999998</v>
          </cell>
          <cell r="O502">
            <v>7619.9847599999994</v>
          </cell>
          <cell r="P502">
            <v>19.659600000000001</v>
          </cell>
          <cell r="Q502">
            <v>185639.21581759999</v>
          </cell>
          <cell r="R502">
            <v>9127.5946480000002</v>
          </cell>
          <cell r="S502">
            <v>5063.6027759999997</v>
          </cell>
          <cell r="T502">
            <v>14.757399999999999</v>
          </cell>
          <cell r="U502">
            <v>18480.675296639998</v>
          </cell>
          <cell r="V502">
            <v>4350281.0379495546</v>
          </cell>
        </row>
        <row r="503">
          <cell r="B503" t="str">
            <v>L64X51X6.4</v>
          </cell>
          <cell r="C503">
            <v>5.4317839999999995</v>
          </cell>
          <cell r="D503">
            <v>690.32119999999998</v>
          </cell>
          <cell r="E503">
            <v>63.5</v>
          </cell>
          <cell r="F503">
            <v>0</v>
          </cell>
          <cell r="G503">
            <v>0</v>
          </cell>
          <cell r="H503">
            <v>0</v>
          </cell>
          <cell r="I503">
            <v>6.35</v>
          </cell>
          <cell r="J503">
            <v>12.7</v>
          </cell>
          <cell r="K503">
            <v>0</v>
          </cell>
          <cell r="L503">
            <v>0</v>
          </cell>
          <cell r="M503">
            <v>273047.81519359996</v>
          </cell>
          <cell r="N503">
            <v>11274.300031999997</v>
          </cell>
          <cell r="O503">
            <v>6243.4713839999995</v>
          </cell>
          <cell r="P503">
            <v>19.8628</v>
          </cell>
          <cell r="Q503">
            <v>154838.09032319998</v>
          </cell>
          <cell r="R503">
            <v>7439.7270559999997</v>
          </cell>
          <cell r="S503">
            <v>4145.9271920000001</v>
          </cell>
          <cell r="T503">
            <v>14.960599999999998</v>
          </cell>
          <cell r="U503">
            <v>9781.4385015999997</v>
          </cell>
          <cell r="V503">
            <v>2336262.038898835</v>
          </cell>
        </row>
        <row r="504">
          <cell r="B504" t="str">
            <v>L64X51X4.8</v>
          </cell>
          <cell r="C504">
            <v>4.1370847999999993</v>
          </cell>
          <cell r="D504">
            <v>527.74087999999995</v>
          </cell>
          <cell r="E504">
            <v>63.5</v>
          </cell>
          <cell r="F504">
            <v>0</v>
          </cell>
          <cell r="G504">
            <v>0</v>
          </cell>
          <cell r="H504">
            <v>0</v>
          </cell>
          <cell r="I504">
            <v>4.7624999999999993</v>
          </cell>
          <cell r="J504">
            <v>11.112499999999999</v>
          </cell>
          <cell r="K504">
            <v>0</v>
          </cell>
          <cell r="L504">
            <v>0</v>
          </cell>
          <cell r="M504">
            <v>212694.25848159997</v>
          </cell>
          <cell r="N504">
            <v>8668.756856</v>
          </cell>
          <cell r="O504">
            <v>4801.4097519999996</v>
          </cell>
          <cell r="P504">
            <v>20.065999999999999</v>
          </cell>
          <cell r="Q504">
            <v>121539.57627519999</v>
          </cell>
          <cell r="R504">
            <v>5686.3112079999992</v>
          </cell>
          <cell r="S504">
            <v>3195.47748</v>
          </cell>
          <cell r="T504">
            <v>15.163799999999998</v>
          </cell>
          <cell r="U504">
            <v>4287.1836836799994</v>
          </cell>
          <cell r="V504">
            <v>1020436.2928523647</v>
          </cell>
        </row>
        <row r="505">
          <cell r="B505" t="str">
            <v>L51X51X9.5</v>
          </cell>
          <cell r="C505">
            <v>6.9199440000000001</v>
          </cell>
          <cell r="D505">
            <v>883.86919999999998</v>
          </cell>
          <cell r="E505">
            <v>50.8</v>
          </cell>
          <cell r="F505">
            <v>0</v>
          </cell>
          <cell r="G505">
            <v>0</v>
          </cell>
          <cell r="H505">
            <v>0</v>
          </cell>
          <cell r="I505">
            <v>9.5249999999999986</v>
          </cell>
          <cell r="J505">
            <v>15.875</v>
          </cell>
          <cell r="K505">
            <v>0</v>
          </cell>
          <cell r="L505">
            <v>0</v>
          </cell>
          <cell r="M505">
            <v>198126.15858559997</v>
          </cell>
          <cell r="N505">
            <v>10307.463255999999</v>
          </cell>
          <cell r="O505">
            <v>5702.6982719999987</v>
          </cell>
          <cell r="P505">
            <v>15.011399999999998</v>
          </cell>
          <cell r="Q505">
            <v>198126.15858559997</v>
          </cell>
          <cell r="R505">
            <v>10291.076191999999</v>
          </cell>
          <cell r="S505">
            <v>5702.6982719999987</v>
          </cell>
          <cell r="T505">
            <v>15.011399999999998</v>
          </cell>
          <cell r="U505">
            <v>27388.027804479996</v>
          </cell>
          <cell r="V505">
            <v>4672524.0777976699</v>
          </cell>
        </row>
        <row r="506">
          <cell r="B506" t="str">
            <v>L51X51X7.9</v>
          </cell>
          <cell r="C506">
            <v>5.8633503999999999</v>
          </cell>
          <cell r="D506">
            <v>748.38559999999995</v>
          </cell>
          <cell r="E506">
            <v>50.8</v>
          </cell>
          <cell r="F506">
            <v>0</v>
          </cell>
          <cell r="G506">
            <v>0</v>
          </cell>
          <cell r="H506">
            <v>0</v>
          </cell>
          <cell r="I506">
            <v>7.9375</v>
          </cell>
          <cell r="J506">
            <v>14.2875</v>
          </cell>
          <cell r="K506">
            <v>0</v>
          </cell>
          <cell r="L506">
            <v>0</v>
          </cell>
          <cell r="M506">
            <v>172319.81019839997</v>
          </cell>
          <cell r="N506">
            <v>8799.853368</v>
          </cell>
          <cell r="O506">
            <v>4883.3450719999992</v>
          </cell>
          <cell r="P506">
            <v>15.189199999999998</v>
          </cell>
          <cell r="Q506">
            <v>172319.81019839997</v>
          </cell>
          <cell r="R506">
            <v>8783.4663039999996</v>
          </cell>
          <cell r="S506">
            <v>4883.3450719999992</v>
          </cell>
          <cell r="T506">
            <v>15.189199999999998</v>
          </cell>
          <cell r="U506">
            <v>16357.895026079999</v>
          </cell>
          <cell r="V506">
            <v>2846480.1853250177</v>
          </cell>
        </row>
        <row r="507">
          <cell r="B507" t="str">
            <v>L51X51X6.4</v>
          </cell>
          <cell r="C507">
            <v>4.7769936</v>
          </cell>
          <cell r="D507">
            <v>609.03103999999996</v>
          </cell>
          <cell r="E507">
            <v>50.8</v>
          </cell>
          <cell r="F507">
            <v>0</v>
          </cell>
          <cell r="G507">
            <v>0</v>
          </cell>
          <cell r="H507">
            <v>0</v>
          </cell>
          <cell r="I507">
            <v>6.35</v>
          </cell>
          <cell r="J507">
            <v>12.7</v>
          </cell>
          <cell r="K507">
            <v>0</v>
          </cell>
          <cell r="L507">
            <v>0</v>
          </cell>
          <cell r="M507">
            <v>144016.07325759999</v>
          </cell>
          <cell r="N507">
            <v>7210.3081599999996</v>
          </cell>
          <cell r="O507">
            <v>3998.4436159999996</v>
          </cell>
          <cell r="P507">
            <v>15.366999999999999</v>
          </cell>
          <cell r="Q507">
            <v>144016.07325759999</v>
          </cell>
          <cell r="R507">
            <v>7210.3081599999996</v>
          </cell>
          <cell r="S507">
            <v>3998.4436159999996</v>
          </cell>
          <cell r="T507">
            <v>15.366999999999999</v>
          </cell>
          <cell r="U507">
            <v>8699.2367950399985</v>
          </cell>
          <cell r="V507">
            <v>1530654.4392785472</v>
          </cell>
        </row>
        <row r="508">
          <cell r="B508" t="str">
            <v>L51X51X4.8</v>
          </cell>
          <cell r="C508">
            <v>3.6608735999999999</v>
          </cell>
          <cell r="D508">
            <v>465.80551999999994</v>
          </cell>
          <cell r="E508">
            <v>50.8</v>
          </cell>
          <cell r="F508">
            <v>0</v>
          </cell>
          <cell r="G508">
            <v>0</v>
          </cell>
          <cell r="H508">
            <v>0</v>
          </cell>
          <cell r="I508">
            <v>4.7624999999999993</v>
          </cell>
          <cell r="J508">
            <v>11.112499999999999</v>
          </cell>
          <cell r="K508">
            <v>0</v>
          </cell>
          <cell r="L508">
            <v>0</v>
          </cell>
          <cell r="M508">
            <v>112798.7163376</v>
          </cell>
          <cell r="N508">
            <v>5538.8276319999995</v>
          </cell>
          <cell r="O508">
            <v>3080.7680319999999</v>
          </cell>
          <cell r="P508">
            <v>15.544799999999999</v>
          </cell>
          <cell r="Q508">
            <v>112798.7163376</v>
          </cell>
          <cell r="R508">
            <v>5538.8276319999995</v>
          </cell>
          <cell r="S508">
            <v>3080.7680319999999</v>
          </cell>
          <cell r="T508">
            <v>15.544799999999999</v>
          </cell>
          <cell r="U508">
            <v>3829.3291155199995</v>
          </cell>
          <cell r="V508">
            <v>671339.66635024</v>
          </cell>
        </row>
        <row r="509">
          <cell r="B509" t="str">
            <v>L51X51X3.2</v>
          </cell>
          <cell r="C509">
            <v>2.4852271999999997</v>
          </cell>
          <cell r="D509">
            <v>316.77355999999997</v>
          </cell>
          <cell r="E509">
            <v>50.8</v>
          </cell>
          <cell r="F509">
            <v>0</v>
          </cell>
          <cell r="G509">
            <v>0</v>
          </cell>
          <cell r="H509">
            <v>0</v>
          </cell>
          <cell r="I509">
            <v>3.1749999999999998</v>
          </cell>
          <cell r="J509">
            <v>9.5249999999999986</v>
          </cell>
          <cell r="K509">
            <v>0</v>
          </cell>
          <cell r="L509">
            <v>0</v>
          </cell>
          <cell r="M509">
            <v>78667.739438399993</v>
          </cell>
          <cell r="N509">
            <v>3769.0247199999999</v>
          </cell>
          <cell r="O509">
            <v>2113.9312559999998</v>
          </cell>
          <cell r="P509">
            <v>15.747999999999999</v>
          </cell>
          <cell r="Q509">
            <v>78667.739438399993</v>
          </cell>
          <cell r="R509">
            <v>3769.0247199999999</v>
          </cell>
          <cell r="S509">
            <v>2113.9312559999998</v>
          </cell>
          <cell r="T509">
            <v>15.747999999999999</v>
          </cell>
          <cell r="U509">
            <v>1207.0711342399998</v>
          </cell>
          <cell r="V509">
            <v>214828.6932320768</v>
          </cell>
        </row>
        <row r="510">
          <cell r="B510" t="str">
            <v>WT550X249.5</v>
          </cell>
          <cell r="C510">
            <v>249.26679999999999</v>
          </cell>
          <cell r="D510">
            <v>31677.356</v>
          </cell>
          <cell r="E510">
            <v>558.79999999999995</v>
          </cell>
          <cell r="F510">
            <v>406.4</v>
          </cell>
          <cell r="G510">
            <v>25.907999999999998</v>
          </cell>
          <cell r="H510">
            <v>44.957999999999998</v>
          </cell>
          <cell r="I510">
            <v>0</v>
          </cell>
          <cell r="J510">
            <v>21.716999999999999</v>
          </cell>
          <cell r="K510">
            <v>0</v>
          </cell>
          <cell r="L510">
            <v>19.100000000000001</v>
          </cell>
          <cell r="M510">
            <v>899059879.29599988</v>
          </cell>
          <cell r="N510">
            <v>3818185.9119999995</v>
          </cell>
          <cell r="O510">
            <v>2146705.3839999996</v>
          </cell>
          <cell r="P510">
            <v>168.40199999999999</v>
          </cell>
          <cell r="Q510">
            <v>249738855.35999998</v>
          </cell>
          <cell r="R510">
            <v>1933673.5519999999</v>
          </cell>
          <cell r="S510">
            <v>1233945.9191999999</v>
          </cell>
          <cell r="T510">
            <v>88.899999999999991</v>
          </cell>
          <cell r="U510">
            <v>15442185.889759999</v>
          </cell>
          <cell r="V510">
            <v>116544566078.40166</v>
          </cell>
        </row>
        <row r="511">
          <cell r="B511" t="str">
            <v>WT550X216.5</v>
          </cell>
          <cell r="C511">
            <v>215.78319999999999</v>
          </cell>
          <cell r="D511">
            <v>27677.363999999998</v>
          </cell>
          <cell r="E511">
            <v>553.72</v>
          </cell>
          <cell r="F511">
            <v>401.32</v>
          </cell>
          <cell r="G511">
            <v>22.097999999999999</v>
          </cell>
          <cell r="H511">
            <v>40.131999999999998</v>
          </cell>
          <cell r="I511">
            <v>0</v>
          </cell>
          <cell r="J511">
            <v>21.780499999999996</v>
          </cell>
          <cell r="K511">
            <v>0</v>
          </cell>
          <cell r="L511">
            <v>22.3</v>
          </cell>
          <cell r="M511">
            <v>765865823.10399997</v>
          </cell>
          <cell r="N511">
            <v>3228251.6079999995</v>
          </cell>
          <cell r="O511">
            <v>1818964.1039999998</v>
          </cell>
          <cell r="P511">
            <v>166.36999999999998</v>
          </cell>
          <cell r="Q511">
            <v>217689035.58879998</v>
          </cell>
          <cell r="R511">
            <v>1687867.5919999999</v>
          </cell>
          <cell r="S511">
            <v>1083184.9303999997</v>
          </cell>
          <cell r="T511">
            <v>88.646000000000001</v>
          </cell>
          <cell r="U511">
            <v>10697147.637919998</v>
          </cell>
          <cell r="V511">
            <v>74921506764.686783</v>
          </cell>
        </row>
        <row r="512">
          <cell r="B512" t="str">
            <v>WT550X195</v>
          </cell>
          <cell r="C512">
            <v>194.94896</v>
          </cell>
          <cell r="D512">
            <v>24903.175999999999</v>
          </cell>
          <cell r="E512">
            <v>551.17999999999995</v>
          </cell>
          <cell r="F512">
            <v>401.32</v>
          </cell>
          <cell r="G512">
            <v>20.065999999999999</v>
          </cell>
          <cell r="H512">
            <v>36.067999999999998</v>
          </cell>
          <cell r="I512">
            <v>0</v>
          </cell>
          <cell r="J512">
            <v>21.082000000000001</v>
          </cell>
          <cell r="K512">
            <v>0</v>
          </cell>
          <cell r="L512">
            <v>24.6</v>
          </cell>
          <cell r="M512">
            <v>686781852.23999989</v>
          </cell>
          <cell r="N512">
            <v>2900510.3279999997</v>
          </cell>
          <cell r="O512">
            <v>1638706.4</v>
          </cell>
          <cell r="P512">
            <v>165.86199999999999</v>
          </cell>
          <cell r="Q512">
            <v>192715150.05279997</v>
          </cell>
          <cell r="R512">
            <v>1496138.9431999999</v>
          </cell>
          <cell r="S512">
            <v>963559.36319999991</v>
          </cell>
          <cell r="T512">
            <v>87.884</v>
          </cell>
          <cell r="U512">
            <v>7825150.8012799993</v>
          </cell>
          <cell r="V512">
            <v>54781316774.179581</v>
          </cell>
        </row>
        <row r="513">
          <cell r="B513" t="str">
            <v>WT550X171.5</v>
          </cell>
          <cell r="C513">
            <v>171.13839999999999</v>
          </cell>
          <cell r="D513">
            <v>21806.407999999996</v>
          </cell>
          <cell r="E513">
            <v>546.1</v>
          </cell>
          <cell r="F513">
            <v>401.32</v>
          </cell>
          <cell r="G513">
            <v>18.033999999999999</v>
          </cell>
          <cell r="H513">
            <v>30.987999999999996</v>
          </cell>
          <cell r="I513">
            <v>0</v>
          </cell>
          <cell r="J513">
            <v>21.3995</v>
          </cell>
          <cell r="K513">
            <v>0</v>
          </cell>
          <cell r="L513">
            <v>27.4</v>
          </cell>
          <cell r="M513">
            <v>599373252.86399996</v>
          </cell>
          <cell r="N513">
            <v>2572769.048</v>
          </cell>
          <cell r="O513">
            <v>1451893.8703999997</v>
          </cell>
          <cell r="P513">
            <v>165.86199999999999</v>
          </cell>
          <cell r="Q513">
            <v>165660107.3888</v>
          </cell>
          <cell r="R513">
            <v>1283107.1111999999</v>
          </cell>
          <cell r="S513">
            <v>827546.73199999996</v>
          </cell>
          <cell r="T513">
            <v>87.122</v>
          </cell>
          <cell r="U513">
            <v>5161269.6774399998</v>
          </cell>
          <cell r="V513">
            <v>37326485449.073341</v>
          </cell>
        </row>
        <row r="514">
          <cell r="B514" t="str">
            <v>WT500X441.5</v>
          </cell>
          <cell r="C514">
            <v>441.23944</v>
          </cell>
          <cell r="D514">
            <v>56257.951999999997</v>
          </cell>
          <cell r="E514">
            <v>546.1</v>
          </cell>
          <cell r="F514">
            <v>424.17999999999995</v>
          </cell>
          <cell r="G514">
            <v>45.466000000000001</v>
          </cell>
          <cell r="H514">
            <v>82.042000000000002</v>
          </cell>
          <cell r="I514">
            <v>0</v>
          </cell>
          <cell r="J514">
            <v>32.257999999999996</v>
          </cell>
          <cell r="K514">
            <v>0</v>
          </cell>
          <cell r="L514">
            <v>9.5399999999999991</v>
          </cell>
          <cell r="M514">
            <v>1377726018.7359998</v>
          </cell>
          <cell r="N514">
            <v>6210697.2559999991</v>
          </cell>
          <cell r="O514">
            <v>3424896.3759999997</v>
          </cell>
          <cell r="P514">
            <v>156.464</v>
          </cell>
          <cell r="Q514">
            <v>524451596.25599992</v>
          </cell>
          <cell r="R514">
            <v>3932895.3599999994</v>
          </cell>
          <cell r="S514">
            <v>2474446.6639999999</v>
          </cell>
          <cell r="T514">
            <v>96.52</v>
          </cell>
          <cell r="U514">
            <v>91987145.057599992</v>
          </cell>
          <cell r="V514">
            <v>628373927703.82458</v>
          </cell>
        </row>
        <row r="515">
          <cell r="B515" t="str">
            <v>WT500X374</v>
          </cell>
          <cell r="C515">
            <v>374.27223999999995</v>
          </cell>
          <cell r="D515">
            <v>47741.84</v>
          </cell>
          <cell r="E515">
            <v>533.4</v>
          </cell>
          <cell r="F515">
            <v>416.55999999999995</v>
          </cell>
          <cell r="G515">
            <v>39.116</v>
          </cell>
          <cell r="H515">
            <v>70.103999999999985</v>
          </cell>
          <cell r="I515">
            <v>0</v>
          </cell>
          <cell r="J515">
            <v>31.496000000000009</v>
          </cell>
          <cell r="K515">
            <v>0</v>
          </cell>
          <cell r="L515">
            <v>11.1</v>
          </cell>
          <cell r="M515">
            <v>1136311791.8879998</v>
          </cell>
          <cell r="N515">
            <v>5161925.1599999992</v>
          </cell>
          <cell r="O515">
            <v>2867736.1999999997</v>
          </cell>
          <cell r="P515">
            <v>154.178</v>
          </cell>
          <cell r="Q515">
            <v>424556054.11199993</v>
          </cell>
          <cell r="R515">
            <v>3228251.6079999995</v>
          </cell>
          <cell r="S515">
            <v>2048382.9999999998</v>
          </cell>
          <cell r="T515">
            <v>94.488</v>
          </cell>
          <cell r="U515">
            <v>57856168.158399992</v>
          </cell>
          <cell r="V515">
            <v>381320930486.93628</v>
          </cell>
        </row>
        <row r="516">
          <cell r="B516" t="str">
            <v>WT500X321</v>
          </cell>
          <cell r="C516">
            <v>320.69847999999996</v>
          </cell>
          <cell r="D516">
            <v>40903.144</v>
          </cell>
          <cell r="E516">
            <v>523.24</v>
          </cell>
          <cell r="F516">
            <v>411.47999999999996</v>
          </cell>
          <cell r="G516">
            <v>34.036000000000001</v>
          </cell>
          <cell r="H516">
            <v>59.943999999999996</v>
          </cell>
          <cell r="I516">
            <v>0</v>
          </cell>
          <cell r="J516">
            <v>32.130999999999993</v>
          </cell>
          <cell r="K516">
            <v>0</v>
          </cell>
          <cell r="L516">
            <v>12.8</v>
          </cell>
          <cell r="M516">
            <v>953169964.62399995</v>
          </cell>
          <cell r="N516">
            <v>4358959.0239999993</v>
          </cell>
          <cell r="O516">
            <v>2425285.4719999996</v>
          </cell>
          <cell r="P516">
            <v>152.654</v>
          </cell>
          <cell r="Q516">
            <v>350883091.78079998</v>
          </cell>
          <cell r="R516">
            <v>2687478.4959999998</v>
          </cell>
          <cell r="S516">
            <v>1704254.656</v>
          </cell>
          <cell r="T516">
            <v>92.71</v>
          </cell>
          <cell r="U516">
            <v>36711611.737920001</v>
          </cell>
          <cell r="V516">
            <v>236580098421.82455</v>
          </cell>
        </row>
        <row r="517">
          <cell r="B517" t="str">
            <v>WT500X295.5</v>
          </cell>
          <cell r="C517">
            <v>295.39975999999996</v>
          </cell>
          <cell r="D517">
            <v>37677.343999999997</v>
          </cell>
          <cell r="E517">
            <v>520.69999999999993</v>
          </cell>
          <cell r="F517">
            <v>408.94</v>
          </cell>
          <cell r="G517">
            <v>30.987999999999996</v>
          </cell>
          <cell r="H517">
            <v>55.88</v>
          </cell>
          <cell r="I517">
            <v>0</v>
          </cell>
          <cell r="J517">
            <v>33.019999999999989</v>
          </cell>
          <cell r="K517">
            <v>0</v>
          </cell>
          <cell r="L517">
            <v>14</v>
          </cell>
          <cell r="M517">
            <v>861599050.99199986</v>
          </cell>
          <cell r="N517">
            <v>3932895.3599999994</v>
          </cell>
          <cell r="O517">
            <v>2195866.5759999999</v>
          </cell>
          <cell r="P517">
            <v>151.38399999999999</v>
          </cell>
          <cell r="Q517">
            <v>320914429.13759995</v>
          </cell>
          <cell r="R517">
            <v>2458059.5999999996</v>
          </cell>
          <cell r="S517">
            <v>1568242.0248</v>
          </cell>
          <cell r="T517">
            <v>92.201999999999998</v>
          </cell>
          <cell r="U517">
            <v>29385938.647359993</v>
          </cell>
          <cell r="V517">
            <v>181798781647.64499</v>
          </cell>
        </row>
        <row r="518">
          <cell r="B518" t="str">
            <v>WT500X277</v>
          </cell>
          <cell r="C518">
            <v>276.79775999999998</v>
          </cell>
          <cell r="D518">
            <v>35290.252</v>
          </cell>
          <cell r="E518">
            <v>515.62</v>
          </cell>
          <cell r="F518">
            <v>408.94</v>
          </cell>
          <cell r="G518">
            <v>29.463999999999995</v>
          </cell>
          <cell r="H518">
            <v>52.069999999999993</v>
          </cell>
          <cell r="I518">
            <v>0</v>
          </cell>
          <cell r="J518">
            <v>32.067499999999995</v>
          </cell>
          <cell r="K518">
            <v>0</v>
          </cell>
          <cell r="L518">
            <v>14.7</v>
          </cell>
          <cell r="M518">
            <v>803326651.40799987</v>
          </cell>
          <cell r="N518">
            <v>3687089.3999999994</v>
          </cell>
          <cell r="O518">
            <v>2064770.0639999998</v>
          </cell>
          <cell r="P518">
            <v>151.13</v>
          </cell>
          <cell r="Q518">
            <v>295524312.176</v>
          </cell>
          <cell r="R518">
            <v>2277801.8959999997</v>
          </cell>
          <cell r="S518">
            <v>1448616.4575999998</v>
          </cell>
          <cell r="T518">
            <v>91.44</v>
          </cell>
          <cell r="U518">
            <v>24141422.684799999</v>
          </cell>
          <cell r="V518">
            <v>150111549395.91367</v>
          </cell>
        </row>
        <row r="519">
          <cell r="B519" t="str">
            <v>WT500X269.5</v>
          </cell>
          <cell r="C519">
            <v>269.35696000000002</v>
          </cell>
          <cell r="D519">
            <v>34387.027999999998</v>
          </cell>
          <cell r="E519">
            <v>515.62</v>
          </cell>
          <cell r="F519">
            <v>406.4</v>
          </cell>
          <cell r="G519">
            <v>28.448</v>
          </cell>
          <cell r="H519">
            <v>51.053999999999995</v>
          </cell>
          <cell r="I519">
            <v>0</v>
          </cell>
          <cell r="J519">
            <v>31.496000000000002</v>
          </cell>
          <cell r="K519">
            <v>0</v>
          </cell>
          <cell r="L519">
            <v>15.3</v>
          </cell>
          <cell r="M519">
            <v>778352765.87199998</v>
          </cell>
          <cell r="N519">
            <v>3555992.8879999998</v>
          </cell>
          <cell r="O519">
            <v>1999221.8079999997</v>
          </cell>
          <cell r="P519">
            <v>150.36799999999999</v>
          </cell>
          <cell r="Q519">
            <v>287615915.08959997</v>
          </cell>
          <cell r="R519">
            <v>2212253.6399999997</v>
          </cell>
          <cell r="S519">
            <v>1414203.6231999998</v>
          </cell>
          <cell r="T519">
            <v>91.44</v>
          </cell>
          <cell r="U519">
            <v>22559743.267519999</v>
          </cell>
          <cell r="V519">
            <v>137221827801.98904</v>
          </cell>
        </row>
        <row r="520">
          <cell r="B520" t="str">
            <v>WT500X241.5</v>
          </cell>
          <cell r="C520">
            <v>241.08192</v>
          </cell>
          <cell r="D520">
            <v>30774.132000000001</v>
          </cell>
          <cell r="E520">
            <v>510.54</v>
          </cell>
          <cell r="F520">
            <v>403.86</v>
          </cell>
          <cell r="G520">
            <v>25.4</v>
          </cell>
          <cell r="H520">
            <v>45.973999999999997</v>
          </cell>
          <cell r="I520">
            <v>0</v>
          </cell>
          <cell r="J520">
            <v>31.813499999999998</v>
          </cell>
          <cell r="K520">
            <v>0</v>
          </cell>
          <cell r="L520">
            <v>17.100000000000001</v>
          </cell>
          <cell r="M520">
            <v>686781852.23999989</v>
          </cell>
          <cell r="N520">
            <v>3146316.2879999997</v>
          </cell>
          <cell r="O520">
            <v>1769802.9119999998</v>
          </cell>
          <cell r="P520">
            <v>149.35199999999998</v>
          </cell>
          <cell r="Q520">
            <v>253484938.19039997</v>
          </cell>
          <cell r="R520">
            <v>1950060.6159999999</v>
          </cell>
          <cell r="S520">
            <v>1255249.1023999997</v>
          </cell>
          <cell r="T520">
            <v>90.677999999999997</v>
          </cell>
          <cell r="U520">
            <v>16482764.453759998</v>
          </cell>
          <cell r="V520">
            <v>97209983687.51474</v>
          </cell>
        </row>
        <row r="521">
          <cell r="B521" t="str">
            <v>WT500X221.5</v>
          </cell>
          <cell r="C521">
            <v>220.99176</v>
          </cell>
          <cell r="D521">
            <v>28193.492000000002</v>
          </cell>
          <cell r="E521">
            <v>505.45999999999992</v>
          </cell>
          <cell r="F521">
            <v>401.32</v>
          </cell>
          <cell r="G521">
            <v>23.622</v>
          </cell>
          <cell r="H521">
            <v>41.91</v>
          </cell>
          <cell r="I521">
            <v>0</v>
          </cell>
          <cell r="J521">
            <v>32.702500000000001</v>
          </cell>
          <cell r="K521">
            <v>0</v>
          </cell>
          <cell r="L521">
            <v>18.399999999999999</v>
          </cell>
          <cell r="M521">
            <v>624347138.39999998</v>
          </cell>
          <cell r="N521">
            <v>2884123.2639999995</v>
          </cell>
          <cell r="O521">
            <v>1620680.6295999999</v>
          </cell>
          <cell r="P521">
            <v>149.09799999999998</v>
          </cell>
          <cell r="Q521">
            <v>227262358.37759998</v>
          </cell>
          <cell r="R521">
            <v>1753415.8479999998</v>
          </cell>
          <cell r="S521">
            <v>1130707.416</v>
          </cell>
          <cell r="T521">
            <v>89.915999999999997</v>
          </cell>
          <cell r="U521">
            <v>12695058.480799999</v>
          </cell>
          <cell r="V521">
            <v>74921506764.686783</v>
          </cell>
        </row>
        <row r="522">
          <cell r="B522" t="str">
            <v>WT500X206</v>
          </cell>
          <cell r="C522">
            <v>206.11015999999998</v>
          </cell>
          <cell r="D522">
            <v>26258.011999999999</v>
          </cell>
          <cell r="E522">
            <v>502.92</v>
          </cell>
          <cell r="F522">
            <v>401.32</v>
          </cell>
          <cell r="G522">
            <v>21.081999999999997</v>
          </cell>
          <cell r="H522">
            <v>40.131999999999998</v>
          </cell>
          <cell r="I522">
            <v>0</v>
          </cell>
          <cell r="J522">
            <v>32.892999999999994</v>
          </cell>
          <cell r="K522">
            <v>0</v>
          </cell>
          <cell r="L522">
            <v>20.6</v>
          </cell>
          <cell r="M522">
            <v>566074738.81599998</v>
          </cell>
          <cell r="N522">
            <v>2572769.048</v>
          </cell>
          <cell r="O522">
            <v>1451893.8703999997</v>
          </cell>
          <cell r="P522">
            <v>146.81200000000001</v>
          </cell>
          <cell r="Q522">
            <v>217272804.16319999</v>
          </cell>
          <cell r="R522">
            <v>1671480.5279999999</v>
          </cell>
          <cell r="S522">
            <v>1079907.5175999999</v>
          </cell>
          <cell r="T522">
            <v>90.932000000000002</v>
          </cell>
          <cell r="U522">
            <v>10697147.637919998</v>
          </cell>
          <cell r="V522">
            <v>58540818905.740921</v>
          </cell>
        </row>
        <row r="523">
          <cell r="B523" t="str">
            <v>WT500X185.5</v>
          </cell>
          <cell r="C523">
            <v>185.27591999999999</v>
          </cell>
          <cell r="D523">
            <v>23677.371999999999</v>
          </cell>
          <cell r="E523">
            <v>500.37999999999994</v>
          </cell>
          <cell r="F523">
            <v>401.32</v>
          </cell>
          <cell r="G523">
            <v>19.049999999999997</v>
          </cell>
          <cell r="H523">
            <v>36.067999999999998</v>
          </cell>
          <cell r="I523">
            <v>0</v>
          </cell>
          <cell r="J523">
            <v>32.194500000000005</v>
          </cell>
          <cell r="K523">
            <v>0</v>
          </cell>
          <cell r="L523">
            <v>22.8</v>
          </cell>
          <cell r="M523">
            <v>503640024.97599995</v>
          </cell>
          <cell r="N523">
            <v>2294188.96</v>
          </cell>
          <cell r="O523">
            <v>1301132.8816</v>
          </cell>
          <cell r="P523">
            <v>146.04999999999998</v>
          </cell>
          <cell r="Q523">
            <v>192715150.05279997</v>
          </cell>
          <cell r="R523">
            <v>1487945.4111999997</v>
          </cell>
          <cell r="S523">
            <v>963559.36319999991</v>
          </cell>
          <cell r="T523">
            <v>90.169999999999987</v>
          </cell>
          <cell r="U523">
            <v>7908397.0863999994</v>
          </cell>
          <cell r="V523">
            <v>42428666913.335167</v>
          </cell>
        </row>
        <row r="524">
          <cell r="B524" t="str">
            <v>WT500X160.5</v>
          </cell>
          <cell r="C524">
            <v>159.97719999999998</v>
          </cell>
          <cell r="D524">
            <v>20451.572</v>
          </cell>
          <cell r="E524">
            <v>495.29999999999995</v>
          </cell>
          <cell r="F524">
            <v>401.32</v>
          </cell>
          <cell r="G524">
            <v>16.509999999999998</v>
          </cell>
          <cell r="H524">
            <v>30.987999999999996</v>
          </cell>
          <cell r="I524">
            <v>0</v>
          </cell>
          <cell r="J524">
            <v>32.512</v>
          </cell>
          <cell r="K524">
            <v>0</v>
          </cell>
          <cell r="L524">
            <v>26.3</v>
          </cell>
          <cell r="M524">
            <v>428718368.36799997</v>
          </cell>
          <cell r="N524">
            <v>1966447.6799999997</v>
          </cell>
          <cell r="O524">
            <v>1114320.352</v>
          </cell>
          <cell r="P524">
            <v>145.03399999999999</v>
          </cell>
          <cell r="Q524">
            <v>165660107.3888</v>
          </cell>
          <cell r="R524">
            <v>1274913.5791999998</v>
          </cell>
          <cell r="S524">
            <v>827546.73199999996</v>
          </cell>
          <cell r="T524">
            <v>89.915999999999997</v>
          </cell>
          <cell r="U524">
            <v>5161269.6774399998</v>
          </cell>
          <cell r="V524">
            <v>27122122520.549694</v>
          </cell>
        </row>
        <row r="525">
          <cell r="B525" t="str">
            <v>WT500X148</v>
          </cell>
          <cell r="C525">
            <v>148.07192000000001</v>
          </cell>
          <cell r="D525">
            <v>18838.671999999999</v>
          </cell>
          <cell r="E525">
            <v>490.21999999999997</v>
          </cell>
          <cell r="F525">
            <v>401.32</v>
          </cell>
          <cell r="G525">
            <v>16.509999999999998</v>
          </cell>
          <cell r="H525">
            <v>27.178000000000001</v>
          </cell>
          <cell r="I525">
            <v>0</v>
          </cell>
          <cell r="J525">
            <v>31.559499999999996</v>
          </cell>
          <cell r="K525">
            <v>0</v>
          </cell>
          <cell r="L525">
            <v>26.3</v>
          </cell>
          <cell r="M525">
            <v>411236648.49279994</v>
          </cell>
          <cell r="N525">
            <v>1917286.4879999999</v>
          </cell>
          <cell r="O525">
            <v>1089739.7559999998</v>
          </cell>
          <cell r="P525">
            <v>147.57399999999998</v>
          </cell>
          <cell r="Q525">
            <v>144432304.68319997</v>
          </cell>
          <cell r="R525">
            <v>1117597.7648</v>
          </cell>
          <cell r="S525">
            <v>722669.5223999999</v>
          </cell>
          <cell r="T525">
            <v>87.63</v>
          </cell>
          <cell r="U525">
            <v>3796030.6014719992</v>
          </cell>
          <cell r="V525">
            <v>22422744856.098015</v>
          </cell>
        </row>
        <row r="526">
          <cell r="B526" t="str">
            <v>WT500X292</v>
          </cell>
          <cell r="C526">
            <v>291.67935999999997</v>
          </cell>
          <cell r="D526">
            <v>37225.732000000004</v>
          </cell>
          <cell r="E526">
            <v>528.31999999999994</v>
          </cell>
          <cell r="F526">
            <v>314.95999999999998</v>
          </cell>
          <cell r="G526">
            <v>36.067999999999998</v>
          </cell>
          <cell r="H526">
            <v>64.007999999999996</v>
          </cell>
          <cell r="I526">
            <v>0</v>
          </cell>
          <cell r="J526">
            <v>32.829499999999996</v>
          </cell>
          <cell r="K526">
            <v>0</v>
          </cell>
          <cell r="L526">
            <v>12</v>
          </cell>
          <cell r="M526">
            <v>944845336.11199987</v>
          </cell>
          <cell r="N526">
            <v>4522829.6639999999</v>
          </cell>
          <cell r="O526">
            <v>2507220.7919999999</v>
          </cell>
          <cell r="P526">
            <v>159.512</v>
          </cell>
          <cell r="Q526">
            <v>166908801.66559997</v>
          </cell>
          <cell r="R526">
            <v>1737028.7839999998</v>
          </cell>
          <cell r="S526">
            <v>1063520.4535999999</v>
          </cell>
          <cell r="T526">
            <v>67.055999999999997</v>
          </cell>
          <cell r="U526">
            <v>35629410.031359993</v>
          </cell>
          <cell r="V526">
            <v>215365764965.15698</v>
          </cell>
        </row>
        <row r="527">
          <cell r="B527" t="str">
            <v>WT500X247</v>
          </cell>
          <cell r="C527">
            <v>246.29047999999997</v>
          </cell>
          <cell r="D527">
            <v>31419.292000000001</v>
          </cell>
          <cell r="E527">
            <v>518.16</v>
          </cell>
          <cell r="F527">
            <v>309.87999999999994</v>
          </cell>
          <cell r="G527">
            <v>30.987999999999996</v>
          </cell>
          <cell r="H527">
            <v>54.101999999999997</v>
          </cell>
          <cell r="I527">
            <v>0</v>
          </cell>
          <cell r="J527">
            <v>31.622999999999998</v>
          </cell>
          <cell r="K527">
            <v>0</v>
          </cell>
          <cell r="L527">
            <v>14</v>
          </cell>
          <cell r="M527">
            <v>782515080.1279999</v>
          </cell>
          <cell r="N527">
            <v>3785411.7839999995</v>
          </cell>
          <cell r="O527">
            <v>2097544.1919999998</v>
          </cell>
          <cell r="P527">
            <v>157.73399999999998</v>
          </cell>
          <cell r="Q527">
            <v>134026519.04319999</v>
          </cell>
          <cell r="R527">
            <v>1404371.3847999999</v>
          </cell>
          <cell r="S527">
            <v>866875.68559999985</v>
          </cell>
          <cell r="T527">
            <v>65.277999999999992</v>
          </cell>
          <cell r="U527">
            <v>21893772.986559998</v>
          </cell>
          <cell r="V527">
            <v>130239895271.94655</v>
          </cell>
        </row>
        <row r="528">
          <cell r="B528" t="str">
            <v>WT500X243</v>
          </cell>
          <cell r="C528">
            <v>243.31415999999999</v>
          </cell>
          <cell r="D528">
            <v>30967.68</v>
          </cell>
          <cell r="E528">
            <v>518.16</v>
          </cell>
          <cell r="F528">
            <v>307.33999999999997</v>
          </cell>
          <cell r="G528">
            <v>29.971999999999998</v>
          </cell>
          <cell r="H528">
            <v>54.101999999999997</v>
          </cell>
          <cell r="I528">
            <v>0</v>
          </cell>
          <cell r="J528">
            <v>31.622999999999998</v>
          </cell>
          <cell r="K528">
            <v>0</v>
          </cell>
          <cell r="L528">
            <v>14.5</v>
          </cell>
          <cell r="M528">
            <v>765865823.10399997</v>
          </cell>
          <cell r="N528">
            <v>3670702.3359999997</v>
          </cell>
          <cell r="O528">
            <v>2048382.9999999998</v>
          </cell>
          <cell r="P528">
            <v>157.226</v>
          </cell>
          <cell r="Q528">
            <v>133194056.19199999</v>
          </cell>
          <cell r="R528">
            <v>1392900.44</v>
          </cell>
          <cell r="S528">
            <v>863598.27279999992</v>
          </cell>
          <cell r="T528">
            <v>65.531999999999996</v>
          </cell>
          <cell r="U528">
            <v>21394295.275839996</v>
          </cell>
          <cell r="V528">
            <v>120572604076.5031</v>
          </cell>
        </row>
        <row r="529">
          <cell r="B529" t="str">
            <v>WT500X207.5</v>
          </cell>
          <cell r="C529">
            <v>206.85423999999998</v>
          </cell>
          <cell r="D529">
            <v>26387.043999999998</v>
          </cell>
          <cell r="E529">
            <v>510.54</v>
          </cell>
          <cell r="F529">
            <v>304.79999999999995</v>
          </cell>
          <cell r="G529">
            <v>25.907999999999998</v>
          </cell>
          <cell r="H529">
            <v>45.973999999999997</v>
          </cell>
          <cell r="I529">
            <v>0</v>
          </cell>
          <cell r="J529">
            <v>31.813499999999998</v>
          </cell>
          <cell r="K529">
            <v>0</v>
          </cell>
          <cell r="L529">
            <v>16.8</v>
          </cell>
          <cell r="M529">
            <v>640996395.42399991</v>
          </cell>
          <cell r="N529">
            <v>3113542.1599999997</v>
          </cell>
          <cell r="O529">
            <v>1737028.7839999998</v>
          </cell>
          <cell r="P529">
            <v>155.95599999999999</v>
          </cell>
          <cell r="Q529">
            <v>108220170.65599999</v>
          </cell>
          <cell r="R529">
            <v>1143817.0671999999</v>
          </cell>
          <cell r="S529">
            <v>712837.28399999999</v>
          </cell>
          <cell r="T529">
            <v>64.007999999999996</v>
          </cell>
          <cell r="U529">
            <v>13402651.90432</v>
          </cell>
          <cell r="V529">
            <v>74652970898.146683</v>
          </cell>
        </row>
        <row r="530">
          <cell r="B530" t="str">
            <v>WT500X196.5</v>
          </cell>
          <cell r="C530">
            <v>196.43711999999999</v>
          </cell>
          <cell r="D530">
            <v>25032.207999999999</v>
          </cell>
          <cell r="E530">
            <v>508</v>
          </cell>
          <cell r="F530">
            <v>302.26</v>
          </cell>
          <cell r="G530">
            <v>24.383999999999997</v>
          </cell>
          <cell r="H530">
            <v>43.942</v>
          </cell>
          <cell r="I530">
            <v>0</v>
          </cell>
          <cell r="J530">
            <v>32.257999999999988</v>
          </cell>
          <cell r="K530">
            <v>0</v>
          </cell>
          <cell r="L530">
            <v>17.8</v>
          </cell>
          <cell r="M530">
            <v>603535567.11999989</v>
          </cell>
          <cell r="N530">
            <v>2916897.3919999995</v>
          </cell>
          <cell r="O530">
            <v>1625596.7487999999</v>
          </cell>
          <cell r="P530">
            <v>155.19399999999999</v>
          </cell>
          <cell r="Q530">
            <v>102392930.69759999</v>
          </cell>
          <cell r="R530">
            <v>1081546.2239999999</v>
          </cell>
          <cell r="S530">
            <v>676785.74319999991</v>
          </cell>
          <cell r="T530">
            <v>64.007999999999996</v>
          </cell>
          <cell r="U530">
            <v>11612856.774239998</v>
          </cell>
          <cell r="V530">
            <v>62568856903.842361</v>
          </cell>
        </row>
        <row r="531">
          <cell r="B531" t="str">
            <v>WT500X175</v>
          </cell>
          <cell r="C531">
            <v>174.8588</v>
          </cell>
          <cell r="D531">
            <v>22258.02</v>
          </cell>
          <cell r="E531">
            <v>502.92</v>
          </cell>
          <cell r="F531">
            <v>302.26</v>
          </cell>
          <cell r="G531">
            <v>21.081999999999997</v>
          </cell>
          <cell r="H531">
            <v>40.131999999999998</v>
          </cell>
          <cell r="I531">
            <v>0</v>
          </cell>
          <cell r="J531">
            <v>32.892999999999994</v>
          </cell>
          <cell r="K531">
            <v>0</v>
          </cell>
          <cell r="L531">
            <v>20.6</v>
          </cell>
          <cell r="M531">
            <v>524451596.25599992</v>
          </cell>
          <cell r="N531">
            <v>2507220.7919999999</v>
          </cell>
          <cell r="O531">
            <v>1404371.3847999999</v>
          </cell>
          <cell r="P531">
            <v>153.416</v>
          </cell>
          <cell r="Q531">
            <v>92403376.483199984</v>
          </cell>
          <cell r="R531">
            <v>966836.77599999995</v>
          </cell>
          <cell r="S531">
            <v>611237.48719999986</v>
          </cell>
          <cell r="T531">
            <v>64.515999999999991</v>
          </cell>
          <cell r="U531">
            <v>8574367.3673599996</v>
          </cell>
          <cell r="V531">
            <v>41891595180.254974</v>
          </cell>
        </row>
        <row r="532">
          <cell r="B532" t="str">
            <v>WT500X157</v>
          </cell>
          <cell r="C532">
            <v>157.00088</v>
          </cell>
          <cell r="D532">
            <v>19999.96</v>
          </cell>
          <cell r="E532">
            <v>500.37999999999994</v>
          </cell>
          <cell r="F532">
            <v>299.72000000000003</v>
          </cell>
          <cell r="G532">
            <v>19.049999999999997</v>
          </cell>
          <cell r="H532">
            <v>36.067999999999998</v>
          </cell>
          <cell r="I532">
            <v>0</v>
          </cell>
          <cell r="J532">
            <v>32.194500000000005</v>
          </cell>
          <cell r="K532">
            <v>0</v>
          </cell>
          <cell r="L532">
            <v>22.8</v>
          </cell>
          <cell r="M532">
            <v>466179196.67199993</v>
          </cell>
          <cell r="N532">
            <v>2245027.7679999997</v>
          </cell>
          <cell r="O532">
            <v>1256887.8088</v>
          </cell>
          <cell r="P532">
            <v>152.654</v>
          </cell>
          <cell r="Q532">
            <v>81165127.991999999</v>
          </cell>
          <cell r="R532">
            <v>853766.03439999989</v>
          </cell>
          <cell r="S532">
            <v>540773.11199999996</v>
          </cell>
          <cell r="T532">
            <v>63.753999999999991</v>
          </cell>
          <cell r="U532">
            <v>6326717.6691199988</v>
          </cell>
          <cell r="V532">
            <v>30344552919.030846</v>
          </cell>
        </row>
        <row r="533">
          <cell r="B533" t="str">
            <v>WT500X136</v>
          </cell>
          <cell r="C533">
            <v>136.16664</v>
          </cell>
          <cell r="D533">
            <v>17354.803999999996</v>
          </cell>
          <cell r="E533">
            <v>495.29999999999995</v>
          </cell>
          <cell r="F533">
            <v>299.72000000000003</v>
          </cell>
          <cell r="G533">
            <v>16.509999999999998</v>
          </cell>
          <cell r="H533">
            <v>30.987999999999996</v>
          </cell>
          <cell r="I533">
            <v>0</v>
          </cell>
          <cell r="J533">
            <v>32.512</v>
          </cell>
          <cell r="K533">
            <v>0</v>
          </cell>
          <cell r="L533">
            <v>26.3</v>
          </cell>
          <cell r="M533">
            <v>398749705.72479993</v>
          </cell>
          <cell r="N533">
            <v>1917286.4879999999</v>
          </cell>
          <cell r="O533">
            <v>1078268.8111999999</v>
          </cell>
          <cell r="P533">
            <v>151.63799999999998</v>
          </cell>
          <cell r="Q533">
            <v>69926879.500799999</v>
          </cell>
          <cell r="R533">
            <v>730863.05439999991</v>
          </cell>
          <cell r="S533">
            <v>467031.32399999996</v>
          </cell>
          <cell r="T533">
            <v>63.5</v>
          </cell>
          <cell r="U533">
            <v>4162314.2559999996</v>
          </cell>
          <cell r="V533">
            <v>19361435977.54092</v>
          </cell>
        </row>
        <row r="534">
          <cell r="B534" t="str">
            <v>WT500X124.5</v>
          </cell>
          <cell r="C534">
            <v>124.26136</v>
          </cell>
          <cell r="D534">
            <v>15870.936</v>
          </cell>
          <cell r="E534">
            <v>490.21999999999997</v>
          </cell>
          <cell r="F534">
            <v>299.72000000000003</v>
          </cell>
          <cell r="G534">
            <v>16.509999999999998</v>
          </cell>
          <cell r="H534">
            <v>25.907999999999998</v>
          </cell>
          <cell r="I534">
            <v>0</v>
          </cell>
          <cell r="J534">
            <v>32.829499999999996</v>
          </cell>
          <cell r="K534">
            <v>0</v>
          </cell>
          <cell r="L534">
            <v>26.3</v>
          </cell>
          <cell r="M534">
            <v>374192051.61439997</v>
          </cell>
          <cell r="N534">
            <v>1884512.3599999999</v>
          </cell>
          <cell r="O534">
            <v>1043855.9767999999</v>
          </cell>
          <cell r="P534">
            <v>153.66999999999999</v>
          </cell>
          <cell r="Q534">
            <v>58688631.009599991</v>
          </cell>
          <cell r="R534">
            <v>619431.01919999986</v>
          </cell>
          <cell r="S534">
            <v>391650.82959999994</v>
          </cell>
          <cell r="T534">
            <v>60.959999999999994</v>
          </cell>
          <cell r="U534">
            <v>2909457.6649439996</v>
          </cell>
          <cell r="V534">
            <v>16890906005.372038</v>
          </cell>
        </row>
        <row r="535">
          <cell r="B535" t="str">
            <v>WT500X111</v>
          </cell>
          <cell r="C535">
            <v>110.86792</v>
          </cell>
          <cell r="D535">
            <v>14129.003999999999</v>
          </cell>
          <cell r="E535">
            <v>485.14</v>
          </cell>
          <cell r="F535">
            <v>299.72000000000003</v>
          </cell>
          <cell r="G535">
            <v>16.001999999999999</v>
          </cell>
          <cell r="H535">
            <v>21.081999999999997</v>
          </cell>
          <cell r="I535">
            <v>0</v>
          </cell>
          <cell r="J535">
            <v>32.893000000000001</v>
          </cell>
          <cell r="K535">
            <v>0</v>
          </cell>
          <cell r="L535">
            <v>27.1</v>
          </cell>
          <cell r="M535">
            <v>339228611.86399996</v>
          </cell>
          <cell r="N535">
            <v>1769802.9119999998</v>
          </cell>
          <cell r="O535">
            <v>978307.72080000001</v>
          </cell>
          <cell r="P535">
            <v>154.93999999999997</v>
          </cell>
          <cell r="Q535">
            <v>47450382.518399999</v>
          </cell>
          <cell r="R535">
            <v>506360.27759999991</v>
          </cell>
          <cell r="S535">
            <v>317909.04159999994</v>
          </cell>
          <cell r="T535">
            <v>58.165999999999997</v>
          </cell>
          <cell r="U535">
            <v>1939638.4432959999</v>
          </cell>
          <cell r="V535">
            <v>13937011473.430981</v>
          </cell>
        </row>
        <row r="536">
          <cell r="B536" t="str">
            <v>WT460X594</v>
          </cell>
          <cell r="C536">
            <v>593.77584000000002</v>
          </cell>
          <cell r="D536">
            <v>75483.72</v>
          </cell>
          <cell r="E536">
            <v>533.4</v>
          </cell>
          <cell r="F536">
            <v>457.2</v>
          </cell>
          <cell r="G536">
            <v>60.451999999999991</v>
          </cell>
          <cell r="H536">
            <v>108.96599999999999</v>
          </cell>
          <cell r="I536">
            <v>0</v>
          </cell>
          <cell r="J536">
            <v>32.3215</v>
          </cell>
          <cell r="K536">
            <v>0</v>
          </cell>
          <cell r="L536">
            <v>6.62</v>
          </cell>
          <cell r="M536">
            <v>1635789502.6079998</v>
          </cell>
          <cell r="N536">
            <v>7833016.5919999992</v>
          </cell>
          <cell r="O536">
            <v>4211475.4479999999</v>
          </cell>
          <cell r="P536">
            <v>147.066</v>
          </cell>
          <cell r="Q536">
            <v>874085993.75999987</v>
          </cell>
          <cell r="R536">
            <v>6079600.743999999</v>
          </cell>
          <cell r="S536">
            <v>3834572.9759999998</v>
          </cell>
          <cell r="T536">
            <v>107.44200000000001</v>
          </cell>
          <cell r="U536">
            <v>217689035.58879998</v>
          </cell>
          <cell r="V536">
            <v>1530654439278.5471</v>
          </cell>
        </row>
        <row r="537">
          <cell r="B537" t="str">
            <v>WT460X483.5</v>
          </cell>
          <cell r="C537">
            <v>483.65199999999999</v>
          </cell>
          <cell r="D537">
            <v>61612.78</v>
          </cell>
          <cell r="E537">
            <v>513.07999999999993</v>
          </cell>
          <cell r="F537">
            <v>447.04</v>
          </cell>
          <cell r="G537">
            <v>50.037999999999997</v>
          </cell>
          <cell r="H537">
            <v>89.915999999999997</v>
          </cell>
          <cell r="I537">
            <v>0</v>
          </cell>
          <cell r="J537">
            <v>32.3215</v>
          </cell>
          <cell r="K537">
            <v>0</v>
          </cell>
          <cell r="L537">
            <v>7.99</v>
          </cell>
          <cell r="M537">
            <v>1261181219.5679998</v>
          </cell>
          <cell r="N537">
            <v>6112374.8719999995</v>
          </cell>
          <cell r="O537">
            <v>3326573.9919999996</v>
          </cell>
          <cell r="P537">
            <v>143.25599999999997</v>
          </cell>
          <cell r="Q537">
            <v>670132595.21599996</v>
          </cell>
          <cell r="R537">
            <v>4752248.5599999996</v>
          </cell>
          <cell r="S537">
            <v>2998832.7119999998</v>
          </cell>
          <cell r="T537">
            <v>104.39400000000001</v>
          </cell>
          <cell r="U537">
            <v>122372039.12639999</v>
          </cell>
          <cell r="V537">
            <v>808292958285.68896</v>
          </cell>
        </row>
        <row r="538">
          <cell r="B538" t="str">
            <v>WT460X392</v>
          </cell>
          <cell r="C538">
            <v>392.13015999999999</v>
          </cell>
          <cell r="D538">
            <v>49935.383999999998</v>
          </cell>
          <cell r="E538">
            <v>497.84000000000003</v>
          </cell>
          <cell r="F538">
            <v>436.87999999999994</v>
          </cell>
          <cell r="G538">
            <v>40.893999999999998</v>
          </cell>
          <cell r="H538">
            <v>73.914000000000001</v>
          </cell>
          <cell r="I538">
            <v>0</v>
          </cell>
          <cell r="J538">
            <v>32.448499999999996</v>
          </cell>
          <cell r="K538">
            <v>0</v>
          </cell>
          <cell r="L538">
            <v>9.7799999999999994</v>
          </cell>
          <cell r="M538">
            <v>973981535.90399992</v>
          </cell>
          <cell r="N538">
            <v>4752248.5599999996</v>
          </cell>
          <cell r="O538">
            <v>2605543.176</v>
          </cell>
          <cell r="P538">
            <v>139.69999999999999</v>
          </cell>
          <cell r="Q538">
            <v>516126967.74399996</v>
          </cell>
          <cell r="R538">
            <v>3719863.5279999995</v>
          </cell>
          <cell r="S538">
            <v>2376124.2799999998</v>
          </cell>
          <cell r="T538">
            <v>101.85399999999998</v>
          </cell>
          <cell r="U538">
            <v>67845722.372799993</v>
          </cell>
          <cell r="V538">
            <v>421601310467.95068</v>
          </cell>
        </row>
        <row r="539">
          <cell r="B539" t="str">
            <v>WT460X326.5</v>
          </cell>
          <cell r="C539">
            <v>326.65111999999999</v>
          </cell>
          <cell r="D539">
            <v>41612.82</v>
          </cell>
          <cell r="E539">
            <v>485.14</v>
          </cell>
          <cell r="F539">
            <v>431.79999999999995</v>
          </cell>
          <cell r="G539">
            <v>34.544000000000004</v>
          </cell>
          <cell r="H539">
            <v>61.975999999999992</v>
          </cell>
          <cell r="I539">
            <v>0</v>
          </cell>
          <cell r="J539">
            <v>31.686500000000002</v>
          </cell>
          <cell r="K539">
            <v>0</v>
          </cell>
          <cell r="L539">
            <v>11.6</v>
          </cell>
          <cell r="M539">
            <v>786677394.38399994</v>
          </cell>
          <cell r="N539">
            <v>3850960.0399999996</v>
          </cell>
          <cell r="O539">
            <v>2130318.3199999998</v>
          </cell>
          <cell r="P539">
            <v>137.41399999999999</v>
          </cell>
          <cell r="Q539">
            <v>414566499.89759994</v>
          </cell>
          <cell r="R539">
            <v>2998832.7119999998</v>
          </cell>
          <cell r="S539">
            <v>1917286.4879999999</v>
          </cell>
          <cell r="T539">
            <v>99.822000000000003</v>
          </cell>
          <cell r="U539">
            <v>40083086.285279997</v>
          </cell>
          <cell r="V539">
            <v>240071064686.84583</v>
          </cell>
        </row>
        <row r="540">
          <cell r="B540" t="str">
            <v>WT460X292.5</v>
          </cell>
          <cell r="C540">
            <v>292.42343999999997</v>
          </cell>
          <cell r="D540">
            <v>37290.248</v>
          </cell>
          <cell r="E540">
            <v>480.05999999999995</v>
          </cell>
          <cell r="F540">
            <v>426.71999999999997</v>
          </cell>
          <cell r="G540">
            <v>30.987999999999996</v>
          </cell>
          <cell r="H540">
            <v>55.88</v>
          </cell>
          <cell r="I540">
            <v>0</v>
          </cell>
          <cell r="J540">
            <v>31.432499999999997</v>
          </cell>
          <cell r="K540">
            <v>0</v>
          </cell>
          <cell r="L540">
            <v>12.9</v>
          </cell>
          <cell r="M540">
            <v>690944166.49599993</v>
          </cell>
          <cell r="N540">
            <v>3392122.2479999997</v>
          </cell>
          <cell r="O540">
            <v>1884512.3599999999</v>
          </cell>
          <cell r="P540">
            <v>136.398</v>
          </cell>
          <cell r="Q540">
            <v>365034960.25119996</v>
          </cell>
          <cell r="R540">
            <v>2654704.3679999998</v>
          </cell>
          <cell r="S540">
            <v>1704254.656</v>
          </cell>
          <cell r="T540">
            <v>98.805999999999997</v>
          </cell>
          <cell r="U540">
            <v>29344315.504799996</v>
          </cell>
          <cell r="V540">
            <v>171057346986.04114</v>
          </cell>
        </row>
        <row r="541">
          <cell r="B541" t="str">
            <v>WT460X267</v>
          </cell>
          <cell r="C541">
            <v>267.12471999999997</v>
          </cell>
          <cell r="D541">
            <v>33999.932000000001</v>
          </cell>
          <cell r="E541">
            <v>474.97999999999996</v>
          </cell>
          <cell r="F541">
            <v>424.17999999999995</v>
          </cell>
          <cell r="G541">
            <v>28.448</v>
          </cell>
          <cell r="H541">
            <v>51.053999999999995</v>
          </cell>
          <cell r="I541">
            <v>0</v>
          </cell>
          <cell r="J541">
            <v>31.496000000000002</v>
          </cell>
          <cell r="K541">
            <v>0</v>
          </cell>
          <cell r="L541">
            <v>14.1</v>
          </cell>
          <cell r="M541">
            <v>624347138.39999998</v>
          </cell>
          <cell r="N541">
            <v>3064380.9679999999</v>
          </cell>
          <cell r="O541">
            <v>1704254.656</v>
          </cell>
          <cell r="P541">
            <v>135.38200000000001</v>
          </cell>
          <cell r="Q541">
            <v>327157900.52159995</v>
          </cell>
          <cell r="R541">
            <v>2392511.3439999996</v>
          </cell>
          <cell r="S541">
            <v>1540384.0159999998</v>
          </cell>
          <cell r="T541">
            <v>98.043999999999997</v>
          </cell>
          <cell r="U541">
            <v>22476496.982399996</v>
          </cell>
          <cell r="V541">
            <v>128897215939.24608</v>
          </cell>
        </row>
        <row r="542">
          <cell r="B542" t="str">
            <v>WT460X244</v>
          </cell>
          <cell r="C542">
            <v>244.05823999999998</v>
          </cell>
          <cell r="D542">
            <v>31096.712</v>
          </cell>
          <cell r="E542">
            <v>469.9</v>
          </cell>
          <cell r="F542">
            <v>421.64</v>
          </cell>
          <cell r="G542">
            <v>25.907999999999998</v>
          </cell>
          <cell r="H542">
            <v>46.99</v>
          </cell>
          <cell r="I542">
            <v>0</v>
          </cell>
          <cell r="J542">
            <v>32.384999999999998</v>
          </cell>
          <cell r="K542">
            <v>0</v>
          </cell>
          <cell r="L542">
            <v>15.4</v>
          </cell>
          <cell r="M542">
            <v>561912424.55999994</v>
          </cell>
          <cell r="N542">
            <v>2753026.7519999999</v>
          </cell>
          <cell r="O542">
            <v>1542022.7223999999</v>
          </cell>
          <cell r="P542">
            <v>134.36599999999999</v>
          </cell>
          <cell r="Q542">
            <v>295940543.60159999</v>
          </cell>
          <cell r="R542">
            <v>2163092.4479999999</v>
          </cell>
          <cell r="S542">
            <v>1401093.9719999998</v>
          </cell>
          <cell r="T542">
            <v>97.535999999999987</v>
          </cell>
          <cell r="U542">
            <v>17440096.732639998</v>
          </cell>
          <cell r="V542">
            <v>97478519554.05484</v>
          </cell>
        </row>
        <row r="543">
          <cell r="B543" t="str">
            <v>WT460X223</v>
          </cell>
          <cell r="C543">
            <v>223.22399999999999</v>
          </cell>
          <cell r="D543">
            <v>28451.556</v>
          </cell>
          <cell r="E543">
            <v>467.35999999999996</v>
          </cell>
          <cell r="F543">
            <v>424.17999999999995</v>
          </cell>
          <cell r="G543">
            <v>24.002999999999997</v>
          </cell>
          <cell r="H543">
            <v>42.671999999999997</v>
          </cell>
          <cell r="I543">
            <v>0</v>
          </cell>
          <cell r="J543">
            <v>31.9405</v>
          </cell>
          <cell r="K543">
            <v>0</v>
          </cell>
          <cell r="L543">
            <v>16.7</v>
          </cell>
          <cell r="M543">
            <v>511964653.48799998</v>
          </cell>
          <cell r="N543">
            <v>2507220.7919999999</v>
          </cell>
          <cell r="O543">
            <v>1410926.2103999997</v>
          </cell>
          <cell r="P543">
            <v>133.85799999999998</v>
          </cell>
          <cell r="Q543">
            <v>269717963.7888</v>
          </cell>
          <cell r="R543">
            <v>1966447.6799999997</v>
          </cell>
          <cell r="S543">
            <v>1274913.5791999998</v>
          </cell>
          <cell r="T543">
            <v>97.281999999999996</v>
          </cell>
          <cell r="U543">
            <v>13319405.619199999</v>
          </cell>
          <cell r="V543">
            <v>74652970898.146683</v>
          </cell>
        </row>
        <row r="544">
          <cell r="B544" t="str">
            <v>WT460X208.5</v>
          </cell>
          <cell r="C544">
            <v>208.3424</v>
          </cell>
          <cell r="D544">
            <v>26580.592000000001</v>
          </cell>
          <cell r="E544">
            <v>464.82</v>
          </cell>
          <cell r="F544">
            <v>421.64</v>
          </cell>
          <cell r="G544">
            <v>22.478999999999999</v>
          </cell>
          <cell r="H544">
            <v>39.878</v>
          </cell>
          <cell r="I544">
            <v>0</v>
          </cell>
          <cell r="J544">
            <v>31.5595</v>
          </cell>
          <cell r="K544">
            <v>0</v>
          </cell>
          <cell r="L544">
            <v>17.8</v>
          </cell>
          <cell r="M544">
            <v>474503825.18399996</v>
          </cell>
          <cell r="N544">
            <v>2326963.088</v>
          </cell>
          <cell r="O544">
            <v>1310965.1199999999</v>
          </cell>
          <cell r="P544">
            <v>133.35</v>
          </cell>
          <cell r="Q544">
            <v>249322623.93439996</v>
          </cell>
          <cell r="R544">
            <v>1818964.1039999998</v>
          </cell>
          <cell r="S544">
            <v>1183146.0207999998</v>
          </cell>
          <cell r="T544">
            <v>96.774000000000001</v>
          </cell>
          <cell r="U544">
            <v>10905263.35072</v>
          </cell>
          <cell r="V544">
            <v>60689105838.061691</v>
          </cell>
        </row>
        <row r="545">
          <cell r="B545" t="str">
            <v>WT460X193.5</v>
          </cell>
          <cell r="C545">
            <v>193.46079999999998</v>
          </cell>
          <cell r="D545">
            <v>24645.112000000001</v>
          </cell>
          <cell r="E545">
            <v>459.74</v>
          </cell>
          <cell r="F545">
            <v>421.64</v>
          </cell>
          <cell r="G545">
            <v>21.335999999999999</v>
          </cell>
          <cell r="H545">
            <v>36.575999999999993</v>
          </cell>
          <cell r="I545">
            <v>0</v>
          </cell>
          <cell r="J545">
            <v>31.686500000000009</v>
          </cell>
          <cell r="K545">
            <v>0</v>
          </cell>
          <cell r="L545">
            <v>18.7</v>
          </cell>
          <cell r="M545">
            <v>441205311.13599998</v>
          </cell>
          <cell r="N545">
            <v>2179479.5119999996</v>
          </cell>
          <cell r="O545">
            <v>1230668.5063999998</v>
          </cell>
          <cell r="P545">
            <v>133.60399999999998</v>
          </cell>
          <cell r="Q545">
            <v>226846126.95199999</v>
          </cell>
          <cell r="R545">
            <v>1671480.5279999999</v>
          </cell>
          <cell r="S545">
            <v>1078268.8111999999</v>
          </cell>
          <cell r="T545">
            <v>95.757999999999996</v>
          </cell>
          <cell r="U545">
            <v>8615990.5099199992</v>
          </cell>
          <cell r="V545">
            <v>48604991843.75737</v>
          </cell>
        </row>
        <row r="546">
          <cell r="B546" t="str">
            <v>WT460X182.5</v>
          </cell>
          <cell r="C546">
            <v>182.2996</v>
          </cell>
          <cell r="D546">
            <v>23225.759999999998</v>
          </cell>
          <cell r="E546">
            <v>457.2</v>
          </cell>
          <cell r="F546">
            <v>419.09999999999997</v>
          </cell>
          <cell r="G546">
            <v>20.32</v>
          </cell>
          <cell r="H546">
            <v>34.29</v>
          </cell>
          <cell r="I546">
            <v>0</v>
          </cell>
          <cell r="J546">
            <v>32.384999999999998</v>
          </cell>
          <cell r="K546">
            <v>0</v>
          </cell>
          <cell r="L546">
            <v>19.7</v>
          </cell>
          <cell r="M546">
            <v>414150268.47199994</v>
          </cell>
          <cell r="N546">
            <v>2048382.9999999998</v>
          </cell>
          <cell r="O546">
            <v>1163481.544</v>
          </cell>
          <cell r="P546">
            <v>133.60399999999998</v>
          </cell>
          <cell r="Q546">
            <v>211029332.77919999</v>
          </cell>
          <cell r="R546">
            <v>1553493.6671999998</v>
          </cell>
          <cell r="S546">
            <v>1006165.7295999998</v>
          </cell>
          <cell r="T546">
            <v>95.25</v>
          </cell>
          <cell r="U546">
            <v>7200803.6628799997</v>
          </cell>
          <cell r="V546">
            <v>40548915847.554497</v>
          </cell>
        </row>
        <row r="547">
          <cell r="B547" t="str">
            <v>WT460X171</v>
          </cell>
          <cell r="C547">
            <v>171.13839999999999</v>
          </cell>
          <cell r="D547">
            <v>21806.407999999996</v>
          </cell>
          <cell r="E547">
            <v>457.2</v>
          </cell>
          <cell r="F547">
            <v>419.09999999999997</v>
          </cell>
          <cell r="G547">
            <v>19.303999999999998</v>
          </cell>
          <cell r="H547">
            <v>32.003999999999998</v>
          </cell>
          <cell r="I547">
            <v>0</v>
          </cell>
          <cell r="J547">
            <v>31.496000000000002</v>
          </cell>
          <cell r="K547">
            <v>0</v>
          </cell>
          <cell r="L547">
            <v>20.7</v>
          </cell>
          <cell r="M547">
            <v>388760151.51039994</v>
          </cell>
          <cell r="N547">
            <v>1933673.5519999999</v>
          </cell>
          <cell r="O547">
            <v>1097933.2879999999</v>
          </cell>
          <cell r="P547">
            <v>133.35</v>
          </cell>
          <cell r="Q547">
            <v>195628770.03199998</v>
          </cell>
          <cell r="R547">
            <v>1442061.6319999998</v>
          </cell>
          <cell r="S547">
            <v>934062.64799999993</v>
          </cell>
          <cell r="T547">
            <v>94.74199999999999</v>
          </cell>
          <cell r="U547">
            <v>5952109.3860799996</v>
          </cell>
          <cell r="V547">
            <v>33566983317.511997</v>
          </cell>
        </row>
        <row r="548">
          <cell r="B548" t="str">
            <v>WT460X190.5</v>
          </cell>
          <cell r="C548">
            <v>190.48447999999999</v>
          </cell>
          <cell r="D548">
            <v>24322.531999999999</v>
          </cell>
          <cell r="E548">
            <v>474.97999999999996</v>
          </cell>
          <cell r="F548">
            <v>309.87999999999994</v>
          </cell>
          <cell r="G548">
            <v>24.383999999999997</v>
          </cell>
          <cell r="H548">
            <v>43.942</v>
          </cell>
          <cell r="I548">
            <v>0</v>
          </cell>
          <cell r="J548">
            <v>22.732999999999997</v>
          </cell>
          <cell r="K548">
            <v>0</v>
          </cell>
          <cell r="L548">
            <v>16.899999999999999</v>
          </cell>
          <cell r="M548">
            <v>503640024.97599995</v>
          </cell>
          <cell r="N548">
            <v>2556381.9839999997</v>
          </cell>
          <cell r="O548">
            <v>1432229.3936000001</v>
          </cell>
          <cell r="P548">
            <v>143.76399999999998</v>
          </cell>
          <cell r="Q548">
            <v>109885096.35839999</v>
          </cell>
          <cell r="R548">
            <v>1122513.8839999998</v>
          </cell>
          <cell r="S548">
            <v>707921.16480000003</v>
          </cell>
          <cell r="T548">
            <v>67.309999999999988</v>
          </cell>
          <cell r="U548">
            <v>10988509.635839999</v>
          </cell>
          <cell r="V548">
            <v>55049852640.719673</v>
          </cell>
        </row>
        <row r="549">
          <cell r="B549" t="str">
            <v>WT460X172.5</v>
          </cell>
          <cell r="C549">
            <v>172.62655999999998</v>
          </cell>
          <cell r="D549">
            <v>21999.955999999998</v>
          </cell>
          <cell r="E549">
            <v>472.44</v>
          </cell>
          <cell r="F549">
            <v>307.33999999999997</v>
          </cell>
          <cell r="G549">
            <v>22.097999999999999</v>
          </cell>
          <cell r="H549">
            <v>39.878</v>
          </cell>
          <cell r="I549">
            <v>0</v>
          </cell>
          <cell r="J549">
            <v>22.034499999999994</v>
          </cell>
          <cell r="K549">
            <v>0</v>
          </cell>
          <cell r="L549">
            <v>18.7</v>
          </cell>
          <cell r="M549">
            <v>449529939.64799994</v>
          </cell>
          <cell r="N549">
            <v>2294188.96</v>
          </cell>
          <cell r="O549">
            <v>1286384.524</v>
          </cell>
          <cell r="P549">
            <v>143.00199999999998</v>
          </cell>
          <cell r="Q549">
            <v>97398153.590399995</v>
          </cell>
          <cell r="R549">
            <v>997972.19759999984</v>
          </cell>
          <cell r="S549">
            <v>632540.67039999994</v>
          </cell>
          <cell r="T549">
            <v>66.548000000000002</v>
          </cell>
          <cell r="U549">
            <v>8199759.0843199985</v>
          </cell>
          <cell r="V549">
            <v>40548915847.554497</v>
          </cell>
        </row>
        <row r="550">
          <cell r="B550" t="str">
            <v>WT460X156.5</v>
          </cell>
          <cell r="C550">
            <v>156.2568</v>
          </cell>
          <cell r="D550">
            <v>19935.444</v>
          </cell>
          <cell r="E550">
            <v>464.82</v>
          </cell>
          <cell r="F550">
            <v>309.87999999999994</v>
          </cell>
          <cell r="G550">
            <v>21.081999999999997</v>
          </cell>
          <cell r="H550">
            <v>34.544000000000004</v>
          </cell>
          <cell r="I550">
            <v>0</v>
          </cell>
          <cell r="J550">
            <v>24.193499999999993</v>
          </cell>
          <cell r="K550">
            <v>0</v>
          </cell>
          <cell r="L550">
            <v>19.600000000000001</v>
          </cell>
          <cell r="M550">
            <v>409987954.21599996</v>
          </cell>
          <cell r="N550">
            <v>2146705.3839999996</v>
          </cell>
          <cell r="O550">
            <v>1197894.3783999998</v>
          </cell>
          <cell r="P550">
            <v>143.51</v>
          </cell>
          <cell r="Q550">
            <v>85743673.673599988</v>
          </cell>
          <cell r="R550">
            <v>875069.21759999986</v>
          </cell>
          <cell r="S550">
            <v>553882.76319999993</v>
          </cell>
          <cell r="T550">
            <v>65.531999999999996</v>
          </cell>
          <cell r="U550">
            <v>5785616.8158399994</v>
          </cell>
          <cell r="V550">
            <v>31955768118.271423</v>
          </cell>
        </row>
        <row r="551">
          <cell r="B551" t="str">
            <v>WT460X144.5</v>
          </cell>
          <cell r="C551">
            <v>144.35151999999999</v>
          </cell>
          <cell r="D551">
            <v>18387.059999999998</v>
          </cell>
          <cell r="E551">
            <v>462.28</v>
          </cell>
          <cell r="F551">
            <v>307.33999999999997</v>
          </cell>
          <cell r="G551">
            <v>19.431000000000001</v>
          </cell>
          <cell r="H551">
            <v>32.003999999999998</v>
          </cell>
          <cell r="I551">
            <v>0</v>
          </cell>
          <cell r="J551">
            <v>23.558500000000002</v>
          </cell>
          <cell r="K551">
            <v>0</v>
          </cell>
          <cell r="L551">
            <v>21.2</v>
          </cell>
          <cell r="M551">
            <v>375024514.46559995</v>
          </cell>
          <cell r="N551">
            <v>1966447.6799999997</v>
          </cell>
          <cell r="O551">
            <v>1097933.2879999999</v>
          </cell>
          <cell r="P551">
            <v>142.74799999999999</v>
          </cell>
          <cell r="Q551">
            <v>77835276.587199986</v>
          </cell>
          <cell r="R551">
            <v>799688.72319999989</v>
          </cell>
          <cell r="S551">
            <v>506360.27759999991</v>
          </cell>
          <cell r="T551">
            <v>65.024000000000001</v>
          </cell>
          <cell r="U551">
            <v>4620168.8241599994</v>
          </cell>
          <cell r="V551">
            <v>24893274828.266899</v>
          </cell>
        </row>
        <row r="552">
          <cell r="B552" t="str">
            <v>WT460X135.5</v>
          </cell>
          <cell r="C552">
            <v>135.42256</v>
          </cell>
          <cell r="D552">
            <v>17290.288</v>
          </cell>
          <cell r="E552">
            <v>462.28</v>
          </cell>
          <cell r="F552">
            <v>307.33999999999997</v>
          </cell>
          <cell r="G552">
            <v>18.414999999999999</v>
          </cell>
          <cell r="H552">
            <v>29.971999999999998</v>
          </cell>
          <cell r="I552">
            <v>0</v>
          </cell>
          <cell r="J552">
            <v>24.002999999999997</v>
          </cell>
          <cell r="K552">
            <v>0</v>
          </cell>
          <cell r="L552">
            <v>22.4</v>
          </cell>
          <cell r="M552">
            <v>351715554.63199997</v>
          </cell>
          <cell r="N552">
            <v>1851738.2319999998</v>
          </cell>
          <cell r="O552">
            <v>1034023.7383999999</v>
          </cell>
          <cell r="P552">
            <v>142.74799999999999</v>
          </cell>
          <cell r="Q552">
            <v>72424268.054399997</v>
          </cell>
          <cell r="R552">
            <v>742333.99919999985</v>
          </cell>
          <cell r="S552">
            <v>471947.44319999998</v>
          </cell>
          <cell r="T552">
            <v>64.77</v>
          </cell>
          <cell r="U552">
            <v>3829329.1155199995</v>
          </cell>
          <cell r="V552">
            <v>20838383243.511448</v>
          </cell>
        </row>
        <row r="553">
          <cell r="B553" t="str">
            <v>WT460X126.5</v>
          </cell>
          <cell r="C553">
            <v>126.4936</v>
          </cell>
          <cell r="D553">
            <v>16129</v>
          </cell>
          <cell r="E553">
            <v>459.74</v>
          </cell>
          <cell r="F553">
            <v>304.79999999999995</v>
          </cell>
          <cell r="G553">
            <v>17.272000000000002</v>
          </cell>
          <cell r="H553">
            <v>27.94</v>
          </cell>
          <cell r="I553">
            <v>0</v>
          </cell>
          <cell r="J553">
            <v>22.859999999999996</v>
          </cell>
          <cell r="K553">
            <v>0</v>
          </cell>
          <cell r="L553">
            <v>23.9</v>
          </cell>
          <cell r="M553">
            <v>327157900.52159995</v>
          </cell>
          <cell r="N553">
            <v>1720641.7199999997</v>
          </cell>
          <cell r="O553">
            <v>965198.06959999993</v>
          </cell>
          <cell r="P553">
            <v>142.494</v>
          </cell>
          <cell r="Q553">
            <v>66597028.095999993</v>
          </cell>
          <cell r="R553">
            <v>684979.27519999992</v>
          </cell>
          <cell r="S553">
            <v>435895.90239999996</v>
          </cell>
          <cell r="T553">
            <v>64.261999999999986</v>
          </cell>
          <cell r="U553">
            <v>3125898.0062559997</v>
          </cell>
          <cell r="V553">
            <v>16971466765.334066</v>
          </cell>
        </row>
        <row r="554">
          <cell r="B554" t="str">
            <v>WT460X119</v>
          </cell>
          <cell r="C554">
            <v>119.05279999999999</v>
          </cell>
          <cell r="D554">
            <v>15161.259999999998</v>
          </cell>
          <cell r="E554">
            <v>457.2</v>
          </cell>
          <cell r="F554">
            <v>304.79999999999995</v>
          </cell>
          <cell r="G554">
            <v>16.509999999999998</v>
          </cell>
          <cell r="H554">
            <v>25.907999999999998</v>
          </cell>
          <cell r="I554">
            <v>0</v>
          </cell>
          <cell r="J554">
            <v>23.304500000000001</v>
          </cell>
          <cell r="K554">
            <v>0</v>
          </cell>
          <cell r="L554">
            <v>25</v>
          </cell>
          <cell r="M554">
            <v>308011254.94399995</v>
          </cell>
          <cell r="N554">
            <v>1638706.4</v>
          </cell>
          <cell r="O554">
            <v>914398.17119999987</v>
          </cell>
          <cell r="P554">
            <v>142.494</v>
          </cell>
          <cell r="Q554">
            <v>61186019.563199997</v>
          </cell>
          <cell r="R554">
            <v>632540.67039999994</v>
          </cell>
          <cell r="S554">
            <v>403121.77439999999</v>
          </cell>
          <cell r="T554">
            <v>63.5</v>
          </cell>
          <cell r="U554">
            <v>2568147.8959519998</v>
          </cell>
          <cell r="V554">
            <v>14393522446.549145</v>
          </cell>
        </row>
        <row r="555">
          <cell r="B555" t="str">
            <v>WT460X111.5</v>
          </cell>
          <cell r="C555">
            <v>111.61199999999999</v>
          </cell>
          <cell r="D555">
            <v>14258.036</v>
          </cell>
          <cell r="E555">
            <v>454.65999999999991</v>
          </cell>
          <cell r="F555">
            <v>304.79999999999995</v>
          </cell>
          <cell r="G555">
            <v>15.875</v>
          </cell>
          <cell r="H555">
            <v>23.875999999999998</v>
          </cell>
          <cell r="I555">
            <v>0</v>
          </cell>
          <cell r="J555">
            <v>23.749000000000002</v>
          </cell>
          <cell r="K555">
            <v>0</v>
          </cell>
          <cell r="L555">
            <v>26</v>
          </cell>
          <cell r="M555">
            <v>290529535.06879997</v>
          </cell>
          <cell r="N555">
            <v>1564964.612</v>
          </cell>
          <cell r="O555">
            <v>870153.0983999999</v>
          </cell>
          <cell r="P555">
            <v>142.74799999999999</v>
          </cell>
          <cell r="Q555">
            <v>56191242.455999993</v>
          </cell>
          <cell r="R555">
            <v>580102.06559999997</v>
          </cell>
          <cell r="S555">
            <v>368708.93999999994</v>
          </cell>
          <cell r="T555">
            <v>62.738</v>
          </cell>
          <cell r="U555">
            <v>2097806.385024</v>
          </cell>
          <cell r="V555">
            <v>12352649860.844416</v>
          </cell>
        </row>
        <row r="556">
          <cell r="B556" t="str">
            <v>WT460X100.5</v>
          </cell>
          <cell r="C556">
            <v>100.4508</v>
          </cell>
          <cell r="D556">
            <v>12838.683999999999</v>
          </cell>
          <cell r="E556">
            <v>452.12</v>
          </cell>
          <cell r="F556">
            <v>304.79999999999995</v>
          </cell>
          <cell r="G556">
            <v>15.239999999999998</v>
          </cell>
          <cell r="H556">
            <v>20.065999999999999</v>
          </cell>
          <cell r="I556">
            <v>0</v>
          </cell>
          <cell r="J556">
            <v>22.796499999999998</v>
          </cell>
          <cell r="K556">
            <v>0</v>
          </cell>
          <cell r="L556">
            <v>27.1</v>
          </cell>
          <cell r="M556">
            <v>265139418.10719997</v>
          </cell>
          <cell r="N556">
            <v>1476474.4663999998</v>
          </cell>
          <cell r="O556">
            <v>814437.0808</v>
          </cell>
          <cell r="P556">
            <v>143.76399999999998</v>
          </cell>
          <cell r="Q556">
            <v>47034151.092799999</v>
          </cell>
          <cell r="R556">
            <v>488334.50719999999</v>
          </cell>
          <cell r="S556">
            <v>309715.50959999993</v>
          </cell>
          <cell r="T556">
            <v>60.451999999999991</v>
          </cell>
          <cell r="U556">
            <v>1448485.3610879998</v>
          </cell>
          <cell r="V556">
            <v>10016387821.94558</v>
          </cell>
        </row>
        <row r="557">
          <cell r="B557" t="str">
            <v>WT420X288</v>
          </cell>
          <cell r="C557">
            <v>287.95895999999999</v>
          </cell>
          <cell r="D557">
            <v>36774.119999999995</v>
          </cell>
          <cell r="E557">
            <v>457.2</v>
          </cell>
          <cell r="F557">
            <v>411.47999999999996</v>
          </cell>
          <cell r="G557">
            <v>32.003999999999998</v>
          </cell>
          <cell r="H557">
            <v>57.911999999999992</v>
          </cell>
          <cell r="I557">
            <v>0</v>
          </cell>
          <cell r="J557">
            <v>23.0505</v>
          </cell>
          <cell r="K557">
            <v>0</v>
          </cell>
          <cell r="L557">
            <v>11.8</v>
          </cell>
          <cell r="M557">
            <v>607697881.37599993</v>
          </cell>
          <cell r="N557">
            <v>3162703.3519999995</v>
          </cell>
          <cell r="O557">
            <v>1753415.8479999998</v>
          </cell>
          <cell r="P557">
            <v>128.77799999999999</v>
          </cell>
          <cell r="Q557">
            <v>337147454.73599994</v>
          </cell>
          <cell r="R557">
            <v>2556381.9839999997</v>
          </cell>
          <cell r="S557">
            <v>1638706.4</v>
          </cell>
          <cell r="T557">
            <v>95.757999999999996</v>
          </cell>
          <cell r="U557">
            <v>30759502.351840001</v>
          </cell>
          <cell r="V557">
            <v>165149557922.15903</v>
          </cell>
        </row>
        <row r="558">
          <cell r="B558" t="str">
            <v>WT420X249</v>
          </cell>
          <cell r="C558">
            <v>263.40431999999998</v>
          </cell>
          <cell r="D558">
            <v>33612.835999999996</v>
          </cell>
          <cell r="E558">
            <v>452.12</v>
          </cell>
          <cell r="F558">
            <v>408.94</v>
          </cell>
          <cell r="G558">
            <v>29.463999999999995</v>
          </cell>
          <cell r="H558">
            <v>53.085999999999991</v>
          </cell>
          <cell r="I558">
            <v>0</v>
          </cell>
          <cell r="J558">
            <v>21.526500000000006</v>
          </cell>
          <cell r="K558">
            <v>0</v>
          </cell>
          <cell r="L558">
            <v>12.8</v>
          </cell>
          <cell r="M558">
            <v>549425481.79199994</v>
          </cell>
          <cell r="N558">
            <v>2851349.1359999999</v>
          </cell>
          <cell r="O558">
            <v>1586267.7951999998</v>
          </cell>
          <cell r="P558">
            <v>127.762</v>
          </cell>
          <cell r="Q558">
            <v>303432709.26239997</v>
          </cell>
          <cell r="R558">
            <v>2310576.0239999997</v>
          </cell>
          <cell r="S558">
            <v>1484667.9983999997</v>
          </cell>
          <cell r="T558">
            <v>94.995999999999995</v>
          </cell>
          <cell r="U558">
            <v>23766814.401759997</v>
          </cell>
          <cell r="V558">
            <v>125674785540.76492</v>
          </cell>
        </row>
        <row r="559">
          <cell r="B559" t="str">
            <v>WT420X236.5</v>
          </cell>
          <cell r="C559">
            <v>236.61743999999999</v>
          </cell>
          <cell r="D559">
            <v>30193.487999999998</v>
          </cell>
          <cell r="E559">
            <v>447.04</v>
          </cell>
          <cell r="F559">
            <v>406.4</v>
          </cell>
          <cell r="G559">
            <v>26.416</v>
          </cell>
          <cell r="H559">
            <v>48.005999999999993</v>
          </cell>
          <cell r="I559">
            <v>0</v>
          </cell>
          <cell r="J559">
            <v>21.844000000000001</v>
          </cell>
          <cell r="K559">
            <v>0</v>
          </cell>
          <cell r="L559">
            <v>14.3</v>
          </cell>
          <cell r="M559">
            <v>482828453.69599998</v>
          </cell>
          <cell r="N559">
            <v>2523607.8559999997</v>
          </cell>
          <cell r="O559">
            <v>1406010.0911999999</v>
          </cell>
          <cell r="P559">
            <v>126.746</v>
          </cell>
          <cell r="Q559">
            <v>268469269.51199996</v>
          </cell>
          <cell r="R559">
            <v>2048382.9999999998</v>
          </cell>
          <cell r="S559">
            <v>1322436.0647999998</v>
          </cell>
          <cell r="T559">
            <v>94.233999999999995</v>
          </cell>
          <cell r="U559">
            <v>17523343.017759997</v>
          </cell>
          <cell r="V559">
            <v>89959515290.932159</v>
          </cell>
        </row>
        <row r="560">
          <cell r="B560" t="str">
            <v>WT420X216.5</v>
          </cell>
          <cell r="C560">
            <v>216.52727999999999</v>
          </cell>
          <cell r="D560">
            <v>27612.847999999998</v>
          </cell>
          <cell r="E560">
            <v>441.95999999999992</v>
          </cell>
          <cell r="F560">
            <v>403.86</v>
          </cell>
          <cell r="G560">
            <v>24.383999999999997</v>
          </cell>
          <cell r="H560">
            <v>43.942</v>
          </cell>
          <cell r="I560">
            <v>0</v>
          </cell>
          <cell r="J560">
            <v>22.732999999999997</v>
          </cell>
          <cell r="K560">
            <v>0</v>
          </cell>
          <cell r="L560">
            <v>15.5</v>
          </cell>
          <cell r="M560">
            <v>441205311.13599998</v>
          </cell>
          <cell r="N560">
            <v>2294188.96</v>
          </cell>
          <cell r="O560">
            <v>1283107.1111999999</v>
          </cell>
          <cell r="P560">
            <v>125.98399999999999</v>
          </cell>
          <cell r="Q560">
            <v>241830458.27359998</v>
          </cell>
          <cell r="R560">
            <v>1851738.2319999998</v>
          </cell>
          <cell r="S560">
            <v>1197894.3783999998</v>
          </cell>
          <cell r="T560">
            <v>93.471999999999994</v>
          </cell>
          <cell r="U560">
            <v>13527521.331999999</v>
          </cell>
          <cell r="V560">
            <v>68745181834.264572</v>
          </cell>
        </row>
        <row r="561">
          <cell r="B561" t="str">
            <v>WT420X196</v>
          </cell>
          <cell r="C561">
            <v>195.69304</v>
          </cell>
          <cell r="D561">
            <v>24967.691999999999</v>
          </cell>
          <cell r="E561">
            <v>439.42</v>
          </cell>
          <cell r="F561">
            <v>401.32</v>
          </cell>
          <cell r="G561">
            <v>22.097999999999999</v>
          </cell>
          <cell r="H561">
            <v>39.878</v>
          </cell>
          <cell r="I561">
            <v>0</v>
          </cell>
          <cell r="J561">
            <v>22.034499999999994</v>
          </cell>
          <cell r="K561">
            <v>0</v>
          </cell>
          <cell r="L561">
            <v>17.100000000000001</v>
          </cell>
          <cell r="M561">
            <v>392506234.34079999</v>
          </cell>
          <cell r="N561">
            <v>2048382.9999999998</v>
          </cell>
          <cell r="O561">
            <v>1150371.8928</v>
          </cell>
          <cell r="P561">
            <v>125.22199999999998</v>
          </cell>
          <cell r="Q561">
            <v>215191647.03519997</v>
          </cell>
          <cell r="R561">
            <v>1655093.4639999999</v>
          </cell>
          <cell r="S561">
            <v>1073352.6919999998</v>
          </cell>
          <cell r="T561">
            <v>92.71</v>
          </cell>
          <cell r="U561">
            <v>10114423.64208</v>
          </cell>
          <cell r="V561">
            <v>50484742909.538048</v>
          </cell>
        </row>
        <row r="562">
          <cell r="B562" t="str">
            <v>WT420X179.5</v>
          </cell>
          <cell r="C562">
            <v>179.32327999999998</v>
          </cell>
          <cell r="D562">
            <v>22903.18</v>
          </cell>
          <cell r="E562">
            <v>434.34000000000003</v>
          </cell>
          <cell r="F562">
            <v>403.86</v>
          </cell>
          <cell r="G562">
            <v>21.081999999999997</v>
          </cell>
          <cell r="H562">
            <v>35.559999999999995</v>
          </cell>
          <cell r="I562">
            <v>0</v>
          </cell>
          <cell r="J562">
            <v>21.590000000000003</v>
          </cell>
          <cell r="K562">
            <v>0</v>
          </cell>
          <cell r="L562">
            <v>18</v>
          </cell>
          <cell r="M562">
            <v>362953803.12319994</v>
          </cell>
          <cell r="N562">
            <v>1900899.4239999999</v>
          </cell>
          <cell r="O562">
            <v>1078268.8111999999</v>
          </cell>
          <cell r="P562">
            <v>125.98399999999999</v>
          </cell>
          <cell r="Q562">
            <v>193963844.32959998</v>
          </cell>
          <cell r="R562">
            <v>1487945.4111999997</v>
          </cell>
          <cell r="S562">
            <v>963559.36319999991</v>
          </cell>
          <cell r="T562">
            <v>91.947999999999993</v>
          </cell>
          <cell r="U562">
            <v>7492165.6607999988</v>
          </cell>
          <cell r="V562">
            <v>39206236514.854012</v>
          </cell>
        </row>
        <row r="563">
          <cell r="B563" t="str">
            <v>WT420X164.5</v>
          </cell>
          <cell r="C563">
            <v>164.44167999999999</v>
          </cell>
          <cell r="D563">
            <v>21032.216</v>
          </cell>
          <cell r="E563">
            <v>431.79999999999995</v>
          </cell>
          <cell r="F563">
            <v>401.32</v>
          </cell>
          <cell r="G563">
            <v>19.684999999999999</v>
          </cell>
          <cell r="H563">
            <v>32.257999999999996</v>
          </cell>
          <cell r="I563">
            <v>0</v>
          </cell>
          <cell r="J563">
            <v>21.716999999999999</v>
          </cell>
          <cell r="K563">
            <v>0</v>
          </cell>
          <cell r="L563">
            <v>19.2</v>
          </cell>
          <cell r="M563">
            <v>332568909.05439997</v>
          </cell>
          <cell r="N563">
            <v>1753415.8479999998</v>
          </cell>
          <cell r="O563">
            <v>996333.49119999981</v>
          </cell>
          <cell r="P563">
            <v>125.73</v>
          </cell>
          <cell r="Q563">
            <v>174817198.75199997</v>
          </cell>
          <cell r="R563">
            <v>1345377.9543999997</v>
          </cell>
          <cell r="S563">
            <v>871791.80479999993</v>
          </cell>
          <cell r="T563">
            <v>91.185999999999993</v>
          </cell>
          <cell r="U563">
            <v>5785616.8158399994</v>
          </cell>
          <cell r="V563">
            <v>30344552919.030846</v>
          </cell>
        </row>
        <row r="564">
          <cell r="B564" t="str">
            <v>WT420X149.5</v>
          </cell>
          <cell r="C564">
            <v>149.56008</v>
          </cell>
          <cell r="D564">
            <v>19096.736000000001</v>
          </cell>
          <cell r="E564">
            <v>426.71999999999997</v>
          </cell>
          <cell r="F564">
            <v>398.78</v>
          </cell>
          <cell r="G564">
            <v>18.160999999999998</v>
          </cell>
          <cell r="H564">
            <v>29.209999999999997</v>
          </cell>
          <cell r="I564">
            <v>0</v>
          </cell>
          <cell r="J564">
            <v>21.59</v>
          </cell>
          <cell r="K564">
            <v>0</v>
          </cell>
          <cell r="L564">
            <v>20.8</v>
          </cell>
          <cell r="M564">
            <v>301767783.55999994</v>
          </cell>
          <cell r="N564">
            <v>1602654.8591999998</v>
          </cell>
          <cell r="O564">
            <v>909482.05199999991</v>
          </cell>
          <cell r="P564">
            <v>125.73</v>
          </cell>
          <cell r="Q564">
            <v>156086784.59999999</v>
          </cell>
          <cell r="R564">
            <v>1201171.7911999999</v>
          </cell>
          <cell r="S564">
            <v>780024.24639999995</v>
          </cell>
          <cell r="T564">
            <v>90.423999999999992</v>
          </cell>
          <cell r="U564">
            <v>4328806.8262399994</v>
          </cell>
          <cell r="V564">
            <v>22798695069.25415</v>
          </cell>
        </row>
        <row r="565">
          <cell r="B565" t="str">
            <v>WT420X125.5</v>
          </cell>
          <cell r="C565">
            <v>125.74951999999999</v>
          </cell>
          <cell r="D565">
            <v>15999.967999999999</v>
          </cell>
          <cell r="E565">
            <v>429.25999999999993</v>
          </cell>
          <cell r="F565">
            <v>292.09999999999997</v>
          </cell>
          <cell r="G565">
            <v>17.018000000000001</v>
          </cell>
          <cell r="H565">
            <v>30.987999999999996</v>
          </cell>
          <cell r="I565">
            <v>0</v>
          </cell>
          <cell r="J565">
            <v>22.986999999999998</v>
          </cell>
          <cell r="K565">
            <v>0</v>
          </cell>
          <cell r="L565">
            <v>22.4</v>
          </cell>
          <cell r="M565">
            <v>270134195.21439999</v>
          </cell>
          <cell r="N565">
            <v>1487945.4111999997</v>
          </cell>
          <cell r="O565">
            <v>837378.97039999999</v>
          </cell>
          <cell r="P565">
            <v>130.048</v>
          </cell>
          <cell r="Q565">
            <v>64515870.967999995</v>
          </cell>
          <cell r="R565">
            <v>689895.39439999999</v>
          </cell>
          <cell r="S565">
            <v>442450.72799999994</v>
          </cell>
          <cell r="T565">
            <v>63.5</v>
          </cell>
          <cell r="U565">
            <v>3666998.8595360001</v>
          </cell>
          <cell r="V565">
            <v>14876887006.321318</v>
          </cell>
        </row>
        <row r="566">
          <cell r="B566" t="str">
            <v>WT420X113</v>
          </cell>
          <cell r="C566">
            <v>113.10015999999999</v>
          </cell>
          <cell r="D566">
            <v>14451.583999999999</v>
          </cell>
          <cell r="E566">
            <v>424.17999999999995</v>
          </cell>
          <cell r="F566">
            <v>294.64</v>
          </cell>
          <cell r="G566">
            <v>16.128999999999998</v>
          </cell>
          <cell r="H566">
            <v>26.923999999999999</v>
          </cell>
          <cell r="I566">
            <v>0</v>
          </cell>
          <cell r="J566">
            <v>22.288499999999999</v>
          </cell>
          <cell r="K566">
            <v>0</v>
          </cell>
          <cell r="L566">
            <v>23.6</v>
          </cell>
          <cell r="M566">
            <v>246409003.95519999</v>
          </cell>
          <cell r="N566">
            <v>1384706.9079999998</v>
          </cell>
          <cell r="O566">
            <v>776746.8335999999</v>
          </cell>
          <cell r="P566">
            <v>130.55599999999998</v>
          </cell>
          <cell r="Q566">
            <v>56607473.881599993</v>
          </cell>
          <cell r="R566">
            <v>604682.66159999988</v>
          </cell>
          <cell r="S566">
            <v>386734.71039999998</v>
          </cell>
          <cell r="T566">
            <v>62.738</v>
          </cell>
          <cell r="U566">
            <v>2563985.581696</v>
          </cell>
          <cell r="V566">
            <v>11547042261.224127</v>
          </cell>
        </row>
        <row r="567">
          <cell r="B567" t="str">
            <v>WT420X105</v>
          </cell>
          <cell r="C567">
            <v>104.91528</v>
          </cell>
          <cell r="D567">
            <v>13419.328</v>
          </cell>
          <cell r="E567">
            <v>424.17999999999995</v>
          </cell>
          <cell r="F567">
            <v>292.09999999999997</v>
          </cell>
          <cell r="G567">
            <v>15.366999999999999</v>
          </cell>
          <cell r="H567">
            <v>24.383999999999997</v>
          </cell>
          <cell r="I567">
            <v>0</v>
          </cell>
          <cell r="J567">
            <v>21.653499999999998</v>
          </cell>
          <cell r="K567">
            <v>0</v>
          </cell>
          <cell r="L567">
            <v>24.8</v>
          </cell>
          <cell r="M567">
            <v>229759746.93119997</v>
          </cell>
          <cell r="N567">
            <v>1307687.7071999998</v>
          </cell>
          <cell r="O567">
            <v>732501.76079999993</v>
          </cell>
          <cell r="P567">
            <v>130.81</v>
          </cell>
          <cell r="Q567">
            <v>51196465.348799996</v>
          </cell>
          <cell r="R567">
            <v>547327.93759999995</v>
          </cell>
          <cell r="S567">
            <v>349044.4632</v>
          </cell>
          <cell r="T567">
            <v>61.722000000000001</v>
          </cell>
          <cell r="U567">
            <v>2014560.0999039998</v>
          </cell>
          <cell r="V567">
            <v>9506169675.5193977</v>
          </cell>
        </row>
        <row r="568">
          <cell r="B568" t="str">
            <v>WT420X96.5</v>
          </cell>
          <cell r="C568">
            <v>96.730399999999989</v>
          </cell>
          <cell r="D568">
            <v>12387.071999999998</v>
          </cell>
          <cell r="E568">
            <v>419.09999999999997</v>
          </cell>
          <cell r="F568">
            <v>292.09999999999997</v>
          </cell>
          <cell r="G568">
            <v>14.731999999999998</v>
          </cell>
          <cell r="H568">
            <v>21.716999999999999</v>
          </cell>
          <cell r="I568">
            <v>0</v>
          </cell>
          <cell r="J568">
            <v>22.732999999999997</v>
          </cell>
          <cell r="K568">
            <v>0</v>
          </cell>
          <cell r="L568">
            <v>25.8</v>
          </cell>
          <cell r="M568">
            <v>213526721.33279997</v>
          </cell>
          <cell r="N568">
            <v>1238862.0383999997</v>
          </cell>
          <cell r="O568">
            <v>689895.39439999999</v>
          </cell>
          <cell r="P568">
            <v>131.57199999999997</v>
          </cell>
          <cell r="Q568">
            <v>45369225.390399992</v>
          </cell>
          <cell r="R568">
            <v>486695.80079999997</v>
          </cell>
          <cell r="S568">
            <v>309715.50959999993</v>
          </cell>
          <cell r="T568">
            <v>60.451999999999991</v>
          </cell>
          <cell r="U568">
            <v>1527569.3319519998</v>
          </cell>
          <cell r="V568">
            <v>7868100889.6248121</v>
          </cell>
        </row>
        <row r="569">
          <cell r="B569" t="str">
            <v>WT420X88</v>
          </cell>
          <cell r="C569">
            <v>87.801439999999999</v>
          </cell>
          <cell r="D569">
            <v>11161.268</v>
          </cell>
          <cell r="E569">
            <v>416.55999999999995</v>
          </cell>
          <cell r="F569">
            <v>292.09999999999997</v>
          </cell>
          <cell r="G569">
            <v>13.97</v>
          </cell>
          <cell r="H569">
            <v>18.795999999999999</v>
          </cell>
          <cell r="I569">
            <v>0</v>
          </cell>
          <cell r="J569">
            <v>22.478999999999999</v>
          </cell>
          <cell r="K569">
            <v>0</v>
          </cell>
          <cell r="L569">
            <v>27.3</v>
          </cell>
          <cell r="M569">
            <v>195212538.60639998</v>
          </cell>
          <cell r="N569">
            <v>1160204.1311999999</v>
          </cell>
          <cell r="O569">
            <v>642372.90879999998</v>
          </cell>
          <cell r="P569">
            <v>132.07999999999998</v>
          </cell>
          <cell r="Q569">
            <v>38917638.293599993</v>
          </cell>
          <cell r="R569">
            <v>419508.83840000001</v>
          </cell>
          <cell r="S569">
            <v>267109.14319999999</v>
          </cell>
          <cell r="T569">
            <v>58.92799999999999</v>
          </cell>
          <cell r="U569">
            <v>1098850.963584</v>
          </cell>
          <cell r="V569">
            <v>6283739277.0382452</v>
          </cell>
        </row>
        <row r="570">
          <cell r="B570" t="str">
            <v>WT380X291</v>
          </cell>
          <cell r="C570">
            <v>290.93527999999998</v>
          </cell>
          <cell r="D570">
            <v>37161.216</v>
          </cell>
          <cell r="E570">
            <v>421.64</v>
          </cell>
          <cell r="F570">
            <v>396.23999999999995</v>
          </cell>
          <cell r="G570">
            <v>34.544000000000004</v>
          </cell>
          <cell r="H570">
            <v>61.975999999999992</v>
          </cell>
          <cell r="I570">
            <v>0</v>
          </cell>
          <cell r="J570">
            <v>23.749000000000002</v>
          </cell>
          <cell r="K570">
            <v>0</v>
          </cell>
          <cell r="L570">
            <v>9.83</v>
          </cell>
          <cell r="M570">
            <v>507802339.23199993</v>
          </cell>
          <cell r="N570">
            <v>2900510.3279999997</v>
          </cell>
          <cell r="O570">
            <v>1587906.5015999998</v>
          </cell>
          <cell r="P570">
            <v>117.09400000000001</v>
          </cell>
          <cell r="Q570">
            <v>322163123.41439998</v>
          </cell>
          <cell r="R570">
            <v>2539994.92</v>
          </cell>
          <cell r="S570">
            <v>1625596.7487999999</v>
          </cell>
          <cell r="T570">
            <v>93.217999999999989</v>
          </cell>
          <cell r="U570">
            <v>35920772.029279992</v>
          </cell>
          <cell r="V570">
            <v>170788811119.50104</v>
          </cell>
        </row>
        <row r="571">
          <cell r="B571" t="str">
            <v>WT380X265.5</v>
          </cell>
          <cell r="C571">
            <v>265.63655999999997</v>
          </cell>
          <cell r="D571">
            <v>33870.9</v>
          </cell>
          <cell r="E571">
            <v>416.55999999999995</v>
          </cell>
          <cell r="F571">
            <v>393.7</v>
          </cell>
          <cell r="G571">
            <v>31.495999999999999</v>
          </cell>
          <cell r="H571">
            <v>56.896000000000001</v>
          </cell>
          <cell r="I571">
            <v>0</v>
          </cell>
          <cell r="J571">
            <v>22.478999999999999</v>
          </cell>
          <cell r="K571">
            <v>0</v>
          </cell>
          <cell r="L571">
            <v>10.8</v>
          </cell>
          <cell r="M571">
            <v>453692253.90399998</v>
          </cell>
          <cell r="N571">
            <v>2605543.176</v>
          </cell>
          <cell r="O571">
            <v>1428951.9808</v>
          </cell>
          <cell r="P571">
            <v>115.82399999999998</v>
          </cell>
          <cell r="Q571">
            <v>288448377.94079995</v>
          </cell>
          <cell r="R571">
            <v>2294188.96</v>
          </cell>
          <cell r="S571">
            <v>1468280.9343999997</v>
          </cell>
          <cell r="T571">
            <v>92.456000000000003</v>
          </cell>
          <cell r="U571">
            <v>27721012.944959994</v>
          </cell>
          <cell r="V571">
            <v>128360144206.16588</v>
          </cell>
        </row>
        <row r="572">
          <cell r="B572" t="str">
            <v>WT380X242</v>
          </cell>
          <cell r="C572">
            <v>242.57007999999999</v>
          </cell>
          <cell r="D572">
            <v>30903.163999999997</v>
          </cell>
          <cell r="E572">
            <v>411.47999999999996</v>
          </cell>
          <cell r="F572">
            <v>391.15999999999997</v>
          </cell>
          <cell r="G572">
            <v>28.955999999999996</v>
          </cell>
          <cell r="H572">
            <v>52.069999999999993</v>
          </cell>
          <cell r="I572">
            <v>0</v>
          </cell>
          <cell r="J572">
            <v>22.542500000000004</v>
          </cell>
          <cell r="K572">
            <v>0</v>
          </cell>
          <cell r="L572">
            <v>11.7</v>
          </cell>
          <cell r="M572">
            <v>408323028.51359993</v>
          </cell>
          <cell r="N572">
            <v>2343350.1519999998</v>
          </cell>
          <cell r="O572">
            <v>1291300.6431999998</v>
          </cell>
          <cell r="P572">
            <v>114.80799999999998</v>
          </cell>
          <cell r="Q572">
            <v>258895946.72319996</v>
          </cell>
          <cell r="R572">
            <v>2064770.0639999998</v>
          </cell>
          <cell r="S572">
            <v>1327352.1839999999</v>
          </cell>
          <cell r="T572">
            <v>91.44</v>
          </cell>
          <cell r="U572">
            <v>21311048.99072</v>
          </cell>
          <cell r="V572">
            <v>96941447820.974655</v>
          </cell>
        </row>
        <row r="573">
          <cell r="B573" t="str">
            <v>WT380X217</v>
          </cell>
          <cell r="C573">
            <v>217.27135999999999</v>
          </cell>
          <cell r="D573">
            <v>27677.363999999998</v>
          </cell>
          <cell r="E573">
            <v>406.4</v>
          </cell>
          <cell r="F573">
            <v>388.62</v>
          </cell>
          <cell r="G573">
            <v>25.907999999999998</v>
          </cell>
          <cell r="H573">
            <v>46.99</v>
          </cell>
          <cell r="I573">
            <v>0</v>
          </cell>
          <cell r="J573">
            <v>22.859999999999992</v>
          </cell>
          <cell r="K573">
            <v>0</v>
          </cell>
          <cell r="L573">
            <v>13.1</v>
          </cell>
          <cell r="M573">
            <v>358375257.44159997</v>
          </cell>
          <cell r="N573">
            <v>2048382.9999999998</v>
          </cell>
          <cell r="O573">
            <v>1140539.6543999999</v>
          </cell>
          <cell r="P573">
            <v>113.792</v>
          </cell>
          <cell r="Q573">
            <v>228511052.65439999</v>
          </cell>
          <cell r="R573">
            <v>1818964.1039999998</v>
          </cell>
          <cell r="S573">
            <v>1178229.9016</v>
          </cell>
          <cell r="T573">
            <v>90.932000000000002</v>
          </cell>
          <cell r="U573">
            <v>15608678.459999999</v>
          </cell>
          <cell r="V573">
            <v>69013717700.804672</v>
          </cell>
        </row>
        <row r="574">
          <cell r="B574" t="str">
            <v>WT380X194.5</v>
          </cell>
          <cell r="C574">
            <v>194.20488</v>
          </cell>
          <cell r="D574">
            <v>24774.143999999997</v>
          </cell>
          <cell r="E574">
            <v>401.32</v>
          </cell>
          <cell r="F574">
            <v>386.08</v>
          </cell>
          <cell r="G574">
            <v>23.622</v>
          </cell>
          <cell r="H574">
            <v>41.91</v>
          </cell>
          <cell r="I574">
            <v>0</v>
          </cell>
          <cell r="J574">
            <v>23.177499999999995</v>
          </cell>
          <cell r="K574">
            <v>0</v>
          </cell>
          <cell r="L574">
            <v>14.4</v>
          </cell>
          <cell r="M574">
            <v>318417040.58399999</v>
          </cell>
          <cell r="N574">
            <v>1835351.1679999998</v>
          </cell>
          <cell r="O574">
            <v>1022552.7935999999</v>
          </cell>
          <cell r="P574">
            <v>113.28399999999999</v>
          </cell>
          <cell r="Q574">
            <v>199791084.28799999</v>
          </cell>
          <cell r="R574">
            <v>1604293.5655999999</v>
          </cell>
          <cell r="S574">
            <v>1037301.1511999998</v>
          </cell>
          <cell r="T574">
            <v>89.661999999999992</v>
          </cell>
          <cell r="U574">
            <v>11196625.348639999</v>
          </cell>
          <cell r="V574">
            <v>49410599443.377663</v>
          </cell>
        </row>
        <row r="575">
          <cell r="B575" t="str">
            <v>WT380X175</v>
          </cell>
          <cell r="C575">
            <v>174.8588</v>
          </cell>
          <cell r="D575">
            <v>22322.536</v>
          </cell>
          <cell r="E575">
            <v>398.78</v>
          </cell>
          <cell r="F575">
            <v>383.53999999999996</v>
          </cell>
          <cell r="G575">
            <v>21.081999999999997</v>
          </cell>
          <cell r="H575">
            <v>38.099999999999994</v>
          </cell>
          <cell r="I575">
            <v>0</v>
          </cell>
          <cell r="J575">
            <v>22.225000000000001</v>
          </cell>
          <cell r="K575">
            <v>0</v>
          </cell>
          <cell r="L575">
            <v>16.100000000000001</v>
          </cell>
          <cell r="M575">
            <v>280539980.85439998</v>
          </cell>
          <cell r="N575">
            <v>1609209.6847999999</v>
          </cell>
          <cell r="O575">
            <v>902927.22639999993</v>
          </cell>
          <cell r="P575">
            <v>112.014</v>
          </cell>
          <cell r="Q575">
            <v>177730818.73119998</v>
          </cell>
          <cell r="R575">
            <v>1433868.0999999999</v>
          </cell>
          <cell r="S575">
            <v>930785.23519999988</v>
          </cell>
          <cell r="T575">
            <v>89.153999999999996</v>
          </cell>
          <cell r="U575">
            <v>8366251.6545599997</v>
          </cell>
          <cell r="V575">
            <v>35715270249.832764</v>
          </cell>
        </row>
        <row r="576">
          <cell r="B576" t="str">
            <v>WT380X157</v>
          </cell>
          <cell r="C576">
            <v>157.00088</v>
          </cell>
          <cell r="D576">
            <v>20064.475999999999</v>
          </cell>
          <cell r="E576">
            <v>393.7</v>
          </cell>
          <cell r="F576">
            <v>383.53999999999996</v>
          </cell>
          <cell r="G576">
            <v>19.684999999999999</v>
          </cell>
          <cell r="H576">
            <v>33.527999999999999</v>
          </cell>
          <cell r="I576">
            <v>0</v>
          </cell>
          <cell r="J576">
            <v>23.622</v>
          </cell>
          <cell r="K576">
            <v>0</v>
          </cell>
          <cell r="L576">
            <v>17.2</v>
          </cell>
          <cell r="M576">
            <v>253901169.61599997</v>
          </cell>
          <cell r="N576">
            <v>1466642.2279999999</v>
          </cell>
          <cell r="O576">
            <v>827546.73199999996</v>
          </cell>
          <cell r="P576">
            <v>112.52199999999999</v>
          </cell>
          <cell r="Q576">
            <v>157335478.87679997</v>
          </cell>
          <cell r="R576">
            <v>1265081.3407999999</v>
          </cell>
          <cell r="S576">
            <v>820991.90639999998</v>
          </cell>
          <cell r="T576">
            <v>88.646000000000001</v>
          </cell>
          <cell r="U576">
            <v>5868863.1009599995</v>
          </cell>
          <cell r="V576">
            <v>25886857534.465256</v>
          </cell>
        </row>
        <row r="577">
          <cell r="B577" t="str">
            <v>WT380X142</v>
          </cell>
          <cell r="C577">
            <v>142.11928</v>
          </cell>
          <cell r="D577">
            <v>18128.995999999999</v>
          </cell>
          <cell r="E577">
            <v>388.62</v>
          </cell>
          <cell r="F577">
            <v>381</v>
          </cell>
          <cell r="G577">
            <v>18.033999999999999</v>
          </cell>
          <cell r="H577">
            <v>30.225999999999996</v>
          </cell>
          <cell r="I577">
            <v>0</v>
          </cell>
          <cell r="J577">
            <v>22.1615</v>
          </cell>
          <cell r="K577">
            <v>0</v>
          </cell>
          <cell r="L577">
            <v>18.8</v>
          </cell>
          <cell r="M577">
            <v>228511052.65439999</v>
          </cell>
          <cell r="N577">
            <v>1324074.7711999998</v>
          </cell>
          <cell r="O577">
            <v>748888.82479999994</v>
          </cell>
          <cell r="P577">
            <v>112.26799999999999</v>
          </cell>
          <cell r="Q577">
            <v>139853759.0016</v>
          </cell>
          <cell r="R577">
            <v>1129068.7095999999</v>
          </cell>
          <cell r="S577">
            <v>732501.76079999993</v>
          </cell>
          <cell r="T577">
            <v>87.884</v>
          </cell>
          <cell r="U577">
            <v>4370429.9687999999</v>
          </cell>
          <cell r="V577">
            <v>19119753697.654835</v>
          </cell>
        </row>
        <row r="578">
          <cell r="B578" t="str">
            <v>WT380X128.5</v>
          </cell>
          <cell r="C578">
            <v>128.72584000000001</v>
          </cell>
          <cell r="D578">
            <v>16451.579999999998</v>
          </cell>
          <cell r="E578">
            <v>386.08</v>
          </cell>
          <cell r="F578">
            <v>381</v>
          </cell>
          <cell r="G578">
            <v>16.637</v>
          </cell>
          <cell r="H578">
            <v>27.178000000000001</v>
          </cell>
          <cell r="I578">
            <v>0</v>
          </cell>
          <cell r="J578">
            <v>23.621999999999996</v>
          </cell>
          <cell r="K578">
            <v>0</v>
          </cell>
          <cell r="L578">
            <v>20.399999999999999</v>
          </cell>
          <cell r="M578">
            <v>206867018.52319998</v>
          </cell>
          <cell r="N578">
            <v>1204449.2039999999</v>
          </cell>
          <cell r="O578">
            <v>683340.56880000001</v>
          </cell>
          <cell r="P578">
            <v>112.26799999999999</v>
          </cell>
          <cell r="Q578">
            <v>124453196.25439999</v>
          </cell>
          <cell r="R578">
            <v>1006165.7295999998</v>
          </cell>
          <cell r="S578">
            <v>653843.85359999991</v>
          </cell>
          <cell r="T578">
            <v>86.867999999999995</v>
          </cell>
          <cell r="U578">
            <v>3238280.4911679998</v>
          </cell>
          <cell r="V578">
            <v>14232400926.625088</v>
          </cell>
        </row>
        <row r="579">
          <cell r="B579" t="str">
            <v>WT380X110</v>
          </cell>
          <cell r="C579">
            <v>110.12384</v>
          </cell>
          <cell r="D579">
            <v>13999.972</v>
          </cell>
          <cell r="E579">
            <v>388.62</v>
          </cell>
          <cell r="F579">
            <v>266.7</v>
          </cell>
          <cell r="G579">
            <v>16.509999999999998</v>
          </cell>
          <cell r="H579">
            <v>29.971999999999998</v>
          </cell>
          <cell r="I579">
            <v>0</v>
          </cell>
          <cell r="J579">
            <v>22.415499999999998</v>
          </cell>
          <cell r="K579">
            <v>0</v>
          </cell>
          <cell r="L579">
            <v>20.8</v>
          </cell>
          <cell r="M579">
            <v>193963844.32959998</v>
          </cell>
          <cell r="N579">
            <v>1183146.0207999998</v>
          </cell>
          <cell r="O579">
            <v>665314.79839999997</v>
          </cell>
          <cell r="P579">
            <v>117.60199999999999</v>
          </cell>
          <cell r="Q579">
            <v>47450382.518399999</v>
          </cell>
          <cell r="R579">
            <v>555521.46959999995</v>
          </cell>
          <cell r="S579">
            <v>355599.28879999998</v>
          </cell>
          <cell r="T579">
            <v>57.911999999999992</v>
          </cell>
          <cell r="U579">
            <v>3013515.521344</v>
          </cell>
          <cell r="V579">
            <v>10096948581.90761</v>
          </cell>
        </row>
        <row r="580">
          <cell r="B580" t="str">
            <v>WT380X98</v>
          </cell>
          <cell r="C580">
            <v>98.218559999999997</v>
          </cell>
          <cell r="D580">
            <v>12516.103999999999</v>
          </cell>
          <cell r="E580">
            <v>386.08</v>
          </cell>
          <cell r="F580">
            <v>266.7</v>
          </cell>
          <cell r="G580">
            <v>15.620999999999999</v>
          </cell>
          <cell r="H580">
            <v>25.4</v>
          </cell>
          <cell r="I580">
            <v>0</v>
          </cell>
          <cell r="J580">
            <v>22.225000000000001</v>
          </cell>
          <cell r="K580">
            <v>0</v>
          </cell>
          <cell r="L580">
            <v>22</v>
          </cell>
          <cell r="M580">
            <v>175233430.1776</v>
          </cell>
          <cell r="N580">
            <v>1094655.8751999999</v>
          </cell>
          <cell r="O580">
            <v>612876.19359999988</v>
          </cell>
          <cell r="P580">
            <v>118.36399999999999</v>
          </cell>
          <cell r="Q580">
            <v>40790679.708799995</v>
          </cell>
          <cell r="R580">
            <v>478502.26879999996</v>
          </cell>
          <cell r="S580">
            <v>304799.39039999997</v>
          </cell>
          <cell r="T580">
            <v>57.15</v>
          </cell>
          <cell r="U580">
            <v>2018722.4141599997</v>
          </cell>
          <cell r="V580">
            <v>7653272196.3927355</v>
          </cell>
        </row>
        <row r="581">
          <cell r="B581" t="str">
            <v>WT380X92.5</v>
          </cell>
          <cell r="C581">
            <v>92.265919999999994</v>
          </cell>
          <cell r="D581">
            <v>11741.911999999998</v>
          </cell>
          <cell r="E581">
            <v>383.53999999999996</v>
          </cell>
          <cell r="F581">
            <v>266.7</v>
          </cell>
          <cell r="G581">
            <v>14.858999999999998</v>
          </cell>
          <cell r="H581">
            <v>23.622</v>
          </cell>
          <cell r="I581">
            <v>0</v>
          </cell>
          <cell r="J581">
            <v>22.415499999999994</v>
          </cell>
          <cell r="K581">
            <v>0</v>
          </cell>
          <cell r="L581">
            <v>23.1</v>
          </cell>
          <cell r="M581">
            <v>164827644.53759998</v>
          </cell>
          <cell r="N581">
            <v>1034023.7383999999</v>
          </cell>
          <cell r="O581">
            <v>578463.35919999995</v>
          </cell>
          <cell r="P581">
            <v>118.36399999999999</v>
          </cell>
          <cell r="Q581">
            <v>37627320.874239996</v>
          </cell>
          <cell r="R581">
            <v>442450.72799999994</v>
          </cell>
          <cell r="S581">
            <v>281857.50079999998</v>
          </cell>
          <cell r="T581">
            <v>56.641999999999996</v>
          </cell>
          <cell r="U581">
            <v>1656601.0738879999</v>
          </cell>
          <cell r="V581">
            <v>6418007210.3082933</v>
          </cell>
        </row>
        <row r="582">
          <cell r="B582" t="str">
            <v>WT380X86.5</v>
          </cell>
          <cell r="C582">
            <v>86.313279999999992</v>
          </cell>
          <cell r="D582">
            <v>11032.236000000001</v>
          </cell>
          <cell r="E582">
            <v>381</v>
          </cell>
          <cell r="F582">
            <v>266.7</v>
          </cell>
          <cell r="G582">
            <v>14.350999999999997</v>
          </cell>
          <cell r="H582">
            <v>21.59</v>
          </cell>
          <cell r="I582">
            <v>0</v>
          </cell>
          <cell r="J582">
            <v>22.859999999999996</v>
          </cell>
          <cell r="K582">
            <v>0</v>
          </cell>
          <cell r="L582">
            <v>23.9</v>
          </cell>
          <cell r="M582">
            <v>155254321.74879998</v>
          </cell>
          <cell r="N582">
            <v>989778.66559999983</v>
          </cell>
          <cell r="O582">
            <v>552244.05680000002</v>
          </cell>
          <cell r="P582">
            <v>118.61799999999999</v>
          </cell>
          <cell r="Q582">
            <v>34172600.041759998</v>
          </cell>
          <cell r="R582">
            <v>403121.77439999999</v>
          </cell>
          <cell r="S582">
            <v>255638.19839999996</v>
          </cell>
          <cell r="T582">
            <v>55.625999999999998</v>
          </cell>
          <cell r="U582">
            <v>1336102.8761759999</v>
          </cell>
          <cell r="V582">
            <v>5504985264.0719681</v>
          </cell>
        </row>
        <row r="583">
          <cell r="B583" t="str">
            <v>WT380X80.5</v>
          </cell>
          <cell r="C583">
            <v>80.360639999999989</v>
          </cell>
          <cell r="D583">
            <v>10258.044</v>
          </cell>
          <cell r="E583">
            <v>378.46</v>
          </cell>
          <cell r="F583">
            <v>266.7</v>
          </cell>
          <cell r="G583">
            <v>13.843</v>
          </cell>
          <cell r="H583">
            <v>19.303999999999998</v>
          </cell>
          <cell r="I583">
            <v>0</v>
          </cell>
          <cell r="J583">
            <v>23.558499999999999</v>
          </cell>
          <cell r="K583">
            <v>0</v>
          </cell>
          <cell r="L583">
            <v>24.8</v>
          </cell>
          <cell r="M583">
            <v>145264767.53439999</v>
          </cell>
          <cell r="N583">
            <v>945533.59279999998</v>
          </cell>
          <cell r="O583">
            <v>524386.04799999995</v>
          </cell>
          <cell r="P583">
            <v>119.126</v>
          </cell>
          <cell r="Q583">
            <v>30384894.068799999</v>
          </cell>
          <cell r="R583">
            <v>358876.70159999997</v>
          </cell>
          <cell r="S583">
            <v>227780.18959999998</v>
          </cell>
          <cell r="T583">
            <v>54.609999999999992</v>
          </cell>
          <cell r="U583">
            <v>1036416.249744</v>
          </cell>
          <cell r="V583">
            <v>4645670491.1436605</v>
          </cell>
        </row>
        <row r="584">
          <cell r="B584" t="str">
            <v>WT380X73.5</v>
          </cell>
          <cell r="C584">
            <v>73.66391999999999</v>
          </cell>
          <cell r="D584">
            <v>9354.82</v>
          </cell>
          <cell r="E584">
            <v>375.92</v>
          </cell>
          <cell r="F584">
            <v>266.7</v>
          </cell>
          <cell r="G584">
            <v>13.208</v>
          </cell>
          <cell r="H584">
            <v>17.018000000000001</v>
          </cell>
          <cell r="I584">
            <v>0</v>
          </cell>
          <cell r="J584">
            <v>22.669499999999999</v>
          </cell>
          <cell r="K584">
            <v>0</v>
          </cell>
          <cell r="L584">
            <v>26</v>
          </cell>
          <cell r="M584">
            <v>134026519.04319999</v>
          </cell>
          <cell r="N584">
            <v>891456.28159999987</v>
          </cell>
          <cell r="O584">
            <v>491611.91999999993</v>
          </cell>
          <cell r="P584">
            <v>119.63399999999999</v>
          </cell>
          <cell r="Q584">
            <v>26597188.095839996</v>
          </cell>
          <cell r="R584">
            <v>316270.33519999997</v>
          </cell>
          <cell r="S584">
            <v>199922.18079999997</v>
          </cell>
          <cell r="T584">
            <v>53.339999999999996</v>
          </cell>
          <cell r="U584">
            <v>782515.08012799989</v>
          </cell>
          <cell r="V584">
            <v>3840062891.5233727</v>
          </cell>
        </row>
        <row r="585">
          <cell r="B585" t="str">
            <v>WT380X67</v>
          </cell>
          <cell r="C585">
            <v>66.967199999999991</v>
          </cell>
          <cell r="D585">
            <v>8516.1119999999992</v>
          </cell>
          <cell r="E585">
            <v>375.92</v>
          </cell>
          <cell r="F585">
            <v>264.15999999999997</v>
          </cell>
          <cell r="G585">
            <v>11.937999999999999</v>
          </cell>
          <cell r="H585">
            <v>15.493999999999998</v>
          </cell>
          <cell r="I585">
            <v>0</v>
          </cell>
          <cell r="J585">
            <v>22.605999999999995</v>
          </cell>
          <cell r="K585">
            <v>0</v>
          </cell>
          <cell r="L585">
            <v>28.7</v>
          </cell>
          <cell r="M585">
            <v>120707113.42399999</v>
          </cell>
          <cell r="N585">
            <v>802966.13599999994</v>
          </cell>
          <cell r="O585">
            <v>444089.43439999997</v>
          </cell>
          <cell r="P585">
            <v>119.126</v>
          </cell>
          <cell r="Q585">
            <v>23850060.686879996</v>
          </cell>
          <cell r="R585">
            <v>283496.2072</v>
          </cell>
          <cell r="S585">
            <v>180257.70399999997</v>
          </cell>
          <cell r="T585">
            <v>53.085999999999991</v>
          </cell>
          <cell r="U585">
            <v>586886.31009599986</v>
          </cell>
          <cell r="V585">
            <v>2819626598.6710076</v>
          </cell>
        </row>
        <row r="586">
          <cell r="B586" t="str">
            <v>WT345X401</v>
          </cell>
          <cell r="C586">
            <v>401.05912000000001</v>
          </cell>
          <cell r="D586">
            <v>51161.187999999995</v>
          </cell>
          <cell r="E586">
            <v>414.02</v>
          </cell>
          <cell r="F586">
            <v>388.62</v>
          </cell>
          <cell r="G586">
            <v>50.037999999999997</v>
          </cell>
          <cell r="H586">
            <v>89.915999999999997</v>
          </cell>
          <cell r="I586">
            <v>0</v>
          </cell>
          <cell r="J586">
            <v>22.796499999999995</v>
          </cell>
          <cell r="K586">
            <v>0</v>
          </cell>
          <cell r="L586">
            <v>6.06</v>
          </cell>
          <cell r="M586">
            <v>636834081.16799998</v>
          </cell>
          <cell r="N586">
            <v>3965669.4879999994</v>
          </cell>
          <cell r="O586">
            <v>2097544.1919999998</v>
          </cell>
          <cell r="P586">
            <v>111.50599999999999</v>
          </cell>
          <cell r="Q586">
            <v>441205311.13599998</v>
          </cell>
          <cell r="R586">
            <v>3572379.9519999996</v>
          </cell>
          <cell r="S586">
            <v>2261414.8319999999</v>
          </cell>
          <cell r="T586">
            <v>92.71</v>
          </cell>
          <cell r="U586">
            <v>102809162.12319998</v>
          </cell>
          <cell r="V586">
            <v>467252407779.76703</v>
          </cell>
        </row>
        <row r="587">
          <cell r="B587" t="str">
            <v>WT345X274</v>
          </cell>
          <cell r="C587">
            <v>273.82144</v>
          </cell>
          <cell r="D587">
            <v>34967.671999999999</v>
          </cell>
          <cell r="E587">
            <v>386.08</v>
          </cell>
          <cell r="F587">
            <v>373.37999999999994</v>
          </cell>
          <cell r="G587">
            <v>35.051999999999992</v>
          </cell>
          <cell r="H587">
            <v>62.991999999999997</v>
          </cell>
          <cell r="I587">
            <v>0</v>
          </cell>
          <cell r="J587">
            <v>22.732999999999997</v>
          </cell>
          <cell r="K587">
            <v>0</v>
          </cell>
          <cell r="L587">
            <v>8.64</v>
          </cell>
          <cell r="M587">
            <v>390841308.63839996</v>
          </cell>
          <cell r="N587">
            <v>2474446.6639999999</v>
          </cell>
          <cell r="O587">
            <v>1338823.1287999998</v>
          </cell>
          <cell r="P587">
            <v>105.664</v>
          </cell>
          <cell r="Q587">
            <v>272631583.76799995</v>
          </cell>
          <cell r="R587">
            <v>2294188.96</v>
          </cell>
          <cell r="S587">
            <v>1463364.8151999998</v>
          </cell>
          <cell r="T587">
            <v>88.391999999999996</v>
          </cell>
          <cell r="U587">
            <v>35171555.463199995</v>
          </cell>
          <cell r="V587">
            <v>142861080999.33105</v>
          </cell>
        </row>
        <row r="588">
          <cell r="B588" t="str">
            <v>WT345X250</v>
          </cell>
          <cell r="C588">
            <v>250.01087999999999</v>
          </cell>
          <cell r="D588">
            <v>31935.42</v>
          </cell>
          <cell r="E588">
            <v>381</v>
          </cell>
          <cell r="F588">
            <v>370.84</v>
          </cell>
          <cell r="G588">
            <v>32.003999999999998</v>
          </cell>
          <cell r="H588">
            <v>57.911999999999992</v>
          </cell>
          <cell r="I588">
            <v>0</v>
          </cell>
          <cell r="J588">
            <v>23.0505</v>
          </cell>
          <cell r="K588">
            <v>0</v>
          </cell>
          <cell r="L588">
            <v>9.4700000000000006</v>
          </cell>
          <cell r="M588">
            <v>349218166.07839996</v>
          </cell>
          <cell r="N588">
            <v>2212253.6399999997</v>
          </cell>
          <cell r="O588">
            <v>1202810.4975999999</v>
          </cell>
          <cell r="P588">
            <v>104.648</v>
          </cell>
          <cell r="Q588">
            <v>244327846.82719997</v>
          </cell>
          <cell r="R588">
            <v>2064770.0639999998</v>
          </cell>
          <cell r="S588">
            <v>1324074.7711999998</v>
          </cell>
          <cell r="T588">
            <v>87.63</v>
          </cell>
          <cell r="U588">
            <v>27221535.234239999</v>
          </cell>
          <cell r="V588">
            <v>107682882482.57849</v>
          </cell>
        </row>
        <row r="589">
          <cell r="B589" t="str">
            <v>WT345X228.5</v>
          </cell>
          <cell r="C589">
            <v>228.43256</v>
          </cell>
          <cell r="D589">
            <v>29161.232</v>
          </cell>
          <cell r="E589">
            <v>375.92</v>
          </cell>
          <cell r="F589">
            <v>365.76</v>
          </cell>
          <cell r="G589">
            <v>29.463999999999995</v>
          </cell>
          <cell r="H589">
            <v>53.085999999999991</v>
          </cell>
          <cell r="I589">
            <v>0</v>
          </cell>
          <cell r="J589">
            <v>23.113999999999997</v>
          </cell>
          <cell r="K589">
            <v>0</v>
          </cell>
          <cell r="L589">
            <v>10.3</v>
          </cell>
          <cell r="M589">
            <v>313422263.47679996</v>
          </cell>
          <cell r="N589">
            <v>1982834.7439999997</v>
          </cell>
          <cell r="O589">
            <v>1088101.0496</v>
          </cell>
          <cell r="P589">
            <v>103.63199999999999</v>
          </cell>
          <cell r="Q589">
            <v>219353961.29119998</v>
          </cell>
          <cell r="R589">
            <v>1851738.2319999998</v>
          </cell>
          <cell r="S589">
            <v>1194616.9656</v>
          </cell>
          <cell r="T589">
            <v>86.614000000000004</v>
          </cell>
          <cell r="U589">
            <v>21019686.992799997</v>
          </cell>
          <cell r="V589">
            <v>81634903428.189178</v>
          </cell>
        </row>
        <row r="590">
          <cell r="B590" t="str">
            <v>WT345X209.5</v>
          </cell>
          <cell r="C590">
            <v>209.08647999999999</v>
          </cell>
          <cell r="D590">
            <v>26709.623999999996</v>
          </cell>
          <cell r="E590">
            <v>370.84</v>
          </cell>
          <cell r="F590">
            <v>365.76</v>
          </cell>
          <cell r="G590">
            <v>26.923999999999999</v>
          </cell>
          <cell r="H590">
            <v>49.021999999999998</v>
          </cell>
          <cell r="I590">
            <v>0</v>
          </cell>
          <cell r="J590">
            <v>22.415500000000002</v>
          </cell>
          <cell r="K590">
            <v>0</v>
          </cell>
          <cell r="L590">
            <v>11.3</v>
          </cell>
          <cell r="M590">
            <v>281788675.13119996</v>
          </cell>
          <cell r="N590">
            <v>1786189.9759999998</v>
          </cell>
          <cell r="O590">
            <v>981585.13359999994</v>
          </cell>
          <cell r="P590">
            <v>102.616</v>
          </cell>
          <cell r="Q590">
            <v>198542390.01119998</v>
          </cell>
          <cell r="R590">
            <v>1687867.5919999999</v>
          </cell>
          <cell r="S590">
            <v>1088101.0496</v>
          </cell>
          <cell r="T590">
            <v>86.105999999999995</v>
          </cell>
          <cell r="U590">
            <v>16482764.453759998</v>
          </cell>
          <cell r="V590">
            <v>62300321037.302269</v>
          </cell>
        </row>
        <row r="591">
          <cell r="B591" t="str">
            <v>WT345X192</v>
          </cell>
          <cell r="C591">
            <v>191.97263999999998</v>
          </cell>
          <cell r="D591">
            <v>24516.079999999998</v>
          </cell>
          <cell r="E591">
            <v>368.29999999999995</v>
          </cell>
          <cell r="F591">
            <v>363.21999999999997</v>
          </cell>
          <cell r="G591">
            <v>24.891999999999999</v>
          </cell>
          <cell r="H591">
            <v>44.957999999999998</v>
          </cell>
          <cell r="I591">
            <v>0</v>
          </cell>
          <cell r="J591">
            <v>23.304500000000004</v>
          </cell>
          <cell r="K591">
            <v>0</v>
          </cell>
          <cell r="L591">
            <v>12.2</v>
          </cell>
          <cell r="M591">
            <v>255149863.89279997</v>
          </cell>
          <cell r="N591">
            <v>1620680.6295999999</v>
          </cell>
          <cell r="O591">
            <v>896372.40079999994</v>
          </cell>
          <cell r="P591">
            <v>102.10799999999999</v>
          </cell>
          <cell r="Q591">
            <v>178979513.00799999</v>
          </cell>
          <cell r="R591">
            <v>1528913.0711999999</v>
          </cell>
          <cell r="S591">
            <v>986501.2527999999</v>
          </cell>
          <cell r="T591">
            <v>85.343999999999994</v>
          </cell>
          <cell r="U591">
            <v>12778304.765919998</v>
          </cell>
          <cell r="V591">
            <v>47799384244.137085</v>
          </cell>
        </row>
        <row r="592">
          <cell r="B592" t="str">
            <v>WT345X175</v>
          </cell>
          <cell r="C592">
            <v>174.8588</v>
          </cell>
          <cell r="D592">
            <v>22387.052</v>
          </cell>
          <cell r="E592">
            <v>363.21999999999997</v>
          </cell>
          <cell r="F592">
            <v>360.67999999999995</v>
          </cell>
          <cell r="G592">
            <v>23.114000000000001</v>
          </cell>
          <cell r="H592">
            <v>40.893999999999998</v>
          </cell>
          <cell r="I592">
            <v>0</v>
          </cell>
          <cell r="J592">
            <v>22.606000000000002</v>
          </cell>
          <cell r="K592">
            <v>0</v>
          </cell>
          <cell r="L592">
            <v>13.1</v>
          </cell>
          <cell r="M592">
            <v>231424672.63359997</v>
          </cell>
          <cell r="N592">
            <v>1473197.0536</v>
          </cell>
          <cell r="O592">
            <v>819353.2</v>
          </cell>
          <cell r="P592">
            <v>101.6</v>
          </cell>
          <cell r="Q592">
            <v>159832867.43039998</v>
          </cell>
          <cell r="R592">
            <v>1373235.9631999999</v>
          </cell>
          <cell r="S592">
            <v>888178.86879999994</v>
          </cell>
          <cell r="T592">
            <v>84.581999999999994</v>
          </cell>
          <cell r="U592">
            <v>9739815.3590399977</v>
          </cell>
          <cell r="V592">
            <v>36252341982.912956</v>
          </cell>
        </row>
        <row r="593">
          <cell r="B593" t="str">
            <v>WT345X161.5</v>
          </cell>
          <cell r="C593">
            <v>161.46536</v>
          </cell>
          <cell r="D593">
            <v>20645.12</v>
          </cell>
          <cell r="E593">
            <v>360.67999999999995</v>
          </cell>
          <cell r="F593">
            <v>358.14</v>
          </cell>
          <cell r="G593">
            <v>21.081999999999997</v>
          </cell>
          <cell r="H593">
            <v>38.099999999999994</v>
          </cell>
          <cell r="I593">
            <v>0</v>
          </cell>
          <cell r="J593">
            <v>22.225000000000001</v>
          </cell>
          <cell r="K593">
            <v>0</v>
          </cell>
          <cell r="L593">
            <v>14.4</v>
          </cell>
          <cell r="M593">
            <v>208948175.65119997</v>
          </cell>
          <cell r="N593">
            <v>1328990.8903999997</v>
          </cell>
          <cell r="O593">
            <v>740695.29279999994</v>
          </cell>
          <cell r="P593">
            <v>100.58399999999999</v>
          </cell>
          <cell r="Q593">
            <v>146513461.81119999</v>
          </cell>
          <cell r="R593">
            <v>1261803.9279999998</v>
          </cell>
          <cell r="S593">
            <v>817714.49359999993</v>
          </cell>
          <cell r="T593">
            <v>84.327999999999989</v>
          </cell>
          <cell r="U593">
            <v>7825150.8012799993</v>
          </cell>
          <cell r="V593">
            <v>28196265986.710079</v>
          </cell>
        </row>
        <row r="594">
          <cell r="B594" t="str">
            <v>WT345X144.5</v>
          </cell>
          <cell r="C594">
            <v>144.35151999999999</v>
          </cell>
          <cell r="D594">
            <v>18451.576000000001</v>
          </cell>
          <cell r="E594">
            <v>358.14</v>
          </cell>
          <cell r="F594">
            <v>355.59999999999997</v>
          </cell>
          <cell r="G594">
            <v>19.049999999999997</v>
          </cell>
          <cell r="H594">
            <v>34.036000000000001</v>
          </cell>
          <cell r="I594">
            <v>0</v>
          </cell>
          <cell r="J594">
            <v>23.113999999999997</v>
          </cell>
          <cell r="K594">
            <v>0</v>
          </cell>
          <cell r="L594">
            <v>15.9</v>
          </cell>
          <cell r="M594">
            <v>184806752.96639997</v>
          </cell>
          <cell r="N594">
            <v>1176591.1952</v>
          </cell>
          <cell r="O594">
            <v>660398.6791999999</v>
          </cell>
          <cell r="P594">
            <v>100.07599999999999</v>
          </cell>
          <cell r="Q594">
            <v>128615510.51039998</v>
          </cell>
          <cell r="R594">
            <v>1111042.9391999999</v>
          </cell>
          <cell r="S594">
            <v>722669.5223999999</v>
          </cell>
          <cell r="T594">
            <v>83.566000000000003</v>
          </cell>
          <cell r="U594">
            <v>5619124.2455999991</v>
          </cell>
          <cell r="V594">
            <v>19952214883.929131</v>
          </cell>
        </row>
        <row r="595">
          <cell r="B595" t="str">
            <v>WT345X132.5</v>
          </cell>
          <cell r="C595">
            <v>132.44623999999999</v>
          </cell>
          <cell r="D595">
            <v>16903.191999999999</v>
          </cell>
          <cell r="E595">
            <v>353.06</v>
          </cell>
          <cell r="F595">
            <v>358.14</v>
          </cell>
          <cell r="G595">
            <v>18.414999999999999</v>
          </cell>
          <cell r="H595">
            <v>30.225999999999996</v>
          </cell>
          <cell r="I595">
            <v>0</v>
          </cell>
          <cell r="J595">
            <v>22.1615</v>
          </cell>
          <cell r="K595">
            <v>0</v>
          </cell>
          <cell r="L595">
            <v>16.5</v>
          </cell>
          <cell r="M595">
            <v>172319810.19839999</v>
          </cell>
          <cell r="N595">
            <v>1109404.2327999999</v>
          </cell>
          <cell r="O595">
            <v>625985.84479999996</v>
          </cell>
          <cell r="P595">
            <v>100.83799999999999</v>
          </cell>
          <cell r="Q595">
            <v>115712336.31679998</v>
          </cell>
          <cell r="R595">
            <v>996333.49119999981</v>
          </cell>
          <cell r="S595">
            <v>645650.32159999991</v>
          </cell>
          <cell r="T595">
            <v>82.55</v>
          </cell>
          <cell r="U595">
            <v>4162314.2559999996</v>
          </cell>
          <cell r="V595">
            <v>15494519499.363539</v>
          </cell>
        </row>
        <row r="596">
          <cell r="B596" t="str">
            <v>WT345X120</v>
          </cell>
          <cell r="C596">
            <v>119.79687999999999</v>
          </cell>
          <cell r="D596">
            <v>15354.807999999999</v>
          </cell>
          <cell r="E596">
            <v>350.52</v>
          </cell>
          <cell r="F596">
            <v>355.59999999999997</v>
          </cell>
          <cell r="G596">
            <v>16.763999999999999</v>
          </cell>
          <cell r="H596">
            <v>27.431999999999999</v>
          </cell>
          <cell r="I596">
            <v>0</v>
          </cell>
          <cell r="J596">
            <v>23.367999999999999</v>
          </cell>
          <cell r="K596">
            <v>0</v>
          </cell>
          <cell r="L596">
            <v>18.100000000000001</v>
          </cell>
          <cell r="M596">
            <v>154838090.32319999</v>
          </cell>
          <cell r="N596">
            <v>996333.49119999981</v>
          </cell>
          <cell r="O596">
            <v>563715.00159999996</v>
          </cell>
          <cell r="P596">
            <v>100.33</v>
          </cell>
          <cell r="Q596">
            <v>103225393.54879999</v>
          </cell>
          <cell r="R596">
            <v>893094.9879999999</v>
          </cell>
          <cell r="S596">
            <v>580102.06559999997</v>
          </cell>
          <cell r="T596">
            <v>82.042000000000002</v>
          </cell>
          <cell r="U596">
            <v>3134222.6347679999</v>
          </cell>
          <cell r="V596">
            <v>11466481501.2621</v>
          </cell>
        </row>
        <row r="597">
          <cell r="B597" t="str">
            <v>WT345X108.5</v>
          </cell>
          <cell r="C597">
            <v>108.63567999999999</v>
          </cell>
          <cell r="D597">
            <v>13935.456</v>
          </cell>
          <cell r="E597">
            <v>347.97999999999996</v>
          </cell>
          <cell r="F597">
            <v>355.59999999999997</v>
          </cell>
          <cell r="G597">
            <v>15.366999999999999</v>
          </cell>
          <cell r="H597">
            <v>24.764999999999997</v>
          </cell>
          <cell r="I597">
            <v>0</v>
          </cell>
          <cell r="J597">
            <v>22.860000000000003</v>
          </cell>
          <cell r="K597">
            <v>0</v>
          </cell>
          <cell r="L597">
            <v>19.7</v>
          </cell>
          <cell r="M597">
            <v>139853759.0016</v>
          </cell>
          <cell r="N597">
            <v>901288.5199999999</v>
          </cell>
          <cell r="O597">
            <v>511276.39679999993</v>
          </cell>
          <cell r="P597">
            <v>100.33</v>
          </cell>
          <cell r="Q597">
            <v>92403376.483199984</v>
          </cell>
          <cell r="R597">
            <v>799688.72319999989</v>
          </cell>
          <cell r="S597">
            <v>519469.92879999994</v>
          </cell>
          <cell r="T597">
            <v>81.28</v>
          </cell>
          <cell r="U597">
            <v>2339220.6118719997</v>
          </cell>
          <cell r="V597">
            <v>8512586969.3210421</v>
          </cell>
        </row>
        <row r="598">
          <cell r="B598" t="str">
            <v>WT345X96</v>
          </cell>
          <cell r="C598">
            <v>95.986319999999992</v>
          </cell>
          <cell r="D598">
            <v>12193.523999999998</v>
          </cell>
          <cell r="E598">
            <v>350.52</v>
          </cell>
          <cell r="F598">
            <v>254</v>
          </cell>
          <cell r="G598">
            <v>15.493999999999998</v>
          </cell>
          <cell r="H598">
            <v>27.94</v>
          </cell>
          <cell r="I598">
            <v>0</v>
          </cell>
          <cell r="J598">
            <v>22.859999999999996</v>
          </cell>
          <cell r="K598">
            <v>0</v>
          </cell>
          <cell r="L598">
            <v>19.899999999999999</v>
          </cell>
          <cell r="M598">
            <v>134442750.46879998</v>
          </cell>
          <cell r="N598">
            <v>902927.22639999993</v>
          </cell>
          <cell r="O598">
            <v>507998.98399999994</v>
          </cell>
          <cell r="P598">
            <v>104.90199999999999</v>
          </cell>
          <cell r="Q598">
            <v>38376537.44032</v>
          </cell>
          <cell r="R598">
            <v>471947.44319999998</v>
          </cell>
          <cell r="S598">
            <v>301521.97759999993</v>
          </cell>
          <cell r="T598">
            <v>56.133999999999993</v>
          </cell>
          <cell r="U598">
            <v>2310084.4120799997</v>
          </cell>
          <cell r="V598">
            <v>6444860796.9623032</v>
          </cell>
        </row>
        <row r="599">
          <cell r="B599" t="str">
            <v>WT345X85</v>
          </cell>
          <cell r="C599">
            <v>84.825119999999998</v>
          </cell>
          <cell r="D599">
            <v>10838.688</v>
          </cell>
          <cell r="E599">
            <v>345.44</v>
          </cell>
          <cell r="F599">
            <v>256.53999999999996</v>
          </cell>
          <cell r="G599">
            <v>14.477999999999998</v>
          </cell>
          <cell r="H599">
            <v>23.622</v>
          </cell>
          <cell r="I599">
            <v>0</v>
          </cell>
          <cell r="J599">
            <v>22.415499999999994</v>
          </cell>
          <cell r="K599">
            <v>0</v>
          </cell>
          <cell r="L599">
            <v>21.3</v>
          </cell>
          <cell r="M599">
            <v>120290881.99839999</v>
          </cell>
          <cell r="N599">
            <v>825908.02559999994</v>
          </cell>
          <cell r="O599">
            <v>463753.91119999997</v>
          </cell>
          <cell r="P599">
            <v>105.41</v>
          </cell>
          <cell r="Q599">
            <v>33007152.050079994</v>
          </cell>
          <cell r="R599">
            <v>403121.77439999999</v>
          </cell>
          <cell r="S599">
            <v>258915.61119999998</v>
          </cell>
          <cell r="T599">
            <v>55.372</v>
          </cell>
          <cell r="U599">
            <v>1519244.7034399998</v>
          </cell>
          <cell r="V599">
            <v>4699377664.4516802</v>
          </cell>
        </row>
        <row r="600">
          <cell r="B600" t="str">
            <v>WT345X76</v>
          </cell>
          <cell r="C600">
            <v>75.896159999999995</v>
          </cell>
          <cell r="D600">
            <v>9677.4</v>
          </cell>
          <cell r="E600">
            <v>342.9</v>
          </cell>
          <cell r="F600">
            <v>254</v>
          </cell>
          <cell r="G600">
            <v>13.081</v>
          </cell>
          <cell r="H600">
            <v>21.081999999999997</v>
          </cell>
          <cell r="I600">
            <v>0</v>
          </cell>
          <cell r="J600">
            <v>23.367999999999999</v>
          </cell>
          <cell r="K600">
            <v>0</v>
          </cell>
          <cell r="L600">
            <v>23.5</v>
          </cell>
          <cell r="M600">
            <v>107387707.80479999</v>
          </cell>
          <cell r="N600">
            <v>737417.87999999989</v>
          </cell>
          <cell r="O600">
            <v>414592.71919999999</v>
          </cell>
          <cell r="P600">
            <v>105.15599999999999</v>
          </cell>
          <cell r="Q600">
            <v>28969707.221759994</v>
          </cell>
          <cell r="R600">
            <v>355599.28879999998</v>
          </cell>
          <cell r="S600">
            <v>227780.18959999998</v>
          </cell>
          <cell r="T600">
            <v>54.609999999999992</v>
          </cell>
          <cell r="U600">
            <v>1094688.6493279999</v>
          </cell>
          <cell r="V600">
            <v>3383551918.4052095</v>
          </cell>
        </row>
        <row r="601">
          <cell r="B601" t="str">
            <v>WT345X70</v>
          </cell>
          <cell r="C601">
            <v>69.943519999999992</v>
          </cell>
          <cell r="D601">
            <v>8903.2080000000005</v>
          </cell>
          <cell r="E601">
            <v>342.9</v>
          </cell>
          <cell r="F601">
            <v>253.74599999999998</v>
          </cell>
          <cell r="G601">
            <v>12.446</v>
          </cell>
          <cell r="H601">
            <v>18.922999999999998</v>
          </cell>
          <cell r="I601">
            <v>0</v>
          </cell>
          <cell r="J601">
            <v>22.352</v>
          </cell>
          <cell r="K601">
            <v>0</v>
          </cell>
          <cell r="L601">
            <v>24.7</v>
          </cell>
          <cell r="M601">
            <v>99479310.718399987</v>
          </cell>
          <cell r="N601">
            <v>694811.51359999995</v>
          </cell>
          <cell r="O601">
            <v>390012.12319999997</v>
          </cell>
          <cell r="P601">
            <v>105.664</v>
          </cell>
          <cell r="Q601">
            <v>25806348.387199998</v>
          </cell>
          <cell r="R601">
            <v>317909.04159999994</v>
          </cell>
          <cell r="S601">
            <v>203199.59359999999</v>
          </cell>
          <cell r="T601">
            <v>53.847999999999999</v>
          </cell>
          <cell r="U601">
            <v>836625.16545599978</v>
          </cell>
          <cell r="V601">
            <v>2739065838.7089787</v>
          </cell>
        </row>
        <row r="602">
          <cell r="B602" t="str">
            <v>WT345X62.5</v>
          </cell>
          <cell r="C602">
            <v>62.502719999999997</v>
          </cell>
          <cell r="D602">
            <v>7999.9839999999995</v>
          </cell>
          <cell r="E602">
            <v>340.36</v>
          </cell>
          <cell r="F602">
            <v>252.98400000000001</v>
          </cell>
          <cell r="G602">
            <v>11.683999999999999</v>
          </cell>
          <cell r="H602">
            <v>16.256</v>
          </cell>
          <cell r="I602">
            <v>0</v>
          </cell>
          <cell r="J602">
            <v>23.4315</v>
          </cell>
          <cell r="K602">
            <v>0</v>
          </cell>
          <cell r="L602">
            <v>26.3</v>
          </cell>
          <cell r="M602">
            <v>89905987.929599985</v>
          </cell>
          <cell r="N602">
            <v>642372.90879999998</v>
          </cell>
          <cell r="O602">
            <v>358876.70159999997</v>
          </cell>
          <cell r="P602">
            <v>106.17199999999998</v>
          </cell>
          <cell r="Q602">
            <v>21977019.271679997</v>
          </cell>
          <cell r="R602">
            <v>272025.26240000001</v>
          </cell>
          <cell r="S602">
            <v>173702.87839999999</v>
          </cell>
          <cell r="T602">
            <v>52.577999999999996</v>
          </cell>
          <cell r="U602">
            <v>582723.99583999987</v>
          </cell>
          <cell r="V602">
            <v>2091894400.3473477</v>
          </cell>
        </row>
        <row r="603">
          <cell r="B603" t="str">
            <v>WT305X275.5</v>
          </cell>
          <cell r="C603">
            <v>275.30959999999999</v>
          </cell>
          <cell r="D603">
            <v>35096.703999999998</v>
          </cell>
          <cell r="E603">
            <v>355.59999999999997</v>
          </cell>
          <cell r="F603">
            <v>347.97999999999996</v>
          </cell>
          <cell r="G603">
            <v>38.607999999999997</v>
          </cell>
          <cell r="H603">
            <v>69.088000000000008</v>
          </cell>
          <cell r="I603">
            <v>0</v>
          </cell>
          <cell r="J603">
            <v>22.986999999999981</v>
          </cell>
          <cell r="K603">
            <v>0</v>
          </cell>
          <cell r="L603">
            <v>7.09</v>
          </cell>
          <cell r="M603">
            <v>324244280.54239994</v>
          </cell>
          <cell r="N603">
            <v>2294188.96</v>
          </cell>
          <cell r="O603">
            <v>1224113.6808</v>
          </cell>
          <cell r="P603">
            <v>96.011999999999986</v>
          </cell>
          <cell r="Q603">
            <v>241830458.27359998</v>
          </cell>
          <cell r="R603">
            <v>2179479.5119999996</v>
          </cell>
          <cell r="S603">
            <v>1394539.1463999997</v>
          </cell>
          <cell r="T603">
            <v>83.057999999999993</v>
          </cell>
          <cell r="U603">
            <v>41623142.559999995</v>
          </cell>
          <cell r="V603">
            <v>148500334196.67307</v>
          </cell>
        </row>
        <row r="604">
          <cell r="B604" t="str">
            <v>WT305X249</v>
          </cell>
          <cell r="C604">
            <v>249.26679999999999</v>
          </cell>
          <cell r="D604">
            <v>31741.871999999999</v>
          </cell>
          <cell r="E604">
            <v>350.52</v>
          </cell>
          <cell r="F604">
            <v>342.9</v>
          </cell>
          <cell r="G604">
            <v>35.051999999999992</v>
          </cell>
          <cell r="H604">
            <v>62.991999999999997</v>
          </cell>
          <cell r="I604">
            <v>0</v>
          </cell>
          <cell r="J604">
            <v>22.732999999999997</v>
          </cell>
          <cell r="K604">
            <v>0</v>
          </cell>
          <cell r="L604">
            <v>7.81</v>
          </cell>
          <cell r="M604">
            <v>285534757.96159995</v>
          </cell>
          <cell r="N604">
            <v>2015608.8719999997</v>
          </cell>
          <cell r="O604">
            <v>1086462.3431999998</v>
          </cell>
          <cell r="P604">
            <v>94.74199999999999</v>
          </cell>
          <cell r="Q604">
            <v>213526721.33279997</v>
          </cell>
          <cell r="R604">
            <v>1950060.6159999999</v>
          </cell>
          <cell r="S604">
            <v>1243778.1576</v>
          </cell>
          <cell r="T604">
            <v>82.042000000000002</v>
          </cell>
          <cell r="U604">
            <v>31467095.775359996</v>
          </cell>
          <cell r="V604">
            <v>108757025948.73888</v>
          </cell>
        </row>
        <row r="605">
          <cell r="B605" t="str">
            <v>WT305X227.5</v>
          </cell>
          <cell r="C605">
            <v>227.68848</v>
          </cell>
          <cell r="D605">
            <v>28967.683999999997</v>
          </cell>
          <cell r="E605">
            <v>345.44</v>
          </cell>
          <cell r="F605">
            <v>340.36</v>
          </cell>
          <cell r="G605">
            <v>32.003999999999998</v>
          </cell>
          <cell r="H605">
            <v>57.911999999999992</v>
          </cell>
          <cell r="I605">
            <v>0</v>
          </cell>
          <cell r="J605">
            <v>23.0505</v>
          </cell>
          <cell r="K605">
            <v>0</v>
          </cell>
          <cell r="L605">
            <v>8.56</v>
          </cell>
          <cell r="M605">
            <v>254317401.04159999</v>
          </cell>
          <cell r="N605">
            <v>1802577.0399999998</v>
          </cell>
          <cell r="O605">
            <v>973391.60159999994</v>
          </cell>
          <cell r="P605">
            <v>93.725999999999999</v>
          </cell>
          <cell r="Q605">
            <v>191466455.77599999</v>
          </cell>
          <cell r="R605">
            <v>1753415.8479999998</v>
          </cell>
          <cell r="S605">
            <v>1124152.5903999999</v>
          </cell>
          <cell r="T605">
            <v>81.28</v>
          </cell>
          <cell r="U605">
            <v>24307915.255039997</v>
          </cell>
          <cell r="V605">
            <v>81903439294.729279</v>
          </cell>
        </row>
        <row r="606">
          <cell r="B606" t="str">
            <v>WT305X207.5</v>
          </cell>
          <cell r="C606">
            <v>207.59832</v>
          </cell>
          <cell r="D606">
            <v>26451.559999999998</v>
          </cell>
          <cell r="E606">
            <v>340.36</v>
          </cell>
          <cell r="F606">
            <v>337.82</v>
          </cell>
          <cell r="G606">
            <v>29.463999999999995</v>
          </cell>
          <cell r="H606">
            <v>53.085999999999991</v>
          </cell>
          <cell r="I606">
            <v>0</v>
          </cell>
          <cell r="J606">
            <v>23.113999999999997</v>
          </cell>
          <cell r="K606">
            <v>0</v>
          </cell>
          <cell r="L606">
            <v>9.2899999999999991</v>
          </cell>
          <cell r="M606">
            <v>227262358.37759998</v>
          </cell>
          <cell r="N606">
            <v>1619041.9231999998</v>
          </cell>
          <cell r="O606">
            <v>878346.63039999991</v>
          </cell>
          <cell r="P606">
            <v>92.71</v>
          </cell>
          <cell r="Q606">
            <v>171487347.34719998</v>
          </cell>
          <cell r="R606">
            <v>1578074.2631999997</v>
          </cell>
          <cell r="S606">
            <v>1014359.2615999999</v>
          </cell>
          <cell r="T606">
            <v>80.518000000000001</v>
          </cell>
          <cell r="U606">
            <v>18772037.29456</v>
          </cell>
          <cell r="V606">
            <v>61763249304.222076</v>
          </cell>
        </row>
        <row r="607">
          <cell r="B607" t="str">
            <v>WT305X186</v>
          </cell>
          <cell r="C607">
            <v>186.01999999999998</v>
          </cell>
          <cell r="D607">
            <v>23741.887999999995</v>
          </cell>
          <cell r="E607">
            <v>335.28</v>
          </cell>
          <cell r="F607">
            <v>335.28</v>
          </cell>
          <cell r="G607">
            <v>26.416</v>
          </cell>
          <cell r="H607">
            <v>48.005999999999993</v>
          </cell>
          <cell r="I607">
            <v>0</v>
          </cell>
          <cell r="J607">
            <v>23.431500000000007</v>
          </cell>
          <cell r="K607">
            <v>0</v>
          </cell>
          <cell r="L607">
            <v>10.4</v>
          </cell>
          <cell r="M607">
            <v>198958621.43679997</v>
          </cell>
          <cell r="N607">
            <v>1417481.0359999998</v>
          </cell>
          <cell r="O607">
            <v>773469.42079999996</v>
          </cell>
          <cell r="P607">
            <v>91.693999999999988</v>
          </cell>
          <cell r="Q607">
            <v>150675776.06719998</v>
          </cell>
          <cell r="R607">
            <v>1396177.8528</v>
          </cell>
          <cell r="S607">
            <v>899649.81359999988</v>
          </cell>
          <cell r="T607">
            <v>79.756</v>
          </cell>
          <cell r="U607">
            <v>13818883.329919999</v>
          </cell>
          <cell r="V607">
            <v>44308417979.115837</v>
          </cell>
        </row>
        <row r="608">
          <cell r="B608" t="str">
            <v>WT305X170.5</v>
          </cell>
          <cell r="C608">
            <v>170.39431999999999</v>
          </cell>
          <cell r="D608">
            <v>21677.376</v>
          </cell>
          <cell r="E608">
            <v>330.2</v>
          </cell>
          <cell r="F608">
            <v>332.73999999999995</v>
          </cell>
          <cell r="G608">
            <v>24.383999999999997</v>
          </cell>
          <cell r="H608">
            <v>43.942</v>
          </cell>
          <cell r="I608">
            <v>0</v>
          </cell>
          <cell r="J608">
            <v>22.732999999999997</v>
          </cell>
          <cell r="K608">
            <v>0</v>
          </cell>
          <cell r="L608">
            <v>11.2</v>
          </cell>
          <cell r="M608">
            <v>179395744.43359998</v>
          </cell>
          <cell r="N608">
            <v>1279829.6983999999</v>
          </cell>
          <cell r="O608">
            <v>703005.04559999995</v>
          </cell>
          <cell r="P608">
            <v>90.932000000000002</v>
          </cell>
          <cell r="Q608">
            <v>135691444.74559999</v>
          </cell>
          <cell r="R608">
            <v>1261803.9279999998</v>
          </cell>
          <cell r="S608">
            <v>814437.0808</v>
          </cell>
          <cell r="T608">
            <v>78.993999999999986</v>
          </cell>
          <cell r="U608">
            <v>10613901.352799999</v>
          </cell>
          <cell r="V608">
            <v>33566983317.511997</v>
          </cell>
        </row>
        <row r="609">
          <cell r="B609" t="str">
            <v>WT305X153.5</v>
          </cell>
          <cell r="C609">
            <v>154.02455999999998</v>
          </cell>
          <cell r="D609">
            <v>19612.863999999998</v>
          </cell>
          <cell r="E609">
            <v>327.65999999999997</v>
          </cell>
          <cell r="F609">
            <v>330.2</v>
          </cell>
          <cell r="G609">
            <v>22.097999999999999</v>
          </cell>
          <cell r="H609">
            <v>39.878</v>
          </cell>
          <cell r="I609">
            <v>0</v>
          </cell>
          <cell r="J609">
            <v>23.622</v>
          </cell>
          <cell r="K609">
            <v>0</v>
          </cell>
          <cell r="L609">
            <v>12.4</v>
          </cell>
          <cell r="M609">
            <v>159000404.57919997</v>
          </cell>
          <cell r="N609">
            <v>1135623.5351999998</v>
          </cell>
          <cell r="O609">
            <v>627624.55119999987</v>
          </cell>
          <cell r="P609">
            <v>90.169999999999987</v>
          </cell>
          <cell r="Q609">
            <v>120290881.99839999</v>
          </cell>
          <cell r="R609">
            <v>1124152.5903999999</v>
          </cell>
          <cell r="S609">
            <v>727585.64159999986</v>
          </cell>
          <cell r="T609">
            <v>78.231999999999999</v>
          </cell>
          <cell r="U609">
            <v>7950020.22896</v>
          </cell>
          <cell r="V609">
            <v>24517324615.110764</v>
          </cell>
        </row>
        <row r="610">
          <cell r="B610" t="str">
            <v>WT305X142.5</v>
          </cell>
          <cell r="C610">
            <v>142.86336</v>
          </cell>
          <cell r="D610">
            <v>18128.995999999999</v>
          </cell>
          <cell r="E610">
            <v>322.58</v>
          </cell>
          <cell r="F610">
            <v>330.2</v>
          </cell>
          <cell r="G610">
            <v>20.574000000000002</v>
          </cell>
          <cell r="H610">
            <v>37.083999999999996</v>
          </cell>
          <cell r="I610">
            <v>0</v>
          </cell>
          <cell r="J610">
            <v>23.241</v>
          </cell>
          <cell r="K610">
            <v>0</v>
          </cell>
          <cell r="L610">
            <v>13.3</v>
          </cell>
          <cell r="M610">
            <v>145680998.95999998</v>
          </cell>
          <cell r="N610">
            <v>1040578.5639999999</v>
          </cell>
          <cell r="O610">
            <v>576824.65280000004</v>
          </cell>
          <cell r="P610">
            <v>89.661999999999992</v>
          </cell>
          <cell r="Q610">
            <v>110301327.78399999</v>
          </cell>
          <cell r="R610">
            <v>1034023.7383999999</v>
          </cell>
          <cell r="S610">
            <v>670230.91759999993</v>
          </cell>
          <cell r="T610">
            <v>77.977999999999994</v>
          </cell>
          <cell r="U610">
            <v>6368340.8116799993</v>
          </cell>
          <cell r="V610">
            <v>19468850324.15696</v>
          </cell>
        </row>
        <row r="611">
          <cell r="B611" t="str">
            <v>WT305X131</v>
          </cell>
          <cell r="C611">
            <v>130.95808</v>
          </cell>
          <cell r="D611">
            <v>16645.128000000001</v>
          </cell>
          <cell r="E611">
            <v>320.03999999999996</v>
          </cell>
          <cell r="F611">
            <v>327.65999999999997</v>
          </cell>
          <cell r="G611">
            <v>19.049999999999997</v>
          </cell>
          <cell r="H611">
            <v>34.036000000000001</v>
          </cell>
          <cell r="I611">
            <v>0</v>
          </cell>
          <cell r="J611">
            <v>23.113999999999997</v>
          </cell>
          <cell r="K611">
            <v>0</v>
          </cell>
          <cell r="L611">
            <v>14.4</v>
          </cell>
          <cell r="M611">
            <v>132777824.76639998</v>
          </cell>
          <cell r="N611">
            <v>947172.29919999989</v>
          </cell>
          <cell r="O611">
            <v>527663.4608</v>
          </cell>
          <cell r="P611">
            <v>89.153999999999996</v>
          </cell>
          <cell r="Q611">
            <v>99895542.143999994</v>
          </cell>
          <cell r="R611">
            <v>938978.76719999989</v>
          </cell>
          <cell r="S611">
            <v>609598.78079999995</v>
          </cell>
          <cell r="T611">
            <v>77.215999999999994</v>
          </cell>
          <cell r="U611">
            <v>4953153.9646399999</v>
          </cell>
          <cell r="V611">
            <v>14984301352.937355</v>
          </cell>
        </row>
        <row r="612">
          <cell r="B612" t="str">
            <v>WT305X120.5</v>
          </cell>
          <cell r="C612">
            <v>120.54096</v>
          </cell>
          <cell r="D612">
            <v>15419.323999999999</v>
          </cell>
          <cell r="E612">
            <v>317.5</v>
          </cell>
          <cell r="F612">
            <v>330.2</v>
          </cell>
          <cell r="G612">
            <v>17.906999999999996</v>
          </cell>
          <cell r="H612">
            <v>30.987999999999996</v>
          </cell>
          <cell r="I612">
            <v>0</v>
          </cell>
          <cell r="J612">
            <v>22.986999999999998</v>
          </cell>
          <cell r="K612">
            <v>0</v>
          </cell>
          <cell r="L612">
            <v>15.3</v>
          </cell>
          <cell r="M612">
            <v>121955807.70079999</v>
          </cell>
          <cell r="N612">
            <v>873430.51119999983</v>
          </cell>
          <cell r="O612">
            <v>489973.21359999996</v>
          </cell>
          <cell r="P612">
            <v>88.899999999999991</v>
          </cell>
          <cell r="Q612">
            <v>91987145.057599992</v>
          </cell>
          <cell r="R612">
            <v>861959.56639999989</v>
          </cell>
          <cell r="S612">
            <v>560437.58880000003</v>
          </cell>
          <cell r="T612">
            <v>77.469999999999985</v>
          </cell>
          <cell r="U612">
            <v>3837653.7440319997</v>
          </cell>
          <cell r="V612">
            <v>11761870954.456203</v>
          </cell>
        </row>
        <row r="613">
          <cell r="B613" t="str">
            <v>WT305X108.5</v>
          </cell>
          <cell r="C613">
            <v>108.63567999999999</v>
          </cell>
          <cell r="D613">
            <v>13870.939999999999</v>
          </cell>
          <cell r="E613">
            <v>314.95999999999998</v>
          </cell>
          <cell r="F613">
            <v>327.65999999999997</v>
          </cell>
          <cell r="G613">
            <v>16.509999999999998</v>
          </cell>
          <cell r="H613">
            <v>27.686</v>
          </cell>
          <cell r="I613">
            <v>0</v>
          </cell>
          <cell r="J613">
            <v>23.113999999999997</v>
          </cell>
          <cell r="K613">
            <v>0</v>
          </cell>
          <cell r="L613">
            <v>16.600000000000001</v>
          </cell>
          <cell r="M613">
            <v>109885096.35839999</v>
          </cell>
          <cell r="N613">
            <v>789856.48479999998</v>
          </cell>
          <cell r="O613">
            <v>445728.14079999994</v>
          </cell>
          <cell r="P613">
            <v>88.899999999999991</v>
          </cell>
          <cell r="Q613">
            <v>81165127.991999999</v>
          </cell>
          <cell r="R613">
            <v>763637.18239999993</v>
          </cell>
          <cell r="S613">
            <v>496528.03919999994</v>
          </cell>
          <cell r="T613">
            <v>76.453999999999994</v>
          </cell>
          <cell r="U613">
            <v>2788750.5515199997</v>
          </cell>
          <cell r="V613">
            <v>8566294142.6290617</v>
          </cell>
        </row>
        <row r="614">
          <cell r="B614" t="str">
            <v>WT305X97.5</v>
          </cell>
          <cell r="C614">
            <v>97.47448</v>
          </cell>
          <cell r="D614">
            <v>12451.588</v>
          </cell>
          <cell r="E614">
            <v>309.87999999999994</v>
          </cell>
          <cell r="F614">
            <v>327.65999999999997</v>
          </cell>
          <cell r="G614">
            <v>15.366999999999999</v>
          </cell>
          <cell r="H614">
            <v>24.383999999999997</v>
          </cell>
          <cell r="I614">
            <v>0</v>
          </cell>
          <cell r="J614">
            <v>23.241000000000003</v>
          </cell>
          <cell r="K614">
            <v>0</v>
          </cell>
          <cell r="L614">
            <v>17.8</v>
          </cell>
          <cell r="M614">
            <v>99063079.292799994</v>
          </cell>
          <cell r="N614">
            <v>719392.10959999997</v>
          </cell>
          <cell r="O614">
            <v>406399.18719999999</v>
          </cell>
          <cell r="P614">
            <v>89.408000000000001</v>
          </cell>
          <cell r="Q614">
            <v>70759342.351999998</v>
          </cell>
          <cell r="R614">
            <v>666953.5048</v>
          </cell>
          <cell r="S614">
            <v>434257.19599999994</v>
          </cell>
          <cell r="T614">
            <v>75.438000000000002</v>
          </cell>
          <cell r="U614">
            <v>1972936.957344</v>
          </cell>
          <cell r="V614">
            <v>6203178517.0762177</v>
          </cell>
        </row>
        <row r="615">
          <cell r="B615" t="str">
            <v>WT305X87</v>
          </cell>
          <cell r="C615">
            <v>87.057360000000003</v>
          </cell>
          <cell r="D615">
            <v>11096.751999999999</v>
          </cell>
          <cell r="E615">
            <v>307.33999999999997</v>
          </cell>
          <cell r="F615">
            <v>325.12</v>
          </cell>
          <cell r="G615">
            <v>13.97</v>
          </cell>
          <cell r="H615">
            <v>21.59</v>
          </cell>
          <cell r="I615">
            <v>0</v>
          </cell>
          <cell r="J615">
            <v>22.859999999999996</v>
          </cell>
          <cell r="K615">
            <v>0</v>
          </cell>
          <cell r="L615">
            <v>19.600000000000001</v>
          </cell>
          <cell r="M615">
            <v>88241062.227199987</v>
          </cell>
          <cell r="N615">
            <v>642372.90879999998</v>
          </cell>
          <cell r="O615">
            <v>365431.52719999995</v>
          </cell>
          <cell r="P615">
            <v>89.153999999999996</v>
          </cell>
          <cell r="Q615">
            <v>62018482.414399996</v>
          </cell>
          <cell r="R615">
            <v>585018.18480000005</v>
          </cell>
          <cell r="S615">
            <v>380179.88479999994</v>
          </cell>
          <cell r="T615">
            <v>74.675999999999988</v>
          </cell>
          <cell r="U615">
            <v>1394375.2757599999</v>
          </cell>
          <cell r="V615">
            <v>4403988211.2575741</v>
          </cell>
        </row>
        <row r="616">
          <cell r="B616" t="str">
            <v>WT305X77.5</v>
          </cell>
          <cell r="C616">
            <v>77.384320000000002</v>
          </cell>
          <cell r="D616">
            <v>9870.9480000000003</v>
          </cell>
          <cell r="E616">
            <v>304.79999999999995</v>
          </cell>
          <cell r="F616">
            <v>325.12</v>
          </cell>
          <cell r="G616">
            <v>12.7</v>
          </cell>
          <cell r="H616">
            <v>19.049999999999997</v>
          </cell>
          <cell r="I616">
            <v>0</v>
          </cell>
          <cell r="J616">
            <v>22.225000000000001</v>
          </cell>
          <cell r="K616">
            <v>0</v>
          </cell>
          <cell r="L616">
            <v>21.6</v>
          </cell>
          <cell r="M616">
            <v>78667739.438399985</v>
          </cell>
          <cell r="N616">
            <v>575185.94640000002</v>
          </cell>
          <cell r="O616">
            <v>327741.27999999997</v>
          </cell>
          <cell r="P616">
            <v>89.153999999999996</v>
          </cell>
          <cell r="Q616">
            <v>54110085.327999994</v>
          </cell>
          <cell r="R616">
            <v>511276.39679999993</v>
          </cell>
          <cell r="S616">
            <v>332657.39919999999</v>
          </cell>
          <cell r="T616">
            <v>73.914000000000001</v>
          </cell>
          <cell r="U616">
            <v>978143.85015999991</v>
          </cell>
          <cell r="V616">
            <v>3115016051.8651133</v>
          </cell>
        </row>
        <row r="617">
          <cell r="B617" t="str">
            <v>WT305X76.5</v>
          </cell>
          <cell r="C617">
            <v>76.640239999999991</v>
          </cell>
          <cell r="D617">
            <v>9741.9159999999993</v>
          </cell>
          <cell r="E617">
            <v>312.42</v>
          </cell>
          <cell r="F617">
            <v>228.6</v>
          </cell>
          <cell r="G617">
            <v>13.97</v>
          </cell>
          <cell r="H617">
            <v>24.891999999999999</v>
          </cell>
          <cell r="I617">
            <v>0</v>
          </cell>
          <cell r="J617">
            <v>22.733000000000001</v>
          </cell>
          <cell r="K617">
            <v>0</v>
          </cell>
          <cell r="L617">
            <v>19.600000000000001</v>
          </cell>
          <cell r="M617">
            <v>84911210.822399989</v>
          </cell>
          <cell r="N617">
            <v>642372.90879999998</v>
          </cell>
          <cell r="O617">
            <v>360515.40799999994</v>
          </cell>
          <cell r="P617">
            <v>93.217999999999989</v>
          </cell>
          <cell r="Q617">
            <v>24849016.108319998</v>
          </cell>
          <cell r="R617">
            <v>339212.22479999997</v>
          </cell>
          <cell r="S617">
            <v>217947.95119999998</v>
          </cell>
          <cell r="T617">
            <v>50.545999999999999</v>
          </cell>
          <cell r="U617">
            <v>1469296.9323679998</v>
          </cell>
          <cell r="V617">
            <v>3302991158.443181</v>
          </cell>
        </row>
        <row r="618">
          <cell r="B618" t="str">
            <v>WT305X70</v>
          </cell>
          <cell r="C618">
            <v>69.943519999999992</v>
          </cell>
          <cell r="D618">
            <v>8903.2080000000005</v>
          </cell>
          <cell r="E618">
            <v>309.87999999999994</v>
          </cell>
          <cell r="F618">
            <v>230.37799999999999</v>
          </cell>
          <cell r="G618">
            <v>13.081</v>
          </cell>
          <cell r="H618">
            <v>22.224999999999998</v>
          </cell>
          <cell r="I618">
            <v>0</v>
          </cell>
          <cell r="J618">
            <v>22.224999999999998</v>
          </cell>
          <cell r="K618">
            <v>0</v>
          </cell>
          <cell r="L618">
            <v>20.9</v>
          </cell>
          <cell r="M618">
            <v>77419045.161599994</v>
          </cell>
          <cell r="N618">
            <v>591573.01039999991</v>
          </cell>
          <cell r="O618">
            <v>332657.39919999999</v>
          </cell>
          <cell r="P618">
            <v>93.217999999999989</v>
          </cell>
          <cell r="Q618">
            <v>22684612.695199996</v>
          </cell>
          <cell r="R618">
            <v>306438.09679999994</v>
          </cell>
          <cell r="S618">
            <v>196644.76799999998</v>
          </cell>
          <cell r="T618">
            <v>50.291999999999994</v>
          </cell>
          <cell r="U618">
            <v>1090526.335072</v>
          </cell>
          <cell r="V618">
            <v>2569888242.7887187</v>
          </cell>
        </row>
        <row r="619">
          <cell r="B619" t="str">
            <v>WT305X62.5</v>
          </cell>
          <cell r="C619">
            <v>62.502719999999997</v>
          </cell>
          <cell r="D619">
            <v>7999.9839999999995</v>
          </cell>
          <cell r="E619">
            <v>307.33999999999997</v>
          </cell>
          <cell r="F619">
            <v>229.10799999999998</v>
          </cell>
          <cell r="G619">
            <v>11.937999999999999</v>
          </cell>
          <cell r="H619">
            <v>19.558</v>
          </cell>
          <cell r="I619">
            <v>0</v>
          </cell>
          <cell r="J619">
            <v>23.304499999999997</v>
          </cell>
          <cell r="K619">
            <v>0</v>
          </cell>
          <cell r="L619">
            <v>22.9</v>
          </cell>
          <cell r="M619">
            <v>69094416.649599999</v>
          </cell>
          <cell r="N619">
            <v>532579.57999999996</v>
          </cell>
          <cell r="O619">
            <v>299883.27119999996</v>
          </cell>
          <cell r="P619">
            <v>93.217999999999989</v>
          </cell>
          <cell r="Q619">
            <v>19646123.288319997</v>
          </cell>
          <cell r="R619">
            <v>267109.14319999999</v>
          </cell>
          <cell r="S619">
            <v>172064.17199999999</v>
          </cell>
          <cell r="T619">
            <v>49.529999999999994</v>
          </cell>
          <cell r="U619">
            <v>765865.82310399995</v>
          </cell>
          <cell r="V619">
            <v>1852897479.1266625</v>
          </cell>
        </row>
        <row r="620">
          <cell r="B620" t="str">
            <v>WT305X56.5</v>
          </cell>
          <cell r="C620">
            <v>56.550079999999994</v>
          </cell>
          <cell r="D620">
            <v>7225.7919999999995</v>
          </cell>
          <cell r="E620">
            <v>304.79999999999995</v>
          </cell>
          <cell r="F620">
            <v>228.346</v>
          </cell>
          <cell r="G620">
            <v>11.176</v>
          </cell>
          <cell r="H620">
            <v>17.272000000000002</v>
          </cell>
          <cell r="I620">
            <v>0</v>
          </cell>
          <cell r="J620">
            <v>22.415499999999998</v>
          </cell>
          <cell r="K620">
            <v>0</v>
          </cell>
          <cell r="L620">
            <v>24.5</v>
          </cell>
          <cell r="M620">
            <v>62850945.265599996</v>
          </cell>
          <cell r="N620">
            <v>493250.62639999995</v>
          </cell>
          <cell r="O620">
            <v>276941.38159999996</v>
          </cell>
          <cell r="P620">
            <v>93.471999999999994</v>
          </cell>
          <cell r="Q620">
            <v>17190357.877279997</v>
          </cell>
          <cell r="R620">
            <v>234335.01519999999</v>
          </cell>
          <cell r="S620">
            <v>150433.24751999998</v>
          </cell>
          <cell r="T620">
            <v>48.767999999999994</v>
          </cell>
          <cell r="U620">
            <v>557750.11030399997</v>
          </cell>
          <cell r="V620">
            <v>1423240092.6625087</v>
          </cell>
        </row>
        <row r="621">
          <cell r="B621" t="str">
            <v>WT305X50.5</v>
          </cell>
          <cell r="C621">
            <v>50.597439999999999</v>
          </cell>
          <cell r="D621">
            <v>6451.5999999999995</v>
          </cell>
          <cell r="E621">
            <v>302.26</v>
          </cell>
          <cell r="F621">
            <v>227.83799999999999</v>
          </cell>
          <cell r="G621">
            <v>10.540999999999999</v>
          </cell>
          <cell r="H621">
            <v>14.858999999999998</v>
          </cell>
          <cell r="I621">
            <v>0</v>
          </cell>
          <cell r="J621">
            <v>23.240999999999996</v>
          </cell>
          <cell r="K621">
            <v>0</v>
          </cell>
          <cell r="L621">
            <v>26</v>
          </cell>
          <cell r="M621">
            <v>57023705.307199992</v>
          </cell>
          <cell r="N621">
            <v>457199.08559999993</v>
          </cell>
          <cell r="O621">
            <v>255638.19839999996</v>
          </cell>
          <cell r="P621">
            <v>93.98</v>
          </cell>
          <cell r="Q621">
            <v>14651346.181119999</v>
          </cell>
          <cell r="R621">
            <v>201560.8872</v>
          </cell>
          <cell r="S621">
            <v>128638.45239999998</v>
          </cell>
          <cell r="T621">
            <v>47.497999999999998</v>
          </cell>
          <cell r="U621">
            <v>387927.68865919998</v>
          </cell>
          <cell r="V621">
            <v>1095626335.4835916</v>
          </cell>
        </row>
        <row r="622">
          <cell r="B622" t="str">
            <v>WT305X46</v>
          </cell>
          <cell r="C622">
            <v>46.132959999999997</v>
          </cell>
          <cell r="D622">
            <v>5909.6655999999994</v>
          </cell>
          <cell r="E622">
            <v>302.26</v>
          </cell>
          <cell r="F622">
            <v>178.816</v>
          </cell>
          <cell r="G622">
            <v>10.921999999999999</v>
          </cell>
          <cell r="H622">
            <v>14.985999999999999</v>
          </cell>
          <cell r="I622">
            <v>0</v>
          </cell>
          <cell r="J622">
            <v>23.113999999999997</v>
          </cell>
          <cell r="K622">
            <v>0</v>
          </cell>
          <cell r="L622">
            <v>24.8</v>
          </cell>
          <cell r="M622">
            <v>54942548.179199994</v>
          </cell>
          <cell r="N622">
            <v>465392.61759999994</v>
          </cell>
          <cell r="O622">
            <v>255638.19839999996</v>
          </cell>
          <cell r="P622">
            <v>96.265999999999991</v>
          </cell>
          <cell r="Q622">
            <v>7159180.5203199992</v>
          </cell>
          <cell r="R622">
            <v>128802.32303999999</v>
          </cell>
          <cell r="S622">
            <v>80296.613599999997</v>
          </cell>
          <cell r="T622">
            <v>34.798000000000002</v>
          </cell>
          <cell r="U622">
            <v>367532.34880479996</v>
          </cell>
          <cell r="V622">
            <v>1052660596.8371762</v>
          </cell>
        </row>
        <row r="623">
          <cell r="B623" t="str">
            <v>WT305X41</v>
          </cell>
          <cell r="C623">
            <v>40.924399999999999</v>
          </cell>
          <cell r="D623">
            <v>5258.0540000000001</v>
          </cell>
          <cell r="E623">
            <v>299.72000000000003</v>
          </cell>
          <cell r="F623">
            <v>178.05399999999997</v>
          </cell>
          <cell r="G623">
            <v>10.032999999999999</v>
          </cell>
          <cell r="H623">
            <v>12.827</v>
          </cell>
          <cell r="I623">
            <v>0</v>
          </cell>
          <cell r="J623">
            <v>23.685499999999998</v>
          </cell>
          <cell r="K623">
            <v>0</v>
          </cell>
          <cell r="L623">
            <v>27</v>
          </cell>
          <cell r="M623">
            <v>48699076.795199998</v>
          </cell>
          <cell r="N623">
            <v>419508.83840000001</v>
          </cell>
          <cell r="O623">
            <v>231057.60239999997</v>
          </cell>
          <cell r="P623">
            <v>96.265999999999991</v>
          </cell>
          <cell r="Q623">
            <v>6035355.6711999997</v>
          </cell>
          <cell r="R623">
            <v>109137.84624</v>
          </cell>
          <cell r="S623">
            <v>68006.315600000002</v>
          </cell>
          <cell r="T623">
            <v>34.036000000000001</v>
          </cell>
          <cell r="U623">
            <v>255982.32674399996</v>
          </cell>
          <cell r="V623">
            <v>786810088.96248126</v>
          </cell>
        </row>
        <row r="624">
          <cell r="B624" t="str">
            <v>WT265X150</v>
          </cell>
          <cell r="C624">
            <v>149.56008</v>
          </cell>
          <cell r="D624">
            <v>19096.736000000001</v>
          </cell>
          <cell r="E624">
            <v>292.09999999999997</v>
          </cell>
          <cell r="F624">
            <v>320.03999999999996</v>
          </cell>
          <cell r="G624">
            <v>23.114000000000001</v>
          </cell>
          <cell r="H624">
            <v>41.401999999999994</v>
          </cell>
          <cell r="I624">
            <v>0</v>
          </cell>
          <cell r="J624">
            <v>22.098000000000006</v>
          </cell>
          <cell r="K624">
            <v>0</v>
          </cell>
          <cell r="L624">
            <v>10.3</v>
          </cell>
          <cell r="M624">
            <v>118625956.29599999</v>
          </cell>
          <cell r="N624">
            <v>960281.95039999997</v>
          </cell>
          <cell r="O624">
            <v>522747.34159999993</v>
          </cell>
          <cell r="P624">
            <v>78.739999999999995</v>
          </cell>
          <cell r="Q624">
            <v>112798716.33759999</v>
          </cell>
          <cell r="R624">
            <v>1089739.7559999998</v>
          </cell>
          <cell r="S624">
            <v>706282.4584</v>
          </cell>
          <cell r="T624">
            <v>76.707999999999998</v>
          </cell>
          <cell r="U624">
            <v>8491121.0822399985</v>
          </cell>
          <cell r="V624">
            <v>22932963002.5242</v>
          </cell>
        </row>
        <row r="625">
          <cell r="B625" t="str">
            <v>WT265X136</v>
          </cell>
          <cell r="C625">
            <v>135.42256</v>
          </cell>
          <cell r="D625">
            <v>17290.288</v>
          </cell>
          <cell r="E625">
            <v>289.56</v>
          </cell>
          <cell r="F625">
            <v>317.5</v>
          </cell>
          <cell r="G625">
            <v>21.081999999999997</v>
          </cell>
          <cell r="H625">
            <v>37.591999999999999</v>
          </cell>
          <cell r="I625">
            <v>0</v>
          </cell>
          <cell r="J625">
            <v>22.732999999999997</v>
          </cell>
          <cell r="K625">
            <v>0</v>
          </cell>
          <cell r="L625">
            <v>11.3</v>
          </cell>
          <cell r="M625">
            <v>105306550.67679998</v>
          </cell>
          <cell r="N625">
            <v>853766.03439999989</v>
          </cell>
          <cell r="O625">
            <v>467031.32399999996</v>
          </cell>
          <cell r="P625">
            <v>77.977999999999994</v>
          </cell>
          <cell r="Q625">
            <v>100311773.56959999</v>
          </cell>
          <cell r="R625">
            <v>975030.30799999996</v>
          </cell>
          <cell r="S625">
            <v>632540.67039999994</v>
          </cell>
          <cell r="T625">
            <v>76.199999999999989</v>
          </cell>
          <cell r="U625">
            <v>6368340.8116799993</v>
          </cell>
          <cell r="V625">
            <v>16917759592.026047</v>
          </cell>
        </row>
        <row r="626">
          <cell r="B626" t="str">
            <v>WT265X124</v>
          </cell>
          <cell r="C626">
            <v>123.51728</v>
          </cell>
          <cell r="D626">
            <v>15741.903999999999</v>
          </cell>
          <cell r="E626">
            <v>284.47999999999996</v>
          </cell>
          <cell r="F626">
            <v>314.95999999999998</v>
          </cell>
          <cell r="G626">
            <v>19.049999999999997</v>
          </cell>
          <cell r="H626">
            <v>34.544000000000004</v>
          </cell>
          <cell r="I626">
            <v>0</v>
          </cell>
          <cell r="J626">
            <v>22.605999999999995</v>
          </cell>
          <cell r="K626">
            <v>0</v>
          </cell>
          <cell r="L626">
            <v>12.5</v>
          </cell>
          <cell r="M626">
            <v>94068302.185599998</v>
          </cell>
          <cell r="N626">
            <v>758721.06319999986</v>
          </cell>
          <cell r="O626">
            <v>417870.13199999998</v>
          </cell>
          <cell r="P626">
            <v>77.215999999999994</v>
          </cell>
          <cell r="Q626">
            <v>90322219.355199993</v>
          </cell>
          <cell r="R626">
            <v>883262.74959999986</v>
          </cell>
          <cell r="S626">
            <v>573547.24</v>
          </cell>
          <cell r="T626">
            <v>75.945999999999998</v>
          </cell>
          <cell r="U626">
            <v>4911530.8220799994</v>
          </cell>
          <cell r="V626">
            <v>12701746487.346539</v>
          </cell>
        </row>
        <row r="627">
          <cell r="B627" t="str">
            <v>WT265X109.5</v>
          </cell>
          <cell r="C627">
            <v>109.37975999999999</v>
          </cell>
          <cell r="D627">
            <v>13935.456</v>
          </cell>
          <cell r="E627">
            <v>279.39999999999998</v>
          </cell>
          <cell r="F627">
            <v>317.5</v>
          </cell>
          <cell r="G627">
            <v>18.287999999999997</v>
          </cell>
          <cell r="H627">
            <v>29.209999999999997</v>
          </cell>
          <cell r="I627">
            <v>0</v>
          </cell>
          <cell r="J627">
            <v>21.59</v>
          </cell>
          <cell r="K627">
            <v>0</v>
          </cell>
          <cell r="L627">
            <v>13</v>
          </cell>
          <cell r="M627">
            <v>84911210.822399989</v>
          </cell>
          <cell r="N627">
            <v>694811.51359999995</v>
          </cell>
          <cell r="O627">
            <v>388373.41679999995</v>
          </cell>
          <cell r="P627">
            <v>78.231999999999999</v>
          </cell>
          <cell r="Q627">
            <v>78251508.012799993</v>
          </cell>
          <cell r="R627">
            <v>758721.06319999986</v>
          </cell>
          <cell r="S627">
            <v>491611.91999999993</v>
          </cell>
          <cell r="T627">
            <v>74.930000000000007</v>
          </cell>
          <cell r="U627">
            <v>3200819.6628640001</v>
          </cell>
          <cell r="V627">
            <v>8727415662.5531197</v>
          </cell>
        </row>
        <row r="628">
          <cell r="B628" t="str">
            <v>WT265X98</v>
          </cell>
          <cell r="C628">
            <v>98.218559999999997</v>
          </cell>
          <cell r="D628">
            <v>12516.103999999999</v>
          </cell>
          <cell r="E628">
            <v>276.86</v>
          </cell>
          <cell r="F628">
            <v>314.95999999999998</v>
          </cell>
          <cell r="G628">
            <v>16.509999999999998</v>
          </cell>
          <cell r="H628">
            <v>26.161999999999999</v>
          </cell>
          <cell r="I628">
            <v>0</v>
          </cell>
          <cell r="J628">
            <v>23.0505</v>
          </cell>
          <cell r="K628">
            <v>0</v>
          </cell>
          <cell r="L628">
            <v>14.4</v>
          </cell>
          <cell r="M628">
            <v>75337888.033599988</v>
          </cell>
          <cell r="N628">
            <v>616153.60639999993</v>
          </cell>
          <cell r="O628">
            <v>345767.05040000001</v>
          </cell>
          <cell r="P628">
            <v>77.724000000000004</v>
          </cell>
          <cell r="Q628">
            <v>69094416.649599999</v>
          </cell>
          <cell r="R628">
            <v>673508.33039999998</v>
          </cell>
          <cell r="S628">
            <v>437534.60879999993</v>
          </cell>
          <cell r="T628">
            <v>74.421999999999997</v>
          </cell>
          <cell r="U628">
            <v>2339220.6118719997</v>
          </cell>
          <cell r="V628">
            <v>6283739277.0382452</v>
          </cell>
        </row>
        <row r="629">
          <cell r="B629" t="str">
            <v>WT265X91</v>
          </cell>
          <cell r="C629">
            <v>90.777760000000001</v>
          </cell>
          <cell r="D629">
            <v>11548.363999999998</v>
          </cell>
          <cell r="E629">
            <v>274.32</v>
          </cell>
          <cell r="F629">
            <v>314.95999999999998</v>
          </cell>
          <cell r="G629">
            <v>15.239999999999998</v>
          </cell>
          <cell r="H629">
            <v>24.383999999999997</v>
          </cell>
          <cell r="I629">
            <v>0</v>
          </cell>
          <cell r="J629">
            <v>21.653499999999998</v>
          </cell>
          <cell r="K629">
            <v>0</v>
          </cell>
          <cell r="L629">
            <v>15.6</v>
          </cell>
          <cell r="M629">
            <v>69094416.649599999</v>
          </cell>
          <cell r="N629">
            <v>562076.29519999993</v>
          </cell>
          <cell r="O629">
            <v>316270.33519999997</v>
          </cell>
          <cell r="P629">
            <v>77.215999999999994</v>
          </cell>
          <cell r="Q629">
            <v>63267176.691199996</v>
          </cell>
          <cell r="R629">
            <v>619431.01919999986</v>
          </cell>
          <cell r="S629">
            <v>403121.77439999999</v>
          </cell>
          <cell r="T629">
            <v>73.914000000000001</v>
          </cell>
          <cell r="U629">
            <v>1860554.4724319996</v>
          </cell>
          <cell r="V629">
            <v>4941059944.3377657</v>
          </cell>
        </row>
        <row r="630">
          <cell r="B630" t="str">
            <v>WT265X82.5</v>
          </cell>
          <cell r="C630">
            <v>82.592879999999994</v>
          </cell>
          <cell r="D630">
            <v>10516.108</v>
          </cell>
          <cell r="E630">
            <v>274.32</v>
          </cell>
          <cell r="F630">
            <v>312.42</v>
          </cell>
          <cell r="G630">
            <v>13.97</v>
          </cell>
          <cell r="H630">
            <v>22.224999999999998</v>
          </cell>
          <cell r="I630">
            <v>0</v>
          </cell>
          <cell r="J630">
            <v>22.224999999999998</v>
          </cell>
          <cell r="K630">
            <v>0</v>
          </cell>
          <cell r="L630">
            <v>17.100000000000001</v>
          </cell>
          <cell r="M630">
            <v>62434713.839999996</v>
          </cell>
          <cell r="N630">
            <v>507998.98399999994</v>
          </cell>
          <cell r="O630">
            <v>286773.62</v>
          </cell>
          <cell r="P630">
            <v>76.961999999999989</v>
          </cell>
          <cell r="Q630">
            <v>57023705.307199992</v>
          </cell>
          <cell r="R630">
            <v>558798.8824</v>
          </cell>
          <cell r="S630">
            <v>363792.82079999993</v>
          </cell>
          <cell r="T630">
            <v>73.66</v>
          </cell>
          <cell r="U630">
            <v>1415186.8470399999</v>
          </cell>
          <cell r="V630">
            <v>3705794958.253325</v>
          </cell>
        </row>
        <row r="631">
          <cell r="B631" t="str">
            <v>WT265X75</v>
          </cell>
          <cell r="C631">
            <v>75.152079999999998</v>
          </cell>
          <cell r="D631">
            <v>9612.884</v>
          </cell>
          <cell r="E631">
            <v>271.77999999999997</v>
          </cell>
          <cell r="F631">
            <v>312.42</v>
          </cell>
          <cell r="G631">
            <v>12.7</v>
          </cell>
          <cell r="H631">
            <v>20.32</v>
          </cell>
          <cell r="I631">
            <v>0</v>
          </cell>
          <cell r="J631">
            <v>22.542499999999997</v>
          </cell>
          <cell r="K631">
            <v>0</v>
          </cell>
          <cell r="L631">
            <v>18.8</v>
          </cell>
          <cell r="M631">
            <v>56191242.455999993</v>
          </cell>
          <cell r="N631">
            <v>457199.08559999993</v>
          </cell>
          <cell r="O631">
            <v>258915.61119999998</v>
          </cell>
          <cell r="P631">
            <v>76.453999999999994</v>
          </cell>
          <cell r="Q631">
            <v>51612696.774399996</v>
          </cell>
          <cell r="R631">
            <v>504721.57119999995</v>
          </cell>
          <cell r="S631">
            <v>331018.69279999996</v>
          </cell>
          <cell r="T631">
            <v>73.406000000000006</v>
          </cell>
          <cell r="U631">
            <v>1082201.7065599998</v>
          </cell>
          <cell r="V631">
            <v>2792773012.0169983</v>
          </cell>
        </row>
        <row r="632">
          <cell r="B632" t="str">
            <v>WT265X69</v>
          </cell>
          <cell r="C632">
            <v>69.199439999999996</v>
          </cell>
          <cell r="D632">
            <v>8838.6919999999991</v>
          </cell>
          <cell r="E632">
            <v>274.32</v>
          </cell>
          <cell r="F632">
            <v>213.86799999999999</v>
          </cell>
          <cell r="G632">
            <v>14.731999999999998</v>
          </cell>
          <cell r="H632">
            <v>23.622</v>
          </cell>
          <cell r="I632">
            <v>0</v>
          </cell>
          <cell r="J632">
            <v>17.652999999999999</v>
          </cell>
          <cell r="K632">
            <v>0</v>
          </cell>
          <cell r="L632">
            <v>16.2</v>
          </cell>
          <cell r="M632">
            <v>59937325.28639999</v>
          </cell>
          <cell r="N632">
            <v>521108.63519999996</v>
          </cell>
          <cell r="O632">
            <v>293328.44559999998</v>
          </cell>
          <cell r="P632">
            <v>82.55</v>
          </cell>
          <cell r="Q632">
            <v>19313138.147839997</v>
          </cell>
          <cell r="R632">
            <v>283496.2072</v>
          </cell>
          <cell r="S632">
            <v>180257.70399999997</v>
          </cell>
          <cell r="T632">
            <v>46.735999999999997</v>
          </cell>
          <cell r="U632">
            <v>1252856.5910559997</v>
          </cell>
          <cell r="V632">
            <v>2505439634.8190956</v>
          </cell>
        </row>
        <row r="633">
          <cell r="B633" t="str">
            <v>WT265X61.5</v>
          </cell>
          <cell r="C633">
            <v>61.75864</v>
          </cell>
          <cell r="D633">
            <v>7870.9519999999993</v>
          </cell>
          <cell r="E633">
            <v>271.77999999999997</v>
          </cell>
          <cell r="F633">
            <v>212.34399999999997</v>
          </cell>
          <cell r="G633">
            <v>13.081</v>
          </cell>
          <cell r="H633">
            <v>21.209</v>
          </cell>
          <cell r="I633">
            <v>0</v>
          </cell>
          <cell r="J633">
            <v>16.890999999999995</v>
          </cell>
          <cell r="K633">
            <v>0</v>
          </cell>
          <cell r="L633">
            <v>18.2</v>
          </cell>
          <cell r="M633">
            <v>52861391.051199995</v>
          </cell>
          <cell r="N633">
            <v>458837.79199999996</v>
          </cell>
          <cell r="O633">
            <v>257276.90479999996</v>
          </cell>
          <cell r="P633">
            <v>81.787999999999997</v>
          </cell>
          <cell r="Q633">
            <v>16940619.021919999</v>
          </cell>
          <cell r="R633">
            <v>249083.37279999995</v>
          </cell>
          <cell r="S633">
            <v>159610.00336</v>
          </cell>
          <cell r="T633">
            <v>46.481999999999999</v>
          </cell>
          <cell r="U633">
            <v>899059.879296</v>
          </cell>
          <cell r="V633">
            <v>1745483132.5106239</v>
          </cell>
        </row>
        <row r="634">
          <cell r="B634" t="str">
            <v>WT265X54.5</v>
          </cell>
          <cell r="C634">
            <v>54.317839999999997</v>
          </cell>
          <cell r="D634">
            <v>6903.2119999999995</v>
          </cell>
          <cell r="E634">
            <v>269.23999999999995</v>
          </cell>
          <cell r="F634">
            <v>210.82</v>
          </cell>
          <cell r="G634">
            <v>11.557</v>
          </cell>
          <cell r="H634">
            <v>18.795999999999999</v>
          </cell>
          <cell r="I634">
            <v>0</v>
          </cell>
          <cell r="J634">
            <v>17.716499999999996</v>
          </cell>
          <cell r="K634">
            <v>0</v>
          </cell>
          <cell r="L634">
            <v>20.6</v>
          </cell>
          <cell r="M634">
            <v>45785456.815999992</v>
          </cell>
          <cell r="N634">
            <v>399844.36159999995</v>
          </cell>
          <cell r="O634">
            <v>226141.48319999999</v>
          </cell>
          <cell r="P634">
            <v>81.533999999999992</v>
          </cell>
          <cell r="Q634">
            <v>14692969.323679997</v>
          </cell>
          <cell r="R634">
            <v>217947.95119999998</v>
          </cell>
          <cell r="S634">
            <v>139453.91463999997</v>
          </cell>
          <cell r="T634">
            <v>45.973999999999997</v>
          </cell>
          <cell r="U634">
            <v>628509.45265599992</v>
          </cell>
          <cell r="V634">
            <v>1186928530.1072242</v>
          </cell>
        </row>
        <row r="635">
          <cell r="B635" t="str">
            <v>WT265X50.5</v>
          </cell>
          <cell r="C635">
            <v>50.597439999999999</v>
          </cell>
          <cell r="D635">
            <v>6451.5999999999995</v>
          </cell>
          <cell r="E635">
            <v>269.23999999999995</v>
          </cell>
          <cell r="F635">
            <v>210.05799999999996</v>
          </cell>
          <cell r="G635">
            <v>10.921999999999999</v>
          </cell>
          <cell r="H635">
            <v>17.399000000000001</v>
          </cell>
          <cell r="I635">
            <v>0</v>
          </cell>
          <cell r="J635">
            <v>17.525999999999996</v>
          </cell>
          <cell r="K635">
            <v>0</v>
          </cell>
          <cell r="L635">
            <v>21.8</v>
          </cell>
          <cell r="M635">
            <v>42871836.836799994</v>
          </cell>
          <cell r="N635">
            <v>375263.76559999993</v>
          </cell>
          <cell r="O635">
            <v>211393.1256</v>
          </cell>
          <cell r="P635">
            <v>81.28</v>
          </cell>
          <cell r="Q635">
            <v>13485898.189439999</v>
          </cell>
          <cell r="R635">
            <v>199922.18079999997</v>
          </cell>
          <cell r="S635">
            <v>128310.71111999999</v>
          </cell>
          <cell r="T635">
            <v>45.72</v>
          </cell>
          <cell r="U635">
            <v>507802.33923199994</v>
          </cell>
          <cell r="V635">
            <v>972099836.87514746</v>
          </cell>
        </row>
        <row r="636">
          <cell r="B636" t="str">
            <v>WT265X46</v>
          </cell>
          <cell r="C636">
            <v>46.132959999999997</v>
          </cell>
          <cell r="D636">
            <v>5890.3108000000002</v>
          </cell>
          <cell r="E636">
            <v>266.7</v>
          </cell>
          <cell r="F636">
            <v>209.29599999999999</v>
          </cell>
          <cell r="G636">
            <v>10.16</v>
          </cell>
          <cell r="H636">
            <v>15.620999999999999</v>
          </cell>
          <cell r="I636">
            <v>0</v>
          </cell>
          <cell r="J636">
            <v>17.7165</v>
          </cell>
          <cell r="K636">
            <v>0</v>
          </cell>
          <cell r="L636">
            <v>23.4</v>
          </cell>
          <cell r="M636">
            <v>39042507.721279994</v>
          </cell>
          <cell r="N636">
            <v>345767.05040000001</v>
          </cell>
          <cell r="O636">
            <v>195006.06159999999</v>
          </cell>
          <cell r="P636">
            <v>81.533999999999992</v>
          </cell>
          <cell r="Q636">
            <v>11945841.914719999</v>
          </cell>
          <cell r="R636">
            <v>178618.9976</v>
          </cell>
          <cell r="S636">
            <v>114217.83607999998</v>
          </cell>
          <cell r="T636">
            <v>44.957999999999998</v>
          </cell>
          <cell r="U636">
            <v>380019.29157279996</v>
          </cell>
          <cell r="V636">
            <v>746529708.98146677</v>
          </cell>
        </row>
        <row r="637">
          <cell r="B637" t="str">
            <v>WT265X41</v>
          </cell>
          <cell r="C637">
            <v>40.924399999999999</v>
          </cell>
          <cell r="D637">
            <v>5225.7959999999994</v>
          </cell>
          <cell r="E637">
            <v>264.15999999999997</v>
          </cell>
          <cell r="F637">
            <v>208.78800000000001</v>
          </cell>
          <cell r="G637">
            <v>9.5249999999999986</v>
          </cell>
          <cell r="H637">
            <v>13.258799999999999</v>
          </cell>
          <cell r="I637">
            <v>0</v>
          </cell>
          <cell r="J637">
            <v>16.903700000000001</v>
          </cell>
          <cell r="K637">
            <v>0</v>
          </cell>
          <cell r="L637">
            <v>25</v>
          </cell>
          <cell r="M637">
            <v>35129932.320639998</v>
          </cell>
          <cell r="N637">
            <v>317909.04159999994</v>
          </cell>
          <cell r="O637">
            <v>178618.9976</v>
          </cell>
          <cell r="P637">
            <v>82.042000000000002</v>
          </cell>
          <cell r="Q637">
            <v>10072800.499519998</v>
          </cell>
          <cell r="R637">
            <v>150433.24751999998</v>
          </cell>
          <cell r="S637">
            <v>96519.806959999987</v>
          </cell>
          <cell r="T637">
            <v>43.942</v>
          </cell>
          <cell r="U637">
            <v>256814.78959519998</v>
          </cell>
          <cell r="V637">
            <v>558554602.40339971</v>
          </cell>
        </row>
        <row r="638">
          <cell r="B638" t="str">
            <v>WT265X36</v>
          </cell>
          <cell r="C638">
            <v>35.71584</v>
          </cell>
          <cell r="D638">
            <v>4561.2812000000004</v>
          </cell>
          <cell r="E638">
            <v>261.62</v>
          </cell>
          <cell r="F638">
            <v>206.756</v>
          </cell>
          <cell r="G638">
            <v>8.8899999999999988</v>
          </cell>
          <cell r="H638">
            <v>10.921999999999999</v>
          </cell>
          <cell r="I638">
            <v>0</v>
          </cell>
          <cell r="J638">
            <v>17.652999999999999</v>
          </cell>
          <cell r="K638">
            <v>0</v>
          </cell>
          <cell r="L638">
            <v>26.8</v>
          </cell>
          <cell r="M638">
            <v>31175733.77744</v>
          </cell>
          <cell r="N638">
            <v>291689.73920000001</v>
          </cell>
          <cell r="O638">
            <v>162231.93359999999</v>
          </cell>
          <cell r="P638">
            <v>82.803999999999988</v>
          </cell>
          <cell r="Q638">
            <v>8074889.6566399988</v>
          </cell>
          <cell r="R638">
            <v>121919.75615999999</v>
          </cell>
          <cell r="S638">
            <v>78002.424639999983</v>
          </cell>
          <cell r="T638">
            <v>42.163999999999994</v>
          </cell>
          <cell r="U638">
            <v>166492.57024</v>
          </cell>
          <cell r="V638">
            <v>408174517.14094591</v>
          </cell>
        </row>
        <row r="639">
          <cell r="B639" t="str">
            <v>WT265X42.5</v>
          </cell>
          <cell r="C639">
            <v>42.412559999999999</v>
          </cell>
          <cell r="D639">
            <v>5399.9891999999991</v>
          </cell>
          <cell r="E639">
            <v>266.7</v>
          </cell>
          <cell r="F639">
            <v>166.62399999999997</v>
          </cell>
          <cell r="G639">
            <v>10.287000000000001</v>
          </cell>
          <cell r="H639">
            <v>16.509999999999998</v>
          </cell>
          <cell r="I639">
            <v>0</v>
          </cell>
          <cell r="J639">
            <v>16.827500000000001</v>
          </cell>
          <cell r="K639">
            <v>0</v>
          </cell>
          <cell r="L639">
            <v>23.2</v>
          </cell>
          <cell r="M639">
            <v>37627320.874239996</v>
          </cell>
          <cell r="N639">
            <v>347405.75679999997</v>
          </cell>
          <cell r="O639">
            <v>193367.35519999999</v>
          </cell>
          <cell r="P639">
            <v>83.566000000000003</v>
          </cell>
          <cell r="Q639">
            <v>6368340.8116799993</v>
          </cell>
          <cell r="R639">
            <v>121264.2736</v>
          </cell>
          <cell r="S639">
            <v>76527.588879999996</v>
          </cell>
          <cell r="T639">
            <v>34.29</v>
          </cell>
          <cell r="U639">
            <v>367948.58023039997</v>
          </cell>
          <cell r="V639">
            <v>671339666.35023999</v>
          </cell>
        </row>
        <row r="640">
          <cell r="B640" t="str">
            <v>WT265X37</v>
          </cell>
          <cell r="C640">
            <v>37.204000000000001</v>
          </cell>
          <cell r="D640">
            <v>4748.3775999999998</v>
          </cell>
          <cell r="E640">
            <v>264.15999999999997</v>
          </cell>
          <cell r="F640">
            <v>165.86199999999999</v>
          </cell>
          <cell r="G640">
            <v>9.6519999999999992</v>
          </cell>
          <cell r="H640">
            <v>13.589</v>
          </cell>
          <cell r="I640">
            <v>0</v>
          </cell>
          <cell r="J640">
            <v>18.161000000000001</v>
          </cell>
          <cell r="K640">
            <v>0</v>
          </cell>
          <cell r="L640">
            <v>24.7</v>
          </cell>
          <cell r="M640">
            <v>33423383.475679997</v>
          </cell>
          <cell r="N640">
            <v>317909.04159999994</v>
          </cell>
          <cell r="O640">
            <v>175341.58479999998</v>
          </cell>
          <cell r="P640">
            <v>83.82</v>
          </cell>
          <cell r="Q640">
            <v>5202892.8199999994</v>
          </cell>
          <cell r="R640">
            <v>99633.349119999999</v>
          </cell>
          <cell r="S640">
            <v>62598.58447999999</v>
          </cell>
          <cell r="T640">
            <v>33.019999999999996</v>
          </cell>
          <cell r="U640">
            <v>237251.91259199995</v>
          </cell>
          <cell r="V640">
            <v>507532787.76078141</v>
          </cell>
        </row>
        <row r="641">
          <cell r="B641" t="str">
            <v>WT265X33</v>
          </cell>
          <cell r="C641">
            <v>32.739519999999999</v>
          </cell>
          <cell r="D641">
            <v>4187.0883999999996</v>
          </cell>
          <cell r="E641">
            <v>261.62</v>
          </cell>
          <cell r="F641">
            <v>165.1</v>
          </cell>
          <cell r="G641">
            <v>8.8899999999999988</v>
          </cell>
          <cell r="H641">
            <v>11.43</v>
          </cell>
          <cell r="I641">
            <v>0</v>
          </cell>
          <cell r="J641">
            <v>17.145</v>
          </cell>
          <cell r="K641">
            <v>0</v>
          </cell>
          <cell r="L641">
            <v>26.8</v>
          </cell>
          <cell r="M641">
            <v>29594054.360159993</v>
          </cell>
          <cell r="N641">
            <v>288412.32640000002</v>
          </cell>
          <cell r="O641">
            <v>158626.77951999998</v>
          </cell>
          <cell r="P641">
            <v>84.073999999999998</v>
          </cell>
          <cell r="Q641">
            <v>4287183.6836799998</v>
          </cell>
          <cell r="R641">
            <v>83082.414479999992</v>
          </cell>
          <cell r="S641">
            <v>52110.863519999999</v>
          </cell>
          <cell r="T641">
            <v>32.003999999999998</v>
          </cell>
          <cell r="U641">
            <v>159416.63600479998</v>
          </cell>
          <cell r="V641">
            <v>375950213.15613437</v>
          </cell>
        </row>
        <row r="642">
          <cell r="B642" t="str">
            <v>WT230X130</v>
          </cell>
          <cell r="C642">
            <v>130.214</v>
          </cell>
          <cell r="D642">
            <v>16580.611999999997</v>
          </cell>
          <cell r="E642">
            <v>254</v>
          </cell>
          <cell r="F642">
            <v>289.56</v>
          </cell>
          <cell r="G642">
            <v>22.605999999999998</v>
          </cell>
          <cell r="H642">
            <v>40.386000000000003</v>
          </cell>
          <cell r="I642">
            <v>0</v>
          </cell>
          <cell r="J642">
            <v>21.526499999999992</v>
          </cell>
          <cell r="K642">
            <v>0</v>
          </cell>
          <cell r="L642">
            <v>9.02</v>
          </cell>
          <cell r="M642">
            <v>75337888.033599988</v>
          </cell>
          <cell r="N642">
            <v>714475.99040000001</v>
          </cell>
          <cell r="O642">
            <v>383457.29759999993</v>
          </cell>
          <cell r="P642">
            <v>67.563999999999993</v>
          </cell>
          <cell r="Q642">
            <v>81581359.417599991</v>
          </cell>
          <cell r="R642">
            <v>870153.0983999999</v>
          </cell>
          <cell r="S642">
            <v>563715.00159999996</v>
          </cell>
          <cell r="T642">
            <v>70.103999999999985</v>
          </cell>
          <cell r="U642">
            <v>6992687.9500799999</v>
          </cell>
          <cell r="V642">
            <v>15172276459.515423</v>
          </cell>
        </row>
        <row r="643">
          <cell r="B643" t="str">
            <v>WT230X117.5</v>
          </cell>
          <cell r="C643">
            <v>117.56464</v>
          </cell>
          <cell r="D643">
            <v>14967.712</v>
          </cell>
          <cell r="E643">
            <v>250.44399999999996</v>
          </cell>
          <cell r="F643">
            <v>287.02</v>
          </cell>
          <cell r="G643">
            <v>20.574000000000002</v>
          </cell>
          <cell r="H643">
            <v>36.575999999999993</v>
          </cell>
          <cell r="I643">
            <v>0</v>
          </cell>
          <cell r="J643">
            <v>23.749000000000002</v>
          </cell>
          <cell r="K643">
            <v>0</v>
          </cell>
          <cell r="L643">
            <v>9.9</v>
          </cell>
          <cell r="M643">
            <v>66597028.095999993</v>
          </cell>
          <cell r="N643">
            <v>630901.96399999992</v>
          </cell>
          <cell r="O643">
            <v>340850.93119999999</v>
          </cell>
          <cell r="P643">
            <v>66.801999999999992</v>
          </cell>
          <cell r="Q643">
            <v>72424268.054399997</v>
          </cell>
          <cell r="R643">
            <v>776746.8335999999</v>
          </cell>
          <cell r="S643">
            <v>503082.86479999992</v>
          </cell>
          <cell r="T643">
            <v>69.596000000000004</v>
          </cell>
          <cell r="U643">
            <v>5202892.8199999994</v>
          </cell>
          <cell r="V643">
            <v>11063677701.451956</v>
          </cell>
        </row>
        <row r="644">
          <cell r="B644" t="str">
            <v>WT230X106.5</v>
          </cell>
          <cell r="C644">
            <v>106.40343999999999</v>
          </cell>
          <cell r="D644">
            <v>13548.359999999999</v>
          </cell>
          <cell r="E644">
            <v>247.39599999999999</v>
          </cell>
          <cell r="F644">
            <v>284.47999999999996</v>
          </cell>
          <cell r="G644">
            <v>18.541999999999998</v>
          </cell>
          <cell r="H644">
            <v>33.527999999999999</v>
          </cell>
          <cell r="I644">
            <v>0</v>
          </cell>
          <cell r="J644">
            <v>22.034500000000001</v>
          </cell>
          <cell r="K644">
            <v>0</v>
          </cell>
          <cell r="L644">
            <v>11</v>
          </cell>
          <cell r="M644">
            <v>59104862.435199991</v>
          </cell>
          <cell r="N644">
            <v>557160.17599999998</v>
          </cell>
          <cell r="O644">
            <v>303160.68399999995</v>
          </cell>
          <cell r="P644">
            <v>66.039999999999992</v>
          </cell>
          <cell r="Q644">
            <v>64932102.393599994</v>
          </cell>
          <cell r="R644">
            <v>699727.63280000002</v>
          </cell>
          <cell r="S644">
            <v>453921.67279999994</v>
          </cell>
          <cell r="T644">
            <v>69.088000000000008</v>
          </cell>
          <cell r="U644">
            <v>3987497.0572479996</v>
          </cell>
          <cell r="V644">
            <v>8244051102.7809467</v>
          </cell>
        </row>
        <row r="645">
          <cell r="B645" t="str">
            <v>WT230X96.5</v>
          </cell>
          <cell r="C645">
            <v>96.730399999999989</v>
          </cell>
          <cell r="D645">
            <v>12322.556</v>
          </cell>
          <cell r="E645">
            <v>244.602</v>
          </cell>
          <cell r="F645">
            <v>284.47999999999996</v>
          </cell>
          <cell r="G645">
            <v>17.018000000000001</v>
          </cell>
          <cell r="H645">
            <v>30.479999999999997</v>
          </cell>
          <cell r="I645">
            <v>0</v>
          </cell>
          <cell r="J645">
            <v>21.907499999999999</v>
          </cell>
          <cell r="K645">
            <v>0</v>
          </cell>
          <cell r="L645">
            <v>12</v>
          </cell>
          <cell r="M645">
            <v>52861391.051199995</v>
          </cell>
          <cell r="N645">
            <v>499805.45199999993</v>
          </cell>
          <cell r="O645">
            <v>273663.96879999997</v>
          </cell>
          <cell r="P645">
            <v>65.531999999999996</v>
          </cell>
          <cell r="Q645">
            <v>57856168.158399992</v>
          </cell>
          <cell r="R645">
            <v>627624.55119999987</v>
          </cell>
          <cell r="S645">
            <v>408037.89359999995</v>
          </cell>
          <cell r="T645">
            <v>68.58</v>
          </cell>
          <cell r="U645">
            <v>3009353.2070879997</v>
          </cell>
          <cell r="V645">
            <v>6122617757.1141882</v>
          </cell>
        </row>
        <row r="646">
          <cell r="B646" t="str">
            <v>WT230X88.5</v>
          </cell>
          <cell r="C646">
            <v>88.545519999999996</v>
          </cell>
          <cell r="D646">
            <v>11290.3</v>
          </cell>
          <cell r="E646">
            <v>240.792</v>
          </cell>
          <cell r="F646">
            <v>287.02</v>
          </cell>
          <cell r="G646">
            <v>16.637</v>
          </cell>
          <cell r="H646">
            <v>26.923999999999999</v>
          </cell>
          <cell r="I646">
            <v>0</v>
          </cell>
          <cell r="J646">
            <v>22.288499999999999</v>
          </cell>
          <cell r="K646">
            <v>0</v>
          </cell>
          <cell r="L646">
            <v>12.2</v>
          </cell>
          <cell r="M646">
            <v>49531539.646399997</v>
          </cell>
          <cell r="N646">
            <v>470308.73679999996</v>
          </cell>
          <cell r="O646">
            <v>260554.31759999998</v>
          </cell>
          <cell r="P646">
            <v>66.039999999999992</v>
          </cell>
          <cell r="Q646">
            <v>52445159.625599995</v>
          </cell>
          <cell r="R646">
            <v>565353.70799999998</v>
          </cell>
          <cell r="S646">
            <v>368708.93999999994</v>
          </cell>
          <cell r="T646">
            <v>68.325999999999993</v>
          </cell>
          <cell r="U646">
            <v>2206026.5556799998</v>
          </cell>
          <cell r="V646">
            <v>4672524077.7976694</v>
          </cell>
        </row>
        <row r="647">
          <cell r="B647" t="str">
            <v>WT230X79</v>
          </cell>
          <cell r="C647">
            <v>78.872479999999996</v>
          </cell>
          <cell r="D647">
            <v>10064.495999999999</v>
          </cell>
          <cell r="E647">
            <v>237.99799999999996</v>
          </cell>
          <cell r="F647">
            <v>284.47999999999996</v>
          </cell>
          <cell r="G647">
            <v>14.985999999999999</v>
          </cell>
          <cell r="H647">
            <v>23.875999999999998</v>
          </cell>
          <cell r="I647">
            <v>0</v>
          </cell>
          <cell r="J647">
            <v>22.161499999999997</v>
          </cell>
          <cell r="K647">
            <v>0</v>
          </cell>
          <cell r="L647">
            <v>13.6</v>
          </cell>
          <cell r="M647">
            <v>43288068.262399994</v>
          </cell>
          <cell r="N647">
            <v>412954.01279999997</v>
          </cell>
          <cell r="O647">
            <v>231057.60239999997</v>
          </cell>
          <cell r="P647">
            <v>65.785999999999987</v>
          </cell>
          <cell r="Q647">
            <v>45785456.815999992</v>
          </cell>
          <cell r="R647">
            <v>494889.33279999992</v>
          </cell>
          <cell r="S647">
            <v>322825.16079999995</v>
          </cell>
          <cell r="T647">
            <v>67.563999999999993</v>
          </cell>
          <cell r="U647">
            <v>1552543.2174879999</v>
          </cell>
          <cell r="V647">
            <v>3249283985.1351614</v>
          </cell>
        </row>
        <row r="648">
          <cell r="B648" t="str">
            <v>WT230X72</v>
          </cell>
          <cell r="C648">
            <v>72.175759999999997</v>
          </cell>
          <cell r="D648">
            <v>9225.7880000000005</v>
          </cell>
          <cell r="E648">
            <v>236.22</v>
          </cell>
          <cell r="F648">
            <v>281.94</v>
          </cell>
          <cell r="G648">
            <v>13.589</v>
          </cell>
          <cell r="H648">
            <v>22.097999999999999</v>
          </cell>
          <cell r="I648">
            <v>0</v>
          </cell>
          <cell r="J648">
            <v>22.351999999999997</v>
          </cell>
          <cell r="K648">
            <v>0</v>
          </cell>
          <cell r="L648">
            <v>15</v>
          </cell>
          <cell r="M648">
            <v>39042507.721279994</v>
          </cell>
          <cell r="N648">
            <v>370347.64639999997</v>
          </cell>
          <cell r="O648">
            <v>208115.71279999998</v>
          </cell>
          <cell r="P648">
            <v>65.024000000000001</v>
          </cell>
          <cell r="Q648">
            <v>41623142.559999995</v>
          </cell>
          <cell r="R648">
            <v>452282.96639999998</v>
          </cell>
          <cell r="S648">
            <v>294967.152</v>
          </cell>
          <cell r="T648">
            <v>67.309999999999988</v>
          </cell>
          <cell r="U648">
            <v>1215395.7627519998</v>
          </cell>
          <cell r="V648">
            <v>2494698200.1574917</v>
          </cell>
        </row>
        <row r="649">
          <cell r="B649" t="str">
            <v>WT230X64</v>
          </cell>
          <cell r="C649">
            <v>63.990879999999997</v>
          </cell>
          <cell r="D649">
            <v>8193.5319999999992</v>
          </cell>
          <cell r="E649">
            <v>233.67999999999998</v>
          </cell>
          <cell r="F649">
            <v>281.94</v>
          </cell>
          <cell r="G649">
            <v>12.191999999999998</v>
          </cell>
          <cell r="H649">
            <v>19.558</v>
          </cell>
          <cell r="I649">
            <v>0</v>
          </cell>
          <cell r="J649">
            <v>21.716999999999999</v>
          </cell>
          <cell r="K649">
            <v>0</v>
          </cell>
          <cell r="L649">
            <v>16.7</v>
          </cell>
          <cell r="M649">
            <v>34297469.469439998</v>
          </cell>
          <cell r="N649">
            <v>326102.57359999995</v>
          </cell>
          <cell r="O649">
            <v>183535.11679999996</v>
          </cell>
          <cell r="P649">
            <v>64.77</v>
          </cell>
          <cell r="Q649">
            <v>36461872.882559992</v>
          </cell>
          <cell r="R649">
            <v>396566.94879999995</v>
          </cell>
          <cell r="S649">
            <v>258915.61119999998</v>
          </cell>
          <cell r="T649">
            <v>66.801999999999992</v>
          </cell>
          <cell r="U649">
            <v>849112.10822399997</v>
          </cell>
          <cell r="V649">
            <v>1724000263.1874163</v>
          </cell>
        </row>
        <row r="650">
          <cell r="B650" t="str">
            <v>WT230X56.5</v>
          </cell>
          <cell r="C650">
            <v>56.550079999999994</v>
          </cell>
          <cell r="D650">
            <v>7225.7919999999995</v>
          </cell>
          <cell r="E650">
            <v>231.39399999999998</v>
          </cell>
          <cell r="F650">
            <v>279.39999999999998</v>
          </cell>
          <cell r="G650">
            <v>10.795</v>
          </cell>
          <cell r="H650">
            <v>17.272000000000002</v>
          </cell>
          <cell r="I650">
            <v>0</v>
          </cell>
          <cell r="J650">
            <v>22.415499999999998</v>
          </cell>
          <cell r="K650">
            <v>0</v>
          </cell>
          <cell r="L650">
            <v>18.899999999999999</v>
          </cell>
          <cell r="M650">
            <v>29885416.358079996</v>
          </cell>
          <cell r="N650">
            <v>283496.2072</v>
          </cell>
          <cell r="O650">
            <v>161084.83911999999</v>
          </cell>
          <cell r="P650">
            <v>64.515999999999991</v>
          </cell>
          <cell r="Q650">
            <v>31716834.630719997</v>
          </cell>
          <cell r="R650">
            <v>345767.05040000001</v>
          </cell>
          <cell r="S650">
            <v>226141.48319999999</v>
          </cell>
          <cell r="T650">
            <v>66.293999999999997</v>
          </cell>
          <cell r="U650">
            <v>586886.31009599986</v>
          </cell>
          <cell r="V650">
            <v>1173501736.7802196</v>
          </cell>
        </row>
        <row r="651">
          <cell r="B651" t="str">
            <v>WT230X53</v>
          </cell>
          <cell r="C651">
            <v>52.829679999999996</v>
          </cell>
          <cell r="D651">
            <v>6709.6639999999998</v>
          </cell>
          <cell r="E651">
            <v>234.44200000000001</v>
          </cell>
          <cell r="F651">
            <v>194.05599999999998</v>
          </cell>
          <cell r="G651">
            <v>12.572999999999999</v>
          </cell>
          <cell r="H651">
            <v>20.574000000000002</v>
          </cell>
          <cell r="I651">
            <v>0</v>
          </cell>
          <cell r="J651">
            <v>17.525999999999993</v>
          </cell>
          <cell r="K651">
            <v>0</v>
          </cell>
          <cell r="L651">
            <v>16.2</v>
          </cell>
          <cell r="M651">
            <v>32549297.481919996</v>
          </cell>
          <cell r="N651">
            <v>327741.27999999997</v>
          </cell>
          <cell r="O651">
            <v>183535.11679999996</v>
          </cell>
          <cell r="P651">
            <v>69.596000000000004</v>
          </cell>
          <cell r="Q651">
            <v>12528565.910559999</v>
          </cell>
          <cell r="R651">
            <v>201560.8872</v>
          </cell>
          <cell r="S651">
            <v>129293.93495999998</v>
          </cell>
          <cell r="T651">
            <v>43.18</v>
          </cell>
          <cell r="U651">
            <v>724242.68054399989</v>
          </cell>
          <cell r="V651">
            <v>1063402031.4987801</v>
          </cell>
        </row>
        <row r="652">
          <cell r="B652" t="str">
            <v>WT230X48.5</v>
          </cell>
          <cell r="C652">
            <v>48.365199999999994</v>
          </cell>
          <cell r="D652">
            <v>6161.2780000000002</v>
          </cell>
          <cell r="E652">
            <v>233.17199999999997</v>
          </cell>
          <cell r="F652">
            <v>192.78599999999997</v>
          </cell>
          <cell r="G652">
            <v>11.43</v>
          </cell>
          <cell r="H652">
            <v>19.049999999999997</v>
          </cell>
          <cell r="I652">
            <v>0</v>
          </cell>
          <cell r="J652">
            <v>17.462499999999999</v>
          </cell>
          <cell r="K652">
            <v>0</v>
          </cell>
          <cell r="L652">
            <v>17.8</v>
          </cell>
          <cell r="M652">
            <v>29427561.789919998</v>
          </cell>
          <cell r="N652">
            <v>294967.152</v>
          </cell>
          <cell r="O652">
            <v>165509.34639999998</v>
          </cell>
          <cell r="P652">
            <v>69.088000000000008</v>
          </cell>
          <cell r="Q652">
            <v>11404741.061439998</v>
          </cell>
          <cell r="R652">
            <v>183535.11679999996</v>
          </cell>
          <cell r="S652">
            <v>118314.60207999998</v>
          </cell>
          <cell r="T652">
            <v>42.925999999999995</v>
          </cell>
          <cell r="U652">
            <v>566074.73881599994</v>
          </cell>
          <cell r="V652">
            <v>808292958.28568888</v>
          </cell>
        </row>
        <row r="653">
          <cell r="B653" t="str">
            <v>WT230X44.5</v>
          </cell>
          <cell r="C653">
            <v>44.644799999999996</v>
          </cell>
          <cell r="D653">
            <v>5690.3112000000001</v>
          </cell>
          <cell r="E653">
            <v>231.64799999999997</v>
          </cell>
          <cell r="F653">
            <v>192.02399999999997</v>
          </cell>
          <cell r="G653">
            <v>10.540999999999999</v>
          </cell>
          <cell r="H653">
            <v>17.652999999999999</v>
          </cell>
          <cell r="I653">
            <v>0</v>
          </cell>
          <cell r="J653">
            <v>17.271999999999998</v>
          </cell>
          <cell r="K653">
            <v>0</v>
          </cell>
          <cell r="L653">
            <v>19.3</v>
          </cell>
          <cell r="M653">
            <v>26930173.23632</v>
          </cell>
          <cell r="N653">
            <v>270386.55599999998</v>
          </cell>
          <cell r="O653">
            <v>152235.82455999998</v>
          </cell>
          <cell r="P653">
            <v>68.833999999999989</v>
          </cell>
          <cell r="Q653">
            <v>10405785.639999999</v>
          </cell>
          <cell r="R653">
            <v>168786.7592</v>
          </cell>
          <cell r="S653">
            <v>108646.23431999999</v>
          </cell>
          <cell r="T653">
            <v>42.671999999999997</v>
          </cell>
          <cell r="U653">
            <v>449529.939648</v>
          </cell>
          <cell r="V653">
            <v>631059286.36922562</v>
          </cell>
        </row>
        <row r="654">
          <cell r="B654" t="str">
            <v>WT230X41</v>
          </cell>
          <cell r="C654">
            <v>40.924399999999999</v>
          </cell>
          <cell r="D654">
            <v>5225.7959999999994</v>
          </cell>
          <cell r="E654">
            <v>230.124</v>
          </cell>
          <cell r="F654">
            <v>191.262</v>
          </cell>
          <cell r="G654">
            <v>9.9060000000000006</v>
          </cell>
          <cell r="H654">
            <v>16.001999999999999</v>
          </cell>
          <cell r="I654">
            <v>0</v>
          </cell>
          <cell r="J654">
            <v>17.3355</v>
          </cell>
          <cell r="K654">
            <v>0</v>
          </cell>
          <cell r="L654">
            <v>20.6</v>
          </cell>
          <cell r="M654">
            <v>24765769.823199999</v>
          </cell>
          <cell r="N654">
            <v>250722.07919999998</v>
          </cell>
          <cell r="O654">
            <v>141420.36231999999</v>
          </cell>
          <cell r="P654">
            <v>68.833999999999989</v>
          </cell>
          <cell r="Q654">
            <v>9365207.0759999994</v>
          </cell>
          <cell r="R654">
            <v>151744.21263999998</v>
          </cell>
          <cell r="S654">
            <v>97830.772079999981</v>
          </cell>
          <cell r="T654">
            <v>42.417999999999999</v>
          </cell>
          <cell r="U654">
            <v>345472.08324799995</v>
          </cell>
          <cell r="V654">
            <v>494105994.43377662</v>
          </cell>
        </row>
        <row r="655">
          <cell r="B655" t="str">
            <v>WT230X37</v>
          </cell>
          <cell r="C655">
            <v>37.204000000000001</v>
          </cell>
          <cell r="D655">
            <v>4729.0227999999997</v>
          </cell>
          <cell r="E655">
            <v>228.346</v>
          </cell>
          <cell r="F655">
            <v>190.5</v>
          </cell>
          <cell r="G655">
            <v>9.0169999999999995</v>
          </cell>
          <cell r="H655">
            <v>14.477999999999998</v>
          </cell>
          <cell r="I655">
            <v>0</v>
          </cell>
          <cell r="J655">
            <v>17.272000000000002</v>
          </cell>
          <cell r="K655">
            <v>0</v>
          </cell>
          <cell r="L655">
            <v>22.6</v>
          </cell>
          <cell r="M655">
            <v>22268381.269599997</v>
          </cell>
          <cell r="N655">
            <v>226141.48319999999</v>
          </cell>
          <cell r="O655">
            <v>127655.22855999999</v>
          </cell>
          <cell r="P655">
            <v>68.58</v>
          </cell>
          <cell r="Q655">
            <v>8324628.5119999992</v>
          </cell>
          <cell r="R655">
            <v>135684.88991999999</v>
          </cell>
          <cell r="S655">
            <v>87670.792399999991</v>
          </cell>
          <cell r="T655">
            <v>41.91</v>
          </cell>
          <cell r="U655">
            <v>257647.25244639997</v>
          </cell>
          <cell r="V655">
            <v>365208778.49453056</v>
          </cell>
        </row>
        <row r="656">
          <cell r="B656" t="str">
            <v>WT230X34</v>
          </cell>
          <cell r="C656">
            <v>34.227679999999999</v>
          </cell>
          <cell r="D656">
            <v>4367.7331999999997</v>
          </cell>
          <cell r="E656">
            <v>229.36199999999997</v>
          </cell>
          <cell r="F656">
            <v>153.92399999999998</v>
          </cell>
          <cell r="G656">
            <v>9.1439999999999984</v>
          </cell>
          <cell r="H656">
            <v>15.366999999999999</v>
          </cell>
          <cell r="I656">
            <v>0</v>
          </cell>
          <cell r="J656">
            <v>16.383000000000003</v>
          </cell>
          <cell r="K656">
            <v>0</v>
          </cell>
          <cell r="L656">
            <v>22.3</v>
          </cell>
          <cell r="M656">
            <v>21685657.273759998</v>
          </cell>
          <cell r="N656">
            <v>227780.18959999998</v>
          </cell>
          <cell r="O656">
            <v>127327.48727999999</v>
          </cell>
          <cell r="P656">
            <v>70.35799999999999</v>
          </cell>
          <cell r="Q656">
            <v>4703415.1092799995</v>
          </cell>
          <cell r="R656">
            <v>95700.453759999989</v>
          </cell>
          <cell r="S656">
            <v>60796.007439999994</v>
          </cell>
          <cell r="T656">
            <v>32.765999999999998</v>
          </cell>
          <cell r="U656">
            <v>253484.93819039996</v>
          </cell>
          <cell r="V656">
            <v>322243039.84811515</v>
          </cell>
        </row>
        <row r="657">
          <cell r="B657" t="str">
            <v>WT230X30</v>
          </cell>
          <cell r="C657">
            <v>29.763199999999998</v>
          </cell>
          <cell r="D657">
            <v>3793.5407999999998</v>
          </cell>
          <cell r="E657">
            <v>227.32999999999996</v>
          </cell>
          <cell r="F657">
            <v>152.90799999999999</v>
          </cell>
          <cell r="G657">
            <v>8.0009999999999994</v>
          </cell>
          <cell r="H657">
            <v>13.334999999999999</v>
          </cell>
          <cell r="I657">
            <v>0</v>
          </cell>
          <cell r="J657">
            <v>16.827500000000001</v>
          </cell>
          <cell r="K657">
            <v>0</v>
          </cell>
          <cell r="L657">
            <v>25.5</v>
          </cell>
          <cell r="M657">
            <v>18647167.866879996</v>
          </cell>
          <cell r="N657">
            <v>196644.76799999998</v>
          </cell>
          <cell r="O657">
            <v>110284.94072</v>
          </cell>
          <cell r="P657">
            <v>70.103999999999985</v>
          </cell>
          <cell r="Q657">
            <v>3975010.11448</v>
          </cell>
          <cell r="R657">
            <v>81443.708079999982</v>
          </cell>
          <cell r="S657">
            <v>51946.992879999991</v>
          </cell>
          <cell r="T657">
            <v>32.257999999999996</v>
          </cell>
          <cell r="U657">
            <v>168157.49594239998</v>
          </cell>
          <cell r="V657">
            <v>211606262.83359563</v>
          </cell>
        </row>
        <row r="658">
          <cell r="B658" t="str">
            <v>WT230X26</v>
          </cell>
          <cell r="C658">
            <v>26.0428</v>
          </cell>
          <cell r="D658">
            <v>3322.5740000000001</v>
          </cell>
          <cell r="E658">
            <v>224.79</v>
          </cell>
          <cell r="F658">
            <v>152.39999999999998</v>
          </cell>
          <cell r="G658">
            <v>7.6199999999999992</v>
          </cell>
          <cell r="H658">
            <v>10.795</v>
          </cell>
          <cell r="I658">
            <v>0</v>
          </cell>
          <cell r="J658">
            <v>17.78</v>
          </cell>
          <cell r="K658">
            <v>0</v>
          </cell>
          <cell r="L658">
            <v>26.7</v>
          </cell>
          <cell r="M658">
            <v>16690880.16656</v>
          </cell>
          <cell r="N658">
            <v>183535.11679999996</v>
          </cell>
          <cell r="O658">
            <v>101763.66743999999</v>
          </cell>
          <cell r="P658">
            <v>70.866</v>
          </cell>
          <cell r="Q658">
            <v>3192495.0343519999</v>
          </cell>
          <cell r="R658">
            <v>65875.997279999981</v>
          </cell>
          <cell r="S658">
            <v>41950.883839999995</v>
          </cell>
          <cell r="T658">
            <v>30.987999999999996</v>
          </cell>
          <cell r="U658">
            <v>104890.3192512</v>
          </cell>
          <cell r="V658">
            <v>160584448.19097739</v>
          </cell>
        </row>
        <row r="659">
          <cell r="B659" t="str">
            <v>WT205X74.5</v>
          </cell>
          <cell r="C659">
            <v>74.408000000000001</v>
          </cell>
          <cell r="D659">
            <v>9612.884</v>
          </cell>
          <cell r="E659">
            <v>215.392</v>
          </cell>
          <cell r="F659">
            <v>264.15999999999997</v>
          </cell>
          <cell r="G659">
            <v>14.858999999999998</v>
          </cell>
          <cell r="H659">
            <v>25.018999999999998</v>
          </cell>
          <cell r="I659">
            <v>0</v>
          </cell>
          <cell r="J659">
            <v>22.606000000000002</v>
          </cell>
          <cell r="K659">
            <v>0</v>
          </cell>
          <cell r="L659">
            <v>11.6</v>
          </cell>
          <cell r="M659">
            <v>31966573.486079995</v>
          </cell>
          <cell r="N659">
            <v>340850.93119999999</v>
          </cell>
          <cell r="O659">
            <v>186812.52959999998</v>
          </cell>
          <cell r="P659">
            <v>57.657999999999994</v>
          </cell>
          <cell r="Q659">
            <v>38751145.723359995</v>
          </cell>
          <cell r="R659">
            <v>450644.25999999995</v>
          </cell>
          <cell r="S659">
            <v>293328.44559999998</v>
          </cell>
          <cell r="T659">
            <v>63.5</v>
          </cell>
          <cell r="U659">
            <v>1702386.5307039998</v>
          </cell>
          <cell r="V659">
            <v>2792773012.0169983</v>
          </cell>
        </row>
        <row r="660">
          <cell r="B660" t="str">
            <v>WT205X66</v>
          </cell>
          <cell r="C660">
            <v>66.223119999999994</v>
          </cell>
          <cell r="D660">
            <v>8516.1119999999992</v>
          </cell>
          <cell r="E660">
            <v>212.852</v>
          </cell>
          <cell r="F660">
            <v>264.15999999999997</v>
          </cell>
          <cell r="G660">
            <v>13.334999999999999</v>
          </cell>
          <cell r="H660">
            <v>22.224999999999998</v>
          </cell>
          <cell r="I660">
            <v>0</v>
          </cell>
          <cell r="J660">
            <v>22.224999999999998</v>
          </cell>
          <cell r="K660">
            <v>0</v>
          </cell>
          <cell r="L660">
            <v>12.9</v>
          </cell>
          <cell r="M660">
            <v>28012374.942879997</v>
          </cell>
          <cell r="N660">
            <v>298244.56479999993</v>
          </cell>
          <cell r="O660">
            <v>165509.34639999998</v>
          </cell>
          <cell r="P660">
            <v>57.403999999999989</v>
          </cell>
          <cell r="Q660">
            <v>33839614.901279993</v>
          </cell>
          <cell r="R660">
            <v>394928.24239999999</v>
          </cell>
          <cell r="S660">
            <v>257276.90479999996</v>
          </cell>
          <cell r="T660">
            <v>62.991999999999997</v>
          </cell>
          <cell r="U660">
            <v>1211233.4484959999</v>
          </cell>
          <cell r="V660">
            <v>1930772880.4232903</v>
          </cell>
        </row>
        <row r="661">
          <cell r="B661" t="str">
            <v>WT205X57</v>
          </cell>
          <cell r="C661">
            <v>57.294159999999998</v>
          </cell>
          <cell r="D661">
            <v>7419.3399999999992</v>
          </cell>
          <cell r="E661">
            <v>209.80399999999997</v>
          </cell>
          <cell r="F661">
            <v>261.62</v>
          </cell>
          <cell r="G661">
            <v>11.557</v>
          </cell>
          <cell r="H661">
            <v>19.303999999999998</v>
          </cell>
          <cell r="I661">
            <v>0</v>
          </cell>
          <cell r="J661">
            <v>21.971</v>
          </cell>
          <cell r="K661">
            <v>0</v>
          </cell>
          <cell r="L661">
            <v>14.9</v>
          </cell>
          <cell r="M661">
            <v>23725191.259199999</v>
          </cell>
          <cell r="N661">
            <v>252360.78559999997</v>
          </cell>
          <cell r="O661">
            <v>140764.87975999998</v>
          </cell>
          <cell r="P661">
            <v>56.641999999999996</v>
          </cell>
          <cell r="Q661">
            <v>28803214.651519999</v>
          </cell>
          <cell r="R661">
            <v>337573.5184</v>
          </cell>
          <cell r="S661">
            <v>219586.65759999998</v>
          </cell>
          <cell r="T661">
            <v>62.483999999999995</v>
          </cell>
          <cell r="U661">
            <v>803326.65140799992</v>
          </cell>
          <cell r="V661">
            <v>1237950344.7498426</v>
          </cell>
        </row>
        <row r="662">
          <cell r="B662" t="str">
            <v>WT205X50</v>
          </cell>
          <cell r="C662">
            <v>49.853359999999995</v>
          </cell>
          <cell r="D662">
            <v>6438.6967999999997</v>
          </cell>
          <cell r="E662">
            <v>207.26399999999998</v>
          </cell>
          <cell r="F662">
            <v>259.08</v>
          </cell>
          <cell r="G662">
            <v>10.032999999999999</v>
          </cell>
          <cell r="H662">
            <v>16.890999999999998</v>
          </cell>
          <cell r="I662">
            <v>0</v>
          </cell>
          <cell r="J662">
            <v>22.796500000000002</v>
          </cell>
          <cell r="K662">
            <v>0</v>
          </cell>
          <cell r="L662">
            <v>17.2</v>
          </cell>
          <cell r="M662">
            <v>20270470.426720001</v>
          </cell>
          <cell r="N662">
            <v>214670.53839999996</v>
          </cell>
          <cell r="O662">
            <v>120608.79104</v>
          </cell>
          <cell r="P662">
            <v>56.133999999999993</v>
          </cell>
          <cell r="Q662">
            <v>24765769.823199999</v>
          </cell>
          <cell r="R662">
            <v>290051.03279999999</v>
          </cell>
          <cell r="S662">
            <v>190089.94239999997</v>
          </cell>
          <cell r="T662">
            <v>61.975999999999992</v>
          </cell>
          <cell r="U662">
            <v>545263.16753600002</v>
          </cell>
          <cell r="V662">
            <v>808292958.28568888</v>
          </cell>
        </row>
        <row r="663">
          <cell r="B663" t="str">
            <v>WT205X42.5</v>
          </cell>
          <cell r="C663">
            <v>42.412559999999999</v>
          </cell>
          <cell r="D663">
            <v>5412.8923999999997</v>
          </cell>
          <cell r="E663">
            <v>208.78800000000001</v>
          </cell>
          <cell r="F663">
            <v>180.84799999999998</v>
          </cell>
          <cell r="G663">
            <v>10.921999999999999</v>
          </cell>
          <cell r="H663">
            <v>18.160999999999998</v>
          </cell>
          <cell r="I663">
            <v>0</v>
          </cell>
          <cell r="J663">
            <v>16.763999999999999</v>
          </cell>
          <cell r="K663">
            <v>0</v>
          </cell>
          <cell r="L663">
            <v>16.5</v>
          </cell>
          <cell r="M663">
            <v>20270470.426720001</v>
          </cell>
          <cell r="N663">
            <v>226141.48319999999</v>
          </cell>
          <cell r="O663">
            <v>127327.48727999999</v>
          </cell>
          <cell r="P663">
            <v>61.213999999999999</v>
          </cell>
          <cell r="Q663">
            <v>8990598.7929599993</v>
          </cell>
          <cell r="R663">
            <v>154366.14287999997</v>
          </cell>
          <cell r="S663">
            <v>99305.607839999982</v>
          </cell>
          <cell r="T663">
            <v>40.64</v>
          </cell>
          <cell r="U663">
            <v>457854.56815999997</v>
          </cell>
          <cell r="V663">
            <v>534386374.41479099</v>
          </cell>
        </row>
        <row r="664">
          <cell r="B664" t="str">
            <v>WT205X37.5</v>
          </cell>
          <cell r="C664">
            <v>37.204000000000001</v>
          </cell>
          <cell r="D664">
            <v>4754.8292000000001</v>
          </cell>
          <cell r="E664">
            <v>206.50200000000001</v>
          </cell>
          <cell r="F664">
            <v>179.578</v>
          </cell>
          <cell r="G664">
            <v>9.6519999999999992</v>
          </cell>
          <cell r="H664">
            <v>16.001999999999999</v>
          </cell>
          <cell r="I664">
            <v>0</v>
          </cell>
          <cell r="J664">
            <v>17.3355</v>
          </cell>
          <cell r="K664">
            <v>0</v>
          </cell>
          <cell r="L664">
            <v>18.7</v>
          </cell>
          <cell r="M664">
            <v>17606589.302879997</v>
          </cell>
          <cell r="N664">
            <v>196644.76799999998</v>
          </cell>
          <cell r="O664">
            <v>111104.29392</v>
          </cell>
          <cell r="P664">
            <v>60.959999999999994</v>
          </cell>
          <cell r="Q664">
            <v>7741904.5161600001</v>
          </cell>
          <cell r="R664">
            <v>133554.5716</v>
          </cell>
          <cell r="S664">
            <v>86195.956639999989</v>
          </cell>
          <cell r="T664">
            <v>40.386000000000003</v>
          </cell>
          <cell r="U664">
            <v>316335.88345599995</v>
          </cell>
          <cell r="V664">
            <v>359838061.16372865</v>
          </cell>
        </row>
        <row r="665">
          <cell r="B665" t="str">
            <v>WT205X33.5</v>
          </cell>
          <cell r="C665">
            <v>33.483599999999996</v>
          </cell>
          <cell r="D665">
            <v>4277.4107999999997</v>
          </cell>
          <cell r="E665">
            <v>204.97800000000001</v>
          </cell>
          <cell r="F665">
            <v>178.816</v>
          </cell>
          <cell r="G665">
            <v>8.7629999999999981</v>
          </cell>
          <cell r="H665">
            <v>14.350999999999997</v>
          </cell>
          <cell r="I665">
            <v>0</v>
          </cell>
          <cell r="J665">
            <v>17.399000000000001</v>
          </cell>
          <cell r="K665">
            <v>0</v>
          </cell>
          <cell r="L665">
            <v>20.6</v>
          </cell>
          <cell r="M665">
            <v>15733547.887679998</v>
          </cell>
          <cell r="N665">
            <v>176980.29120000001</v>
          </cell>
          <cell r="O665">
            <v>99961.090399999986</v>
          </cell>
          <cell r="P665">
            <v>60.706000000000003</v>
          </cell>
          <cell r="Q665">
            <v>6826195.3798399987</v>
          </cell>
          <cell r="R665">
            <v>118314.60207999998</v>
          </cell>
          <cell r="S665">
            <v>76527.588879999996</v>
          </cell>
          <cell r="T665">
            <v>39.878</v>
          </cell>
          <cell r="U665">
            <v>231008.441208</v>
          </cell>
          <cell r="V665">
            <v>261553934.01005349</v>
          </cell>
        </row>
        <row r="666">
          <cell r="B666" t="str">
            <v>WT205X30</v>
          </cell>
          <cell r="C666">
            <v>29.763199999999998</v>
          </cell>
          <cell r="D666">
            <v>3799.9923999999996</v>
          </cell>
          <cell r="E666">
            <v>203.45399999999998</v>
          </cell>
          <cell r="F666">
            <v>177.79999999999998</v>
          </cell>
          <cell r="G666">
            <v>7.746999999999999</v>
          </cell>
          <cell r="H666">
            <v>12.827</v>
          </cell>
          <cell r="I666">
            <v>0</v>
          </cell>
          <cell r="J666">
            <v>17.335499999999996</v>
          </cell>
          <cell r="K666">
            <v>0</v>
          </cell>
          <cell r="L666">
            <v>23.3</v>
          </cell>
          <cell r="M666">
            <v>13777260.18736</v>
          </cell>
          <cell r="N666">
            <v>154530.01351999998</v>
          </cell>
          <cell r="O666">
            <v>87670.792399999991</v>
          </cell>
          <cell r="P666">
            <v>60.198</v>
          </cell>
          <cell r="Q666">
            <v>5993732.5286399992</v>
          </cell>
          <cell r="R666">
            <v>104221.72704</v>
          </cell>
          <cell r="S666">
            <v>67514.703679999991</v>
          </cell>
          <cell r="T666">
            <v>39.624000000000002</v>
          </cell>
          <cell r="U666">
            <v>164827.64453759999</v>
          </cell>
          <cell r="V666">
            <v>180724638.18148461</v>
          </cell>
        </row>
        <row r="667">
          <cell r="B667" t="str">
            <v>WT205X26.5</v>
          </cell>
          <cell r="C667">
            <v>26.78688</v>
          </cell>
          <cell r="D667">
            <v>3412.8963999999996</v>
          </cell>
          <cell r="E667">
            <v>201.42199999999997</v>
          </cell>
          <cell r="F667">
            <v>177.54599999999999</v>
          </cell>
          <cell r="G667">
            <v>7.4929999999999994</v>
          </cell>
          <cell r="H667">
            <v>10.921999999999999</v>
          </cell>
          <cell r="I667">
            <v>0</v>
          </cell>
          <cell r="J667">
            <v>17.652999999999999</v>
          </cell>
          <cell r="K667">
            <v>0</v>
          </cell>
          <cell r="L667">
            <v>24.1</v>
          </cell>
          <cell r="M667">
            <v>12736681.623359999</v>
          </cell>
          <cell r="N667">
            <v>146336.48151999997</v>
          </cell>
          <cell r="O667">
            <v>82754.67319999999</v>
          </cell>
          <cell r="P667">
            <v>61.213999999999999</v>
          </cell>
          <cell r="Q667">
            <v>5078023.3923199996</v>
          </cell>
          <cell r="R667">
            <v>88817.886879999991</v>
          </cell>
          <cell r="S667">
            <v>57354.723999999995</v>
          </cell>
          <cell r="T667">
            <v>38.607999999999997</v>
          </cell>
          <cell r="U667">
            <v>113214.94776319999</v>
          </cell>
          <cell r="V667">
            <v>138564507.13468954</v>
          </cell>
        </row>
        <row r="668">
          <cell r="B668" t="str">
            <v>WT205X23.05</v>
          </cell>
          <cell r="C668">
            <v>23.066479999999999</v>
          </cell>
          <cell r="D668">
            <v>2941.9295999999995</v>
          </cell>
          <cell r="E668">
            <v>201.67599999999999</v>
          </cell>
          <cell r="F668">
            <v>140.46199999999999</v>
          </cell>
          <cell r="G668">
            <v>6.9850000000000003</v>
          </cell>
          <cell r="H668">
            <v>11.176</v>
          </cell>
          <cell r="I668">
            <v>0</v>
          </cell>
          <cell r="J668">
            <v>17.399000000000001</v>
          </cell>
          <cell r="K668">
            <v>0</v>
          </cell>
          <cell r="L668">
            <v>25.8</v>
          </cell>
          <cell r="M668">
            <v>11446364.203999998</v>
          </cell>
          <cell r="N668">
            <v>135521.01927999998</v>
          </cell>
          <cell r="O668">
            <v>76035.976959999985</v>
          </cell>
          <cell r="P668">
            <v>62.230000000000004</v>
          </cell>
          <cell r="Q668">
            <v>2580634.8387199999</v>
          </cell>
          <cell r="R668">
            <v>57518.594639999988</v>
          </cell>
          <cell r="S668">
            <v>36707.023359999999</v>
          </cell>
          <cell r="T668">
            <v>29.717999999999996</v>
          </cell>
          <cell r="U668">
            <v>95733.227887999994</v>
          </cell>
          <cell r="V668">
            <v>98284127.153675124</v>
          </cell>
        </row>
        <row r="669">
          <cell r="B669" t="str">
            <v>WT205X19.4</v>
          </cell>
          <cell r="C669">
            <v>19.346080000000001</v>
          </cell>
          <cell r="D669">
            <v>2477.4143999999997</v>
          </cell>
          <cell r="E669">
            <v>199.39</v>
          </cell>
          <cell r="F669">
            <v>139.69999999999999</v>
          </cell>
          <cell r="G669">
            <v>6.35</v>
          </cell>
          <cell r="H669">
            <v>8.7629999999999981</v>
          </cell>
          <cell r="I669">
            <v>0</v>
          </cell>
          <cell r="J669">
            <v>18.224499999999999</v>
          </cell>
          <cell r="K669">
            <v>0</v>
          </cell>
          <cell r="L669">
            <v>28.4</v>
          </cell>
          <cell r="M669">
            <v>9781438.5015999991</v>
          </cell>
          <cell r="N669">
            <v>120608.79104</v>
          </cell>
          <cell r="O669">
            <v>67023.091759999996</v>
          </cell>
          <cell r="P669">
            <v>62.738</v>
          </cell>
          <cell r="Q669">
            <v>1993748.5286239998</v>
          </cell>
          <cell r="R669">
            <v>44736.684719999997</v>
          </cell>
          <cell r="S669">
            <v>28513.491359999996</v>
          </cell>
          <cell r="T669">
            <v>28.448</v>
          </cell>
          <cell r="U669">
            <v>54110.085327999994</v>
          </cell>
          <cell r="V669">
            <v>65254215.569243319</v>
          </cell>
        </row>
        <row r="670">
          <cell r="B670" t="str">
            <v>WT180X601</v>
          </cell>
          <cell r="C670">
            <v>601.21663999999998</v>
          </cell>
          <cell r="D670">
            <v>76774.039999999994</v>
          </cell>
          <cell r="E670">
            <v>289.56</v>
          </cell>
          <cell r="F670">
            <v>472.44</v>
          </cell>
          <cell r="G670">
            <v>94.995999999999995</v>
          </cell>
          <cell r="H670">
            <v>130.048</v>
          </cell>
          <cell r="I670">
            <v>0</v>
          </cell>
          <cell r="J670">
            <v>33.464499999999987</v>
          </cell>
          <cell r="K670">
            <v>0</v>
          </cell>
          <cell r="L670">
            <v>1.52</v>
          </cell>
          <cell r="M670">
            <v>375024514.46559995</v>
          </cell>
          <cell r="N670">
            <v>4080378.9359999998</v>
          </cell>
          <cell r="O670">
            <v>1917286.4879999999</v>
          </cell>
          <cell r="P670">
            <v>70.103999999999985</v>
          </cell>
          <cell r="Q670">
            <v>1148798734.6559999</v>
          </cell>
          <cell r="R670">
            <v>7587210.6319999993</v>
          </cell>
          <cell r="S670">
            <v>4866958.0079999994</v>
          </cell>
          <cell r="T670">
            <v>122.428</v>
          </cell>
          <cell r="U670">
            <v>373359588.76319999</v>
          </cell>
          <cell r="V670">
            <v>1871694989784.469</v>
          </cell>
        </row>
        <row r="671">
          <cell r="B671" t="str">
            <v>WT180X543</v>
          </cell>
          <cell r="C671">
            <v>543.17840000000001</v>
          </cell>
          <cell r="D671">
            <v>69032.12</v>
          </cell>
          <cell r="E671">
            <v>284.47999999999996</v>
          </cell>
          <cell r="F671">
            <v>454.65999999999991</v>
          </cell>
          <cell r="G671">
            <v>77.977999999999994</v>
          </cell>
          <cell r="H671">
            <v>124.714</v>
          </cell>
          <cell r="I671">
            <v>0</v>
          </cell>
          <cell r="J671">
            <v>32.448499999999996</v>
          </cell>
          <cell r="K671">
            <v>0</v>
          </cell>
          <cell r="L671">
            <v>1.86</v>
          </cell>
          <cell r="M671">
            <v>307595023.51839995</v>
          </cell>
          <cell r="N671">
            <v>3457670.5039999997</v>
          </cell>
          <cell r="O671">
            <v>1563325.9055999999</v>
          </cell>
          <cell r="P671">
            <v>66.548000000000002</v>
          </cell>
          <cell r="Q671">
            <v>982306164.41599989</v>
          </cell>
          <cell r="R671">
            <v>6685922.1119999997</v>
          </cell>
          <cell r="S671">
            <v>4326184.8959999997</v>
          </cell>
          <cell r="T671">
            <v>119.126</v>
          </cell>
          <cell r="U671">
            <v>297189237.87839997</v>
          </cell>
          <cell r="V671">
            <v>1409813299335.5039</v>
          </cell>
        </row>
        <row r="672">
          <cell r="B672" t="str">
            <v>WT180X495</v>
          </cell>
          <cell r="C672">
            <v>494.81319999999999</v>
          </cell>
          <cell r="D672">
            <v>63096.647999999994</v>
          </cell>
          <cell r="E672">
            <v>274.32</v>
          </cell>
          <cell r="F672">
            <v>449.58</v>
          </cell>
          <cell r="G672">
            <v>71.881999999999991</v>
          </cell>
          <cell r="H672">
            <v>114.80799999999998</v>
          </cell>
          <cell r="I672">
            <v>0</v>
          </cell>
          <cell r="J672">
            <v>32.82950000000001</v>
          </cell>
          <cell r="K672">
            <v>0</v>
          </cell>
          <cell r="L672">
            <v>2.0099999999999998</v>
          </cell>
          <cell r="M672">
            <v>258895946.72319996</v>
          </cell>
          <cell r="N672">
            <v>2982445.6479999996</v>
          </cell>
          <cell r="O672">
            <v>1345377.9543999997</v>
          </cell>
          <cell r="P672">
            <v>64.007999999999996</v>
          </cell>
          <cell r="Q672">
            <v>865761365.24799991</v>
          </cell>
          <cell r="R672">
            <v>5981278.3599999994</v>
          </cell>
          <cell r="S672">
            <v>3867347.1039999998</v>
          </cell>
          <cell r="T672">
            <v>117.348</v>
          </cell>
          <cell r="U672">
            <v>231008441.20799997</v>
          </cell>
          <cell r="V672">
            <v>1052660596837.1763</v>
          </cell>
        </row>
        <row r="673">
          <cell r="B673" t="str">
            <v>WT180X450</v>
          </cell>
          <cell r="C673">
            <v>450.16839999999996</v>
          </cell>
          <cell r="D673">
            <v>57354.724000000002</v>
          </cell>
          <cell r="E673">
            <v>266.7</v>
          </cell>
          <cell r="F673">
            <v>441.95999999999992</v>
          </cell>
          <cell r="G673">
            <v>66.039999999999992</v>
          </cell>
          <cell r="H673">
            <v>105.664</v>
          </cell>
          <cell r="I673">
            <v>0</v>
          </cell>
          <cell r="J673">
            <v>32.448499999999981</v>
          </cell>
          <cell r="K673">
            <v>0</v>
          </cell>
          <cell r="L673">
            <v>2.2000000000000002</v>
          </cell>
          <cell r="M673">
            <v>218105267.01439998</v>
          </cell>
          <cell r="N673">
            <v>2572769.048</v>
          </cell>
          <cell r="O673">
            <v>1156926.7183999999</v>
          </cell>
          <cell r="P673">
            <v>61.722000000000001</v>
          </cell>
          <cell r="Q673">
            <v>765865823.10399997</v>
          </cell>
          <cell r="R673">
            <v>5342182.8639999991</v>
          </cell>
          <cell r="S673">
            <v>3457670.5039999997</v>
          </cell>
          <cell r="T673">
            <v>115.57</v>
          </cell>
          <cell r="U673">
            <v>178979513.00799999</v>
          </cell>
          <cell r="V673">
            <v>786810088962.4812</v>
          </cell>
        </row>
        <row r="674">
          <cell r="B674" t="str">
            <v>WT180X409</v>
          </cell>
          <cell r="C674">
            <v>409.24399999999997</v>
          </cell>
          <cell r="D674">
            <v>52193.444000000003</v>
          </cell>
          <cell r="E674">
            <v>256.53999999999996</v>
          </cell>
          <cell r="F674">
            <v>436.87999999999994</v>
          </cell>
          <cell r="G674">
            <v>60.451999999999991</v>
          </cell>
          <cell r="H674">
            <v>97.027999999999992</v>
          </cell>
          <cell r="I674">
            <v>0</v>
          </cell>
          <cell r="J674">
            <v>33.146999999999991</v>
          </cell>
          <cell r="K674">
            <v>0</v>
          </cell>
          <cell r="L674">
            <v>2.4</v>
          </cell>
          <cell r="M674">
            <v>183974290.11519998</v>
          </cell>
          <cell r="N674">
            <v>2228640.7039999999</v>
          </cell>
          <cell r="O674">
            <v>997972.19759999984</v>
          </cell>
          <cell r="P674">
            <v>59.435999999999993</v>
          </cell>
          <cell r="Q674">
            <v>678457223.72799993</v>
          </cell>
          <cell r="R674">
            <v>4785022.6879999992</v>
          </cell>
          <cell r="S674">
            <v>3097155.0959999999</v>
          </cell>
          <cell r="T674">
            <v>114.04599999999999</v>
          </cell>
          <cell r="U674">
            <v>137772601.87359998</v>
          </cell>
          <cell r="V674">
            <v>585408189057.4093</v>
          </cell>
        </row>
        <row r="675">
          <cell r="B675" t="str">
            <v>WT180X372</v>
          </cell>
          <cell r="C675">
            <v>372.03999999999996</v>
          </cell>
          <cell r="D675">
            <v>47419.259999999995</v>
          </cell>
          <cell r="E675">
            <v>248.92000000000002</v>
          </cell>
          <cell r="F675">
            <v>431.79999999999995</v>
          </cell>
          <cell r="G675">
            <v>55.625999999999998</v>
          </cell>
          <cell r="H675">
            <v>88.899999999999991</v>
          </cell>
          <cell r="I675">
            <v>0</v>
          </cell>
          <cell r="J675">
            <v>33.337500000000006</v>
          </cell>
          <cell r="K675">
            <v>0</v>
          </cell>
          <cell r="L675">
            <v>2.6</v>
          </cell>
          <cell r="M675">
            <v>156086784.59999999</v>
          </cell>
          <cell r="N675">
            <v>1917286.4879999999</v>
          </cell>
          <cell r="O675">
            <v>863598.27279999992</v>
          </cell>
          <cell r="P675">
            <v>57.403999999999989</v>
          </cell>
          <cell r="Q675">
            <v>599373252.86399996</v>
          </cell>
          <cell r="R675">
            <v>4277023.7039999999</v>
          </cell>
          <cell r="S675">
            <v>2769413.8159999996</v>
          </cell>
          <cell r="T675">
            <v>112.52199999999999</v>
          </cell>
          <cell r="U675">
            <v>105722782.10239999</v>
          </cell>
          <cell r="V675">
            <v>435028103794.95551</v>
          </cell>
        </row>
        <row r="676">
          <cell r="B676" t="str">
            <v>WT180X338.5</v>
          </cell>
          <cell r="C676">
            <v>338.5564</v>
          </cell>
          <cell r="D676">
            <v>43161.203999999998</v>
          </cell>
          <cell r="E676">
            <v>241.55399999999997</v>
          </cell>
          <cell r="F676">
            <v>426.71999999999997</v>
          </cell>
          <cell r="G676">
            <v>51.308</v>
          </cell>
          <cell r="H676">
            <v>81.533999999999992</v>
          </cell>
          <cell r="I676">
            <v>0</v>
          </cell>
          <cell r="J676">
            <v>32.766000000000005</v>
          </cell>
          <cell r="K676">
            <v>0</v>
          </cell>
          <cell r="L676">
            <v>2.83</v>
          </cell>
          <cell r="M676">
            <v>133610287.61759999</v>
          </cell>
          <cell r="N676">
            <v>1671480.5279999999</v>
          </cell>
          <cell r="O676">
            <v>752166.23759999988</v>
          </cell>
          <cell r="P676">
            <v>55.625999999999998</v>
          </cell>
          <cell r="Q676">
            <v>532776224.76799995</v>
          </cell>
          <cell r="R676">
            <v>3834572.9759999998</v>
          </cell>
          <cell r="S676">
            <v>2490833.7279999997</v>
          </cell>
          <cell r="T676">
            <v>111.252</v>
          </cell>
          <cell r="U676">
            <v>81581359.417599991</v>
          </cell>
          <cell r="V676">
            <v>324928398513.51611</v>
          </cell>
        </row>
        <row r="677">
          <cell r="B677" t="str">
            <v>WT180X317</v>
          </cell>
          <cell r="C677">
            <v>316.97807999999998</v>
          </cell>
          <cell r="D677">
            <v>40387.015999999996</v>
          </cell>
          <cell r="E677">
            <v>237.23599999999999</v>
          </cell>
          <cell r="F677">
            <v>424.17999999999995</v>
          </cell>
          <cell r="G677">
            <v>47.751999999999995</v>
          </cell>
          <cell r="H677">
            <v>77.215999999999994</v>
          </cell>
          <cell r="I677">
            <v>0</v>
          </cell>
          <cell r="J677">
            <v>32.3215</v>
          </cell>
          <cell r="K677">
            <v>0</v>
          </cell>
          <cell r="L677">
            <v>3.04</v>
          </cell>
          <cell r="M677">
            <v>119458419.14719999</v>
          </cell>
          <cell r="N677">
            <v>1502693.7688</v>
          </cell>
          <cell r="O677">
            <v>678424.44959999993</v>
          </cell>
          <cell r="P677">
            <v>54.356000000000002</v>
          </cell>
          <cell r="Q677">
            <v>491153082.20799994</v>
          </cell>
          <cell r="R677">
            <v>3555992.8879999998</v>
          </cell>
          <cell r="S677">
            <v>2310576.0239999997</v>
          </cell>
          <cell r="T677">
            <v>110.23599999999999</v>
          </cell>
          <cell r="U677">
            <v>68261953.7984</v>
          </cell>
          <cell r="V677">
            <v>266119043741.23511</v>
          </cell>
        </row>
        <row r="678">
          <cell r="B678" t="str">
            <v>WT180X296</v>
          </cell>
          <cell r="C678">
            <v>296.14384000000001</v>
          </cell>
          <cell r="D678">
            <v>37741.86</v>
          </cell>
          <cell r="E678">
            <v>232.41</v>
          </cell>
          <cell r="F678">
            <v>421.64</v>
          </cell>
          <cell r="G678">
            <v>44.957999999999998</v>
          </cell>
          <cell r="H678">
            <v>72.39</v>
          </cell>
          <cell r="I678">
            <v>0</v>
          </cell>
          <cell r="J678">
            <v>32.384999999999991</v>
          </cell>
          <cell r="K678">
            <v>0</v>
          </cell>
          <cell r="L678">
            <v>3.22</v>
          </cell>
          <cell r="M678">
            <v>106971476.3792</v>
          </cell>
          <cell r="N678">
            <v>1358487.6055999999</v>
          </cell>
          <cell r="O678">
            <v>616153.60639999993</v>
          </cell>
          <cell r="P678">
            <v>53.339999999999996</v>
          </cell>
          <cell r="Q678">
            <v>453692253.90399998</v>
          </cell>
          <cell r="R678">
            <v>3293799.8639999996</v>
          </cell>
          <cell r="S678">
            <v>2146705.3839999996</v>
          </cell>
          <cell r="T678">
            <v>109.47399999999999</v>
          </cell>
          <cell r="U678">
            <v>56191242.455999993</v>
          </cell>
          <cell r="V678">
            <v>215097229098.61688</v>
          </cell>
        </row>
        <row r="679">
          <cell r="B679" t="str">
            <v>WT180X275.5</v>
          </cell>
          <cell r="C679">
            <v>275.30959999999999</v>
          </cell>
          <cell r="D679">
            <v>35096.703999999998</v>
          </cell>
          <cell r="E679">
            <v>227.584</v>
          </cell>
          <cell r="F679">
            <v>419.09999999999997</v>
          </cell>
          <cell r="G679">
            <v>42.163999999999994</v>
          </cell>
          <cell r="H679">
            <v>67.563999999999993</v>
          </cell>
          <cell r="I679">
            <v>0</v>
          </cell>
          <cell r="J679">
            <v>32.448499999999996</v>
          </cell>
          <cell r="K679">
            <v>0</v>
          </cell>
          <cell r="L679">
            <v>3.45</v>
          </cell>
          <cell r="M679">
            <v>95316996.462399989</v>
          </cell>
          <cell r="N679">
            <v>1219197.5615999999</v>
          </cell>
          <cell r="O679">
            <v>555521.46959999995</v>
          </cell>
          <cell r="P679">
            <v>52.069999999999993</v>
          </cell>
          <cell r="Q679">
            <v>413734037.04639995</v>
          </cell>
          <cell r="R679">
            <v>3031606.84</v>
          </cell>
          <cell r="S679">
            <v>1982834.7439999997</v>
          </cell>
          <cell r="T679">
            <v>108.45799999999998</v>
          </cell>
          <cell r="U679">
            <v>45785456.815999992</v>
          </cell>
          <cell r="V679">
            <v>171862954585.66144</v>
          </cell>
        </row>
        <row r="680">
          <cell r="B680" t="str">
            <v>WT180X254.5</v>
          </cell>
          <cell r="C680">
            <v>254.47535999999999</v>
          </cell>
          <cell r="D680">
            <v>32451.547999999995</v>
          </cell>
          <cell r="E680">
            <v>222.75799999999998</v>
          </cell>
          <cell r="F680">
            <v>416.55999999999995</v>
          </cell>
          <cell r="G680">
            <v>39.116</v>
          </cell>
          <cell r="H680">
            <v>62.738</v>
          </cell>
          <cell r="I680">
            <v>0</v>
          </cell>
          <cell r="J680">
            <v>32.512</v>
          </cell>
          <cell r="K680">
            <v>0</v>
          </cell>
          <cell r="L680">
            <v>3.7</v>
          </cell>
          <cell r="M680">
            <v>84494979.396799996</v>
          </cell>
          <cell r="N680">
            <v>1084823.6368</v>
          </cell>
          <cell r="O680">
            <v>498166.74559999991</v>
          </cell>
          <cell r="P680">
            <v>51.053999999999995</v>
          </cell>
          <cell r="Q680">
            <v>375856977.31679994</v>
          </cell>
          <cell r="R680">
            <v>2769413.8159999996</v>
          </cell>
          <cell r="S680">
            <v>1802577.0399999998</v>
          </cell>
          <cell r="T680">
            <v>107.696</v>
          </cell>
          <cell r="U680">
            <v>36753234.880479999</v>
          </cell>
          <cell r="V680">
            <v>134805005003.12819</v>
          </cell>
        </row>
        <row r="681">
          <cell r="B681" t="str">
            <v>WT180X231.5</v>
          </cell>
          <cell r="C681">
            <v>231.40887999999998</v>
          </cell>
          <cell r="D681">
            <v>29483.812000000002</v>
          </cell>
          <cell r="E681">
            <v>217.42400000000001</v>
          </cell>
          <cell r="F681">
            <v>411.47999999999996</v>
          </cell>
          <cell r="G681">
            <v>35.813999999999993</v>
          </cell>
          <cell r="H681">
            <v>57.403999999999989</v>
          </cell>
          <cell r="I681">
            <v>0</v>
          </cell>
          <cell r="J681">
            <v>33.083500000000008</v>
          </cell>
          <cell r="K681">
            <v>0</v>
          </cell>
          <cell r="L681">
            <v>4.04</v>
          </cell>
          <cell r="M681">
            <v>73256730.905599996</v>
          </cell>
          <cell r="N681">
            <v>945533.59279999998</v>
          </cell>
          <cell r="O681">
            <v>437534.60879999993</v>
          </cell>
          <cell r="P681">
            <v>49.783999999999999</v>
          </cell>
          <cell r="Q681">
            <v>335898760.45919997</v>
          </cell>
          <cell r="R681">
            <v>2490833.7279999997</v>
          </cell>
          <cell r="S681">
            <v>1628874.1616</v>
          </cell>
          <cell r="T681">
            <v>106.67999999999999</v>
          </cell>
          <cell r="U681">
            <v>28095621.227999996</v>
          </cell>
          <cell r="V681">
            <v>100700949952.536</v>
          </cell>
        </row>
        <row r="682">
          <cell r="B682" t="str">
            <v>WT180X210.5</v>
          </cell>
          <cell r="C682">
            <v>210.57463999999999</v>
          </cell>
          <cell r="D682">
            <v>26838.655999999999</v>
          </cell>
          <cell r="E682">
            <v>212.59799999999996</v>
          </cell>
          <cell r="F682">
            <v>408.94</v>
          </cell>
          <cell r="G682">
            <v>32.765999999999998</v>
          </cell>
          <cell r="H682">
            <v>52.577999999999996</v>
          </cell>
          <cell r="I682">
            <v>0</v>
          </cell>
          <cell r="J682">
            <v>33.146999999999998</v>
          </cell>
          <cell r="K682">
            <v>0</v>
          </cell>
          <cell r="L682">
            <v>4.42</v>
          </cell>
          <cell r="M682">
            <v>63683408.116799995</v>
          </cell>
          <cell r="N682">
            <v>825908.02559999994</v>
          </cell>
          <cell r="O682">
            <v>385096.00399999996</v>
          </cell>
          <cell r="P682">
            <v>48.767999999999994</v>
          </cell>
          <cell r="Q682">
            <v>300519089.28319997</v>
          </cell>
          <cell r="R682">
            <v>2245027.7679999997</v>
          </cell>
          <cell r="S682">
            <v>1469919.6407999999</v>
          </cell>
          <cell r="T682">
            <v>105.91799999999999</v>
          </cell>
          <cell r="U682">
            <v>21560787.846079998</v>
          </cell>
          <cell r="V682">
            <v>75458578497.766968</v>
          </cell>
        </row>
        <row r="683">
          <cell r="B683" t="str">
            <v>WT180X191</v>
          </cell>
          <cell r="C683">
            <v>191.22855999999999</v>
          </cell>
          <cell r="D683">
            <v>24387.047999999995</v>
          </cell>
          <cell r="E683">
            <v>208.02599999999998</v>
          </cell>
          <cell r="F683">
            <v>406.4</v>
          </cell>
          <cell r="G683">
            <v>29.971999999999998</v>
          </cell>
          <cell r="H683">
            <v>48.005999999999993</v>
          </cell>
          <cell r="I683">
            <v>0</v>
          </cell>
          <cell r="J683">
            <v>32.956499999999998</v>
          </cell>
          <cell r="K683">
            <v>0</v>
          </cell>
          <cell r="L683">
            <v>4.8499999999999996</v>
          </cell>
          <cell r="M683">
            <v>55358779.604799993</v>
          </cell>
          <cell r="N683">
            <v>719392.10959999997</v>
          </cell>
          <cell r="O683">
            <v>339212.22479999997</v>
          </cell>
          <cell r="P683">
            <v>47.751999999999995</v>
          </cell>
          <cell r="Q683">
            <v>268469269.51199996</v>
          </cell>
          <cell r="R683">
            <v>2015608.8719999997</v>
          </cell>
          <cell r="S683">
            <v>1322436.0647999998</v>
          </cell>
          <cell r="T683">
            <v>104.90199999999999</v>
          </cell>
          <cell r="U683">
            <v>16357895.026079997</v>
          </cell>
          <cell r="V683">
            <v>56123996106.880058</v>
          </cell>
        </row>
        <row r="684">
          <cell r="B684" t="str">
            <v>WT180X173.5</v>
          </cell>
          <cell r="C684">
            <v>173.37063999999998</v>
          </cell>
          <cell r="D684">
            <v>22064.472000000002</v>
          </cell>
          <cell r="E684">
            <v>203.70799999999997</v>
          </cell>
          <cell r="F684">
            <v>403.86</v>
          </cell>
          <cell r="G684">
            <v>27.178000000000001</v>
          </cell>
          <cell r="H684">
            <v>43.687999999999995</v>
          </cell>
          <cell r="I684">
            <v>0</v>
          </cell>
          <cell r="J684">
            <v>32.511999999999993</v>
          </cell>
          <cell r="K684">
            <v>0</v>
          </cell>
          <cell r="L684">
            <v>5.33</v>
          </cell>
          <cell r="M684">
            <v>48282845.369599998</v>
          </cell>
          <cell r="N684">
            <v>625985.84479999996</v>
          </cell>
          <cell r="O684">
            <v>298244.56479999993</v>
          </cell>
          <cell r="P684">
            <v>46.735999999999997</v>
          </cell>
          <cell r="Q684">
            <v>239749301.14559996</v>
          </cell>
          <cell r="R684">
            <v>1802577.0399999998</v>
          </cell>
          <cell r="S684">
            <v>1188062.1399999999</v>
          </cell>
          <cell r="T684">
            <v>104.13999999999999</v>
          </cell>
          <cell r="U684">
            <v>12320450.197759999</v>
          </cell>
          <cell r="V684">
            <v>41354523447.174782</v>
          </cell>
        </row>
        <row r="685">
          <cell r="B685" t="str">
            <v>WT180X157</v>
          </cell>
          <cell r="C685">
            <v>157.00088</v>
          </cell>
          <cell r="D685">
            <v>19999.96</v>
          </cell>
          <cell r="E685">
            <v>199.64400000000001</v>
          </cell>
          <cell r="F685">
            <v>401.32</v>
          </cell>
          <cell r="G685">
            <v>24.891999999999999</v>
          </cell>
          <cell r="H685">
            <v>39.624000000000002</v>
          </cell>
          <cell r="I685">
            <v>0</v>
          </cell>
          <cell r="J685">
            <v>33.400999999999989</v>
          </cell>
          <cell r="K685">
            <v>0</v>
          </cell>
          <cell r="L685">
            <v>5.82</v>
          </cell>
          <cell r="M685">
            <v>42455605.411199994</v>
          </cell>
          <cell r="N685">
            <v>547327.93759999995</v>
          </cell>
          <cell r="O685">
            <v>265470.43679999997</v>
          </cell>
          <cell r="P685">
            <v>45.973999999999997</v>
          </cell>
          <cell r="Q685">
            <v>213526721.33279997</v>
          </cell>
          <cell r="R685">
            <v>1620680.6295999999</v>
          </cell>
          <cell r="S685">
            <v>1065159.1599999999</v>
          </cell>
          <cell r="T685">
            <v>103.378</v>
          </cell>
          <cell r="U685">
            <v>9240337.6483199988</v>
          </cell>
          <cell r="V685">
            <v>30344552919.030846</v>
          </cell>
        </row>
        <row r="686">
          <cell r="B686" t="str">
            <v>WT180X143.5</v>
          </cell>
          <cell r="C686">
            <v>143.60744</v>
          </cell>
          <cell r="D686">
            <v>18322.543999999998</v>
          </cell>
          <cell r="E686">
            <v>196.596</v>
          </cell>
          <cell r="F686">
            <v>398.78</v>
          </cell>
          <cell r="G686">
            <v>22.605999999999998</v>
          </cell>
          <cell r="H686">
            <v>36.575999999999993</v>
          </cell>
          <cell r="I686">
            <v>0</v>
          </cell>
          <cell r="J686">
            <v>33.274000000000001</v>
          </cell>
          <cell r="K686">
            <v>0</v>
          </cell>
          <cell r="L686">
            <v>6.41</v>
          </cell>
          <cell r="M686">
            <v>37377582.018879995</v>
          </cell>
          <cell r="N686">
            <v>481779.68159999995</v>
          </cell>
          <cell r="O686">
            <v>235973.72159999999</v>
          </cell>
          <cell r="P686">
            <v>45.211999999999996</v>
          </cell>
          <cell r="Q686">
            <v>193963844.32959998</v>
          </cell>
          <cell r="R686">
            <v>1476474.4663999998</v>
          </cell>
          <cell r="S686">
            <v>971752.89519999991</v>
          </cell>
          <cell r="T686">
            <v>102.86999999999999</v>
          </cell>
          <cell r="U686">
            <v>7200803.6628799997</v>
          </cell>
          <cell r="V686">
            <v>23416327562.296371</v>
          </cell>
        </row>
        <row r="687">
          <cell r="B687" t="str">
            <v>WT180X131</v>
          </cell>
          <cell r="C687">
            <v>130.95808</v>
          </cell>
          <cell r="D687">
            <v>16709.643999999997</v>
          </cell>
          <cell r="E687">
            <v>193.29400000000001</v>
          </cell>
          <cell r="F687">
            <v>398.78</v>
          </cell>
          <cell r="G687">
            <v>21.081999999999997</v>
          </cell>
          <cell r="H687">
            <v>33.274000000000001</v>
          </cell>
          <cell r="I687">
            <v>0</v>
          </cell>
          <cell r="J687">
            <v>33.400999999999996</v>
          </cell>
          <cell r="K687">
            <v>0</v>
          </cell>
          <cell r="L687">
            <v>6.87</v>
          </cell>
          <cell r="M687">
            <v>33506629.760799997</v>
          </cell>
          <cell r="N687">
            <v>430979.78319999995</v>
          </cell>
          <cell r="O687">
            <v>213031.83199999999</v>
          </cell>
          <cell r="P687">
            <v>44.704000000000001</v>
          </cell>
          <cell r="Q687">
            <v>174400967.32639998</v>
          </cell>
          <cell r="R687">
            <v>1332268.3031999997</v>
          </cell>
          <cell r="S687">
            <v>876707.92399999988</v>
          </cell>
          <cell r="T687">
            <v>102.10799999999999</v>
          </cell>
          <cell r="U687">
            <v>5494254.8179199994</v>
          </cell>
          <cell r="V687">
            <v>17508538498.414261</v>
          </cell>
        </row>
        <row r="688">
          <cell r="B688" t="str">
            <v>WT180X118.5</v>
          </cell>
          <cell r="C688">
            <v>118.30871999999999</v>
          </cell>
          <cell r="D688">
            <v>15096.743999999999</v>
          </cell>
          <cell r="E688">
            <v>190.24599999999998</v>
          </cell>
          <cell r="F688">
            <v>396.23999999999995</v>
          </cell>
          <cell r="G688">
            <v>18.922999999999998</v>
          </cell>
          <cell r="H688">
            <v>30.225999999999996</v>
          </cell>
          <cell r="I688">
            <v>0</v>
          </cell>
          <cell r="J688">
            <v>33.274000000000001</v>
          </cell>
          <cell r="K688">
            <v>0</v>
          </cell>
          <cell r="L688">
            <v>7.65</v>
          </cell>
          <cell r="M688">
            <v>29219446.077119999</v>
          </cell>
          <cell r="N688">
            <v>373625.05919999996</v>
          </cell>
          <cell r="O688">
            <v>186812.52959999998</v>
          </cell>
          <cell r="P688">
            <v>43.942</v>
          </cell>
          <cell r="Q688">
            <v>155670553.17439997</v>
          </cell>
          <cell r="R688">
            <v>1196255.6719999998</v>
          </cell>
          <cell r="S688">
            <v>788217.77839999995</v>
          </cell>
          <cell r="T688">
            <v>101.6</v>
          </cell>
          <cell r="U688">
            <v>4095717.2279039994</v>
          </cell>
          <cell r="V688">
            <v>12862868007.270597</v>
          </cell>
        </row>
        <row r="689">
          <cell r="B689" t="str">
            <v>WT180X108</v>
          </cell>
          <cell r="C689">
            <v>107.8916</v>
          </cell>
          <cell r="D689">
            <v>13741.907999999999</v>
          </cell>
          <cell r="E689">
            <v>187.70599999999999</v>
          </cell>
          <cell r="F689">
            <v>393.7</v>
          </cell>
          <cell r="G689">
            <v>17.272000000000002</v>
          </cell>
          <cell r="H689">
            <v>27.686</v>
          </cell>
          <cell r="I689">
            <v>0</v>
          </cell>
          <cell r="J689">
            <v>32.638999999999996</v>
          </cell>
          <cell r="K689">
            <v>0</v>
          </cell>
          <cell r="L689">
            <v>8.39</v>
          </cell>
          <cell r="M689">
            <v>26014464.099999998</v>
          </cell>
          <cell r="N689">
            <v>331018.69279999996</v>
          </cell>
          <cell r="O689">
            <v>167148.05279999998</v>
          </cell>
          <cell r="P689">
            <v>43.433999999999997</v>
          </cell>
          <cell r="Q689">
            <v>140686221.85279998</v>
          </cell>
          <cell r="R689">
            <v>1084823.6368</v>
          </cell>
          <cell r="S689">
            <v>716114.69680000003</v>
          </cell>
          <cell r="T689">
            <v>101.092</v>
          </cell>
          <cell r="U689">
            <v>3146709.5775359995</v>
          </cell>
          <cell r="V689">
            <v>9747851955.4054832</v>
          </cell>
        </row>
        <row r="690">
          <cell r="B690" t="str">
            <v>WT180X98</v>
          </cell>
          <cell r="C690">
            <v>98.218559999999997</v>
          </cell>
          <cell r="D690">
            <v>12516.103999999999</v>
          </cell>
          <cell r="E690">
            <v>186.18199999999999</v>
          </cell>
          <cell r="F690">
            <v>373.37999999999994</v>
          </cell>
          <cell r="G690">
            <v>16.382999999999999</v>
          </cell>
          <cell r="H690">
            <v>26.161999999999999</v>
          </cell>
          <cell r="I690">
            <v>0</v>
          </cell>
          <cell r="J690">
            <v>32.575499999999998</v>
          </cell>
          <cell r="K690">
            <v>0</v>
          </cell>
          <cell r="L690">
            <v>8.84</v>
          </cell>
          <cell r="M690">
            <v>24058176.399679996</v>
          </cell>
          <cell r="N690">
            <v>304799.39039999997</v>
          </cell>
          <cell r="O690">
            <v>156824.20247999998</v>
          </cell>
          <cell r="P690">
            <v>43.942</v>
          </cell>
          <cell r="Q690">
            <v>114047410.61439998</v>
          </cell>
          <cell r="R690">
            <v>925869.11599999992</v>
          </cell>
          <cell r="S690">
            <v>609598.78079999995</v>
          </cell>
          <cell r="T690">
            <v>95.503999999999991</v>
          </cell>
          <cell r="U690">
            <v>2551498.6389279999</v>
          </cell>
          <cell r="V690">
            <v>7143054049.9665537</v>
          </cell>
        </row>
        <row r="691">
          <cell r="B691" t="str">
            <v>WT180X89.5</v>
          </cell>
          <cell r="C691">
            <v>89.289599999999993</v>
          </cell>
          <cell r="D691">
            <v>11419.331999999999</v>
          </cell>
          <cell r="E691">
            <v>183.89599999999999</v>
          </cell>
          <cell r="F691">
            <v>373.37999999999994</v>
          </cell>
          <cell r="G691">
            <v>14.985999999999999</v>
          </cell>
          <cell r="H691">
            <v>23.875999999999998</v>
          </cell>
          <cell r="I691">
            <v>0</v>
          </cell>
          <cell r="J691">
            <v>33.274000000000001</v>
          </cell>
          <cell r="K691">
            <v>0</v>
          </cell>
          <cell r="L691">
            <v>9.66</v>
          </cell>
          <cell r="M691">
            <v>21519164.70352</v>
          </cell>
          <cell r="N691">
            <v>270386.55599999998</v>
          </cell>
          <cell r="O691">
            <v>141092.62103999997</v>
          </cell>
          <cell r="P691">
            <v>43.433999999999997</v>
          </cell>
          <cell r="Q691">
            <v>102809162.12319998</v>
          </cell>
          <cell r="R691">
            <v>839017.67680000002</v>
          </cell>
          <cell r="S691">
            <v>552244.05680000002</v>
          </cell>
          <cell r="T691">
            <v>94.995999999999995</v>
          </cell>
          <cell r="U691">
            <v>1943800.7575519998</v>
          </cell>
          <cell r="V691">
            <v>5370717330.8019199</v>
          </cell>
        </row>
        <row r="692">
          <cell r="B692" t="str">
            <v>WT180X81</v>
          </cell>
          <cell r="C692">
            <v>81.10472</v>
          </cell>
          <cell r="D692">
            <v>10322.56</v>
          </cell>
          <cell r="E692">
            <v>181.864</v>
          </cell>
          <cell r="F692">
            <v>370.84</v>
          </cell>
          <cell r="G692">
            <v>13.334999999999999</v>
          </cell>
          <cell r="H692">
            <v>21.843999999999998</v>
          </cell>
          <cell r="I692">
            <v>0</v>
          </cell>
          <cell r="J692">
            <v>33.718500000000006</v>
          </cell>
          <cell r="K692">
            <v>0</v>
          </cell>
          <cell r="L692">
            <v>10.9</v>
          </cell>
          <cell r="M692">
            <v>18855283.579679996</v>
          </cell>
          <cell r="N692">
            <v>235973.72159999999</v>
          </cell>
          <cell r="O692">
            <v>123886.20383999999</v>
          </cell>
          <cell r="P692">
            <v>42.671999999999997</v>
          </cell>
          <cell r="Q692">
            <v>92819607.908799991</v>
          </cell>
          <cell r="R692">
            <v>758721.06319999986</v>
          </cell>
          <cell r="S692">
            <v>501444.15839999996</v>
          </cell>
          <cell r="T692">
            <v>94.74199999999999</v>
          </cell>
          <cell r="U692">
            <v>1477621.5608799998</v>
          </cell>
          <cell r="V692">
            <v>4028037998.10144</v>
          </cell>
        </row>
        <row r="693">
          <cell r="B693" t="str">
            <v>WT180X73.5</v>
          </cell>
          <cell r="C693">
            <v>73.66391999999999</v>
          </cell>
          <cell r="D693">
            <v>9419.3359999999993</v>
          </cell>
          <cell r="E693">
            <v>179.83199999999999</v>
          </cell>
          <cell r="F693">
            <v>370.84</v>
          </cell>
          <cell r="G693">
            <v>12.318999999999999</v>
          </cell>
          <cell r="H693">
            <v>19.812000000000001</v>
          </cell>
          <cell r="I693">
            <v>0</v>
          </cell>
          <cell r="J693">
            <v>32.575499999999991</v>
          </cell>
          <cell r="K693">
            <v>0</v>
          </cell>
          <cell r="L693">
            <v>11.8</v>
          </cell>
          <cell r="M693">
            <v>17023865.307039998</v>
          </cell>
          <cell r="N693">
            <v>211393.1256</v>
          </cell>
          <cell r="O693">
            <v>112743.00031999999</v>
          </cell>
          <cell r="P693">
            <v>42.417999999999999</v>
          </cell>
          <cell r="Q693">
            <v>83662516.545599997</v>
          </cell>
          <cell r="R693">
            <v>684979.27519999992</v>
          </cell>
          <cell r="S693">
            <v>452282.96639999998</v>
          </cell>
          <cell r="T693">
            <v>94.233999999999995</v>
          </cell>
          <cell r="U693">
            <v>1115500.2206079999</v>
          </cell>
          <cell r="V693">
            <v>2980748118.5950651</v>
          </cell>
        </row>
        <row r="694">
          <cell r="B694" t="str">
            <v>WT180X67</v>
          </cell>
          <cell r="C694">
            <v>66.967199999999991</v>
          </cell>
          <cell r="D694">
            <v>8516.1119999999992</v>
          </cell>
          <cell r="E694">
            <v>178.05399999999997</v>
          </cell>
          <cell r="F694">
            <v>368.29999999999995</v>
          </cell>
          <cell r="G694">
            <v>11.176</v>
          </cell>
          <cell r="H694">
            <v>18.033999999999999</v>
          </cell>
          <cell r="I694">
            <v>0</v>
          </cell>
          <cell r="J694">
            <v>32.765999999999998</v>
          </cell>
          <cell r="K694">
            <v>0</v>
          </cell>
          <cell r="L694">
            <v>13</v>
          </cell>
          <cell r="M694">
            <v>15192447.034399999</v>
          </cell>
          <cell r="N694">
            <v>188451.23599999998</v>
          </cell>
          <cell r="O694">
            <v>100944.31423999999</v>
          </cell>
          <cell r="P694">
            <v>42.163999999999994</v>
          </cell>
          <cell r="Q694">
            <v>75337888.033599988</v>
          </cell>
          <cell r="R694">
            <v>619431.01919999986</v>
          </cell>
          <cell r="S694">
            <v>409676.6</v>
          </cell>
          <cell r="T694">
            <v>93.98</v>
          </cell>
          <cell r="U694">
            <v>844949.79396799987</v>
          </cell>
          <cell r="V694">
            <v>2231533050.9481978</v>
          </cell>
        </row>
        <row r="695">
          <cell r="B695" t="str">
            <v>WT180X61</v>
          </cell>
          <cell r="C695">
            <v>61.014559999999996</v>
          </cell>
          <cell r="D695">
            <v>7741.92</v>
          </cell>
          <cell r="E695">
            <v>181.864</v>
          </cell>
          <cell r="F695">
            <v>256.53999999999996</v>
          </cell>
          <cell r="G695">
            <v>12.953999999999999</v>
          </cell>
          <cell r="H695">
            <v>21.716999999999999</v>
          </cell>
          <cell r="I695">
            <v>0</v>
          </cell>
          <cell r="J695">
            <v>21.145499999999998</v>
          </cell>
          <cell r="K695">
            <v>0</v>
          </cell>
          <cell r="L695">
            <v>11.2</v>
          </cell>
          <cell r="M695">
            <v>17148734.734719999</v>
          </cell>
          <cell r="N695">
            <v>216309.24479999996</v>
          </cell>
          <cell r="O695">
            <v>117003.63695999999</v>
          </cell>
          <cell r="P695">
            <v>46.99</v>
          </cell>
          <cell r="Q695">
            <v>30842748.636959996</v>
          </cell>
          <cell r="R695">
            <v>367070.23359999992</v>
          </cell>
          <cell r="S695">
            <v>239251.13439999998</v>
          </cell>
          <cell r="T695">
            <v>62.991999999999997</v>
          </cell>
          <cell r="U695">
            <v>1053065.5067679998</v>
          </cell>
          <cell r="V695">
            <v>1511856928.6207404</v>
          </cell>
        </row>
        <row r="696">
          <cell r="B696" t="str">
            <v>WT180X55</v>
          </cell>
          <cell r="C696">
            <v>55.061920000000001</v>
          </cell>
          <cell r="D696">
            <v>7032.2439999999997</v>
          </cell>
          <cell r="E696">
            <v>180.08599999999998</v>
          </cell>
          <cell r="F696">
            <v>256.53999999999996</v>
          </cell>
          <cell r="G696">
            <v>11.43</v>
          </cell>
          <cell r="H696">
            <v>19.939</v>
          </cell>
          <cell r="I696">
            <v>0</v>
          </cell>
          <cell r="J696">
            <v>21.335999999999999</v>
          </cell>
          <cell r="K696">
            <v>0</v>
          </cell>
          <cell r="L696">
            <v>12.7</v>
          </cell>
          <cell r="M696">
            <v>14984331.321599998</v>
          </cell>
          <cell r="N696">
            <v>188451.23599999998</v>
          </cell>
          <cell r="O696">
            <v>102419.15</v>
          </cell>
          <cell r="P696">
            <v>46.228000000000002</v>
          </cell>
          <cell r="Q696">
            <v>27845882.372639999</v>
          </cell>
          <cell r="R696">
            <v>331018.69279999996</v>
          </cell>
          <cell r="S696">
            <v>217947.95119999998</v>
          </cell>
          <cell r="T696">
            <v>62.991999999999997</v>
          </cell>
          <cell r="U696">
            <v>803326.65140799992</v>
          </cell>
          <cell r="V696">
            <v>1125165280.8030024</v>
          </cell>
        </row>
        <row r="697">
          <cell r="B697" t="str">
            <v>WT180X50.5</v>
          </cell>
          <cell r="C697">
            <v>50.597439999999999</v>
          </cell>
          <cell r="D697">
            <v>6445.1484</v>
          </cell>
          <cell r="E697">
            <v>178.30799999999999</v>
          </cell>
          <cell r="F697">
            <v>254</v>
          </cell>
          <cell r="G697">
            <v>10.540999999999999</v>
          </cell>
          <cell r="H697">
            <v>18.287999999999997</v>
          </cell>
          <cell r="I697">
            <v>0</v>
          </cell>
          <cell r="J697">
            <v>21.399500000000003</v>
          </cell>
          <cell r="K697">
            <v>0</v>
          </cell>
          <cell r="L697">
            <v>13.8</v>
          </cell>
          <cell r="M697">
            <v>13569144.47456</v>
          </cell>
          <cell r="N697">
            <v>170425.4656</v>
          </cell>
          <cell r="O697">
            <v>93242.394159999996</v>
          </cell>
          <cell r="P697">
            <v>45.973999999999997</v>
          </cell>
          <cell r="Q697">
            <v>25265247.533919998</v>
          </cell>
          <cell r="R697">
            <v>301521.97759999993</v>
          </cell>
          <cell r="S697">
            <v>198283.47439999998</v>
          </cell>
          <cell r="T697">
            <v>62.483999999999995</v>
          </cell>
          <cell r="U697">
            <v>624347.13839999994</v>
          </cell>
          <cell r="V697">
            <v>862000131.59370816</v>
          </cell>
        </row>
        <row r="698">
          <cell r="B698" t="str">
            <v>WT180X45.5</v>
          </cell>
          <cell r="C698">
            <v>45.38888</v>
          </cell>
          <cell r="D698">
            <v>5780.6336000000001</v>
          </cell>
          <cell r="E698">
            <v>176.53</v>
          </cell>
          <cell r="F698">
            <v>253.74599999999998</v>
          </cell>
          <cell r="G698">
            <v>9.5249999999999986</v>
          </cell>
          <cell r="H698">
            <v>16.382999999999999</v>
          </cell>
          <cell r="I698">
            <v>0</v>
          </cell>
          <cell r="J698">
            <v>21.716999999999995</v>
          </cell>
          <cell r="K698">
            <v>0</v>
          </cell>
          <cell r="L698">
            <v>15.2</v>
          </cell>
          <cell r="M698">
            <v>12029088.199839998</v>
          </cell>
          <cell r="N698">
            <v>149941.63559999998</v>
          </cell>
          <cell r="O698">
            <v>83082.414479999992</v>
          </cell>
          <cell r="P698">
            <v>45.72</v>
          </cell>
          <cell r="Q698">
            <v>22351627.554719999</v>
          </cell>
          <cell r="R698">
            <v>268747.84959999996</v>
          </cell>
          <cell r="S698">
            <v>175341.58479999998</v>
          </cell>
          <cell r="T698">
            <v>62.230000000000004</v>
          </cell>
          <cell r="U698">
            <v>453692.25390399998</v>
          </cell>
          <cell r="V698">
            <v>614947134.37681985</v>
          </cell>
        </row>
        <row r="699">
          <cell r="B699" t="str">
            <v>WT180X39.5</v>
          </cell>
          <cell r="C699">
            <v>39.436239999999998</v>
          </cell>
          <cell r="D699">
            <v>5032.2479999999996</v>
          </cell>
          <cell r="E699">
            <v>176.78399999999999</v>
          </cell>
          <cell r="F699">
            <v>204.72399999999999</v>
          </cell>
          <cell r="G699">
            <v>9.3979999999999997</v>
          </cell>
          <cell r="H699">
            <v>16.763999999999999</v>
          </cell>
          <cell r="I699">
            <v>0</v>
          </cell>
          <cell r="J699">
            <v>21.335999999999995</v>
          </cell>
          <cell r="K699">
            <v>0</v>
          </cell>
          <cell r="L699">
            <v>15.4</v>
          </cell>
          <cell r="M699">
            <v>11487987.34656</v>
          </cell>
          <cell r="N699">
            <v>145353.25767999998</v>
          </cell>
          <cell r="O699">
            <v>80952.096160000001</v>
          </cell>
          <cell r="P699">
            <v>47.751999999999995</v>
          </cell>
          <cell r="Q699">
            <v>11987465.057279998</v>
          </cell>
          <cell r="R699">
            <v>180257.70399999997</v>
          </cell>
          <cell r="S699">
            <v>117167.5076</v>
          </cell>
          <cell r="T699">
            <v>48.767999999999994</v>
          </cell>
          <cell r="U699">
            <v>402495.78855519992</v>
          </cell>
          <cell r="V699">
            <v>392062365.14854014</v>
          </cell>
        </row>
        <row r="700">
          <cell r="B700" t="str">
            <v>WT180X36</v>
          </cell>
          <cell r="C700">
            <v>35.71584</v>
          </cell>
          <cell r="D700">
            <v>4561.2812000000004</v>
          </cell>
          <cell r="E700">
            <v>175.26</v>
          </cell>
          <cell r="F700">
            <v>203.96199999999996</v>
          </cell>
          <cell r="G700">
            <v>8.636000000000001</v>
          </cell>
          <cell r="H700">
            <v>15.112999999999998</v>
          </cell>
          <cell r="I700">
            <v>0</v>
          </cell>
          <cell r="J700">
            <v>21.399499999999996</v>
          </cell>
          <cell r="K700">
            <v>0</v>
          </cell>
          <cell r="L700">
            <v>16.8</v>
          </cell>
          <cell r="M700">
            <v>10364162.497439999</v>
          </cell>
          <cell r="N700">
            <v>131096.51199999999</v>
          </cell>
          <cell r="O700">
            <v>73577.917359999992</v>
          </cell>
          <cell r="P700">
            <v>47.751999999999995</v>
          </cell>
          <cell r="Q700">
            <v>10697147.637919998</v>
          </cell>
          <cell r="R700">
            <v>160593.22719999999</v>
          </cell>
          <cell r="S700">
            <v>104877.2096</v>
          </cell>
          <cell r="T700">
            <v>48.513999999999996</v>
          </cell>
          <cell r="U700">
            <v>300935.32070879993</v>
          </cell>
          <cell r="V700">
            <v>287333377.19790274</v>
          </cell>
        </row>
        <row r="701">
          <cell r="B701" t="str">
            <v>WT180X32</v>
          </cell>
          <cell r="C701">
            <v>31.995439999999999</v>
          </cell>
          <cell r="D701">
            <v>4070.9595999999997</v>
          </cell>
          <cell r="E701">
            <v>173.482</v>
          </cell>
          <cell r="F701">
            <v>203.2</v>
          </cell>
          <cell r="G701">
            <v>7.746999999999999</v>
          </cell>
          <cell r="H701">
            <v>13.462</v>
          </cell>
          <cell r="I701">
            <v>0</v>
          </cell>
          <cell r="J701">
            <v>21.462999999999997</v>
          </cell>
          <cell r="K701">
            <v>0</v>
          </cell>
          <cell r="L701">
            <v>18.7</v>
          </cell>
          <cell r="M701">
            <v>9115468.2206399981</v>
          </cell>
          <cell r="N701">
            <v>115528.80119999999</v>
          </cell>
          <cell r="O701">
            <v>65220.514719999992</v>
          </cell>
          <cell r="P701">
            <v>47.244</v>
          </cell>
          <cell r="Q701">
            <v>9406830.218559999</v>
          </cell>
          <cell r="R701">
            <v>141584.23295999999</v>
          </cell>
          <cell r="S701">
            <v>92586.911599999992</v>
          </cell>
          <cell r="T701">
            <v>48.005999999999993</v>
          </cell>
          <cell r="U701">
            <v>217272.80416319999</v>
          </cell>
          <cell r="V701">
            <v>201670435.77161208</v>
          </cell>
        </row>
        <row r="702">
          <cell r="B702" t="str">
            <v>WT180X28.9</v>
          </cell>
          <cell r="C702">
            <v>28.275039999999997</v>
          </cell>
          <cell r="D702">
            <v>3599.9928</v>
          </cell>
          <cell r="E702">
            <v>179.07</v>
          </cell>
          <cell r="F702">
            <v>171.95799999999997</v>
          </cell>
          <cell r="G702">
            <v>7.8739999999999997</v>
          </cell>
          <cell r="H702">
            <v>13.081</v>
          </cell>
          <cell r="I702">
            <v>0</v>
          </cell>
          <cell r="J702">
            <v>18.669</v>
          </cell>
          <cell r="K702">
            <v>0</v>
          </cell>
          <cell r="L702">
            <v>19.8</v>
          </cell>
          <cell r="M702">
            <v>9698192.2164799999</v>
          </cell>
          <cell r="N702">
            <v>122083.6268</v>
          </cell>
          <cell r="O702">
            <v>69153.410079999987</v>
          </cell>
          <cell r="P702">
            <v>51.815999999999995</v>
          </cell>
          <cell r="Q702">
            <v>5535877.9604799999</v>
          </cell>
          <cell r="R702">
            <v>99469.478479999991</v>
          </cell>
          <cell r="S702">
            <v>64565.032159999995</v>
          </cell>
          <cell r="T702">
            <v>39.369999999999997</v>
          </cell>
          <cell r="U702">
            <v>165660.10738879998</v>
          </cell>
          <cell r="V702">
            <v>148768870.0632132</v>
          </cell>
        </row>
        <row r="703">
          <cell r="B703" t="str">
            <v>WT180X25.5</v>
          </cell>
          <cell r="C703">
            <v>25.298719999999999</v>
          </cell>
          <cell r="D703">
            <v>3225.7999999999997</v>
          </cell>
          <cell r="E703">
            <v>177.54599999999999</v>
          </cell>
          <cell r="F703">
            <v>171.45</v>
          </cell>
          <cell r="G703">
            <v>7.238999999999999</v>
          </cell>
          <cell r="H703">
            <v>11.557</v>
          </cell>
          <cell r="I703">
            <v>0</v>
          </cell>
          <cell r="J703">
            <v>18.605499999999999</v>
          </cell>
          <cell r="K703">
            <v>0</v>
          </cell>
          <cell r="L703">
            <v>21.5</v>
          </cell>
          <cell r="M703">
            <v>8699236.7950399984</v>
          </cell>
          <cell r="N703">
            <v>110448.81135999999</v>
          </cell>
          <cell r="O703">
            <v>62762.455119999999</v>
          </cell>
          <cell r="P703">
            <v>51.815999999999995</v>
          </cell>
          <cell r="Q703">
            <v>4828284.5369599992</v>
          </cell>
          <cell r="R703">
            <v>87179.180479999995</v>
          </cell>
          <cell r="S703">
            <v>56535.370799999997</v>
          </cell>
          <cell r="T703">
            <v>38.862000000000002</v>
          </cell>
          <cell r="U703">
            <v>118209.72487039998</v>
          </cell>
          <cell r="V703">
            <v>107414346.6160384</v>
          </cell>
        </row>
        <row r="704">
          <cell r="B704" t="str">
            <v>WT180X22</v>
          </cell>
          <cell r="C704">
            <v>22.322399999999998</v>
          </cell>
          <cell r="D704">
            <v>2851.6071999999999</v>
          </cell>
          <cell r="E704">
            <v>175.768</v>
          </cell>
          <cell r="F704">
            <v>170.94200000000001</v>
          </cell>
          <cell r="G704">
            <v>6.8579999999999997</v>
          </cell>
          <cell r="H704">
            <v>9.7789999999999999</v>
          </cell>
          <cell r="I704">
            <v>0</v>
          </cell>
          <cell r="J704">
            <v>18.795999999999999</v>
          </cell>
          <cell r="K704">
            <v>0</v>
          </cell>
          <cell r="L704">
            <v>22.7</v>
          </cell>
          <cell r="M704">
            <v>7908397.0863999994</v>
          </cell>
          <cell r="N704">
            <v>102419.15</v>
          </cell>
          <cell r="O704">
            <v>58174.077199999992</v>
          </cell>
          <cell r="P704">
            <v>52.577999999999996</v>
          </cell>
          <cell r="Q704">
            <v>4074905.6566239991</v>
          </cell>
          <cell r="R704">
            <v>73577.917359999992</v>
          </cell>
          <cell r="S704">
            <v>47686.356240000001</v>
          </cell>
          <cell r="T704">
            <v>37.845999999999997</v>
          </cell>
          <cell r="U704">
            <v>79083.970863999988</v>
          </cell>
          <cell r="V704">
            <v>77069793.697007537</v>
          </cell>
        </row>
        <row r="705">
          <cell r="B705" t="str">
            <v>WT180X19.5</v>
          </cell>
          <cell r="C705">
            <v>19.346080000000001</v>
          </cell>
          <cell r="D705">
            <v>2483.866</v>
          </cell>
          <cell r="E705">
            <v>176.78399999999999</v>
          </cell>
          <cell r="F705">
            <v>127.762</v>
          </cell>
          <cell r="G705">
            <v>6.4769999999999994</v>
          </cell>
          <cell r="H705">
            <v>10.667999999999999</v>
          </cell>
          <cell r="I705">
            <v>0</v>
          </cell>
          <cell r="J705">
            <v>17.907</v>
          </cell>
          <cell r="K705">
            <v>0</v>
          </cell>
          <cell r="L705">
            <v>24.1</v>
          </cell>
          <cell r="M705">
            <v>7200803.6628799997</v>
          </cell>
          <cell r="N705">
            <v>96519.806959999987</v>
          </cell>
          <cell r="O705">
            <v>54241.181839999997</v>
          </cell>
          <cell r="P705">
            <v>53.847999999999999</v>
          </cell>
          <cell r="Q705">
            <v>1852229.8439199999</v>
          </cell>
          <cell r="R705">
            <v>45228.296639999993</v>
          </cell>
          <cell r="S705">
            <v>29005.103279999999</v>
          </cell>
          <cell r="T705">
            <v>27.431999999999999</v>
          </cell>
          <cell r="U705">
            <v>74505.425182399995</v>
          </cell>
          <cell r="V705">
            <v>55586924.373799868</v>
          </cell>
        </row>
        <row r="706">
          <cell r="B706" t="str">
            <v>WT180X16.45</v>
          </cell>
          <cell r="C706">
            <v>16.369759999999999</v>
          </cell>
          <cell r="D706">
            <v>2096.77</v>
          </cell>
          <cell r="E706">
            <v>174.49799999999999</v>
          </cell>
          <cell r="F706">
            <v>127</v>
          </cell>
          <cell r="G706">
            <v>5.8419999999999996</v>
          </cell>
          <cell r="H706">
            <v>8.5090000000000003</v>
          </cell>
          <cell r="I706">
            <v>0</v>
          </cell>
          <cell r="J706">
            <v>18.478499999999997</v>
          </cell>
          <cell r="K706">
            <v>0</v>
          </cell>
          <cell r="L706">
            <v>26.7</v>
          </cell>
          <cell r="M706">
            <v>6160225.0988799995</v>
          </cell>
          <cell r="N706">
            <v>85212.732799999998</v>
          </cell>
          <cell r="O706">
            <v>47686.356240000001</v>
          </cell>
          <cell r="P706">
            <v>54.356000000000002</v>
          </cell>
          <cell r="Q706">
            <v>1456809.9896</v>
          </cell>
          <cell r="R706">
            <v>35887.670159999994</v>
          </cell>
          <cell r="S706">
            <v>22941.889599999995</v>
          </cell>
          <cell r="T706">
            <v>26.416</v>
          </cell>
          <cell r="U706">
            <v>43288.068262399996</v>
          </cell>
          <cell r="V706">
            <v>35983806.116372861</v>
          </cell>
        </row>
        <row r="707">
          <cell r="B707" t="str">
            <v>WT155X250</v>
          </cell>
          <cell r="C707">
            <v>250.01087999999999</v>
          </cell>
          <cell r="D707">
            <v>31870.903999999999</v>
          </cell>
          <cell r="E707">
            <v>213.614</v>
          </cell>
          <cell r="F707">
            <v>340.36</v>
          </cell>
          <cell r="G707">
            <v>45.211999999999996</v>
          </cell>
          <cell r="H707">
            <v>75.183999999999997</v>
          </cell>
          <cell r="I707">
            <v>0</v>
          </cell>
          <cell r="J707">
            <v>23.241</v>
          </cell>
          <cell r="K707">
            <v>0</v>
          </cell>
          <cell r="L707">
            <v>2.74</v>
          </cell>
          <cell r="M707">
            <v>79083970.863999993</v>
          </cell>
          <cell r="N707">
            <v>1120875.1776000001</v>
          </cell>
          <cell r="O707">
            <v>511276.39679999993</v>
          </cell>
          <cell r="P707">
            <v>49.783999999999999</v>
          </cell>
          <cell r="Q707">
            <v>246825235.38079998</v>
          </cell>
          <cell r="R707">
            <v>2245027.7679999997</v>
          </cell>
          <cell r="S707">
            <v>1451893.8703999997</v>
          </cell>
          <cell r="T707">
            <v>88.138000000000005</v>
          </cell>
          <cell r="U707">
            <v>49947771.071999997</v>
          </cell>
          <cell r="V707">
            <v>129165751805.78616</v>
          </cell>
        </row>
        <row r="708">
          <cell r="B708" t="str">
            <v>WT155X227</v>
          </cell>
          <cell r="C708">
            <v>226.9444</v>
          </cell>
          <cell r="D708">
            <v>28903.167999999998</v>
          </cell>
          <cell r="E708">
            <v>207.26399999999998</v>
          </cell>
          <cell r="F708">
            <v>335.28</v>
          </cell>
          <cell r="G708">
            <v>41.401999999999994</v>
          </cell>
          <cell r="H708">
            <v>68.833999999999989</v>
          </cell>
          <cell r="I708">
            <v>0</v>
          </cell>
          <cell r="J708">
            <v>23.241</v>
          </cell>
          <cell r="K708">
            <v>0</v>
          </cell>
          <cell r="L708">
            <v>2.99</v>
          </cell>
          <cell r="M708">
            <v>67429490.9472</v>
          </cell>
          <cell r="N708">
            <v>968475.48239999998</v>
          </cell>
          <cell r="O708">
            <v>442450.72799999994</v>
          </cell>
          <cell r="P708">
            <v>48.26</v>
          </cell>
          <cell r="Q708">
            <v>218521498.43999997</v>
          </cell>
          <cell r="R708">
            <v>1999221.8079999997</v>
          </cell>
          <cell r="S708">
            <v>1299494.1751999999</v>
          </cell>
          <cell r="T708">
            <v>86.867999999999995</v>
          </cell>
          <cell r="U708">
            <v>38293291.155199997</v>
          </cell>
          <cell r="V708">
            <v>95598768488.27417</v>
          </cell>
        </row>
        <row r="709">
          <cell r="B709" t="str">
            <v>WT155X207.5</v>
          </cell>
          <cell r="C709">
            <v>207.59832</v>
          </cell>
          <cell r="D709">
            <v>26451.559999999998</v>
          </cell>
          <cell r="E709">
            <v>201.42199999999997</v>
          </cell>
          <cell r="F709">
            <v>332.73999999999995</v>
          </cell>
          <cell r="G709">
            <v>38.862000000000002</v>
          </cell>
          <cell r="H709">
            <v>62.738</v>
          </cell>
          <cell r="I709">
            <v>0</v>
          </cell>
          <cell r="J709">
            <v>22.986999999999995</v>
          </cell>
          <cell r="K709">
            <v>0</v>
          </cell>
          <cell r="L709">
            <v>3.17</v>
          </cell>
          <cell r="M709">
            <v>58688631.009599991</v>
          </cell>
          <cell r="N709">
            <v>850488.62159999995</v>
          </cell>
          <cell r="O709">
            <v>394928.24239999999</v>
          </cell>
          <cell r="P709">
            <v>47.244</v>
          </cell>
          <cell r="Q709">
            <v>195212538.60639998</v>
          </cell>
          <cell r="R709">
            <v>1802577.0399999998</v>
          </cell>
          <cell r="S709">
            <v>1168397.6631999998</v>
          </cell>
          <cell r="T709">
            <v>85.85199999999999</v>
          </cell>
          <cell r="U709">
            <v>29510808.075039998</v>
          </cell>
          <cell r="V709">
            <v>71699076366.205627</v>
          </cell>
        </row>
        <row r="710">
          <cell r="B710" t="str">
            <v>WT155X187.5</v>
          </cell>
          <cell r="C710">
            <v>187.50816</v>
          </cell>
          <cell r="D710">
            <v>23870.92</v>
          </cell>
          <cell r="E710">
            <v>195.83399999999997</v>
          </cell>
          <cell r="F710">
            <v>330.2</v>
          </cell>
          <cell r="G710">
            <v>35.559999999999995</v>
          </cell>
          <cell r="H710">
            <v>57.15</v>
          </cell>
          <cell r="I710">
            <v>0</v>
          </cell>
          <cell r="J710">
            <v>22.225000000000001</v>
          </cell>
          <cell r="K710">
            <v>0</v>
          </cell>
          <cell r="L710">
            <v>3.48</v>
          </cell>
          <cell r="M710">
            <v>50364002.497599997</v>
          </cell>
          <cell r="N710">
            <v>734140.46719999984</v>
          </cell>
          <cell r="O710">
            <v>342489.63759999996</v>
          </cell>
          <cell r="P710">
            <v>45.973999999999997</v>
          </cell>
          <cell r="Q710">
            <v>172319810.19839999</v>
          </cell>
          <cell r="R710">
            <v>1604293.5655999999</v>
          </cell>
          <cell r="S710">
            <v>1042217.2703999999</v>
          </cell>
          <cell r="T710">
            <v>84.835999999999999</v>
          </cell>
          <cell r="U710">
            <v>22268381.269599997</v>
          </cell>
          <cell r="V710">
            <v>52364493975.318718</v>
          </cell>
        </row>
        <row r="711">
          <cell r="B711" t="str">
            <v>WT155X171</v>
          </cell>
          <cell r="C711">
            <v>171.13839999999999</v>
          </cell>
          <cell r="D711">
            <v>21870.923999999999</v>
          </cell>
          <cell r="E711">
            <v>191.262</v>
          </cell>
          <cell r="F711">
            <v>327.65999999999997</v>
          </cell>
          <cell r="G711">
            <v>32.765999999999998</v>
          </cell>
          <cell r="H711">
            <v>52.577999999999996</v>
          </cell>
          <cell r="I711">
            <v>0</v>
          </cell>
          <cell r="J711">
            <v>22.034500000000001</v>
          </cell>
          <cell r="K711">
            <v>0</v>
          </cell>
          <cell r="L711">
            <v>3.78</v>
          </cell>
          <cell r="M711">
            <v>44120531.113599993</v>
          </cell>
          <cell r="N711">
            <v>645650.32159999991</v>
          </cell>
          <cell r="O711">
            <v>303160.68399999995</v>
          </cell>
          <cell r="P711">
            <v>44.957999999999998</v>
          </cell>
          <cell r="Q711">
            <v>154421858.8976</v>
          </cell>
          <cell r="R711">
            <v>1448616.4575999998</v>
          </cell>
          <cell r="S711">
            <v>942256.17999999993</v>
          </cell>
          <cell r="T711">
            <v>84.073999999999998</v>
          </cell>
          <cell r="U711">
            <v>17315227.304959998</v>
          </cell>
          <cell r="V711">
            <v>39743308247.934204</v>
          </cell>
        </row>
        <row r="712">
          <cell r="B712" t="str">
            <v>WT155X156.5</v>
          </cell>
          <cell r="C712">
            <v>156.2568</v>
          </cell>
          <cell r="D712">
            <v>19935.444</v>
          </cell>
          <cell r="E712">
            <v>186.94399999999999</v>
          </cell>
          <cell r="F712">
            <v>325.12</v>
          </cell>
          <cell r="G712">
            <v>29.971999999999998</v>
          </cell>
          <cell r="H712">
            <v>48.26</v>
          </cell>
          <cell r="I712">
            <v>0</v>
          </cell>
          <cell r="J712">
            <v>23.177500000000002</v>
          </cell>
          <cell r="K712">
            <v>0</v>
          </cell>
          <cell r="L712">
            <v>4.12</v>
          </cell>
          <cell r="M712">
            <v>38334914.297759995</v>
          </cell>
          <cell r="N712">
            <v>565353.70799999998</v>
          </cell>
          <cell r="O712">
            <v>268747.84959999996</v>
          </cell>
          <cell r="P712">
            <v>43.942</v>
          </cell>
          <cell r="Q712">
            <v>138188833.2992</v>
          </cell>
          <cell r="R712">
            <v>1306049.0008</v>
          </cell>
          <cell r="S712">
            <v>850488.62159999995</v>
          </cell>
          <cell r="T712">
            <v>83.311999999999983</v>
          </cell>
          <cell r="U712">
            <v>13361028.76176</v>
          </cell>
          <cell r="V712">
            <v>30076017052.490749</v>
          </cell>
        </row>
        <row r="713">
          <cell r="B713" t="str">
            <v>WT155X141.5</v>
          </cell>
          <cell r="C713">
            <v>141.37520000000001</v>
          </cell>
          <cell r="D713">
            <v>17999.964</v>
          </cell>
          <cell r="E713">
            <v>182.626</v>
          </cell>
          <cell r="F713">
            <v>322.58</v>
          </cell>
          <cell r="G713">
            <v>26.923999999999999</v>
          </cell>
          <cell r="H713">
            <v>44.195999999999998</v>
          </cell>
          <cell r="I713">
            <v>0</v>
          </cell>
          <cell r="J713">
            <v>22.478999999999999</v>
          </cell>
          <cell r="K713">
            <v>0</v>
          </cell>
          <cell r="L713">
            <v>4.58</v>
          </cell>
          <cell r="M713">
            <v>32882282.622399997</v>
          </cell>
          <cell r="N713">
            <v>488334.50719999999</v>
          </cell>
          <cell r="O713">
            <v>232696.30879999997</v>
          </cell>
          <cell r="P713">
            <v>42.671999999999997</v>
          </cell>
          <cell r="Q713">
            <v>122788270.55199999</v>
          </cell>
          <cell r="R713">
            <v>1166758.9568</v>
          </cell>
          <cell r="S713">
            <v>761998.47599999991</v>
          </cell>
          <cell r="T713">
            <v>82.55</v>
          </cell>
          <cell r="U713">
            <v>10114423.64208</v>
          </cell>
          <cell r="V713">
            <v>22046794642.941879</v>
          </cell>
        </row>
        <row r="714">
          <cell r="B714" t="str">
            <v>WT155X126.5</v>
          </cell>
          <cell r="C714">
            <v>126.4936</v>
          </cell>
          <cell r="D714">
            <v>16129</v>
          </cell>
          <cell r="E714">
            <v>178.30799999999999</v>
          </cell>
          <cell r="F714">
            <v>320.03999999999996</v>
          </cell>
          <cell r="G714">
            <v>24.383999999999997</v>
          </cell>
          <cell r="H714">
            <v>39.624000000000002</v>
          </cell>
          <cell r="I714">
            <v>0</v>
          </cell>
          <cell r="J714">
            <v>22.288499999999992</v>
          </cell>
          <cell r="K714">
            <v>0</v>
          </cell>
          <cell r="L714">
            <v>5.0599999999999996</v>
          </cell>
          <cell r="M714">
            <v>28220490.655679997</v>
          </cell>
          <cell r="N714">
            <v>419508.83840000001</v>
          </cell>
          <cell r="O714">
            <v>201560.8872</v>
          </cell>
          <cell r="P714">
            <v>41.91</v>
          </cell>
          <cell r="Q714">
            <v>107803939.2304</v>
          </cell>
          <cell r="R714">
            <v>1030746.3255999999</v>
          </cell>
          <cell r="S714">
            <v>675147.0368</v>
          </cell>
          <cell r="T714">
            <v>81.787999999999997</v>
          </cell>
          <cell r="U714">
            <v>7367296.2331199991</v>
          </cell>
          <cell r="V714">
            <v>15655641019.287596</v>
          </cell>
        </row>
        <row r="715">
          <cell r="B715" t="str">
            <v>WT155X113</v>
          </cell>
          <cell r="C715">
            <v>113.10015999999999</v>
          </cell>
          <cell r="D715">
            <v>14451.583999999999</v>
          </cell>
          <cell r="E715">
            <v>174.244</v>
          </cell>
          <cell r="F715">
            <v>317.5</v>
          </cell>
          <cell r="G715">
            <v>22.097999999999999</v>
          </cell>
          <cell r="H715">
            <v>35.559999999999995</v>
          </cell>
          <cell r="I715">
            <v>0</v>
          </cell>
          <cell r="J715">
            <v>23.177500000000002</v>
          </cell>
          <cell r="K715">
            <v>0</v>
          </cell>
          <cell r="L715">
            <v>5.58</v>
          </cell>
          <cell r="M715">
            <v>24349538.397599999</v>
          </cell>
          <cell r="N715">
            <v>360515.40799999994</v>
          </cell>
          <cell r="O715">
            <v>176980.29120000001</v>
          </cell>
          <cell r="P715">
            <v>41.148000000000003</v>
          </cell>
          <cell r="Q715">
            <v>94484533.61119999</v>
          </cell>
          <cell r="R715">
            <v>911120.75839999993</v>
          </cell>
          <cell r="S715">
            <v>596489.12959999987</v>
          </cell>
          <cell r="T715">
            <v>81.025999999999996</v>
          </cell>
          <cell r="U715">
            <v>5327762.24768</v>
          </cell>
          <cell r="V715">
            <v>11090531288.105963</v>
          </cell>
        </row>
        <row r="716">
          <cell r="B716" t="str">
            <v>WT155X101</v>
          </cell>
          <cell r="C716">
            <v>101.19488</v>
          </cell>
          <cell r="D716">
            <v>12903.199999999999</v>
          </cell>
          <cell r="E716">
            <v>170.434</v>
          </cell>
          <cell r="F716">
            <v>314.95999999999998</v>
          </cell>
          <cell r="G716">
            <v>20.065999999999999</v>
          </cell>
          <cell r="H716">
            <v>31.75</v>
          </cell>
          <cell r="I716">
            <v>0</v>
          </cell>
          <cell r="J716">
            <v>22.224999999999994</v>
          </cell>
          <cell r="K716">
            <v>0</v>
          </cell>
          <cell r="L716">
            <v>6.15</v>
          </cell>
          <cell r="M716">
            <v>21061310.135359999</v>
          </cell>
          <cell r="N716">
            <v>311354.21599999996</v>
          </cell>
          <cell r="O716">
            <v>155021.62544</v>
          </cell>
          <cell r="P716">
            <v>40.386000000000003</v>
          </cell>
          <cell r="Q716">
            <v>82830053.694399998</v>
          </cell>
          <cell r="R716">
            <v>801327.42959999992</v>
          </cell>
          <cell r="S716">
            <v>526024.75439999998</v>
          </cell>
          <cell r="T716">
            <v>80.263999999999996</v>
          </cell>
          <cell r="U716">
            <v>3833491.4297759999</v>
          </cell>
          <cell r="V716">
            <v>7760686543.0087738</v>
          </cell>
        </row>
        <row r="717">
          <cell r="B717" t="str">
            <v>WT155X89.5</v>
          </cell>
          <cell r="C717">
            <v>89.289599999999993</v>
          </cell>
          <cell r="D717">
            <v>11354.816000000001</v>
          </cell>
          <cell r="E717">
            <v>166.62399999999997</v>
          </cell>
          <cell r="F717">
            <v>312.42</v>
          </cell>
          <cell r="G717">
            <v>18.033999999999999</v>
          </cell>
          <cell r="H717">
            <v>28.194000000000003</v>
          </cell>
          <cell r="I717">
            <v>0</v>
          </cell>
          <cell r="J717">
            <v>22.605999999999995</v>
          </cell>
          <cell r="K717">
            <v>0</v>
          </cell>
          <cell r="L717">
            <v>6.84</v>
          </cell>
          <cell r="M717">
            <v>18064443.871039998</v>
          </cell>
          <cell r="N717">
            <v>265470.43679999997</v>
          </cell>
          <cell r="O717">
            <v>134701.66608</v>
          </cell>
          <cell r="P717">
            <v>39.878</v>
          </cell>
          <cell r="Q717">
            <v>71591805.203199998</v>
          </cell>
          <cell r="R717">
            <v>699727.63280000002</v>
          </cell>
          <cell r="S717">
            <v>458837.79199999996</v>
          </cell>
          <cell r="T717">
            <v>79.501999999999995</v>
          </cell>
          <cell r="U717">
            <v>2672205.7523519997</v>
          </cell>
          <cell r="V717">
            <v>5290156570.8398905</v>
          </cell>
        </row>
        <row r="718">
          <cell r="B718" t="str">
            <v>WT155X79</v>
          </cell>
          <cell r="C718">
            <v>78.872479999999996</v>
          </cell>
          <cell r="D718">
            <v>10064.495999999999</v>
          </cell>
          <cell r="E718">
            <v>163.82999999999998</v>
          </cell>
          <cell r="F718">
            <v>309.87999999999994</v>
          </cell>
          <cell r="G718">
            <v>15.493999999999998</v>
          </cell>
          <cell r="H718">
            <v>25.145999999999997</v>
          </cell>
          <cell r="I718">
            <v>0</v>
          </cell>
          <cell r="J718">
            <v>22.479000000000003</v>
          </cell>
          <cell r="K718">
            <v>0</v>
          </cell>
          <cell r="L718">
            <v>7.96</v>
          </cell>
          <cell r="M718">
            <v>15109200.749279998</v>
          </cell>
          <cell r="N718">
            <v>222864.07039999997</v>
          </cell>
          <cell r="O718">
            <v>113398.48287999998</v>
          </cell>
          <cell r="P718">
            <v>38.862000000000002</v>
          </cell>
          <cell r="Q718">
            <v>62850945.265599996</v>
          </cell>
          <cell r="R718">
            <v>614514.89999999991</v>
          </cell>
          <cell r="S718">
            <v>404760.48079999996</v>
          </cell>
          <cell r="T718">
            <v>78.993999999999986</v>
          </cell>
          <cell r="U718">
            <v>1893852.9864799997</v>
          </cell>
          <cell r="V718">
            <v>3652087784.9453053</v>
          </cell>
        </row>
        <row r="719">
          <cell r="B719" t="str">
            <v>WT155X71.5</v>
          </cell>
          <cell r="C719">
            <v>71.43168</v>
          </cell>
          <cell r="D719">
            <v>9096.7559999999994</v>
          </cell>
          <cell r="E719">
            <v>161.54400000000001</v>
          </cell>
          <cell r="F719">
            <v>309.87999999999994</v>
          </cell>
          <cell r="G719">
            <v>13.97</v>
          </cell>
          <cell r="H719">
            <v>22.86</v>
          </cell>
          <cell r="I719">
            <v>0</v>
          </cell>
          <cell r="J719">
            <v>23.177499999999995</v>
          </cell>
          <cell r="K719">
            <v>0</v>
          </cell>
          <cell r="L719">
            <v>8.83</v>
          </cell>
          <cell r="M719">
            <v>13319405.619199999</v>
          </cell>
          <cell r="N719">
            <v>195006.06159999999</v>
          </cell>
          <cell r="O719">
            <v>100288.83167999999</v>
          </cell>
          <cell r="P719">
            <v>38.353999999999999</v>
          </cell>
          <cell r="Q719">
            <v>56191242.455999993</v>
          </cell>
          <cell r="R719">
            <v>552244.05680000002</v>
          </cell>
          <cell r="S719">
            <v>363792.82079999993</v>
          </cell>
          <cell r="T719">
            <v>78.48599999999999</v>
          </cell>
          <cell r="U719">
            <v>1423511.4755519999</v>
          </cell>
          <cell r="V719">
            <v>2712212252.0549693</v>
          </cell>
        </row>
        <row r="720">
          <cell r="B720" t="str">
            <v>WT155X64.5</v>
          </cell>
          <cell r="C720">
            <v>64.734960000000001</v>
          </cell>
          <cell r="D720">
            <v>8258.0480000000007</v>
          </cell>
          <cell r="E720">
            <v>159.25799999999998</v>
          </cell>
          <cell r="F720">
            <v>307.33999999999997</v>
          </cell>
          <cell r="G720">
            <v>13.081</v>
          </cell>
          <cell r="H720">
            <v>20.574000000000002</v>
          </cell>
          <cell r="I720">
            <v>0</v>
          </cell>
          <cell r="J720">
            <v>22.288499999999996</v>
          </cell>
          <cell r="K720">
            <v>0</v>
          </cell>
          <cell r="L720">
            <v>9.43</v>
          </cell>
          <cell r="M720">
            <v>12029088.199839998</v>
          </cell>
          <cell r="N720">
            <v>175341.58479999998</v>
          </cell>
          <cell r="O720">
            <v>91767.55839999998</v>
          </cell>
          <cell r="P720">
            <v>38.099999999999994</v>
          </cell>
          <cell r="Q720">
            <v>49947771.071999997</v>
          </cell>
          <cell r="R720">
            <v>494889.33279999992</v>
          </cell>
          <cell r="S720">
            <v>326102.57359999995</v>
          </cell>
          <cell r="T720">
            <v>77.977999999999994</v>
          </cell>
          <cell r="U720">
            <v>1057227.8210239999</v>
          </cell>
          <cell r="V720">
            <v>1971053260.4043045</v>
          </cell>
        </row>
        <row r="721">
          <cell r="B721" t="str">
            <v>WT155X58.5</v>
          </cell>
          <cell r="C721">
            <v>58.782319999999999</v>
          </cell>
          <cell r="D721">
            <v>7483.8559999999998</v>
          </cell>
          <cell r="E721">
            <v>157.226</v>
          </cell>
          <cell r="F721">
            <v>307.33999999999997</v>
          </cell>
          <cell r="G721">
            <v>11.937999999999999</v>
          </cell>
          <cell r="H721">
            <v>18.668999999999997</v>
          </cell>
          <cell r="I721">
            <v>0</v>
          </cell>
          <cell r="J721">
            <v>22.606000000000002</v>
          </cell>
          <cell r="K721">
            <v>0</v>
          </cell>
          <cell r="L721">
            <v>10.3</v>
          </cell>
          <cell r="M721">
            <v>10738770.780479999</v>
          </cell>
          <cell r="N721">
            <v>155513.23736</v>
          </cell>
          <cell r="O721">
            <v>82426.931920000003</v>
          </cell>
          <cell r="P721">
            <v>37.845999999999997</v>
          </cell>
          <cell r="Q721">
            <v>44952993.964799993</v>
          </cell>
          <cell r="R721">
            <v>444089.43439999997</v>
          </cell>
          <cell r="S721">
            <v>293328.44559999998</v>
          </cell>
          <cell r="T721">
            <v>77.469999999999985</v>
          </cell>
          <cell r="U721">
            <v>795002.02289599983</v>
          </cell>
          <cell r="V721">
            <v>1458149755.312721</v>
          </cell>
        </row>
        <row r="722">
          <cell r="B722" t="str">
            <v>WT155X53.5</v>
          </cell>
          <cell r="C722">
            <v>53.57376</v>
          </cell>
          <cell r="D722">
            <v>6838.695999999999</v>
          </cell>
          <cell r="E722">
            <v>155.702</v>
          </cell>
          <cell r="F722">
            <v>304.79999999999995</v>
          </cell>
          <cell r="G722">
            <v>10.921999999999999</v>
          </cell>
          <cell r="H722">
            <v>17.018000000000001</v>
          </cell>
          <cell r="I722">
            <v>0</v>
          </cell>
          <cell r="J722">
            <v>22.669499999999999</v>
          </cell>
          <cell r="K722">
            <v>0</v>
          </cell>
          <cell r="L722">
            <v>11.3</v>
          </cell>
          <cell r="M722">
            <v>9656569.0739199985</v>
          </cell>
          <cell r="N722">
            <v>138962.30272000001</v>
          </cell>
          <cell r="O722">
            <v>74397.27055999999</v>
          </cell>
          <cell r="P722">
            <v>37.591999999999999</v>
          </cell>
          <cell r="Q722">
            <v>40582563.995999999</v>
          </cell>
          <cell r="R722">
            <v>403121.77439999999</v>
          </cell>
          <cell r="S722">
            <v>265470.43679999997</v>
          </cell>
          <cell r="T722">
            <v>77.215999999999994</v>
          </cell>
          <cell r="U722">
            <v>607697.88137599989</v>
          </cell>
          <cell r="V722">
            <v>1092940976.8181908</v>
          </cell>
        </row>
        <row r="723">
          <cell r="B723" t="str">
            <v>WT155X48.5</v>
          </cell>
          <cell r="C723">
            <v>48.365199999999994</v>
          </cell>
          <cell r="D723">
            <v>6154.826399999999</v>
          </cell>
          <cell r="E723">
            <v>153.92399999999998</v>
          </cell>
          <cell r="F723">
            <v>304.79999999999995</v>
          </cell>
          <cell r="G723">
            <v>9.9060000000000006</v>
          </cell>
          <cell r="H723">
            <v>15.366999999999999</v>
          </cell>
          <cell r="I723">
            <v>0</v>
          </cell>
          <cell r="J723">
            <v>22.732999999999997</v>
          </cell>
          <cell r="K723">
            <v>0</v>
          </cell>
          <cell r="L723">
            <v>12.5</v>
          </cell>
          <cell r="M723">
            <v>8574367.3673599996</v>
          </cell>
          <cell r="N723">
            <v>122902.97999999998</v>
          </cell>
          <cell r="O723">
            <v>66531.479839999985</v>
          </cell>
          <cell r="P723">
            <v>37.337999999999994</v>
          </cell>
          <cell r="Q723">
            <v>36295380.312319994</v>
          </cell>
          <cell r="R723">
            <v>360515.40799999994</v>
          </cell>
          <cell r="S723">
            <v>237612.42799999999</v>
          </cell>
          <cell r="T723">
            <v>76.707999999999998</v>
          </cell>
          <cell r="U723">
            <v>453692.25390399998</v>
          </cell>
          <cell r="V723">
            <v>797551523.62408507</v>
          </cell>
        </row>
        <row r="724">
          <cell r="B724" t="str">
            <v>WT155X43</v>
          </cell>
          <cell r="C724">
            <v>43.156639999999996</v>
          </cell>
          <cell r="D724">
            <v>5496.7631999999994</v>
          </cell>
          <cell r="E724">
            <v>154.93999999999997</v>
          </cell>
          <cell r="F724">
            <v>254</v>
          </cell>
          <cell r="G724">
            <v>9.1439999999999984</v>
          </cell>
          <cell r="H724">
            <v>16.256</v>
          </cell>
          <cell r="I724">
            <v>0</v>
          </cell>
          <cell r="J724">
            <v>21.843999999999994</v>
          </cell>
          <cell r="K724">
            <v>0</v>
          </cell>
          <cell r="L724">
            <v>13.5</v>
          </cell>
          <cell r="M724">
            <v>7950020.22896</v>
          </cell>
          <cell r="N724">
            <v>114217.83607999998</v>
          </cell>
          <cell r="O724">
            <v>61615.360639999992</v>
          </cell>
          <cell r="P724">
            <v>38.099999999999994</v>
          </cell>
          <cell r="Q724">
            <v>22268381.269599997</v>
          </cell>
          <cell r="R724">
            <v>265470.43679999997</v>
          </cell>
          <cell r="S724">
            <v>175341.58479999998</v>
          </cell>
          <cell r="T724">
            <v>63.753999999999991</v>
          </cell>
          <cell r="U724">
            <v>437042.99687999999</v>
          </cell>
          <cell r="V724">
            <v>558554602.40339971</v>
          </cell>
        </row>
        <row r="725">
          <cell r="B725" t="str">
            <v>WT155X39.5</v>
          </cell>
          <cell r="C725">
            <v>39.436239999999998</v>
          </cell>
          <cell r="D725">
            <v>5019.3447999999999</v>
          </cell>
          <cell r="E725">
            <v>153.16200000000001</v>
          </cell>
          <cell r="F725">
            <v>253.74599999999998</v>
          </cell>
          <cell r="G725">
            <v>8.7629999999999981</v>
          </cell>
          <cell r="H725">
            <v>14.604999999999999</v>
          </cell>
          <cell r="I725">
            <v>0</v>
          </cell>
          <cell r="J725">
            <v>20.32</v>
          </cell>
          <cell r="K725">
            <v>0</v>
          </cell>
          <cell r="L725">
            <v>14.1</v>
          </cell>
          <cell r="M725">
            <v>7367296.2331199991</v>
          </cell>
          <cell r="N725">
            <v>105860.43343999999</v>
          </cell>
          <cell r="O725">
            <v>58010.206559999999</v>
          </cell>
          <cell r="P725">
            <v>38.353999999999999</v>
          </cell>
          <cell r="Q725">
            <v>19937485.286239997</v>
          </cell>
          <cell r="R725">
            <v>237612.42799999999</v>
          </cell>
          <cell r="S725">
            <v>156988.07311999999</v>
          </cell>
          <cell r="T725">
            <v>62.991999999999997</v>
          </cell>
          <cell r="U725">
            <v>327990.3633728</v>
          </cell>
          <cell r="V725">
            <v>410859875.80634689</v>
          </cell>
        </row>
        <row r="726">
          <cell r="B726" t="str">
            <v>WT155X37</v>
          </cell>
          <cell r="C726">
            <v>37.204000000000001</v>
          </cell>
          <cell r="D726">
            <v>4709.6679999999997</v>
          </cell>
          <cell r="E726">
            <v>154.93999999999997</v>
          </cell>
          <cell r="F726">
            <v>205.232</v>
          </cell>
          <cell r="G726">
            <v>9.3979999999999997</v>
          </cell>
          <cell r="H726">
            <v>16.256</v>
          </cell>
          <cell r="I726">
            <v>0</v>
          </cell>
          <cell r="J726">
            <v>21.843999999999994</v>
          </cell>
          <cell r="K726">
            <v>0</v>
          </cell>
          <cell r="L726">
            <v>13.4</v>
          </cell>
          <cell r="M726">
            <v>7783527.6587199988</v>
          </cell>
          <cell r="N726">
            <v>112743.00031999999</v>
          </cell>
          <cell r="O726">
            <v>62106.972559999995</v>
          </cell>
          <cell r="P726">
            <v>40.64</v>
          </cell>
          <cell r="Q726">
            <v>11737726.201919999</v>
          </cell>
          <cell r="R726">
            <v>173702.87839999999</v>
          </cell>
          <cell r="S726">
            <v>114217.83607999998</v>
          </cell>
          <cell r="T726">
            <v>49.783999999999999</v>
          </cell>
          <cell r="U726">
            <v>355877.86888799997</v>
          </cell>
          <cell r="V726">
            <v>330299115.84431803</v>
          </cell>
        </row>
        <row r="727">
          <cell r="B727" t="str">
            <v>WT155X33.5</v>
          </cell>
          <cell r="C727">
            <v>33.483599999999996</v>
          </cell>
          <cell r="D727">
            <v>4232.2495999999992</v>
          </cell>
          <cell r="E727">
            <v>153.16200000000001</v>
          </cell>
          <cell r="F727">
            <v>204.47</v>
          </cell>
          <cell r="G727">
            <v>8.5090000000000003</v>
          </cell>
          <cell r="H727">
            <v>14.604999999999999</v>
          </cell>
          <cell r="I727">
            <v>0</v>
          </cell>
          <cell r="J727">
            <v>20.32</v>
          </cell>
          <cell r="K727">
            <v>0</v>
          </cell>
          <cell r="L727">
            <v>14.8</v>
          </cell>
          <cell r="M727">
            <v>6909441.6649599997</v>
          </cell>
          <cell r="N727">
            <v>99961.090399999986</v>
          </cell>
          <cell r="O727">
            <v>55552.146959999998</v>
          </cell>
          <cell r="P727">
            <v>40.386000000000003</v>
          </cell>
          <cell r="Q727">
            <v>10405785.639999999</v>
          </cell>
          <cell r="R727">
            <v>155185.49607999998</v>
          </cell>
          <cell r="S727">
            <v>101763.66743999999</v>
          </cell>
          <cell r="T727">
            <v>49.529999999999994</v>
          </cell>
          <cell r="U727">
            <v>260977.10385119996</v>
          </cell>
          <cell r="V727">
            <v>237654241.88798496</v>
          </cell>
        </row>
        <row r="728">
          <cell r="B728" t="str">
            <v>WT155X30</v>
          </cell>
          <cell r="C728">
            <v>29.763199999999998</v>
          </cell>
          <cell r="D728">
            <v>3767.7343999999998</v>
          </cell>
          <cell r="E728">
            <v>151.63799999999998</v>
          </cell>
          <cell r="F728">
            <v>203.45399999999998</v>
          </cell>
          <cell r="G728">
            <v>7.4929999999999994</v>
          </cell>
          <cell r="H728">
            <v>13.081</v>
          </cell>
          <cell r="I728">
            <v>0</v>
          </cell>
          <cell r="J728">
            <v>21.843999999999998</v>
          </cell>
          <cell r="K728">
            <v>0</v>
          </cell>
          <cell r="L728">
            <v>16.8</v>
          </cell>
          <cell r="M728">
            <v>5993732.5286399992</v>
          </cell>
          <cell r="N728">
            <v>86523.697919999991</v>
          </cell>
          <cell r="O728">
            <v>48341.838799999998</v>
          </cell>
          <cell r="P728">
            <v>39.878</v>
          </cell>
          <cell r="Q728">
            <v>9157091.3631999996</v>
          </cell>
          <cell r="R728">
            <v>137323.59632000001</v>
          </cell>
          <cell r="S728">
            <v>90128.851999999984</v>
          </cell>
          <cell r="T728">
            <v>49.275999999999996</v>
          </cell>
          <cell r="U728">
            <v>188136.6043712</v>
          </cell>
          <cell r="V728">
            <v>166492237.25485951</v>
          </cell>
        </row>
        <row r="729">
          <cell r="B729" t="str">
            <v>WT155X26</v>
          </cell>
          <cell r="C729">
            <v>26.0428</v>
          </cell>
          <cell r="D729">
            <v>3335.4771999999998</v>
          </cell>
          <cell r="E729">
            <v>158.75</v>
          </cell>
          <cell r="F729">
            <v>166.62399999999997</v>
          </cell>
          <cell r="G729">
            <v>7.6199999999999992</v>
          </cell>
          <cell r="H729">
            <v>13.208</v>
          </cell>
          <cell r="I729">
            <v>0</v>
          </cell>
          <cell r="J729">
            <v>16.954499999999996</v>
          </cell>
          <cell r="K729">
            <v>0</v>
          </cell>
          <cell r="L729">
            <v>18.100000000000001</v>
          </cell>
          <cell r="M729">
            <v>6659702.8095999993</v>
          </cell>
          <cell r="N729">
            <v>93570.135439999984</v>
          </cell>
          <cell r="O729">
            <v>52930.216719999997</v>
          </cell>
          <cell r="P729">
            <v>44.704000000000001</v>
          </cell>
          <cell r="Q729">
            <v>5078023.3923199996</v>
          </cell>
          <cell r="R729">
            <v>93897.87672</v>
          </cell>
          <cell r="S729">
            <v>61123.748719999996</v>
          </cell>
          <cell r="T729">
            <v>39.116</v>
          </cell>
          <cell r="U729">
            <v>153589.39604639998</v>
          </cell>
          <cell r="V729">
            <v>117350173.67802195</v>
          </cell>
        </row>
        <row r="730">
          <cell r="B730" t="str">
            <v>WT155X22.25</v>
          </cell>
          <cell r="C730">
            <v>22.322399999999998</v>
          </cell>
          <cell r="D730">
            <v>2838.7040000000002</v>
          </cell>
          <cell r="E730">
            <v>156.71799999999999</v>
          </cell>
          <cell r="F730">
            <v>165.60799999999998</v>
          </cell>
          <cell r="G730">
            <v>6.6040000000000001</v>
          </cell>
          <cell r="H730">
            <v>11.176</v>
          </cell>
          <cell r="I730">
            <v>0</v>
          </cell>
          <cell r="J730">
            <v>17.399000000000001</v>
          </cell>
          <cell r="K730">
            <v>0</v>
          </cell>
          <cell r="L730">
            <v>20.9</v>
          </cell>
          <cell r="M730">
            <v>5619124.2455999991</v>
          </cell>
          <cell r="N730">
            <v>79149.519119999997</v>
          </cell>
          <cell r="O730">
            <v>45064.425999999992</v>
          </cell>
          <cell r="P730">
            <v>44.449999999999996</v>
          </cell>
          <cell r="Q730">
            <v>4245560.5411199993</v>
          </cell>
          <cell r="R730">
            <v>78330.165919999999</v>
          </cell>
          <cell r="S730">
            <v>51127.63968</v>
          </cell>
          <cell r="T730">
            <v>38.607999999999997</v>
          </cell>
          <cell r="U730">
            <v>94900.765036799989</v>
          </cell>
          <cell r="V730">
            <v>71699076.366205633</v>
          </cell>
        </row>
        <row r="731">
          <cell r="B731" t="str">
            <v>WT155X19.35</v>
          </cell>
          <cell r="C731">
            <v>19.346080000000001</v>
          </cell>
          <cell r="D731">
            <v>2464.5111999999999</v>
          </cell>
          <cell r="E731">
            <v>155.19399999999999</v>
          </cell>
          <cell r="F731">
            <v>164.846</v>
          </cell>
          <cell r="G731">
            <v>5.8419999999999996</v>
          </cell>
          <cell r="H731">
            <v>9.6519999999999992</v>
          </cell>
          <cell r="I731">
            <v>0</v>
          </cell>
          <cell r="J731">
            <v>17.335499999999996</v>
          </cell>
          <cell r="K731">
            <v>0</v>
          </cell>
          <cell r="L731">
            <v>23.6</v>
          </cell>
          <cell r="M731">
            <v>4869907.6795199988</v>
          </cell>
          <cell r="N731">
            <v>68825.668799999999</v>
          </cell>
          <cell r="O731">
            <v>39328.953599999993</v>
          </cell>
          <cell r="P731">
            <v>44.449999999999996</v>
          </cell>
          <cell r="Q731">
            <v>3604564.1456959997</v>
          </cell>
          <cell r="R731">
            <v>66859.221120000002</v>
          </cell>
          <cell r="S731">
            <v>43753.460879999991</v>
          </cell>
          <cell r="T731">
            <v>38.353999999999999</v>
          </cell>
          <cell r="U731">
            <v>62434.713839999989</v>
          </cell>
          <cell r="V731">
            <v>46725240.777976699</v>
          </cell>
        </row>
        <row r="732">
          <cell r="B732" t="str">
            <v>WT155X16.35</v>
          </cell>
          <cell r="C732">
            <v>16.369759999999999</v>
          </cell>
          <cell r="D732">
            <v>2090.3184000000001</v>
          </cell>
          <cell r="E732">
            <v>156.464</v>
          </cell>
          <cell r="F732">
            <v>102.36199999999999</v>
          </cell>
          <cell r="G732">
            <v>6.6040000000000001</v>
          </cell>
          <cell r="H732">
            <v>10.795</v>
          </cell>
          <cell r="I732">
            <v>0</v>
          </cell>
          <cell r="J732">
            <v>13.0175</v>
          </cell>
          <cell r="K732">
            <v>0</v>
          </cell>
          <cell r="L732">
            <v>20.9</v>
          </cell>
          <cell r="M732">
            <v>4869907.6795199988</v>
          </cell>
          <cell r="N732">
            <v>75872.106319999992</v>
          </cell>
          <cell r="O732">
            <v>42442.495759999991</v>
          </cell>
          <cell r="P732">
            <v>48.26</v>
          </cell>
          <cell r="Q732">
            <v>969819.22164799995</v>
          </cell>
          <cell r="R732">
            <v>29988.327119999998</v>
          </cell>
          <cell r="S732">
            <v>18845.123599999995</v>
          </cell>
          <cell r="T732">
            <v>21.5138</v>
          </cell>
          <cell r="U732">
            <v>60769.788137599993</v>
          </cell>
          <cell r="V732">
            <v>36789413.715993151</v>
          </cell>
        </row>
        <row r="733">
          <cell r="B733" t="str">
            <v>WT155X14.15</v>
          </cell>
          <cell r="C733">
            <v>14.137519999999999</v>
          </cell>
          <cell r="D733">
            <v>1799.9964</v>
          </cell>
          <cell r="E733">
            <v>154.43199999999999</v>
          </cell>
          <cell r="F733">
            <v>101.85399999999998</v>
          </cell>
          <cell r="G733">
            <v>5.9689999999999994</v>
          </cell>
          <cell r="H733">
            <v>8.8899999999999988</v>
          </cell>
          <cell r="I733">
            <v>0</v>
          </cell>
          <cell r="J733">
            <v>13.334999999999999</v>
          </cell>
          <cell r="K733">
            <v>0</v>
          </cell>
          <cell r="L733">
            <v>23.1</v>
          </cell>
          <cell r="M733">
            <v>4203937.3985599997</v>
          </cell>
          <cell r="N733">
            <v>67350.833039999998</v>
          </cell>
          <cell r="O733">
            <v>37362.505919999996</v>
          </cell>
          <cell r="P733">
            <v>48.26</v>
          </cell>
          <cell r="Q733">
            <v>782515.08012799989</v>
          </cell>
          <cell r="R733">
            <v>24416.725359999997</v>
          </cell>
          <cell r="S733">
            <v>15387.453095999997</v>
          </cell>
          <cell r="T733">
            <v>20.853399999999997</v>
          </cell>
          <cell r="U733">
            <v>37419.205161439997</v>
          </cell>
          <cell r="V733">
            <v>25081249.934844963</v>
          </cell>
        </row>
        <row r="734">
          <cell r="B734" t="str">
            <v>WT155X11.9</v>
          </cell>
          <cell r="C734">
            <v>11.905279999999999</v>
          </cell>
          <cell r="D734">
            <v>1522.5775999999998</v>
          </cell>
          <cell r="E734">
            <v>152.39999999999998</v>
          </cell>
          <cell r="F734">
            <v>101.346</v>
          </cell>
          <cell r="G734">
            <v>5.5880000000000001</v>
          </cell>
          <cell r="H734">
            <v>6.7309999999999999</v>
          </cell>
          <cell r="I734">
            <v>0</v>
          </cell>
          <cell r="J734">
            <v>13.906499999999999</v>
          </cell>
          <cell r="K734">
            <v>0</v>
          </cell>
          <cell r="L734">
            <v>24.7</v>
          </cell>
          <cell r="M734">
            <v>3621213.4027199992</v>
          </cell>
          <cell r="N734">
            <v>60959.878079999995</v>
          </cell>
          <cell r="O734">
            <v>33429.610560000001</v>
          </cell>
          <cell r="P734">
            <v>48.767999999999994</v>
          </cell>
          <cell r="Q734">
            <v>586886.31009599986</v>
          </cell>
          <cell r="R734">
            <v>18517.382319999997</v>
          </cell>
          <cell r="S734">
            <v>11569.267183999998</v>
          </cell>
          <cell r="T734">
            <v>19.6342</v>
          </cell>
          <cell r="U734">
            <v>21269.425848159997</v>
          </cell>
          <cell r="V734">
            <v>18206731.751418509</v>
          </cell>
        </row>
        <row r="735">
          <cell r="B735" t="str">
            <v>WT155X10.5</v>
          </cell>
          <cell r="C735">
            <v>10.417119999999999</v>
          </cell>
          <cell r="D735">
            <v>1341.9328</v>
          </cell>
          <cell r="E735">
            <v>151.38399999999999</v>
          </cell>
          <cell r="F735">
            <v>100.83799999999999</v>
          </cell>
          <cell r="G735">
            <v>5.08</v>
          </cell>
          <cell r="H735">
            <v>5.7149999999999999</v>
          </cell>
          <cell r="I735">
            <v>0</v>
          </cell>
          <cell r="J735">
            <v>13.334999999999997</v>
          </cell>
          <cell r="K735">
            <v>0</v>
          </cell>
          <cell r="L735">
            <v>27.2</v>
          </cell>
          <cell r="M735">
            <v>3192495.0343519999</v>
          </cell>
          <cell r="N735">
            <v>54405.052479999991</v>
          </cell>
          <cell r="O735">
            <v>29988.327119999998</v>
          </cell>
          <cell r="P735">
            <v>48.767999999999994</v>
          </cell>
          <cell r="Q735">
            <v>491153.08220799995</v>
          </cell>
          <cell r="R735">
            <v>15518.549607999998</v>
          </cell>
          <cell r="S735">
            <v>9717.5289519999988</v>
          </cell>
          <cell r="T735">
            <v>19.126200000000001</v>
          </cell>
          <cell r="U735">
            <v>14568.099896</v>
          </cell>
          <cell r="V735">
            <v>13238818.220426731</v>
          </cell>
        </row>
        <row r="736">
          <cell r="B736" t="str">
            <v>WT125X83.5</v>
          </cell>
          <cell r="C736">
            <v>83.336959999999991</v>
          </cell>
          <cell r="D736">
            <v>10645.14</v>
          </cell>
          <cell r="E736">
            <v>144.27199999999999</v>
          </cell>
          <cell r="F736">
            <v>264.15999999999997</v>
          </cell>
          <cell r="G736">
            <v>19.177</v>
          </cell>
          <cell r="H736">
            <v>31.75</v>
          </cell>
          <cell r="I736">
            <v>0</v>
          </cell>
          <cell r="J736">
            <v>17.462499999999999</v>
          </cell>
          <cell r="K736">
            <v>0</v>
          </cell>
          <cell r="L736">
            <v>5.21</v>
          </cell>
          <cell r="M736">
            <v>11904218.772159999</v>
          </cell>
          <cell r="N736">
            <v>219586.65759999998</v>
          </cell>
          <cell r="O736">
            <v>104877.2096</v>
          </cell>
          <cell r="P736">
            <v>33.527999999999999</v>
          </cell>
          <cell r="Q736">
            <v>49115308.220799997</v>
          </cell>
          <cell r="R736">
            <v>566992.41440000001</v>
          </cell>
          <cell r="S736">
            <v>370347.64639999997</v>
          </cell>
          <cell r="T736">
            <v>67.817999999999998</v>
          </cell>
          <cell r="U736">
            <v>3121735.6919999998</v>
          </cell>
          <cell r="V736">
            <v>4538256144.5276222</v>
          </cell>
        </row>
        <row r="737">
          <cell r="B737" t="str">
            <v>WT125X74.5</v>
          </cell>
          <cell r="C737">
            <v>74.408000000000001</v>
          </cell>
          <cell r="D737">
            <v>9483.851999999999</v>
          </cell>
          <cell r="E737">
            <v>140.97</v>
          </cell>
          <cell r="F737">
            <v>261.62</v>
          </cell>
          <cell r="G737">
            <v>17.272000000000002</v>
          </cell>
          <cell r="H737">
            <v>28.448</v>
          </cell>
          <cell r="I737">
            <v>0</v>
          </cell>
          <cell r="J737">
            <v>17.589499999999994</v>
          </cell>
          <cell r="K737">
            <v>0</v>
          </cell>
          <cell r="L737">
            <v>5.78</v>
          </cell>
          <cell r="M737">
            <v>10197669.927199999</v>
          </cell>
          <cell r="N737">
            <v>186812.52959999998</v>
          </cell>
          <cell r="O737">
            <v>91112.07583999999</v>
          </cell>
          <cell r="P737">
            <v>32.765999999999998</v>
          </cell>
          <cell r="Q737">
            <v>42871836.836799994</v>
          </cell>
          <cell r="R737">
            <v>499805.45199999993</v>
          </cell>
          <cell r="S737">
            <v>327741.27999999997</v>
          </cell>
          <cell r="T737">
            <v>67.309999999999988</v>
          </cell>
          <cell r="U737">
            <v>2251812.0124959997</v>
          </cell>
          <cell r="V737">
            <v>3195576811.8271422</v>
          </cell>
        </row>
        <row r="738">
          <cell r="B738" t="str">
            <v>WT125X65.5</v>
          </cell>
          <cell r="C738">
            <v>65.479039999999998</v>
          </cell>
          <cell r="D738">
            <v>8322.5640000000003</v>
          </cell>
          <cell r="E738">
            <v>137.66799999999998</v>
          </cell>
          <cell r="F738">
            <v>261.62</v>
          </cell>
          <cell r="G738">
            <v>15.366999999999999</v>
          </cell>
          <cell r="H738">
            <v>25.145999999999997</v>
          </cell>
          <cell r="I738">
            <v>0</v>
          </cell>
          <cell r="J738">
            <v>17.7165</v>
          </cell>
          <cell r="K738">
            <v>0</v>
          </cell>
          <cell r="L738">
            <v>6.5</v>
          </cell>
          <cell r="M738">
            <v>8657613.6524799988</v>
          </cell>
          <cell r="N738">
            <v>158135.16759999999</v>
          </cell>
          <cell r="O738">
            <v>78166.295279999991</v>
          </cell>
          <cell r="P738">
            <v>32.257999999999996</v>
          </cell>
          <cell r="Q738">
            <v>37169466.306079999</v>
          </cell>
          <cell r="R738">
            <v>434257.19599999994</v>
          </cell>
          <cell r="S738">
            <v>285134.91359999997</v>
          </cell>
          <cell r="T738">
            <v>66.801999999999992</v>
          </cell>
          <cell r="U738">
            <v>1560867.8459999999</v>
          </cell>
          <cell r="V738">
            <v>2153657649.6515698</v>
          </cell>
        </row>
        <row r="739">
          <cell r="B739" t="str">
            <v>WT125X57.5</v>
          </cell>
          <cell r="C739">
            <v>57.294159999999998</v>
          </cell>
          <cell r="D739">
            <v>7290.308</v>
          </cell>
          <cell r="E739">
            <v>134.61999999999998</v>
          </cell>
          <cell r="F739">
            <v>259.08</v>
          </cell>
          <cell r="G739">
            <v>13.462</v>
          </cell>
          <cell r="H739">
            <v>22.097999999999999</v>
          </cell>
          <cell r="I739">
            <v>0</v>
          </cell>
          <cell r="J739">
            <v>17.589500000000001</v>
          </cell>
          <cell r="K739">
            <v>0</v>
          </cell>
          <cell r="L739">
            <v>7.42</v>
          </cell>
          <cell r="M739">
            <v>7242426.8054399984</v>
          </cell>
          <cell r="N739">
            <v>132079.73584000001</v>
          </cell>
          <cell r="O739">
            <v>66367.609199999992</v>
          </cell>
          <cell r="P739">
            <v>31.495999999999999</v>
          </cell>
          <cell r="Q739">
            <v>31966573.486079995</v>
          </cell>
          <cell r="R739">
            <v>375263.76559999993</v>
          </cell>
          <cell r="S739">
            <v>247444.66639999996</v>
          </cell>
          <cell r="T739">
            <v>66.039999999999992</v>
          </cell>
          <cell r="U739">
            <v>1061390.1352799998</v>
          </cell>
          <cell r="V739">
            <v>1425925451.3279095</v>
          </cell>
        </row>
        <row r="740">
          <cell r="B740" t="str">
            <v>WT125X50.5</v>
          </cell>
          <cell r="C740">
            <v>50.597439999999999</v>
          </cell>
          <cell r="D740">
            <v>6445.1484</v>
          </cell>
          <cell r="E740">
            <v>132.07999999999998</v>
          </cell>
          <cell r="F740">
            <v>256.53999999999996</v>
          </cell>
          <cell r="G740">
            <v>11.937999999999999</v>
          </cell>
          <cell r="H740">
            <v>19.558</v>
          </cell>
          <cell r="I740">
            <v>0</v>
          </cell>
          <cell r="J740">
            <v>16.954499999999996</v>
          </cell>
          <cell r="K740">
            <v>0</v>
          </cell>
          <cell r="L740">
            <v>8.36</v>
          </cell>
          <cell r="M740">
            <v>6201848.2414399991</v>
          </cell>
          <cell r="N740">
            <v>112251.38839999998</v>
          </cell>
          <cell r="O740">
            <v>57190.853360000001</v>
          </cell>
          <cell r="P740">
            <v>30.987999999999996</v>
          </cell>
          <cell r="Q740">
            <v>27762636.08752</v>
          </cell>
          <cell r="R740">
            <v>327741.27999999997</v>
          </cell>
          <cell r="S740">
            <v>216309.24479999996</v>
          </cell>
          <cell r="T740">
            <v>65.531999999999996</v>
          </cell>
          <cell r="U740">
            <v>740891.93756799994</v>
          </cell>
          <cell r="V740">
            <v>972099836.87514746</v>
          </cell>
        </row>
        <row r="741">
          <cell r="B741" t="str">
            <v>WT125X44.5</v>
          </cell>
          <cell r="C741">
            <v>44.644799999999996</v>
          </cell>
          <cell r="D741">
            <v>5690.3112000000001</v>
          </cell>
          <cell r="E741">
            <v>129.79400000000001</v>
          </cell>
          <cell r="F741">
            <v>256.53999999999996</v>
          </cell>
          <cell r="G741">
            <v>10.667999999999999</v>
          </cell>
          <cell r="H741">
            <v>17.272000000000002</v>
          </cell>
          <cell r="I741">
            <v>0</v>
          </cell>
          <cell r="J741">
            <v>17.652999999999995</v>
          </cell>
          <cell r="K741">
            <v>0</v>
          </cell>
          <cell r="L741">
            <v>9.36</v>
          </cell>
          <cell r="M741">
            <v>5369385.3902399996</v>
          </cell>
          <cell r="N741">
            <v>96192.06568</v>
          </cell>
          <cell r="O741">
            <v>49816.674559999999</v>
          </cell>
          <cell r="P741">
            <v>30.733999999999998</v>
          </cell>
          <cell r="Q741">
            <v>24183045.827359997</v>
          </cell>
          <cell r="R741">
            <v>286773.62</v>
          </cell>
          <cell r="S741">
            <v>188451.23599999998</v>
          </cell>
          <cell r="T741">
            <v>65.277999999999992</v>
          </cell>
          <cell r="U741">
            <v>511964.65348799992</v>
          </cell>
          <cell r="V741">
            <v>660598231.68863606</v>
          </cell>
        </row>
        <row r="742">
          <cell r="B742" t="str">
            <v>WT125X40</v>
          </cell>
          <cell r="C742">
            <v>40.180319999999995</v>
          </cell>
          <cell r="D742">
            <v>5103.2155999999995</v>
          </cell>
          <cell r="E742">
            <v>128.26999999999998</v>
          </cell>
          <cell r="F742">
            <v>254</v>
          </cell>
          <cell r="G742">
            <v>9.3979999999999997</v>
          </cell>
          <cell r="H742">
            <v>15.620999999999999</v>
          </cell>
          <cell r="I742">
            <v>0</v>
          </cell>
          <cell r="J742">
            <v>17.7165</v>
          </cell>
          <cell r="K742">
            <v>0</v>
          </cell>
          <cell r="L742">
            <v>10.6</v>
          </cell>
          <cell r="M742">
            <v>4620168.8241599994</v>
          </cell>
          <cell r="N742">
            <v>82754.67319999999</v>
          </cell>
          <cell r="O742">
            <v>43261.848959999996</v>
          </cell>
          <cell r="P742">
            <v>30.225999999999996</v>
          </cell>
          <cell r="Q742">
            <v>21519164.70352</v>
          </cell>
          <cell r="R742">
            <v>255638.19839999996</v>
          </cell>
          <cell r="S742">
            <v>168786.7592</v>
          </cell>
          <cell r="T742">
            <v>65.024000000000001</v>
          </cell>
          <cell r="U742">
            <v>378354.36587039998</v>
          </cell>
          <cell r="V742">
            <v>477993842.44137084</v>
          </cell>
        </row>
        <row r="743">
          <cell r="B743" t="str">
            <v>WT125X36.5</v>
          </cell>
          <cell r="C743">
            <v>36.459919999999997</v>
          </cell>
          <cell r="D743">
            <v>4651.6035999999995</v>
          </cell>
          <cell r="E743">
            <v>126.746</v>
          </cell>
          <cell r="F743">
            <v>254</v>
          </cell>
          <cell r="G743">
            <v>8.636000000000001</v>
          </cell>
          <cell r="H743">
            <v>14.224</v>
          </cell>
          <cell r="I743">
            <v>0</v>
          </cell>
          <cell r="J743">
            <v>17.526</v>
          </cell>
          <cell r="K743">
            <v>0</v>
          </cell>
          <cell r="L743">
            <v>11.6</v>
          </cell>
          <cell r="M743">
            <v>4162314.2559999996</v>
          </cell>
          <cell r="N743">
            <v>74069.529279999988</v>
          </cell>
          <cell r="O743">
            <v>39165.08296</v>
          </cell>
          <cell r="P743">
            <v>29.971999999999998</v>
          </cell>
          <cell r="Q743">
            <v>19438007.575519998</v>
          </cell>
          <cell r="R743">
            <v>231057.60239999997</v>
          </cell>
          <cell r="S743">
            <v>153055.17775999999</v>
          </cell>
          <cell r="T743">
            <v>64.515999999999991</v>
          </cell>
          <cell r="U743">
            <v>288448.37794079992</v>
          </cell>
          <cell r="V743">
            <v>357152702.49832767</v>
          </cell>
        </row>
        <row r="744">
          <cell r="B744" t="str">
            <v>WT125X33.5</v>
          </cell>
          <cell r="C744">
            <v>33.483599999999996</v>
          </cell>
          <cell r="D744">
            <v>4277.4107999999997</v>
          </cell>
          <cell r="E744">
            <v>128.26999999999998</v>
          </cell>
          <cell r="F744">
            <v>203.70799999999997</v>
          </cell>
          <cell r="G744">
            <v>8.8899999999999988</v>
          </cell>
          <cell r="H744">
            <v>15.747999999999999</v>
          </cell>
          <cell r="I744">
            <v>0</v>
          </cell>
          <cell r="J744">
            <v>17.589500000000001</v>
          </cell>
          <cell r="K744">
            <v>0</v>
          </cell>
          <cell r="L744">
            <v>11.2</v>
          </cell>
          <cell r="M744">
            <v>4245560.5411199993</v>
          </cell>
          <cell r="N744">
            <v>76199.847599999994</v>
          </cell>
          <cell r="O744">
            <v>40476.04808</v>
          </cell>
          <cell r="P744">
            <v>31.495999999999999</v>
          </cell>
          <cell r="Q744">
            <v>11113379.063519999</v>
          </cell>
          <cell r="R744">
            <v>165509.34639999998</v>
          </cell>
          <cell r="S744">
            <v>108973.97559999999</v>
          </cell>
          <cell r="T744">
            <v>51.053999999999995</v>
          </cell>
          <cell r="U744">
            <v>313422.2634768</v>
          </cell>
          <cell r="V744">
            <v>263433685.07583416</v>
          </cell>
        </row>
        <row r="745">
          <cell r="B745" t="str">
            <v>WT125X29</v>
          </cell>
          <cell r="C745">
            <v>29.019119999999997</v>
          </cell>
          <cell r="D745">
            <v>3696.7667999999999</v>
          </cell>
          <cell r="E745">
            <v>125.98399999999999</v>
          </cell>
          <cell r="F745">
            <v>202.946</v>
          </cell>
          <cell r="G745">
            <v>8.0009999999999994</v>
          </cell>
          <cell r="H745">
            <v>13.462</v>
          </cell>
          <cell r="I745">
            <v>0</v>
          </cell>
          <cell r="J745">
            <v>16.700499999999998</v>
          </cell>
          <cell r="K745">
            <v>0</v>
          </cell>
          <cell r="L745">
            <v>12.5</v>
          </cell>
          <cell r="M745">
            <v>3679485.8023039997</v>
          </cell>
          <cell r="N745">
            <v>65384.38536</v>
          </cell>
          <cell r="O745">
            <v>35396.058239999998</v>
          </cell>
          <cell r="P745">
            <v>31.495999999999999</v>
          </cell>
          <cell r="Q745">
            <v>9365207.0759999994</v>
          </cell>
          <cell r="R745">
            <v>140437.13847999999</v>
          </cell>
          <cell r="S745">
            <v>92423.040959999984</v>
          </cell>
          <cell r="T745">
            <v>50.291999999999994</v>
          </cell>
          <cell r="U745">
            <v>202704.70426719997</v>
          </cell>
          <cell r="V745">
            <v>165418093.78869912</v>
          </cell>
        </row>
        <row r="746">
          <cell r="B746" t="str">
            <v>WT125X24.55</v>
          </cell>
          <cell r="C746">
            <v>24.554639999999999</v>
          </cell>
          <cell r="D746">
            <v>3129.0259999999998</v>
          </cell>
          <cell r="E746">
            <v>123.69799999999999</v>
          </cell>
          <cell r="F746">
            <v>202.184</v>
          </cell>
          <cell r="G746">
            <v>7.3659999999999988</v>
          </cell>
          <cell r="H746">
            <v>11.048999999999999</v>
          </cell>
          <cell r="I746">
            <v>0</v>
          </cell>
          <cell r="J746">
            <v>17.526</v>
          </cell>
          <cell r="K746">
            <v>0</v>
          </cell>
          <cell r="L746">
            <v>13.6</v>
          </cell>
          <cell r="M746">
            <v>3209144.2913759998</v>
          </cell>
          <cell r="N746">
            <v>57026.982719999993</v>
          </cell>
          <cell r="O746">
            <v>31627.033519999997</v>
          </cell>
          <cell r="P746">
            <v>32.003999999999998</v>
          </cell>
          <cell r="Q746">
            <v>7617035.0884799995</v>
          </cell>
          <cell r="R746">
            <v>114709.44799999999</v>
          </cell>
          <cell r="S746">
            <v>75380.494399999981</v>
          </cell>
          <cell r="T746">
            <v>49.275999999999996</v>
          </cell>
          <cell r="U746">
            <v>121123.34484959998</v>
          </cell>
          <cell r="V746">
            <v>95598768.488274172</v>
          </cell>
        </row>
        <row r="747">
          <cell r="B747" t="str">
            <v>WT125X22.4</v>
          </cell>
          <cell r="C747">
            <v>22.322399999999998</v>
          </cell>
          <cell r="D747">
            <v>2851.6071999999999</v>
          </cell>
          <cell r="E747">
            <v>133.096</v>
          </cell>
          <cell r="F747">
            <v>147.57399999999998</v>
          </cell>
          <cell r="G747">
            <v>7.6199999999999992</v>
          </cell>
          <cell r="H747">
            <v>12.953999999999999</v>
          </cell>
          <cell r="I747">
            <v>0</v>
          </cell>
          <cell r="J747">
            <v>15.621</v>
          </cell>
          <cell r="K747">
            <v>0</v>
          </cell>
          <cell r="L747">
            <v>14.8</v>
          </cell>
          <cell r="M747">
            <v>3862627.6295679994</v>
          </cell>
          <cell r="N747">
            <v>65712.126639999988</v>
          </cell>
          <cell r="O747">
            <v>36707.023359999999</v>
          </cell>
          <cell r="P747">
            <v>36.83</v>
          </cell>
          <cell r="Q747">
            <v>3475532.4037599997</v>
          </cell>
          <cell r="R747">
            <v>72266.952239999999</v>
          </cell>
          <cell r="S747">
            <v>47030.873679999997</v>
          </cell>
          <cell r="T747">
            <v>34.798000000000002</v>
          </cell>
          <cell r="U747">
            <v>129031.74193599999</v>
          </cell>
          <cell r="V747">
            <v>73310291.565446213</v>
          </cell>
        </row>
        <row r="748">
          <cell r="B748" t="str">
            <v>WT125X19.25</v>
          </cell>
          <cell r="C748">
            <v>19.346080000000001</v>
          </cell>
          <cell r="D748">
            <v>2458.0596</v>
          </cell>
          <cell r="E748">
            <v>131.31799999999998</v>
          </cell>
          <cell r="F748">
            <v>146.55799999999999</v>
          </cell>
          <cell r="G748">
            <v>6.6040000000000001</v>
          </cell>
          <cell r="H748">
            <v>11.176</v>
          </cell>
          <cell r="I748">
            <v>0</v>
          </cell>
          <cell r="J748">
            <v>15.811499999999997</v>
          </cell>
          <cell r="K748">
            <v>0</v>
          </cell>
          <cell r="L748">
            <v>17</v>
          </cell>
          <cell r="M748">
            <v>3271579.0052159997</v>
          </cell>
          <cell r="N748">
            <v>55552.146959999998</v>
          </cell>
          <cell r="O748">
            <v>31299.292239999995</v>
          </cell>
          <cell r="P748">
            <v>36.575999999999993</v>
          </cell>
          <cell r="Q748">
            <v>2934431.5504799997</v>
          </cell>
          <cell r="R748">
            <v>61451.489999999991</v>
          </cell>
          <cell r="S748">
            <v>39984.436159999997</v>
          </cell>
          <cell r="T748">
            <v>34.544000000000004</v>
          </cell>
          <cell r="U748">
            <v>83662.516545599996</v>
          </cell>
          <cell r="V748">
            <v>46456704.911436602</v>
          </cell>
        </row>
        <row r="749">
          <cell r="B749" t="str">
            <v>WT125X16.35</v>
          </cell>
          <cell r="C749">
            <v>16.369759999999999</v>
          </cell>
          <cell r="D749">
            <v>2090.3184000000001</v>
          </cell>
          <cell r="E749">
            <v>129.286</v>
          </cell>
          <cell r="F749">
            <v>146.04999999999998</v>
          </cell>
          <cell r="G749">
            <v>6.0959999999999992</v>
          </cell>
          <cell r="H749">
            <v>9.1439999999999984</v>
          </cell>
          <cell r="I749">
            <v>0</v>
          </cell>
          <cell r="J749">
            <v>14.668500000000002</v>
          </cell>
          <cell r="K749">
            <v>0</v>
          </cell>
          <cell r="L749">
            <v>18.399999999999999</v>
          </cell>
          <cell r="M749">
            <v>2863672.2081279997</v>
          </cell>
          <cell r="N749">
            <v>49488.933279999997</v>
          </cell>
          <cell r="O749">
            <v>28185.750079999998</v>
          </cell>
          <cell r="P749">
            <v>37.083999999999996</v>
          </cell>
          <cell r="Q749">
            <v>2376681.4401759999</v>
          </cell>
          <cell r="R749">
            <v>49980.545199999993</v>
          </cell>
          <cell r="S749">
            <v>32610.257359999996</v>
          </cell>
          <cell r="T749">
            <v>33.781999999999996</v>
          </cell>
          <cell r="U749">
            <v>49531.539646399993</v>
          </cell>
          <cell r="V749">
            <v>28733337.719790269</v>
          </cell>
        </row>
        <row r="750">
          <cell r="B750" t="str">
            <v>WT125X14.2</v>
          </cell>
          <cell r="C750">
            <v>14.137519999999999</v>
          </cell>
          <cell r="D750">
            <v>1812.8996</v>
          </cell>
          <cell r="E750">
            <v>130.048</v>
          </cell>
          <cell r="F750">
            <v>102.10799999999999</v>
          </cell>
          <cell r="G750">
            <v>6.35</v>
          </cell>
          <cell r="H750">
            <v>10.032999999999999</v>
          </cell>
          <cell r="I750">
            <v>0</v>
          </cell>
          <cell r="J750">
            <v>13.779500000000001</v>
          </cell>
          <cell r="K750">
            <v>0</v>
          </cell>
          <cell r="L750">
            <v>17.7</v>
          </cell>
          <cell r="M750">
            <v>2780425.9230079995</v>
          </cell>
          <cell r="N750">
            <v>50799.898399999998</v>
          </cell>
          <cell r="O750">
            <v>28513.491359999996</v>
          </cell>
          <cell r="P750">
            <v>39.116</v>
          </cell>
          <cell r="Q750">
            <v>894897.5650399999</v>
          </cell>
          <cell r="R750">
            <v>27366.396879999997</v>
          </cell>
          <cell r="S750">
            <v>17534.158479999998</v>
          </cell>
          <cell r="T750">
            <v>22.1996</v>
          </cell>
          <cell r="U750">
            <v>48282.8453696</v>
          </cell>
          <cell r="V750">
            <v>21375454.976591643</v>
          </cell>
        </row>
        <row r="751">
          <cell r="B751" t="str">
            <v>WT125X12.65</v>
          </cell>
          <cell r="C751">
            <v>12.64936</v>
          </cell>
          <cell r="D751">
            <v>1612.8999999999999</v>
          </cell>
          <cell r="E751">
            <v>128.26999999999998</v>
          </cell>
          <cell r="F751">
            <v>101.85399999999998</v>
          </cell>
          <cell r="G751">
            <v>6.0959999999999992</v>
          </cell>
          <cell r="H751">
            <v>8.3819999999999997</v>
          </cell>
          <cell r="I751">
            <v>0</v>
          </cell>
          <cell r="J751">
            <v>13.842999999999998</v>
          </cell>
          <cell r="K751">
            <v>0</v>
          </cell>
          <cell r="L751">
            <v>18.399999999999999</v>
          </cell>
          <cell r="M751">
            <v>2522362.4391359994</v>
          </cell>
          <cell r="N751">
            <v>47522.485599999993</v>
          </cell>
          <cell r="O751">
            <v>26547.043679999999</v>
          </cell>
          <cell r="P751">
            <v>39.624000000000002</v>
          </cell>
          <cell r="Q751">
            <v>740891.93756799994</v>
          </cell>
          <cell r="R751">
            <v>22941.889599999995</v>
          </cell>
          <cell r="S751">
            <v>14535.325767999999</v>
          </cell>
          <cell r="T751">
            <v>21.4376</v>
          </cell>
          <cell r="U751">
            <v>32299.55862656</v>
          </cell>
          <cell r="V751">
            <v>16380687.858945854</v>
          </cell>
        </row>
        <row r="752">
          <cell r="B752" t="str">
            <v>WT125X11.15</v>
          </cell>
          <cell r="C752">
            <v>11.161199999999999</v>
          </cell>
          <cell r="D752">
            <v>1425.8036</v>
          </cell>
          <cell r="E752">
            <v>127</v>
          </cell>
          <cell r="F752">
            <v>101.6</v>
          </cell>
          <cell r="G752">
            <v>5.8419999999999996</v>
          </cell>
          <cell r="H752">
            <v>6.8579999999999997</v>
          </cell>
          <cell r="I752">
            <v>0</v>
          </cell>
          <cell r="J752">
            <v>13.779499999999999</v>
          </cell>
          <cell r="K752">
            <v>0</v>
          </cell>
          <cell r="L752">
            <v>19.2</v>
          </cell>
          <cell r="M752">
            <v>2268461.2695199996</v>
          </cell>
          <cell r="N752">
            <v>44408.943439999995</v>
          </cell>
          <cell r="O752">
            <v>24580.595999999998</v>
          </cell>
          <cell r="P752">
            <v>39.878</v>
          </cell>
          <cell r="Q752">
            <v>603535.56711999991</v>
          </cell>
          <cell r="R752">
            <v>18845.123599999995</v>
          </cell>
          <cell r="S752">
            <v>11847.847271999999</v>
          </cell>
          <cell r="T752">
            <v>20.574000000000002</v>
          </cell>
          <cell r="U752">
            <v>21560.787846079998</v>
          </cell>
          <cell r="V752">
            <v>12755453.66065456</v>
          </cell>
        </row>
        <row r="753">
          <cell r="B753" t="str">
            <v>WT125X8.95</v>
          </cell>
          <cell r="C753">
            <v>8.92896</v>
          </cell>
          <cell r="D753">
            <v>1141.9331999999999</v>
          </cell>
          <cell r="E753">
            <v>125.22199999999998</v>
          </cell>
          <cell r="F753">
            <v>100.58399999999999</v>
          </cell>
          <cell r="G753">
            <v>4.8259999999999996</v>
          </cell>
          <cell r="H753">
            <v>5.3339999999999996</v>
          </cell>
          <cell r="I753">
            <v>0</v>
          </cell>
          <cell r="J753">
            <v>13.715999999999998</v>
          </cell>
          <cell r="K753">
            <v>0</v>
          </cell>
          <cell r="L753">
            <v>23.3</v>
          </cell>
          <cell r="M753">
            <v>1810606.7013599996</v>
          </cell>
          <cell r="N753">
            <v>36051.540800000002</v>
          </cell>
          <cell r="O753">
            <v>19992.218079999999</v>
          </cell>
          <cell r="P753">
            <v>39.878</v>
          </cell>
          <cell r="Q753">
            <v>453692.25390399998</v>
          </cell>
          <cell r="R753">
            <v>14240.358615999998</v>
          </cell>
          <cell r="S753">
            <v>9029.2722639999993</v>
          </cell>
          <cell r="T753">
            <v>19.939</v>
          </cell>
          <cell r="U753">
            <v>11321.494776319998</v>
          </cell>
          <cell r="V753">
            <v>6847664.5967724472</v>
          </cell>
        </row>
        <row r="754">
          <cell r="B754" t="str">
            <v>WT100X50</v>
          </cell>
          <cell r="C754">
            <v>49.853359999999995</v>
          </cell>
          <cell r="D754">
            <v>6348.3743999999997</v>
          </cell>
          <cell r="E754">
            <v>114.3</v>
          </cell>
          <cell r="F754">
            <v>210.31199999999998</v>
          </cell>
          <cell r="G754">
            <v>14.477999999999998</v>
          </cell>
          <cell r="H754">
            <v>23.748999999999999</v>
          </cell>
          <cell r="I754">
            <v>0</v>
          </cell>
          <cell r="J754">
            <v>17.526</v>
          </cell>
          <cell r="K754">
            <v>0</v>
          </cell>
          <cell r="L754">
            <v>5.56</v>
          </cell>
          <cell r="M754">
            <v>4536922.5390399992</v>
          </cell>
          <cell r="N754">
            <v>103074.63256</v>
          </cell>
          <cell r="O754">
            <v>49980.545199999993</v>
          </cell>
          <cell r="P754">
            <v>26.669999999999998</v>
          </cell>
          <cell r="Q754">
            <v>18439052.154079996</v>
          </cell>
          <cell r="R754">
            <v>267109.14319999999</v>
          </cell>
          <cell r="S754">
            <v>175341.58479999998</v>
          </cell>
          <cell r="T754">
            <v>53.847999999999999</v>
          </cell>
          <cell r="U754">
            <v>1044740.8782559998</v>
          </cell>
          <cell r="V754">
            <v>955987684.88274169</v>
          </cell>
        </row>
        <row r="755">
          <cell r="B755" t="str">
            <v>WT100X43</v>
          </cell>
          <cell r="C755">
            <v>43.156639999999996</v>
          </cell>
          <cell r="D755">
            <v>5509.6663999999992</v>
          </cell>
          <cell r="E755">
            <v>111.252</v>
          </cell>
          <cell r="F755">
            <v>208.78800000000001</v>
          </cell>
          <cell r="G755">
            <v>12.953999999999999</v>
          </cell>
          <cell r="H755">
            <v>20.574000000000002</v>
          </cell>
          <cell r="I755">
            <v>0</v>
          </cell>
          <cell r="J755">
            <v>17.525999999999993</v>
          </cell>
          <cell r="K755">
            <v>0</v>
          </cell>
          <cell r="L755">
            <v>6.22</v>
          </cell>
          <cell r="M755">
            <v>3796030.6014719992</v>
          </cell>
          <cell r="N755">
            <v>86032.085999999996</v>
          </cell>
          <cell r="O755">
            <v>42770.237039999993</v>
          </cell>
          <cell r="P755">
            <v>26.161999999999999</v>
          </cell>
          <cell r="Q755">
            <v>15608678.459999999</v>
          </cell>
          <cell r="R755">
            <v>227780.18959999998</v>
          </cell>
          <cell r="S755">
            <v>149613.89431999999</v>
          </cell>
          <cell r="T755">
            <v>53.339999999999996</v>
          </cell>
          <cell r="U755">
            <v>690944.1664959999</v>
          </cell>
          <cell r="V755">
            <v>612261775.71141875</v>
          </cell>
        </row>
        <row r="756">
          <cell r="B756" t="str">
            <v>WT100X35.5</v>
          </cell>
          <cell r="C756">
            <v>35.71584</v>
          </cell>
          <cell r="D756">
            <v>4548.3779999999997</v>
          </cell>
          <cell r="E756">
            <v>107.94999999999999</v>
          </cell>
          <cell r="F756">
            <v>205.99399999999997</v>
          </cell>
          <cell r="G756">
            <v>10.16</v>
          </cell>
          <cell r="H756">
            <v>17.399000000000001</v>
          </cell>
          <cell r="I756">
            <v>0</v>
          </cell>
          <cell r="J756">
            <v>17.525999999999996</v>
          </cell>
          <cell r="K756">
            <v>0</v>
          </cell>
          <cell r="L756">
            <v>7.93</v>
          </cell>
          <cell r="M756">
            <v>2851185.2653599996</v>
          </cell>
          <cell r="N756">
            <v>64565.032159999995</v>
          </cell>
          <cell r="O756">
            <v>32282.516079999998</v>
          </cell>
          <cell r="P756">
            <v>25.0444</v>
          </cell>
          <cell r="Q756">
            <v>12695058.480799999</v>
          </cell>
          <cell r="R756">
            <v>186812.52959999998</v>
          </cell>
          <cell r="S756">
            <v>123066.85063999999</v>
          </cell>
          <cell r="T756">
            <v>52.832000000000001</v>
          </cell>
          <cell r="U756">
            <v>406658.10281119996</v>
          </cell>
          <cell r="V756">
            <v>349096626.50212479</v>
          </cell>
        </row>
        <row r="757">
          <cell r="B757" t="str">
            <v>WT100X29.5</v>
          </cell>
          <cell r="C757">
            <v>29.763199999999998</v>
          </cell>
          <cell r="D757">
            <v>3787.0891999999999</v>
          </cell>
          <cell r="E757">
            <v>104.90199999999999</v>
          </cell>
          <cell r="F757">
            <v>204.97800000000001</v>
          </cell>
          <cell r="G757">
            <v>9.1439999999999984</v>
          </cell>
          <cell r="H757">
            <v>14.224</v>
          </cell>
          <cell r="I757">
            <v>0</v>
          </cell>
          <cell r="J757">
            <v>17.526</v>
          </cell>
          <cell r="K757">
            <v>0</v>
          </cell>
          <cell r="L757">
            <v>8.81</v>
          </cell>
          <cell r="M757">
            <v>2385006.0686880001</v>
          </cell>
          <cell r="N757">
            <v>53257.957999999999</v>
          </cell>
          <cell r="O757">
            <v>27694.138159999995</v>
          </cell>
          <cell r="P757">
            <v>25.095199999999998</v>
          </cell>
          <cell r="Q757">
            <v>10197669.927199999</v>
          </cell>
          <cell r="R757">
            <v>151416.47136</v>
          </cell>
          <cell r="S757">
            <v>99633.349119999999</v>
          </cell>
          <cell r="T757">
            <v>51.815999999999995</v>
          </cell>
          <cell r="U757">
            <v>232257.1354848</v>
          </cell>
          <cell r="V757">
            <v>192003144.57616863</v>
          </cell>
        </row>
        <row r="758">
          <cell r="B758" t="str">
            <v>WT100X26</v>
          </cell>
          <cell r="C758">
            <v>26.0428</v>
          </cell>
          <cell r="D758">
            <v>3316.1223999999997</v>
          </cell>
          <cell r="E758">
            <v>103.12399999999998</v>
          </cell>
          <cell r="F758">
            <v>203.70799999999997</v>
          </cell>
          <cell r="G758">
            <v>7.8739999999999997</v>
          </cell>
          <cell r="H758">
            <v>12.572999999999999</v>
          </cell>
          <cell r="I758">
            <v>0</v>
          </cell>
          <cell r="J758">
            <v>17.589500000000001</v>
          </cell>
          <cell r="K758">
            <v>0</v>
          </cell>
          <cell r="L758">
            <v>10.199999999999999</v>
          </cell>
          <cell r="M758">
            <v>2006235.4713919999</v>
          </cell>
          <cell r="N758">
            <v>44408.943439999995</v>
          </cell>
          <cell r="O758">
            <v>23433.501519999998</v>
          </cell>
          <cell r="P758">
            <v>24.587199999999999</v>
          </cell>
          <cell r="Q758">
            <v>8865729.3652799986</v>
          </cell>
          <cell r="R758">
            <v>131915.8652</v>
          </cell>
          <cell r="S758">
            <v>87015.309839999987</v>
          </cell>
          <cell r="T758">
            <v>51.561999999999991</v>
          </cell>
          <cell r="U758">
            <v>159832.86743039999</v>
          </cell>
          <cell r="V758">
            <v>128897215.93924607</v>
          </cell>
        </row>
        <row r="759">
          <cell r="B759" t="str">
            <v>WT100X23.05</v>
          </cell>
          <cell r="C759">
            <v>23.066479999999999</v>
          </cell>
          <cell r="D759">
            <v>2941.9295999999995</v>
          </cell>
          <cell r="E759">
            <v>101.6</v>
          </cell>
          <cell r="F759">
            <v>203.2</v>
          </cell>
          <cell r="G759">
            <v>7.238999999999999</v>
          </cell>
          <cell r="H759">
            <v>11.048999999999999</v>
          </cell>
          <cell r="I759">
            <v>0</v>
          </cell>
          <cell r="J759">
            <v>17.526</v>
          </cell>
          <cell r="K759">
            <v>0</v>
          </cell>
          <cell r="L759">
            <v>11.1</v>
          </cell>
          <cell r="M759">
            <v>1781470.5015679998</v>
          </cell>
          <cell r="N759">
            <v>39165.08296</v>
          </cell>
          <cell r="O759">
            <v>20975.441919999997</v>
          </cell>
          <cell r="P759">
            <v>24.612599999999997</v>
          </cell>
          <cell r="Q759">
            <v>7700281.3735999996</v>
          </cell>
          <cell r="R759">
            <v>115201.05992</v>
          </cell>
          <cell r="S759">
            <v>76035.976959999985</v>
          </cell>
          <cell r="T759">
            <v>51.308</v>
          </cell>
          <cell r="U759">
            <v>111133.7906352</v>
          </cell>
          <cell r="V759">
            <v>87811228.35861139</v>
          </cell>
        </row>
        <row r="760">
          <cell r="B760" t="str">
            <v>WT100X20.85</v>
          </cell>
          <cell r="C760">
            <v>20.834239999999998</v>
          </cell>
          <cell r="D760">
            <v>2658.0592000000001</v>
          </cell>
          <cell r="E760">
            <v>102.36199999999999</v>
          </cell>
          <cell r="F760">
            <v>166.11599999999999</v>
          </cell>
          <cell r="G760">
            <v>7.238999999999999</v>
          </cell>
          <cell r="H760">
            <v>11.811</v>
          </cell>
          <cell r="I760">
            <v>0</v>
          </cell>
          <cell r="J760">
            <v>12.0015</v>
          </cell>
          <cell r="K760">
            <v>0</v>
          </cell>
          <cell r="L760">
            <v>11.1</v>
          </cell>
          <cell r="M760">
            <v>1760658.930288</v>
          </cell>
          <cell r="N760">
            <v>39001.212319999991</v>
          </cell>
          <cell r="O760">
            <v>20975.441919999997</v>
          </cell>
          <cell r="P760">
            <v>25.654</v>
          </cell>
          <cell r="Q760">
            <v>4495299.3964799996</v>
          </cell>
          <cell r="R760">
            <v>82590.802559999996</v>
          </cell>
          <cell r="S760">
            <v>54241.181839999997</v>
          </cell>
          <cell r="T760">
            <v>41.148000000000003</v>
          </cell>
          <cell r="U760">
            <v>111550.02206079999</v>
          </cell>
          <cell r="V760">
            <v>61763249.304222077</v>
          </cell>
        </row>
        <row r="761">
          <cell r="B761" t="str">
            <v>WT100X17.95</v>
          </cell>
          <cell r="C761">
            <v>17.85792</v>
          </cell>
          <cell r="D761">
            <v>2283.8663999999999</v>
          </cell>
          <cell r="E761">
            <v>100.83799999999999</v>
          </cell>
          <cell r="F761">
            <v>165.1</v>
          </cell>
          <cell r="G761">
            <v>6.2229999999999999</v>
          </cell>
          <cell r="H761">
            <v>10.16</v>
          </cell>
          <cell r="I761">
            <v>0</v>
          </cell>
          <cell r="J761">
            <v>12.064999999999998</v>
          </cell>
          <cell r="K761">
            <v>0</v>
          </cell>
          <cell r="L761">
            <v>12.9</v>
          </cell>
          <cell r="M761">
            <v>1469296.9323679998</v>
          </cell>
          <cell r="N761">
            <v>32446.386719999995</v>
          </cell>
          <cell r="O761">
            <v>17698.029119999999</v>
          </cell>
          <cell r="P761">
            <v>25.374599999999997</v>
          </cell>
          <cell r="Q761">
            <v>3804355.2299839999</v>
          </cell>
          <cell r="R761">
            <v>70136.633919999993</v>
          </cell>
          <cell r="S761">
            <v>46047.649839999998</v>
          </cell>
          <cell r="T761">
            <v>40.893999999999998</v>
          </cell>
          <cell r="U761">
            <v>72008.036628799993</v>
          </cell>
          <cell r="V761">
            <v>38669164.781773821</v>
          </cell>
        </row>
        <row r="762">
          <cell r="B762" t="str">
            <v>WT100X15.65</v>
          </cell>
          <cell r="C762">
            <v>15.625679999999999</v>
          </cell>
          <cell r="D762">
            <v>1987.0927999999999</v>
          </cell>
          <cell r="E762">
            <v>105.15599999999999</v>
          </cell>
          <cell r="F762">
            <v>133.85799999999998</v>
          </cell>
          <cell r="G762">
            <v>6.35</v>
          </cell>
          <cell r="H762">
            <v>10.16</v>
          </cell>
          <cell r="I762">
            <v>0</v>
          </cell>
          <cell r="J762">
            <v>12.064999999999998</v>
          </cell>
          <cell r="K762">
            <v>0</v>
          </cell>
          <cell r="L762">
            <v>13.8</v>
          </cell>
          <cell r="M762">
            <v>1623302.5598399998</v>
          </cell>
          <cell r="N762">
            <v>34576.705039999993</v>
          </cell>
          <cell r="O762">
            <v>19336.735519999998</v>
          </cell>
          <cell r="P762">
            <v>28.448</v>
          </cell>
          <cell r="Q762">
            <v>2031209.3569279998</v>
          </cell>
          <cell r="R762">
            <v>46539.261759999994</v>
          </cell>
          <cell r="S762">
            <v>30316.0684</v>
          </cell>
          <cell r="T762">
            <v>32.003999999999998</v>
          </cell>
          <cell r="U762">
            <v>58688.631009599987</v>
          </cell>
          <cell r="V762">
            <v>24597885.375072792</v>
          </cell>
        </row>
        <row r="763">
          <cell r="B763" t="str">
            <v>WT100X13.3</v>
          </cell>
          <cell r="C763">
            <v>13.39344</v>
          </cell>
          <cell r="D763">
            <v>1696.7707999999998</v>
          </cell>
          <cell r="E763">
            <v>103.378</v>
          </cell>
          <cell r="F763">
            <v>133.35</v>
          </cell>
          <cell r="G763">
            <v>5.8419999999999996</v>
          </cell>
          <cell r="H763">
            <v>8.3819999999999997</v>
          </cell>
          <cell r="I763">
            <v>0</v>
          </cell>
          <cell r="J763">
            <v>12.2555</v>
          </cell>
          <cell r="K763">
            <v>0</v>
          </cell>
          <cell r="L763">
            <v>15</v>
          </cell>
          <cell r="M763">
            <v>1419349.161296</v>
          </cell>
          <cell r="N763">
            <v>30479.939039999997</v>
          </cell>
          <cell r="O763">
            <v>17206.4172</v>
          </cell>
          <cell r="P763">
            <v>28.955999999999996</v>
          </cell>
          <cell r="Q763">
            <v>1656601.0738879999</v>
          </cell>
          <cell r="R763">
            <v>38181.859120000001</v>
          </cell>
          <cell r="S763">
            <v>24908.33728</v>
          </cell>
          <cell r="T763">
            <v>31.241999999999997</v>
          </cell>
          <cell r="U763">
            <v>35587.786888800001</v>
          </cell>
          <cell r="V763">
            <v>15091715.699553395</v>
          </cell>
        </row>
        <row r="764">
          <cell r="B764" t="str">
            <v>WT100X11.25</v>
          </cell>
          <cell r="C764">
            <v>11.161199999999999</v>
          </cell>
          <cell r="D764">
            <v>1432.2552000000001</v>
          </cell>
          <cell r="E764">
            <v>102.86999999999999</v>
          </cell>
          <cell r="F764">
            <v>101.85399999999998</v>
          </cell>
          <cell r="G764">
            <v>6.2229999999999999</v>
          </cell>
          <cell r="H764">
            <v>8.0009999999999994</v>
          </cell>
          <cell r="I764">
            <v>0</v>
          </cell>
          <cell r="J764">
            <v>12.6365</v>
          </cell>
          <cell r="K764">
            <v>0</v>
          </cell>
          <cell r="L764">
            <v>14</v>
          </cell>
          <cell r="M764">
            <v>1365239.0759679999</v>
          </cell>
          <cell r="N764">
            <v>31299.292239999995</v>
          </cell>
          <cell r="O764">
            <v>17534.158479999998</v>
          </cell>
          <cell r="P764">
            <v>30.987999999999996</v>
          </cell>
          <cell r="Q764">
            <v>707593.42351999995</v>
          </cell>
          <cell r="R764">
            <v>21794.795119999999</v>
          </cell>
          <cell r="S764">
            <v>13912.617335999998</v>
          </cell>
          <cell r="T764">
            <v>22.250399999999999</v>
          </cell>
          <cell r="U764">
            <v>28262.11379824</v>
          </cell>
          <cell r="V764">
            <v>10258070.101831665</v>
          </cell>
        </row>
        <row r="765">
          <cell r="B765" t="str">
            <v>WT100X9.65</v>
          </cell>
          <cell r="C765">
            <v>9.6730400000000003</v>
          </cell>
          <cell r="D765">
            <v>1238.7071999999998</v>
          </cell>
          <cell r="E765">
            <v>101.6</v>
          </cell>
          <cell r="F765">
            <v>101.6</v>
          </cell>
          <cell r="G765">
            <v>5.8419999999999996</v>
          </cell>
          <cell r="H765">
            <v>6.4769999999999994</v>
          </cell>
          <cell r="I765">
            <v>0</v>
          </cell>
          <cell r="J765">
            <v>12.572999999999997</v>
          </cell>
          <cell r="K765">
            <v>0</v>
          </cell>
          <cell r="L765">
            <v>15</v>
          </cell>
          <cell r="M765">
            <v>1202908.8199839999</v>
          </cell>
          <cell r="N765">
            <v>28513.491359999996</v>
          </cell>
          <cell r="O765">
            <v>15961.000335999997</v>
          </cell>
          <cell r="P765">
            <v>31.241999999999997</v>
          </cell>
          <cell r="Q765">
            <v>566074.73881599994</v>
          </cell>
          <cell r="R765">
            <v>17534.158479999998</v>
          </cell>
          <cell r="S765">
            <v>11175.977648</v>
          </cell>
          <cell r="T765">
            <v>21.412199999999999</v>
          </cell>
          <cell r="U765">
            <v>18022.820728479997</v>
          </cell>
          <cell r="V765">
            <v>7223614.809928582</v>
          </cell>
        </row>
        <row r="766">
          <cell r="B766" t="str">
            <v>WT100X7.5</v>
          </cell>
          <cell r="C766">
            <v>7.4407999999999994</v>
          </cell>
          <cell r="D766">
            <v>954.83679999999993</v>
          </cell>
          <cell r="E766">
            <v>100.33</v>
          </cell>
          <cell r="F766">
            <v>100.07599999999999</v>
          </cell>
          <cell r="G766">
            <v>4.3180000000000005</v>
          </cell>
          <cell r="H766">
            <v>5.206999999999999</v>
          </cell>
          <cell r="I766">
            <v>0</v>
          </cell>
          <cell r="J766">
            <v>12.2555</v>
          </cell>
          <cell r="K766">
            <v>0</v>
          </cell>
          <cell r="L766">
            <v>20.2</v>
          </cell>
          <cell r="M766">
            <v>894897.5650399999</v>
          </cell>
          <cell r="N766">
            <v>20811.57128</v>
          </cell>
          <cell r="O766">
            <v>11749.524887999998</v>
          </cell>
          <cell r="P766">
            <v>30.479999999999997</v>
          </cell>
          <cell r="Q766">
            <v>437042.99687999999</v>
          </cell>
          <cell r="R766">
            <v>13535.714863999998</v>
          </cell>
          <cell r="S766">
            <v>8701.5309839999991</v>
          </cell>
          <cell r="T766">
            <v>21.335999999999999</v>
          </cell>
          <cell r="U766">
            <v>8824.10622272</v>
          </cell>
          <cell r="V766">
            <v>3061308.8785570944</v>
          </cell>
        </row>
        <row r="767">
          <cell r="B767" t="str">
            <v>WT75X18.55</v>
          </cell>
          <cell r="C767">
            <v>18.602</v>
          </cell>
          <cell r="D767">
            <v>2374.1887999999999</v>
          </cell>
          <cell r="E767">
            <v>81.025999999999996</v>
          </cell>
          <cell r="F767">
            <v>154.43199999999999</v>
          </cell>
          <cell r="G767">
            <v>8.1280000000000001</v>
          </cell>
          <cell r="H767">
            <v>11.557</v>
          </cell>
          <cell r="I767">
            <v>0</v>
          </cell>
          <cell r="J767">
            <v>12.2555</v>
          </cell>
          <cell r="K767">
            <v>0</v>
          </cell>
          <cell r="L767">
            <v>7.61</v>
          </cell>
          <cell r="M767">
            <v>953169.9646239999</v>
          </cell>
          <cell r="N767">
            <v>27694.138159999995</v>
          </cell>
          <cell r="O767">
            <v>14518.938703999998</v>
          </cell>
          <cell r="P767">
            <v>20.0152</v>
          </cell>
          <cell r="Q767">
            <v>3550454.0603679996</v>
          </cell>
          <cell r="R767">
            <v>70136.633919999993</v>
          </cell>
          <cell r="S767">
            <v>46047.649839999998</v>
          </cell>
          <cell r="T767">
            <v>38.607999999999997</v>
          </cell>
          <cell r="U767">
            <v>97398.15359039999</v>
          </cell>
          <cell r="V767">
            <v>45919633.178356417</v>
          </cell>
        </row>
        <row r="768">
          <cell r="B768" t="str">
            <v>WT75X14.9</v>
          </cell>
          <cell r="C768">
            <v>14.881599999999999</v>
          </cell>
          <cell r="D768">
            <v>1903.222</v>
          </cell>
          <cell r="E768">
            <v>78.739999999999995</v>
          </cell>
          <cell r="F768">
            <v>152.90799999999999</v>
          </cell>
          <cell r="G768">
            <v>6.6040000000000001</v>
          </cell>
          <cell r="H768">
            <v>9.270999999999999</v>
          </cell>
          <cell r="I768">
            <v>0</v>
          </cell>
          <cell r="J768">
            <v>12.953999999999999</v>
          </cell>
          <cell r="K768">
            <v>0</v>
          </cell>
          <cell r="L768">
            <v>9.3699999999999992</v>
          </cell>
          <cell r="M768">
            <v>732567.30905599997</v>
          </cell>
          <cell r="N768">
            <v>21139.312559999998</v>
          </cell>
          <cell r="O768">
            <v>11356.235351999998</v>
          </cell>
          <cell r="P768">
            <v>19.6342</v>
          </cell>
          <cell r="Q768">
            <v>2763776.6659839996</v>
          </cell>
          <cell r="R768">
            <v>55060.535039999995</v>
          </cell>
          <cell r="S768">
            <v>36215.411439999996</v>
          </cell>
          <cell r="T768">
            <v>38.099999999999994</v>
          </cell>
          <cell r="U768">
            <v>51196.465348799997</v>
          </cell>
          <cell r="V768">
            <v>23040377.349140234</v>
          </cell>
        </row>
        <row r="769">
          <cell r="B769" t="str">
            <v>WT75X11.25</v>
          </cell>
          <cell r="C769">
            <v>11.161199999999999</v>
          </cell>
          <cell r="D769">
            <v>1432.2552000000001</v>
          </cell>
          <cell r="E769">
            <v>76.199999999999989</v>
          </cell>
          <cell r="F769">
            <v>152.14599999999999</v>
          </cell>
          <cell r="G769">
            <v>5.8419999999999996</v>
          </cell>
          <cell r="H769">
            <v>6.6040000000000001</v>
          </cell>
          <cell r="I769">
            <v>0</v>
          </cell>
          <cell r="J769">
            <v>12.445999999999998</v>
          </cell>
          <cell r="K769">
            <v>0</v>
          </cell>
          <cell r="L769">
            <v>10.6</v>
          </cell>
          <cell r="M769">
            <v>586886.31009599986</v>
          </cell>
          <cell r="N769">
            <v>16878.675919999998</v>
          </cell>
          <cell r="O769">
            <v>9455.3359279999986</v>
          </cell>
          <cell r="P769">
            <v>20.193000000000001</v>
          </cell>
          <cell r="Q769">
            <v>1939638.4432959999</v>
          </cell>
          <cell r="R769">
            <v>38837.341679999998</v>
          </cell>
          <cell r="S769">
            <v>25563.81984</v>
          </cell>
          <cell r="T769">
            <v>36.83</v>
          </cell>
          <cell r="U769">
            <v>21768.903558879996</v>
          </cell>
          <cell r="V769">
            <v>9183926.6356712822</v>
          </cell>
        </row>
        <row r="770">
          <cell r="B770" t="str">
            <v>WT75X12</v>
          </cell>
          <cell r="C770">
            <v>11.905279999999999</v>
          </cell>
          <cell r="D770">
            <v>1529.0291999999999</v>
          </cell>
          <cell r="E770">
            <v>79.756</v>
          </cell>
          <cell r="F770">
            <v>102.36199999999999</v>
          </cell>
          <cell r="G770">
            <v>6.6040000000000001</v>
          </cell>
          <cell r="H770">
            <v>10.287000000000001</v>
          </cell>
          <cell r="I770">
            <v>0</v>
          </cell>
          <cell r="J770">
            <v>11.937999999999997</v>
          </cell>
          <cell r="K770">
            <v>0</v>
          </cell>
          <cell r="L770">
            <v>9.56</v>
          </cell>
          <cell r="M770">
            <v>703431.10926399985</v>
          </cell>
          <cell r="N770">
            <v>20483.829999999998</v>
          </cell>
          <cell r="O770">
            <v>11225.13884</v>
          </cell>
          <cell r="P770">
            <v>21.4376</v>
          </cell>
          <cell r="Q770">
            <v>919871.45057599992</v>
          </cell>
          <cell r="R770">
            <v>27694.138159999995</v>
          </cell>
          <cell r="S770">
            <v>18025.770400000001</v>
          </cell>
          <cell r="T770">
            <v>24.536399999999997</v>
          </cell>
          <cell r="U770">
            <v>46201.688241599993</v>
          </cell>
          <cell r="V770">
            <v>11439627.914608089</v>
          </cell>
        </row>
        <row r="771">
          <cell r="B771" t="str">
            <v>WT75X9</v>
          </cell>
          <cell r="C771">
            <v>8.92896</v>
          </cell>
          <cell r="D771">
            <v>1148.3848</v>
          </cell>
          <cell r="E771">
            <v>76.707999999999998</v>
          </cell>
          <cell r="F771">
            <v>101.6</v>
          </cell>
          <cell r="G771">
            <v>5.8419999999999996</v>
          </cell>
          <cell r="H771">
            <v>7.1120000000000001</v>
          </cell>
          <cell r="I771">
            <v>0</v>
          </cell>
          <cell r="J771">
            <v>11.937999999999997</v>
          </cell>
          <cell r="K771">
            <v>0</v>
          </cell>
          <cell r="L771">
            <v>10.8</v>
          </cell>
          <cell r="M771">
            <v>549425.48179200001</v>
          </cell>
          <cell r="N771">
            <v>16550.934639999999</v>
          </cell>
          <cell r="O771">
            <v>9242.304095999998</v>
          </cell>
          <cell r="P771">
            <v>21.8948</v>
          </cell>
          <cell r="Q771">
            <v>624347.13839999994</v>
          </cell>
          <cell r="R771">
            <v>19008.994239999996</v>
          </cell>
          <cell r="S771">
            <v>12257.523871999998</v>
          </cell>
          <cell r="T771">
            <v>23.3172</v>
          </cell>
          <cell r="U771">
            <v>18688.791009439999</v>
          </cell>
          <cell r="V771">
            <v>4779938.424413708</v>
          </cell>
        </row>
        <row r="772">
          <cell r="B772" t="str">
            <v>WT75X6.75</v>
          </cell>
          <cell r="C772">
            <v>6.69672</v>
          </cell>
          <cell r="D772">
            <v>864.51440000000002</v>
          </cell>
          <cell r="E772">
            <v>74.930000000000007</v>
          </cell>
          <cell r="F772">
            <v>100.07599999999999</v>
          </cell>
          <cell r="G772">
            <v>4.3180000000000005</v>
          </cell>
          <cell r="H772">
            <v>5.4609999999999994</v>
          </cell>
          <cell r="I772">
            <v>0</v>
          </cell>
          <cell r="J772">
            <v>12.0015</v>
          </cell>
          <cell r="K772">
            <v>0</v>
          </cell>
          <cell r="L772">
            <v>14.6</v>
          </cell>
          <cell r="M772">
            <v>395419.85431999993</v>
          </cell>
          <cell r="N772">
            <v>11798.686079999998</v>
          </cell>
          <cell r="O772">
            <v>6685.9221119999993</v>
          </cell>
          <cell r="P772">
            <v>21.386799999999997</v>
          </cell>
          <cell r="Q772">
            <v>457854.56815999997</v>
          </cell>
          <cell r="R772">
            <v>14027.326783999999</v>
          </cell>
          <cell r="S772">
            <v>9127.5946480000002</v>
          </cell>
          <cell r="T772">
            <v>22.986999999999998</v>
          </cell>
          <cell r="U772">
            <v>8407.8747971199991</v>
          </cell>
          <cell r="V772">
            <v>1976423.9777351066</v>
          </cell>
        </row>
        <row r="773">
          <cell r="B773" t="str">
            <v>WT75X6.5</v>
          </cell>
          <cell r="C773">
            <v>6.3246799999999999</v>
          </cell>
          <cell r="D773">
            <v>806.44999999999993</v>
          </cell>
          <cell r="E773">
            <v>74.167999999999992</v>
          </cell>
          <cell r="F773">
            <v>100.07599999999999</v>
          </cell>
          <cell r="G773">
            <v>4.3180000000000005</v>
          </cell>
          <cell r="H773">
            <v>4.9276</v>
          </cell>
          <cell r="I773">
            <v>0</v>
          </cell>
          <cell r="J773">
            <v>12.534899999999999</v>
          </cell>
          <cell r="K773">
            <v>0</v>
          </cell>
          <cell r="L773">
            <v>14.5</v>
          </cell>
          <cell r="M773">
            <v>376273.20874239999</v>
          </cell>
          <cell r="N773">
            <v>11470.944799999997</v>
          </cell>
          <cell r="O773">
            <v>6505.6644079999996</v>
          </cell>
          <cell r="P773">
            <v>21.564599999999999</v>
          </cell>
          <cell r="Q773">
            <v>412069.11134399998</v>
          </cell>
          <cell r="R773">
            <v>12683.587535999999</v>
          </cell>
          <cell r="S773">
            <v>8242.6931919999988</v>
          </cell>
          <cell r="T773">
            <v>22.5806</v>
          </cell>
          <cell r="U773">
            <v>6826.19537984</v>
          </cell>
          <cell r="V773">
            <v>1654180.9378869911</v>
          </cell>
        </row>
        <row r="774">
          <cell r="B774" t="str">
            <v>WT65X14.05</v>
          </cell>
          <cell r="C774">
            <v>14.137519999999999</v>
          </cell>
          <cell r="D774">
            <v>1793.5447999999999</v>
          </cell>
          <cell r="E774">
            <v>65.531999999999996</v>
          </cell>
          <cell r="F774">
            <v>127.762</v>
          </cell>
          <cell r="G774">
            <v>6.8579999999999997</v>
          </cell>
          <cell r="H774">
            <v>10.921999999999999</v>
          </cell>
          <cell r="I774">
            <v>0</v>
          </cell>
          <cell r="J774">
            <v>9.7155000000000005</v>
          </cell>
          <cell r="K774">
            <v>0</v>
          </cell>
          <cell r="L774">
            <v>6.83</v>
          </cell>
          <cell r="M774">
            <v>420393.73985599994</v>
          </cell>
          <cell r="N774">
            <v>15895.452079999997</v>
          </cell>
          <cell r="O774">
            <v>7947.7260399999986</v>
          </cell>
          <cell r="P774">
            <v>15.341599999999998</v>
          </cell>
          <cell r="Q774">
            <v>1898015.3007359996</v>
          </cell>
          <cell r="R774">
            <v>45228.296639999993</v>
          </cell>
          <cell r="S774">
            <v>29660.58584</v>
          </cell>
          <cell r="T774">
            <v>32.512</v>
          </cell>
          <cell r="U774">
            <v>65348.333819199994</v>
          </cell>
          <cell r="V774">
            <v>20811529.656857438</v>
          </cell>
        </row>
        <row r="775">
          <cell r="B775" t="str">
            <v>WT65X11.9</v>
          </cell>
          <cell r="C775">
            <v>11.905279999999999</v>
          </cell>
          <cell r="D775">
            <v>1516.126</v>
          </cell>
          <cell r="E775">
            <v>63.753999999999991</v>
          </cell>
          <cell r="F775">
            <v>127</v>
          </cell>
          <cell r="G775">
            <v>6.0959999999999992</v>
          </cell>
          <cell r="H775">
            <v>9.1439999999999984</v>
          </cell>
          <cell r="I775">
            <v>0</v>
          </cell>
          <cell r="J775">
            <v>9.9059999999999988</v>
          </cell>
          <cell r="K775">
            <v>0</v>
          </cell>
          <cell r="L775">
            <v>7.69</v>
          </cell>
          <cell r="M775">
            <v>351715.55463199993</v>
          </cell>
          <cell r="N775">
            <v>13126.038263999999</v>
          </cell>
          <cell r="O775">
            <v>6767.8574319999989</v>
          </cell>
          <cell r="P775">
            <v>15.214599999999999</v>
          </cell>
          <cell r="Q775">
            <v>1560867.8459999999</v>
          </cell>
          <cell r="R775">
            <v>37362.505919999996</v>
          </cell>
          <cell r="S775">
            <v>24580.595999999998</v>
          </cell>
          <cell r="T775">
            <v>32.003999999999998</v>
          </cell>
          <cell r="U775">
            <v>39874.970572479993</v>
          </cell>
          <cell r="V775">
            <v>12164674.754266348</v>
          </cell>
        </row>
        <row r="776">
          <cell r="B776" t="str">
            <v>WT50X9.65</v>
          </cell>
          <cell r="C776">
            <v>9.6730400000000003</v>
          </cell>
          <cell r="D776">
            <v>1232.2556</v>
          </cell>
          <cell r="E776">
            <v>52.832000000000001</v>
          </cell>
          <cell r="F776">
            <v>103.12399999999998</v>
          </cell>
          <cell r="G776">
            <v>7.1120000000000001</v>
          </cell>
          <cell r="H776">
            <v>8.7629999999999981</v>
          </cell>
          <cell r="I776">
            <v>0</v>
          </cell>
          <cell r="J776">
            <v>10.286999999999999</v>
          </cell>
          <cell r="K776">
            <v>0</v>
          </cell>
          <cell r="L776">
            <v>5.3</v>
          </cell>
          <cell r="M776">
            <v>218937.72986559998</v>
          </cell>
          <cell r="N776">
            <v>10094.431423999999</v>
          </cell>
          <cell r="O776">
            <v>5260.2475439999998</v>
          </cell>
          <cell r="P776">
            <v>13.3096</v>
          </cell>
          <cell r="Q776">
            <v>803326.65140799992</v>
          </cell>
          <cell r="R776">
            <v>23925.113439999997</v>
          </cell>
          <cell r="S776">
            <v>15567.710799999997</v>
          </cell>
          <cell r="T776">
            <v>25.4</v>
          </cell>
          <cell r="U776">
            <v>31217.356919999995</v>
          </cell>
          <cell r="V776">
            <v>6256885.6903842371</v>
          </cell>
        </row>
        <row r="777">
          <cell r="B777" t="str">
            <v>MT155X8.8</v>
          </cell>
          <cell r="C777">
            <v>8.7801439999999999</v>
          </cell>
          <cell r="D777">
            <v>1109.6751999999999</v>
          </cell>
          <cell r="E777">
            <v>152.39999999999998</v>
          </cell>
          <cell r="F777">
            <v>77.977999999999994</v>
          </cell>
          <cell r="G777">
            <v>4.4957999999999991</v>
          </cell>
          <cell r="H777">
            <v>5.7149999999999999</v>
          </cell>
          <cell r="I777">
            <v>0</v>
          </cell>
          <cell r="J777">
            <v>8.5724999999999998</v>
          </cell>
          <cell r="K777">
            <v>0</v>
          </cell>
          <cell r="L777">
            <v>31.3</v>
          </cell>
          <cell r="M777">
            <v>2751289.723216</v>
          </cell>
          <cell r="N777">
            <v>47358.614959999999</v>
          </cell>
          <cell r="O777">
            <v>26383.173039999998</v>
          </cell>
          <cell r="P777">
            <v>49.783999999999999</v>
          </cell>
          <cell r="Q777">
            <v>226013.6641008</v>
          </cell>
          <cell r="R777">
            <v>9422.5617999999977</v>
          </cell>
          <cell r="S777">
            <v>5801.0206559999988</v>
          </cell>
          <cell r="T777">
            <v>14.249400000000001</v>
          </cell>
          <cell r="U777">
            <v>10364.162497439998</v>
          </cell>
          <cell r="V777">
            <v>9049658.7024012357</v>
          </cell>
        </row>
        <row r="778">
          <cell r="B778" t="str">
            <v>MT155X8.05</v>
          </cell>
          <cell r="C778">
            <v>8.0360639999999997</v>
          </cell>
          <cell r="D778">
            <v>1019.3528</v>
          </cell>
          <cell r="E778">
            <v>152.14599999999999</v>
          </cell>
          <cell r="F778">
            <v>77.977999999999994</v>
          </cell>
          <cell r="G778">
            <v>4.0640000000000001</v>
          </cell>
          <cell r="H778">
            <v>5.3339999999999996</v>
          </cell>
          <cell r="I778">
            <v>0</v>
          </cell>
          <cell r="J778">
            <v>8.9535</v>
          </cell>
          <cell r="K778">
            <v>0</v>
          </cell>
          <cell r="L778">
            <v>34.6</v>
          </cell>
          <cell r="M778">
            <v>2509875.4963679998</v>
          </cell>
          <cell r="N778">
            <v>43097.978319999995</v>
          </cell>
          <cell r="O778">
            <v>23925.113439999997</v>
          </cell>
          <cell r="P778">
            <v>49.529999999999994</v>
          </cell>
          <cell r="Q778">
            <v>210613.10135359998</v>
          </cell>
          <cell r="R778">
            <v>8717.9180479999995</v>
          </cell>
          <cell r="S778">
            <v>5407.7311199999995</v>
          </cell>
          <cell r="T778">
            <v>14.376399999999999</v>
          </cell>
          <cell r="U778">
            <v>8158.1359417599988</v>
          </cell>
          <cell r="V778">
            <v>6713396.6635023998</v>
          </cell>
        </row>
        <row r="779">
          <cell r="B779" t="str">
            <v>MT155X7.45</v>
          </cell>
          <cell r="C779">
            <v>7.4407999999999994</v>
          </cell>
          <cell r="D779">
            <v>941.93359999999996</v>
          </cell>
          <cell r="E779">
            <v>152.14599999999999</v>
          </cell>
          <cell r="F779">
            <v>82.55</v>
          </cell>
          <cell r="G779">
            <v>3.7845999999999997</v>
          </cell>
          <cell r="H779">
            <v>4.5719999999999992</v>
          </cell>
          <cell r="I779">
            <v>0</v>
          </cell>
          <cell r="J779">
            <v>8.1280000000000001</v>
          </cell>
          <cell r="K779">
            <v>0</v>
          </cell>
          <cell r="L779">
            <v>37.299999999999997</v>
          </cell>
          <cell r="M779">
            <v>2339220.6118719997</v>
          </cell>
          <cell r="N779">
            <v>40148.306799999998</v>
          </cell>
          <cell r="O779">
            <v>22286.407039999998</v>
          </cell>
          <cell r="P779">
            <v>49.783999999999999</v>
          </cell>
          <cell r="Q779">
            <v>215191.64703519997</v>
          </cell>
          <cell r="R779">
            <v>8341.0155759999998</v>
          </cell>
          <cell r="S779">
            <v>5211.0863519999994</v>
          </cell>
          <cell r="T779">
            <v>15.087599999999998</v>
          </cell>
          <cell r="U779">
            <v>6035.3556712</v>
          </cell>
          <cell r="V779">
            <v>5424424.5041099386</v>
          </cell>
        </row>
        <row r="780">
          <cell r="B780" t="str">
            <v>MT125X6.7</v>
          </cell>
          <cell r="C780">
            <v>6.69672</v>
          </cell>
          <cell r="D780">
            <v>851.61120000000005</v>
          </cell>
          <cell r="E780">
            <v>127</v>
          </cell>
          <cell r="F780">
            <v>68.325999999999993</v>
          </cell>
          <cell r="G780">
            <v>3.9878</v>
          </cell>
          <cell r="H780">
            <v>5.2323999999999993</v>
          </cell>
          <cell r="I780">
            <v>0</v>
          </cell>
          <cell r="J780">
            <v>9.0550999999999995</v>
          </cell>
          <cell r="K780">
            <v>0</v>
          </cell>
          <cell r="L780">
            <v>29.2</v>
          </cell>
          <cell r="M780">
            <v>1444323.0468319999</v>
          </cell>
          <cell r="N780">
            <v>29660.58584</v>
          </cell>
          <cell r="O780">
            <v>16387.063999999998</v>
          </cell>
          <cell r="P780">
            <v>41.148000000000003</v>
          </cell>
          <cell r="Q780">
            <v>139853.7590016</v>
          </cell>
          <cell r="R780">
            <v>6603.9867919999997</v>
          </cell>
          <cell r="S780">
            <v>4096.7659999999996</v>
          </cell>
          <cell r="T780">
            <v>12.827</v>
          </cell>
          <cell r="U780">
            <v>6493.2102393599989</v>
          </cell>
          <cell r="V780">
            <v>3705794.9582533245</v>
          </cell>
        </row>
        <row r="781">
          <cell r="B781" t="str">
            <v>MT125X5.95</v>
          </cell>
          <cell r="C781">
            <v>5.9526399999999997</v>
          </cell>
          <cell r="D781">
            <v>754.83719999999994</v>
          </cell>
          <cell r="E781">
            <v>126.23799999999999</v>
          </cell>
          <cell r="F781">
            <v>68.325999999999993</v>
          </cell>
          <cell r="G781">
            <v>3.5813999999999995</v>
          </cell>
          <cell r="H781">
            <v>4.6227999999999998</v>
          </cell>
          <cell r="I781">
            <v>0</v>
          </cell>
          <cell r="J781">
            <v>9.6646999999999998</v>
          </cell>
          <cell r="K781">
            <v>0</v>
          </cell>
          <cell r="L781">
            <v>32.5</v>
          </cell>
          <cell r="M781">
            <v>1281992.790848</v>
          </cell>
          <cell r="N781">
            <v>26383.173039999998</v>
          </cell>
          <cell r="O781">
            <v>14650.035215999998</v>
          </cell>
          <cell r="P781">
            <v>41.148000000000003</v>
          </cell>
          <cell r="Q781">
            <v>123204.50197759998</v>
          </cell>
          <cell r="R781">
            <v>5801.0206559999988</v>
          </cell>
          <cell r="S781">
            <v>3605.1540799999998</v>
          </cell>
          <cell r="T781">
            <v>12.7508</v>
          </cell>
          <cell r="U781">
            <v>4661.7919667199994</v>
          </cell>
          <cell r="V781">
            <v>2655819.7200815491</v>
          </cell>
        </row>
        <row r="782">
          <cell r="B782" t="str">
            <v>MT125X5.6</v>
          </cell>
          <cell r="C782">
            <v>5.5805999999999996</v>
          </cell>
          <cell r="D782">
            <v>709.67600000000004</v>
          </cell>
          <cell r="E782">
            <v>127</v>
          </cell>
          <cell r="F782">
            <v>68.325999999999993</v>
          </cell>
          <cell r="G782">
            <v>3.302</v>
          </cell>
          <cell r="H782">
            <v>4.3941999999999997</v>
          </cell>
          <cell r="I782">
            <v>0</v>
          </cell>
          <cell r="J782">
            <v>6.7182999999999993</v>
          </cell>
          <cell r="K782">
            <v>0</v>
          </cell>
          <cell r="L782">
            <v>35.5</v>
          </cell>
          <cell r="M782">
            <v>1211233.4484959999</v>
          </cell>
          <cell r="N782">
            <v>24744.466639999999</v>
          </cell>
          <cell r="O782">
            <v>13699.585503999999</v>
          </cell>
          <cell r="P782">
            <v>41.401999999999994</v>
          </cell>
          <cell r="Q782">
            <v>116961.03059359999</v>
          </cell>
          <cell r="R782">
            <v>5473.2793759999995</v>
          </cell>
          <cell r="S782">
            <v>3424.8963759999997</v>
          </cell>
          <cell r="T782">
            <v>12.827</v>
          </cell>
          <cell r="U782">
            <v>3879.2768865919998</v>
          </cell>
          <cell r="V782">
            <v>2126804.06299756</v>
          </cell>
        </row>
        <row r="783">
          <cell r="B783" t="str">
            <v>MT100X4.85</v>
          </cell>
          <cell r="C783">
            <v>4.8365200000000002</v>
          </cell>
          <cell r="D783">
            <v>614.83747999999991</v>
          </cell>
          <cell r="E783">
            <v>101.6</v>
          </cell>
          <cell r="F783">
            <v>57.911999999999992</v>
          </cell>
          <cell r="G783">
            <v>3.4289999999999998</v>
          </cell>
          <cell r="H783">
            <v>4.8006000000000002</v>
          </cell>
          <cell r="I783">
            <v>0</v>
          </cell>
          <cell r="J783">
            <v>9.4868999999999986</v>
          </cell>
          <cell r="K783">
            <v>0</v>
          </cell>
          <cell r="L783">
            <v>26.9</v>
          </cell>
          <cell r="M783">
            <v>653483.33819199994</v>
          </cell>
          <cell r="N783">
            <v>16550.934639999999</v>
          </cell>
          <cell r="O783">
            <v>9143.9817120000007</v>
          </cell>
          <cell r="P783">
            <v>32.765999999999998</v>
          </cell>
          <cell r="Q783">
            <v>78251.508012799997</v>
          </cell>
          <cell r="R783">
            <v>4326.1848959999998</v>
          </cell>
          <cell r="S783">
            <v>2703.8655599999997</v>
          </cell>
          <cell r="T783">
            <v>11.2776</v>
          </cell>
          <cell r="U783">
            <v>3816.8421727519994</v>
          </cell>
          <cell r="V783">
            <v>1243321.0620806443</v>
          </cell>
        </row>
        <row r="784">
          <cell r="B784" t="str">
            <v>MT100X4.6</v>
          </cell>
          <cell r="C784">
            <v>4.6132960000000001</v>
          </cell>
          <cell r="D784">
            <v>583.22464000000002</v>
          </cell>
          <cell r="E784">
            <v>101.6</v>
          </cell>
          <cell r="F784">
            <v>57.911999999999992</v>
          </cell>
          <cell r="G784">
            <v>3.2765999999999997</v>
          </cell>
          <cell r="H784">
            <v>4.4957999999999991</v>
          </cell>
          <cell r="I784">
            <v>0</v>
          </cell>
          <cell r="J784">
            <v>6.6166999999999998</v>
          </cell>
          <cell r="K784">
            <v>0</v>
          </cell>
          <cell r="L784">
            <v>28.2</v>
          </cell>
          <cell r="M784">
            <v>624347.13839999994</v>
          </cell>
          <cell r="N784">
            <v>15846.290887999998</v>
          </cell>
          <cell r="O784">
            <v>8734.305112</v>
          </cell>
          <cell r="P784">
            <v>32.765999999999998</v>
          </cell>
          <cell r="Q784">
            <v>73256.730905599994</v>
          </cell>
          <cell r="R784">
            <v>4047.6048079999996</v>
          </cell>
          <cell r="S784">
            <v>2523.6078559999996</v>
          </cell>
          <cell r="T784">
            <v>11.2014</v>
          </cell>
          <cell r="U784">
            <v>3238.2804911679996</v>
          </cell>
          <cell r="V784">
            <v>1082199.5421565867</v>
          </cell>
        </row>
        <row r="785">
          <cell r="B785" t="str">
            <v>MT75X3.3</v>
          </cell>
          <cell r="C785">
            <v>3.273952</v>
          </cell>
          <cell r="D785">
            <v>414.83787999999998</v>
          </cell>
          <cell r="E785">
            <v>76.199999999999989</v>
          </cell>
          <cell r="F785">
            <v>46.735999999999997</v>
          </cell>
          <cell r="G785">
            <v>2.8956</v>
          </cell>
          <cell r="H785">
            <v>4.3433999999999999</v>
          </cell>
          <cell r="I785">
            <v>0</v>
          </cell>
          <cell r="J785">
            <v>5.1815999999999987</v>
          </cell>
          <cell r="K785">
            <v>0</v>
          </cell>
          <cell r="L785">
            <v>23.5</v>
          </cell>
          <cell r="M785">
            <v>240997.99542239995</v>
          </cell>
          <cell r="N785">
            <v>7914.9519119999986</v>
          </cell>
          <cell r="O785">
            <v>4391.7331519999998</v>
          </cell>
          <cell r="P785">
            <v>24.104599999999998</v>
          </cell>
          <cell r="Q785">
            <v>37335.958876319994</v>
          </cell>
          <cell r="R785">
            <v>2539.9949199999996</v>
          </cell>
          <cell r="S785">
            <v>1594.4613271999999</v>
          </cell>
          <cell r="T785">
            <v>9.4995999999999992</v>
          </cell>
          <cell r="U785">
            <v>2056.1832424639997</v>
          </cell>
          <cell r="V785">
            <v>332984.474509719</v>
          </cell>
        </row>
        <row r="786">
          <cell r="B786" t="str">
            <v>MT75X2.75</v>
          </cell>
          <cell r="C786">
            <v>2.7530960000000002</v>
          </cell>
          <cell r="D786">
            <v>348.38639999999998</v>
          </cell>
          <cell r="E786">
            <v>75.183999999999997</v>
          </cell>
          <cell r="F786">
            <v>50.8</v>
          </cell>
          <cell r="G786">
            <v>2.4891999999999999</v>
          </cell>
          <cell r="H786">
            <v>3.2765999999999997</v>
          </cell>
          <cell r="I786">
            <v>0</v>
          </cell>
          <cell r="J786">
            <v>4.6608999999999998</v>
          </cell>
          <cell r="K786">
            <v>0</v>
          </cell>
          <cell r="L786">
            <v>27.4</v>
          </cell>
          <cell r="M786">
            <v>201039.77856479998</v>
          </cell>
          <cell r="N786">
            <v>6702.3091759999988</v>
          </cell>
          <cell r="O786">
            <v>3703.4764639999999</v>
          </cell>
          <cell r="P786">
            <v>24.028399999999998</v>
          </cell>
          <cell r="Q786">
            <v>35920.77202928</v>
          </cell>
          <cell r="R786">
            <v>2228.6407039999999</v>
          </cell>
          <cell r="S786">
            <v>1414.2036231999998</v>
          </cell>
          <cell r="T786">
            <v>10.16</v>
          </cell>
          <cell r="U786">
            <v>1103.01327784</v>
          </cell>
          <cell r="V786">
            <v>202744.57923777247</v>
          </cell>
        </row>
        <row r="787">
          <cell r="B787" t="str">
            <v>MT65X14.05</v>
          </cell>
          <cell r="C787">
            <v>14.063111999999999</v>
          </cell>
          <cell r="D787">
            <v>1793.5447999999999</v>
          </cell>
          <cell r="E787">
            <v>63.5</v>
          </cell>
          <cell r="F787">
            <v>127</v>
          </cell>
          <cell r="G787">
            <v>8.0263999999999989</v>
          </cell>
          <cell r="H787">
            <v>10.5664</v>
          </cell>
          <cell r="I787">
            <v>0</v>
          </cell>
          <cell r="J787">
            <v>10.071099999999999</v>
          </cell>
          <cell r="K787">
            <v>0</v>
          </cell>
          <cell r="L787">
            <v>5.61</v>
          </cell>
          <cell r="M787">
            <v>437042.99687999999</v>
          </cell>
          <cell r="N787">
            <v>16878.675919999998</v>
          </cell>
          <cell r="O787">
            <v>8635.982727999999</v>
          </cell>
          <cell r="P787">
            <v>15.620999999999999</v>
          </cell>
          <cell r="Q787">
            <v>1635789.5026079998</v>
          </cell>
          <cell r="R787">
            <v>43589.590239999998</v>
          </cell>
          <cell r="S787">
            <v>25727.690479999997</v>
          </cell>
          <cell r="T787">
            <v>30.225999999999996</v>
          </cell>
          <cell r="U787">
            <v>68678.185224000001</v>
          </cell>
          <cell r="V787">
            <v>19656825.430735026</v>
          </cell>
        </row>
        <row r="788">
          <cell r="B788" t="str">
            <v>MT50X4.45</v>
          </cell>
          <cell r="C788">
            <v>4.46448</v>
          </cell>
          <cell r="D788">
            <v>551.61180000000002</v>
          </cell>
          <cell r="E788">
            <v>48.26</v>
          </cell>
          <cell r="F788">
            <v>96.52</v>
          </cell>
          <cell r="G788">
            <v>3.302</v>
          </cell>
          <cell r="H788">
            <v>4.0640000000000001</v>
          </cell>
          <cell r="I788">
            <v>0</v>
          </cell>
          <cell r="J788">
            <v>8.6359999999999992</v>
          </cell>
          <cell r="K788">
            <v>0</v>
          </cell>
          <cell r="L788">
            <v>11</v>
          </cell>
          <cell r="M788">
            <v>86576.136524799993</v>
          </cell>
          <cell r="N788">
            <v>3949.2824239999995</v>
          </cell>
          <cell r="O788">
            <v>2179.4795119999999</v>
          </cell>
          <cell r="P788">
            <v>12.5222</v>
          </cell>
          <cell r="Q788">
            <v>304681.40353919996</v>
          </cell>
          <cell r="R788">
            <v>9635.5936319999983</v>
          </cell>
          <cell r="S788">
            <v>6309.0196399999995</v>
          </cell>
          <cell r="T788">
            <v>23.520399999999999</v>
          </cell>
          <cell r="U788">
            <v>3825.1668012639998</v>
          </cell>
          <cell r="V788">
            <v>518274.2224223853</v>
          </cell>
        </row>
        <row r="789">
          <cell r="B789" t="str">
            <v>ST305X90</v>
          </cell>
          <cell r="C789">
            <v>90.03367999999999</v>
          </cell>
          <cell r="D789">
            <v>11483.848</v>
          </cell>
          <cell r="E789">
            <v>312.42</v>
          </cell>
          <cell r="F789">
            <v>204.47</v>
          </cell>
          <cell r="G789">
            <v>20.32</v>
          </cell>
          <cell r="H789">
            <v>27.686</v>
          </cell>
          <cell r="I789">
            <v>0</v>
          </cell>
          <cell r="J789">
            <v>23.113999999999997</v>
          </cell>
          <cell r="K789">
            <v>0</v>
          </cell>
          <cell r="L789">
            <v>13.2</v>
          </cell>
          <cell r="M789">
            <v>107803939.2304</v>
          </cell>
          <cell r="N789">
            <v>893094.9879999999</v>
          </cell>
          <cell r="O789">
            <v>493250.62639999995</v>
          </cell>
          <cell r="P789">
            <v>97.027999999999992</v>
          </cell>
          <cell r="Q789">
            <v>17273604.1624</v>
          </cell>
          <cell r="R789">
            <v>296605.85839999997</v>
          </cell>
          <cell r="S789">
            <v>168786.7592</v>
          </cell>
          <cell r="T789">
            <v>38.862000000000002</v>
          </cell>
          <cell r="U789">
            <v>2655556.4953279998</v>
          </cell>
          <cell r="V789">
            <v>7384736329.8526392</v>
          </cell>
        </row>
        <row r="790">
          <cell r="B790" t="str">
            <v>ST305X79</v>
          </cell>
          <cell r="C790">
            <v>78.872479999999996</v>
          </cell>
          <cell r="D790">
            <v>10064.495999999999</v>
          </cell>
          <cell r="E790">
            <v>312.42</v>
          </cell>
          <cell r="F790">
            <v>199.898</v>
          </cell>
          <cell r="G790">
            <v>15.747999999999999</v>
          </cell>
          <cell r="H790">
            <v>27.686</v>
          </cell>
          <cell r="I790">
            <v>0</v>
          </cell>
          <cell r="J790">
            <v>23.113999999999997</v>
          </cell>
          <cell r="K790">
            <v>0</v>
          </cell>
          <cell r="L790">
            <v>17</v>
          </cell>
          <cell r="M790">
            <v>89905987.929599985</v>
          </cell>
          <cell r="N790">
            <v>709559.87119999994</v>
          </cell>
          <cell r="O790">
            <v>394928.24239999999</v>
          </cell>
          <cell r="P790">
            <v>94.488</v>
          </cell>
          <cell r="Q790">
            <v>15983286.743039997</v>
          </cell>
          <cell r="R790">
            <v>273663.96879999997</v>
          </cell>
          <cell r="S790">
            <v>159937.74463999999</v>
          </cell>
          <cell r="T790">
            <v>39.878</v>
          </cell>
          <cell r="U790">
            <v>2101968.6992799998</v>
          </cell>
          <cell r="V790">
            <v>4028037998.10144</v>
          </cell>
        </row>
        <row r="791">
          <cell r="B791" t="str">
            <v>ST305X74.5</v>
          </cell>
          <cell r="C791">
            <v>74.408000000000001</v>
          </cell>
          <cell r="D791">
            <v>9483.851999999999</v>
          </cell>
          <cell r="E791">
            <v>304.79999999999995</v>
          </cell>
          <cell r="F791">
            <v>184.14999999999998</v>
          </cell>
          <cell r="G791">
            <v>18.922999999999998</v>
          </cell>
          <cell r="H791">
            <v>22.097999999999999</v>
          </cell>
          <cell r="I791">
            <v>0</v>
          </cell>
          <cell r="J791">
            <v>22.351999999999997</v>
          </cell>
          <cell r="K791">
            <v>0</v>
          </cell>
          <cell r="L791">
            <v>14.1</v>
          </cell>
          <cell r="M791">
            <v>89489756.503999993</v>
          </cell>
          <cell r="N791">
            <v>778385.53999999992</v>
          </cell>
          <cell r="O791">
            <v>430979.78319999995</v>
          </cell>
          <cell r="P791">
            <v>97.281999999999996</v>
          </cell>
          <cell r="Q791">
            <v>9864684.7867199983</v>
          </cell>
          <cell r="R791">
            <v>196644.76799999998</v>
          </cell>
          <cell r="S791">
            <v>107335.26919999998</v>
          </cell>
          <cell r="T791">
            <v>32.257999999999996</v>
          </cell>
          <cell r="U791">
            <v>1565030.1602559998</v>
          </cell>
          <cell r="V791">
            <v>5236449397.5318718</v>
          </cell>
        </row>
        <row r="792">
          <cell r="B792" t="str">
            <v>ST305X67</v>
          </cell>
          <cell r="C792">
            <v>66.967199999999991</v>
          </cell>
          <cell r="D792">
            <v>8516.1119999999992</v>
          </cell>
          <cell r="E792">
            <v>304.79999999999995</v>
          </cell>
          <cell r="F792">
            <v>181.10199999999998</v>
          </cell>
          <cell r="G792">
            <v>15.875</v>
          </cell>
          <cell r="H792">
            <v>22.097999999999999</v>
          </cell>
          <cell r="I792">
            <v>0</v>
          </cell>
          <cell r="J792">
            <v>22.351999999999997</v>
          </cell>
          <cell r="K792">
            <v>0</v>
          </cell>
          <cell r="L792">
            <v>16.8</v>
          </cell>
          <cell r="M792">
            <v>79083970.863999993</v>
          </cell>
          <cell r="N792">
            <v>673508.33039999998</v>
          </cell>
          <cell r="O792">
            <v>370347.64639999997</v>
          </cell>
          <cell r="P792">
            <v>96.265999999999991</v>
          </cell>
          <cell r="Q792">
            <v>9281960.7908800002</v>
          </cell>
          <cell r="R792">
            <v>183535.11679999996</v>
          </cell>
          <cell r="S792">
            <v>102746.89127999998</v>
          </cell>
          <cell r="T792">
            <v>33.019999999999996</v>
          </cell>
          <cell r="U792">
            <v>1252856.5910559997</v>
          </cell>
          <cell r="V792">
            <v>3249283985.1351614</v>
          </cell>
        </row>
        <row r="793">
          <cell r="B793" t="str">
            <v>ST305X59.5</v>
          </cell>
          <cell r="C793">
            <v>59.526399999999995</v>
          </cell>
          <cell r="D793">
            <v>7548.3719999999994</v>
          </cell>
          <cell r="E793">
            <v>304.79999999999995</v>
          </cell>
          <cell r="F793">
            <v>177.79999999999998</v>
          </cell>
          <cell r="G793">
            <v>12.7</v>
          </cell>
          <cell r="H793">
            <v>22.097999999999999</v>
          </cell>
          <cell r="I793">
            <v>0</v>
          </cell>
          <cell r="J793">
            <v>22.351999999999997</v>
          </cell>
          <cell r="K793">
            <v>0</v>
          </cell>
          <cell r="L793">
            <v>21.1</v>
          </cell>
          <cell r="M793">
            <v>67429490.9472</v>
          </cell>
          <cell r="N793">
            <v>550605.3504</v>
          </cell>
          <cell r="O793">
            <v>304799.39039999997</v>
          </cell>
          <cell r="P793">
            <v>94.488</v>
          </cell>
          <cell r="Q793">
            <v>8740859.9375999998</v>
          </cell>
          <cell r="R793">
            <v>170425.4656</v>
          </cell>
          <cell r="S793">
            <v>98322.383999999991</v>
          </cell>
          <cell r="T793">
            <v>34.036000000000001</v>
          </cell>
          <cell r="U793">
            <v>1015604.6784639999</v>
          </cell>
          <cell r="V793">
            <v>1863638913.7882662</v>
          </cell>
        </row>
        <row r="794">
          <cell r="B794" t="str">
            <v>ST255X71.5</v>
          </cell>
          <cell r="C794">
            <v>71.43168</v>
          </cell>
          <cell r="D794">
            <v>9096.7559999999994</v>
          </cell>
          <cell r="E794">
            <v>259.08</v>
          </cell>
          <cell r="F794">
            <v>182.88</v>
          </cell>
          <cell r="G794">
            <v>20.32</v>
          </cell>
          <cell r="H794">
            <v>23.367999999999999</v>
          </cell>
          <cell r="I794">
            <v>0</v>
          </cell>
          <cell r="J794">
            <v>21.081999999999997</v>
          </cell>
          <cell r="K794">
            <v>0</v>
          </cell>
          <cell r="L794">
            <v>10.8</v>
          </cell>
          <cell r="M794">
            <v>59521093.860799991</v>
          </cell>
          <cell r="N794">
            <v>604682.66159999988</v>
          </cell>
          <cell r="O794">
            <v>332657.39919999999</v>
          </cell>
          <cell r="P794">
            <v>80.772000000000006</v>
          </cell>
          <cell r="Q794">
            <v>10405785.639999999</v>
          </cell>
          <cell r="R794">
            <v>204838.3</v>
          </cell>
          <cell r="S794">
            <v>113562.35351999999</v>
          </cell>
          <cell r="T794">
            <v>33.781999999999996</v>
          </cell>
          <cell r="U794">
            <v>1731522.7304959998</v>
          </cell>
          <cell r="V794">
            <v>4028037998.10144</v>
          </cell>
        </row>
        <row r="795">
          <cell r="B795" t="str">
            <v>ST255X64</v>
          </cell>
          <cell r="C795">
            <v>63.990879999999997</v>
          </cell>
          <cell r="D795">
            <v>8193.5319999999992</v>
          </cell>
          <cell r="E795">
            <v>259.08</v>
          </cell>
          <cell r="F795">
            <v>179.32399999999998</v>
          </cell>
          <cell r="G795">
            <v>16.763999999999999</v>
          </cell>
          <cell r="H795">
            <v>23.367999999999999</v>
          </cell>
          <cell r="I795">
            <v>0</v>
          </cell>
          <cell r="J795">
            <v>21.081999999999997</v>
          </cell>
          <cell r="K795">
            <v>0</v>
          </cell>
          <cell r="L795">
            <v>13.1</v>
          </cell>
          <cell r="M795">
            <v>51612696.774399996</v>
          </cell>
          <cell r="N795">
            <v>509637.69039999996</v>
          </cell>
          <cell r="O795">
            <v>281857.50079999998</v>
          </cell>
          <cell r="P795">
            <v>79.501999999999995</v>
          </cell>
          <cell r="Q795">
            <v>9698192.2164799999</v>
          </cell>
          <cell r="R795">
            <v>190089.94239999997</v>
          </cell>
          <cell r="S795">
            <v>107990.75175999998</v>
          </cell>
          <cell r="T795">
            <v>34.544000000000004</v>
          </cell>
          <cell r="U795">
            <v>1373563.7044799998</v>
          </cell>
          <cell r="V795">
            <v>2462473896.1726804</v>
          </cell>
        </row>
        <row r="796">
          <cell r="B796" t="str">
            <v>ST255X56</v>
          </cell>
          <cell r="C796">
            <v>55.805999999999997</v>
          </cell>
          <cell r="D796">
            <v>7096.7599999999993</v>
          </cell>
          <cell r="E796">
            <v>254</v>
          </cell>
          <cell r="F796">
            <v>162.30599999999998</v>
          </cell>
          <cell r="G796">
            <v>16.128999999999998</v>
          </cell>
          <cell r="H796">
            <v>20.193000000000001</v>
          </cell>
          <cell r="I796">
            <v>0</v>
          </cell>
          <cell r="J796">
            <v>21.081999999999997</v>
          </cell>
          <cell r="K796">
            <v>0</v>
          </cell>
          <cell r="L796">
            <v>13.6</v>
          </cell>
          <cell r="M796">
            <v>45369225.390399992</v>
          </cell>
          <cell r="N796">
            <v>468670.03039999999</v>
          </cell>
          <cell r="O796">
            <v>258915.61119999998</v>
          </cell>
          <cell r="P796">
            <v>80.009999999999991</v>
          </cell>
          <cell r="Q796">
            <v>6160225.0988799995</v>
          </cell>
          <cell r="R796">
            <v>136995.85503999997</v>
          </cell>
          <cell r="S796">
            <v>75708.235679999998</v>
          </cell>
          <cell r="T796">
            <v>29.463999999999995</v>
          </cell>
          <cell r="U796">
            <v>949007.6503679998</v>
          </cell>
          <cell r="V796">
            <v>1936143597.754092</v>
          </cell>
        </row>
        <row r="797">
          <cell r="B797" t="str">
            <v>ST255X49.1</v>
          </cell>
          <cell r="C797">
            <v>49.109279999999998</v>
          </cell>
          <cell r="D797">
            <v>6251.6003999999994</v>
          </cell>
          <cell r="E797">
            <v>254</v>
          </cell>
          <cell r="F797">
            <v>159.00399999999999</v>
          </cell>
          <cell r="G797">
            <v>12.827</v>
          </cell>
          <cell r="H797">
            <v>20.193000000000001</v>
          </cell>
          <cell r="I797">
            <v>0</v>
          </cell>
          <cell r="J797">
            <v>21.081999999999997</v>
          </cell>
          <cell r="K797">
            <v>0</v>
          </cell>
          <cell r="L797">
            <v>17</v>
          </cell>
          <cell r="M797">
            <v>38667899.438239999</v>
          </cell>
          <cell r="N797">
            <v>383457.29759999993</v>
          </cell>
          <cell r="O797">
            <v>211393.1256</v>
          </cell>
          <cell r="P797">
            <v>78.739999999999995</v>
          </cell>
          <cell r="Q797">
            <v>5702370.5307199992</v>
          </cell>
          <cell r="R797">
            <v>126180.39279999999</v>
          </cell>
          <cell r="S797">
            <v>71939.210959999982</v>
          </cell>
          <cell r="T797">
            <v>30.225999999999996</v>
          </cell>
          <cell r="U797">
            <v>740891.93756799994</v>
          </cell>
          <cell r="V797">
            <v>1079514183.4911857</v>
          </cell>
        </row>
        <row r="798">
          <cell r="B798" t="str">
            <v>ST230X52</v>
          </cell>
          <cell r="C798">
            <v>52.085599999999999</v>
          </cell>
          <cell r="D798">
            <v>6645.1480000000001</v>
          </cell>
          <cell r="E798">
            <v>228.6</v>
          </cell>
          <cell r="F798">
            <v>158.75</v>
          </cell>
          <cell r="G798">
            <v>18.059399999999997</v>
          </cell>
          <cell r="H798">
            <v>17.551399999999997</v>
          </cell>
          <cell r="I798">
            <v>0</v>
          </cell>
          <cell r="J798">
            <v>20.548599999999997</v>
          </cell>
          <cell r="K798">
            <v>0</v>
          </cell>
          <cell r="L798">
            <v>11</v>
          </cell>
          <cell r="M798">
            <v>35171555.463199995</v>
          </cell>
          <cell r="N798">
            <v>411315.3064</v>
          </cell>
          <cell r="O798">
            <v>229418.89599999998</v>
          </cell>
          <cell r="P798">
            <v>72.897999999999996</v>
          </cell>
          <cell r="Q798">
            <v>4994777.1071999995</v>
          </cell>
          <cell r="R798">
            <v>117495.24887999998</v>
          </cell>
          <cell r="S798">
            <v>62926.325759999992</v>
          </cell>
          <cell r="T798">
            <v>27.431999999999999</v>
          </cell>
          <cell r="U798">
            <v>840787.47971199988</v>
          </cell>
          <cell r="V798">
            <v>1887807141.7768748</v>
          </cell>
        </row>
        <row r="799">
          <cell r="B799" t="str">
            <v>ST230X40.7</v>
          </cell>
          <cell r="C799">
            <v>40.701175999999997</v>
          </cell>
          <cell r="D799">
            <v>5174.1831999999995</v>
          </cell>
          <cell r="E799">
            <v>228.6</v>
          </cell>
          <cell r="F799">
            <v>152.39999999999998</v>
          </cell>
          <cell r="G799">
            <v>11.7094</v>
          </cell>
          <cell r="H799">
            <v>17.551399999999997</v>
          </cell>
          <cell r="I799">
            <v>0</v>
          </cell>
          <cell r="J799">
            <v>20.548599999999997</v>
          </cell>
          <cell r="K799">
            <v>0</v>
          </cell>
          <cell r="L799">
            <v>16.899999999999999</v>
          </cell>
          <cell r="M799">
            <v>25931217.814879995</v>
          </cell>
          <cell r="N799">
            <v>283496.2072</v>
          </cell>
          <cell r="O799">
            <v>157315.81439999997</v>
          </cell>
          <cell r="P799">
            <v>70.866</v>
          </cell>
          <cell r="Q799">
            <v>4328806.8262399994</v>
          </cell>
          <cell r="R799">
            <v>99305.607839999982</v>
          </cell>
          <cell r="S799">
            <v>56535.370799999997</v>
          </cell>
          <cell r="T799">
            <v>28.955999999999996</v>
          </cell>
          <cell r="U799">
            <v>482828.45369599992</v>
          </cell>
          <cell r="V799">
            <v>606891058.3806169</v>
          </cell>
        </row>
        <row r="800">
          <cell r="B800" t="str">
            <v>ST190X37</v>
          </cell>
          <cell r="C800">
            <v>37.204000000000001</v>
          </cell>
          <cell r="D800">
            <v>4735.4744000000001</v>
          </cell>
          <cell r="E800">
            <v>190.5</v>
          </cell>
          <cell r="F800">
            <v>143.25599999999997</v>
          </cell>
          <cell r="G800">
            <v>13.97</v>
          </cell>
          <cell r="H800">
            <v>15.798799999999998</v>
          </cell>
          <cell r="I800">
            <v>0</v>
          </cell>
          <cell r="J800">
            <v>19.126199999999997</v>
          </cell>
          <cell r="K800">
            <v>0</v>
          </cell>
          <cell r="L800">
            <v>11.6</v>
          </cell>
          <cell r="M800">
            <v>16857372.7368</v>
          </cell>
          <cell r="N800">
            <v>229418.89599999998</v>
          </cell>
          <cell r="O800">
            <v>126508.13407999999</v>
          </cell>
          <cell r="P800">
            <v>59.69</v>
          </cell>
          <cell r="Q800">
            <v>3242442.8054239997</v>
          </cell>
          <cell r="R800">
            <v>81771.449359999999</v>
          </cell>
          <cell r="S800">
            <v>45228.296639999993</v>
          </cell>
          <cell r="T800">
            <v>26.161999999999999</v>
          </cell>
          <cell r="U800">
            <v>437042.99687999999</v>
          </cell>
          <cell r="V800">
            <v>542442450.41099393</v>
          </cell>
        </row>
        <row r="801">
          <cell r="B801" t="str">
            <v>ST190X32</v>
          </cell>
          <cell r="C801">
            <v>31.921031999999997</v>
          </cell>
          <cell r="D801">
            <v>4064.5079999999998</v>
          </cell>
          <cell r="E801">
            <v>190.5</v>
          </cell>
          <cell r="F801">
            <v>139.69999999999999</v>
          </cell>
          <cell r="G801">
            <v>10.439399999999999</v>
          </cell>
          <cell r="H801">
            <v>15.798799999999998</v>
          </cell>
          <cell r="I801">
            <v>0</v>
          </cell>
          <cell r="J801">
            <v>19.126199999999997</v>
          </cell>
          <cell r="K801">
            <v>0</v>
          </cell>
          <cell r="L801">
            <v>15.5</v>
          </cell>
          <cell r="M801">
            <v>13694013.902239999</v>
          </cell>
          <cell r="N801">
            <v>176980.29120000001</v>
          </cell>
          <cell r="O801">
            <v>98158.513359999997</v>
          </cell>
          <cell r="P801">
            <v>58.165999999999997</v>
          </cell>
          <cell r="Q801">
            <v>2967730.0645279996</v>
          </cell>
          <cell r="R801">
            <v>74397.27055999999</v>
          </cell>
          <cell r="S801">
            <v>42442.495759999991</v>
          </cell>
          <cell r="T801">
            <v>26.923999999999999</v>
          </cell>
          <cell r="U801">
            <v>318417.040584</v>
          </cell>
          <cell r="V801">
            <v>267193187.20739549</v>
          </cell>
        </row>
        <row r="802">
          <cell r="B802" t="str">
            <v>ST155X37</v>
          </cell>
          <cell r="C802">
            <v>37.204000000000001</v>
          </cell>
          <cell r="D802">
            <v>4722.5712000000003</v>
          </cell>
          <cell r="E802">
            <v>152.39999999999998</v>
          </cell>
          <cell r="F802">
            <v>139.19200000000001</v>
          </cell>
          <cell r="G802">
            <v>17.4498</v>
          </cell>
          <cell r="H802">
            <v>16.738599999999998</v>
          </cell>
          <cell r="I802">
            <v>0</v>
          </cell>
          <cell r="J802">
            <v>19.773899999999998</v>
          </cell>
          <cell r="K802">
            <v>0</v>
          </cell>
          <cell r="L802">
            <v>7.05</v>
          </cell>
          <cell r="M802">
            <v>10447408.78256</v>
          </cell>
          <cell r="N802">
            <v>180257.70399999997</v>
          </cell>
          <cell r="O802">
            <v>98977.866559999995</v>
          </cell>
          <cell r="P802">
            <v>46.99</v>
          </cell>
          <cell r="Q802">
            <v>3242442.8054239997</v>
          </cell>
          <cell r="R802">
            <v>84557.250239999994</v>
          </cell>
          <cell r="S802">
            <v>46539.261759999994</v>
          </cell>
          <cell r="T802">
            <v>26.161999999999999</v>
          </cell>
          <cell r="U802">
            <v>566074.73881599994</v>
          </cell>
          <cell r="V802">
            <v>529015657.08398908</v>
          </cell>
        </row>
        <row r="803">
          <cell r="B803" t="str">
            <v>ST155X30.35</v>
          </cell>
          <cell r="C803">
            <v>30.358463999999998</v>
          </cell>
          <cell r="D803">
            <v>3845.1535999999996</v>
          </cell>
          <cell r="E803">
            <v>152.39999999999998</v>
          </cell>
          <cell r="F803">
            <v>133.35</v>
          </cell>
          <cell r="G803">
            <v>11.7348</v>
          </cell>
          <cell r="H803">
            <v>16.738599999999998</v>
          </cell>
          <cell r="I803">
            <v>0</v>
          </cell>
          <cell r="J803">
            <v>19.773899999999998</v>
          </cell>
          <cell r="K803">
            <v>0</v>
          </cell>
          <cell r="L803">
            <v>10.6</v>
          </cell>
          <cell r="M803">
            <v>7866773.9438399989</v>
          </cell>
          <cell r="N803">
            <v>126344.26343999998</v>
          </cell>
          <cell r="O803">
            <v>69972.763279999985</v>
          </cell>
          <cell r="P803">
            <v>45.211999999999996</v>
          </cell>
          <cell r="Q803">
            <v>2805399.8085439997</v>
          </cell>
          <cell r="R803">
            <v>72594.693519999986</v>
          </cell>
          <cell r="S803">
            <v>42114.754479999996</v>
          </cell>
          <cell r="T803">
            <v>26.923999999999999</v>
          </cell>
          <cell r="U803">
            <v>350466.86035519995</v>
          </cell>
          <cell r="V803">
            <v>211337726.96705556</v>
          </cell>
        </row>
        <row r="804">
          <cell r="B804" t="str">
            <v>ST155X26</v>
          </cell>
          <cell r="C804">
            <v>26.0428</v>
          </cell>
          <cell r="D804">
            <v>3303.2192</v>
          </cell>
          <cell r="E804">
            <v>152.39999999999998</v>
          </cell>
          <cell r="F804">
            <v>129.03199999999998</v>
          </cell>
          <cell r="G804">
            <v>10.8712</v>
          </cell>
          <cell r="H804">
            <v>13.817600000000001</v>
          </cell>
          <cell r="I804">
            <v>0</v>
          </cell>
          <cell r="J804">
            <v>16.344899999999996</v>
          </cell>
          <cell r="K804">
            <v>0</v>
          </cell>
          <cell r="L804">
            <v>11.9</v>
          </cell>
          <cell r="M804">
            <v>7159180.5203199992</v>
          </cell>
          <cell r="N804">
            <v>116675.89567999999</v>
          </cell>
          <cell r="O804">
            <v>64728.902799999996</v>
          </cell>
          <cell r="P804">
            <v>46.481999999999999</v>
          </cell>
          <cell r="Q804">
            <v>2047858.6139519997</v>
          </cell>
          <cell r="R804">
            <v>55716.017599999992</v>
          </cell>
          <cell r="S804">
            <v>31790.904159999995</v>
          </cell>
          <cell r="T804">
            <v>24.891999999999999</v>
          </cell>
          <cell r="U804">
            <v>218105.26701439999</v>
          </cell>
          <cell r="V804">
            <v>149305941.79629338</v>
          </cell>
        </row>
        <row r="805">
          <cell r="B805" t="str">
            <v>ST155X23.65</v>
          </cell>
          <cell r="C805">
            <v>23.661743999999999</v>
          </cell>
          <cell r="D805">
            <v>2999.9940000000001</v>
          </cell>
          <cell r="E805">
            <v>152.39999999999998</v>
          </cell>
          <cell r="F805">
            <v>127</v>
          </cell>
          <cell r="G805">
            <v>8.8899999999999988</v>
          </cell>
          <cell r="H805">
            <v>13.817600000000001</v>
          </cell>
          <cell r="I805">
            <v>0</v>
          </cell>
          <cell r="J805">
            <v>16.344899999999996</v>
          </cell>
          <cell r="K805">
            <v>0</v>
          </cell>
          <cell r="L805">
            <v>14.5</v>
          </cell>
          <cell r="M805">
            <v>6160225.0988799995</v>
          </cell>
          <cell r="N805">
            <v>97339.160159999999</v>
          </cell>
          <cell r="O805">
            <v>54077.311199999989</v>
          </cell>
          <cell r="P805">
            <v>45.211999999999996</v>
          </cell>
          <cell r="Q805">
            <v>1939638.4432959999</v>
          </cell>
          <cell r="R805">
            <v>52766.346079999996</v>
          </cell>
          <cell r="S805">
            <v>30643.809679999998</v>
          </cell>
          <cell r="T805">
            <v>25.4</v>
          </cell>
          <cell r="U805">
            <v>182309.36441279997</v>
          </cell>
          <cell r="V805">
            <v>97747055.420594931</v>
          </cell>
        </row>
        <row r="806">
          <cell r="B806" t="str">
            <v>ST125X26</v>
          </cell>
          <cell r="C806">
            <v>26.0428</v>
          </cell>
          <cell r="D806">
            <v>3316.1223999999997</v>
          </cell>
          <cell r="E806">
            <v>127</v>
          </cell>
          <cell r="F806">
            <v>125.476</v>
          </cell>
          <cell r="G806">
            <v>15.087599999999998</v>
          </cell>
          <cell r="H806">
            <v>12.471399999999999</v>
          </cell>
          <cell r="I806">
            <v>0</v>
          </cell>
          <cell r="J806">
            <v>16.1036</v>
          </cell>
          <cell r="K806">
            <v>0</v>
          </cell>
          <cell r="L806">
            <v>6.9</v>
          </cell>
          <cell r="M806">
            <v>5202892.8199999994</v>
          </cell>
          <cell r="N806">
            <v>107826.88111999999</v>
          </cell>
          <cell r="O806">
            <v>59321.171679999999</v>
          </cell>
          <cell r="P806">
            <v>39.624000000000002</v>
          </cell>
          <cell r="Q806">
            <v>1727360.4162399999</v>
          </cell>
          <cell r="R806">
            <v>50799.898399999998</v>
          </cell>
          <cell r="S806">
            <v>27530.267519999998</v>
          </cell>
          <cell r="T806">
            <v>22.834599999999998</v>
          </cell>
          <cell r="U806">
            <v>263474.49240479997</v>
          </cell>
          <cell r="V806">
            <v>194688503.24156958</v>
          </cell>
        </row>
        <row r="807">
          <cell r="B807" t="str">
            <v>ST125X18.9</v>
          </cell>
          <cell r="C807">
            <v>18.899631999999997</v>
          </cell>
          <cell r="D807">
            <v>2406.4467999999997</v>
          </cell>
          <cell r="E807">
            <v>127</v>
          </cell>
          <cell r="F807">
            <v>118.36399999999999</v>
          </cell>
          <cell r="G807">
            <v>7.8993999999999991</v>
          </cell>
          <cell r="H807">
            <v>12.471399999999999</v>
          </cell>
          <cell r="I807">
            <v>0</v>
          </cell>
          <cell r="J807">
            <v>16.1036</v>
          </cell>
          <cell r="K807">
            <v>0</v>
          </cell>
          <cell r="L807">
            <v>13.2</v>
          </cell>
          <cell r="M807">
            <v>3242442.8054239997</v>
          </cell>
          <cell r="N807">
            <v>60632.1368</v>
          </cell>
          <cell r="O807">
            <v>33593.481199999995</v>
          </cell>
          <cell r="P807">
            <v>36.83</v>
          </cell>
          <cell r="Q807">
            <v>1398537.5900159997</v>
          </cell>
          <cell r="R807">
            <v>40803.789360000002</v>
          </cell>
          <cell r="S807">
            <v>23597.372159999995</v>
          </cell>
          <cell r="T807">
            <v>24.13</v>
          </cell>
          <cell r="U807">
            <v>124869.42767999998</v>
          </cell>
          <cell r="V807">
            <v>46456704.911436602</v>
          </cell>
        </row>
        <row r="808">
          <cell r="B808" t="str">
            <v>ST100X17</v>
          </cell>
          <cell r="C808">
            <v>17.11384</v>
          </cell>
          <cell r="D808">
            <v>2180.6407999999997</v>
          </cell>
          <cell r="E808">
            <v>101.6</v>
          </cell>
          <cell r="F808">
            <v>105.91799999999999</v>
          </cell>
          <cell r="G808">
            <v>11.2014</v>
          </cell>
          <cell r="H808">
            <v>10.795</v>
          </cell>
          <cell r="I808">
            <v>0</v>
          </cell>
          <cell r="J808">
            <v>14.604999999999999</v>
          </cell>
          <cell r="K808">
            <v>0</v>
          </cell>
          <cell r="L808">
            <v>7.27</v>
          </cell>
          <cell r="M808">
            <v>2081157.1279999998</v>
          </cell>
          <cell r="N808">
            <v>52274.734159999993</v>
          </cell>
          <cell r="O808">
            <v>28841.232639999998</v>
          </cell>
          <cell r="P808">
            <v>30.987999999999996</v>
          </cell>
          <cell r="Q808">
            <v>886572.93652799982</v>
          </cell>
          <cell r="R808">
            <v>30152.197759999999</v>
          </cell>
          <cell r="S808">
            <v>16714.80528</v>
          </cell>
          <cell r="T808">
            <v>20.193000000000001</v>
          </cell>
          <cell r="U808">
            <v>112798.7163376</v>
          </cell>
          <cell r="V808">
            <v>45114025.578736126</v>
          </cell>
        </row>
        <row r="809">
          <cell r="B809" t="str">
            <v>ST100X13.7</v>
          </cell>
          <cell r="C809">
            <v>13.691071999999998</v>
          </cell>
          <cell r="D809">
            <v>1741.932</v>
          </cell>
          <cell r="E809">
            <v>101.6</v>
          </cell>
          <cell r="F809">
            <v>101.6</v>
          </cell>
          <cell r="G809">
            <v>6.8834</v>
          </cell>
          <cell r="H809">
            <v>10.795</v>
          </cell>
          <cell r="I809">
            <v>0</v>
          </cell>
          <cell r="J809">
            <v>14.604999999999999</v>
          </cell>
          <cell r="K809">
            <v>0</v>
          </cell>
          <cell r="L809">
            <v>11.8</v>
          </cell>
          <cell r="M809">
            <v>1452647.6753439999</v>
          </cell>
          <cell r="N809">
            <v>33921.222479999997</v>
          </cell>
          <cell r="O809">
            <v>18681.252959999998</v>
          </cell>
          <cell r="P809">
            <v>28.955999999999996</v>
          </cell>
          <cell r="Q809">
            <v>765865.82310399995</v>
          </cell>
          <cell r="R809">
            <v>26055.431759999999</v>
          </cell>
          <cell r="S809">
            <v>15108.873007999999</v>
          </cell>
          <cell r="T809">
            <v>21.005799999999997</v>
          </cell>
          <cell r="U809">
            <v>69510.648075199992</v>
          </cell>
          <cell r="V809">
            <v>17240002.631874159</v>
          </cell>
        </row>
        <row r="810">
          <cell r="B810" t="str">
            <v>ST75X12.85</v>
          </cell>
          <cell r="C810">
            <v>12.835379999999999</v>
          </cell>
          <cell r="D810">
            <v>1632.2547999999997</v>
          </cell>
          <cell r="E810">
            <v>76.199999999999989</v>
          </cell>
          <cell r="F810">
            <v>90.677999999999997</v>
          </cell>
          <cell r="G810">
            <v>11.811</v>
          </cell>
          <cell r="H810">
            <v>9.1185999999999989</v>
          </cell>
          <cell r="I810">
            <v>0</v>
          </cell>
          <cell r="J810">
            <v>11.5189</v>
          </cell>
          <cell r="K810">
            <v>0</v>
          </cell>
          <cell r="L810">
            <v>5.01</v>
          </cell>
          <cell r="M810">
            <v>882410.62227199995</v>
          </cell>
          <cell r="N810">
            <v>30316.0684</v>
          </cell>
          <cell r="O810">
            <v>16714.80528</v>
          </cell>
          <cell r="P810">
            <v>23.241</v>
          </cell>
          <cell r="Q810">
            <v>474503.8251839999</v>
          </cell>
          <cell r="R810">
            <v>19172.864879999997</v>
          </cell>
          <cell r="S810">
            <v>10520.495088</v>
          </cell>
          <cell r="T810">
            <v>17.094200000000001</v>
          </cell>
          <cell r="U810">
            <v>75337.888033599986</v>
          </cell>
          <cell r="V810">
            <v>20730968.896895412</v>
          </cell>
        </row>
        <row r="811">
          <cell r="B811" t="str">
            <v>ST75X9.3</v>
          </cell>
          <cell r="C811">
            <v>9.3010000000000002</v>
          </cell>
          <cell r="D811">
            <v>1180.6428000000001</v>
          </cell>
          <cell r="E811">
            <v>76.199999999999989</v>
          </cell>
          <cell r="F811">
            <v>84.581999999999994</v>
          </cell>
          <cell r="G811">
            <v>5.8928000000000003</v>
          </cell>
          <cell r="H811">
            <v>9.1185999999999989</v>
          </cell>
          <cell r="I811">
            <v>0</v>
          </cell>
          <cell r="J811">
            <v>11.5189</v>
          </cell>
          <cell r="K811">
            <v>0</v>
          </cell>
          <cell r="L811">
            <v>10</v>
          </cell>
          <cell r="M811">
            <v>524451.59625599999</v>
          </cell>
          <cell r="N811">
            <v>16550.934639999999</v>
          </cell>
          <cell r="O811">
            <v>8963.7240079999992</v>
          </cell>
          <cell r="P811">
            <v>21.107399999999998</v>
          </cell>
          <cell r="Q811">
            <v>375024.51446559996</v>
          </cell>
          <cell r="R811">
            <v>15239.969519999999</v>
          </cell>
          <cell r="S811">
            <v>8865.4016240000001</v>
          </cell>
          <cell r="T811">
            <v>17.830799999999996</v>
          </cell>
          <cell r="U811">
            <v>34547.208324799998</v>
          </cell>
          <cell r="V811">
            <v>5290156.5708398903</v>
          </cell>
        </row>
        <row r="812">
          <cell r="B812" t="str">
            <v>ST65X7.5</v>
          </cell>
          <cell r="C812">
            <v>7.4407999999999994</v>
          </cell>
          <cell r="D812">
            <v>948.38519999999994</v>
          </cell>
          <cell r="E812">
            <v>63.5</v>
          </cell>
          <cell r="F812">
            <v>76.199999999999989</v>
          </cell>
          <cell r="G812">
            <v>5.4356</v>
          </cell>
          <cell r="H812">
            <v>8.2804000000000002</v>
          </cell>
          <cell r="I812">
            <v>0</v>
          </cell>
          <cell r="J812">
            <v>10.769599999999997</v>
          </cell>
          <cell r="K812">
            <v>0</v>
          </cell>
          <cell r="L812">
            <v>8.7100000000000009</v>
          </cell>
          <cell r="M812">
            <v>279291.2865776</v>
          </cell>
          <cell r="N812">
            <v>10651.5916</v>
          </cell>
          <cell r="O812">
            <v>5702.6982719999987</v>
          </cell>
          <cell r="P812">
            <v>17.195800000000002</v>
          </cell>
          <cell r="Q812">
            <v>248490.16108319996</v>
          </cell>
          <cell r="R812">
            <v>11241.525904</v>
          </cell>
          <cell r="S812">
            <v>6522.0514720000001</v>
          </cell>
          <cell r="T812">
            <v>16.205199999999998</v>
          </cell>
          <cell r="U812">
            <v>23641.944974079997</v>
          </cell>
          <cell r="V812">
            <v>2685358.66540096</v>
          </cell>
        </row>
        <row r="813">
          <cell r="B813" t="str">
            <v>ST50X7.05</v>
          </cell>
          <cell r="C813">
            <v>7.0687599999999993</v>
          </cell>
          <cell r="D813">
            <v>896.77239999999995</v>
          </cell>
          <cell r="E813">
            <v>50.8</v>
          </cell>
          <cell r="F813">
            <v>71.11999999999999</v>
          </cell>
          <cell r="G813">
            <v>8.2804000000000002</v>
          </cell>
          <cell r="H813">
            <v>7.4421999999999988</v>
          </cell>
          <cell r="I813">
            <v>0</v>
          </cell>
          <cell r="J813">
            <v>11.607799999999997</v>
          </cell>
          <cell r="K813">
            <v>0</v>
          </cell>
          <cell r="L813">
            <v>4.34</v>
          </cell>
          <cell r="M813">
            <v>192298.91862719998</v>
          </cell>
          <cell r="N813">
            <v>9701.1418879999983</v>
          </cell>
          <cell r="O813">
            <v>5227.4734159999998</v>
          </cell>
          <cell r="P813">
            <v>14.604999999999999</v>
          </cell>
          <cell r="Q813">
            <v>184806.75296639997</v>
          </cell>
          <cell r="R813">
            <v>9258.6911599999985</v>
          </cell>
          <cell r="S813">
            <v>5194.6992879999998</v>
          </cell>
          <cell r="T813">
            <v>14.325599999999998</v>
          </cell>
          <cell r="U813">
            <v>24557.654110399995</v>
          </cell>
          <cell r="V813">
            <v>2671931.8720739554</v>
          </cell>
        </row>
        <row r="814">
          <cell r="B814" t="str">
            <v>ST50X5.75</v>
          </cell>
          <cell r="C814">
            <v>5.7294159999999996</v>
          </cell>
          <cell r="D814">
            <v>729.03079999999989</v>
          </cell>
          <cell r="E814">
            <v>50.8</v>
          </cell>
          <cell r="F814">
            <v>67.563999999999993</v>
          </cell>
          <cell r="G814">
            <v>4.9021999999999997</v>
          </cell>
          <cell r="H814">
            <v>7.4421999999999988</v>
          </cell>
          <cell r="I814">
            <v>0</v>
          </cell>
          <cell r="J814">
            <v>11.607799999999997</v>
          </cell>
          <cell r="K814">
            <v>0</v>
          </cell>
          <cell r="L814">
            <v>7.34</v>
          </cell>
          <cell r="M814">
            <v>127783.04765919999</v>
          </cell>
          <cell r="N814">
            <v>6243.4713839999995</v>
          </cell>
          <cell r="O814">
            <v>3244.638672</v>
          </cell>
          <cell r="P814">
            <v>13.258799999999999</v>
          </cell>
          <cell r="Q814">
            <v>155670.55317439997</v>
          </cell>
          <cell r="R814">
            <v>7947.7260399999986</v>
          </cell>
          <cell r="S814">
            <v>4604.7649840000004</v>
          </cell>
          <cell r="T814">
            <v>14.630399999999998</v>
          </cell>
          <cell r="U814">
            <v>15150.823891839998</v>
          </cell>
          <cell r="V814">
            <v>1227208.9100882388</v>
          </cell>
        </row>
        <row r="815">
          <cell r="B815" t="str">
            <v>ST37.5X5.6</v>
          </cell>
          <cell r="C815">
            <v>5.5805999999999996</v>
          </cell>
          <cell r="D815">
            <v>709.67600000000004</v>
          </cell>
          <cell r="E815">
            <v>38.099999999999994</v>
          </cell>
          <cell r="F815">
            <v>63.753999999999991</v>
          </cell>
          <cell r="G815">
            <v>8.8645999999999994</v>
          </cell>
          <cell r="H815">
            <v>6.6040000000000001</v>
          </cell>
          <cell r="I815">
            <v>0</v>
          </cell>
          <cell r="J815">
            <v>9.2710000000000008</v>
          </cell>
          <cell r="K815">
            <v>0</v>
          </cell>
          <cell r="L815">
            <v>2.84</v>
          </cell>
          <cell r="M815">
            <v>83246.28512</v>
          </cell>
          <cell r="N815">
            <v>5751.8594639999992</v>
          </cell>
          <cell r="O815">
            <v>3064.3809679999995</v>
          </cell>
          <cell r="P815">
            <v>10.820399999999999</v>
          </cell>
          <cell r="Q815">
            <v>120290.88199839999</v>
          </cell>
          <cell r="R815">
            <v>6735.0833039999989</v>
          </cell>
          <cell r="S815">
            <v>3769.0247199999999</v>
          </cell>
          <cell r="T815">
            <v>13.030199999999999</v>
          </cell>
          <cell r="U815">
            <v>17981.197585919999</v>
          </cell>
          <cell r="V815">
            <v>1331937.898038876</v>
          </cell>
        </row>
        <row r="816">
          <cell r="B816" t="str">
            <v>ST37.5X4.25</v>
          </cell>
          <cell r="C816">
            <v>4.2412559999999999</v>
          </cell>
          <cell r="D816">
            <v>535.4828</v>
          </cell>
          <cell r="E816">
            <v>38.099999999999994</v>
          </cell>
          <cell r="F816">
            <v>59.181999999999995</v>
          </cell>
          <cell r="G816">
            <v>4.3180000000000005</v>
          </cell>
          <cell r="H816">
            <v>6.6040000000000001</v>
          </cell>
          <cell r="I816">
            <v>0</v>
          </cell>
          <cell r="J816">
            <v>9.2710000000000008</v>
          </cell>
          <cell r="K816">
            <v>0</v>
          </cell>
          <cell r="L816">
            <v>5.82</v>
          </cell>
          <cell r="M816">
            <v>47450.382518399994</v>
          </cell>
          <cell r="N816">
            <v>3211.864544</v>
          </cell>
          <cell r="O816">
            <v>1589.545208</v>
          </cell>
          <cell r="P816">
            <v>9.3979999999999997</v>
          </cell>
          <cell r="Q816">
            <v>92819.607908799997</v>
          </cell>
          <cell r="R816">
            <v>5374.9569919999994</v>
          </cell>
          <cell r="S816">
            <v>3146.316288</v>
          </cell>
          <cell r="T816">
            <v>13.1572</v>
          </cell>
          <cell r="U816">
            <v>8990.5987929599996</v>
          </cell>
          <cell r="V816">
            <v>507532.78776078142</v>
          </cell>
        </row>
        <row r="817">
          <cell r="B817" t="str">
            <v>2L203X203X28.6</v>
          </cell>
          <cell r="C817">
            <v>169.65024</v>
          </cell>
          <cell r="D817">
            <v>21677.376</v>
          </cell>
          <cell r="E817">
            <v>203.2</v>
          </cell>
          <cell r="F817">
            <v>0</v>
          </cell>
          <cell r="G817">
            <v>0</v>
          </cell>
          <cell r="H817">
            <v>0</v>
          </cell>
          <cell r="I817">
            <v>28.574999999999999</v>
          </cell>
          <cell r="J817">
            <v>0</v>
          </cell>
          <cell r="K817">
            <v>0</v>
          </cell>
          <cell r="L817">
            <v>0</v>
          </cell>
          <cell r="M817">
            <v>81581359.417599991</v>
          </cell>
          <cell r="N817">
            <v>1035662.4447999999</v>
          </cell>
          <cell r="O817">
            <v>573547.24</v>
          </cell>
          <cell r="P817">
            <v>61.213999999999999</v>
          </cell>
          <cell r="Q817">
            <v>0</v>
          </cell>
          <cell r="R817">
            <v>0</v>
          </cell>
          <cell r="S817">
            <v>0</v>
          </cell>
          <cell r="T817">
            <v>86.614000000000004</v>
          </cell>
          <cell r="U817">
            <v>0</v>
          </cell>
          <cell r="V817">
            <v>0</v>
          </cell>
        </row>
        <row r="818">
          <cell r="B818" t="str">
            <v>2L203X203X28.6X9</v>
          </cell>
          <cell r="C818">
            <v>169.65024</v>
          </cell>
          <cell r="D818">
            <v>21677.376</v>
          </cell>
          <cell r="E818">
            <v>203.2</v>
          </cell>
          <cell r="F818">
            <v>0</v>
          </cell>
          <cell r="G818">
            <v>0</v>
          </cell>
          <cell r="H818">
            <v>0</v>
          </cell>
          <cell r="I818">
            <v>28.574999999999999</v>
          </cell>
          <cell r="J818">
            <v>0</v>
          </cell>
          <cell r="K818">
            <v>0</v>
          </cell>
          <cell r="L818">
            <v>0</v>
          </cell>
          <cell r="M818">
            <v>81581359.417599991</v>
          </cell>
          <cell r="N818">
            <v>1035662.4447999999</v>
          </cell>
          <cell r="O818">
            <v>573547.24</v>
          </cell>
          <cell r="P818">
            <v>61.213999999999999</v>
          </cell>
          <cell r="Q818">
            <v>0</v>
          </cell>
          <cell r="R818">
            <v>0</v>
          </cell>
          <cell r="S818">
            <v>0</v>
          </cell>
          <cell r="T818">
            <v>89.915999999999997</v>
          </cell>
          <cell r="U818">
            <v>0</v>
          </cell>
          <cell r="V818">
            <v>0</v>
          </cell>
        </row>
        <row r="819">
          <cell r="B819" t="str">
            <v>2L203X203X28.6X19</v>
          </cell>
          <cell r="C819">
            <v>169.65024</v>
          </cell>
          <cell r="D819">
            <v>21677.376</v>
          </cell>
          <cell r="E819">
            <v>203.2</v>
          </cell>
          <cell r="F819">
            <v>0</v>
          </cell>
          <cell r="G819">
            <v>0</v>
          </cell>
          <cell r="H819">
            <v>0</v>
          </cell>
          <cell r="I819">
            <v>28.574999999999999</v>
          </cell>
          <cell r="J819">
            <v>0</v>
          </cell>
          <cell r="K819">
            <v>0</v>
          </cell>
          <cell r="L819">
            <v>0</v>
          </cell>
          <cell r="M819">
            <v>81581359.417599991</v>
          </cell>
          <cell r="N819">
            <v>1035662.4447999999</v>
          </cell>
          <cell r="O819">
            <v>573547.24</v>
          </cell>
          <cell r="P819">
            <v>61.213999999999999</v>
          </cell>
          <cell r="Q819">
            <v>0</v>
          </cell>
          <cell r="R819">
            <v>0</v>
          </cell>
          <cell r="S819">
            <v>0</v>
          </cell>
          <cell r="T819">
            <v>93.471999999999994</v>
          </cell>
          <cell r="U819">
            <v>0</v>
          </cell>
          <cell r="V819">
            <v>0</v>
          </cell>
        </row>
        <row r="820">
          <cell r="B820" t="str">
            <v>2L203X203X25.4</v>
          </cell>
          <cell r="C820">
            <v>153.28047999999998</v>
          </cell>
          <cell r="D820">
            <v>19483.831999999999</v>
          </cell>
          <cell r="E820">
            <v>203.2</v>
          </cell>
          <cell r="F820">
            <v>0</v>
          </cell>
          <cell r="G820">
            <v>0</v>
          </cell>
          <cell r="H820">
            <v>0</v>
          </cell>
          <cell r="I820">
            <v>25.4</v>
          </cell>
          <cell r="J820">
            <v>0</v>
          </cell>
          <cell r="K820">
            <v>0</v>
          </cell>
          <cell r="L820">
            <v>0</v>
          </cell>
          <cell r="M820">
            <v>74089193.756799996</v>
          </cell>
          <cell r="N820">
            <v>934062.64799999993</v>
          </cell>
          <cell r="O820">
            <v>517831.22239999997</v>
          </cell>
          <cell r="P820">
            <v>61.722000000000001</v>
          </cell>
          <cell r="Q820">
            <v>0</v>
          </cell>
          <cell r="R820">
            <v>0</v>
          </cell>
          <cell r="S820">
            <v>0</v>
          </cell>
          <cell r="T820">
            <v>86.105999999999995</v>
          </cell>
          <cell r="U820">
            <v>0</v>
          </cell>
          <cell r="V820">
            <v>0</v>
          </cell>
        </row>
        <row r="821">
          <cell r="B821" t="str">
            <v>2L203X203X25.4X9</v>
          </cell>
          <cell r="C821">
            <v>153.28047999999998</v>
          </cell>
          <cell r="D821">
            <v>19483.831999999999</v>
          </cell>
          <cell r="E821">
            <v>203.2</v>
          </cell>
          <cell r="F821">
            <v>0</v>
          </cell>
          <cell r="G821">
            <v>0</v>
          </cell>
          <cell r="H821">
            <v>0</v>
          </cell>
          <cell r="I821">
            <v>25.4</v>
          </cell>
          <cell r="J821">
            <v>0</v>
          </cell>
          <cell r="K821">
            <v>0</v>
          </cell>
          <cell r="L821">
            <v>0</v>
          </cell>
          <cell r="M821">
            <v>74089193.756799996</v>
          </cell>
          <cell r="N821">
            <v>934062.64799999993</v>
          </cell>
          <cell r="O821">
            <v>517831.22239999997</v>
          </cell>
          <cell r="P821">
            <v>61.722000000000001</v>
          </cell>
          <cell r="Q821">
            <v>0</v>
          </cell>
          <cell r="R821">
            <v>0</v>
          </cell>
          <cell r="S821">
            <v>0</v>
          </cell>
          <cell r="T821">
            <v>89.408000000000001</v>
          </cell>
          <cell r="U821">
            <v>0</v>
          </cell>
          <cell r="V821">
            <v>0</v>
          </cell>
        </row>
        <row r="822">
          <cell r="B822" t="str">
            <v>2L203X203X25.4X19</v>
          </cell>
          <cell r="C822">
            <v>153.28047999999998</v>
          </cell>
          <cell r="D822">
            <v>19483.831999999999</v>
          </cell>
          <cell r="E822">
            <v>203.2</v>
          </cell>
          <cell r="F822">
            <v>0</v>
          </cell>
          <cell r="G822">
            <v>0</v>
          </cell>
          <cell r="H822">
            <v>0</v>
          </cell>
          <cell r="I822">
            <v>25.4</v>
          </cell>
          <cell r="J822">
            <v>0</v>
          </cell>
          <cell r="K822">
            <v>0</v>
          </cell>
          <cell r="L822">
            <v>0</v>
          </cell>
          <cell r="M822">
            <v>74089193.756799996</v>
          </cell>
          <cell r="N822">
            <v>934062.64799999993</v>
          </cell>
          <cell r="O822">
            <v>517831.22239999997</v>
          </cell>
          <cell r="P822">
            <v>61.722000000000001</v>
          </cell>
          <cell r="Q822">
            <v>0</v>
          </cell>
          <cell r="R822">
            <v>0</v>
          </cell>
          <cell r="S822">
            <v>0</v>
          </cell>
          <cell r="T822">
            <v>92.963999999999999</v>
          </cell>
          <cell r="U822">
            <v>0</v>
          </cell>
          <cell r="V822">
            <v>0</v>
          </cell>
        </row>
        <row r="823">
          <cell r="B823" t="str">
            <v>2L203X203X22.2</v>
          </cell>
          <cell r="C823">
            <v>134.82729599999999</v>
          </cell>
          <cell r="D823">
            <v>17161.256000000001</v>
          </cell>
          <cell r="E823">
            <v>203.2</v>
          </cell>
          <cell r="F823">
            <v>0</v>
          </cell>
          <cell r="G823">
            <v>0</v>
          </cell>
          <cell r="H823">
            <v>0</v>
          </cell>
          <cell r="I823">
            <v>22.224999999999998</v>
          </cell>
          <cell r="J823">
            <v>0</v>
          </cell>
          <cell r="K823">
            <v>0</v>
          </cell>
          <cell r="L823">
            <v>0</v>
          </cell>
          <cell r="M823">
            <v>66180796.670399994</v>
          </cell>
          <cell r="N823">
            <v>827546.73199999996</v>
          </cell>
          <cell r="O823">
            <v>458837.79199999996</v>
          </cell>
          <cell r="P823">
            <v>62.230000000000004</v>
          </cell>
          <cell r="Q823">
            <v>0</v>
          </cell>
          <cell r="R823">
            <v>0</v>
          </cell>
          <cell r="S823">
            <v>0</v>
          </cell>
          <cell r="T823">
            <v>85.343999999999994</v>
          </cell>
          <cell r="U823">
            <v>0</v>
          </cell>
          <cell r="V823">
            <v>0</v>
          </cell>
        </row>
        <row r="824">
          <cell r="B824" t="str">
            <v>2L203X203X22.2X9</v>
          </cell>
          <cell r="C824">
            <v>134.82729599999999</v>
          </cell>
          <cell r="D824">
            <v>17161.256000000001</v>
          </cell>
          <cell r="E824">
            <v>203.2</v>
          </cell>
          <cell r="F824">
            <v>0</v>
          </cell>
          <cell r="G824">
            <v>0</v>
          </cell>
          <cell r="H824">
            <v>0</v>
          </cell>
          <cell r="I824">
            <v>22.224999999999998</v>
          </cell>
          <cell r="J824">
            <v>0</v>
          </cell>
          <cell r="K824">
            <v>0</v>
          </cell>
          <cell r="L824">
            <v>0</v>
          </cell>
          <cell r="M824">
            <v>66180796.670399994</v>
          </cell>
          <cell r="N824">
            <v>827546.73199999996</v>
          </cell>
          <cell r="O824">
            <v>458837.79199999996</v>
          </cell>
          <cell r="P824">
            <v>62.230000000000004</v>
          </cell>
          <cell r="Q824">
            <v>0</v>
          </cell>
          <cell r="R824">
            <v>0</v>
          </cell>
          <cell r="S824">
            <v>0</v>
          </cell>
          <cell r="T824">
            <v>88.899999999999991</v>
          </cell>
          <cell r="U824">
            <v>0</v>
          </cell>
          <cell r="V824">
            <v>0</v>
          </cell>
        </row>
        <row r="825">
          <cell r="B825" t="str">
            <v>2L203X203X22.2X19</v>
          </cell>
          <cell r="C825">
            <v>134.82729599999999</v>
          </cell>
          <cell r="D825">
            <v>17161.256000000001</v>
          </cell>
          <cell r="E825">
            <v>203.2</v>
          </cell>
          <cell r="F825">
            <v>0</v>
          </cell>
          <cell r="G825">
            <v>0</v>
          </cell>
          <cell r="H825">
            <v>0</v>
          </cell>
          <cell r="I825">
            <v>22.224999999999998</v>
          </cell>
          <cell r="J825">
            <v>0</v>
          </cell>
          <cell r="K825">
            <v>0</v>
          </cell>
          <cell r="L825">
            <v>0</v>
          </cell>
          <cell r="M825">
            <v>66180796.670399994</v>
          </cell>
          <cell r="N825">
            <v>827546.73199999996</v>
          </cell>
          <cell r="O825">
            <v>458837.79199999996</v>
          </cell>
          <cell r="P825">
            <v>62.230000000000004</v>
          </cell>
          <cell r="Q825">
            <v>0</v>
          </cell>
          <cell r="R825">
            <v>0</v>
          </cell>
          <cell r="S825">
            <v>0</v>
          </cell>
          <cell r="T825">
            <v>92.201999999999998</v>
          </cell>
          <cell r="U825">
            <v>0</v>
          </cell>
          <cell r="V825">
            <v>0</v>
          </cell>
        </row>
        <row r="826">
          <cell r="B826" t="str">
            <v>2L203X203X19</v>
          </cell>
          <cell r="C826">
            <v>116.671744</v>
          </cell>
          <cell r="D826">
            <v>14838.679999999998</v>
          </cell>
          <cell r="E826">
            <v>203.2</v>
          </cell>
          <cell r="F826">
            <v>0</v>
          </cell>
          <cell r="G826">
            <v>0</v>
          </cell>
          <cell r="H826">
            <v>0</v>
          </cell>
          <cell r="I826">
            <v>19.049999999999997</v>
          </cell>
          <cell r="J826">
            <v>0</v>
          </cell>
          <cell r="K826">
            <v>0</v>
          </cell>
          <cell r="L826">
            <v>0</v>
          </cell>
          <cell r="M826">
            <v>58272399.583999991</v>
          </cell>
          <cell r="N826">
            <v>719392.10959999997</v>
          </cell>
          <cell r="O826">
            <v>399844.36159999995</v>
          </cell>
          <cell r="P826">
            <v>62.483999999999995</v>
          </cell>
          <cell r="Q826">
            <v>0</v>
          </cell>
          <cell r="R826">
            <v>0</v>
          </cell>
          <cell r="S826">
            <v>0</v>
          </cell>
          <cell r="T826">
            <v>84.835999999999999</v>
          </cell>
          <cell r="U826">
            <v>0</v>
          </cell>
          <cell r="V826">
            <v>0</v>
          </cell>
        </row>
        <row r="827">
          <cell r="B827" t="str">
            <v>2L203X203X19X9</v>
          </cell>
          <cell r="C827">
            <v>116.671744</v>
          </cell>
          <cell r="D827">
            <v>14838.679999999998</v>
          </cell>
          <cell r="E827">
            <v>203.2</v>
          </cell>
          <cell r="F827">
            <v>0</v>
          </cell>
          <cell r="G827">
            <v>0</v>
          </cell>
          <cell r="H827">
            <v>0</v>
          </cell>
          <cell r="I827">
            <v>19.049999999999997</v>
          </cell>
          <cell r="J827">
            <v>0</v>
          </cell>
          <cell r="K827">
            <v>0</v>
          </cell>
          <cell r="L827">
            <v>0</v>
          </cell>
          <cell r="M827">
            <v>58272399.583999991</v>
          </cell>
          <cell r="N827">
            <v>719392.10959999997</v>
          </cell>
          <cell r="O827">
            <v>399844.36159999995</v>
          </cell>
          <cell r="P827">
            <v>62.483999999999995</v>
          </cell>
          <cell r="Q827">
            <v>0</v>
          </cell>
          <cell r="R827">
            <v>0</v>
          </cell>
          <cell r="S827">
            <v>0</v>
          </cell>
          <cell r="T827">
            <v>88.138000000000005</v>
          </cell>
          <cell r="U827">
            <v>0</v>
          </cell>
          <cell r="V827">
            <v>0</v>
          </cell>
        </row>
        <row r="828">
          <cell r="B828" t="str">
            <v>2L203X203X19X19</v>
          </cell>
          <cell r="C828">
            <v>116.671744</v>
          </cell>
          <cell r="D828">
            <v>14838.679999999998</v>
          </cell>
          <cell r="E828">
            <v>203.2</v>
          </cell>
          <cell r="F828">
            <v>0</v>
          </cell>
          <cell r="G828">
            <v>0</v>
          </cell>
          <cell r="H828">
            <v>0</v>
          </cell>
          <cell r="I828">
            <v>19.049999999999997</v>
          </cell>
          <cell r="J828">
            <v>0</v>
          </cell>
          <cell r="K828">
            <v>0</v>
          </cell>
          <cell r="L828">
            <v>0</v>
          </cell>
          <cell r="M828">
            <v>58272399.583999991</v>
          </cell>
          <cell r="N828">
            <v>719392.10959999997</v>
          </cell>
          <cell r="O828">
            <v>399844.36159999995</v>
          </cell>
          <cell r="P828">
            <v>62.483999999999995</v>
          </cell>
          <cell r="Q828">
            <v>0</v>
          </cell>
          <cell r="R828">
            <v>0</v>
          </cell>
          <cell r="S828">
            <v>0</v>
          </cell>
          <cell r="T828">
            <v>91.693999999999988</v>
          </cell>
          <cell r="U828">
            <v>0</v>
          </cell>
          <cell r="V828">
            <v>0</v>
          </cell>
        </row>
        <row r="829">
          <cell r="B829" t="str">
            <v>2L203X203X15.9</v>
          </cell>
          <cell r="C829">
            <v>98.218559999999997</v>
          </cell>
          <cell r="D829">
            <v>12516.103999999999</v>
          </cell>
          <cell r="E829">
            <v>203.2</v>
          </cell>
          <cell r="F829">
            <v>0</v>
          </cell>
          <cell r="G829">
            <v>0</v>
          </cell>
          <cell r="H829">
            <v>0</v>
          </cell>
          <cell r="I829">
            <v>15.875</v>
          </cell>
          <cell r="J829">
            <v>0</v>
          </cell>
          <cell r="K829">
            <v>0</v>
          </cell>
          <cell r="L829">
            <v>0</v>
          </cell>
          <cell r="M829">
            <v>49531539.646399997</v>
          </cell>
          <cell r="N829">
            <v>607960.07439999992</v>
          </cell>
          <cell r="O829">
            <v>337573.5184</v>
          </cell>
          <cell r="P829">
            <v>62.991999999999997</v>
          </cell>
          <cell r="Q829">
            <v>0</v>
          </cell>
          <cell r="R829">
            <v>0</v>
          </cell>
          <cell r="S829">
            <v>0</v>
          </cell>
          <cell r="T829">
            <v>84.327999999999989</v>
          </cell>
          <cell r="U829">
            <v>0</v>
          </cell>
          <cell r="V829">
            <v>0</v>
          </cell>
        </row>
        <row r="830">
          <cell r="B830" t="str">
            <v>2L203X203X15.9X9</v>
          </cell>
          <cell r="C830">
            <v>98.218559999999997</v>
          </cell>
          <cell r="D830">
            <v>12516.103999999999</v>
          </cell>
          <cell r="E830">
            <v>203.2</v>
          </cell>
          <cell r="F830">
            <v>0</v>
          </cell>
          <cell r="G830">
            <v>0</v>
          </cell>
          <cell r="H830">
            <v>0</v>
          </cell>
          <cell r="I830">
            <v>15.875</v>
          </cell>
          <cell r="J830">
            <v>0</v>
          </cell>
          <cell r="K830">
            <v>0</v>
          </cell>
          <cell r="L830">
            <v>0</v>
          </cell>
          <cell r="M830">
            <v>49531539.646399997</v>
          </cell>
          <cell r="N830">
            <v>607960.07439999992</v>
          </cell>
          <cell r="O830">
            <v>337573.5184</v>
          </cell>
          <cell r="P830">
            <v>62.991999999999997</v>
          </cell>
          <cell r="Q830">
            <v>0</v>
          </cell>
          <cell r="R830">
            <v>0</v>
          </cell>
          <cell r="S830">
            <v>0</v>
          </cell>
          <cell r="T830">
            <v>87.63</v>
          </cell>
          <cell r="U830">
            <v>0</v>
          </cell>
          <cell r="V830">
            <v>0</v>
          </cell>
        </row>
        <row r="831">
          <cell r="B831" t="str">
            <v>2L203X203X15.9X19</v>
          </cell>
          <cell r="C831">
            <v>98.218559999999997</v>
          </cell>
          <cell r="D831">
            <v>12516.103999999999</v>
          </cell>
          <cell r="E831">
            <v>203.2</v>
          </cell>
          <cell r="F831">
            <v>0</v>
          </cell>
          <cell r="G831">
            <v>0</v>
          </cell>
          <cell r="H831">
            <v>0</v>
          </cell>
          <cell r="I831">
            <v>15.875</v>
          </cell>
          <cell r="J831">
            <v>0</v>
          </cell>
          <cell r="K831">
            <v>0</v>
          </cell>
          <cell r="L831">
            <v>0</v>
          </cell>
          <cell r="M831">
            <v>49531539.646399997</v>
          </cell>
          <cell r="N831">
            <v>607960.07439999992</v>
          </cell>
          <cell r="O831">
            <v>337573.5184</v>
          </cell>
          <cell r="P831">
            <v>62.991999999999997</v>
          </cell>
          <cell r="Q831">
            <v>0</v>
          </cell>
          <cell r="R831">
            <v>0</v>
          </cell>
          <cell r="S831">
            <v>0</v>
          </cell>
          <cell r="T831">
            <v>90.932000000000002</v>
          </cell>
          <cell r="U831">
            <v>0</v>
          </cell>
          <cell r="V831">
            <v>0</v>
          </cell>
        </row>
        <row r="832">
          <cell r="B832" t="str">
            <v>2L203X203X14.3</v>
          </cell>
          <cell r="C832">
            <v>88.843152000000003</v>
          </cell>
          <cell r="D832">
            <v>11290.3</v>
          </cell>
          <cell r="E832">
            <v>203.2</v>
          </cell>
          <cell r="F832">
            <v>0</v>
          </cell>
          <cell r="G832">
            <v>0</v>
          </cell>
          <cell r="H832">
            <v>0</v>
          </cell>
          <cell r="I832">
            <v>14.2875</v>
          </cell>
          <cell r="J832">
            <v>0</v>
          </cell>
          <cell r="K832">
            <v>0</v>
          </cell>
          <cell r="L832">
            <v>0</v>
          </cell>
          <cell r="M832">
            <v>44952993.964799993</v>
          </cell>
          <cell r="N832">
            <v>552244.05680000002</v>
          </cell>
          <cell r="O832">
            <v>306438.09679999994</v>
          </cell>
          <cell r="P832">
            <v>63.246000000000002</v>
          </cell>
          <cell r="Q832">
            <v>0</v>
          </cell>
          <cell r="R832">
            <v>0</v>
          </cell>
          <cell r="S832">
            <v>0</v>
          </cell>
          <cell r="T832">
            <v>84.073999999999998</v>
          </cell>
          <cell r="U832">
            <v>0</v>
          </cell>
          <cell r="V832">
            <v>0</v>
          </cell>
        </row>
        <row r="833">
          <cell r="B833" t="str">
            <v>2L203X203X14.3X9</v>
          </cell>
          <cell r="C833">
            <v>88.843152000000003</v>
          </cell>
          <cell r="D833">
            <v>11290.3</v>
          </cell>
          <cell r="E833">
            <v>203.2</v>
          </cell>
          <cell r="F833">
            <v>0</v>
          </cell>
          <cell r="G833">
            <v>0</v>
          </cell>
          <cell r="H833">
            <v>0</v>
          </cell>
          <cell r="I833">
            <v>14.2875</v>
          </cell>
          <cell r="J833">
            <v>0</v>
          </cell>
          <cell r="K833">
            <v>0</v>
          </cell>
          <cell r="L833">
            <v>0</v>
          </cell>
          <cell r="M833">
            <v>44952993.964799993</v>
          </cell>
          <cell r="N833">
            <v>552244.05680000002</v>
          </cell>
          <cell r="O833">
            <v>306438.09679999994</v>
          </cell>
          <cell r="P833">
            <v>63.246000000000002</v>
          </cell>
          <cell r="Q833">
            <v>0</v>
          </cell>
          <cell r="R833">
            <v>0</v>
          </cell>
          <cell r="S833">
            <v>0</v>
          </cell>
          <cell r="T833">
            <v>87.375999999999991</v>
          </cell>
          <cell r="U833">
            <v>0</v>
          </cell>
          <cell r="V833">
            <v>0</v>
          </cell>
        </row>
        <row r="834">
          <cell r="B834" t="str">
            <v>2L203X203X14.3X19</v>
          </cell>
          <cell r="C834">
            <v>88.843152000000003</v>
          </cell>
          <cell r="D834">
            <v>11290.3</v>
          </cell>
          <cell r="E834">
            <v>203.2</v>
          </cell>
          <cell r="F834">
            <v>0</v>
          </cell>
          <cell r="G834">
            <v>0</v>
          </cell>
          <cell r="H834">
            <v>0</v>
          </cell>
          <cell r="I834">
            <v>14.2875</v>
          </cell>
          <cell r="J834">
            <v>0</v>
          </cell>
          <cell r="K834">
            <v>0</v>
          </cell>
          <cell r="L834">
            <v>0</v>
          </cell>
          <cell r="M834">
            <v>44952993.964799993</v>
          </cell>
          <cell r="N834">
            <v>552244.05680000002</v>
          </cell>
          <cell r="O834">
            <v>306438.09679999994</v>
          </cell>
          <cell r="P834">
            <v>63.246000000000002</v>
          </cell>
          <cell r="Q834">
            <v>0</v>
          </cell>
          <cell r="R834">
            <v>0</v>
          </cell>
          <cell r="S834">
            <v>0</v>
          </cell>
          <cell r="T834">
            <v>90.677999999999997</v>
          </cell>
          <cell r="U834">
            <v>0</v>
          </cell>
          <cell r="V834">
            <v>0</v>
          </cell>
        </row>
        <row r="835">
          <cell r="B835" t="str">
            <v>2L203X203X12.7</v>
          </cell>
          <cell r="C835">
            <v>79.318927999999985</v>
          </cell>
          <cell r="D835">
            <v>10129.011999999999</v>
          </cell>
          <cell r="E835">
            <v>203.2</v>
          </cell>
          <cell r="F835">
            <v>0</v>
          </cell>
          <cell r="G835">
            <v>0</v>
          </cell>
          <cell r="H835">
            <v>0</v>
          </cell>
          <cell r="I835">
            <v>12.7</v>
          </cell>
          <cell r="J835">
            <v>0</v>
          </cell>
          <cell r="K835">
            <v>0</v>
          </cell>
          <cell r="L835">
            <v>0</v>
          </cell>
          <cell r="M835">
            <v>40582563.995999999</v>
          </cell>
          <cell r="N835">
            <v>493250.62639999995</v>
          </cell>
          <cell r="O835">
            <v>273663.96879999997</v>
          </cell>
          <cell r="P835">
            <v>63.246000000000002</v>
          </cell>
          <cell r="Q835">
            <v>0</v>
          </cell>
          <cell r="R835">
            <v>0</v>
          </cell>
          <cell r="S835">
            <v>0</v>
          </cell>
          <cell r="T835">
            <v>83.82</v>
          </cell>
          <cell r="U835">
            <v>0</v>
          </cell>
          <cell r="V835">
            <v>0</v>
          </cell>
        </row>
        <row r="836">
          <cell r="B836" t="str">
            <v>2L203X203X12.7X9</v>
          </cell>
          <cell r="C836">
            <v>79.318927999999985</v>
          </cell>
          <cell r="D836">
            <v>10129.011999999999</v>
          </cell>
          <cell r="E836">
            <v>203.2</v>
          </cell>
          <cell r="F836">
            <v>0</v>
          </cell>
          <cell r="G836">
            <v>0</v>
          </cell>
          <cell r="H836">
            <v>0</v>
          </cell>
          <cell r="I836">
            <v>12.7</v>
          </cell>
          <cell r="J836">
            <v>0</v>
          </cell>
          <cell r="K836">
            <v>0</v>
          </cell>
          <cell r="L836">
            <v>0</v>
          </cell>
          <cell r="M836">
            <v>40582563.995999999</v>
          </cell>
          <cell r="N836">
            <v>493250.62639999995</v>
          </cell>
          <cell r="O836">
            <v>273663.96879999997</v>
          </cell>
          <cell r="P836">
            <v>63.246000000000002</v>
          </cell>
          <cell r="Q836">
            <v>0</v>
          </cell>
          <cell r="R836">
            <v>0</v>
          </cell>
          <cell r="S836">
            <v>0</v>
          </cell>
          <cell r="T836">
            <v>87.122</v>
          </cell>
          <cell r="U836">
            <v>0</v>
          </cell>
          <cell r="V836">
            <v>0</v>
          </cell>
        </row>
        <row r="837">
          <cell r="B837" t="str">
            <v>2L203X203X12.7X19</v>
          </cell>
          <cell r="C837">
            <v>79.318927999999985</v>
          </cell>
          <cell r="D837">
            <v>10129.011999999999</v>
          </cell>
          <cell r="E837">
            <v>203.2</v>
          </cell>
          <cell r="F837">
            <v>0</v>
          </cell>
          <cell r="G837">
            <v>0</v>
          </cell>
          <cell r="H837">
            <v>0</v>
          </cell>
          <cell r="I837">
            <v>12.7</v>
          </cell>
          <cell r="J837">
            <v>0</v>
          </cell>
          <cell r="K837">
            <v>0</v>
          </cell>
          <cell r="L837">
            <v>0</v>
          </cell>
          <cell r="M837">
            <v>40582563.995999999</v>
          </cell>
          <cell r="N837">
            <v>493250.62639999995</v>
          </cell>
          <cell r="O837">
            <v>273663.96879999997</v>
          </cell>
          <cell r="P837">
            <v>63.246000000000002</v>
          </cell>
          <cell r="Q837">
            <v>0</v>
          </cell>
          <cell r="R837">
            <v>0</v>
          </cell>
          <cell r="S837">
            <v>0</v>
          </cell>
          <cell r="T837">
            <v>90.423999999999992</v>
          </cell>
          <cell r="U837">
            <v>0</v>
          </cell>
          <cell r="V837">
            <v>0</v>
          </cell>
        </row>
        <row r="838">
          <cell r="B838" t="str">
            <v>2L152X152X25.4</v>
          </cell>
          <cell r="C838">
            <v>111.61199999999999</v>
          </cell>
          <cell r="D838">
            <v>14193.519999999999</v>
          </cell>
          <cell r="E838">
            <v>152.39999999999998</v>
          </cell>
          <cell r="F838">
            <v>0</v>
          </cell>
          <cell r="G838">
            <v>0</v>
          </cell>
          <cell r="H838">
            <v>0</v>
          </cell>
          <cell r="I838">
            <v>25.4</v>
          </cell>
          <cell r="J838">
            <v>0</v>
          </cell>
          <cell r="K838">
            <v>0</v>
          </cell>
          <cell r="L838">
            <v>0</v>
          </cell>
          <cell r="M838">
            <v>29469184.932479996</v>
          </cell>
          <cell r="N838">
            <v>504721.57119999995</v>
          </cell>
          <cell r="O838">
            <v>280218.79440000001</v>
          </cell>
          <cell r="P838">
            <v>45.466000000000001</v>
          </cell>
          <cell r="Q838">
            <v>0</v>
          </cell>
          <cell r="R838">
            <v>0</v>
          </cell>
          <cell r="S838">
            <v>0</v>
          </cell>
          <cell r="T838">
            <v>65.531999999999996</v>
          </cell>
          <cell r="U838">
            <v>0</v>
          </cell>
          <cell r="V838">
            <v>0</v>
          </cell>
        </row>
        <row r="839">
          <cell r="B839" t="str">
            <v>2L152X152X25.4X9</v>
          </cell>
          <cell r="C839">
            <v>111.61199999999999</v>
          </cell>
          <cell r="D839">
            <v>14193.519999999999</v>
          </cell>
          <cell r="E839">
            <v>152.39999999999998</v>
          </cell>
          <cell r="F839">
            <v>0</v>
          </cell>
          <cell r="G839">
            <v>0</v>
          </cell>
          <cell r="H839">
            <v>0</v>
          </cell>
          <cell r="I839">
            <v>25.4</v>
          </cell>
          <cell r="J839">
            <v>0</v>
          </cell>
          <cell r="K839">
            <v>0</v>
          </cell>
          <cell r="L839">
            <v>0</v>
          </cell>
          <cell r="M839">
            <v>29469184.932479996</v>
          </cell>
          <cell r="N839">
            <v>504721.57119999995</v>
          </cell>
          <cell r="O839">
            <v>280218.79440000001</v>
          </cell>
          <cell r="P839">
            <v>45.466000000000001</v>
          </cell>
          <cell r="Q839">
            <v>0</v>
          </cell>
          <cell r="R839">
            <v>0</v>
          </cell>
          <cell r="S839">
            <v>0</v>
          </cell>
          <cell r="T839">
            <v>69.088000000000008</v>
          </cell>
          <cell r="U839">
            <v>0</v>
          </cell>
          <cell r="V839">
            <v>0</v>
          </cell>
        </row>
        <row r="840">
          <cell r="B840" t="str">
            <v>2L152X152X25.4X19</v>
          </cell>
          <cell r="C840">
            <v>111.61199999999999</v>
          </cell>
          <cell r="D840">
            <v>14193.519999999999</v>
          </cell>
          <cell r="E840">
            <v>152.39999999999998</v>
          </cell>
          <cell r="F840">
            <v>0</v>
          </cell>
          <cell r="G840">
            <v>0</v>
          </cell>
          <cell r="H840">
            <v>0</v>
          </cell>
          <cell r="I840">
            <v>25.4</v>
          </cell>
          <cell r="J840">
            <v>0</v>
          </cell>
          <cell r="K840">
            <v>0</v>
          </cell>
          <cell r="L840">
            <v>0</v>
          </cell>
          <cell r="M840">
            <v>29469184.932479996</v>
          </cell>
          <cell r="N840">
            <v>504721.57119999995</v>
          </cell>
          <cell r="O840">
            <v>280218.79440000001</v>
          </cell>
          <cell r="P840">
            <v>45.466000000000001</v>
          </cell>
          <cell r="Q840">
            <v>0</v>
          </cell>
          <cell r="R840">
            <v>0</v>
          </cell>
          <cell r="S840">
            <v>0</v>
          </cell>
          <cell r="T840">
            <v>72.643999999999991</v>
          </cell>
          <cell r="U840">
            <v>0</v>
          </cell>
          <cell r="V840">
            <v>0</v>
          </cell>
        </row>
        <row r="841">
          <cell r="B841" t="str">
            <v>2L152X152X22.2</v>
          </cell>
          <cell r="C841">
            <v>98.813823999999997</v>
          </cell>
          <cell r="D841">
            <v>12580.619999999999</v>
          </cell>
          <cell r="E841">
            <v>152.39999999999998</v>
          </cell>
          <cell r="F841">
            <v>0</v>
          </cell>
          <cell r="G841">
            <v>0</v>
          </cell>
          <cell r="H841">
            <v>0</v>
          </cell>
          <cell r="I841">
            <v>22.224999999999998</v>
          </cell>
          <cell r="J841">
            <v>0</v>
          </cell>
          <cell r="K841">
            <v>0</v>
          </cell>
          <cell r="L841">
            <v>0</v>
          </cell>
          <cell r="M841">
            <v>26555564.953279994</v>
          </cell>
          <cell r="N841">
            <v>449005.55359999993</v>
          </cell>
          <cell r="O841">
            <v>249083.37279999995</v>
          </cell>
          <cell r="P841">
            <v>45.973999999999997</v>
          </cell>
          <cell r="Q841">
            <v>0</v>
          </cell>
          <cell r="R841">
            <v>0</v>
          </cell>
          <cell r="S841">
            <v>0</v>
          </cell>
          <cell r="T841">
            <v>65.024000000000001</v>
          </cell>
          <cell r="U841">
            <v>0</v>
          </cell>
          <cell r="V841">
            <v>0</v>
          </cell>
        </row>
        <row r="842">
          <cell r="B842" t="str">
            <v>2L152X152X22.2X9</v>
          </cell>
          <cell r="C842">
            <v>98.813823999999997</v>
          </cell>
          <cell r="D842">
            <v>12580.619999999999</v>
          </cell>
          <cell r="E842">
            <v>152.39999999999998</v>
          </cell>
          <cell r="F842">
            <v>0</v>
          </cell>
          <cell r="G842">
            <v>0</v>
          </cell>
          <cell r="H842">
            <v>0</v>
          </cell>
          <cell r="I842">
            <v>22.224999999999998</v>
          </cell>
          <cell r="J842">
            <v>0</v>
          </cell>
          <cell r="K842">
            <v>0</v>
          </cell>
          <cell r="L842">
            <v>0</v>
          </cell>
          <cell r="M842">
            <v>26555564.953279994</v>
          </cell>
          <cell r="N842">
            <v>449005.55359999993</v>
          </cell>
          <cell r="O842">
            <v>249083.37279999995</v>
          </cell>
          <cell r="P842">
            <v>45.973999999999997</v>
          </cell>
          <cell r="Q842">
            <v>0</v>
          </cell>
          <cell r="R842">
            <v>0</v>
          </cell>
          <cell r="S842">
            <v>0</v>
          </cell>
          <cell r="T842">
            <v>68.58</v>
          </cell>
          <cell r="U842">
            <v>0</v>
          </cell>
          <cell r="V842">
            <v>0</v>
          </cell>
        </row>
        <row r="843">
          <cell r="B843" t="str">
            <v>2L152X152X22.2X19</v>
          </cell>
          <cell r="C843">
            <v>98.813823999999997</v>
          </cell>
          <cell r="D843">
            <v>12580.619999999999</v>
          </cell>
          <cell r="E843">
            <v>152.39999999999998</v>
          </cell>
          <cell r="F843">
            <v>0</v>
          </cell>
          <cell r="G843">
            <v>0</v>
          </cell>
          <cell r="H843">
            <v>0</v>
          </cell>
          <cell r="I843">
            <v>22.224999999999998</v>
          </cell>
          <cell r="J843">
            <v>0</v>
          </cell>
          <cell r="K843">
            <v>0</v>
          </cell>
          <cell r="L843">
            <v>0</v>
          </cell>
          <cell r="M843">
            <v>26555564.953279994</v>
          </cell>
          <cell r="N843">
            <v>449005.55359999993</v>
          </cell>
          <cell r="O843">
            <v>249083.37279999995</v>
          </cell>
          <cell r="P843">
            <v>45.973999999999997</v>
          </cell>
          <cell r="Q843">
            <v>0</v>
          </cell>
          <cell r="R843">
            <v>0</v>
          </cell>
          <cell r="S843">
            <v>0</v>
          </cell>
          <cell r="T843">
            <v>72.135999999999996</v>
          </cell>
          <cell r="U843">
            <v>0</v>
          </cell>
          <cell r="V843">
            <v>0</v>
          </cell>
        </row>
        <row r="844">
          <cell r="B844" t="str">
            <v>2L152X152X19</v>
          </cell>
          <cell r="C844">
            <v>85.718015999999992</v>
          </cell>
          <cell r="D844">
            <v>10903.203999999998</v>
          </cell>
          <cell r="E844">
            <v>152.39999999999998</v>
          </cell>
          <cell r="F844">
            <v>0</v>
          </cell>
          <cell r="G844">
            <v>0</v>
          </cell>
          <cell r="H844">
            <v>0</v>
          </cell>
          <cell r="I844">
            <v>19.049999999999997</v>
          </cell>
          <cell r="J844">
            <v>0</v>
          </cell>
          <cell r="K844">
            <v>0</v>
          </cell>
          <cell r="L844">
            <v>0</v>
          </cell>
          <cell r="M844">
            <v>23392206.118719999</v>
          </cell>
          <cell r="N844">
            <v>391650.82959999994</v>
          </cell>
          <cell r="O844">
            <v>217947.95119999998</v>
          </cell>
          <cell r="P844">
            <v>46.228000000000002</v>
          </cell>
          <cell r="Q844">
            <v>0</v>
          </cell>
          <cell r="R844">
            <v>0</v>
          </cell>
          <cell r="S844">
            <v>0</v>
          </cell>
          <cell r="T844">
            <v>64.515999999999991</v>
          </cell>
          <cell r="U844">
            <v>0</v>
          </cell>
          <cell r="V844">
            <v>0</v>
          </cell>
        </row>
        <row r="845">
          <cell r="B845" t="str">
            <v>2L152X152X19X9</v>
          </cell>
          <cell r="C845">
            <v>85.718015999999992</v>
          </cell>
          <cell r="D845">
            <v>10903.203999999998</v>
          </cell>
          <cell r="E845">
            <v>152.39999999999998</v>
          </cell>
          <cell r="F845">
            <v>0</v>
          </cell>
          <cell r="G845">
            <v>0</v>
          </cell>
          <cell r="H845">
            <v>0</v>
          </cell>
          <cell r="I845">
            <v>19.049999999999997</v>
          </cell>
          <cell r="J845">
            <v>0</v>
          </cell>
          <cell r="K845">
            <v>0</v>
          </cell>
          <cell r="L845">
            <v>0</v>
          </cell>
          <cell r="M845">
            <v>23392206.118719999</v>
          </cell>
          <cell r="N845">
            <v>391650.82959999994</v>
          </cell>
          <cell r="O845">
            <v>217947.95119999998</v>
          </cell>
          <cell r="P845">
            <v>46.228000000000002</v>
          </cell>
          <cell r="Q845">
            <v>0</v>
          </cell>
          <cell r="R845">
            <v>0</v>
          </cell>
          <cell r="S845">
            <v>0</v>
          </cell>
          <cell r="T845">
            <v>67.817999999999998</v>
          </cell>
          <cell r="U845">
            <v>0</v>
          </cell>
          <cell r="V845">
            <v>0</v>
          </cell>
        </row>
        <row r="846">
          <cell r="B846" t="str">
            <v>2L152X152X19X19</v>
          </cell>
          <cell r="C846">
            <v>85.718015999999992</v>
          </cell>
          <cell r="D846">
            <v>10903.203999999998</v>
          </cell>
          <cell r="E846">
            <v>152.39999999999998</v>
          </cell>
          <cell r="F846">
            <v>0</v>
          </cell>
          <cell r="G846">
            <v>0</v>
          </cell>
          <cell r="H846">
            <v>0</v>
          </cell>
          <cell r="I846">
            <v>19.049999999999997</v>
          </cell>
          <cell r="J846">
            <v>0</v>
          </cell>
          <cell r="K846">
            <v>0</v>
          </cell>
          <cell r="L846">
            <v>0</v>
          </cell>
          <cell r="M846">
            <v>23392206.118719999</v>
          </cell>
          <cell r="N846">
            <v>391650.82959999994</v>
          </cell>
          <cell r="O846">
            <v>217947.95119999998</v>
          </cell>
          <cell r="P846">
            <v>46.228000000000002</v>
          </cell>
          <cell r="Q846">
            <v>0</v>
          </cell>
          <cell r="R846">
            <v>0</v>
          </cell>
          <cell r="S846">
            <v>0</v>
          </cell>
          <cell r="T846">
            <v>71.373999999999995</v>
          </cell>
          <cell r="U846">
            <v>0</v>
          </cell>
          <cell r="V846">
            <v>0</v>
          </cell>
        </row>
        <row r="847">
          <cell r="B847" t="str">
            <v>2L152X152X15.9</v>
          </cell>
          <cell r="C847">
            <v>72.175759999999997</v>
          </cell>
          <cell r="D847">
            <v>9225.7880000000005</v>
          </cell>
          <cell r="E847">
            <v>152.39999999999998</v>
          </cell>
          <cell r="F847">
            <v>0</v>
          </cell>
          <cell r="G847">
            <v>0</v>
          </cell>
          <cell r="H847">
            <v>0</v>
          </cell>
          <cell r="I847">
            <v>15.875</v>
          </cell>
          <cell r="J847">
            <v>0</v>
          </cell>
          <cell r="K847">
            <v>0</v>
          </cell>
          <cell r="L847">
            <v>0</v>
          </cell>
          <cell r="M847">
            <v>20062354.713920001</v>
          </cell>
          <cell r="N847">
            <v>331018.69279999996</v>
          </cell>
          <cell r="O847">
            <v>185173.82319999998</v>
          </cell>
          <cell r="P847">
            <v>46.735999999999997</v>
          </cell>
          <cell r="Q847">
            <v>0</v>
          </cell>
          <cell r="R847">
            <v>0</v>
          </cell>
          <cell r="S847">
            <v>0</v>
          </cell>
          <cell r="T847">
            <v>64.007999999999996</v>
          </cell>
          <cell r="U847">
            <v>0</v>
          </cell>
          <cell r="V847">
            <v>0</v>
          </cell>
        </row>
        <row r="848">
          <cell r="B848" t="str">
            <v>2L152X152X15.9X9</v>
          </cell>
          <cell r="C848">
            <v>72.175759999999997</v>
          </cell>
          <cell r="D848">
            <v>9225.7880000000005</v>
          </cell>
          <cell r="E848">
            <v>152.39999999999998</v>
          </cell>
          <cell r="F848">
            <v>0</v>
          </cell>
          <cell r="G848">
            <v>0</v>
          </cell>
          <cell r="H848">
            <v>0</v>
          </cell>
          <cell r="I848">
            <v>15.875</v>
          </cell>
          <cell r="J848">
            <v>0</v>
          </cell>
          <cell r="K848">
            <v>0</v>
          </cell>
          <cell r="L848">
            <v>0</v>
          </cell>
          <cell r="M848">
            <v>20062354.713920001</v>
          </cell>
          <cell r="N848">
            <v>331018.69279999996</v>
          </cell>
          <cell r="O848">
            <v>185173.82319999998</v>
          </cell>
          <cell r="P848">
            <v>46.735999999999997</v>
          </cell>
          <cell r="Q848">
            <v>0</v>
          </cell>
          <cell r="R848">
            <v>0</v>
          </cell>
          <cell r="S848">
            <v>0</v>
          </cell>
          <cell r="T848">
            <v>67.309999999999988</v>
          </cell>
          <cell r="U848">
            <v>0</v>
          </cell>
          <cell r="V848">
            <v>0</v>
          </cell>
        </row>
        <row r="849">
          <cell r="B849" t="str">
            <v>2L152X152X15.9X19</v>
          </cell>
          <cell r="C849">
            <v>72.175759999999997</v>
          </cell>
          <cell r="D849">
            <v>9225.7880000000005</v>
          </cell>
          <cell r="E849">
            <v>152.39999999999998</v>
          </cell>
          <cell r="F849">
            <v>0</v>
          </cell>
          <cell r="G849">
            <v>0</v>
          </cell>
          <cell r="H849">
            <v>0</v>
          </cell>
          <cell r="I849">
            <v>15.875</v>
          </cell>
          <cell r="J849">
            <v>0</v>
          </cell>
          <cell r="K849">
            <v>0</v>
          </cell>
          <cell r="L849">
            <v>0</v>
          </cell>
          <cell r="M849">
            <v>20062354.713920001</v>
          </cell>
          <cell r="N849">
            <v>331018.69279999996</v>
          </cell>
          <cell r="O849">
            <v>185173.82319999998</v>
          </cell>
          <cell r="P849">
            <v>46.735999999999997</v>
          </cell>
          <cell r="Q849">
            <v>0</v>
          </cell>
          <cell r="R849">
            <v>0</v>
          </cell>
          <cell r="S849">
            <v>0</v>
          </cell>
          <cell r="T849">
            <v>70.866</v>
          </cell>
          <cell r="U849">
            <v>0</v>
          </cell>
          <cell r="V849">
            <v>0</v>
          </cell>
        </row>
        <row r="850">
          <cell r="B850" t="str">
            <v>2L152X152X14.3</v>
          </cell>
          <cell r="C850">
            <v>65.330224000000001</v>
          </cell>
          <cell r="D850">
            <v>8322.5640000000003</v>
          </cell>
          <cell r="E850">
            <v>152.39999999999998</v>
          </cell>
          <cell r="F850">
            <v>0</v>
          </cell>
          <cell r="G850">
            <v>0</v>
          </cell>
          <cell r="H850">
            <v>0</v>
          </cell>
          <cell r="I850">
            <v>14.2875</v>
          </cell>
          <cell r="J850">
            <v>0</v>
          </cell>
          <cell r="K850">
            <v>0</v>
          </cell>
          <cell r="L850">
            <v>0</v>
          </cell>
          <cell r="M850">
            <v>18355805.868960001</v>
          </cell>
          <cell r="N850">
            <v>301521.97759999993</v>
          </cell>
          <cell r="O850">
            <v>167148.05279999998</v>
          </cell>
          <cell r="P850">
            <v>46.99</v>
          </cell>
          <cell r="Q850">
            <v>0</v>
          </cell>
          <cell r="R850">
            <v>0</v>
          </cell>
          <cell r="S850">
            <v>0</v>
          </cell>
          <cell r="T850">
            <v>63.753999999999991</v>
          </cell>
          <cell r="U850">
            <v>0</v>
          </cell>
          <cell r="V850">
            <v>0</v>
          </cell>
        </row>
        <row r="851">
          <cell r="B851" t="str">
            <v>2L152X152X14.3X9</v>
          </cell>
          <cell r="C851">
            <v>65.330224000000001</v>
          </cell>
          <cell r="D851">
            <v>8322.5640000000003</v>
          </cell>
          <cell r="E851">
            <v>152.39999999999998</v>
          </cell>
          <cell r="F851">
            <v>0</v>
          </cell>
          <cell r="G851">
            <v>0</v>
          </cell>
          <cell r="H851">
            <v>0</v>
          </cell>
          <cell r="I851">
            <v>14.2875</v>
          </cell>
          <cell r="J851">
            <v>0</v>
          </cell>
          <cell r="K851">
            <v>0</v>
          </cell>
          <cell r="L851">
            <v>0</v>
          </cell>
          <cell r="M851">
            <v>18355805.868960001</v>
          </cell>
          <cell r="N851">
            <v>301521.97759999993</v>
          </cell>
          <cell r="O851">
            <v>167148.05279999998</v>
          </cell>
          <cell r="P851">
            <v>46.99</v>
          </cell>
          <cell r="Q851">
            <v>0</v>
          </cell>
          <cell r="R851">
            <v>0</v>
          </cell>
          <cell r="S851">
            <v>0</v>
          </cell>
          <cell r="T851">
            <v>67.055999999999997</v>
          </cell>
          <cell r="U851">
            <v>0</v>
          </cell>
          <cell r="V851">
            <v>0</v>
          </cell>
        </row>
        <row r="852">
          <cell r="B852" t="str">
            <v>2L152X152X14.3X19</v>
          </cell>
          <cell r="C852">
            <v>65.330224000000001</v>
          </cell>
          <cell r="D852">
            <v>8322.5640000000003</v>
          </cell>
          <cell r="E852">
            <v>152.39999999999998</v>
          </cell>
          <cell r="F852">
            <v>0</v>
          </cell>
          <cell r="G852">
            <v>0</v>
          </cell>
          <cell r="H852">
            <v>0</v>
          </cell>
          <cell r="I852">
            <v>14.2875</v>
          </cell>
          <cell r="J852">
            <v>0</v>
          </cell>
          <cell r="K852">
            <v>0</v>
          </cell>
          <cell r="L852">
            <v>0</v>
          </cell>
          <cell r="M852">
            <v>18355805.868960001</v>
          </cell>
          <cell r="N852">
            <v>301521.97759999993</v>
          </cell>
          <cell r="O852">
            <v>167148.05279999998</v>
          </cell>
          <cell r="P852">
            <v>46.99</v>
          </cell>
          <cell r="Q852">
            <v>0</v>
          </cell>
          <cell r="R852">
            <v>0</v>
          </cell>
          <cell r="S852">
            <v>0</v>
          </cell>
          <cell r="T852">
            <v>70.611999999999995</v>
          </cell>
          <cell r="U852">
            <v>0</v>
          </cell>
          <cell r="V852">
            <v>0</v>
          </cell>
        </row>
        <row r="853">
          <cell r="B853" t="str">
            <v>2L152X152X12.7</v>
          </cell>
          <cell r="C853">
            <v>58.484687999999991</v>
          </cell>
          <cell r="D853">
            <v>7419.3399999999992</v>
          </cell>
          <cell r="E853">
            <v>152.39999999999998</v>
          </cell>
          <cell r="F853">
            <v>0</v>
          </cell>
          <cell r="G853">
            <v>0</v>
          </cell>
          <cell r="H853">
            <v>0</v>
          </cell>
          <cell r="I853">
            <v>12.7</v>
          </cell>
          <cell r="J853">
            <v>0</v>
          </cell>
          <cell r="K853">
            <v>0</v>
          </cell>
          <cell r="L853">
            <v>0</v>
          </cell>
          <cell r="M853">
            <v>16524387.59632</v>
          </cell>
          <cell r="N853">
            <v>268747.84959999996</v>
          </cell>
          <cell r="O853">
            <v>150433.24751999998</v>
          </cell>
          <cell r="P853">
            <v>47.244</v>
          </cell>
          <cell r="Q853">
            <v>0</v>
          </cell>
          <cell r="R853">
            <v>0</v>
          </cell>
          <cell r="S853">
            <v>0</v>
          </cell>
          <cell r="T853">
            <v>63.5</v>
          </cell>
          <cell r="U853">
            <v>0</v>
          </cell>
          <cell r="V853">
            <v>0</v>
          </cell>
        </row>
        <row r="854">
          <cell r="B854" t="str">
            <v>2L152X152X12.7X9</v>
          </cell>
          <cell r="C854">
            <v>58.484687999999991</v>
          </cell>
          <cell r="D854">
            <v>7419.3399999999992</v>
          </cell>
          <cell r="E854">
            <v>152.39999999999998</v>
          </cell>
          <cell r="F854">
            <v>0</v>
          </cell>
          <cell r="G854">
            <v>0</v>
          </cell>
          <cell r="H854">
            <v>0</v>
          </cell>
          <cell r="I854">
            <v>12.7</v>
          </cell>
          <cell r="J854">
            <v>0</v>
          </cell>
          <cell r="K854">
            <v>0</v>
          </cell>
          <cell r="L854">
            <v>0</v>
          </cell>
          <cell r="M854">
            <v>16524387.59632</v>
          </cell>
          <cell r="N854">
            <v>268747.84959999996</v>
          </cell>
          <cell r="O854">
            <v>150433.24751999998</v>
          </cell>
          <cell r="P854">
            <v>47.244</v>
          </cell>
          <cell r="Q854">
            <v>0</v>
          </cell>
          <cell r="R854">
            <v>0</v>
          </cell>
          <cell r="S854">
            <v>0</v>
          </cell>
          <cell r="T854">
            <v>66.801999999999992</v>
          </cell>
          <cell r="U854">
            <v>0</v>
          </cell>
          <cell r="V854">
            <v>0</v>
          </cell>
        </row>
        <row r="855">
          <cell r="B855" t="str">
            <v>2L152X152X12.7X19</v>
          </cell>
          <cell r="C855">
            <v>58.484687999999991</v>
          </cell>
          <cell r="D855">
            <v>7419.3399999999992</v>
          </cell>
          <cell r="E855">
            <v>152.39999999999998</v>
          </cell>
          <cell r="F855">
            <v>0</v>
          </cell>
          <cell r="G855">
            <v>0</v>
          </cell>
          <cell r="H855">
            <v>0</v>
          </cell>
          <cell r="I855">
            <v>12.7</v>
          </cell>
          <cell r="J855">
            <v>0</v>
          </cell>
          <cell r="K855">
            <v>0</v>
          </cell>
          <cell r="L855">
            <v>0</v>
          </cell>
          <cell r="M855">
            <v>16524387.59632</v>
          </cell>
          <cell r="N855">
            <v>268747.84959999996</v>
          </cell>
          <cell r="O855">
            <v>150433.24751999998</v>
          </cell>
          <cell r="P855">
            <v>47.244</v>
          </cell>
          <cell r="Q855">
            <v>0</v>
          </cell>
          <cell r="R855">
            <v>0</v>
          </cell>
          <cell r="S855">
            <v>0</v>
          </cell>
          <cell r="T855">
            <v>70.103999999999985</v>
          </cell>
          <cell r="U855">
            <v>0</v>
          </cell>
          <cell r="V855">
            <v>0</v>
          </cell>
        </row>
        <row r="856">
          <cell r="B856" t="str">
            <v>2L152X152X11.1</v>
          </cell>
          <cell r="C856">
            <v>51.490335999999999</v>
          </cell>
          <cell r="D856">
            <v>6580.6319999999996</v>
          </cell>
          <cell r="E856">
            <v>152.39999999999998</v>
          </cell>
          <cell r="F856">
            <v>0</v>
          </cell>
          <cell r="G856">
            <v>0</v>
          </cell>
          <cell r="H856">
            <v>0</v>
          </cell>
          <cell r="I856">
            <v>11.112499999999999</v>
          </cell>
          <cell r="J856">
            <v>0</v>
          </cell>
          <cell r="K856">
            <v>0</v>
          </cell>
          <cell r="L856">
            <v>0</v>
          </cell>
          <cell r="M856">
            <v>14692969.323679997</v>
          </cell>
          <cell r="N856">
            <v>237612.42799999999</v>
          </cell>
          <cell r="O856">
            <v>132899.08903999999</v>
          </cell>
          <cell r="P856">
            <v>47.244</v>
          </cell>
          <cell r="Q856">
            <v>0</v>
          </cell>
          <cell r="R856">
            <v>0</v>
          </cell>
          <cell r="S856">
            <v>0</v>
          </cell>
          <cell r="T856">
            <v>63.246000000000002</v>
          </cell>
          <cell r="U856">
            <v>0</v>
          </cell>
          <cell r="V856">
            <v>0</v>
          </cell>
        </row>
        <row r="857">
          <cell r="B857" t="str">
            <v>2L152X152X11.1X9</v>
          </cell>
          <cell r="C857">
            <v>51.490335999999999</v>
          </cell>
          <cell r="D857">
            <v>6580.6319999999996</v>
          </cell>
          <cell r="E857">
            <v>152.39999999999998</v>
          </cell>
          <cell r="F857">
            <v>0</v>
          </cell>
          <cell r="G857">
            <v>0</v>
          </cell>
          <cell r="H857">
            <v>0</v>
          </cell>
          <cell r="I857">
            <v>11.112499999999999</v>
          </cell>
          <cell r="J857">
            <v>0</v>
          </cell>
          <cell r="K857">
            <v>0</v>
          </cell>
          <cell r="L857">
            <v>0</v>
          </cell>
          <cell r="M857">
            <v>14692969.323679997</v>
          </cell>
          <cell r="N857">
            <v>237612.42799999999</v>
          </cell>
          <cell r="O857">
            <v>132899.08903999999</v>
          </cell>
          <cell r="P857">
            <v>47.244</v>
          </cell>
          <cell r="Q857">
            <v>0</v>
          </cell>
          <cell r="R857">
            <v>0</v>
          </cell>
          <cell r="S857">
            <v>0</v>
          </cell>
          <cell r="T857">
            <v>66.548000000000002</v>
          </cell>
          <cell r="U857">
            <v>0</v>
          </cell>
          <cell r="V857">
            <v>0</v>
          </cell>
        </row>
        <row r="858">
          <cell r="B858" t="str">
            <v>2L152X152X11.1X19</v>
          </cell>
          <cell r="C858">
            <v>51.490335999999999</v>
          </cell>
          <cell r="D858">
            <v>6580.6319999999996</v>
          </cell>
          <cell r="E858">
            <v>152.39999999999998</v>
          </cell>
          <cell r="F858">
            <v>0</v>
          </cell>
          <cell r="G858">
            <v>0</v>
          </cell>
          <cell r="H858">
            <v>0</v>
          </cell>
          <cell r="I858">
            <v>11.112499999999999</v>
          </cell>
          <cell r="J858">
            <v>0</v>
          </cell>
          <cell r="K858">
            <v>0</v>
          </cell>
          <cell r="L858">
            <v>0</v>
          </cell>
          <cell r="M858">
            <v>14692969.323679997</v>
          </cell>
          <cell r="N858">
            <v>237612.42799999999</v>
          </cell>
          <cell r="O858">
            <v>132899.08903999999</v>
          </cell>
          <cell r="P858">
            <v>47.244</v>
          </cell>
          <cell r="Q858">
            <v>0</v>
          </cell>
          <cell r="R858">
            <v>0</v>
          </cell>
          <cell r="S858">
            <v>0</v>
          </cell>
          <cell r="T858">
            <v>69.849999999999994</v>
          </cell>
          <cell r="U858">
            <v>0</v>
          </cell>
          <cell r="V858">
            <v>0</v>
          </cell>
        </row>
        <row r="859">
          <cell r="B859" t="str">
            <v>2L152X152X9.5</v>
          </cell>
          <cell r="C859">
            <v>44.347167999999996</v>
          </cell>
          <cell r="D859">
            <v>5651.6016</v>
          </cell>
          <cell r="E859">
            <v>152.39999999999998</v>
          </cell>
          <cell r="F859">
            <v>0</v>
          </cell>
          <cell r="G859">
            <v>0</v>
          </cell>
          <cell r="H859">
            <v>0</v>
          </cell>
          <cell r="I859">
            <v>9.5249999999999986</v>
          </cell>
          <cell r="J859">
            <v>0</v>
          </cell>
          <cell r="K859">
            <v>0</v>
          </cell>
          <cell r="L859">
            <v>0</v>
          </cell>
          <cell r="M859">
            <v>12778304.765919998</v>
          </cell>
          <cell r="N859">
            <v>204838.3</v>
          </cell>
          <cell r="O859">
            <v>114873.31863999998</v>
          </cell>
          <cell r="P859">
            <v>47.497999999999998</v>
          </cell>
          <cell r="Q859">
            <v>0</v>
          </cell>
          <cell r="R859">
            <v>0</v>
          </cell>
          <cell r="S859">
            <v>0</v>
          </cell>
          <cell r="T859">
            <v>62.991999999999997</v>
          </cell>
          <cell r="U859">
            <v>0</v>
          </cell>
          <cell r="V859">
            <v>0</v>
          </cell>
        </row>
        <row r="860">
          <cell r="B860" t="str">
            <v>2L152X152X9.5X9</v>
          </cell>
          <cell r="C860">
            <v>44.347167999999996</v>
          </cell>
          <cell r="D860">
            <v>5651.6016</v>
          </cell>
          <cell r="E860">
            <v>152.39999999999998</v>
          </cell>
          <cell r="F860">
            <v>0</v>
          </cell>
          <cell r="G860">
            <v>0</v>
          </cell>
          <cell r="H860">
            <v>0</v>
          </cell>
          <cell r="I860">
            <v>9.5249999999999986</v>
          </cell>
          <cell r="J860">
            <v>0</v>
          </cell>
          <cell r="K860">
            <v>0</v>
          </cell>
          <cell r="L860">
            <v>0</v>
          </cell>
          <cell r="M860">
            <v>12778304.765919998</v>
          </cell>
          <cell r="N860">
            <v>204838.3</v>
          </cell>
          <cell r="O860">
            <v>114873.31863999998</v>
          </cell>
          <cell r="P860">
            <v>47.497999999999998</v>
          </cell>
          <cell r="Q860">
            <v>0</v>
          </cell>
          <cell r="R860">
            <v>0</v>
          </cell>
          <cell r="S860">
            <v>0</v>
          </cell>
          <cell r="T860">
            <v>66.039999999999992</v>
          </cell>
          <cell r="U860">
            <v>0</v>
          </cell>
          <cell r="V860">
            <v>0</v>
          </cell>
        </row>
        <row r="861">
          <cell r="B861" t="str">
            <v>2L152X152X9.5X19</v>
          </cell>
          <cell r="C861">
            <v>44.347167999999996</v>
          </cell>
          <cell r="D861">
            <v>5651.6016</v>
          </cell>
          <cell r="E861">
            <v>152.39999999999998</v>
          </cell>
          <cell r="F861">
            <v>0</v>
          </cell>
          <cell r="G861">
            <v>0</v>
          </cell>
          <cell r="H861">
            <v>0</v>
          </cell>
          <cell r="I861">
            <v>9.5249999999999986</v>
          </cell>
          <cell r="J861">
            <v>0</v>
          </cell>
          <cell r="K861">
            <v>0</v>
          </cell>
          <cell r="L861">
            <v>0</v>
          </cell>
          <cell r="M861">
            <v>12778304.765919998</v>
          </cell>
          <cell r="N861">
            <v>204838.3</v>
          </cell>
          <cell r="O861">
            <v>114873.31863999998</v>
          </cell>
          <cell r="P861">
            <v>47.497999999999998</v>
          </cell>
          <cell r="Q861">
            <v>0</v>
          </cell>
          <cell r="R861">
            <v>0</v>
          </cell>
          <cell r="S861">
            <v>0</v>
          </cell>
          <cell r="T861">
            <v>69.596000000000004</v>
          </cell>
          <cell r="U861">
            <v>0</v>
          </cell>
          <cell r="V861">
            <v>0</v>
          </cell>
        </row>
        <row r="862">
          <cell r="B862" t="str">
            <v>2L152X152X7.9</v>
          </cell>
          <cell r="C862">
            <v>37.204000000000001</v>
          </cell>
          <cell r="D862">
            <v>4735.4744000000001</v>
          </cell>
          <cell r="E862">
            <v>152.39999999999998</v>
          </cell>
          <cell r="F862">
            <v>0</v>
          </cell>
          <cell r="G862">
            <v>0</v>
          </cell>
          <cell r="H862">
            <v>0</v>
          </cell>
          <cell r="I862">
            <v>7.9375</v>
          </cell>
          <cell r="J862">
            <v>0</v>
          </cell>
          <cell r="K862">
            <v>0</v>
          </cell>
          <cell r="L862">
            <v>0</v>
          </cell>
          <cell r="M862">
            <v>10822017.065599998</v>
          </cell>
          <cell r="N862">
            <v>172064.17199999999</v>
          </cell>
          <cell r="O862">
            <v>96683.677599999995</v>
          </cell>
          <cell r="P862">
            <v>47.751999999999995</v>
          </cell>
          <cell r="Q862">
            <v>0</v>
          </cell>
          <cell r="R862">
            <v>0</v>
          </cell>
          <cell r="S862">
            <v>0</v>
          </cell>
          <cell r="T862">
            <v>62.738</v>
          </cell>
          <cell r="U862">
            <v>0</v>
          </cell>
          <cell r="V862">
            <v>0</v>
          </cell>
        </row>
        <row r="863">
          <cell r="B863" t="str">
            <v>2L152X152X7.9X9</v>
          </cell>
          <cell r="C863">
            <v>37.204000000000001</v>
          </cell>
          <cell r="D863">
            <v>4735.4744000000001</v>
          </cell>
          <cell r="E863">
            <v>152.39999999999998</v>
          </cell>
          <cell r="F863">
            <v>0</v>
          </cell>
          <cell r="G863">
            <v>0</v>
          </cell>
          <cell r="H863">
            <v>0</v>
          </cell>
          <cell r="I863">
            <v>7.9375</v>
          </cell>
          <cell r="J863">
            <v>0</v>
          </cell>
          <cell r="K863">
            <v>0</v>
          </cell>
          <cell r="L863">
            <v>0</v>
          </cell>
          <cell r="M863">
            <v>10822017.065599998</v>
          </cell>
          <cell r="N863">
            <v>172064.17199999999</v>
          </cell>
          <cell r="O863">
            <v>96683.677599999995</v>
          </cell>
          <cell r="P863">
            <v>47.751999999999995</v>
          </cell>
          <cell r="Q863">
            <v>0</v>
          </cell>
          <cell r="R863">
            <v>0</v>
          </cell>
          <cell r="S863">
            <v>0</v>
          </cell>
          <cell r="T863">
            <v>65.785999999999987</v>
          </cell>
          <cell r="U863">
            <v>0</v>
          </cell>
          <cell r="V863">
            <v>0</v>
          </cell>
        </row>
        <row r="864">
          <cell r="B864" t="str">
            <v>2L152X152X7.9X19</v>
          </cell>
          <cell r="C864">
            <v>37.204000000000001</v>
          </cell>
          <cell r="D864">
            <v>4735.4744000000001</v>
          </cell>
          <cell r="E864">
            <v>152.39999999999998</v>
          </cell>
          <cell r="F864">
            <v>0</v>
          </cell>
          <cell r="G864">
            <v>0</v>
          </cell>
          <cell r="H864">
            <v>0</v>
          </cell>
          <cell r="I864">
            <v>7.9375</v>
          </cell>
          <cell r="J864">
            <v>0</v>
          </cell>
          <cell r="K864">
            <v>0</v>
          </cell>
          <cell r="L864">
            <v>0</v>
          </cell>
          <cell r="M864">
            <v>10822017.065599998</v>
          </cell>
          <cell r="N864">
            <v>172064.17199999999</v>
          </cell>
          <cell r="O864">
            <v>96683.677599999995</v>
          </cell>
          <cell r="P864">
            <v>47.751999999999995</v>
          </cell>
          <cell r="Q864">
            <v>0</v>
          </cell>
          <cell r="R864">
            <v>0</v>
          </cell>
          <cell r="S864">
            <v>0</v>
          </cell>
          <cell r="T864">
            <v>69.088000000000008</v>
          </cell>
          <cell r="U864">
            <v>0</v>
          </cell>
          <cell r="V864">
            <v>0</v>
          </cell>
        </row>
        <row r="865">
          <cell r="B865" t="str">
            <v>2L127X127X22.2</v>
          </cell>
          <cell r="C865">
            <v>81.253535999999997</v>
          </cell>
          <cell r="D865">
            <v>10322.56</v>
          </cell>
          <cell r="E865">
            <v>127</v>
          </cell>
          <cell r="F865">
            <v>0</v>
          </cell>
          <cell r="G865">
            <v>0</v>
          </cell>
          <cell r="H865">
            <v>0</v>
          </cell>
          <cell r="I865">
            <v>22.224999999999998</v>
          </cell>
          <cell r="J865">
            <v>0</v>
          </cell>
          <cell r="K865">
            <v>0</v>
          </cell>
          <cell r="L865">
            <v>0</v>
          </cell>
          <cell r="M865">
            <v>14776215.608799998</v>
          </cell>
          <cell r="N865">
            <v>304799.39039999997</v>
          </cell>
          <cell r="O865">
            <v>168786.7592</v>
          </cell>
          <cell r="P865">
            <v>37.845999999999997</v>
          </cell>
          <cell r="Q865">
            <v>0</v>
          </cell>
          <cell r="R865">
            <v>0</v>
          </cell>
          <cell r="S865">
            <v>0</v>
          </cell>
          <cell r="T865">
            <v>54.863999999999997</v>
          </cell>
          <cell r="U865">
            <v>0</v>
          </cell>
          <cell r="V865">
            <v>0</v>
          </cell>
        </row>
        <row r="866">
          <cell r="B866" t="str">
            <v>2L127X127X22.2X9</v>
          </cell>
          <cell r="C866">
            <v>81.253535999999997</v>
          </cell>
          <cell r="D866">
            <v>10322.56</v>
          </cell>
          <cell r="E866">
            <v>127</v>
          </cell>
          <cell r="F866">
            <v>0</v>
          </cell>
          <cell r="G866">
            <v>0</v>
          </cell>
          <cell r="H866">
            <v>0</v>
          </cell>
          <cell r="I866">
            <v>22.224999999999998</v>
          </cell>
          <cell r="J866">
            <v>0</v>
          </cell>
          <cell r="K866">
            <v>0</v>
          </cell>
          <cell r="L866">
            <v>0</v>
          </cell>
          <cell r="M866">
            <v>14776215.608799998</v>
          </cell>
          <cell r="N866">
            <v>304799.39039999997</v>
          </cell>
          <cell r="O866">
            <v>168786.7592</v>
          </cell>
          <cell r="P866">
            <v>37.845999999999997</v>
          </cell>
          <cell r="Q866">
            <v>0</v>
          </cell>
          <cell r="R866">
            <v>0</v>
          </cell>
          <cell r="S866">
            <v>0</v>
          </cell>
          <cell r="T866">
            <v>58.419999999999995</v>
          </cell>
          <cell r="U866">
            <v>0</v>
          </cell>
          <cell r="V866">
            <v>0</v>
          </cell>
        </row>
        <row r="867">
          <cell r="B867" t="str">
            <v>2L127X127X22.2X19</v>
          </cell>
          <cell r="C867">
            <v>81.253535999999997</v>
          </cell>
          <cell r="D867">
            <v>10322.56</v>
          </cell>
          <cell r="E867">
            <v>127</v>
          </cell>
          <cell r="F867">
            <v>0</v>
          </cell>
          <cell r="G867">
            <v>0</v>
          </cell>
          <cell r="H867">
            <v>0</v>
          </cell>
          <cell r="I867">
            <v>22.224999999999998</v>
          </cell>
          <cell r="J867">
            <v>0</v>
          </cell>
          <cell r="K867">
            <v>0</v>
          </cell>
          <cell r="L867">
            <v>0</v>
          </cell>
          <cell r="M867">
            <v>14776215.608799998</v>
          </cell>
          <cell r="N867">
            <v>304799.39039999997</v>
          </cell>
          <cell r="O867">
            <v>168786.7592</v>
          </cell>
          <cell r="P867">
            <v>37.845999999999997</v>
          </cell>
          <cell r="Q867">
            <v>0</v>
          </cell>
          <cell r="R867">
            <v>0</v>
          </cell>
          <cell r="S867">
            <v>0</v>
          </cell>
          <cell r="T867">
            <v>61.975999999999992</v>
          </cell>
          <cell r="U867">
            <v>0</v>
          </cell>
          <cell r="V867">
            <v>0</v>
          </cell>
        </row>
        <row r="868">
          <cell r="B868" t="str">
            <v>2L127X127X19</v>
          </cell>
          <cell r="C868">
            <v>70.687600000000003</v>
          </cell>
          <cell r="D868">
            <v>9032.24</v>
          </cell>
          <cell r="E868">
            <v>127</v>
          </cell>
          <cell r="F868">
            <v>0</v>
          </cell>
          <cell r="G868">
            <v>0</v>
          </cell>
          <cell r="H868">
            <v>0</v>
          </cell>
          <cell r="I868">
            <v>19.049999999999997</v>
          </cell>
          <cell r="J868">
            <v>0</v>
          </cell>
          <cell r="K868">
            <v>0</v>
          </cell>
          <cell r="L868">
            <v>0</v>
          </cell>
          <cell r="M868">
            <v>13111289.906399999</v>
          </cell>
          <cell r="N868">
            <v>267109.14319999999</v>
          </cell>
          <cell r="O868">
            <v>148139.05855999998</v>
          </cell>
          <cell r="P868">
            <v>38.099999999999994</v>
          </cell>
          <cell r="Q868">
            <v>0</v>
          </cell>
          <cell r="R868">
            <v>0</v>
          </cell>
          <cell r="S868">
            <v>0</v>
          </cell>
          <cell r="T868">
            <v>54.101999999999997</v>
          </cell>
          <cell r="U868">
            <v>0</v>
          </cell>
          <cell r="V868">
            <v>0</v>
          </cell>
        </row>
        <row r="869">
          <cell r="B869" t="str">
            <v>2L127X127X19X9</v>
          </cell>
          <cell r="C869">
            <v>70.687600000000003</v>
          </cell>
          <cell r="D869">
            <v>9032.24</v>
          </cell>
          <cell r="E869">
            <v>127</v>
          </cell>
          <cell r="F869">
            <v>0</v>
          </cell>
          <cell r="G869">
            <v>0</v>
          </cell>
          <cell r="H869">
            <v>0</v>
          </cell>
          <cell r="I869">
            <v>19.049999999999997</v>
          </cell>
          <cell r="J869">
            <v>0</v>
          </cell>
          <cell r="K869">
            <v>0</v>
          </cell>
          <cell r="L869">
            <v>0</v>
          </cell>
          <cell r="M869">
            <v>13111289.906399999</v>
          </cell>
          <cell r="N869">
            <v>267109.14319999999</v>
          </cell>
          <cell r="O869">
            <v>148139.05855999998</v>
          </cell>
          <cell r="P869">
            <v>38.099999999999994</v>
          </cell>
          <cell r="Q869">
            <v>0</v>
          </cell>
          <cell r="R869">
            <v>0</v>
          </cell>
          <cell r="S869">
            <v>0</v>
          </cell>
          <cell r="T869">
            <v>57.657999999999994</v>
          </cell>
          <cell r="U869">
            <v>0</v>
          </cell>
          <cell r="V869">
            <v>0</v>
          </cell>
        </row>
        <row r="870">
          <cell r="B870" t="str">
            <v>2L127X127X19X19</v>
          </cell>
          <cell r="C870">
            <v>70.687600000000003</v>
          </cell>
          <cell r="D870">
            <v>9032.24</v>
          </cell>
          <cell r="E870">
            <v>127</v>
          </cell>
          <cell r="F870">
            <v>0</v>
          </cell>
          <cell r="G870">
            <v>0</v>
          </cell>
          <cell r="H870">
            <v>0</v>
          </cell>
          <cell r="I870">
            <v>19.049999999999997</v>
          </cell>
          <cell r="J870">
            <v>0</v>
          </cell>
          <cell r="K870">
            <v>0</v>
          </cell>
          <cell r="L870">
            <v>0</v>
          </cell>
          <cell r="M870">
            <v>13111289.906399999</v>
          </cell>
          <cell r="N870">
            <v>267109.14319999999</v>
          </cell>
          <cell r="O870">
            <v>148139.05855999998</v>
          </cell>
          <cell r="P870">
            <v>38.099999999999994</v>
          </cell>
          <cell r="Q870">
            <v>0</v>
          </cell>
          <cell r="R870">
            <v>0</v>
          </cell>
          <cell r="S870">
            <v>0</v>
          </cell>
          <cell r="T870">
            <v>61.213999999999999</v>
          </cell>
          <cell r="U870">
            <v>0</v>
          </cell>
          <cell r="V870">
            <v>0</v>
          </cell>
        </row>
        <row r="871">
          <cell r="B871" t="str">
            <v>2L127X127X15.9</v>
          </cell>
          <cell r="C871">
            <v>59.675215999999999</v>
          </cell>
          <cell r="D871">
            <v>7612.8879999999999</v>
          </cell>
          <cell r="E871">
            <v>127</v>
          </cell>
          <cell r="F871">
            <v>0</v>
          </cell>
          <cell r="G871">
            <v>0</v>
          </cell>
          <cell r="H871">
            <v>0</v>
          </cell>
          <cell r="I871">
            <v>15.875</v>
          </cell>
          <cell r="J871">
            <v>0</v>
          </cell>
          <cell r="K871">
            <v>0</v>
          </cell>
          <cell r="L871">
            <v>0</v>
          </cell>
          <cell r="M871">
            <v>11321494.776319999</v>
          </cell>
          <cell r="N871">
            <v>227780.18959999998</v>
          </cell>
          <cell r="O871">
            <v>126180.39279999999</v>
          </cell>
          <cell r="P871">
            <v>38.607999999999997</v>
          </cell>
          <cell r="Q871">
            <v>0</v>
          </cell>
          <cell r="R871">
            <v>0</v>
          </cell>
          <cell r="S871">
            <v>0</v>
          </cell>
          <cell r="T871">
            <v>53.593999999999994</v>
          </cell>
          <cell r="U871">
            <v>0</v>
          </cell>
          <cell r="V871">
            <v>0</v>
          </cell>
        </row>
        <row r="872">
          <cell r="B872" t="str">
            <v>2L127X127X15.9X9</v>
          </cell>
          <cell r="C872">
            <v>59.675215999999999</v>
          </cell>
          <cell r="D872">
            <v>7612.8879999999999</v>
          </cell>
          <cell r="E872">
            <v>127</v>
          </cell>
          <cell r="F872">
            <v>0</v>
          </cell>
          <cell r="G872">
            <v>0</v>
          </cell>
          <cell r="H872">
            <v>0</v>
          </cell>
          <cell r="I872">
            <v>15.875</v>
          </cell>
          <cell r="J872">
            <v>0</v>
          </cell>
          <cell r="K872">
            <v>0</v>
          </cell>
          <cell r="L872">
            <v>0</v>
          </cell>
          <cell r="M872">
            <v>11321494.776319999</v>
          </cell>
          <cell r="N872">
            <v>227780.18959999998</v>
          </cell>
          <cell r="O872">
            <v>126180.39279999999</v>
          </cell>
          <cell r="P872">
            <v>38.607999999999997</v>
          </cell>
          <cell r="Q872">
            <v>0</v>
          </cell>
          <cell r="R872">
            <v>0</v>
          </cell>
          <cell r="S872">
            <v>0</v>
          </cell>
          <cell r="T872">
            <v>57.15</v>
          </cell>
          <cell r="U872">
            <v>0</v>
          </cell>
          <cell r="V872">
            <v>0</v>
          </cell>
        </row>
        <row r="873">
          <cell r="B873" t="str">
            <v>2L127X127X15.9X19</v>
          </cell>
          <cell r="C873">
            <v>59.675215999999999</v>
          </cell>
          <cell r="D873">
            <v>7612.8879999999999</v>
          </cell>
          <cell r="E873">
            <v>127</v>
          </cell>
          <cell r="F873">
            <v>0</v>
          </cell>
          <cell r="G873">
            <v>0</v>
          </cell>
          <cell r="H873">
            <v>0</v>
          </cell>
          <cell r="I873">
            <v>15.875</v>
          </cell>
          <cell r="J873">
            <v>0</v>
          </cell>
          <cell r="K873">
            <v>0</v>
          </cell>
          <cell r="L873">
            <v>0</v>
          </cell>
          <cell r="M873">
            <v>11321494.776319999</v>
          </cell>
          <cell r="N873">
            <v>227780.18959999998</v>
          </cell>
          <cell r="O873">
            <v>126180.39279999999</v>
          </cell>
          <cell r="P873">
            <v>38.607999999999997</v>
          </cell>
          <cell r="Q873">
            <v>0</v>
          </cell>
          <cell r="R873">
            <v>0</v>
          </cell>
          <cell r="S873">
            <v>0</v>
          </cell>
          <cell r="T873">
            <v>60.706000000000003</v>
          </cell>
          <cell r="U873">
            <v>0</v>
          </cell>
          <cell r="V873">
            <v>0</v>
          </cell>
        </row>
        <row r="874">
          <cell r="B874" t="str">
            <v>2L127X127X12.7</v>
          </cell>
          <cell r="C874">
            <v>48.514015999999998</v>
          </cell>
          <cell r="D874">
            <v>6180.6327999999994</v>
          </cell>
          <cell r="E874">
            <v>127</v>
          </cell>
          <cell r="F874">
            <v>0</v>
          </cell>
          <cell r="G874">
            <v>0</v>
          </cell>
          <cell r="H874">
            <v>0</v>
          </cell>
          <cell r="I874">
            <v>12.7</v>
          </cell>
          <cell r="J874">
            <v>0</v>
          </cell>
          <cell r="K874">
            <v>0</v>
          </cell>
          <cell r="L874">
            <v>0</v>
          </cell>
          <cell r="M874">
            <v>9365207.0759999994</v>
          </cell>
          <cell r="N874">
            <v>185173.82319999998</v>
          </cell>
          <cell r="O874">
            <v>103074.63256</v>
          </cell>
          <cell r="P874">
            <v>38.862000000000002</v>
          </cell>
          <cell r="Q874">
            <v>0</v>
          </cell>
          <cell r="R874">
            <v>0</v>
          </cell>
          <cell r="S874">
            <v>0</v>
          </cell>
          <cell r="T874">
            <v>53.085999999999991</v>
          </cell>
          <cell r="U874">
            <v>0</v>
          </cell>
          <cell r="V874">
            <v>0</v>
          </cell>
        </row>
        <row r="875">
          <cell r="B875" t="str">
            <v>2L127X127X12.7X9</v>
          </cell>
          <cell r="C875">
            <v>48.514015999999998</v>
          </cell>
          <cell r="D875">
            <v>6180.6327999999994</v>
          </cell>
          <cell r="E875">
            <v>127</v>
          </cell>
          <cell r="F875">
            <v>0</v>
          </cell>
          <cell r="G875">
            <v>0</v>
          </cell>
          <cell r="H875">
            <v>0</v>
          </cell>
          <cell r="I875">
            <v>12.7</v>
          </cell>
          <cell r="J875">
            <v>0</v>
          </cell>
          <cell r="K875">
            <v>0</v>
          </cell>
          <cell r="L875">
            <v>0</v>
          </cell>
          <cell r="M875">
            <v>9365207.0759999994</v>
          </cell>
          <cell r="N875">
            <v>185173.82319999998</v>
          </cell>
          <cell r="O875">
            <v>103074.63256</v>
          </cell>
          <cell r="P875">
            <v>38.862000000000002</v>
          </cell>
          <cell r="Q875">
            <v>0</v>
          </cell>
          <cell r="R875">
            <v>0</v>
          </cell>
          <cell r="S875">
            <v>0</v>
          </cell>
          <cell r="T875">
            <v>56.388000000000005</v>
          </cell>
          <cell r="U875">
            <v>0</v>
          </cell>
          <cell r="V875">
            <v>0</v>
          </cell>
        </row>
        <row r="876">
          <cell r="B876" t="str">
            <v>2L127X127X12.7X19</v>
          </cell>
          <cell r="C876">
            <v>48.514015999999998</v>
          </cell>
          <cell r="D876">
            <v>6180.6327999999994</v>
          </cell>
          <cell r="E876">
            <v>127</v>
          </cell>
          <cell r="F876">
            <v>0</v>
          </cell>
          <cell r="G876">
            <v>0</v>
          </cell>
          <cell r="H876">
            <v>0</v>
          </cell>
          <cell r="I876">
            <v>12.7</v>
          </cell>
          <cell r="J876">
            <v>0</v>
          </cell>
          <cell r="K876">
            <v>0</v>
          </cell>
          <cell r="L876">
            <v>0</v>
          </cell>
          <cell r="M876">
            <v>9365207.0759999994</v>
          </cell>
          <cell r="N876">
            <v>185173.82319999998</v>
          </cell>
          <cell r="O876">
            <v>103074.63256</v>
          </cell>
          <cell r="P876">
            <v>38.862000000000002</v>
          </cell>
          <cell r="Q876">
            <v>0</v>
          </cell>
          <cell r="R876">
            <v>0</v>
          </cell>
          <cell r="S876">
            <v>0</v>
          </cell>
          <cell r="T876">
            <v>59.943999999999996</v>
          </cell>
          <cell r="U876">
            <v>0</v>
          </cell>
          <cell r="V876">
            <v>0</v>
          </cell>
        </row>
        <row r="877">
          <cell r="B877" t="str">
            <v>2L127X127X11.1</v>
          </cell>
          <cell r="C877">
            <v>42.710191999999999</v>
          </cell>
          <cell r="D877">
            <v>5445.1503999999995</v>
          </cell>
          <cell r="E877">
            <v>127</v>
          </cell>
          <cell r="F877">
            <v>0</v>
          </cell>
          <cell r="G877">
            <v>0</v>
          </cell>
          <cell r="H877">
            <v>0</v>
          </cell>
          <cell r="I877">
            <v>11.112499999999999</v>
          </cell>
          <cell r="J877">
            <v>0</v>
          </cell>
          <cell r="K877">
            <v>0</v>
          </cell>
          <cell r="L877">
            <v>0</v>
          </cell>
          <cell r="M877">
            <v>8366251.6545599997</v>
          </cell>
          <cell r="N877">
            <v>163870.63999999998</v>
          </cell>
          <cell r="O877">
            <v>91275.946479999999</v>
          </cell>
          <cell r="P877">
            <v>39.116</v>
          </cell>
          <cell r="Q877">
            <v>0</v>
          </cell>
          <cell r="R877">
            <v>0</v>
          </cell>
          <cell r="S877">
            <v>0</v>
          </cell>
          <cell r="T877">
            <v>52.832000000000001</v>
          </cell>
          <cell r="U877">
            <v>0</v>
          </cell>
          <cell r="V877">
            <v>0</v>
          </cell>
        </row>
        <row r="878">
          <cell r="B878" t="str">
            <v>2L127X127X11.1X9</v>
          </cell>
          <cell r="C878">
            <v>42.710191999999999</v>
          </cell>
          <cell r="D878">
            <v>5445.1503999999995</v>
          </cell>
          <cell r="E878">
            <v>127</v>
          </cell>
          <cell r="F878">
            <v>0</v>
          </cell>
          <cell r="G878">
            <v>0</v>
          </cell>
          <cell r="H878">
            <v>0</v>
          </cell>
          <cell r="I878">
            <v>11.112499999999999</v>
          </cell>
          <cell r="J878">
            <v>0</v>
          </cell>
          <cell r="K878">
            <v>0</v>
          </cell>
          <cell r="L878">
            <v>0</v>
          </cell>
          <cell r="M878">
            <v>8366251.6545599997</v>
          </cell>
          <cell r="N878">
            <v>163870.63999999998</v>
          </cell>
          <cell r="O878">
            <v>91275.946479999999</v>
          </cell>
          <cell r="P878">
            <v>39.116</v>
          </cell>
          <cell r="Q878">
            <v>0</v>
          </cell>
          <cell r="R878">
            <v>0</v>
          </cell>
          <cell r="S878">
            <v>0</v>
          </cell>
          <cell r="T878">
            <v>56.133999999999993</v>
          </cell>
          <cell r="U878">
            <v>0</v>
          </cell>
          <cell r="V878">
            <v>0</v>
          </cell>
        </row>
        <row r="879">
          <cell r="B879" t="str">
            <v>2L127X127X11.1X19</v>
          </cell>
          <cell r="C879">
            <v>42.710191999999999</v>
          </cell>
          <cell r="D879">
            <v>5445.1503999999995</v>
          </cell>
          <cell r="E879">
            <v>127</v>
          </cell>
          <cell r="F879">
            <v>0</v>
          </cell>
          <cell r="G879">
            <v>0</v>
          </cell>
          <cell r="H879">
            <v>0</v>
          </cell>
          <cell r="I879">
            <v>11.112499999999999</v>
          </cell>
          <cell r="J879">
            <v>0</v>
          </cell>
          <cell r="K879">
            <v>0</v>
          </cell>
          <cell r="L879">
            <v>0</v>
          </cell>
          <cell r="M879">
            <v>8366251.6545599997</v>
          </cell>
          <cell r="N879">
            <v>163870.63999999998</v>
          </cell>
          <cell r="O879">
            <v>91275.946479999999</v>
          </cell>
          <cell r="P879">
            <v>39.116</v>
          </cell>
          <cell r="Q879">
            <v>0</v>
          </cell>
          <cell r="R879">
            <v>0</v>
          </cell>
          <cell r="S879">
            <v>0</v>
          </cell>
          <cell r="T879">
            <v>59.69</v>
          </cell>
          <cell r="U879">
            <v>0</v>
          </cell>
          <cell r="V879">
            <v>0</v>
          </cell>
        </row>
        <row r="880">
          <cell r="B880" t="str">
            <v>2L127X127X9.5</v>
          </cell>
          <cell r="C880">
            <v>36.906368000000001</v>
          </cell>
          <cell r="D880">
            <v>4709.6679999999997</v>
          </cell>
          <cell r="E880">
            <v>127</v>
          </cell>
          <cell r="F880">
            <v>0</v>
          </cell>
          <cell r="G880">
            <v>0</v>
          </cell>
          <cell r="H880">
            <v>0</v>
          </cell>
          <cell r="I880">
            <v>9.5249999999999986</v>
          </cell>
          <cell r="J880">
            <v>0</v>
          </cell>
          <cell r="K880">
            <v>0</v>
          </cell>
          <cell r="L880">
            <v>0</v>
          </cell>
          <cell r="M880">
            <v>7284049.9479999989</v>
          </cell>
          <cell r="N880">
            <v>142075.84487999999</v>
          </cell>
          <cell r="O880">
            <v>79149.519119999997</v>
          </cell>
          <cell r="P880">
            <v>39.369999999999997</v>
          </cell>
          <cell r="Q880">
            <v>0</v>
          </cell>
          <cell r="R880">
            <v>0</v>
          </cell>
          <cell r="S880">
            <v>0</v>
          </cell>
          <cell r="T880">
            <v>52.577999999999996</v>
          </cell>
          <cell r="U880">
            <v>0</v>
          </cell>
          <cell r="V880">
            <v>0</v>
          </cell>
        </row>
        <row r="881">
          <cell r="B881" t="str">
            <v>2L127X127X9.5X9</v>
          </cell>
          <cell r="C881">
            <v>36.906368000000001</v>
          </cell>
          <cell r="D881">
            <v>4709.6679999999997</v>
          </cell>
          <cell r="E881">
            <v>127</v>
          </cell>
          <cell r="F881">
            <v>0</v>
          </cell>
          <cell r="G881">
            <v>0</v>
          </cell>
          <cell r="H881">
            <v>0</v>
          </cell>
          <cell r="I881">
            <v>9.5249999999999986</v>
          </cell>
          <cell r="J881">
            <v>0</v>
          </cell>
          <cell r="K881">
            <v>0</v>
          </cell>
          <cell r="L881">
            <v>0</v>
          </cell>
          <cell r="M881">
            <v>7284049.9479999989</v>
          </cell>
          <cell r="N881">
            <v>142075.84487999999</v>
          </cell>
          <cell r="O881">
            <v>79149.519119999997</v>
          </cell>
          <cell r="P881">
            <v>39.369999999999997</v>
          </cell>
          <cell r="Q881">
            <v>0</v>
          </cell>
          <cell r="R881">
            <v>0</v>
          </cell>
          <cell r="S881">
            <v>0</v>
          </cell>
          <cell r="T881">
            <v>55.88</v>
          </cell>
          <cell r="U881">
            <v>0</v>
          </cell>
          <cell r="V881">
            <v>0</v>
          </cell>
        </row>
        <row r="882">
          <cell r="B882" t="str">
            <v>2L127X127X9.5X19</v>
          </cell>
          <cell r="C882">
            <v>36.906368000000001</v>
          </cell>
          <cell r="D882">
            <v>4709.6679999999997</v>
          </cell>
          <cell r="E882">
            <v>127</v>
          </cell>
          <cell r="F882">
            <v>0</v>
          </cell>
          <cell r="G882">
            <v>0</v>
          </cell>
          <cell r="H882">
            <v>0</v>
          </cell>
          <cell r="I882">
            <v>9.5249999999999986</v>
          </cell>
          <cell r="J882">
            <v>0</v>
          </cell>
          <cell r="K882">
            <v>0</v>
          </cell>
          <cell r="L882">
            <v>0</v>
          </cell>
          <cell r="M882">
            <v>7284049.9479999989</v>
          </cell>
          <cell r="N882">
            <v>142075.84487999999</v>
          </cell>
          <cell r="O882">
            <v>79149.519119999997</v>
          </cell>
          <cell r="P882">
            <v>39.369999999999997</v>
          </cell>
          <cell r="Q882">
            <v>0</v>
          </cell>
          <cell r="R882">
            <v>0</v>
          </cell>
          <cell r="S882">
            <v>0</v>
          </cell>
          <cell r="T882">
            <v>59.435999999999993</v>
          </cell>
          <cell r="U882">
            <v>0</v>
          </cell>
          <cell r="V882">
            <v>0</v>
          </cell>
        </row>
        <row r="883">
          <cell r="B883" t="str">
            <v>2L127X127X7.9</v>
          </cell>
          <cell r="C883">
            <v>31.102543999999995</v>
          </cell>
          <cell r="D883">
            <v>3954.8307999999997</v>
          </cell>
          <cell r="E883">
            <v>127</v>
          </cell>
          <cell r="F883">
            <v>0</v>
          </cell>
          <cell r="G883">
            <v>0</v>
          </cell>
          <cell r="H883">
            <v>0</v>
          </cell>
          <cell r="I883">
            <v>7.9375</v>
          </cell>
          <cell r="J883">
            <v>0</v>
          </cell>
          <cell r="K883">
            <v>0</v>
          </cell>
          <cell r="L883">
            <v>0</v>
          </cell>
          <cell r="M883">
            <v>6201848.2414399991</v>
          </cell>
          <cell r="N883">
            <v>119625.56719999999</v>
          </cell>
          <cell r="O883">
            <v>66695.350479999994</v>
          </cell>
          <cell r="P883">
            <v>39.624000000000002</v>
          </cell>
          <cell r="Q883">
            <v>0</v>
          </cell>
          <cell r="R883">
            <v>0</v>
          </cell>
          <cell r="S883">
            <v>0</v>
          </cell>
          <cell r="T883">
            <v>52.323999999999998</v>
          </cell>
          <cell r="U883">
            <v>0</v>
          </cell>
          <cell r="V883">
            <v>0</v>
          </cell>
        </row>
        <row r="884">
          <cell r="B884" t="str">
            <v>2L127X127X7.9X9</v>
          </cell>
          <cell r="C884">
            <v>31.102543999999995</v>
          </cell>
          <cell r="D884">
            <v>3954.8307999999997</v>
          </cell>
          <cell r="E884">
            <v>127</v>
          </cell>
          <cell r="F884">
            <v>0</v>
          </cell>
          <cell r="G884">
            <v>0</v>
          </cell>
          <cell r="H884">
            <v>0</v>
          </cell>
          <cell r="I884">
            <v>7.9375</v>
          </cell>
          <cell r="J884">
            <v>0</v>
          </cell>
          <cell r="K884">
            <v>0</v>
          </cell>
          <cell r="L884">
            <v>0</v>
          </cell>
          <cell r="M884">
            <v>6201848.2414399991</v>
          </cell>
          <cell r="N884">
            <v>119625.56719999999</v>
          </cell>
          <cell r="O884">
            <v>66695.350479999994</v>
          </cell>
          <cell r="P884">
            <v>39.624000000000002</v>
          </cell>
          <cell r="Q884">
            <v>0</v>
          </cell>
          <cell r="R884">
            <v>0</v>
          </cell>
          <cell r="S884">
            <v>0</v>
          </cell>
          <cell r="T884">
            <v>55.625999999999998</v>
          </cell>
          <cell r="U884">
            <v>0</v>
          </cell>
          <cell r="V884">
            <v>0</v>
          </cell>
        </row>
        <row r="885">
          <cell r="B885" t="str">
            <v>2L127X127X7.9X19</v>
          </cell>
          <cell r="C885">
            <v>31.102543999999995</v>
          </cell>
          <cell r="D885">
            <v>3954.8307999999997</v>
          </cell>
          <cell r="E885">
            <v>127</v>
          </cell>
          <cell r="F885">
            <v>0</v>
          </cell>
          <cell r="G885">
            <v>0</v>
          </cell>
          <cell r="H885">
            <v>0</v>
          </cell>
          <cell r="I885">
            <v>7.9375</v>
          </cell>
          <cell r="J885">
            <v>0</v>
          </cell>
          <cell r="K885">
            <v>0</v>
          </cell>
          <cell r="L885">
            <v>0</v>
          </cell>
          <cell r="M885">
            <v>6201848.2414399991</v>
          </cell>
          <cell r="N885">
            <v>119625.56719999999</v>
          </cell>
          <cell r="O885">
            <v>66695.350479999994</v>
          </cell>
          <cell r="P885">
            <v>39.624000000000002</v>
          </cell>
          <cell r="Q885">
            <v>0</v>
          </cell>
          <cell r="R885">
            <v>0</v>
          </cell>
          <cell r="S885">
            <v>0</v>
          </cell>
          <cell r="T885">
            <v>58.92799999999999</v>
          </cell>
          <cell r="U885">
            <v>0</v>
          </cell>
          <cell r="V885">
            <v>0</v>
          </cell>
        </row>
        <row r="886">
          <cell r="B886" t="str">
            <v>2L102X102X19</v>
          </cell>
          <cell r="C886">
            <v>55.061920000000001</v>
          </cell>
          <cell r="D886">
            <v>7032.2439999999997</v>
          </cell>
          <cell r="E886">
            <v>101.6</v>
          </cell>
          <cell r="F886">
            <v>0</v>
          </cell>
          <cell r="G886">
            <v>0</v>
          </cell>
          <cell r="H886">
            <v>0</v>
          </cell>
          <cell r="I886">
            <v>19.049999999999997</v>
          </cell>
          <cell r="J886">
            <v>0</v>
          </cell>
          <cell r="K886">
            <v>0</v>
          </cell>
          <cell r="L886">
            <v>0</v>
          </cell>
          <cell r="M886">
            <v>6326717.6691199988</v>
          </cell>
          <cell r="N886">
            <v>163870.63999999998</v>
          </cell>
          <cell r="O886">
            <v>91439.817119999992</v>
          </cell>
          <cell r="P886">
            <v>29.971999999999998</v>
          </cell>
          <cell r="Q886">
            <v>0</v>
          </cell>
          <cell r="R886">
            <v>0</v>
          </cell>
          <cell r="S886">
            <v>0</v>
          </cell>
          <cell r="T886">
            <v>43.942</v>
          </cell>
          <cell r="U886">
            <v>0</v>
          </cell>
          <cell r="V886">
            <v>0</v>
          </cell>
        </row>
        <row r="887">
          <cell r="B887" t="str">
            <v>2L102X102X19X9</v>
          </cell>
          <cell r="C887">
            <v>55.061920000000001</v>
          </cell>
          <cell r="D887">
            <v>7032.2439999999997</v>
          </cell>
          <cell r="E887">
            <v>101.6</v>
          </cell>
          <cell r="F887">
            <v>0</v>
          </cell>
          <cell r="G887">
            <v>0</v>
          </cell>
          <cell r="H887">
            <v>0</v>
          </cell>
          <cell r="I887">
            <v>19.049999999999997</v>
          </cell>
          <cell r="J887">
            <v>0</v>
          </cell>
          <cell r="K887">
            <v>0</v>
          </cell>
          <cell r="L887">
            <v>0</v>
          </cell>
          <cell r="M887">
            <v>6326717.6691199988</v>
          </cell>
          <cell r="N887">
            <v>163870.63999999998</v>
          </cell>
          <cell r="O887">
            <v>91439.817119999992</v>
          </cell>
          <cell r="P887">
            <v>29.971999999999998</v>
          </cell>
          <cell r="Q887">
            <v>0</v>
          </cell>
          <cell r="R887">
            <v>0</v>
          </cell>
          <cell r="S887">
            <v>0</v>
          </cell>
          <cell r="T887">
            <v>47.751999999999995</v>
          </cell>
          <cell r="U887">
            <v>0</v>
          </cell>
          <cell r="V887">
            <v>0</v>
          </cell>
        </row>
        <row r="888">
          <cell r="B888" t="str">
            <v>2L102X102X19X19</v>
          </cell>
          <cell r="C888">
            <v>55.061920000000001</v>
          </cell>
          <cell r="D888">
            <v>7032.2439999999997</v>
          </cell>
          <cell r="E888">
            <v>101.6</v>
          </cell>
          <cell r="F888">
            <v>0</v>
          </cell>
          <cell r="G888">
            <v>0</v>
          </cell>
          <cell r="H888">
            <v>0</v>
          </cell>
          <cell r="I888">
            <v>19.049999999999997</v>
          </cell>
          <cell r="J888">
            <v>0</v>
          </cell>
          <cell r="K888">
            <v>0</v>
          </cell>
          <cell r="L888">
            <v>0</v>
          </cell>
          <cell r="M888">
            <v>6326717.6691199988</v>
          </cell>
          <cell r="N888">
            <v>163870.63999999998</v>
          </cell>
          <cell r="O888">
            <v>91439.817119999992</v>
          </cell>
          <cell r="P888">
            <v>29.971999999999998</v>
          </cell>
          <cell r="Q888">
            <v>0</v>
          </cell>
          <cell r="R888">
            <v>0</v>
          </cell>
          <cell r="S888">
            <v>0</v>
          </cell>
          <cell r="T888">
            <v>51.561999999999991</v>
          </cell>
          <cell r="U888">
            <v>0</v>
          </cell>
          <cell r="V888">
            <v>0</v>
          </cell>
        </row>
        <row r="889">
          <cell r="B889" t="str">
            <v>2L102X102X15.9</v>
          </cell>
          <cell r="C889">
            <v>46.579408000000001</v>
          </cell>
          <cell r="D889">
            <v>5941.9236000000001</v>
          </cell>
          <cell r="E889">
            <v>101.6</v>
          </cell>
          <cell r="F889">
            <v>0</v>
          </cell>
          <cell r="G889">
            <v>0</v>
          </cell>
          <cell r="H889">
            <v>0</v>
          </cell>
          <cell r="I889">
            <v>15.875</v>
          </cell>
          <cell r="J889">
            <v>0</v>
          </cell>
          <cell r="K889">
            <v>0</v>
          </cell>
          <cell r="L889">
            <v>0</v>
          </cell>
          <cell r="M889">
            <v>5494254.8179199994</v>
          </cell>
          <cell r="N889">
            <v>140273.26783999999</v>
          </cell>
          <cell r="O889">
            <v>78166.295279999991</v>
          </cell>
          <cell r="P889">
            <v>30.479999999999997</v>
          </cell>
          <cell r="Q889">
            <v>0</v>
          </cell>
          <cell r="R889">
            <v>0</v>
          </cell>
          <cell r="S889">
            <v>0</v>
          </cell>
          <cell r="T889">
            <v>43.433999999999997</v>
          </cell>
          <cell r="U889">
            <v>0</v>
          </cell>
          <cell r="V889">
            <v>0</v>
          </cell>
        </row>
        <row r="890">
          <cell r="B890" t="str">
            <v>2L102X102X15.9X9</v>
          </cell>
          <cell r="C890">
            <v>46.579408000000001</v>
          </cell>
          <cell r="D890">
            <v>5941.9236000000001</v>
          </cell>
          <cell r="E890">
            <v>101.6</v>
          </cell>
          <cell r="F890">
            <v>0</v>
          </cell>
          <cell r="G890">
            <v>0</v>
          </cell>
          <cell r="H890">
            <v>0</v>
          </cell>
          <cell r="I890">
            <v>15.875</v>
          </cell>
          <cell r="J890">
            <v>0</v>
          </cell>
          <cell r="K890">
            <v>0</v>
          </cell>
          <cell r="L890">
            <v>0</v>
          </cell>
          <cell r="M890">
            <v>5494254.8179199994</v>
          </cell>
          <cell r="N890">
            <v>140273.26783999999</v>
          </cell>
          <cell r="O890">
            <v>78166.295279999991</v>
          </cell>
          <cell r="P890">
            <v>30.479999999999997</v>
          </cell>
          <cell r="Q890">
            <v>0</v>
          </cell>
          <cell r="R890">
            <v>0</v>
          </cell>
          <cell r="S890">
            <v>0</v>
          </cell>
          <cell r="T890">
            <v>46.99</v>
          </cell>
          <cell r="U890">
            <v>0</v>
          </cell>
          <cell r="V890">
            <v>0</v>
          </cell>
        </row>
        <row r="891">
          <cell r="B891" t="str">
            <v>2L102X102X15.9X19</v>
          </cell>
          <cell r="C891">
            <v>46.579408000000001</v>
          </cell>
          <cell r="D891">
            <v>5941.9236000000001</v>
          </cell>
          <cell r="E891">
            <v>101.6</v>
          </cell>
          <cell r="F891">
            <v>0</v>
          </cell>
          <cell r="G891">
            <v>0</v>
          </cell>
          <cell r="H891">
            <v>0</v>
          </cell>
          <cell r="I891">
            <v>15.875</v>
          </cell>
          <cell r="J891">
            <v>0</v>
          </cell>
          <cell r="K891">
            <v>0</v>
          </cell>
          <cell r="L891">
            <v>0</v>
          </cell>
          <cell r="M891">
            <v>5494254.8179199994</v>
          </cell>
          <cell r="N891">
            <v>140273.26783999999</v>
          </cell>
          <cell r="O891">
            <v>78166.295279999991</v>
          </cell>
          <cell r="P891">
            <v>30.479999999999997</v>
          </cell>
          <cell r="Q891">
            <v>0</v>
          </cell>
          <cell r="R891">
            <v>0</v>
          </cell>
          <cell r="S891">
            <v>0</v>
          </cell>
          <cell r="T891">
            <v>50.8</v>
          </cell>
          <cell r="U891">
            <v>0</v>
          </cell>
          <cell r="V891">
            <v>0</v>
          </cell>
        </row>
        <row r="892">
          <cell r="B892" t="str">
            <v>2L102X102X12.7</v>
          </cell>
          <cell r="C892">
            <v>37.948079999999997</v>
          </cell>
          <cell r="D892">
            <v>4832.2483999999995</v>
          </cell>
          <cell r="E892">
            <v>101.6</v>
          </cell>
          <cell r="F892">
            <v>0</v>
          </cell>
          <cell r="G892">
            <v>0</v>
          </cell>
          <cell r="H892">
            <v>0</v>
          </cell>
          <cell r="I892">
            <v>12.7</v>
          </cell>
          <cell r="J892">
            <v>0</v>
          </cell>
          <cell r="K892">
            <v>0</v>
          </cell>
          <cell r="L892">
            <v>0</v>
          </cell>
          <cell r="M892">
            <v>4578545.6815999998</v>
          </cell>
          <cell r="N892">
            <v>114873.31863999998</v>
          </cell>
          <cell r="O892">
            <v>64073.420239999999</v>
          </cell>
          <cell r="P892">
            <v>30.733999999999998</v>
          </cell>
          <cell r="Q892">
            <v>0</v>
          </cell>
          <cell r="R892">
            <v>0</v>
          </cell>
          <cell r="S892">
            <v>0</v>
          </cell>
          <cell r="T892">
            <v>42.925999999999995</v>
          </cell>
          <cell r="U892">
            <v>0</v>
          </cell>
          <cell r="V892">
            <v>0</v>
          </cell>
        </row>
        <row r="893">
          <cell r="B893" t="str">
            <v>2L102X102X12.7X9</v>
          </cell>
          <cell r="C893">
            <v>37.948079999999997</v>
          </cell>
          <cell r="D893">
            <v>4832.2483999999995</v>
          </cell>
          <cell r="E893">
            <v>101.6</v>
          </cell>
          <cell r="F893">
            <v>0</v>
          </cell>
          <cell r="G893">
            <v>0</v>
          </cell>
          <cell r="H893">
            <v>0</v>
          </cell>
          <cell r="I893">
            <v>12.7</v>
          </cell>
          <cell r="J893">
            <v>0</v>
          </cell>
          <cell r="K893">
            <v>0</v>
          </cell>
          <cell r="L893">
            <v>0</v>
          </cell>
          <cell r="M893">
            <v>4578545.6815999998</v>
          </cell>
          <cell r="N893">
            <v>114873.31863999998</v>
          </cell>
          <cell r="O893">
            <v>64073.420239999999</v>
          </cell>
          <cell r="P893">
            <v>30.733999999999998</v>
          </cell>
          <cell r="Q893">
            <v>0</v>
          </cell>
          <cell r="R893">
            <v>0</v>
          </cell>
          <cell r="S893">
            <v>0</v>
          </cell>
          <cell r="T893">
            <v>46.481999999999999</v>
          </cell>
          <cell r="U893">
            <v>0</v>
          </cell>
          <cell r="V893">
            <v>0</v>
          </cell>
        </row>
        <row r="894">
          <cell r="B894" t="str">
            <v>2L102X102X12.7X19</v>
          </cell>
          <cell r="C894">
            <v>37.948079999999997</v>
          </cell>
          <cell r="D894">
            <v>4832.2483999999995</v>
          </cell>
          <cell r="E894">
            <v>101.6</v>
          </cell>
          <cell r="F894">
            <v>0</v>
          </cell>
          <cell r="G894">
            <v>0</v>
          </cell>
          <cell r="H894">
            <v>0</v>
          </cell>
          <cell r="I894">
            <v>12.7</v>
          </cell>
          <cell r="J894">
            <v>0</v>
          </cell>
          <cell r="K894">
            <v>0</v>
          </cell>
          <cell r="L894">
            <v>0</v>
          </cell>
          <cell r="M894">
            <v>4578545.6815999998</v>
          </cell>
          <cell r="N894">
            <v>114873.31863999998</v>
          </cell>
          <cell r="O894">
            <v>64073.420239999999</v>
          </cell>
          <cell r="P894">
            <v>30.733999999999998</v>
          </cell>
          <cell r="Q894">
            <v>0</v>
          </cell>
          <cell r="R894">
            <v>0</v>
          </cell>
          <cell r="S894">
            <v>0</v>
          </cell>
          <cell r="T894">
            <v>50.037999999999997</v>
          </cell>
          <cell r="U894">
            <v>0</v>
          </cell>
          <cell r="V894">
            <v>0</v>
          </cell>
        </row>
        <row r="895">
          <cell r="B895" t="str">
            <v>2L102X102X11.1</v>
          </cell>
          <cell r="C895">
            <v>33.483599999999996</v>
          </cell>
          <cell r="D895">
            <v>4264.5075999999999</v>
          </cell>
          <cell r="E895">
            <v>101.6</v>
          </cell>
          <cell r="F895">
            <v>0</v>
          </cell>
          <cell r="G895">
            <v>0</v>
          </cell>
          <cell r="H895">
            <v>0</v>
          </cell>
          <cell r="I895">
            <v>11.112499999999999</v>
          </cell>
          <cell r="J895">
            <v>0</v>
          </cell>
          <cell r="K895">
            <v>0</v>
          </cell>
          <cell r="L895">
            <v>0</v>
          </cell>
          <cell r="M895">
            <v>4108204.1706719995</v>
          </cell>
          <cell r="N895">
            <v>101599.7968</v>
          </cell>
          <cell r="O895">
            <v>56863.112079999999</v>
          </cell>
          <cell r="P895">
            <v>30.987999999999996</v>
          </cell>
          <cell r="Q895">
            <v>0</v>
          </cell>
          <cell r="R895">
            <v>0</v>
          </cell>
          <cell r="S895">
            <v>0</v>
          </cell>
          <cell r="T895">
            <v>42.671999999999997</v>
          </cell>
          <cell r="U895">
            <v>0</v>
          </cell>
          <cell r="V895">
            <v>0</v>
          </cell>
        </row>
        <row r="896">
          <cell r="B896" t="str">
            <v>2L102X102X11.1X9</v>
          </cell>
          <cell r="C896">
            <v>33.483599999999996</v>
          </cell>
          <cell r="D896">
            <v>4264.5075999999999</v>
          </cell>
          <cell r="E896">
            <v>101.6</v>
          </cell>
          <cell r="F896">
            <v>0</v>
          </cell>
          <cell r="G896">
            <v>0</v>
          </cell>
          <cell r="H896">
            <v>0</v>
          </cell>
          <cell r="I896">
            <v>11.112499999999999</v>
          </cell>
          <cell r="J896">
            <v>0</v>
          </cell>
          <cell r="K896">
            <v>0</v>
          </cell>
          <cell r="L896">
            <v>0</v>
          </cell>
          <cell r="M896">
            <v>4108204.1706719995</v>
          </cell>
          <cell r="N896">
            <v>101599.7968</v>
          </cell>
          <cell r="O896">
            <v>56863.112079999999</v>
          </cell>
          <cell r="P896">
            <v>30.987999999999996</v>
          </cell>
          <cell r="Q896">
            <v>0</v>
          </cell>
          <cell r="R896">
            <v>0</v>
          </cell>
          <cell r="S896">
            <v>0</v>
          </cell>
          <cell r="T896">
            <v>45.973999999999997</v>
          </cell>
          <cell r="U896">
            <v>0</v>
          </cell>
          <cell r="V896">
            <v>0</v>
          </cell>
        </row>
        <row r="897">
          <cell r="B897" t="str">
            <v>2L102X102X11.1X19</v>
          </cell>
          <cell r="C897">
            <v>33.483599999999996</v>
          </cell>
          <cell r="D897">
            <v>4264.5075999999999</v>
          </cell>
          <cell r="E897">
            <v>101.6</v>
          </cell>
          <cell r="F897">
            <v>0</v>
          </cell>
          <cell r="G897">
            <v>0</v>
          </cell>
          <cell r="H897">
            <v>0</v>
          </cell>
          <cell r="I897">
            <v>11.112499999999999</v>
          </cell>
          <cell r="J897">
            <v>0</v>
          </cell>
          <cell r="K897">
            <v>0</v>
          </cell>
          <cell r="L897">
            <v>0</v>
          </cell>
          <cell r="M897">
            <v>4108204.1706719995</v>
          </cell>
          <cell r="N897">
            <v>101599.7968</v>
          </cell>
          <cell r="O897">
            <v>56863.112079999999</v>
          </cell>
          <cell r="P897">
            <v>30.987999999999996</v>
          </cell>
          <cell r="Q897">
            <v>0</v>
          </cell>
          <cell r="R897">
            <v>0</v>
          </cell>
          <cell r="S897">
            <v>0</v>
          </cell>
          <cell r="T897">
            <v>49.783999999999999</v>
          </cell>
          <cell r="U897">
            <v>0</v>
          </cell>
          <cell r="V897">
            <v>0</v>
          </cell>
        </row>
        <row r="898">
          <cell r="B898" t="str">
            <v>2L102X102X9.5</v>
          </cell>
          <cell r="C898">
            <v>28.870303999999997</v>
          </cell>
          <cell r="D898">
            <v>3683.8635999999997</v>
          </cell>
          <cell r="E898">
            <v>101.6</v>
          </cell>
          <cell r="F898">
            <v>0</v>
          </cell>
          <cell r="G898">
            <v>0</v>
          </cell>
          <cell r="H898">
            <v>0</v>
          </cell>
          <cell r="I898">
            <v>9.5249999999999986</v>
          </cell>
          <cell r="J898">
            <v>0</v>
          </cell>
          <cell r="K898">
            <v>0</v>
          </cell>
          <cell r="L898">
            <v>0</v>
          </cell>
          <cell r="M898">
            <v>3596239.517184</v>
          </cell>
          <cell r="N898">
            <v>87998.533679999993</v>
          </cell>
          <cell r="O898">
            <v>49325.062639999989</v>
          </cell>
          <cell r="P898">
            <v>31.241999999999997</v>
          </cell>
          <cell r="Q898">
            <v>0</v>
          </cell>
          <cell r="R898">
            <v>0</v>
          </cell>
          <cell r="S898">
            <v>0</v>
          </cell>
          <cell r="T898">
            <v>42.417999999999999</v>
          </cell>
          <cell r="U898">
            <v>0</v>
          </cell>
          <cell r="V898">
            <v>0</v>
          </cell>
        </row>
        <row r="899">
          <cell r="B899" t="str">
            <v>2L102X102X9.5X9</v>
          </cell>
          <cell r="C899">
            <v>28.870303999999997</v>
          </cell>
          <cell r="D899">
            <v>3683.8635999999997</v>
          </cell>
          <cell r="E899">
            <v>101.6</v>
          </cell>
          <cell r="F899">
            <v>0</v>
          </cell>
          <cell r="G899">
            <v>0</v>
          </cell>
          <cell r="H899">
            <v>0</v>
          </cell>
          <cell r="I899">
            <v>9.5249999999999986</v>
          </cell>
          <cell r="J899">
            <v>0</v>
          </cell>
          <cell r="K899">
            <v>0</v>
          </cell>
          <cell r="L899">
            <v>0</v>
          </cell>
          <cell r="M899">
            <v>3596239.517184</v>
          </cell>
          <cell r="N899">
            <v>87998.533679999993</v>
          </cell>
          <cell r="O899">
            <v>49325.062639999989</v>
          </cell>
          <cell r="P899">
            <v>31.241999999999997</v>
          </cell>
          <cell r="Q899">
            <v>0</v>
          </cell>
          <cell r="R899">
            <v>0</v>
          </cell>
          <cell r="S899">
            <v>0</v>
          </cell>
          <cell r="T899">
            <v>45.72</v>
          </cell>
          <cell r="U899">
            <v>0</v>
          </cell>
          <cell r="V899">
            <v>0</v>
          </cell>
        </row>
        <row r="900">
          <cell r="B900" t="str">
            <v>2L102X102X9.5X19</v>
          </cell>
          <cell r="C900">
            <v>28.870303999999997</v>
          </cell>
          <cell r="D900">
            <v>3683.8635999999997</v>
          </cell>
          <cell r="E900">
            <v>101.6</v>
          </cell>
          <cell r="F900">
            <v>0</v>
          </cell>
          <cell r="G900">
            <v>0</v>
          </cell>
          <cell r="H900">
            <v>0</v>
          </cell>
          <cell r="I900">
            <v>9.5249999999999986</v>
          </cell>
          <cell r="J900">
            <v>0</v>
          </cell>
          <cell r="K900">
            <v>0</v>
          </cell>
          <cell r="L900">
            <v>0</v>
          </cell>
          <cell r="M900">
            <v>3596239.517184</v>
          </cell>
          <cell r="N900">
            <v>87998.533679999993</v>
          </cell>
          <cell r="O900">
            <v>49325.062639999989</v>
          </cell>
          <cell r="P900">
            <v>31.241999999999997</v>
          </cell>
          <cell r="Q900">
            <v>0</v>
          </cell>
          <cell r="R900">
            <v>0</v>
          </cell>
          <cell r="S900">
            <v>0</v>
          </cell>
          <cell r="T900">
            <v>49.275999999999996</v>
          </cell>
          <cell r="U900">
            <v>0</v>
          </cell>
          <cell r="V900">
            <v>0</v>
          </cell>
        </row>
        <row r="901">
          <cell r="B901" t="str">
            <v>2L102X102X7.9</v>
          </cell>
          <cell r="C901">
            <v>24.257007999999999</v>
          </cell>
          <cell r="D901">
            <v>3096.7679999999996</v>
          </cell>
          <cell r="E901">
            <v>101.6</v>
          </cell>
          <cell r="F901">
            <v>0</v>
          </cell>
          <cell r="G901">
            <v>0</v>
          </cell>
          <cell r="H901">
            <v>0</v>
          </cell>
          <cell r="I901">
            <v>7.9375</v>
          </cell>
          <cell r="J901">
            <v>0</v>
          </cell>
          <cell r="K901">
            <v>0</v>
          </cell>
          <cell r="L901">
            <v>0</v>
          </cell>
          <cell r="M901">
            <v>3059300.9781599995</v>
          </cell>
          <cell r="N901">
            <v>74069.529279999988</v>
          </cell>
          <cell r="O901">
            <v>41623.14256</v>
          </cell>
          <cell r="P901">
            <v>31.495999999999999</v>
          </cell>
          <cell r="Q901">
            <v>0</v>
          </cell>
          <cell r="R901">
            <v>0</v>
          </cell>
          <cell r="S901">
            <v>0</v>
          </cell>
          <cell r="T901">
            <v>42.163999999999994</v>
          </cell>
          <cell r="U901">
            <v>0</v>
          </cell>
          <cell r="V901">
            <v>0</v>
          </cell>
        </row>
        <row r="902">
          <cell r="B902" t="str">
            <v>2L102X102X7.9X9</v>
          </cell>
          <cell r="C902">
            <v>24.257007999999999</v>
          </cell>
          <cell r="D902">
            <v>3096.7679999999996</v>
          </cell>
          <cell r="E902">
            <v>101.6</v>
          </cell>
          <cell r="F902">
            <v>0</v>
          </cell>
          <cell r="G902">
            <v>0</v>
          </cell>
          <cell r="H902">
            <v>0</v>
          </cell>
          <cell r="I902">
            <v>7.9375</v>
          </cell>
          <cell r="J902">
            <v>0</v>
          </cell>
          <cell r="K902">
            <v>0</v>
          </cell>
          <cell r="L902">
            <v>0</v>
          </cell>
          <cell r="M902">
            <v>3059300.9781599995</v>
          </cell>
          <cell r="N902">
            <v>74069.529279999988</v>
          </cell>
          <cell r="O902">
            <v>41623.14256</v>
          </cell>
          <cell r="P902">
            <v>31.495999999999999</v>
          </cell>
          <cell r="Q902">
            <v>0</v>
          </cell>
          <cell r="R902">
            <v>0</v>
          </cell>
          <cell r="S902">
            <v>0</v>
          </cell>
          <cell r="T902">
            <v>45.466000000000001</v>
          </cell>
          <cell r="U902">
            <v>0</v>
          </cell>
          <cell r="V902">
            <v>0</v>
          </cell>
        </row>
        <row r="903">
          <cell r="B903" t="str">
            <v>2L102X102X7.9X19</v>
          </cell>
          <cell r="C903">
            <v>24.257007999999999</v>
          </cell>
          <cell r="D903">
            <v>3096.7679999999996</v>
          </cell>
          <cell r="E903">
            <v>101.6</v>
          </cell>
          <cell r="F903">
            <v>0</v>
          </cell>
          <cell r="G903">
            <v>0</v>
          </cell>
          <cell r="H903">
            <v>0</v>
          </cell>
          <cell r="I903">
            <v>7.9375</v>
          </cell>
          <cell r="J903">
            <v>0</v>
          </cell>
          <cell r="K903">
            <v>0</v>
          </cell>
          <cell r="L903">
            <v>0</v>
          </cell>
          <cell r="M903">
            <v>3059300.9781599995</v>
          </cell>
          <cell r="N903">
            <v>74069.529279999988</v>
          </cell>
          <cell r="O903">
            <v>41623.14256</v>
          </cell>
          <cell r="P903">
            <v>31.495999999999999</v>
          </cell>
          <cell r="Q903">
            <v>0</v>
          </cell>
          <cell r="R903">
            <v>0</v>
          </cell>
          <cell r="S903">
            <v>0</v>
          </cell>
          <cell r="T903">
            <v>49.021999999999998</v>
          </cell>
          <cell r="U903">
            <v>0</v>
          </cell>
          <cell r="V903">
            <v>0</v>
          </cell>
        </row>
        <row r="904">
          <cell r="B904" t="str">
            <v>2L102X102X6.4</v>
          </cell>
          <cell r="C904">
            <v>19.643711999999997</v>
          </cell>
          <cell r="D904">
            <v>2496.7691999999997</v>
          </cell>
          <cell r="E904">
            <v>101.6</v>
          </cell>
          <cell r="F904">
            <v>0</v>
          </cell>
          <cell r="G904">
            <v>0</v>
          </cell>
          <cell r="H904">
            <v>0</v>
          </cell>
          <cell r="I904">
            <v>6.35</v>
          </cell>
          <cell r="J904">
            <v>0</v>
          </cell>
          <cell r="K904">
            <v>0</v>
          </cell>
          <cell r="L904">
            <v>0</v>
          </cell>
          <cell r="M904">
            <v>2497388.5535999998</v>
          </cell>
          <cell r="N904">
            <v>59812.783599999995</v>
          </cell>
          <cell r="O904">
            <v>33593.481199999995</v>
          </cell>
          <cell r="P904">
            <v>31.75</v>
          </cell>
          <cell r="Q904">
            <v>0</v>
          </cell>
          <cell r="R904">
            <v>0</v>
          </cell>
          <cell r="S904">
            <v>0</v>
          </cell>
          <cell r="T904">
            <v>41.91</v>
          </cell>
          <cell r="U904">
            <v>0</v>
          </cell>
          <cell r="V904">
            <v>0</v>
          </cell>
        </row>
        <row r="905">
          <cell r="B905" t="str">
            <v>2L102X102X6.4X9</v>
          </cell>
          <cell r="C905">
            <v>19.643711999999997</v>
          </cell>
          <cell r="D905">
            <v>2496.7691999999997</v>
          </cell>
          <cell r="E905">
            <v>101.6</v>
          </cell>
          <cell r="F905">
            <v>0</v>
          </cell>
          <cell r="G905">
            <v>0</v>
          </cell>
          <cell r="H905">
            <v>0</v>
          </cell>
          <cell r="I905">
            <v>6.35</v>
          </cell>
          <cell r="J905">
            <v>0</v>
          </cell>
          <cell r="K905">
            <v>0</v>
          </cell>
          <cell r="L905">
            <v>0</v>
          </cell>
          <cell r="M905">
            <v>2497388.5535999998</v>
          </cell>
          <cell r="N905">
            <v>59812.783599999995</v>
          </cell>
          <cell r="O905">
            <v>33593.481199999995</v>
          </cell>
          <cell r="P905">
            <v>31.75</v>
          </cell>
          <cell r="Q905">
            <v>0</v>
          </cell>
          <cell r="R905">
            <v>0</v>
          </cell>
          <cell r="S905">
            <v>0</v>
          </cell>
          <cell r="T905">
            <v>45.211999999999996</v>
          </cell>
          <cell r="U905">
            <v>0</v>
          </cell>
          <cell r="V905">
            <v>0</v>
          </cell>
        </row>
        <row r="906">
          <cell r="B906" t="str">
            <v>2L102X102X6.4X19</v>
          </cell>
          <cell r="C906">
            <v>19.643711999999997</v>
          </cell>
          <cell r="D906">
            <v>2496.7691999999997</v>
          </cell>
          <cell r="E906">
            <v>101.6</v>
          </cell>
          <cell r="F906">
            <v>0</v>
          </cell>
          <cell r="G906">
            <v>0</v>
          </cell>
          <cell r="H906">
            <v>0</v>
          </cell>
          <cell r="I906">
            <v>6.35</v>
          </cell>
          <cell r="J906">
            <v>0</v>
          </cell>
          <cell r="K906">
            <v>0</v>
          </cell>
          <cell r="L906">
            <v>0</v>
          </cell>
          <cell r="M906">
            <v>2497388.5535999998</v>
          </cell>
          <cell r="N906">
            <v>59812.783599999995</v>
          </cell>
          <cell r="O906">
            <v>33593.481199999995</v>
          </cell>
          <cell r="P906">
            <v>31.75</v>
          </cell>
          <cell r="Q906">
            <v>0</v>
          </cell>
          <cell r="R906">
            <v>0</v>
          </cell>
          <cell r="S906">
            <v>0</v>
          </cell>
          <cell r="T906">
            <v>48.513999999999996</v>
          </cell>
          <cell r="U906">
            <v>0</v>
          </cell>
          <cell r="V906">
            <v>0</v>
          </cell>
        </row>
        <row r="907">
          <cell r="B907" t="str">
            <v>2L89X89X12.7</v>
          </cell>
          <cell r="C907">
            <v>33.037151999999999</v>
          </cell>
          <cell r="D907">
            <v>4212.8948</v>
          </cell>
          <cell r="E907">
            <v>88.899999999999991</v>
          </cell>
          <cell r="F907">
            <v>0</v>
          </cell>
          <cell r="G907">
            <v>0</v>
          </cell>
          <cell r="H907">
            <v>0</v>
          </cell>
          <cell r="I907">
            <v>12.7</v>
          </cell>
          <cell r="J907">
            <v>0</v>
          </cell>
          <cell r="K907">
            <v>0</v>
          </cell>
          <cell r="L907">
            <v>0</v>
          </cell>
          <cell r="M907">
            <v>3017677.8355999999</v>
          </cell>
          <cell r="N907">
            <v>87343.051119999989</v>
          </cell>
          <cell r="O907">
            <v>48505.709439999991</v>
          </cell>
          <cell r="P907">
            <v>26.669999999999998</v>
          </cell>
          <cell r="Q907">
            <v>0</v>
          </cell>
          <cell r="R907">
            <v>0</v>
          </cell>
          <cell r="S907">
            <v>0</v>
          </cell>
          <cell r="T907">
            <v>37.845999999999997</v>
          </cell>
          <cell r="U907">
            <v>0</v>
          </cell>
          <cell r="V907">
            <v>0</v>
          </cell>
        </row>
        <row r="908">
          <cell r="B908" t="str">
            <v>2L89X89X12.7X9</v>
          </cell>
          <cell r="C908">
            <v>33.037151999999999</v>
          </cell>
          <cell r="D908">
            <v>4212.8948</v>
          </cell>
          <cell r="E908">
            <v>88.899999999999991</v>
          </cell>
          <cell r="F908">
            <v>0</v>
          </cell>
          <cell r="G908">
            <v>0</v>
          </cell>
          <cell r="H908">
            <v>0</v>
          </cell>
          <cell r="I908">
            <v>12.7</v>
          </cell>
          <cell r="J908">
            <v>0</v>
          </cell>
          <cell r="K908">
            <v>0</v>
          </cell>
          <cell r="L908">
            <v>0</v>
          </cell>
          <cell r="M908">
            <v>3017677.8355999999</v>
          </cell>
          <cell r="N908">
            <v>87343.051119999989</v>
          </cell>
          <cell r="O908">
            <v>48505.709439999991</v>
          </cell>
          <cell r="P908">
            <v>26.669999999999998</v>
          </cell>
          <cell r="Q908">
            <v>0</v>
          </cell>
          <cell r="R908">
            <v>0</v>
          </cell>
          <cell r="S908">
            <v>0</v>
          </cell>
          <cell r="T908">
            <v>41.401999999999994</v>
          </cell>
          <cell r="U908">
            <v>0</v>
          </cell>
          <cell r="V908">
            <v>0</v>
          </cell>
        </row>
        <row r="909">
          <cell r="B909" t="str">
            <v>2L89X89X12.7X19</v>
          </cell>
          <cell r="C909">
            <v>33.037151999999999</v>
          </cell>
          <cell r="D909">
            <v>4212.8948</v>
          </cell>
          <cell r="E909">
            <v>88.899999999999991</v>
          </cell>
          <cell r="F909">
            <v>0</v>
          </cell>
          <cell r="G909">
            <v>0</v>
          </cell>
          <cell r="H909">
            <v>0</v>
          </cell>
          <cell r="I909">
            <v>12.7</v>
          </cell>
          <cell r="J909">
            <v>0</v>
          </cell>
          <cell r="K909">
            <v>0</v>
          </cell>
          <cell r="L909">
            <v>0</v>
          </cell>
          <cell r="M909">
            <v>3017677.8355999999</v>
          </cell>
          <cell r="N909">
            <v>87343.051119999989</v>
          </cell>
          <cell r="O909">
            <v>48505.709439999991</v>
          </cell>
          <cell r="P909">
            <v>26.669999999999998</v>
          </cell>
          <cell r="Q909">
            <v>0</v>
          </cell>
          <cell r="R909">
            <v>0</v>
          </cell>
          <cell r="S909">
            <v>0</v>
          </cell>
          <cell r="T909">
            <v>44.957999999999998</v>
          </cell>
          <cell r="U909">
            <v>0</v>
          </cell>
          <cell r="V909">
            <v>0</v>
          </cell>
        </row>
        <row r="910">
          <cell r="B910" t="str">
            <v>2L89X89X11.1</v>
          </cell>
          <cell r="C910">
            <v>29.167936000000001</v>
          </cell>
          <cell r="D910">
            <v>3722.5731999999994</v>
          </cell>
          <cell r="E910">
            <v>88.899999999999991</v>
          </cell>
          <cell r="F910">
            <v>0</v>
          </cell>
          <cell r="G910">
            <v>0</v>
          </cell>
          <cell r="H910">
            <v>0</v>
          </cell>
          <cell r="I910">
            <v>11.112499999999999</v>
          </cell>
          <cell r="J910">
            <v>0</v>
          </cell>
          <cell r="K910">
            <v>0</v>
          </cell>
          <cell r="L910">
            <v>0</v>
          </cell>
          <cell r="M910">
            <v>2709666.5806559995</v>
          </cell>
          <cell r="N910">
            <v>77510.812720000002</v>
          </cell>
          <cell r="O910">
            <v>43097.978319999995</v>
          </cell>
          <cell r="P910">
            <v>26.923999999999999</v>
          </cell>
          <cell r="Q910">
            <v>0</v>
          </cell>
          <cell r="R910">
            <v>0</v>
          </cell>
          <cell r="S910">
            <v>0</v>
          </cell>
          <cell r="T910">
            <v>37.591999999999999</v>
          </cell>
          <cell r="U910">
            <v>0</v>
          </cell>
          <cell r="V910">
            <v>0</v>
          </cell>
        </row>
        <row r="911">
          <cell r="B911" t="str">
            <v>2L89X89X11.1X9</v>
          </cell>
          <cell r="C911">
            <v>29.167936000000001</v>
          </cell>
          <cell r="D911">
            <v>3722.5731999999994</v>
          </cell>
          <cell r="E911">
            <v>88.899999999999991</v>
          </cell>
          <cell r="F911">
            <v>0</v>
          </cell>
          <cell r="G911">
            <v>0</v>
          </cell>
          <cell r="H911">
            <v>0</v>
          </cell>
          <cell r="I911">
            <v>11.112499999999999</v>
          </cell>
          <cell r="J911">
            <v>0</v>
          </cell>
          <cell r="K911">
            <v>0</v>
          </cell>
          <cell r="L911">
            <v>0</v>
          </cell>
          <cell r="M911">
            <v>2709666.5806559995</v>
          </cell>
          <cell r="N911">
            <v>77510.812720000002</v>
          </cell>
          <cell r="O911">
            <v>43097.978319999995</v>
          </cell>
          <cell r="P911">
            <v>26.923999999999999</v>
          </cell>
          <cell r="Q911">
            <v>0</v>
          </cell>
          <cell r="R911">
            <v>0</v>
          </cell>
          <cell r="S911">
            <v>0</v>
          </cell>
          <cell r="T911">
            <v>40.893999999999998</v>
          </cell>
          <cell r="U911">
            <v>0</v>
          </cell>
          <cell r="V911">
            <v>0</v>
          </cell>
        </row>
        <row r="912">
          <cell r="B912" t="str">
            <v>2L89X89X11.1X19</v>
          </cell>
          <cell r="C912">
            <v>29.167936000000001</v>
          </cell>
          <cell r="D912">
            <v>3722.5731999999994</v>
          </cell>
          <cell r="E912">
            <v>88.899999999999991</v>
          </cell>
          <cell r="F912">
            <v>0</v>
          </cell>
          <cell r="G912">
            <v>0</v>
          </cell>
          <cell r="H912">
            <v>0</v>
          </cell>
          <cell r="I912">
            <v>11.112499999999999</v>
          </cell>
          <cell r="J912">
            <v>0</v>
          </cell>
          <cell r="K912">
            <v>0</v>
          </cell>
          <cell r="L912">
            <v>0</v>
          </cell>
          <cell r="M912">
            <v>2709666.5806559995</v>
          </cell>
          <cell r="N912">
            <v>77510.812720000002</v>
          </cell>
          <cell r="O912">
            <v>43097.978319999995</v>
          </cell>
          <cell r="P912">
            <v>26.923999999999999</v>
          </cell>
          <cell r="Q912">
            <v>0</v>
          </cell>
          <cell r="R912">
            <v>0</v>
          </cell>
          <cell r="S912">
            <v>0</v>
          </cell>
          <cell r="T912">
            <v>44.704000000000001</v>
          </cell>
          <cell r="U912">
            <v>0</v>
          </cell>
          <cell r="V912">
            <v>0</v>
          </cell>
        </row>
        <row r="913">
          <cell r="B913" t="str">
            <v>2L89X89X9.5</v>
          </cell>
          <cell r="C913">
            <v>25.298719999999999</v>
          </cell>
          <cell r="D913">
            <v>3225.7999999999997</v>
          </cell>
          <cell r="E913">
            <v>88.899999999999991</v>
          </cell>
          <cell r="F913">
            <v>0</v>
          </cell>
          <cell r="G913">
            <v>0</v>
          </cell>
          <cell r="H913">
            <v>0</v>
          </cell>
          <cell r="I913">
            <v>9.5249999999999986</v>
          </cell>
          <cell r="J913">
            <v>0</v>
          </cell>
          <cell r="K913">
            <v>0</v>
          </cell>
          <cell r="L913">
            <v>0</v>
          </cell>
          <cell r="M913">
            <v>2380843.7544319998</v>
          </cell>
          <cell r="N913">
            <v>67350.833039999998</v>
          </cell>
          <cell r="O913">
            <v>37526.376559999997</v>
          </cell>
          <cell r="P913">
            <v>27.178000000000001</v>
          </cell>
          <cell r="Q913">
            <v>0</v>
          </cell>
          <cell r="R913">
            <v>0</v>
          </cell>
          <cell r="S913">
            <v>0</v>
          </cell>
          <cell r="T913">
            <v>37.337999999999994</v>
          </cell>
          <cell r="U913">
            <v>0</v>
          </cell>
          <cell r="V913">
            <v>0</v>
          </cell>
        </row>
        <row r="914">
          <cell r="B914" t="str">
            <v>2L89X89X9.5X9</v>
          </cell>
          <cell r="C914">
            <v>25.298719999999999</v>
          </cell>
          <cell r="D914">
            <v>3225.7999999999997</v>
          </cell>
          <cell r="E914">
            <v>88.899999999999991</v>
          </cell>
          <cell r="F914">
            <v>0</v>
          </cell>
          <cell r="G914">
            <v>0</v>
          </cell>
          <cell r="H914">
            <v>0</v>
          </cell>
          <cell r="I914">
            <v>9.5249999999999986</v>
          </cell>
          <cell r="J914">
            <v>0</v>
          </cell>
          <cell r="K914">
            <v>0</v>
          </cell>
          <cell r="L914">
            <v>0</v>
          </cell>
          <cell r="M914">
            <v>2380843.7544319998</v>
          </cell>
          <cell r="N914">
            <v>67350.833039999998</v>
          </cell>
          <cell r="O914">
            <v>37526.376559999997</v>
          </cell>
          <cell r="P914">
            <v>27.178000000000001</v>
          </cell>
          <cell r="Q914">
            <v>0</v>
          </cell>
          <cell r="R914">
            <v>0</v>
          </cell>
          <cell r="S914">
            <v>0</v>
          </cell>
          <cell r="T914">
            <v>40.64</v>
          </cell>
          <cell r="U914">
            <v>0</v>
          </cell>
          <cell r="V914">
            <v>0</v>
          </cell>
        </row>
        <row r="915">
          <cell r="B915" t="str">
            <v>2L89X89X9.5X19</v>
          </cell>
          <cell r="C915">
            <v>25.298719999999999</v>
          </cell>
          <cell r="D915">
            <v>3225.7999999999997</v>
          </cell>
          <cell r="E915">
            <v>88.899999999999991</v>
          </cell>
          <cell r="F915">
            <v>0</v>
          </cell>
          <cell r="G915">
            <v>0</v>
          </cell>
          <cell r="H915">
            <v>0</v>
          </cell>
          <cell r="I915">
            <v>9.5249999999999986</v>
          </cell>
          <cell r="J915">
            <v>0</v>
          </cell>
          <cell r="K915">
            <v>0</v>
          </cell>
          <cell r="L915">
            <v>0</v>
          </cell>
          <cell r="M915">
            <v>2380843.7544319998</v>
          </cell>
          <cell r="N915">
            <v>67350.833039999998</v>
          </cell>
          <cell r="O915">
            <v>37526.376559999997</v>
          </cell>
          <cell r="P915">
            <v>27.178000000000001</v>
          </cell>
          <cell r="Q915">
            <v>0</v>
          </cell>
          <cell r="R915">
            <v>0</v>
          </cell>
          <cell r="S915">
            <v>0</v>
          </cell>
          <cell r="T915">
            <v>44.195999999999998</v>
          </cell>
          <cell r="U915">
            <v>0</v>
          </cell>
          <cell r="V915">
            <v>0</v>
          </cell>
        </row>
        <row r="916">
          <cell r="B916" t="str">
            <v>2L89X89X7.9</v>
          </cell>
          <cell r="C916">
            <v>21.280688000000001</v>
          </cell>
          <cell r="D916">
            <v>2716.1235999999999</v>
          </cell>
          <cell r="E916">
            <v>88.899999999999991</v>
          </cell>
          <cell r="F916">
            <v>0</v>
          </cell>
          <cell r="G916">
            <v>0</v>
          </cell>
          <cell r="H916">
            <v>0</v>
          </cell>
          <cell r="I916">
            <v>7.9375</v>
          </cell>
          <cell r="J916">
            <v>0</v>
          </cell>
          <cell r="K916">
            <v>0</v>
          </cell>
          <cell r="L916">
            <v>0</v>
          </cell>
          <cell r="M916">
            <v>2035371.6711839996</v>
          </cell>
          <cell r="N916">
            <v>56863.112079999999</v>
          </cell>
          <cell r="O916">
            <v>31790.904159999995</v>
          </cell>
          <cell r="P916">
            <v>27.431999999999999</v>
          </cell>
          <cell r="Q916">
            <v>0</v>
          </cell>
          <cell r="R916">
            <v>0</v>
          </cell>
          <cell r="S916">
            <v>0</v>
          </cell>
          <cell r="T916">
            <v>37.083999999999996</v>
          </cell>
          <cell r="U916">
            <v>0</v>
          </cell>
          <cell r="V916">
            <v>0</v>
          </cell>
        </row>
        <row r="917">
          <cell r="B917" t="str">
            <v>2L89X89X7.9X9</v>
          </cell>
          <cell r="C917">
            <v>21.280688000000001</v>
          </cell>
          <cell r="D917">
            <v>2716.1235999999999</v>
          </cell>
          <cell r="E917">
            <v>88.899999999999991</v>
          </cell>
          <cell r="F917">
            <v>0</v>
          </cell>
          <cell r="G917">
            <v>0</v>
          </cell>
          <cell r="H917">
            <v>0</v>
          </cell>
          <cell r="I917">
            <v>7.9375</v>
          </cell>
          <cell r="J917">
            <v>0</v>
          </cell>
          <cell r="K917">
            <v>0</v>
          </cell>
          <cell r="L917">
            <v>0</v>
          </cell>
          <cell r="M917">
            <v>2035371.6711839996</v>
          </cell>
          <cell r="N917">
            <v>56863.112079999999</v>
          </cell>
          <cell r="O917">
            <v>31790.904159999995</v>
          </cell>
          <cell r="P917">
            <v>27.431999999999999</v>
          </cell>
          <cell r="Q917">
            <v>0</v>
          </cell>
          <cell r="R917">
            <v>0</v>
          </cell>
          <cell r="S917">
            <v>0</v>
          </cell>
          <cell r="T917">
            <v>40.386000000000003</v>
          </cell>
          <cell r="U917">
            <v>0</v>
          </cell>
          <cell r="V917">
            <v>0</v>
          </cell>
        </row>
        <row r="918">
          <cell r="B918" t="str">
            <v>2L89X89X7.9X19</v>
          </cell>
          <cell r="C918">
            <v>21.280688000000001</v>
          </cell>
          <cell r="D918">
            <v>2716.1235999999999</v>
          </cell>
          <cell r="E918">
            <v>88.899999999999991</v>
          </cell>
          <cell r="F918">
            <v>0</v>
          </cell>
          <cell r="G918">
            <v>0</v>
          </cell>
          <cell r="H918">
            <v>0</v>
          </cell>
          <cell r="I918">
            <v>7.9375</v>
          </cell>
          <cell r="J918">
            <v>0</v>
          </cell>
          <cell r="K918">
            <v>0</v>
          </cell>
          <cell r="L918">
            <v>0</v>
          </cell>
          <cell r="M918">
            <v>2035371.6711839996</v>
          </cell>
          <cell r="N918">
            <v>56863.112079999999</v>
          </cell>
          <cell r="O918">
            <v>31790.904159999995</v>
          </cell>
          <cell r="P918">
            <v>27.431999999999999</v>
          </cell>
          <cell r="Q918">
            <v>0</v>
          </cell>
          <cell r="R918">
            <v>0</v>
          </cell>
          <cell r="S918">
            <v>0</v>
          </cell>
          <cell r="T918">
            <v>43.942</v>
          </cell>
          <cell r="U918">
            <v>0</v>
          </cell>
          <cell r="V918">
            <v>0</v>
          </cell>
        </row>
        <row r="919">
          <cell r="B919" t="str">
            <v>2L89X89X6.4</v>
          </cell>
          <cell r="C919">
            <v>17.262656</v>
          </cell>
          <cell r="D919">
            <v>2199.9956000000002</v>
          </cell>
          <cell r="E919">
            <v>88.899999999999991</v>
          </cell>
          <cell r="F919">
            <v>0</v>
          </cell>
          <cell r="G919">
            <v>0</v>
          </cell>
          <cell r="H919">
            <v>0</v>
          </cell>
          <cell r="I919">
            <v>6.35</v>
          </cell>
          <cell r="J919">
            <v>0</v>
          </cell>
          <cell r="K919">
            <v>0</v>
          </cell>
          <cell r="L919">
            <v>0</v>
          </cell>
          <cell r="M919">
            <v>1669088.0166559997</v>
          </cell>
          <cell r="N919">
            <v>46211.520479999992</v>
          </cell>
          <cell r="O919">
            <v>25727.690479999997</v>
          </cell>
          <cell r="P919">
            <v>27.686</v>
          </cell>
          <cell r="Q919">
            <v>0</v>
          </cell>
          <cell r="R919">
            <v>0</v>
          </cell>
          <cell r="S919">
            <v>0</v>
          </cell>
          <cell r="T919">
            <v>36.575999999999993</v>
          </cell>
          <cell r="U919">
            <v>0</v>
          </cell>
          <cell r="V919">
            <v>0</v>
          </cell>
        </row>
        <row r="920">
          <cell r="B920" t="str">
            <v>2L89X89X6.4X9</v>
          </cell>
          <cell r="C920">
            <v>17.262656</v>
          </cell>
          <cell r="D920">
            <v>2199.9956000000002</v>
          </cell>
          <cell r="E920">
            <v>88.899999999999991</v>
          </cell>
          <cell r="F920">
            <v>0</v>
          </cell>
          <cell r="G920">
            <v>0</v>
          </cell>
          <cell r="H920">
            <v>0</v>
          </cell>
          <cell r="I920">
            <v>6.35</v>
          </cell>
          <cell r="J920">
            <v>0</v>
          </cell>
          <cell r="K920">
            <v>0</v>
          </cell>
          <cell r="L920">
            <v>0</v>
          </cell>
          <cell r="M920">
            <v>1669088.0166559997</v>
          </cell>
          <cell r="N920">
            <v>46211.520479999992</v>
          </cell>
          <cell r="O920">
            <v>25727.690479999997</v>
          </cell>
          <cell r="P920">
            <v>27.686</v>
          </cell>
          <cell r="Q920">
            <v>0</v>
          </cell>
          <cell r="R920">
            <v>0</v>
          </cell>
          <cell r="S920">
            <v>0</v>
          </cell>
          <cell r="T920">
            <v>39.878</v>
          </cell>
          <cell r="U920">
            <v>0</v>
          </cell>
          <cell r="V920">
            <v>0</v>
          </cell>
        </row>
        <row r="921">
          <cell r="B921" t="str">
            <v>2L89X89X6.4X19</v>
          </cell>
          <cell r="C921">
            <v>17.262656</v>
          </cell>
          <cell r="D921">
            <v>2199.9956000000002</v>
          </cell>
          <cell r="E921">
            <v>88.899999999999991</v>
          </cell>
          <cell r="F921">
            <v>0</v>
          </cell>
          <cell r="G921">
            <v>0</v>
          </cell>
          <cell r="H921">
            <v>0</v>
          </cell>
          <cell r="I921">
            <v>6.35</v>
          </cell>
          <cell r="J921">
            <v>0</v>
          </cell>
          <cell r="K921">
            <v>0</v>
          </cell>
          <cell r="L921">
            <v>0</v>
          </cell>
          <cell r="M921">
            <v>1669088.0166559997</v>
          </cell>
          <cell r="N921">
            <v>46211.520479999992</v>
          </cell>
          <cell r="O921">
            <v>25727.690479999997</v>
          </cell>
          <cell r="P921">
            <v>27.686</v>
          </cell>
          <cell r="Q921">
            <v>0</v>
          </cell>
          <cell r="R921">
            <v>0</v>
          </cell>
          <cell r="S921">
            <v>0</v>
          </cell>
          <cell r="T921">
            <v>43.687999999999995</v>
          </cell>
          <cell r="U921">
            <v>0</v>
          </cell>
          <cell r="V921">
            <v>0</v>
          </cell>
        </row>
        <row r="922">
          <cell r="B922" t="str">
            <v>2L76X76X12.7</v>
          </cell>
          <cell r="C922">
            <v>27.828591999999997</v>
          </cell>
          <cell r="D922">
            <v>3548.3799999999997</v>
          </cell>
          <cell r="E922">
            <v>76.199999999999989</v>
          </cell>
          <cell r="F922">
            <v>0</v>
          </cell>
          <cell r="G922">
            <v>0</v>
          </cell>
          <cell r="H922">
            <v>0</v>
          </cell>
          <cell r="I922">
            <v>12.7</v>
          </cell>
          <cell r="J922">
            <v>0</v>
          </cell>
          <cell r="K922">
            <v>0</v>
          </cell>
          <cell r="L922">
            <v>0</v>
          </cell>
          <cell r="M922">
            <v>1835580.586896</v>
          </cell>
          <cell r="N922">
            <v>62762.455119999999</v>
          </cell>
          <cell r="O922">
            <v>34904.446319999995</v>
          </cell>
          <cell r="P922">
            <v>22.733000000000001</v>
          </cell>
          <cell r="Q922">
            <v>0</v>
          </cell>
          <cell r="R922">
            <v>0</v>
          </cell>
          <cell r="S922">
            <v>0</v>
          </cell>
          <cell r="T922">
            <v>32.765999999999998</v>
          </cell>
          <cell r="U922">
            <v>0</v>
          </cell>
          <cell r="V922">
            <v>0</v>
          </cell>
        </row>
        <row r="923">
          <cell r="B923" t="str">
            <v>2L76X76X12.7X9</v>
          </cell>
          <cell r="C923">
            <v>27.828591999999997</v>
          </cell>
          <cell r="D923">
            <v>3548.3799999999997</v>
          </cell>
          <cell r="E923">
            <v>76.199999999999989</v>
          </cell>
          <cell r="F923">
            <v>0</v>
          </cell>
          <cell r="G923">
            <v>0</v>
          </cell>
          <cell r="H923">
            <v>0</v>
          </cell>
          <cell r="I923">
            <v>12.7</v>
          </cell>
          <cell r="J923">
            <v>0</v>
          </cell>
          <cell r="K923">
            <v>0</v>
          </cell>
          <cell r="L923">
            <v>0</v>
          </cell>
          <cell r="M923">
            <v>1835580.586896</v>
          </cell>
          <cell r="N923">
            <v>62762.455119999999</v>
          </cell>
          <cell r="O923">
            <v>34904.446319999995</v>
          </cell>
          <cell r="P923">
            <v>22.733000000000001</v>
          </cell>
          <cell r="Q923">
            <v>0</v>
          </cell>
          <cell r="R923">
            <v>0</v>
          </cell>
          <cell r="S923">
            <v>0</v>
          </cell>
          <cell r="T923">
            <v>36.321999999999996</v>
          </cell>
          <cell r="U923">
            <v>0</v>
          </cell>
          <cell r="V923">
            <v>0</v>
          </cell>
        </row>
        <row r="924">
          <cell r="B924" t="str">
            <v>2L76X76X12.7X19</v>
          </cell>
          <cell r="C924">
            <v>27.828591999999997</v>
          </cell>
          <cell r="D924">
            <v>3548.3799999999997</v>
          </cell>
          <cell r="E924">
            <v>76.199999999999989</v>
          </cell>
          <cell r="F924">
            <v>0</v>
          </cell>
          <cell r="G924">
            <v>0</v>
          </cell>
          <cell r="H924">
            <v>0</v>
          </cell>
          <cell r="I924">
            <v>12.7</v>
          </cell>
          <cell r="J924">
            <v>0</v>
          </cell>
          <cell r="K924">
            <v>0</v>
          </cell>
          <cell r="L924">
            <v>0</v>
          </cell>
          <cell r="M924">
            <v>1835580.586896</v>
          </cell>
          <cell r="N924">
            <v>62762.455119999999</v>
          </cell>
          <cell r="O924">
            <v>34904.446319999995</v>
          </cell>
          <cell r="P924">
            <v>22.733000000000001</v>
          </cell>
          <cell r="Q924">
            <v>0</v>
          </cell>
          <cell r="R924">
            <v>0</v>
          </cell>
          <cell r="S924">
            <v>0</v>
          </cell>
          <cell r="T924">
            <v>40.131999999999998</v>
          </cell>
          <cell r="U924">
            <v>0</v>
          </cell>
          <cell r="V924">
            <v>0</v>
          </cell>
        </row>
        <row r="925">
          <cell r="B925" t="str">
            <v>2L76X76X11.1</v>
          </cell>
          <cell r="C925">
            <v>24.703455999999999</v>
          </cell>
          <cell r="D925">
            <v>3135.4776000000002</v>
          </cell>
          <cell r="E925">
            <v>76.199999999999989</v>
          </cell>
          <cell r="F925">
            <v>0</v>
          </cell>
          <cell r="G925">
            <v>0</v>
          </cell>
          <cell r="H925">
            <v>0</v>
          </cell>
          <cell r="I925">
            <v>11.112499999999999</v>
          </cell>
          <cell r="J925">
            <v>0</v>
          </cell>
          <cell r="K925">
            <v>0</v>
          </cell>
          <cell r="L925">
            <v>0</v>
          </cell>
          <cell r="M925">
            <v>1648276.4453759999</v>
          </cell>
          <cell r="N925">
            <v>55716.017599999992</v>
          </cell>
          <cell r="O925">
            <v>30971.550959999997</v>
          </cell>
          <cell r="P925">
            <v>22.936199999999999</v>
          </cell>
          <cell r="Q925">
            <v>0</v>
          </cell>
          <cell r="R925">
            <v>0</v>
          </cell>
          <cell r="S925">
            <v>0</v>
          </cell>
          <cell r="T925">
            <v>32.512</v>
          </cell>
          <cell r="U925">
            <v>0</v>
          </cell>
          <cell r="V925">
            <v>0</v>
          </cell>
        </row>
        <row r="926">
          <cell r="B926" t="str">
            <v>2L76X76X11.1X9</v>
          </cell>
          <cell r="C926">
            <v>24.703455999999999</v>
          </cell>
          <cell r="D926">
            <v>3135.4776000000002</v>
          </cell>
          <cell r="E926">
            <v>76.199999999999989</v>
          </cell>
          <cell r="F926">
            <v>0</v>
          </cell>
          <cell r="G926">
            <v>0</v>
          </cell>
          <cell r="H926">
            <v>0</v>
          </cell>
          <cell r="I926">
            <v>11.112499999999999</v>
          </cell>
          <cell r="J926">
            <v>0</v>
          </cell>
          <cell r="K926">
            <v>0</v>
          </cell>
          <cell r="L926">
            <v>0</v>
          </cell>
          <cell r="M926">
            <v>1648276.4453759999</v>
          </cell>
          <cell r="N926">
            <v>55716.017599999992</v>
          </cell>
          <cell r="O926">
            <v>30971.550959999997</v>
          </cell>
          <cell r="P926">
            <v>22.936199999999999</v>
          </cell>
          <cell r="Q926">
            <v>0</v>
          </cell>
          <cell r="R926">
            <v>0</v>
          </cell>
          <cell r="S926">
            <v>0</v>
          </cell>
          <cell r="T926">
            <v>36.067999999999998</v>
          </cell>
          <cell r="U926">
            <v>0</v>
          </cell>
          <cell r="V926">
            <v>0</v>
          </cell>
        </row>
        <row r="927">
          <cell r="B927" t="str">
            <v>2L76X76X11.1X19</v>
          </cell>
          <cell r="C927">
            <v>24.703455999999999</v>
          </cell>
          <cell r="D927">
            <v>3135.4776000000002</v>
          </cell>
          <cell r="E927">
            <v>76.199999999999989</v>
          </cell>
          <cell r="F927">
            <v>0</v>
          </cell>
          <cell r="G927">
            <v>0</v>
          </cell>
          <cell r="H927">
            <v>0</v>
          </cell>
          <cell r="I927">
            <v>11.112499999999999</v>
          </cell>
          <cell r="J927">
            <v>0</v>
          </cell>
          <cell r="K927">
            <v>0</v>
          </cell>
          <cell r="L927">
            <v>0</v>
          </cell>
          <cell r="M927">
            <v>1648276.4453759999</v>
          </cell>
          <cell r="N927">
            <v>55716.017599999992</v>
          </cell>
          <cell r="O927">
            <v>30971.550959999997</v>
          </cell>
          <cell r="P927">
            <v>22.936199999999999</v>
          </cell>
          <cell r="Q927">
            <v>0</v>
          </cell>
          <cell r="R927">
            <v>0</v>
          </cell>
          <cell r="S927">
            <v>0</v>
          </cell>
          <cell r="T927">
            <v>39.878</v>
          </cell>
          <cell r="U927">
            <v>0</v>
          </cell>
          <cell r="V927">
            <v>0</v>
          </cell>
        </row>
        <row r="928">
          <cell r="B928" t="str">
            <v>2L76X76X9.5</v>
          </cell>
          <cell r="C928">
            <v>21.280688000000001</v>
          </cell>
          <cell r="D928">
            <v>2722.5751999999998</v>
          </cell>
          <cell r="E928">
            <v>76.199999999999989</v>
          </cell>
          <cell r="F928">
            <v>0</v>
          </cell>
          <cell r="G928">
            <v>0</v>
          </cell>
          <cell r="H928">
            <v>0</v>
          </cell>
          <cell r="I928">
            <v>9.5249999999999986</v>
          </cell>
          <cell r="J928">
            <v>0</v>
          </cell>
          <cell r="K928">
            <v>0</v>
          </cell>
          <cell r="L928">
            <v>0</v>
          </cell>
          <cell r="M928">
            <v>1452647.6753439999</v>
          </cell>
          <cell r="N928">
            <v>48669.58008</v>
          </cell>
          <cell r="O928">
            <v>27038.655599999995</v>
          </cell>
          <cell r="P928">
            <v>23.114000000000001</v>
          </cell>
          <cell r="Q928">
            <v>0</v>
          </cell>
          <cell r="R928">
            <v>0</v>
          </cell>
          <cell r="S928">
            <v>0</v>
          </cell>
          <cell r="T928">
            <v>32.257999999999996</v>
          </cell>
          <cell r="U928">
            <v>0</v>
          </cell>
          <cell r="V928">
            <v>0</v>
          </cell>
        </row>
        <row r="929">
          <cell r="B929" t="str">
            <v>2L76X76X9.5X9</v>
          </cell>
          <cell r="C929">
            <v>21.280688000000001</v>
          </cell>
          <cell r="D929">
            <v>2722.5751999999998</v>
          </cell>
          <cell r="E929">
            <v>76.199999999999989</v>
          </cell>
          <cell r="F929">
            <v>0</v>
          </cell>
          <cell r="G929">
            <v>0</v>
          </cell>
          <cell r="H929">
            <v>0</v>
          </cell>
          <cell r="I929">
            <v>9.5249999999999986</v>
          </cell>
          <cell r="J929">
            <v>0</v>
          </cell>
          <cell r="K929">
            <v>0</v>
          </cell>
          <cell r="L929">
            <v>0</v>
          </cell>
          <cell r="M929">
            <v>1452647.6753439999</v>
          </cell>
          <cell r="N929">
            <v>48669.58008</v>
          </cell>
          <cell r="O929">
            <v>27038.655599999995</v>
          </cell>
          <cell r="P929">
            <v>23.114000000000001</v>
          </cell>
          <cell r="Q929">
            <v>0</v>
          </cell>
          <cell r="R929">
            <v>0</v>
          </cell>
          <cell r="S929">
            <v>0</v>
          </cell>
          <cell r="T929">
            <v>35.813999999999993</v>
          </cell>
          <cell r="U929">
            <v>0</v>
          </cell>
          <cell r="V929">
            <v>0</v>
          </cell>
        </row>
        <row r="930">
          <cell r="B930" t="str">
            <v>2L76X76X9.5X19</v>
          </cell>
          <cell r="C930">
            <v>21.280688000000001</v>
          </cell>
          <cell r="D930">
            <v>2722.5751999999998</v>
          </cell>
          <cell r="E930">
            <v>76.199999999999989</v>
          </cell>
          <cell r="F930">
            <v>0</v>
          </cell>
          <cell r="G930">
            <v>0</v>
          </cell>
          <cell r="H930">
            <v>0</v>
          </cell>
          <cell r="I930">
            <v>9.5249999999999986</v>
          </cell>
          <cell r="J930">
            <v>0</v>
          </cell>
          <cell r="K930">
            <v>0</v>
          </cell>
          <cell r="L930">
            <v>0</v>
          </cell>
          <cell r="M930">
            <v>1452647.6753439999</v>
          </cell>
          <cell r="N930">
            <v>48669.58008</v>
          </cell>
          <cell r="O930">
            <v>27038.655599999995</v>
          </cell>
          <cell r="P930">
            <v>23.114000000000001</v>
          </cell>
          <cell r="Q930">
            <v>0</v>
          </cell>
          <cell r="R930">
            <v>0</v>
          </cell>
          <cell r="S930">
            <v>0</v>
          </cell>
          <cell r="T930">
            <v>39.369999999999997</v>
          </cell>
          <cell r="U930">
            <v>0</v>
          </cell>
          <cell r="V930">
            <v>0</v>
          </cell>
        </row>
        <row r="931">
          <cell r="B931" t="str">
            <v>2L76X76X7.9</v>
          </cell>
          <cell r="C931">
            <v>18.006736</v>
          </cell>
          <cell r="D931">
            <v>2290.3179999999998</v>
          </cell>
          <cell r="E931">
            <v>76.199999999999989</v>
          </cell>
          <cell r="F931">
            <v>0</v>
          </cell>
          <cell r="G931">
            <v>0</v>
          </cell>
          <cell r="H931">
            <v>0</v>
          </cell>
          <cell r="I931">
            <v>7.9375</v>
          </cell>
          <cell r="J931">
            <v>0</v>
          </cell>
          <cell r="K931">
            <v>0</v>
          </cell>
          <cell r="L931">
            <v>0</v>
          </cell>
          <cell r="M931">
            <v>1244531.962544</v>
          </cell>
          <cell r="N931">
            <v>41131.53063999999</v>
          </cell>
          <cell r="O931">
            <v>22941.889599999995</v>
          </cell>
          <cell r="P931">
            <v>23.3172</v>
          </cell>
          <cell r="Q931">
            <v>0</v>
          </cell>
          <cell r="R931">
            <v>0</v>
          </cell>
          <cell r="S931">
            <v>0</v>
          </cell>
          <cell r="T931">
            <v>32.003999999999998</v>
          </cell>
          <cell r="U931">
            <v>0</v>
          </cell>
          <cell r="V931">
            <v>0</v>
          </cell>
        </row>
        <row r="932">
          <cell r="B932" t="str">
            <v>2L76X76X7.9X9</v>
          </cell>
          <cell r="C932">
            <v>18.006736</v>
          </cell>
          <cell r="D932">
            <v>2290.3179999999998</v>
          </cell>
          <cell r="E932">
            <v>76.199999999999989</v>
          </cell>
          <cell r="F932">
            <v>0</v>
          </cell>
          <cell r="G932">
            <v>0</v>
          </cell>
          <cell r="H932">
            <v>0</v>
          </cell>
          <cell r="I932">
            <v>7.9375</v>
          </cell>
          <cell r="J932">
            <v>0</v>
          </cell>
          <cell r="K932">
            <v>0</v>
          </cell>
          <cell r="L932">
            <v>0</v>
          </cell>
          <cell r="M932">
            <v>1244531.962544</v>
          </cell>
          <cell r="N932">
            <v>41131.53063999999</v>
          </cell>
          <cell r="O932">
            <v>22941.889599999995</v>
          </cell>
          <cell r="P932">
            <v>23.3172</v>
          </cell>
          <cell r="Q932">
            <v>0</v>
          </cell>
          <cell r="R932">
            <v>0</v>
          </cell>
          <cell r="S932">
            <v>0</v>
          </cell>
          <cell r="T932">
            <v>35.305999999999997</v>
          </cell>
          <cell r="U932">
            <v>0</v>
          </cell>
          <cell r="V932">
            <v>0</v>
          </cell>
        </row>
        <row r="933">
          <cell r="B933" t="str">
            <v>2L76X76X7.9X19</v>
          </cell>
          <cell r="C933">
            <v>18.006736</v>
          </cell>
          <cell r="D933">
            <v>2290.3179999999998</v>
          </cell>
          <cell r="E933">
            <v>76.199999999999989</v>
          </cell>
          <cell r="F933">
            <v>0</v>
          </cell>
          <cell r="G933">
            <v>0</v>
          </cell>
          <cell r="H933">
            <v>0</v>
          </cell>
          <cell r="I933">
            <v>7.9375</v>
          </cell>
          <cell r="J933">
            <v>0</v>
          </cell>
          <cell r="K933">
            <v>0</v>
          </cell>
          <cell r="L933">
            <v>0</v>
          </cell>
          <cell r="M933">
            <v>1244531.962544</v>
          </cell>
          <cell r="N933">
            <v>41131.53063999999</v>
          </cell>
          <cell r="O933">
            <v>22941.889599999995</v>
          </cell>
          <cell r="P933">
            <v>23.3172</v>
          </cell>
          <cell r="Q933">
            <v>0</v>
          </cell>
          <cell r="R933">
            <v>0</v>
          </cell>
          <cell r="S933">
            <v>0</v>
          </cell>
          <cell r="T933">
            <v>39.116</v>
          </cell>
          <cell r="U933">
            <v>0</v>
          </cell>
          <cell r="V933">
            <v>0</v>
          </cell>
        </row>
        <row r="934">
          <cell r="B934" t="str">
            <v>2L76X76X6.4</v>
          </cell>
          <cell r="C934">
            <v>14.539323199999998</v>
          </cell>
          <cell r="D934">
            <v>1851.6091999999999</v>
          </cell>
          <cell r="E934">
            <v>76.199999999999989</v>
          </cell>
          <cell r="F934">
            <v>0</v>
          </cell>
          <cell r="G934">
            <v>0</v>
          </cell>
          <cell r="H934">
            <v>0</v>
          </cell>
          <cell r="I934">
            <v>6.35</v>
          </cell>
          <cell r="J934">
            <v>0</v>
          </cell>
          <cell r="K934">
            <v>0</v>
          </cell>
          <cell r="L934">
            <v>0</v>
          </cell>
          <cell r="M934">
            <v>1023929.3069759998</v>
          </cell>
          <cell r="N934">
            <v>33429.610560000001</v>
          </cell>
          <cell r="O934">
            <v>18681.252959999998</v>
          </cell>
          <cell r="P934">
            <v>23.520399999999999</v>
          </cell>
          <cell r="Q934">
            <v>0</v>
          </cell>
          <cell r="R934">
            <v>0</v>
          </cell>
          <cell r="S934">
            <v>0</v>
          </cell>
          <cell r="T934">
            <v>31.75</v>
          </cell>
          <cell r="U934">
            <v>0</v>
          </cell>
          <cell r="V934">
            <v>0</v>
          </cell>
        </row>
        <row r="935">
          <cell r="B935" t="str">
            <v>2L76X76X6.4X9</v>
          </cell>
          <cell r="C935">
            <v>14.539323199999998</v>
          </cell>
          <cell r="D935">
            <v>1851.6091999999999</v>
          </cell>
          <cell r="E935">
            <v>76.199999999999989</v>
          </cell>
          <cell r="F935">
            <v>0</v>
          </cell>
          <cell r="G935">
            <v>0</v>
          </cell>
          <cell r="H935">
            <v>0</v>
          </cell>
          <cell r="I935">
            <v>6.35</v>
          </cell>
          <cell r="J935">
            <v>0</v>
          </cell>
          <cell r="K935">
            <v>0</v>
          </cell>
          <cell r="L935">
            <v>0</v>
          </cell>
          <cell r="M935">
            <v>1023929.3069759998</v>
          </cell>
          <cell r="N935">
            <v>33429.610560000001</v>
          </cell>
          <cell r="O935">
            <v>18681.252959999998</v>
          </cell>
          <cell r="P935">
            <v>23.520399999999999</v>
          </cell>
          <cell r="Q935">
            <v>0</v>
          </cell>
          <cell r="R935">
            <v>0</v>
          </cell>
          <cell r="S935">
            <v>0</v>
          </cell>
          <cell r="T935">
            <v>35.051999999999992</v>
          </cell>
          <cell r="U935">
            <v>0</v>
          </cell>
          <cell r="V935">
            <v>0</v>
          </cell>
        </row>
        <row r="936">
          <cell r="B936" t="str">
            <v>2L76X76X6.4X19</v>
          </cell>
          <cell r="C936">
            <v>14.539323199999998</v>
          </cell>
          <cell r="D936">
            <v>1851.6091999999999</v>
          </cell>
          <cell r="E936">
            <v>76.199999999999989</v>
          </cell>
          <cell r="F936">
            <v>0</v>
          </cell>
          <cell r="G936">
            <v>0</v>
          </cell>
          <cell r="H936">
            <v>0</v>
          </cell>
          <cell r="I936">
            <v>6.35</v>
          </cell>
          <cell r="J936">
            <v>0</v>
          </cell>
          <cell r="K936">
            <v>0</v>
          </cell>
          <cell r="L936">
            <v>0</v>
          </cell>
          <cell r="M936">
            <v>1023929.3069759998</v>
          </cell>
          <cell r="N936">
            <v>33429.610560000001</v>
          </cell>
          <cell r="O936">
            <v>18681.252959999998</v>
          </cell>
          <cell r="P936">
            <v>23.520399999999999</v>
          </cell>
          <cell r="Q936">
            <v>0</v>
          </cell>
          <cell r="R936">
            <v>0</v>
          </cell>
          <cell r="S936">
            <v>0</v>
          </cell>
          <cell r="T936">
            <v>38.607999999999997</v>
          </cell>
          <cell r="U936">
            <v>0</v>
          </cell>
          <cell r="V936">
            <v>0</v>
          </cell>
        </row>
        <row r="937">
          <cell r="B937" t="str">
            <v>2L76X76X4.8</v>
          </cell>
          <cell r="C937">
            <v>11.0272656</v>
          </cell>
          <cell r="D937">
            <v>1406.4488000000001</v>
          </cell>
          <cell r="E937">
            <v>76.199999999999989</v>
          </cell>
          <cell r="F937">
            <v>0</v>
          </cell>
          <cell r="G937">
            <v>0</v>
          </cell>
          <cell r="H937">
            <v>0</v>
          </cell>
          <cell r="I937">
            <v>4.7624999999999993</v>
          </cell>
          <cell r="J937">
            <v>0</v>
          </cell>
          <cell r="K937">
            <v>0</v>
          </cell>
          <cell r="L937">
            <v>0</v>
          </cell>
          <cell r="M937">
            <v>790839.70863999985</v>
          </cell>
          <cell r="N937">
            <v>25399.949199999999</v>
          </cell>
          <cell r="O937">
            <v>14207.584487999999</v>
          </cell>
          <cell r="P937">
            <v>23.6982</v>
          </cell>
          <cell r="Q937">
            <v>0</v>
          </cell>
          <cell r="R937">
            <v>0</v>
          </cell>
          <cell r="S937">
            <v>0</v>
          </cell>
          <cell r="T937">
            <v>31.495999999999999</v>
          </cell>
          <cell r="U937">
            <v>0</v>
          </cell>
          <cell r="V937">
            <v>0</v>
          </cell>
        </row>
        <row r="938">
          <cell r="B938" t="str">
            <v>2L76X76X4.8X9</v>
          </cell>
          <cell r="C938">
            <v>11.0272656</v>
          </cell>
          <cell r="D938">
            <v>1406.4488000000001</v>
          </cell>
          <cell r="E938">
            <v>76.199999999999989</v>
          </cell>
          <cell r="F938">
            <v>0</v>
          </cell>
          <cell r="G938">
            <v>0</v>
          </cell>
          <cell r="H938">
            <v>0</v>
          </cell>
          <cell r="I938">
            <v>4.7624999999999993</v>
          </cell>
          <cell r="J938">
            <v>0</v>
          </cell>
          <cell r="K938">
            <v>0</v>
          </cell>
          <cell r="L938">
            <v>0</v>
          </cell>
          <cell r="M938">
            <v>790839.70863999985</v>
          </cell>
          <cell r="N938">
            <v>25399.949199999999</v>
          </cell>
          <cell r="O938">
            <v>14207.584487999999</v>
          </cell>
          <cell r="P938">
            <v>23.6982</v>
          </cell>
          <cell r="Q938">
            <v>0</v>
          </cell>
          <cell r="R938">
            <v>0</v>
          </cell>
          <cell r="S938">
            <v>0</v>
          </cell>
          <cell r="T938">
            <v>34.798000000000002</v>
          </cell>
          <cell r="U938">
            <v>0</v>
          </cell>
          <cell r="V938">
            <v>0</v>
          </cell>
        </row>
        <row r="939">
          <cell r="B939" t="str">
            <v>2L76X76X4.8X19</v>
          </cell>
          <cell r="C939">
            <v>11.0272656</v>
          </cell>
          <cell r="D939">
            <v>1406.4488000000001</v>
          </cell>
          <cell r="E939">
            <v>76.199999999999989</v>
          </cell>
          <cell r="F939">
            <v>0</v>
          </cell>
          <cell r="G939">
            <v>0</v>
          </cell>
          <cell r="H939">
            <v>0</v>
          </cell>
          <cell r="I939">
            <v>4.7624999999999993</v>
          </cell>
          <cell r="J939">
            <v>0</v>
          </cell>
          <cell r="K939">
            <v>0</v>
          </cell>
          <cell r="L939">
            <v>0</v>
          </cell>
          <cell r="M939">
            <v>790839.70863999985</v>
          </cell>
          <cell r="N939">
            <v>25399.949199999999</v>
          </cell>
          <cell r="O939">
            <v>14207.584487999999</v>
          </cell>
          <cell r="P939">
            <v>23.6982</v>
          </cell>
          <cell r="Q939">
            <v>0</v>
          </cell>
          <cell r="R939">
            <v>0</v>
          </cell>
          <cell r="S939">
            <v>0</v>
          </cell>
          <cell r="T939">
            <v>38.353999999999999</v>
          </cell>
          <cell r="U939">
            <v>0</v>
          </cell>
          <cell r="V939">
            <v>0</v>
          </cell>
        </row>
        <row r="940">
          <cell r="B940" t="str">
            <v>2L64X64X12.7</v>
          </cell>
          <cell r="C940">
            <v>22.768847999999998</v>
          </cell>
          <cell r="D940">
            <v>2903.22</v>
          </cell>
          <cell r="E940">
            <v>63.5</v>
          </cell>
          <cell r="F940">
            <v>0</v>
          </cell>
          <cell r="G940">
            <v>0</v>
          </cell>
          <cell r="H940">
            <v>0</v>
          </cell>
          <cell r="I940">
            <v>12.7</v>
          </cell>
          <cell r="J940">
            <v>0</v>
          </cell>
          <cell r="K940">
            <v>0</v>
          </cell>
          <cell r="L940">
            <v>0</v>
          </cell>
          <cell r="M940">
            <v>1011442.364208</v>
          </cell>
          <cell r="N940">
            <v>42442.495759999991</v>
          </cell>
          <cell r="O940">
            <v>23433.501519999998</v>
          </cell>
          <cell r="P940">
            <v>18.668999999999997</v>
          </cell>
          <cell r="Q940">
            <v>0</v>
          </cell>
          <cell r="R940">
            <v>0</v>
          </cell>
          <cell r="S940">
            <v>0</v>
          </cell>
          <cell r="T940">
            <v>27.686</v>
          </cell>
          <cell r="U940">
            <v>0</v>
          </cell>
          <cell r="V940">
            <v>0</v>
          </cell>
        </row>
        <row r="941">
          <cell r="B941" t="str">
            <v>2L64X64X12.7X9</v>
          </cell>
          <cell r="C941">
            <v>22.768847999999998</v>
          </cell>
          <cell r="D941">
            <v>2903.22</v>
          </cell>
          <cell r="E941">
            <v>63.5</v>
          </cell>
          <cell r="F941">
            <v>0</v>
          </cell>
          <cell r="G941">
            <v>0</v>
          </cell>
          <cell r="H941">
            <v>0</v>
          </cell>
          <cell r="I941">
            <v>12.7</v>
          </cell>
          <cell r="J941">
            <v>0</v>
          </cell>
          <cell r="K941">
            <v>0</v>
          </cell>
          <cell r="L941">
            <v>0</v>
          </cell>
          <cell r="M941">
            <v>1011442.364208</v>
          </cell>
          <cell r="N941">
            <v>42442.495759999991</v>
          </cell>
          <cell r="O941">
            <v>23433.501519999998</v>
          </cell>
          <cell r="P941">
            <v>18.668999999999997</v>
          </cell>
          <cell r="Q941">
            <v>0</v>
          </cell>
          <cell r="R941">
            <v>0</v>
          </cell>
          <cell r="S941">
            <v>0</v>
          </cell>
          <cell r="T941">
            <v>31.241999999999997</v>
          </cell>
          <cell r="U941">
            <v>0</v>
          </cell>
          <cell r="V941">
            <v>0</v>
          </cell>
        </row>
        <row r="942">
          <cell r="B942" t="str">
            <v>2L64X64X12.7X19</v>
          </cell>
          <cell r="C942">
            <v>22.768847999999998</v>
          </cell>
          <cell r="D942">
            <v>2903.22</v>
          </cell>
          <cell r="E942">
            <v>63.5</v>
          </cell>
          <cell r="F942">
            <v>0</v>
          </cell>
          <cell r="G942">
            <v>0</v>
          </cell>
          <cell r="H942">
            <v>0</v>
          </cell>
          <cell r="I942">
            <v>12.7</v>
          </cell>
          <cell r="J942">
            <v>0</v>
          </cell>
          <cell r="K942">
            <v>0</v>
          </cell>
          <cell r="L942">
            <v>0</v>
          </cell>
          <cell r="M942">
            <v>1011442.364208</v>
          </cell>
          <cell r="N942">
            <v>42442.495759999991</v>
          </cell>
          <cell r="O942">
            <v>23433.501519999998</v>
          </cell>
          <cell r="P942">
            <v>18.668999999999997</v>
          </cell>
          <cell r="Q942">
            <v>0</v>
          </cell>
          <cell r="R942">
            <v>0</v>
          </cell>
          <cell r="S942">
            <v>0</v>
          </cell>
          <cell r="T942">
            <v>35.305999999999997</v>
          </cell>
          <cell r="U942">
            <v>0</v>
          </cell>
          <cell r="V942">
            <v>0</v>
          </cell>
        </row>
        <row r="943">
          <cell r="B943" t="str">
            <v>2L64X64X9.5</v>
          </cell>
          <cell r="C943">
            <v>17.560288</v>
          </cell>
          <cell r="D943">
            <v>2238.7051999999999</v>
          </cell>
          <cell r="E943">
            <v>63.5</v>
          </cell>
          <cell r="F943">
            <v>0</v>
          </cell>
          <cell r="G943">
            <v>0</v>
          </cell>
          <cell r="H943">
            <v>0</v>
          </cell>
          <cell r="I943">
            <v>9.5249999999999986</v>
          </cell>
          <cell r="J943">
            <v>0</v>
          </cell>
          <cell r="K943">
            <v>0</v>
          </cell>
          <cell r="L943">
            <v>0</v>
          </cell>
          <cell r="M943">
            <v>807488.9656639999</v>
          </cell>
          <cell r="N943">
            <v>32937.998639999991</v>
          </cell>
          <cell r="O943">
            <v>18353.51168</v>
          </cell>
          <cell r="P943">
            <v>19.0246</v>
          </cell>
          <cell r="Q943">
            <v>0</v>
          </cell>
          <cell r="R943">
            <v>0</v>
          </cell>
          <cell r="S943">
            <v>0</v>
          </cell>
          <cell r="T943">
            <v>27.178000000000001</v>
          </cell>
          <cell r="U943">
            <v>0</v>
          </cell>
          <cell r="V943">
            <v>0</v>
          </cell>
        </row>
        <row r="944">
          <cell r="B944" t="str">
            <v>2L64X64X9.5X9</v>
          </cell>
          <cell r="C944">
            <v>17.560288</v>
          </cell>
          <cell r="D944">
            <v>2238.7051999999999</v>
          </cell>
          <cell r="E944">
            <v>63.5</v>
          </cell>
          <cell r="F944">
            <v>0</v>
          </cell>
          <cell r="G944">
            <v>0</v>
          </cell>
          <cell r="H944">
            <v>0</v>
          </cell>
          <cell r="I944">
            <v>9.5249999999999986</v>
          </cell>
          <cell r="J944">
            <v>0</v>
          </cell>
          <cell r="K944">
            <v>0</v>
          </cell>
          <cell r="L944">
            <v>0</v>
          </cell>
          <cell r="M944">
            <v>807488.9656639999</v>
          </cell>
          <cell r="N944">
            <v>32937.998639999991</v>
          </cell>
          <cell r="O944">
            <v>18353.51168</v>
          </cell>
          <cell r="P944">
            <v>19.0246</v>
          </cell>
          <cell r="Q944">
            <v>0</v>
          </cell>
          <cell r="R944">
            <v>0</v>
          </cell>
          <cell r="S944">
            <v>0</v>
          </cell>
          <cell r="T944">
            <v>30.733999999999998</v>
          </cell>
          <cell r="U944">
            <v>0</v>
          </cell>
          <cell r="V944">
            <v>0</v>
          </cell>
        </row>
        <row r="945">
          <cell r="B945" t="str">
            <v>2L64X64X9.5X19</v>
          </cell>
          <cell r="C945">
            <v>17.560288</v>
          </cell>
          <cell r="D945">
            <v>2238.7051999999999</v>
          </cell>
          <cell r="E945">
            <v>63.5</v>
          </cell>
          <cell r="F945">
            <v>0</v>
          </cell>
          <cell r="G945">
            <v>0</v>
          </cell>
          <cell r="H945">
            <v>0</v>
          </cell>
          <cell r="I945">
            <v>9.5249999999999986</v>
          </cell>
          <cell r="J945">
            <v>0</v>
          </cell>
          <cell r="K945">
            <v>0</v>
          </cell>
          <cell r="L945">
            <v>0</v>
          </cell>
          <cell r="M945">
            <v>807488.9656639999</v>
          </cell>
          <cell r="N945">
            <v>32937.998639999991</v>
          </cell>
          <cell r="O945">
            <v>18353.51168</v>
          </cell>
          <cell r="P945">
            <v>19.0246</v>
          </cell>
          <cell r="Q945">
            <v>0</v>
          </cell>
          <cell r="R945">
            <v>0</v>
          </cell>
          <cell r="S945">
            <v>0</v>
          </cell>
          <cell r="T945">
            <v>34.544000000000004</v>
          </cell>
          <cell r="U945">
            <v>0</v>
          </cell>
          <cell r="V945">
            <v>0</v>
          </cell>
        </row>
        <row r="946">
          <cell r="B946" t="str">
            <v>2L64X64X7.9</v>
          </cell>
          <cell r="C946">
            <v>14.822073600000001</v>
          </cell>
          <cell r="D946">
            <v>1890.3188</v>
          </cell>
          <cell r="E946">
            <v>63.5</v>
          </cell>
          <cell r="F946">
            <v>0</v>
          </cell>
          <cell r="G946">
            <v>0</v>
          </cell>
          <cell r="H946">
            <v>0</v>
          </cell>
          <cell r="I946">
            <v>7.9375</v>
          </cell>
          <cell r="J946">
            <v>0</v>
          </cell>
          <cell r="K946">
            <v>0</v>
          </cell>
          <cell r="L946">
            <v>0</v>
          </cell>
          <cell r="M946">
            <v>695106.48075199989</v>
          </cell>
          <cell r="N946">
            <v>28021.879439999997</v>
          </cell>
          <cell r="O946">
            <v>15551.323736</v>
          </cell>
          <cell r="P946">
            <v>19.202400000000001</v>
          </cell>
          <cell r="Q946">
            <v>0</v>
          </cell>
          <cell r="R946">
            <v>0</v>
          </cell>
          <cell r="S946">
            <v>0</v>
          </cell>
          <cell r="T946">
            <v>26.669999999999998</v>
          </cell>
          <cell r="U946">
            <v>0</v>
          </cell>
          <cell r="V946">
            <v>0</v>
          </cell>
        </row>
        <row r="947">
          <cell r="B947" t="str">
            <v>2L64X64X7.9X9</v>
          </cell>
          <cell r="C947">
            <v>14.822073600000001</v>
          </cell>
          <cell r="D947">
            <v>1890.3188</v>
          </cell>
          <cell r="E947">
            <v>63.5</v>
          </cell>
          <cell r="F947">
            <v>0</v>
          </cell>
          <cell r="G947">
            <v>0</v>
          </cell>
          <cell r="H947">
            <v>0</v>
          </cell>
          <cell r="I947">
            <v>7.9375</v>
          </cell>
          <cell r="J947">
            <v>0</v>
          </cell>
          <cell r="K947">
            <v>0</v>
          </cell>
          <cell r="L947">
            <v>0</v>
          </cell>
          <cell r="M947">
            <v>695106.48075199989</v>
          </cell>
          <cell r="N947">
            <v>28021.879439999997</v>
          </cell>
          <cell r="O947">
            <v>15551.323736</v>
          </cell>
          <cell r="P947">
            <v>19.202400000000001</v>
          </cell>
          <cell r="Q947">
            <v>0</v>
          </cell>
          <cell r="R947">
            <v>0</v>
          </cell>
          <cell r="S947">
            <v>0</v>
          </cell>
          <cell r="T947">
            <v>30.225999999999996</v>
          </cell>
          <cell r="U947">
            <v>0</v>
          </cell>
          <cell r="V947">
            <v>0</v>
          </cell>
        </row>
        <row r="948">
          <cell r="B948" t="str">
            <v>2L64X64X7.9X19</v>
          </cell>
          <cell r="C948">
            <v>14.822073600000001</v>
          </cell>
          <cell r="D948">
            <v>1890.3188</v>
          </cell>
          <cell r="E948">
            <v>63.5</v>
          </cell>
          <cell r="F948">
            <v>0</v>
          </cell>
          <cell r="G948">
            <v>0</v>
          </cell>
          <cell r="H948">
            <v>0</v>
          </cell>
          <cell r="I948">
            <v>7.9375</v>
          </cell>
          <cell r="J948">
            <v>0</v>
          </cell>
          <cell r="K948">
            <v>0</v>
          </cell>
          <cell r="L948">
            <v>0</v>
          </cell>
          <cell r="M948">
            <v>695106.48075199989</v>
          </cell>
          <cell r="N948">
            <v>28021.879439999997</v>
          </cell>
          <cell r="O948">
            <v>15551.323736</v>
          </cell>
          <cell r="P948">
            <v>19.202400000000001</v>
          </cell>
          <cell r="Q948">
            <v>0</v>
          </cell>
          <cell r="R948">
            <v>0</v>
          </cell>
          <cell r="S948">
            <v>0</v>
          </cell>
          <cell r="T948">
            <v>34.036000000000001</v>
          </cell>
          <cell r="U948">
            <v>0</v>
          </cell>
          <cell r="V948">
            <v>0</v>
          </cell>
        </row>
        <row r="949">
          <cell r="B949" t="str">
            <v>2L64X64X6.4</v>
          </cell>
          <cell r="C949">
            <v>12.009451199999999</v>
          </cell>
          <cell r="D949">
            <v>1529.0291999999999</v>
          </cell>
          <cell r="E949">
            <v>63.5</v>
          </cell>
          <cell r="F949">
            <v>0</v>
          </cell>
          <cell r="G949">
            <v>0</v>
          </cell>
          <cell r="H949">
            <v>0</v>
          </cell>
          <cell r="I949">
            <v>6.35</v>
          </cell>
          <cell r="J949">
            <v>0</v>
          </cell>
          <cell r="K949">
            <v>0</v>
          </cell>
          <cell r="L949">
            <v>0</v>
          </cell>
          <cell r="M949">
            <v>574399.36732799991</v>
          </cell>
          <cell r="N949">
            <v>22778.018959999998</v>
          </cell>
          <cell r="O949">
            <v>12667.200471999999</v>
          </cell>
          <cell r="P949">
            <v>19.4056</v>
          </cell>
          <cell r="Q949">
            <v>0</v>
          </cell>
          <cell r="R949">
            <v>0</v>
          </cell>
          <cell r="S949">
            <v>0</v>
          </cell>
          <cell r="T949">
            <v>26.416</v>
          </cell>
          <cell r="U949">
            <v>0</v>
          </cell>
          <cell r="V949">
            <v>0</v>
          </cell>
        </row>
        <row r="950">
          <cell r="B950" t="str">
            <v>2L64X64X6.4X9</v>
          </cell>
          <cell r="C950">
            <v>12.009451199999999</v>
          </cell>
          <cell r="D950">
            <v>1529.0291999999999</v>
          </cell>
          <cell r="E950">
            <v>63.5</v>
          </cell>
          <cell r="F950">
            <v>0</v>
          </cell>
          <cell r="G950">
            <v>0</v>
          </cell>
          <cell r="H950">
            <v>0</v>
          </cell>
          <cell r="I950">
            <v>6.35</v>
          </cell>
          <cell r="J950">
            <v>0</v>
          </cell>
          <cell r="K950">
            <v>0</v>
          </cell>
          <cell r="L950">
            <v>0</v>
          </cell>
          <cell r="M950">
            <v>574399.36732799991</v>
          </cell>
          <cell r="N950">
            <v>22778.018959999998</v>
          </cell>
          <cell r="O950">
            <v>12667.200471999999</v>
          </cell>
          <cell r="P950">
            <v>19.4056</v>
          </cell>
          <cell r="Q950">
            <v>0</v>
          </cell>
          <cell r="R950">
            <v>0</v>
          </cell>
          <cell r="S950">
            <v>0</v>
          </cell>
          <cell r="T950">
            <v>29.971999999999998</v>
          </cell>
          <cell r="U950">
            <v>0</v>
          </cell>
          <cell r="V950">
            <v>0</v>
          </cell>
        </row>
        <row r="951">
          <cell r="B951" t="str">
            <v>2L64X64X6.4X19</v>
          </cell>
          <cell r="C951">
            <v>12.009451199999999</v>
          </cell>
          <cell r="D951">
            <v>1529.0291999999999</v>
          </cell>
          <cell r="E951">
            <v>63.5</v>
          </cell>
          <cell r="F951">
            <v>0</v>
          </cell>
          <cell r="G951">
            <v>0</v>
          </cell>
          <cell r="H951">
            <v>0</v>
          </cell>
          <cell r="I951">
            <v>6.35</v>
          </cell>
          <cell r="J951">
            <v>0</v>
          </cell>
          <cell r="K951">
            <v>0</v>
          </cell>
          <cell r="L951">
            <v>0</v>
          </cell>
          <cell r="M951">
            <v>574399.36732799991</v>
          </cell>
          <cell r="N951">
            <v>22778.018959999998</v>
          </cell>
          <cell r="O951">
            <v>12667.200471999999</v>
          </cell>
          <cell r="P951">
            <v>19.4056</v>
          </cell>
          <cell r="Q951">
            <v>0</v>
          </cell>
          <cell r="R951">
            <v>0</v>
          </cell>
          <cell r="S951">
            <v>0</v>
          </cell>
          <cell r="T951">
            <v>33.781999999999996</v>
          </cell>
          <cell r="U951">
            <v>0</v>
          </cell>
          <cell r="V951">
            <v>0</v>
          </cell>
        </row>
        <row r="952">
          <cell r="B952" t="str">
            <v>2L64X64X4.8</v>
          </cell>
          <cell r="C952">
            <v>9.1224207999999987</v>
          </cell>
          <cell r="D952">
            <v>1161.288</v>
          </cell>
          <cell r="E952">
            <v>63.5</v>
          </cell>
          <cell r="F952">
            <v>0</v>
          </cell>
          <cell r="G952">
            <v>0</v>
          </cell>
          <cell r="H952">
            <v>0</v>
          </cell>
          <cell r="I952">
            <v>4.7624999999999993</v>
          </cell>
          <cell r="J952">
            <v>0</v>
          </cell>
          <cell r="K952">
            <v>0</v>
          </cell>
          <cell r="L952">
            <v>0</v>
          </cell>
          <cell r="M952">
            <v>445367.62539199996</v>
          </cell>
          <cell r="N952">
            <v>17370.287840000001</v>
          </cell>
          <cell r="O952">
            <v>9668.3677599999992</v>
          </cell>
          <cell r="P952">
            <v>19.583400000000001</v>
          </cell>
          <cell r="Q952">
            <v>0</v>
          </cell>
          <cell r="R952">
            <v>0</v>
          </cell>
          <cell r="S952">
            <v>0</v>
          </cell>
          <cell r="T952">
            <v>26.161999999999999</v>
          </cell>
          <cell r="U952">
            <v>0</v>
          </cell>
          <cell r="V952">
            <v>0</v>
          </cell>
        </row>
        <row r="953">
          <cell r="B953" t="str">
            <v>2L64X64X4.8X9</v>
          </cell>
          <cell r="C953">
            <v>9.1224207999999987</v>
          </cell>
          <cell r="D953">
            <v>1161.288</v>
          </cell>
          <cell r="E953">
            <v>63.5</v>
          </cell>
          <cell r="F953">
            <v>0</v>
          </cell>
          <cell r="G953">
            <v>0</v>
          </cell>
          <cell r="H953">
            <v>0</v>
          </cell>
          <cell r="I953">
            <v>4.7624999999999993</v>
          </cell>
          <cell r="J953">
            <v>0</v>
          </cell>
          <cell r="K953">
            <v>0</v>
          </cell>
          <cell r="L953">
            <v>0</v>
          </cell>
          <cell r="M953">
            <v>445367.62539199996</v>
          </cell>
          <cell r="N953">
            <v>17370.287840000001</v>
          </cell>
          <cell r="O953">
            <v>9668.3677599999992</v>
          </cell>
          <cell r="P953">
            <v>19.583400000000001</v>
          </cell>
          <cell r="Q953">
            <v>0</v>
          </cell>
          <cell r="R953">
            <v>0</v>
          </cell>
          <cell r="S953">
            <v>0</v>
          </cell>
          <cell r="T953">
            <v>29.717999999999996</v>
          </cell>
          <cell r="U953">
            <v>0</v>
          </cell>
          <cell r="V953">
            <v>0</v>
          </cell>
        </row>
        <row r="954">
          <cell r="B954" t="str">
            <v>2L64X64X4.8X19</v>
          </cell>
          <cell r="C954">
            <v>9.1224207999999987</v>
          </cell>
          <cell r="D954">
            <v>1161.288</v>
          </cell>
          <cell r="E954">
            <v>63.5</v>
          </cell>
          <cell r="F954">
            <v>0</v>
          </cell>
          <cell r="G954">
            <v>0</v>
          </cell>
          <cell r="H954">
            <v>0</v>
          </cell>
          <cell r="I954">
            <v>4.7624999999999993</v>
          </cell>
          <cell r="J954">
            <v>0</v>
          </cell>
          <cell r="K954">
            <v>0</v>
          </cell>
          <cell r="L954">
            <v>0</v>
          </cell>
          <cell r="M954">
            <v>445367.62539199996</v>
          </cell>
          <cell r="N954">
            <v>17370.287840000001</v>
          </cell>
          <cell r="O954">
            <v>9668.3677599999992</v>
          </cell>
          <cell r="P954">
            <v>19.583400000000001</v>
          </cell>
          <cell r="Q954">
            <v>0</v>
          </cell>
          <cell r="R954">
            <v>0</v>
          </cell>
          <cell r="S954">
            <v>0</v>
          </cell>
          <cell r="T954">
            <v>33.274000000000001</v>
          </cell>
          <cell r="U954">
            <v>0</v>
          </cell>
          <cell r="V954">
            <v>0</v>
          </cell>
        </row>
        <row r="955">
          <cell r="B955" t="str">
            <v>2L51X51X9.5</v>
          </cell>
          <cell r="C955">
            <v>13.839888</v>
          </cell>
          <cell r="D955">
            <v>1761.2867999999999</v>
          </cell>
          <cell r="E955">
            <v>50.8</v>
          </cell>
          <cell r="F955">
            <v>0</v>
          </cell>
          <cell r="G955">
            <v>0</v>
          </cell>
          <cell r="H955">
            <v>0</v>
          </cell>
          <cell r="I955">
            <v>9.5249999999999986</v>
          </cell>
          <cell r="J955">
            <v>0</v>
          </cell>
          <cell r="K955">
            <v>0</v>
          </cell>
          <cell r="L955">
            <v>0</v>
          </cell>
          <cell r="M955">
            <v>396668.54859680001</v>
          </cell>
          <cell r="N955">
            <v>20647.700639999999</v>
          </cell>
          <cell r="O955">
            <v>11405.396543999999</v>
          </cell>
          <cell r="P955">
            <v>15.011399999999998</v>
          </cell>
          <cell r="Q955">
            <v>0</v>
          </cell>
          <cell r="R955">
            <v>0</v>
          </cell>
          <cell r="S955">
            <v>0</v>
          </cell>
          <cell r="T955">
            <v>21.971</v>
          </cell>
          <cell r="U955">
            <v>0</v>
          </cell>
          <cell r="V955">
            <v>0</v>
          </cell>
        </row>
        <row r="956">
          <cell r="B956" t="str">
            <v>2L51X51X9.5X9</v>
          </cell>
          <cell r="C956">
            <v>13.839888</v>
          </cell>
          <cell r="D956">
            <v>1761.2867999999999</v>
          </cell>
          <cell r="E956">
            <v>50.8</v>
          </cell>
          <cell r="F956">
            <v>0</v>
          </cell>
          <cell r="G956">
            <v>0</v>
          </cell>
          <cell r="H956">
            <v>0</v>
          </cell>
          <cell r="I956">
            <v>9.5249999999999986</v>
          </cell>
          <cell r="J956">
            <v>0</v>
          </cell>
          <cell r="K956">
            <v>0</v>
          </cell>
          <cell r="L956">
            <v>0</v>
          </cell>
          <cell r="M956">
            <v>396668.54859680001</v>
          </cell>
          <cell r="N956">
            <v>20647.700639999999</v>
          </cell>
          <cell r="O956">
            <v>11405.396543999999</v>
          </cell>
          <cell r="P956">
            <v>15.011399999999998</v>
          </cell>
          <cell r="Q956">
            <v>0</v>
          </cell>
          <cell r="R956">
            <v>0</v>
          </cell>
          <cell r="S956">
            <v>0</v>
          </cell>
          <cell r="T956">
            <v>25.654</v>
          </cell>
          <cell r="U956">
            <v>0</v>
          </cell>
          <cell r="V956">
            <v>0</v>
          </cell>
        </row>
        <row r="957">
          <cell r="B957" t="str">
            <v>2L51X51X9.5X19</v>
          </cell>
          <cell r="C957">
            <v>13.839888</v>
          </cell>
          <cell r="D957">
            <v>1761.2867999999999</v>
          </cell>
          <cell r="E957">
            <v>50.8</v>
          </cell>
          <cell r="F957">
            <v>0</v>
          </cell>
          <cell r="G957">
            <v>0</v>
          </cell>
          <cell r="H957">
            <v>0</v>
          </cell>
          <cell r="I957">
            <v>9.5249999999999986</v>
          </cell>
          <cell r="J957">
            <v>0</v>
          </cell>
          <cell r="K957">
            <v>0</v>
          </cell>
          <cell r="L957">
            <v>0</v>
          </cell>
          <cell r="M957">
            <v>396668.54859680001</v>
          </cell>
          <cell r="N957">
            <v>20647.700639999999</v>
          </cell>
          <cell r="O957">
            <v>11405.396543999999</v>
          </cell>
          <cell r="P957">
            <v>15.011399999999998</v>
          </cell>
          <cell r="Q957">
            <v>0</v>
          </cell>
          <cell r="R957">
            <v>0</v>
          </cell>
          <cell r="S957">
            <v>0</v>
          </cell>
          <cell r="T957">
            <v>29.717999999999996</v>
          </cell>
          <cell r="U957">
            <v>0</v>
          </cell>
          <cell r="V957">
            <v>0</v>
          </cell>
        </row>
        <row r="958">
          <cell r="B958" t="str">
            <v>2L51X51X7.9</v>
          </cell>
          <cell r="C958">
            <v>11.741582399999999</v>
          </cell>
          <cell r="D958">
            <v>1496.7711999999999</v>
          </cell>
          <cell r="E958">
            <v>50.8</v>
          </cell>
          <cell r="F958">
            <v>0</v>
          </cell>
          <cell r="G958">
            <v>0</v>
          </cell>
          <cell r="H958">
            <v>0</v>
          </cell>
          <cell r="I958">
            <v>7.9375</v>
          </cell>
          <cell r="J958">
            <v>0</v>
          </cell>
          <cell r="K958">
            <v>0</v>
          </cell>
          <cell r="L958">
            <v>0</v>
          </cell>
          <cell r="M958">
            <v>344639.62039679999</v>
          </cell>
          <cell r="N958">
            <v>17534.158479999998</v>
          </cell>
          <cell r="O958">
            <v>9750.3030799999979</v>
          </cell>
          <cell r="P958">
            <v>15.189199999999998</v>
          </cell>
          <cell r="Q958">
            <v>0</v>
          </cell>
          <cell r="R958">
            <v>0</v>
          </cell>
          <cell r="S958">
            <v>0</v>
          </cell>
          <cell r="T958">
            <v>21.6662</v>
          </cell>
          <cell r="U958">
            <v>0</v>
          </cell>
          <cell r="V958">
            <v>0</v>
          </cell>
        </row>
        <row r="959">
          <cell r="B959" t="str">
            <v>2L51X51X7.9X9</v>
          </cell>
          <cell r="C959">
            <v>11.741582399999999</v>
          </cell>
          <cell r="D959">
            <v>1496.7711999999999</v>
          </cell>
          <cell r="E959">
            <v>50.8</v>
          </cell>
          <cell r="F959">
            <v>0</v>
          </cell>
          <cell r="G959">
            <v>0</v>
          </cell>
          <cell r="H959">
            <v>0</v>
          </cell>
          <cell r="I959">
            <v>7.9375</v>
          </cell>
          <cell r="J959">
            <v>0</v>
          </cell>
          <cell r="K959">
            <v>0</v>
          </cell>
          <cell r="L959">
            <v>0</v>
          </cell>
          <cell r="M959">
            <v>344639.62039679999</v>
          </cell>
          <cell r="N959">
            <v>17534.158479999998</v>
          </cell>
          <cell r="O959">
            <v>9750.3030799999979</v>
          </cell>
          <cell r="P959">
            <v>15.189199999999998</v>
          </cell>
          <cell r="Q959">
            <v>0</v>
          </cell>
          <cell r="R959">
            <v>0</v>
          </cell>
          <cell r="S959">
            <v>0</v>
          </cell>
          <cell r="T959">
            <v>25.298399999999997</v>
          </cell>
          <cell r="U959">
            <v>0</v>
          </cell>
          <cell r="V959">
            <v>0</v>
          </cell>
        </row>
        <row r="960">
          <cell r="B960" t="str">
            <v>2L51X51X7.9X19</v>
          </cell>
          <cell r="C960">
            <v>11.741582399999999</v>
          </cell>
          <cell r="D960">
            <v>1496.7711999999999</v>
          </cell>
          <cell r="E960">
            <v>50.8</v>
          </cell>
          <cell r="F960">
            <v>0</v>
          </cell>
          <cell r="G960">
            <v>0</v>
          </cell>
          <cell r="H960">
            <v>0</v>
          </cell>
          <cell r="I960">
            <v>7.9375</v>
          </cell>
          <cell r="J960">
            <v>0</v>
          </cell>
          <cell r="K960">
            <v>0</v>
          </cell>
          <cell r="L960">
            <v>0</v>
          </cell>
          <cell r="M960">
            <v>344639.62039679999</v>
          </cell>
          <cell r="N960">
            <v>17534.158479999998</v>
          </cell>
          <cell r="O960">
            <v>9750.3030799999979</v>
          </cell>
          <cell r="P960">
            <v>15.189199999999998</v>
          </cell>
          <cell r="Q960">
            <v>0</v>
          </cell>
          <cell r="R960">
            <v>0</v>
          </cell>
          <cell r="S960">
            <v>0</v>
          </cell>
          <cell r="T960">
            <v>29.209999999999997</v>
          </cell>
          <cell r="U960">
            <v>0</v>
          </cell>
          <cell r="V960">
            <v>0</v>
          </cell>
        </row>
        <row r="961">
          <cell r="B961" t="str">
            <v>2L51X51X6.4</v>
          </cell>
          <cell r="C961">
            <v>9.5688687999999988</v>
          </cell>
          <cell r="D961">
            <v>1219.3524</v>
          </cell>
          <cell r="E961">
            <v>50.8</v>
          </cell>
          <cell r="F961">
            <v>0</v>
          </cell>
          <cell r="G961">
            <v>0</v>
          </cell>
          <cell r="H961">
            <v>0</v>
          </cell>
          <cell r="I961">
            <v>6.35</v>
          </cell>
          <cell r="J961">
            <v>0</v>
          </cell>
          <cell r="K961">
            <v>0</v>
          </cell>
          <cell r="L961">
            <v>0</v>
          </cell>
          <cell r="M961">
            <v>287615.91508960002</v>
          </cell>
          <cell r="N961">
            <v>14420.616319999999</v>
          </cell>
          <cell r="O961">
            <v>8013.2742959999987</v>
          </cell>
          <cell r="P961">
            <v>15.366999999999999</v>
          </cell>
          <cell r="Q961">
            <v>0</v>
          </cell>
          <cell r="R961">
            <v>0</v>
          </cell>
          <cell r="S961">
            <v>0</v>
          </cell>
          <cell r="T961">
            <v>21.386799999999997</v>
          </cell>
          <cell r="U961">
            <v>0</v>
          </cell>
          <cell r="V961">
            <v>0</v>
          </cell>
        </row>
        <row r="962">
          <cell r="B962" t="str">
            <v>2L51X51X6.4X9</v>
          </cell>
          <cell r="C962">
            <v>9.5688687999999988</v>
          </cell>
          <cell r="D962">
            <v>1219.3524</v>
          </cell>
          <cell r="E962">
            <v>50.8</v>
          </cell>
          <cell r="F962">
            <v>0</v>
          </cell>
          <cell r="G962">
            <v>0</v>
          </cell>
          <cell r="H962">
            <v>0</v>
          </cell>
          <cell r="I962">
            <v>6.35</v>
          </cell>
          <cell r="J962">
            <v>0</v>
          </cell>
          <cell r="K962">
            <v>0</v>
          </cell>
          <cell r="L962">
            <v>0</v>
          </cell>
          <cell r="M962">
            <v>287615.91508960002</v>
          </cell>
          <cell r="N962">
            <v>14420.616319999999</v>
          </cell>
          <cell r="O962">
            <v>8013.2742959999987</v>
          </cell>
          <cell r="P962">
            <v>15.366999999999999</v>
          </cell>
          <cell r="Q962">
            <v>0</v>
          </cell>
          <cell r="R962">
            <v>0</v>
          </cell>
          <cell r="S962">
            <v>0</v>
          </cell>
          <cell r="T962">
            <v>24.942799999999998</v>
          </cell>
          <cell r="U962">
            <v>0</v>
          </cell>
          <cell r="V962">
            <v>0</v>
          </cell>
        </row>
        <row r="963">
          <cell r="B963" t="str">
            <v>2L51X51X6.4X19</v>
          </cell>
          <cell r="C963">
            <v>9.5688687999999988</v>
          </cell>
          <cell r="D963">
            <v>1219.3524</v>
          </cell>
          <cell r="E963">
            <v>50.8</v>
          </cell>
          <cell r="F963">
            <v>0</v>
          </cell>
          <cell r="G963">
            <v>0</v>
          </cell>
          <cell r="H963">
            <v>0</v>
          </cell>
          <cell r="I963">
            <v>6.35</v>
          </cell>
          <cell r="J963">
            <v>0</v>
          </cell>
          <cell r="K963">
            <v>0</v>
          </cell>
          <cell r="L963">
            <v>0</v>
          </cell>
          <cell r="M963">
            <v>287615.91508960002</v>
          </cell>
          <cell r="N963">
            <v>14420.616319999999</v>
          </cell>
          <cell r="O963">
            <v>8013.2742959999987</v>
          </cell>
          <cell r="P963">
            <v>15.366999999999999</v>
          </cell>
          <cell r="Q963">
            <v>0</v>
          </cell>
          <cell r="R963">
            <v>0</v>
          </cell>
          <cell r="S963">
            <v>0</v>
          </cell>
          <cell r="T963">
            <v>28.955999999999996</v>
          </cell>
          <cell r="U963">
            <v>0</v>
          </cell>
          <cell r="V963">
            <v>0</v>
          </cell>
        </row>
        <row r="964">
          <cell r="B964" t="str">
            <v>2L51X51X4.8</v>
          </cell>
          <cell r="C964">
            <v>7.3068656000000001</v>
          </cell>
          <cell r="D964">
            <v>929.03039999999987</v>
          </cell>
          <cell r="E964">
            <v>50.8</v>
          </cell>
          <cell r="F964">
            <v>0</v>
          </cell>
          <cell r="G964">
            <v>0</v>
          </cell>
          <cell r="H964">
            <v>0</v>
          </cell>
          <cell r="I964">
            <v>4.7624999999999993</v>
          </cell>
          <cell r="J964">
            <v>0</v>
          </cell>
          <cell r="K964">
            <v>0</v>
          </cell>
          <cell r="L964">
            <v>0</v>
          </cell>
          <cell r="M964">
            <v>225181.20124959998</v>
          </cell>
          <cell r="N964">
            <v>11077.655263999999</v>
          </cell>
          <cell r="O964">
            <v>6161.5360639999999</v>
          </cell>
          <cell r="P964">
            <v>15.544799999999999</v>
          </cell>
          <cell r="Q964">
            <v>0</v>
          </cell>
          <cell r="R964">
            <v>0</v>
          </cell>
          <cell r="S964">
            <v>0</v>
          </cell>
          <cell r="T964">
            <v>21.107400000000002</v>
          </cell>
          <cell r="U964">
            <v>0</v>
          </cell>
          <cell r="V964">
            <v>0</v>
          </cell>
        </row>
        <row r="965">
          <cell r="B965" t="str">
            <v>2L51X51X4.8X9</v>
          </cell>
          <cell r="C965">
            <v>7.3068656000000001</v>
          </cell>
          <cell r="D965">
            <v>929.03039999999987</v>
          </cell>
          <cell r="E965">
            <v>50.8</v>
          </cell>
          <cell r="F965">
            <v>0</v>
          </cell>
          <cell r="G965">
            <v>0</v>
          </cell>
          <cell r="H965">
            <v>0</v>
          </cell>
          <cell r="I965">
            <v>4.7624999999999993</v>
          </cell>
          <cell r="J965">
            <v>0</v>
          </cell>
          <cell r="K965">
            <v>0</v>
          </cell>
          <cell r="L965">
            <v>0</v>
          </cell>
          <cell r="M965">
            <v>225181.20124959998</v>
          </cell>
          <cell r="N965">
            <v>11077.655263999999</v>
          </cell>
          <cell r="O965">
            <v>6161.5360639999999</v>
          </cell>
          <cell r="P965">
            <v>15.544799999999999</v>
          </cell>
          <cell r="Q965">
            <v>0</v>
          </cell>
          <cell r="R965">
            <v>0</v>
          </cell>
          <cell r="S965">
            <v>0</v>
          </cell>
          <cell r="T965">
            <v>24.561799999999998</v>
          </cell>
          <cell r="U965">
            <v>0</v>
          </cell>
          <cell r="V965">
            <v>0</v>
          </cell>
        </row>
        <row r="966">
          <cell r="B966" t="str">
            <v>2L51X51X4.8X19</v>
          </cell>
          <cell r="C966">
            <v>7.3068656000000001</v>
          </cell>
          <cell r="D966">
            <v>929.03039999999987</v>
          </cell>
          <cell r="E966">
            <v>50.8</v>
          </cell>
          <cell r="F966">
            <v>0</v>
          </cell>
          <cell r="G966">
            <v>0</v>
          </cell>
          <cell r="H966">
            <v>0</v>
          </cell>
          <cell r="I966">
            <v>4.7624999999999993</v>
          </cell>
          <cell r="J966">
            <v>0</v>
          </cell>
          <cell r="K966">
            <v>0</v>
          </cell>
          <cell r="L966">
            <v>0</v>
          </cell>
          <cell r="M966">
            <v>225181.20124959998</v>
          </cell>
          <cell r="N966">
            <v>11077.655263999999</v>
          </cell>
          <cell r="O966">
            <v>6161.5360639999999</v>
          </cell>
          <cell r="P966">
            <v>15.544799999999999</v>
          </cell>
          <cell r="Q966">
            <v>0</v>
          </cell>
          <cell r="R966">
            <v>0</v>
          </cell>
          <cell r="S966">
            <v>0</v>
          </cell>
          <cell r="T966">
            <v>28.448</v>
          </cell>
          <cell r="U966">
            <v>0</v>
          </cell>
          <cell r="V966">
            <v>0</v>
          </cell>
        </row>
        <row r="967">
          <cell r="B967" t="str">
            <v>2L51X51X3.2</v>
          </cell>
          <cell r="C967">
            <v>4.9704543999999995</v>
          </cell>
          <cell r="D967">
            <v>633.54711999999995</v>
          </cell>
          <cell r="E967">
            <v>50.8</v>
          </cell>
          <cell r="F967">
            <v>0</v>
          </cell>
          <cell r="G967">
            <v>0</v>
          </cell>
          <cell r="H967">
            <v>0</v>
          </cell>
          <cell r="I967">
            <v>3.1749999999999998</v>
          </cell>
          <cell r="J967">
            <v>0</v>
          </cell>
          <cell r="K967">
            <v>0</v>
          </cell>
          <cell r="L967">
            <v>0</v>
          </cell>
          <cell r="M967">
            <v>156919.24745119998</v>
          </cell>
          <cell r="N967">
            <v>7538.0494399999998</v>
          </cell>
          <cell r="O967">
            <v>4211.4754480000001</v>
          </cell>
          <cell r="P967">
            <v>15.747999999999999</v>
          </cell>
          <cell r="Q967">
            <v>0</v>
          </cell>
          <cell r="R967">
            <v>0</v>
          </cell>
          <cell r="S967">
            <v>0</v>
          </cell>
          <cell r="T967">
            <v>20.777200000000001</v>
          </cell>
          <cell r="U967">
            <v>0</v>
          </cell>
          <cell r="V967">
            <v>0</v>
          </cell>
        </row>
        <row r="968">
          <cell r="B968" t="str">
            <v>2L51X51X3.2X9</v>
          </cell>
          <cell r="C968">
            <v>4.9704543999999995</v>
          </cell>
          <cell r="D968">
            <v>633.54711999999995</v>
          </cell>
          <cell r="E968">
            <v>50.8</v>
          </cell>
          <cell r="F968">
            <v>0</v>
          </cell>
          <cell r="G968">
            <v>0</v>
          </cell>
          <cell r="H968">
            <v>0</v>
          </cell>
          <cell r="I968">
            <v>3.1749999999999998</v>
          </cell>
          <cell r="J968">
            <v>0</v>
          </cell>
          <cell r="K968">
            <v>0</v>
          </cell>
          <cell r="L968">
            <v>0</v>
          </cell>
          <cell r="M968">
            <v>156919.24745119998</v>
          </cell>
          <cell r="N968">
            <v>7538.0494399999998</v>
          </cell>
          <cell r="O968">
            <v>4211.4754480000001</v>
          </cell>
          <cell r="P968">
            <v>15.747999999999999</v>
          </cell>
          <cell r="Q968">
            <v>0</v>
          </cell>
          <cell r="R968">
            <v>0</v>
          </cell>
          <cell r="S968">
            <v>0</v>
          </cell>
          <cell r="T968">
            <v>24.1554</v>
          </cell>
          <cell r="U968">
            <v>0</v>
          </cell>
          <cell r="V968">
            <v>0</v>
          </cell>
        </row>
        <row r="969">
          <cell r="B969" t="str">
            <v>2L51X51X3.2X19</v>
          </cell>
          <cell r="C969">
            <v>4.9704543999999995</v>
          </cell>
          <cell r="D969">
            <v>633.54711999999995</v>
          </cell>
          <cell r="E969">
            <v>50.8</v>
          </cell>
          <cell r="F969">
            <v>0</v>
          </cell>
          <cell r="G969">
            <v>0</v>
          </cell>
          <cell r="H969">
            <v>0</v>
          </cell>
          <cell r="I969">
            <v>3.1749999999999998</v>
          </cell>
          <cell r="J969">
            <v>0</v>
          </cell>
          <cell r="K969">
            <v>0</v>
          </cell>
          <cell r="L969">
            <v>0</v>
          </cell>
          <cell r="M969">
            <v>156919.24745119998</v>
          </cell>
          <cell r="N969">
            <v>7538.0494399999998</v>
          </cell>
          <cell r="O969">
            <v>4211.4754480000001</v>
          </cell>
          <cell r="P969">
            <v>15.747999999999999</v>
          </cell>
          <cell r="Q969">
            <v>0</v>
          </cell>
          <cell r="R969">
            <v>0</v>
          </cell>
          <cell r="S969">
            <v>0</v>
          </cell>
          <cell r="T969">
            <v>27.94</v>
          </cell>
          <cell r="U969">
            <v>0</v>
          </cell>
          <cell r="V969">
            <v>0</v>
          </cell>
        </row>
        <row r="970">
          <cell r="B970" t="str">
            <v>2L203X152X25.4LLBB</v>
          </cell>
          <cell r="C970">
            <v>132.148608</v>
          </cell>
          <cell r="D970">
            <v>16838.675999999999</v>
          </cell>
          <cell r="E970">
            <v>203.2</v>
          </cell>
          <cell r="F970">
            <v>0</v>
          </cell>
          <cell r="G970">
            <v>0</v>
          </cell>
          <cell r="H970">
            <v>0</v>
          </cell>
          <cell r="I970">
            <v>25.4</v>
          </cell>
          <cell r="J970">
            <v>0</v>
          </cell>
          <cell r="K970">
            <v>0</v>
          </cell>
          <cell r="L970">
            <v>0</v>
          </cell>
          <cell r="M970">
            <v>67429490.9472</v>
          </cell>
          <cell r="N970">
            <v>893094.9879999999</v>
          </cell>
          <cell r="O970">
            <v>494889.33279999992</v>
          </cell>
          <cell r="P970">
            <v>63.246000000000002</v>
          </cell>
          <cell r="Q970">
            <v>0</v>
          </cell>
          <cell r="R970">
            <v>0</v>
          </cell>
          <cell r="S970">
            <v>0</v>
          </cell>
          <cell r="T970">
            <v>60.706000000000003</v>
          </cell>
          <cell r="U970">
            <v>0</v>
          </cell>
          <cell r="V970">
            <v>0</v>
          </cell>
        </row>
        <row r="971">
          <cell r="B971" t="str">
            <v>2L203X152X25.4X9LLBB</v>
          </cell>
          <cell r="C971">
            <v>132.148608</v>
          </cell>
          <cell r="D971">
            <v>16838.675999999999</v>
          </cell>
          <cell r="E971">
            <v>203.2</v>
          </cell>
          <cell r="F971">
            <v>0</v>
          </cell>
          <cell r="G971">
            <v>0</v>
          </cell>
          <cell r="H971">
            <v>0</v>
          </cell>
          <cell r="I971">
            <v>25.4</v>
          </cell>
          <cell r="J971">
            <v>0</v>
          </cell>
          <cell r="K971">
            <v>0</v>
          </cell>
          <cell r="L971">
            <v>0</v>
          </cell>
          <cell r="M971">
            <v>67429490.9472</v>
          </cell>
          <cell r="N971">
            <v>893094.9879999999</v>
          </cell>
          <cell r="O971">
            <v>494889.33279999992</v>
          </cell>
          <cell r="P971">
            <v>63.246000000000002</v>
          </cell>
          <cell r="Q971">
            <v>0</v>
          </cell>
          <cell r="R971">
            <v>0</v>
          </cell>
          <cell r="S971">
            <v>0</v>
          </cell>
          <cell r="T971">
            <v>64.007999999999996</v>
          </cell>
          <cell r="U971">
            <v>0</v>
          </cell>
          <cell r="V971">
            <v>0</v>
          </cell>
        </row>
        <row r="972">
          <cell r="B972" t="str">
            <v>2L203X152X25.4X19LLBB</v>
          </cell>
          <cell r="C972">
            <v>132.148608</v>
          </cell>
          <cell r="D972">
            <v>16838.675999999999</v>
          </cell>
          <cell r="E972">
            <v>203.2</v>
          </cell>
          <cell r="F972">
            <v>0</v>
          </cell>
          <cell r="G972">
            <v>0</v>
          </cell>
          <cell r="H972">
            <v>0</v>
          </cell>
          <cell r="I972">
            <v>25.4</v>
          </cell>
          <cell r="J972">
            <v>0</v>
          </cell>
          <cell r="K972">
            <v>0</v>
          </cell>
          <cell r="L972">
            <v>0</v>
          </cell>
          <cell r="M972">
            <v>67429490.9472</v>
          </cell>
          <cell r="N972">
            <v>893094.9879999999</v>
          </cell>
          <cell r="O972">
            <v>494889.33279999992</v>
          </cell>
          <cell r="P972">
            <v>63.246000000000002</v>
          </cell>
          <cell r="Q972">
            <v>0</v>
          </cell>
          <cell r="R972">
            <v>0</v>
          </cell>
          <cell r="S972">
            <v>0</v>
          </cell>
          <cell r="T972">
            <v>67.563999999999993</v>
          </cell>
          <cell r="U972">
            <v>0</v>
          </cell>
          <cell r="V972">
            <v>0</v>
          </cell>
        </row>
        <row r="973">
          <cell r="B973" t="str">
            <v>2L203X152X22.2LLBB</v>
          </cell>
          <cell r="C973">
            <v>116.82056</v>
          </cell>
          <cell r="D973">
            <v>14903.196</v>
          </cell>
          <cell r="E973">
            <v>203.2</v>
          </cell>
          <cell r="F973">
            <v>0</v>
          </cell>
          <cell r="G973">
            <v>0</v>
          </cell>
          <cell r="H973">
            <v>0</v>
          </cell>
          <cell r="I973">
            <v>22.224999999999998</v>
          </cell>
          <cell r="J973">
            <v>0</v>
          </cell>
          <cell r="K973">
            <v>0</v>
          </cell>
          <cell r="L973">
            <v>0</v>
          </cell>
          <cell r="M973">
            <v>60353556.711999997</v>
          </cell>
          <cell r="N973">
            <v>794772.60399999993</v>
          </cell>
          <cell r="O973">
            <v>439173.31519999995</v>
          </cell>
          <cell r="P973">
            <v>63.5</v>
          </cell>
          <cell r="Q973">
            <v>0</v>
          </cell>
          <cell r="R973">
            <v>0</v>
          </cell>
          <cell r="S973">
            <v>0</v>
          </cell>
          <cell r="T973">
            <v>60.198</v>
          </cell>
          <cell r="U973">
            <v>0</v>
          </cell>
          <cell r="V973">
            <v>0</v>
          </cell>
        </row>
        <row r="974">
          <cell r="B974" t="str">
            <v>2L203X152X22.2X9LLBB</v>
          </cell>
          <cell r="C974">
            <v>116.82056</v>
          </cell>
          <cell r="D974">
            <v>14903.196</v>
          </cell>
          <cell r="E974">
            <v>203.2</v>
          </cell>
          <cell r="F974">
            <v>0</v>
          </cell>
          <cell r="G974">
            <v>0</v>
          </cell>
          <cell r="H974">
            <v>0</v>
          </cell>
          <cell r="I974">
            <v>22.224999999999998</v>
          </cell>
          <cell r="J974">
            <v>0</v>
          </cell>
          <cell r="K974">
            <v>0</v>
          </cell>
          <cell r="L974">
            <v>0</v>
          </cell>
          <cell r="M974">
            <v>60353556.711999997</v>
          </cell>
          <cell r="N974">
            <v>794772.60399999993</v>
          </cell>
          <cell r="O974">
            <v>439173.31519999995</v>
          </cell>
          <cell r="P974">
            <v>63.5</v>
          </cell>
          <cell r="Q974">
            <v>0</v>
          </cell>
          <cell r="R974">
            <v>0</v>
          </cell>
          <cell r="S974">
            <v>0</v>
          </cell>
          <cell r="T974">
            <v>63.5</v>
          </cell>
          <cell r="U974">
            <v>0</v>
          </cell>
          <cell r="V974">
            <v>0</v>
          </cell>
        </row>
        <row r="975">
          <cell r="B975" t="str">
            <v>2L203X152X22.2X19LLBB</v>
          </cell>
          <cell r="C975">
            <v>116.82056</v>
          </cell>
          <cell r="D975">
            <v>14903.196</v>
          </cell>
          <cell r="E975">
            <v>203.2</v>
          </cell>
          <cell r="F975">
            <v>0</v>
          </cell>
          <cell r="G975">
            <v>0</v>
          </cell>
          <cell r="H975">
            <v>0</v>
          </cell>
          <cell r="I975">
            <v>22.224999999999998</v>
          </cell>
          <cell r="J975">
            <v>0</v>
          </cell>
          <cell r="K975">
            <v>0</v>
          </cell>
          <cell r="L975">
            <v>0</v>
          </cell>
          <cell r="M975">
            <v>60353556.711999997</v>
          </cell>
          <cell r="N975">
            <v>794772.60399999993</v>
          </cell>
          <cell r="O975">
            <v>439173.31519999995</v>
          </cell>
          <cell r="P975">
            <v>63.5</v>
          </cell>
          <cell r="Q975">
            <v>0</v>
          </cell>
          <cell r="R975">
            <v>0</v>
          </cell>
          <cell r="S975">
            <v>0</v>
          </cell>
          <cell r="T975">
            <v>66.801999999999992</v>
          </cell>
          <cell r="U975">
            <v>0</v>
          </cell>
          <cell r="V975">
            <v>0</v>
          </cell>
        </row>
        <row r="976">
          <cell r="B976" t="str">
            <v>2L203X152X19LLBB</v>
          </cell>
          <cell r="C976">
            <v>101.19488</v>
          </cell>
          <cell r="D976">
            <v>12903.199999999999</v>
          </cell>
          <cell r="E976">
            <v>203.2</v>
          </cell>
          <cell r="F976">
            <v>0</v>
          </cell>
          <cell r="G976">
            <v>0</v>
          </cell>
          <cell r="H976">
            <v>0</v>
          </cell>
          <cell r="I976">
            <v>19.049999999999997</v>
          </cell>
          <cell r="J976">
            <v>0</v>
          </cell>
          <cell r="K976">
            <v>0</v>
          </cell>
          <cell r="L976">
            <v>0</v>
          </cell>
          <cell r="M976">
            <v>52861391.051199995</v>
          </cell>
          <cell r="N976">
            <v>693172.80719999992</v>
          </cell>
          <cell r="O976">
            <v>381818.59119999997</v>
          </cell>
          <cell r="P976">
            <v>64.007999999999996</v>
          </cell>
          <cell r="Q976">
            <v>0</v>
          </cell>
          <cell r="R976">
            <v>0</v>
          </cell>
          <cell r="S976">
            <v>0</v>
          </cell>
          <cell r="T976">
            <v>59.69</v>
          </cell>
          <cell r="U976">
            <v>0</v>
          </cell>
          <cell r="V976">
            <v>0</v>
          </cell>
        </row>
        <row r="977">
          <cell r="B977" t="str">
            <v>2L203X152X19X9LLBB</v>
          </cell>
          <cell r="C977">
            <v>101.19488</v>
          </cell>
          <cell r="D977">
            <v>12903.199999999999</v>
          </cell>
          <cell r="E977">
            <v>203.2</v>
          </cell>
          <cell r="F977">
            <v>0</v>
          </cell>
          <cell r="G977">
            <v>0</v>
          </cell>
          <cell r="H977">
            <v>0</v>
          </cell>
          <cell r="I977">
            <v>19.049999999999997</v>
          </cell>
          <cell r="J977">
            <v>0</v>
          </cell>
          <cell r="K977">
            <v>0</v>
          </cell>
          <cell r="L977">
            <v>0</v>
          </cell>
          <cell r="M977">
            <v>52861391.051199995</v>
          </cell>
          <cell r="N977">
            <v>693172.80719999992</v>
          </cell>
          <cell r="O977">
            <v>381818.59119999997</v>
          </cell>
          <cell r="P977">
            <v>64.007999999999996</v>
          </cell>
          <cell r="Q977">
            <v>0</v>
          </cell>
          <cell r="R977">
            <v>0</v>
          </cell>
          <cell r="S977">
            <v>0</v>
          </cell>
          <cell r="T977">
            <v>62.738</v>
          </cell>
          <cell r="U977">
            <v>0</v>
          </cell>
          <cell r="V977">
            <v>0</v>
          </cell>
        </row>
        <row r="978">
          <cell r="B978" t="str">
            <v>2L203X152X19X19LLBB</v>
          </cell>
          <cell r="C978">
            <v>101.19488</v>
          </cell>
          <cell r="D978">
            <v>12903.199999999999</v>
          </cell>
          <cell r="E978">
            <v>203.2</v>
          </cell>
          <cell r="F978">
            <v>0</v>
          </cell>
          <cell r="G978">
            <v>0</v>
          </cell>
          <cell r="H978">
            <v>0</v>
          </cell>
          <cell r="I978">
            <v>19.049999999999997</v>
          </cell>
          <cell r="J978">
            <v>0</v>
          </cell>
          <cell r="K978">
            <v>0</v>
          </cell>
          <cell r="L978">
            <v>0</v>
          </cell>
          <cell r="M978">
            <v>52861391.051199995</v>
          </cell>
          <cell r="N978">
            <v>693172.80719999992</v>
          </cell>
          <cell r="O978">
            <v>381818.59119999997</v>
          </cell>
          <cell r="P978">
            <v>64.007999999999996</v>
          </cell>
          <cell r="Q978">
            <v>0</v>
          </cell>
          <cell r="R978">
            <v>0</v>
          </cell>
          <cell r="S978">
            <v>0</v>
          </cell>
          <cell r="T978">
            <v>66.293999999999997</v>
          </cell>
          <cell r="U978">
            <v>0</v>
          </cell>
          <cell r="V978">
            <v>0</v>
          </cell>
        </row>
        <row r="979">
          <cell r="B979" t="str">
            <v>2L203X152X15.9LLBB</v>
          </cell>
          <cell r="C979">
            <v>85.271567999999988</v>
          </cell>
          <cell r="D979">
            <v>10838.688</v>
          </cell>
          <cell r="E979">
            <v>203.2</v>
          </cell>
          <cell r="F979">
            <v>0</v>
          </cell>
          <cell r="G979">
            <v>0</v>
          </cell>
          <cell r="H979">
            <v>0</v>
          </cell>
          <cell r="I979">
            <v>15.875</v>
          </cell>
          <cell r="J979">
            <v>0</v>
          </cell>
          <cell r="K979">
            <v>0</v>
          </cell>
          <cell r="L979">
            <v>0</v>
          </cell>
          <cell r="M979">
            <v>44952993.964799993</v>
          </cell>
          <cell r="N979">
            <v>586656.89119999995</v>
          </cell>
          <cell r="O979">
            <v>322825.16079999995</v>
          </cell>
          <cell r="P979">
            <v>64.515999999999991</v>
          </cell>
          <cell r="Q979">
            <v>0</v>
          </cell>
          <cell r="R979">
            <v>0</v>
          </cell>
          <cell r="S979">
            <v>0</v>
          </cell>
          <cell r="T979">
            <v>59.181999999999995</v>
          </cell>
          <cell r="U979">
            <v>0</v>
          </cell>
          <cell r="V979">
            <v>0</v>
          </cell>
        </row>
        <row r="980">
          <cell r="B980" t="str">
            <v>2L203X152X15.9X9LLBB</v>
          </cell>
          <cell r="C980">
            <v>85.271567999999988</v>
          </cell>
          <cell r="D980">
            <v>10838.688</v>
          </cell>
          <cell r="E980">
            <v>203.2</v>
          </cell>
          <cell r="F980">
            <v>0</v>
          </cell>
          <cell r="G980">
            <v>0</v>
          </cell>
          <cell r="H980">
            <v>0</v>
          </cell>
          <cell r="I980">
            <v>15.875</v>
          </cell>
          <cell r="J980">
            <v>0</v>
          </cell>
          <cell r="K980">
            <v>0</v>
          </cell>
          <cell r="L980">
            <v>0</v>
          </cell>
          <cell r="M980">
            <v>44952993.964799993</v>
          </cell>
          <cell r="N980">
            <v>586656.89119999995</v>
          </cell>
          <cell r="O980">
            <v>322825.16079999995</v>
          </cell>
          <cell r="P980">
            <v>64.515999999999991</v>
          </cell>
          <cell r="Q980">
            <v>0</v>
          </cell>
          <cell r="R980">
            <v>0</v>
          </cell>
          <cell r="S980">
            <v>0</v>
          </cell>
          <cell r="T980">
            <v>62.230000000000004</v>
          </cell>
          <cell r="U980">
            <v>0</v>
          </cell>
          <cell r="V980">
            <v>0</v>
          </cell>
        </row>
        <row r="981">
          <cell r="B981" t="str">
            <v>2L203X152X15.9X19LLBB</v>
          </cell>
          <cell r="C981">
            <v>85.271567999999988</v>
          </cell>
          <cell r="D981">
            <v>10838.688</v>
          </cell>
          <cell r="E981">
            <v>203.2</v>
          </cell>
          <cell r="F981">
            <v>0</v>
          </cell>
          <cell r="G981">
            <v>0</v>
          </cell>
          <cell r="H981">
            <v>0</v>
          </cell>
          <cell r="I981">
            <v>15.875</v>
          </cell>
          <cell r="J981">
            <v>0</v>
          </cell>
          <cell r="K981">
            <v>0</v>
          </cell>
          <cell r="L981">
            <v>0</v>
          </cell>
          <cell r="M981">
            <v>44952993.964799993</v>
          </cell>
          <cell r="N981">
            <v>586656.89119999995</v>
          </cell>
          <cell r="O981">
            <v>322825.16079999995</v>
          </cell>
          <cell r="P981">
            <v>64.515999999999991</v>
          </cell>
          <cell r="Q981">
            <v>0</v>
          </cell>
          <cell r="R981">
            <v>0</v>
          </cell>
          <cell r="S981">
            <v>0</v>
          </cell>
          <cell r="T981">
            <v>65.785999999999987</v>
          </cell>
          <cell r="U981">
            <v>0</v>
          </cell>
          <cell r="V981">
            <v>0</v>
          </cell>
        </row>
        <row r="982">
          <cell r="B982" t="str">
            <v>2L203X152X14.3LLBB</v>
          </cell>
          <cell r="C982">
            <v>77.086687999999995</v>
          </cell>
          <cell r="D982">
            <v>9806.4319999999989</v>
          </cell>
          <cell r="E982">
            <v>203.2</v>
          </cell>
          <cell r="F982">
            <v>0</v>
          </cell>
          <cell r="G982">
            <v>0</v>
          </cell>
          <cell r="H982">
            <v>0</v>
          </cell>
          <cell r="I982">
            <v>14.2875</v>
          </cell>
          <cell r="J982">
            <v>0</v>
          </cell>
          <cell r="K982">
            <v>0</v>
          </cell>
          <cell r="L982">
            <v>0</v>
          </cell>
          <cell r="M982">
            <v>41082041.706719995</v>
          </cell>
          <cell r="N982">
            <v>532579.57999999996</v>
          </cell>
          <cell r="O982">
            <v>293328.44559999998</v>
          </cell>
          <cell r="P982">
            <v>64.77</v>
          </cell>
          <cell r="Q982">
            <v>0</v>
          </cell>
          <cell r="R982">
            <v>0</v>
          </cell>
          <cell r="S982">
            <v>0</v>
          </cell>
          <cell r="T982">
            <v>58.92799999999999</v>
          </cell>
          <cell r="U982">
            <v>0</v>
          </cell>
          <cell r="V982">
            <v>0</v>
          </cell>
        </row>
        <row r="983">
          <cell r="B983" t="str">
            <v>2L203X152X14.3X9LLBB</v>
          </cell>
          <cell r="C983">
            <v>77.086687999999995</v>
          </cell>
          <cell r="D983">
            <v>9806.4319999999989</v>
          </cell>
          <cell r="E983">
            <v>203.2</v>
          </cell>
          <cell r="F983">
            <v>0</v>
          </cell>
          <cell r="G983">
            <v>0</v>
          </cell>
          <cell r="H983">
            <v>0</v>
          </cell>
          <cell r="I983">
            <v>14.2875</v>
          </cell>
          <cell r="J983">
            <v>0</v>
          </cell>
          <cell r="K983">
            <v>0</v>
          </cell>
          <cell r="L983">
            <v>0</v>
          </cell>
          <cell r="M983">
            <v>41082041.706719995</v>
          </cell>
          <cell r="N983">
            <v>532579.57999999996</v>
          </cell>
          <cell r="O983">
            <v>293328.44559999998</v>
          </cell>
          <cell r="P983">
            <v>64.77</v>
          </cell>
          <cell r="Q983">
            <v>0</v>
          </cell>
          <cell r="R983">
            <v>0</v>
          </cell>
          <cell r="S983">
            <v>0</v>
          </cell>
          <cell r="T983">
            <v>61.975999999999992</v>
          </cell>
          <cell r="U983">
            <v>0</v>
          </cell>
          <cell r="V983">
            <v>0</v>
          </cell>
        </row>
        <row r="984">
          <cell r="B984" t="str">
            <v>2L203X152X14.3X19LLBB</v>
          </cell>
          <cell r="C984">
            <v>77.086687999999995</v>
          </cell>
          <cell r="D984">
            <v>9806.4319999999989</v>
          </cell>
          <cell r="E984">
            <v>203.2</v>
          </cell>
          <cell r="F984">
            <v>0</v>
          </cell>
          <cell r="G984">
            <v>0</v>
          </cell>
          <cell r="H984">
            <v>0</v>
          </cell>
          <cell r="I984">
            <v>14.2875</v>
          </cell>
          <cell r="J984">
            <v>0</v>
          </cell>
          <cell r="K984">
            <v>0</v>
          </cell>
          <cell r="L984">
            <v>0</v>
          </cell>
          <cell r="M984">
            <v>41082041.706719995</v>
          </cell>
          <cell r="N984">
            <v>532579.57999999996</v>
          </cell>
          <cell r="O984">
            <v>293328.44559999998</v>
          </cell>
          <cell r="P984">
            <v>64.77</v>
          </cell>
          <cell r="Q984">
            <v>0</v>
          </cell>
          <cell r="R984">
            <v>0</v>
          </cell>
          <cell r="S984">
            <v>0</v>
          </cell>
          <cell r="T984">
            <v>65.531999999999996</v>
          </cell>
          <cell r="U984">
            <v>0</v>
          </cell>
          <cell r="V984">
            <v>0</v>
          </cell>
        </row>
        <row r="985">
          <cell r="B985" t="str">
            <v>2L203X152X12.7LLBB</v>
          </cell>
          <cell r="C985">
            <v>68.901807999999988</v>
          </cell>
          <cell r="D985">
            <v>8774.1759999999995</v>
          </cell>
          <cell r="E985">
            <v>203.2</v>
          </cell>
          <cell r="F985">
            <v>0</v>
          </cell>
          <cell r="G985">
            <v>0</v>
          </cell>
          <cell r="H985">
            <v>0</v>
          </cell>
          <cell r="I985">
            <v>12.7</v>
          </cell>
          <cell r="J985">
            <v>0</v>
          </cell>
          <cell r="K985">
            <v>0</v>
          </cell>
          <cell r="L985">
            <v>0</v>
          </cell>
          <cell r="M985">
            <v>36961350.593279995</v>
          </cell>
          <cell r="N985">
            <v>476863.5624</v>
          </cell>
          <cell r="O985">
            <v>262193.02399999998</v>
          </cell>
          <cell r="P985">
            <v>64.77</v>
          </cell>
          <cell r="Q985">
            <v>0</v>
          </cell>
          <cell r="R985">
            <v>0</v>
          </cell>
          <cell r="S985">
            <v>0</v>
          </cell>
          <cell r="T985">
            <v>58.673999999999999</v>
          </cell>
          <cell r="U985">
            <v>0</v>
          </cell>
          <cell r="V985">
            <v>0</v>
          </cell>
        </row>
        <row r="986">
          <cell r="B986" t="str">
            <v>2L203X152X12.7X9LLBB</v>
          </cell>
          <cell r="C986">
            <v>68.901807999999988</v>
          </cell>
          <cell r="D986">
            <v>8774.1759999999995</v>
          </cell>
          <cell r="E986">
            <v>203.2</v>
          </cell>
          <cell r="F986">
            <v>0</v>
          </cell>
          <cell r="G986">
            <v>0</v>
          </cell>
          <cell r="H986">
            <v>0</v>
          </cell>
          <cell r="I986">
            <v>12.7</v>
          </cell>
          <cell r="J986">
            <v>0</v>
          </cell>
          <cell r="K986">
            <v>0</v>
          </cell>
          <cell r="L986">
            <v>0</v>
          </cell>
          <cell r="M986">
            <v>36961350.593279995</v>
          </cell>
          <cell r="N986">
            <v>476863.5624</v>
          </cell>
          <cell r="O986">
            <v>262193.02399999998</v>
          </cell>
          <cell r="P986">
            <v>64.77</v>
          </cell>
          <cell r="Q986">
            <v>0</v>
          </cell>
          <cell r="R986">
            <v>0</v>
          </cell>
          <cell r="S986">
            <v>0</v>
          </cell>
          <cell r="T986">
            <v>61.722000000000001</v>
          </cell>
          <cell r="U986">
            <v>0</v>
          </cell>
          <cell r="V986">
            <v>0</v>
          </cell>
        </row>
        <row r="987">
          <cell r="B987" t="str">
            <v>2L203X152X12.7X19LLBB</v>
          </cell>
          <cell r="C987">
            <v>68.901807999999988</v>
          </cell>
          <cell r="D987">
            <v>8774.1759999999995</v>
          </cell>
          <cell r="E987">
            <v>203.2</v>
          </cell>
          <cell r="F987">
            <v>0</v>
          </cell>
          <cell r="G987">
            <v>0</v>
          </cell>
          <cell r="H987">
            <v>0</v>
          </cell>
          <cell r="I987">
            <v>12.7</v>
          </cell>
          <cell r="J987">
            <v>0</v>
          </cell>
          <cell r="K987">
            <v>0</v>
          </cell>
          <cell r="L987">
            <v>0</v>
          </cell>
          <cell r="M987">
            <v>36961350.593279995</v>
          </cell>
          <cell r="N987">
            <v>476863.5624</v>
          </cell>
          <cell r="O987">
            <v>262193.02399999998</v>
          </cell>
          <cell r="P987">
            <v>64.77</v>
          </cell>
          <cell r="Q987">
            <v>0</v>
          </cell>
          <cell r="R987">
            <v>0</v>
          </cell>
          <cell r="S987">
            <v>0</v>
          </cell>
          <cell r="T987">
            <v>65.024000000000001</v>
          </cell>
          <cell r="U987">
            <v>0</v>
          </cell>
          <cell r="V987">
            <v>0</v>
          </cell>
        </row>
        <row r="988">
          <cell r="B988" t="str">
            <v>2L203X152X11.1LLBB</v>
          </cell>
          <cell r="C988">
            <v>60.568111999999999</v>
          </cell>
          <cell r="D988">
            <v>7741.92</v>
          </cell>
          <cell r="E988">
            <v>203.2</v>
          </cell>
          <cell r="F988">
            <v>0</v>
          </cell>
          <cell r="G988">
            <v>0</v>
          </cell>
          <cell r="H988">
            <v>0</v>
          </cell>
          <cell r="I988">
            <v>11.112499999999999</v>
          </cell>
          <cell r="J988">
            <v>0</v>
          </cell>
          <cell r="K988">
            <v>0</v>
          </cell>
          <cell r="L988">
            <v>0</v>
          </cell>
          <cell r="M988">
            <v>32757413.194719996</v>
          </cell>
          <cell r="N988">
            <v>421147.54479999997</v>
          </cell>
          <cell r="O988">
            <v>231057.60239999997</v>
          </cell>
          <cell r="P988">
            <v>65.024000000000001</v>
          </cell>
          <cell r="Q988">
            <v>0</v>
          </cell>
          <cell r="R988">
            <v>0</v>
          </cell>
          <cell r="S988">
            <v>0</v>
          </cell>
          <cell r="T988">
            <v>58.419999999999995</v>
          </cell>
          <cell r="U988">
            <v>0</v>
          </cell>
          <cell r="V988">
            <v>0</v>
          </cell>
        </row>
        <row r="989">
          <cell r="B989" t="str">
            <v>2L203X152X11.1X9LLBB</v>
          </cell>
          <cell r="C989">
            <v>60.568111999999999</v>
          </cell>
          <cell r="D989">
            <v>7741.92</v>
          </cell>
          <cell r="E989">
            <v>203.2</v>
          </cell>
          <cell r="F989">
            <v>0</v>
          </cell>
          <cell r="G989">
            <v>0</v>
          </cell>
          <cell r="H989">
            <v>0</v>
          </cell>
          <cell r="I989">
            <v>11.112499999999999</v>
          </cell>
          <cell r="J989">
            <v>0</v>
          </cell>
          <cell r="K989">
            <v>0</v>
          </cell>
          <cell r="L989">
            <v>0</v>
          </cell>
          <cell r="M989">
            <v>32757413.194719996</v>
          </cell>
          <cell r="N989">
            <v>421147.54479999997</v>
          </cell>
          <cell r="O989">
            <v>231057.60239999997</v>
          </cell>
          <cell r="P989">
            <v>65.024000000000001</v>
          </cell>
          <cell r="Q989">
            <v>0</v>
          </cell>
          <cell r="R989">
            <v>0</v>
          </cell>
          <cell r="S989">
            <v>0</v>
          </cell>
          <cell r="T989">
            <v>61.467999999999996</v>
          </cell>
          <cell r="U989">
            <v>0</v>
          </cell>
          <cell r="V989">
            <v>0</v>
          </cell>
        </row>
        <row r="990">
          <cell r="B990" t="str">
            <v>2L203X152X11.1X19LLBB</v>
          </cell>
          <cell r="C990">
            <v>60.568111999999999</v>
          </cell>
          <cell r="D990">
            <v>7741.92</v>
          </cell>
          <cell r="E990">
            <v>203.2</v>
          </cell>
          <cell r="F990">
            <v>0</v>
          </cell>
          <cell r="G990">
            <v>0</v>
          </cell>
          <cell r="H990">
            <v>0</v>
          </cell>
          <cell r="I990">
            <v>11.112499999999999</v>
          </cell>
          <cell r="J990">
            <v>0</v>
          </cell>
          <cell r="K990">
            <v>0</v>
          </cell>
          <cell r="L990">
            <v>0</v>
          </cell>
          <cell r="M990">
            <v>32757413.194719996</v>
          </cell>
          <cell r="N990">
            <v>421147.54479999997</v>
          </cell>
          <cell r="O990">
            <v>231057.60239999997</v>
          </cell>
          <cell r="P990">
            <v>65.024000000000001</v>
          </cell>
          <cell r="Q990">
            <v>0</v>
          </cell>
          <cell r="R990">
            <v>0</v>
          </cell>
          <cell r="S990">
            <v>0</v>
          </cell>
          <cell r="T990">
            <v>64.77</v>
          </cell>
          <cell r="U990">
            <v>0</v>
          </cell>
          <cell r="V990">
            <v>0</v>
          </cell>
        </row>
        <row r="991">
          <cell r="B991" t="str">
            <v>2L203X102X25.4LLBB</v>
          </cell>
          <cell r="C991">
            <v>111.909632</v>
          </cell>
          <cell r="D991">
            <v>14258.036</v>
          </cell>
          <cell r="E991">
            <v>203.2</v>
          </cell>
          <cell r="F991">
            <v>0</v>
          </cell>
          <cell r="G991">
            <v>0</v>
          </cell>
          <cell r="H991">
            <v>0</v>
          </cell>
          <cell r="I991">
            <v>25.4</v>
          </cell>
          <cell r="J991">
            <v>0</v>
          </cell>
          <cell r="K991">
            <v>0</v>
          </cell>
          <cell r="L991">
            <v>0</v>
          </cell>
          <cell r="M991">
            <v>57856168.158399992</v>
          </cell>
          <cell r="N991">
            <v>796411.31039999996</v>
          </cell>
          <cell r="O991">
            <v>460476.49839999998</v>
          </cell>
          <cell r="P991">
            <v>63.753999999999991</v>
          </cell>
          <cell r="Q991">
            <v>0</v>
          </cell>
          <cell r="R991">
            <v>0</v>
          </cell>
          <cell r="S991">
            <v>0</v>
          </cell>
          <cell r="T991">
            <v>37.083999999999996</v>
          </cell>
          <cell r="U991">
            <v>0</v>
          </cell>
          <cell r="V991">
            <v>0</v>
          </cell>
        </row>
        <row r="992">
          <cell r="B992" t="str">
            <v>2L203X102X25.4X9LLBB</v>
          </cell>
          <cell r="C992">
            <v>111.909632</v>
          </cell>
          <cell r="D992">
            <v>14258.036</v>
          </cell>
          <cell r="E992">
            <v>203.2</v>
          </cell>
          <cell r="F992">
            <v>0</v>
          </cell>
          <cell r="G992">
            <v>0</v>
          </cell>
          <cell r="H992">
            <v>0</v>
          </cell>
          <cell r="I992">
            <v>25.4</v>
          </cell>
          <cell r="J992">
            <v>0</v>
          </cell>
          <cell r="K992">
            <v>0</v>
          </cell>
          <cell r="L992">
            <v>0</v>
          </cell>
          <cell r="M992">
            <v>57856168.158399992</v>
          </cell>
          <cell r="N992">
            <v>796411.31039999996</v>
          </cell>
          <cell r="O992">
            <v>460476.49839999998</v>
          </cell>
          <cell r="P992">
            <v>63.753999999999991</v>
          </cell>
          <cell r="Q992">
            <v>0</v>
          </cell>
          <cell r="R992">
            <v>0</v>
          </cell>
          <cell r="S992">
            <v>0</v>
          </cell>
          <cell r="T992">
            <v>40.64</v>
          </cell>
          <cell r="U992">
            <v>0</v>
          </cell>
          <cell r="V992">
            <v>0</v>
          </cell>
        </row>
        <row r="993">
          <cell r="B993" t="str">
            <v>2L203X102X25.4X19LLBB</v>
          </cell>
          <cell r="C993">
            <v>111.909632</v>
          </cell>
          <cell r="D993">
            <v>14258.036</v>
          </cell>
          <cell r="E993">
            <v>203.2</v>
          </cell>
          <cell r="F993">
            <v>0</v>
          </cell>
          <cell r="G993">
            <v>0</v>
          </cell>
          <cell r="H993">
            <v>0</v>
          </cell>
          <cell r="I993">
            <v>25.4</v>
          </cell>
          <cell r="J993">
            <v>0</v>
          </cell>
          <cell r="K993">
            <v>0</v>
          </cell>
          <cell r="L993">
            <v>0</v>
          </cell>
          <cell r="M993">
            <v>57856168.158399992</v>
          </cell>
          <cell r="N993">
            <v>796411.31039999996</v>
          </cell>
          <cell r="O993">
            <v>460476.49839999998</v>
          </cell>
          <cell r="P993">
            <v>63.753999999999991</v>
          </cell>
          <cell r="Q993">
            <v>0</v>
          </cell>
          <cell r="R993">
            <v>0</v>
          </cell>
          <cell r="S993">
            <v>0</v>
          </cell>
          <cell r="T993">
            <v>44.449999999999996</v>
          </cell>
          <cell r="U993">
            <v>0</v>
          </cell>
          <cell r="V993">
            <v>0</v>
          </cell>
        </row>
        <row r="994">
          <cell r="B994" t="str">
            <v>2L203X102X22.2LLBB</v>
          </cell>
          <cell r="C994">
            <v>99.11145599999999</v>
          </cell>
          <cell r="D994">
            <v>12645.136</v>
          </cell>
          <cell r="E994">
            <v>203.2</v>
          </cell>
          <cell r="F994">
            <v>0</v>
          </cell>
          <cell r="G994">
            <v>0</v>
          </cell>
          <cell r="H994">
            <v>0</v>
          </cell>
          <cell r="I994">
            <v>22.224999999999998</v>
          </cell>
          <cell r="J994">
            <v>0</v>
          </cell>
          <cell r="K994">
            <v>0</v>
          </cell>
          <cell r="L994">
            <v>0</v>
          </cell>
          <cell r="M994">
            <v>52028928.199999996</v>
          </cell>
          <cell r="N994">
            <v>711198.57759999996</v>
          </cell>
          <cell r="O994">
            <v>409676.6</v>
          </cell>
          <cell r="P994">
            <v>64.261999999999986</v>
          </cell>
          <cell r="Q994">
            <v>0</v>
          </cell>
          <cell r="R994">
            <v>0</v>
          </cell>
          <cell r="S994">
            <v>0</v>
          </cell>
          <cell r="T994">
            <v>36.575999999999993</v>
          </cell>
          <cell r="U994">
            <v>0</v>
          </cell>
          <cell r="V994">
            <v>0</v>
          </cell>
        </row>
        <row r="995">
          <cell r="B995" t="str">
            <v>2L203X102X22.2X9LLBB</v>
          </cell>
          <cell r="C995">
            <v>99.11145599999999</v>
          </cell>
          <cell r="D995">
            <v>12645.136</v>
          </cell>
          <cell r="E995">
            <v>203.2</v>
          </cell>
          <cell r="F995">
            <v>0</v>
          </cell>
          <cell r="G995">
            <v>0</v>
          </cell>
          <cell r="H995">
            <v>0</v>
          </cell>
          <cell r="I995">
            <v>22.224999999999998</v>
          </cell>
          <cell r="J995">
            <v>0</v>
          </cell>
          <cell r="K995">
            <v>0</v>
          </cell>
          <cell r="L995">
            <v>0</v>
          </cell>
          <cell r="M995">
            <v>52028928.199999996</v>
          </cell>
          <cell r="N995">
            <v>711198.57759999996</v>
          </cell>
          <cell r="O995">
            <v>409676.6</v>
          </cell>
          <cell r="P995">
            <v>64.261999999999986</v>
          </cell>
          <cell r="Q995">
            <v>0</v>
          </cell>
          <cell r="R995">
            <v>0</v>
          </cell>
          <cell r="S995">
            <v>0</v>
          </cell>
          <cell r="T995">
            <v>39.878</v>
          </cell>
          <cell r="U995">
            <v>0</v>
          </cell>
          <cell r="V995">
            <v>0</v>
          </cell>
        </row>
        <row r="996">
          <cell r="B996" t="str">
            <v>2L203X102X22.2X19LLBB</v>
          </cell>
          <cell r="C996">
            <v>99.11145599999999</v>
          </cell>
          <cell r="D996">
            <v>12645.136</v>
          </cell>
          <cell r="E996">
            <v>203.2</v>
          </cell>
          <cell r="F996">
            <v>0</v>
          </cell>
          <cell r="G996">
            <v>0</v>
          </cell>
          <cell r="H996">
            <v>0</v>
          </cell>
          <cell r="I996">
            <v>22.224999999999998</v>
          </cell>
          <cell r="J996">
            <v>0</v>
          </cell>
          <cell r="K996">
            <v>0</v>
          </cell>
          <cell r="L996">
            <v>0</v>
          </cell>
          <cell r="M996">
            <v>52028928.199999996</v>
          </cell>
          <cell r="N996">
            <v>711198.57759999996</v>
          </cell>
          <cell r="O996">
            <v>409676.6</v>
          </cell>
          <cell r="P996">
            <v>64.261999999999986</v>
          </cell>
          <cell r="Q996">
            <v>0</v>
          </cell>
          <cell r="R996">
            <v>0</v>
          </cell>
          <cell r="S996">
            <v>0</v>
          </cell>
          <cell r="T996">
            <v>43.687999999999995</v>
          </cell>
          <cell r="U996">
            <v>0</v>
          </cell>
          <cell r="V996">
            <v>0</v>
          </cell>
        </row>
        <row r="997">
          <cell r="B997" t="str">
            <v>2L203X102X19LLBB</v>
          </cell>
          <cell r="C997">
            <v>86.015647999999985</v>
          </cell>
          <cell r="D997">
            <v>10967.72</v>
          </cell>
          <cell r="E997">
            <v>203.2</v>
          </cell>
          <cell r="F997">
            <v>0</v>
          </cell>
          <cell r="G997">
            <v>0</v>
          </cell>
          <cell r="H997">
            <v>0</v>
          </cell>
          <cell r="I997">
            <v>19.049999999999997</v>
          </cell>
          <cell r="J997">
            <v>0</v>
          </cell>
          <cell r="K997">
            <v>0</v>
          </cell>
          <cell r="L997">
            <v>0</v>
          </cell>
          <cell r="M997">
            <v>45785456.815999992</v>
          </cell>
          <cell r="N997">
            <v>621069.72559999989</v>
          </cell>
          <cell r="O997">
            <v>355599.28879999998</v>
          </cell>
          <cell r="P997">
            <v>64.77</v>
          </cell>
          <cell r="Q997">
            <v>0</v>
          </cell>
          <cell r="R997">
            <v>0</v>
          </cell>
          <cell r="S997">
            <v>0</v>
          </cell>
          <cell r="T997">
            <v>36.067999999999998</v>
          </cell>
          <cell r="U997">
            <v>0</v>
          </cell>
          <cell r="V997">
            <v>0</v>
          </cell>
        </row>
        <row r="998">
          <cell r="B998" t="str">
            <v>2L203X102X19X9LLBB</v>
          </cell>
          <cell r="C998">
            <v>86.015647999999985</v>
          </cell>
          <cell r="D998">
            <v>10967.72</v>
          </cell>
          <cell r="E998">
            <v>203.2</v>
          </cell>
          <cell r="F998">
            <v>0</v>
          </cell>
          <cell r="G998">
            <v>0</v>
          </cell>
          <cell r="H998">
            <v>0</v>
          </cell>
          <cell r="I998">
            <v>19.049999999999997</v>
          </cell>
          <cell r="J998">
            <v>0</v>
          </cell>
          <cell r="K998">
            <v>0</v>
          </cell>
          <cell r="L998">
            <v>0</v>
          </cell>
          <cell r="M998">
            <v>45785456.815999992</v>
          </cell>
          <cell r="N998">
            <v>621069.72559999989</v>
          </cell>
          <cell r="O998">
            <v>355599.28879999998</v>
          </cell>
          <cell r="P998">
            <v>64.77</v>
          </cell>
          <cell r="Q998">
            <v>0</v>
          </cell>
          <cell r="R998">
            <v>0</v>
          </cell>
          <cell r="S998">
            <v>0</v>
          </cell>
          <cell r="T998">
            <v>39.369999999999997</v>
          </cell>
          <cell r="U998">
            <v>0</v>
          </cell>
          <cell r="V998">
            <v>0</v>
          </cell>
        </row>
        <row r="999">
          <cell r="B999" t="str">
            <v>2L203X102X19X19LLBB</v>
          </cell>
          <cell r="C999">
            <v>86.015647999999985</v>
          </cell>
          <cell r="D999">
            <v>10967.72</v>
          </cell>
          <cell r="E999">
            <v>203.2</v>
          </cell>
          <cell r="F999">
            <v>0</v>
          </cell>
          <cell r="G999">
            <v>0</v>
          </cell>
          <cell r="H999">
            <v>0</v>
          </cell>
          <cell r="I999">
            <v>19.049999999999997</v>
          </cell>
          <cell r="J999">
            <v>0</v>
          </cell>
          <cell r="K999">
            <v>0</v>
          </cell>
          <cell r="L999">
            <v>0</v>
          </cell>
          <cell r="M999">
            <v>45785456.815999992</v>
          </cell>
          <cell r="N999">
            <v>621069.72559999989</v>
          </cell>
          <cell r="O999">
            <v>355599.28879999998</v>
          </cell>
          <cell r="P999">
            <v>64.77</v>
          </cell>
          <cell r="Q999">
            <v>0</v>
          </cell>
          <cell r="R999">
            <v>0</v>
          </cell>
          <cell r="S999">
            <v>0</v>
          </cell>
          <cell r="T999">
            <v>42.925999999999995</v>
          </cell>
          <cell r="U999">
            <v>0</v>
          </cell>
          <cell r="V999">
            <v>0</v>
          </cell>
        </row>
        <row r="1000">
          <cell r="B1000" t="str">
            <v>2L203X102X15.9LLBB</v>
          </cell>
          <cell r="C1000">
            <v>72.473392000000004</v>
          </cell>
          <cell r="D1000">
            <v>9225.7880000000005</v>
          </cell>
          <cell r="E1000">
            <v>203.2</v>
          </cell>
          <cell r="F1000">
            <v>0</v>
          </cell>
          <cell r="G1000">
            <v>0</v>
          </cell>
          <cell r="H1000">
            <v>0</v>
          </cell>
          <cell r="I1000">
            <v>15.875</v>
          </cell>
          <cell r="J1000">
            <v>0</v>
          </cell>
          <cell r="K1000">
            <v>0</v>
          </cell>
          <cell r="L1000">
            <v>0</v>
          </cell>
          <cell r="M1000">
            <v>39167377.148959994</v>
          </cell>
          <cell r="N1000">
            <v>527663.4608</v>
          </cell>
          <cell r="O1000">
            <v>301521.97759999993</v>
          </cell>
          <cell r="P1000">
            <v>65.024000000000001</v>
          </cell>
          <cell r="Q1000">
            <v>0</v>
          </cell>
          <cell r="R1000">
            <v>0</v>
          </cell>
          <cell r="S1000">
            <v>0</v>
          </cell>
          <cell r="T1000">
            <v>35.305999999999997</v>
          </cell>
          <cell r="U1000">
            <v>0</v>
          </cell>
          <cell r="V1000">
            <v>0</v>
          </cell>
        </row>
        <row r="1001">
          <cell r="B1001" t="str">
            <v>2L203X102X15.9X9LLBB</v>
          </cell>
          <cell r="C1001">
            <v>72.473392000000004</v>
          </cell>
          <cell r="D1001">
            <v>9225.7880000000005</v>
          </cell>
          <cell r="E1001">
            <v>203.2</v>
          </cell>
          <cell r="F1001">
            <v>0</v>
          </cell>
          <cell r="G1001">
            <v>0</v>
          </cell>
          <cell r="H1001">
            <v>0</v>
          </cell>
          <cell r="I1001">
            <v>15.875</v>
          </cell>
          <cell r="J1001">
            <v>0</v>
          </cell>
          <cell r="K1001">
            <v>0</v>
          </cell>
          <cell r="L1001">
            <v>0</v>
          </cell>
          <cell r="M1001">
            <v>39167377.148959994</v>
          </cell>
          <cell r="N1001">
            <v>527663.4608</v>
          </cell>
          <cell r="O1001">
            <v>301521.97759999993</v>
          </cell>
          <cell r="P1001">
            <v>65.024000000000001</v>
          </cell>
          <cell r="Q1001">
            <v>0</v>
          </cell>
          <cell r="R1001">
            <v>0</v>
          </cell>
          <cell r="S1001">
            <v>0</v>
          </cell>
          <cell r="T1001">
            <v>38.607999999999997</v>
          </cell>
          <cell r="U1001">
            <v>0</v>
          </cell>
          <cell r="V1001">
            <v>0</v>
          </cell>
        </row>
        <row r="1002">
          <cell r="B1002" t="str">
            <v>2L203X102X15.9X19LLBB</v>
          </cell>
          <cell r="C1002">
            <v>72.473392000000004</v>
          </cell>
          <cell r="D1002">
            <v>9225.7880000000005</v>
          </cell>
          <cell r="E1002">
            <v>203.2</v>
          </cell>
          <cell r="F1002">
            <v>0</v>
          </cell>
          <cell r="G1002">
            <v>0</v>
          </cell>
          <cell r="H1002">
            <v>0</v>
          </cell>
          <cell r="I1002">
            <v>15.875</v>
          </cell>
          <cell r="J1002">
            <v>0</v>
          </cell>
          <cell r="K1002">
            <v>0</v>
          </cell>
          <cell r="L1002">
            <v>0</v>
          </cell>
          <cell r="M1002">
            <v>39167377.148959994</v>
          </cell>
          <cell r="N1002">
            <v>527663.4608</v>
          </cell>
          <cell r="O1002">
            <v>301521.97759999993</v>
          </cell>
          <cell r="P1002">
            <v>65.024000000000001</v>
          </cell>
          <cell r="Q1002">
            <v>0</v>
          </cell>
          <cell r="R1002">
            <v>0</v>
          </cell>
          <cell r="S1002">
            <v>0</v>
          </cell>
          <cell r="T1002">
            <v>42.163999999999994</v>
          </cell>
          <cell r="U1002">
            <v>0</v>
          </cell>
          <cell r="V1002">
            <v>0</v>
          </cell>
        </row>
        <row r="1003">
          <cell r="B1003" t="str">
            <v>2L203X102X14.3LLBB</v>
          </cell>
          <cell r="C1003">
            <v>65.627855999999994</v>
          </cell>
          <cell r="D1003">
            <v>8387.08</v>
          </cell>
          <cell r="E1003">
            <v>203.2</v>
          </cell>
          <cell r="F1003">
            <v>0</v>
          </cell>
          <cell r="G1003">
            <v>0</v>
          </cell>
          <cell r="H1003">
            <v>0</v>
          </cell>
          <cell r="I1003">
            <v>14.2875</v>
          </cell>
          <cell r="J1003">
            <v>0</v>
          </cell>
          <cell r="K1003">
            <v>0</v>
          </cell>
          <cell r="L1003">
            <v>0</v>
          </cell>
          <cell r="M1003">
            <v>35671033.173919998</v>
          </cell>
          <cell r="N1003">
            <v>478502.26879999996</v>
          </cell>
          <cell r="O1003">
            <v>273663.96879999997</v>
          </cell>
          <cell r="P1003">
            <v>65.277999999999992</v>
          </cell>
          <cell r="Q1003">
            <v>0</v>
          </cell>
          <cell r="R1003">
            <v>0</v>
          </cell>
          <cell r="S1003">
            <v>0</v>
          </cell>
          <cell r="T1003">
            <v>35.051999999999992</v>
          </cell>
          <cell r="U1003">
            <v>0</v>
          </cell>
          <cell r="V1003">
            <v>0</v>
          </cell>
        </row>
        <row r="1004">
          <cell r="B1004" t="str">
            <v>2L203X102X14.3X9LLBB</v>
          </cell>
          <cell r="C1004">
            <v>65.627855999999994</v>
          </cell>
          <cell r="D1004">
            <v>8387.08</v>
          </cell>
          <cell r="E1004">
            <v>203.2</v>
          </cell>
          <cell r="F1004">
            <v>0</v>
          </cell>
          <cell r="G1004">
            <v>0</v>
          </cell>
          <cell r="H1004">
            <v>0</v>
          </cell>
          <cell r="I1004">
            <v>14.2875</v>
          </cell>
          <cell r="J1004">
            <v>0</v>
          </cell>
          <cell r="K1004">
            <v>0</v>
          </cell>
          <cell r="L1004">
            <v>0</v>
          </cell>
          <cell r="M1004">
            <v>35671033.173919998</v>
          </cell>
          <cell r="N1004">
            <v>478502.26879999996</v>
          </cell>
          <cell r="O1004">
            <v>273663.96879999997</v>
          </cell>
          <cell r="P1004">
            <v>65.277999999999992</v>
          </cell>
          <cell r="Q1004">
            <v>0</v>
          </cell>
          <cell r="R1004">
            <v>0</v>
          </cell>
          <cell r="S1004">
            <v>0</v>
          </cell>
          <cell r="T1004">
            <v>38.353999999999999</v>
          </cell>
          <cell r="U1004">
            <v>0</v>
          </cell>
          <cell r="V1004">
            <v>0</v>
          </cell>
        </row>
        <row r="1005">
          <cell r="B1005" t="str">
            <v>2L203X102X14.3X19LLBB</v>
          </cell>
          <cell r="C1005">
            <v>65.627855999999994</v>
          </cell>
          <cell r="D1005">
            <v>8387.08</v>
          </cell>
          <cell r="E1005">
            <v>203.2</v>
          </cell>
          <cell r="F1005">
            <v>0</v>
          </cell>
          <cell r="G1005">
            <v>0</v>
          </cell>
          <cell r="H1005">
            <v>0</v>
          </cell>
          <cell r="I1005">
            <v>14.2875</v>
          </cell>
          <cell r="J1005">
            <v>0</v>
          </cell>
          <cell r="K1005">
            <v>0</v>
          </cell>
          <cell r="L1005">
            <v>0</v>
          </cell>
          <cell r="M1005">
            <v>35671033.173919998</v>
          </cell>
          <cell r="N1005">
            <v>478502.26879999996</v>
          </cell>
          <cell r="O1005">
            <v>273663.96879999997</v>
          </cell>
          <cell r="P1005">
            <v>65.277999999999992</v>
          </cell>
          <cell r="Q1005">
            <v>0</v>
          </cell>
          <cell r="R1005">
            <v>0</v>
          </cell>
          <cell r="S1005">
            <v>0</v>
          </cell>
          <cell r="T1005">
            <v>41.91</v>
          </cell>
          <cell r="U1005">
            <v>0</v>
          </cell>
          <cell r="V1005">
            <v>0</v>
          </cell>
        </row>
        <row r="1006">
          <cell r="B1006" t="str">
            <v>2L203X102X12.7LLBB</v>
          </cell>
          <cell r="C1006">
            <v>58.782319999999999</v>
          </cell>
          <cell r="D1006">
            <v>7483.8559999999998</v>
          </cell>
          <cell r="E1006">
            <v>203.2</v>
          </cell>
          <cell r="F1006">
            <v>0</v>
          </cell>
          <cell r="G1006">
            <v>0</v>
          </cell>
          <cell r="H1006">
            <v>0</v>
          </cell>
          <cell r="I1006">
            <v>12.7</v>
          </cell>
          <cell r="J1006">
            <v>0</v>
          </cell>
          <cell r="K1006">
            <v>0</v>
          </cell>
          <cell r="L1006">
            <v>0</v>
          </cell>
          <cell r="M1006">
            <v>32133066.056319997</v>
          </cell>
          <cell r="N1006">
            <v>429341.07679999992</v>
          </cell>
          <cell r="O1006">
            <v>245805.95999999996</v>
          </cell>
          <cell r="P1006">
            <v>65.531999999999996</v>
          </cell>
          <cell r="Q1006">
            <v>0</v>
          </cell>
          <cell r="R1006">
            <v>0</v>
          </cell>
          <cell r="S1006">
            <v>0</v>
          </cell>
          <cell r="T1006">
            <v>35.051999999999992</v>
          </cell>
          <cell r="U1006">
            <v>0</v>
          </cell>
          <cell r="V1006">
            <v>0</v>
          </cell>
        </row>
        <row r="1007">
          <cell r="B1007" t="str">
            <v>2L203X102X12.7X9LLBB</v>
          </cell>
          <cell r="C1007">
            <v>58.782319999999999</v>
          </cell>
          <cell r="D1007">
            <v>7483.8559999999998</v>
          </cell>
          <cell r="E1007">
            <v>203.2</v>
          </cell>
          <cell r="F1007">
            <v>0</v>
          </cell>
          <cell r="G1007">
            <v>0</v>
          </cell>
          <cell r="H1007">
            <v>0</v>
          </cell>
          <cell r="I1007">
            <v>12.7</v>
          </cell>
          <cell r="J1007">
            <v>0</v>
          </cell>
          <cell r="K1007">
            <v>0</v>
          </cell>
          <cell r="L1007">
            <v>0</v>
          </cell>
          <cell r="M1007">
            <v>32133066.056319997</v>
          </cell>
          <cell r="N1007">
            <v>429341.07679999992</v>
          </cell>
          <cell r="O1007">
            <v>245805.95999999996</v>
          </cell>
          <cell r="P1007">
            <v>65.531999999999996</v>
          </cell>
          <cell r="Q1007">
            <v>0</v>
          </cell>
          <cell r="R1007">
            <v>0</v>
          </cell>
          <cell r="S1007">
            <v>0</v>
          </cell>
          <cell r="T1007">
            <v>38.099999999999994</v>
          </cell>
          <cell r="U1007">
            <v>0</v>
          </cell>
          <cell r="V1007">
            <v>0</v>
          </cell>
        </row>
        <row r="1008">
          <cell r="B1008" t="str">
            <v>2L203X102X12.7X19LLBB</v>
          </cell>
          <cell r="C1008">
            <v>58.782319999999999</v>
          </cell>
          <cell r="D1008">
            <v>7483.8559999999998</v>
          </cell>
          <cell r="E1008">
            <v>203.2</v>
          </cell>
          <cell r="F1008">
            <v>0</v>
          </cell>
          <cell r="G1008">
            <v>0</v>
          </cell>
          <cell r="H1008">
            <v>0</v>
          </cell>
          <cell r="I1008">
            <v>12.7</v>
          </cell>
          <cell r="J1008">
            <v>0</v>
          </cell>
          <cell r="K1008">
            <v>0</v>
          </cell>
          <cell r="L1008">
            <v>0</v>
          </cell>
          <cell r="M1008">
            <v>32133066.056319997</v>
          </cell>
          <cell r="N1008">
            <v>429341.07679999992</v>
          </cell>
          <cell r="O1008">
            <v>245805.95999999996</v>
          </cell>
          <cell r="P1008">
            <v>65.531999999999996</v>
          </cell>
          <cell r="Q1008">
            <v>0</v>
          </cell>
          <cell r="R1008">
            <v>0</v>
          </cell>
          <cell r="S1008">
            <v>0</v>
          </cell>
          <cell r="T1008">
            <v>41.401999999999994</v>
          </cell>
          <cell r="U1008">
            <v>0</v>
          </cell>
          <cell r="V1008">
            <v>0</v>
          </cell>
        </row>
        <row r="1009">
          <cell r="B1009" t="str">
            <v>2L203X102X11.1LLBB</v>
          </cell>
          <cell r="C1009">
            <v>51.787967999999992</v>
          </cell>
          <cell r="D1009">
            <v>6580.6319999999996</v>
          </cell>
          <cell r="E1009">
            <v>203.2</v>
          </cell>
          <cell r="F1009">
            <v>0</v>
          </cell>
          <cell r="G1009">
            <v>0</v>
          </cell>
          <cell r="H1009">
            <v>0</v>
          </cell>
          <cell r="I1009">
            <v>11.112499999999999</v>
          </cell>
          <cell r="J1009">
            <v>0</v>
          </cell>
          <cell r="K1009">
            <v>0</v>
          </cell>
          <cell r="L1009">
            <v>0</v>
          </cell>
          <cell r="M1009">
            <v>28511852.653599996</v>
          </cell>
          <cell r="N1009">
            <v>380179.88479999994</v>
          </cell>
          <cell r="O1009">
            <v>216309.24479999996</v>
          </cell>
          <cell r="P1009">
            <v>65.785999999999987</v>
          </cell>
          <cell r="Q1009">
            <v>0</v>
          </cell>
          <cell r="R1009">
            <v>0</v>
          </cell>
          <cell r="S1009">
            <v>0</v>
          </cell>
          <cell r="T1009">
            <v>34.798000000000002</v>
          </cell>
          <cell r="U1009">
            <v>0</v>
          </cell>
          <cell r="V1009">
            <v>0</v>
          </cell>
        </row>
        <row r="1010">
          <cell r="B1010" t="str">
            <v>2L203X102X11.1X9LLBB</v>
          </cell>
          <cell r="C1010">
            <v>51.787967999999992</v>
          </cell>
          <cell r="D1010">
            <v>6580.6319999999996</v>
          </cell>
          <cell r="E1010">
            <v>203.2</v>
          </cell>
          <cell r="F1010">
            <v>0</v>
          </cell>
          <cell r="G1010">
            <v>0</v>
          </cell>
          <cell r="H1010">
            <v>0</v>
          </cell>
          <cell r="I1010">
            <v>11.112499999999999</v>
          </cell>
          <cell r="J1010">
            <v>0</v>
          </cell>
          <cell r="K1010">
            <v>0</v>
          </cell>
          <cell r="L1010">
            <v>0</v>
          </cell>
          <cell r="M1010">
            <v>28511852.653599996</v>
          </cell>
          <cell r="N1010">
            <v>380179.88479999994</v>
          </cell>
          <cell r="O1010">
            <v>216309.24479999996</v>
          </cell>
          <cell r="P1010">
            <v>65.785999999999987</v>
          </cell>
          <cell r="Q1010">
            <v>0</v>
          </cell>
          <cell r="R1010">
            <v>0</v>
          </cell>
          <cell r="S1010">
            <v>0</v>
          </cell>
          <cell r="T1010">
            <v>37.845999999999997</v>
          </cell>
          <cell r="U1010">
            <v>0</v>
          </cell>
          <cell r="V1010">
            <v>0</v>
          </cell>
        </row>
        <row r="1011">
          <cell r="B1011" t="str">
            <v>2L203X102X11.1X19LLBB</v>
          </cell>
          <cell r="C1011">
            <v>51.787967999999992</v>
          </cell>
          <cell r="D1011">
            <v>6580.6319999999996</v>
          </cell>
          <cell r="E1011">
            <v>203.2</v>
          </cell>
          <cell r="F1011">
            <v>0</v>
          </cell>
          <cell r="G1011">
            <v>0</v>
          </cell>
          <cell r="H1011">
            <v>0</v>
          </cell>
          <cell r="I1011">
            <v>11.112499999999999</v>
          </cell>
          <cell r="J1011">
            <v>0</v>
          </cell>
          <cell r="K1011">
            <v>0</v>
          </cell>
          <cell r="L1011">
            <v>0</v>
          </cell>
          <cell r="M1011">
            <v>28511852.653599996</v>
          </cell>
          <cell r="N1011">
            <v>380179.88479999994</v>
          </cell>
          <cell r="O1011">
            <v>216309.24479999996</v>
          </cell>
          <cell r="P1011">
            <v>65.785999999999987</v>
          </cell>
          <cell r="Q1011">
            <v>0</v>
          </cell>
          <cell r="R1011">
            <v>0</v>
          </cell>
          <cell r="S1011">
            <v>0</v>
          </cell>
          <cell r="T1011">
            <v>41.148000000000003</v>
          </cell>
          <cell r="U1011">
            <v>0</v>
          </cell>
          <cell r="V1011">
            <v>0</v>
          </cell>
        </row>
        <row r="1012">
          <cell r="B1012" t="str">
            <v>2L178X102X19LLBB</v>
          </cell>
          <cell r="C1012">
            <v>77.979583999999988</v>
          </cell>
          <cell r="D1012">
            <v>9935.4639999999999</v>
          </cell>
          <cell r="E1012">
            <v>177.79999999999998</v>
          </cell>
          <cell r="F1012">
            <v>0</v>
          </cell>
          <cell r="G1012">
            <v>0</v>
          </cell>
          <cell r="H1012">
            <v>0</v>
          </cell>
          <cell r="I1012">
            <v>19.049999999999997</v>
          </cell>
          <cell r="J1012">
            <v>0</v>
          </cell>
          <cell r="K1012">
            <v>0</v>
          </cell>
          <cell r="L1012">
            <v>0</v>
          </cell>
          <cell r="M1012">
            <v>31467095.775359996</v>
          </cell>
          <cell r="N1012">
            <v>483418.38799999998</v>
          </cell>
          <cell r="O1012">
            <v>275302.6752</v>
          </cell>
          <cell r="P1012">
            <v>56.133999999999993</v>
          </cell>
          <cell r="Q1012">
            <v>0</v>
          </cell>
          <cell r="R1012">
            <v>0</v>
          </cell>
          <cell r="S1012">
            <v>0</v>
          </cell>
          <cell r="T1012">
            <v>37.591999999999999</v>
          </cell>
          <cell r="U1012">
            <v>0</v>
          </cell>
          <cell r="V1012">
            <v>0</v>
          </cell>
        </row>
        <row r="1013">
          <cell r="B1013" t="str">
            <v>2L178X102X19X9LLBB</v>
          </cell>
          <cell r="C1013">
            <v>77.979583999999988</v>
          </cell>
          <cell r="D1013">
            <v>9935.4639999999999</v>
          </cell>
          <cell r="E1013">
            <v>177.79999999999998</v>
          </cell>
          <cell r="F1013">
            <v>0</v>
          </cell>
          <cell r="G1013">
            <v>0</v>
          </cell>
          <cell r="H1013">
            <v>0</v>
          </cell>
          <cell r="I1013">
            <v>19.049999999999997</v>
          </cell>
          <cell r="J1013">
            <v>0</v>
          </cell>
          <cell r="K1013">
            <v>0</v>
          </cell>
          <cell r="L1013">
            <v>0</v>
          </cell>
          <cell r="M1013">
            <v>31467095.775359996</v>
          </cell>
          <cell r="N1013">
            <v>483418.38799999998</v>
          </cell>
          <cell r="O1013">
            <v>275302.6752</v>
          </cell>
          <cell r="P1013">
            <v>56.133999999999993</v>
          </cell>
          <cell r="Q1013">
            <v>0</v>
          </cell>
          <cell r="R1013">
            <v>0</v>
          </cell>
          <cell r="S1013">
            <v>0</v>
          </cell>
          <cell r="T1013">
            <v>40.893999999999998</v>
          </cell>
          <cell r="U1013">
            <v>0</v>
          </cell>
          <cell r="V1013">
            <v>0</v>
          </cell>
        </row>
        <row r="1014">
          <cell r="B1014" t="str">
            <v>2L178X102X19X19LLBB</v>
          </cell>
          <cell r="C1014">
            <v>77.979583999999988</v>
          </cell>
          <cell r="D1014">
            <v>9935.4639999999999</v>
          </cell>
          <cell r="E1014">
            <v>177.79999999999998</v>
          </cell>
          <cell r="F1014">
            <v>0</v>
          </cell>
          <cell r="G1014">
            <v>0</v>
          </cell>
          <cell r="H1014">
            <v>0</v>
          </cell>
          <cell r="I1014">
            <v>19.049999999999997</v>
          </cell>
          <cell r="J1014">
            <v>0</v>
          </cell>
          <cell r="K1014">
            <v>0</v>
          </cell>
          <cell r="L1014">
            <v>0</v>
          </cell>
          <cell r="M1014">
            <v>31467095.775359996</v>
          </cell>
          <cell r="N1014">
            <v>483418.38799999998</v>
          </cell>
          <cell r="O1014">
            <v>275302.6752</v>
          </cell>
          <cell r="P1014">
            <v>56.133999999999993</v>
          </cell>
          <cell r="Q1014">
            <v>0</v>
          </cell>
          <cell r="R1014">
            <v>0</v>
          </cell>
          <cell r="S1014">
            <v>0</v>
          </cell>
          <cell r="T1014">
            <v>44.449999999999996</v>
          </cell>
          <cell r="U1014">
            <v>0</v>
          </cell>
          <cell r="V1014">
            <v>0</v>
          </cell>
        </row>
        <row r="1015">
          <cell r="B1015" t="str">
            <v>2L178X102X15.9LLBB</v>
          </cell>
          <cell r="C1015">
            <v>65.776672000000005</v>
          </cell>
          <cell r="D1015">
            <v>8387.08</v>
          </cell>
          <cell r="E1015">
            <v>177.79999999999998</v>
          </cell>
          <cell r="F1015">
            <v>0</v>
          </cell>
          <cell r="G1015">
            <v>0</v>
          </cell>
          <cell r="H1015">
            <v>0</v>
          </cell>
          <cell r="I1015">
            <v>15.875</v>
          </cell>
          <cell r="J1015">
            <v>0</v>
          </cell>
          <cell r="K1015">
            <v>0</v>
          </cell>
          <cell r="L1015">
            <v>0</v>
          </cell>
          <cell r="M1015">
            <v>26930173.23632</v>
          </cell>
          <cell r="N1015">
            <v>411315.3064</v>
          </cell>
          <cell r="O1015">
            <v>232696.30879999997</v>
          </cell>
          <cell r="P1015">
            <v>56.641999999999996</v>
          </cell>
          <cell r="Q1015">
            <v>0</v>
          </cell>
          <cell r="R1015">
            <v>0</v>
          </cell>
          <cell r="S1015">
            <v>0</v>
          </cell>
          <cell r="T1015">
            <v>36.83</v>
          </cell>
          <cell r="U1015">
            <v>0</v>
          </cell>
          <cell r="V1015">
            <v>0</v>
          </cell>
        </row>
        <row r="1016">
          <cell r="B1016" t="str">
            <v>2L178X102X15.9X9LLBB</v>
          </cell>
          <cell r="C1016">
            <v>65.776672000000005</v>
          </cell>
          <cell r="D1016">
            <v>8387.08</v>
          </cell>
          <cell r="E1016">
            <v>177.79999999999998</v>
          </cell>
          <cell r="F1016">
            <v>0</v>
          </cell>
          <cell r="G1016">
            <v>0</v>
          </cell>
          <cell r="H1016">
            <v>0</v>
          </cell>
          <cell r="I1016">
            <v>15.875</v>
          </cell>
          <cell r="J1016">
            <v>0</v>
          </cell>
          <cell r="K1016">
            <v>0</v>
          </cell>
          <cell r="L1016">
            <v>0</v>
          </cell>
          <cell r="M1016">
            <v>26930173.23632</v>
          </cell>
          <cell r="N1016">
            <v>411315.3064</v>
          </cell>
          <cell r="O1016">
            <v>232696.30879999997</v>
          </cell>
          <cell r="P1016">
            <v>56.641999999999996</v>
          </cell>
          <cell r="Q1016">
            <v>0</v>
          </cell>
          <cell r="R1016">
            <v>0</v>
          </cell>
          <cell r="S1016">
            <v>0</v>
          </cell>
          <cell r="T1016">
            <v>40.131999999999998</v>
          </cell>
          <cell r="U1016">
            <v>0</v>
          </cell>
          <cell r="V1016">
            <v>0</v>
          </cell>
        </row>
        <row r="1017">
          <cell r="B1017" t="str">
            <v>2L178X102X15.9X19LLBB</v>
          </cell>
          <cell r="C1017">
            <v>65.776672000000005</v>
          </cell>
          <cell r="D1017">
            <v>8387.08</v>
          </cell>
          <cell r="E1017">
            <v>177.79999999999998</v>
          </cell>
          <cell r="F1017">
            <v>0</v>
          </cell>
          <cell r="G1017">
            <v>0</v>
          </cell>
          <cell r="H1017">
            <v>0</v>
          </cell>
          <cell r="I1017">
            <v>15.875</v>
          </cell>
          <cell r="J1017">
            <v>0</v>
          </cell>
          <cell r="K1017">
            <v>0</v>
          </cell>
          <cell r="L1017">
            <v>0</v>
          </cell>
          <cell r="M1017">
            <v>26930173.23632</v>
          </cell>
          <cell r="N1017">
            <v>411315.3064</v>
          </cell>
          <cell r="O1017">
            <v>232696.30879999997</v>
          </cell>
          <cell r="P1017">
            <v>56.641999999999996</v>
          </cell>
          <cell r="Q1017">
            <v>0</v>
          </cell>
          <cell r="R1017">
            <v>0</v>
          </cell>
          <cell r="S1017">
            <v>0</v>
          </cell>
          <cell r="T1017">
            <v>43.942</v>
          </cell>
          <cell r="U1017">
            <v>0</v>
          </cell>
          <cell r="V1017">
            <v>0</v>
          </cell>
        </row>
        <row r="1018">
          <cell r="B1018" t="str">
            <v>2L178X102X12.7LLBB</v>
          </cell>
          <cell r="C1018">
            <v>53.276127999999993</v>
          </cell>
          <cell r="D1018">
            <v>6774.1799999999994</v>
          </cell>
          <cell r="E1018">
            <v>177.79999999999998</v>
          </cell>
          <cell r="F1018">
            <v>0</v>
          </cell>
          <cell r="G1018">
            <v>0</v>
          </cell>
          <cell r="H1018">
            <v>0</v>
          </cell>
          <cell r="I1018">
            <v>12.7</v>
          </cell>
          <cell r="J1018">
            <v>0</v>
          </cell>
          <cell r="K1018">
            <v>0</v>
          </cell>
          <cell r="L1018">
            <v>0</v>
          </cell>
          <cell r="M1018">
            <v>22185134.984479997</v>
          </cell>
          <cell r="N1018">
            <v>334296.10559999995</v>
          </cell>
          <cell r="O1018">
            <v>190089.94239999997</v>
          </cell>
          <cell r="P1018">
            <v>57.15</v>
          </cell>
          <cell r="Q1018">
            <v>0</v>
          </cell>
          <cell r="R1018">
            <v>0</v>
          </cell>
          <cell r="S1018">
            <v>0</v>
          </cell>
          <cell r="T1018">
            <v>36.575999999999993</v>
          </cell>
          <cell r="U1018">
            <v>0</v>
          </cell>
          <cell r="V1018">
            <v>0</v>
          </cell>
        </row>
        <row r="1019">
          <cell r="B1019" t="str">
            <v>2L178X102X12.7X9LLBB</v>
          </cell>
          <cell r="C1019">
            <v>53.276127999999993</v>
          </cell>
          <cell r="D1019">
            <v>6774.1799999999994</v>
          </cell>
          <cell r="E1019">
            <v>177.79999999999998</v>
          </cell>
          <cell r="F1019">
            <v>0</v>
          </cell>
          <cell r="G1019">
            <v>0</v>
          </cell>
          <cell r="H1019">
            <v>0</v>
          </cell>
          <cell r="I1019">
            <v>12.7</v>
          </cell>
          <cell r="J1019">
            <v>0</v>
          </cell>
          <cell r="K1019">
            <v>0</v>
          </cell>
          <cell r="L1019">
            <v>0</v>
          </cell>
          <cell r="M1019">
            <v>22185134.984479997</v>
          </cell>
          <cell r="N1019">
            <v>334296.10559999995</v>
          </cell>
          <cell r="O1019">
            <v>190089.94239999997</v>
          </cell>
          <cell r="P1019">
            <v>57.15</v>
          </cell>
          <cell r="Q1019">
            <v>0</v>
          </cell>
          <cell r="R1019">
            <v>0</v>
          </cell>
          <cell r="S1019">
            <v>0</v>
          </cell>
          <cell r="T1019">
            <v>39.624000000000002</v>
          </cell>
          <cell r="U1019">
            <v>0</v>
          </cell>
          <cell r="V1019">
            <v>0</v>
          </cell>
        </row>
        <row r="1020">
          <cell r="B1020" t="str">
            <v>2L178X102X12.7X19LLBB</v>
          </cell>
          <cell r="C1020">
            <v>53.276127999999993</v>
          </cell>
          <cell r="D1020">
            <v>6774.1799999999994</v>
          </cell>
          <cell r="E1020">
            <v>177.79999999999998</v>
          </cell>
          <cell r="F1020">
            <v>0</v>
          </cell>
          <cell r="G1020">
            <v>0</v>
          </cell>
          <cell r="H1020">
            <v>0</v>
          </cell>
          <cell r="I1020">
            <v>12.7</v>
          </cell>
          <cell r="J1020">
            <v>0</v>
          </cell>
          <cell r="K1020">
            <v>0</v>
          </cell>
          <cell r="L1020">
            <v>0</v>
          </cell>
          <cell r="M1020">
            <v>22185134.984479997</v>
          </cell>
          <cell r="N1020">
            <v>334296.10559999995</v>
          </cell>
          <cell r="O1020">
            <v>190089.94239999997</v>
          </cell>
          <cell r="P1020">
            <v>57.15</v>
          </cell>
          <cell r="Q1020">
            <v>0</v>
          </cell>
          <cell r="R1020">
            <v>0</v>
          </cell>
          <cell r="S1020">
            <v>0</v>
          </cell>
          <cell r="T1020">
            <v>43.18</v>
          </cell>
          <cell r="U1020">
            <v>0</v>
          </cell>
          <cell r="V1020">
            <v>0</v>
          </cell>
        </row>
        <row r="1021">
          <cell r="B1021" t="str">
            <v>2L178X102X11.1LLBB</v>
          </cell>
          <cell r="C1021">
            <v>46.877040000000001</v>
          </cell>
          <cell r="D1021">
            <v>5980.6331999999993</v>
          </cell>
          <cell r="E1021">
            <v>177.79999999999998</v>
          </cell>
          <cell r="F1021">
            <v>0</v>
          </cell>
          <cell r="G1021">
            <v>0</v>
          </cell>
          <cell r="H1021">
            <v>0</v>
          </cell>
          <cell r="I1021">
            <v>11.112499999999999</v>
          </cell>
          <cell r="J1021">
            <v>0</v>
          </cell>
          <cell r="K1021">
            <v>0</v>
          </cell>
          <cell r="L1021">
            <v>0</v>
          </cell>
          <cell r="M1021">
            <v>19687746.430879995</v>
          </cell>
          <cell r="N1021">
            <v>296605.85839999997</v>
          </cell>
          <cell r="O1021">
            <v>167148.05279999998</v>
          </cell>
          <cell r="P1021">
            <v>57.403999999999989</v>
          </cell>
          <cell r="Q1021">
            <v>0</v>
          </cell>
          <cell r="R1021">
            <v>0</v>
          </cell>
          <cell r="S1021">
            <v>0</v>
          </cell>
          <cell r="T1021">
            <v>36.321999999999996</v>
          </cell>
          <cell r="U1021">
            <v>0</v>
          </cell>
          <cell r="V1021">
            <v>0</v>
          </cell>
        </row>
        <row r="1022">
          <cell r="B1022" t="str">
            <v>2L178X102X11.1X9LLBB</v>
          </cell>
          <cell r="C1022">
            <v>46.877040000000001</v>
          </cell>
          <cell r="D1022">
            <v>5980.6331999999993</v>
          </cell>
          <cell r="E1022">
            <v>177.79999999999998</v>
          </cell>
          <cell r="F1022">
            <v>0</v>
          </cell>
          <cell r="G1022">
            <v>0</v>
          </cell>
          <cell r="H1022">
            <v>0</v>
          </cell>
          <cell r="I1022">
            <v>11.112499999999999</v>
          </cell>
          <cell r="J1022">
            <v>0</v>
          </cell>
          <cell r="K1022">
            <v>0</v>
          </cell>
          <cell r="L1022">
            <v>0</v>
          </cell>
          <cell r="M1022">
            <v>19687746.430879995</v>
          </cell>
          <cell r="N1022">
            <v>296605.85839999997</v>
          </cell>
          <cell r="O1022">
            <v>167148.05279999998</v>
          </cell>
          <cell r="P1022">
            <v>57.403999999999989</v>
          </cell>
          <cell r="Q1022">
            <v>0</v>
          </cell>
          <cell r="R1022">
            <v>0</v>
          </cell>
          <cell r="S1022">
            <v>0</v>
          </cell>
          <cell r="T1022">
            <v>39.369999999999997</v>
          </cell>
          <cell r="U1022">
            <v>0</v>
          </cell>
          <cell r="V1022">
            <v>0</v>
          </cell>
        </row>
        <row r="1023">
          <cell r="B1023" t="str">
            <v>2L178X102X11.1X19LLBB</v>
          </cell>
          <cell r="C1023">
            <v>46.877040000000001</v>
          </cell>
          <cell r="D1023">
            <v>5980.6331999999993</v>
          </cell>
          <cell r="E1023">
            <v>177.79999999999998</v>
          </cell>
          <cell r="F1023">
            <v>0</v>
          </cell>
          <cell r="G1023">
            <v>0</v>
          </cell>
          <cell r="H1023">
            <v>0</v>
          </cell>
          <cell r="I1023">
            <v>11.112499999999999</v>
          </cell>
          <cell r="J1023">
            <v>0</v>
          </cell>
          <cell r="K1023">
            <v>0</v>
          </cell>
          <cell r="L1023">
            <v>0</v>
          </cell>
          <cell r="M1023">
            <v>19687746.430879995</v>
          </cell>
          <cell r="N1023">
            <v>296605.85839999997</v>
          </cell>
          <cell r="O1023">
            <v>167148.05279999998</v>
          </cell>
          <cell r="P1023">
            <v>57.403999999999989</v>
          </cell>
          <cell r="Q1023">
            <v>0</v>
          </cell>
          <cell r="R1023">
            <v>0</v>
          </cell>
          <cell r="S1023">
            <v>0</v>
          </cell>
          <cell r="T1023">
            <v>42.671999999999997</v>
          </cell>
          <cell r="U1023">
            <v>0</v>
          </cell>
          <cell r="V1023">
            <v>0</v>
          </cell>
        </row>
        <row r="1024">
          <cell r="B1024" t="str">
            <v>2L178X102X9.5LLBB</v>
          </cell>
          <cell r="C1024">
            <v>40.477951999999995</v>
          </cell>
          <cell r="D1024">
            <v>5161.28</v>
          </cell>
          <cell r="E1024">
            <v>177.79999999999998</v>
          </cell>
          <cell r="F1024">
            <v>0</v>
          </cell>
          <cell r="G1024">
            <v>0</v>
          </cell>
          <cell r="H1024">
            <v>0</v>
          </cell>
          <cell r="I1024">
            <v>9.5249999999999986</v>
          </cell>
          <cell r="J1024">
            <v>0</v>
          </cell>
          <cell r="K1024">
            <v>0</v>
          </cell>
          <cell r="L1024">
            <v>0</v>
          </cell>
          <cell r="M1024">
            <v>17107111.592159998</v>
          </cell>
          <cell r="N1024">
            <v>255638.19839999996</v>
          </cell>
          <cell r="O1024">
            <v>144697.77511999998</v>
          </cell>
          <cell r="P1024">
            <v>57.657999999999994</v>
          </cell>
          <cell r="Q1024">
            <v>0</v>
          </cell>
          <cell r="R1024">
            <v>0</v>
          </cell>
          <cell r="S1024">
            <v>0</v>
          </cell>
          <cell r="T1024">
            <v>36.067999999999998</v>
          </cell>
          <cell r="U1024">
            <v>0</v>
          </cell>
          <cell r="V1024">
            <v>0</v>
          </cell>
        </row>
        <row r="1025">
          <cell r="B1025" t="str">
            <v>2L178X102X9.5X9LLBB</v>
          </cell>
          <cell r="C1025">
            <v>40.477951999999995</v>
          </cell>
          <cell r="D1025">
            <v>5161.28</v>
          </cell>
          <cell r="E1025">
            <v>177.79999999999998</v>
          </cell>
          <cell r="F1025">
            <v>0</v>
          </cell>
          <cell r="G1025">
            <v>0</v>
          </cell>
          <cell r="H1025">
            <v>0</v>
          </cell>
          <cell r="I1025">
            <v>9.5249999999999986</v>
          </cell>
          <cell r="J1025">
            <v>0</v>
          </cell>
          <cell r="K1025">
            <v>0</v>
          </cell>
          <cell r="L1025">
            <v>0</v>
          </cell>
          <cell r="M1025">
            <v>17107111.592159998</v>
          </cell>
          <cell r="N1025">
            <v>255638.19839999996</v>
          </cell>
          <cell r="O1025">
            <v>144697.77511999998</v>
          </cell>
          <cell r="P1025">
            <v>57.657999999999994</v>
          </cell>
          <cell r="Q1025">
            <v>0</v>
          </cell>
          <cell r="R1025">
            <v>0</v>
          </cell>
          <cell r="S1025">
            <v>0</v>
          </cell>
          <cell r="T1025">
            <v>39.116</v>
          </cell>
          <cell r="U1025">
            <v>0</v>
          </cell>
          <cell r="V1025">
            <v>0</v>
          </cell>
        </row>
        <row r="1026">
          <cell r="B1026" t="str">
            <v>2L178X102X9.5X19LLBB</v>
          </cell>
          <cell r="C1026">
            <v>40.477951999999995</v>
          </cell>
          <cell r="D1026">
            <v>5161.28</v>
          </cell>
          <cell r="E1026">
            <v>177.79999999999998</v>
          </cell>
          <cell r="F1026">
            <v>0</v>
          </cell>
          <cell r="G1026">
            <v>0</v>
          </cell>
          <cell r="H1026">
            <v>0</v>
          </cell>
          <cell r="I1026">
            <v>9.5249999999999986</v>
          </cell>
          <cell r="J1026">
            <v>0</v>
          </cell>
          <cell r="K1026">
            <v>0</v>
          </cell>
          <cell r="L1026">
            <v>0</v>
          </cell>
          <cell r="M1026">
            <v>17107111.592159998</v>
          </cell>
          <cell r="N1026">
            <v>255638.19839999996</v>
          </cell>
          <cell r="O1026">
            <v>144697.77511999998</v>
          </cell>
          <cell r="P1026">
            <v>57.657999999999994</v>
          </cell>
          <cell r="Q1026">
            <v>0</v>
          </cell>
          <cell r="R1026">
            <v>0</v>
          </cell>
          <cell r="S1026">
            <v>0</v>
          </cell>
          <cell r="T1026">
            <v>42.417999999999999</v>
          </cell>
          <cell r="U1026">
            <v>0</v>
          </cell>
          <cell r="V1026">
            <v>0</v>
          </cell>
        </row>
        <row r="1027">
          <cell r="B1027" t="str">
            <v>2L152X102X22.2LLBB</v>
          </cell>
          <cell r="C1027">
            <v>80.807087999999993</v>
          </cell>
          <cell r="D1027">
            <v>10322.56</v>
          </cell>
          <cell r="E1027">
            <v>152.39999999999998</v>
          </cell>
          <cell r="F1027">
            <v>0</v>
          </cell>
          <cell r="G1027">
            <v>0</v>
          </cell>
          <cell r="H1027">
            <v>0</v>
          </cell>
          <cell r="I1027">
            <v>22.224999999999998</v>
          </cell>
          <cell r="J1027">
            <v>0</v>
          </cell>
          <cell r="K1027">
            <v>0</v>
          </cell>
          <cell r="L1027">
            <v>0</v>
          </cell>
          <cell r="M1027">
            <v>23059220.978239998</v>
          </cell>
          <cell r="N1027">
            <v>414592.71919999999</v>
          </cell>
          <cell r="O1027">
            <v>234335.01519999999</v>
          </cell>
          <cell r="P1027">
            <v>47.244</v>
          </cell>
          <cell r="Q1027">
            <v>0</v>
          </cell>
          <cell r="R1027">
            <v>0</v>
          </cell>
          <cell r="S1027">
            <v>0</v>
          </cell>
          <cell r="T1027">
            <v>39.878</v>
          </cell>
          <cell r="U1027">
            <v>0</v>
          </cell>
          <cell r="V1027">
            <v>0</v>
          </cell>
        </row>
        <row r="1028">
          <cell r="B1028" t="str">
            <v>2L152X102X22.2X9LLBB</v>
          </cell>
          <cell r="C1028">
            <v>80.807087999999993</v>
          </cell>
          <cell r="D1028">
            <v>10322.56</v>
          </cell>
          <cell r="E1028">
            <v>152.39999999999998</v>
          </cell>
          <cell r="F1028">
            <v>0</v>
          </cell>
          <cell r="G1028">
            <v>0</v>
          </cell>
          <cell r="H1028">
            <v>0</v>
          </cell>
          <cell r="I1028">
            <v>22.224999999999998</v>
          </cell>
          <cell r="J1028">
            <v>0</v>
          </cell>
          <cell r="K1028">
            <v>0</v>
          </cell>
          <cell r="L1028">
            <v>0</v>
          </cell>
          <cell r="M1028">
            <v>23059220.978239998</v>
          </cell>
          <cell r="N1028">
            <v>414592.71919999999</v>
          </cell>
          <cell r="O1028">
            <v>234335.01519999999</v>
          </cell>
          <cell r="P1028">
            <v>47.244</v>
          </cell>
          <cell r="Q1028">
            <v>0</v>
          </cell>
          <cell r="R1028">
            <v>0</v>
          </cell>
          <cell r="S1028">
            <v>0</v>
          </cell>
          <cell r="T1028">
            <v>43.433999999999997</v>
          </cell>
          <cell r="U1028">
            <v>0</v>
          </cell>
          <cell r="V1028">
            <v>0</v>
          </cell>
        </row>
        <row r="1029">
          <cell r="B1029" t="str">
            <v>2L152X102X22.2X19LLBB</v>
          </cell>
          <cell r="C1029">
            <v>80.807087999999993</v>
          </cell>
          <cell r="D1029">
            <v>10322.56</v>
          </cell>
          <cell r="E1029">
            <v>152.39999999999998</v>
          </cell>
          <cell r="F1029">
            <v>0</v>
          </cell>
          <cell r="G1029">
            <v>0</v>
          </cell>
          <cell r="H1029">
            <v>0</v>
          </cell>
          <cell r="I1029">
            <v>22.224999999999998</v>
          </cell>
          <cell r="J1029">
            <v>0</v>
          </cell>
          <cell r="K1029">
            <v>0</v>
          </cell>
          <cell r="L1029">
            <v>0</v>
          </cell>
          <cell r="M1029">
            <v>23059220.978239998</v>
          </cell>
          <cell r="N1029">
            <v>414592.71919999999</v>
          </cell>
          <cell r="O1029">
            <v>234335.01519999999</v>
          </cell>
          <cell r="P1029">
            <v>47.244</v>
          </cell>
          <cell r="Q1029">
            <v>0</v>
          </cell>
          <cell r="R1029">
            <v>0</v>
          </cell>
          <cell r="S1029">
            <v>0</v>
          </cell>
          <cell r="T1029">
            <v>47.244</v>
          </cell>
          <cell r="U1029">
            <v>0</v>
          </cell>
          <cell r="V1029">
            <v>0</v>
          </cell>
        </row>
        <row r="1030">
          <cell r="B1030" t="str">
            <v>2L152X102X19LLBB</v>
          </cell>
          <cell r="C1030">
            <v>70.241152</v>
          </cell>
          <cell r="D1030">
            <v>8967.7240000000002</v>
          </cell>
          <cell r="E1030">
            <v>152.39999999999998</v>
          </cell>
          <cell r="F1030">
            <v>0</v>
          </cell>
          <cell r="G1030">
            <v>0</v>
          </cell>
          <cell r="H1030">
            <v>0</v>
          </cell>
          <cell r="I1030">
            <v>19.049999999999997</v>
          </cell>
          <cell r="J1030">
            <v>0</v>
          </cell>
          <cell r="K1030">
            <v>0</v>
          </cell>
          <cell r="L1030">
            <v>0</v>
          </cell>
          <cell r="M1030">
            <v>20353716.711839996</v>
          </cell>
          <cell r="N1030">
            <v>363792.82079999993</v>
          </cell>
          <cell r="O1030">
            <v>204838.3</v>
          </cell>
          <cell r="P1030">
            <v>47.751999999999995</v>
          </cell>
          <cell r="Q1030">
            <v>0</v>
          </cell>
          <cell r="R1030">
            <v>0</v>
          </cell>
          <cell r="S1030">
            <v>0</v>
          </cell>
          <cell r="T1030">
            <v>39.369999999999997</v>
          </cell>
          <cell r="U1030">
            <v>0</v>
          </cell>
          <cell r="V1030">
            <v>0</v>
          </cell>
        </row>
        <row r="1031">
          <cell r="B1031" t="str">
            <v>2L152X102X19X9LLBB</v>
          </cell>
          <cell r="C1031">
            <v>70.241152</v>
          </cell>
          <cell r="D1031">
            <v>8967.7240000000002</v>
          </cell>
          <cell r="E1031">
            <v>152.39999999999998</v>
          </cell>
          <cell r="F1031">
            <v>0</v>
          </cell>
          <cell r="G1031">
            <v>0</v>
          </cell>
          <cell r="H1031">
            <v>0</v>
          </cell>
          <cell r="I1031">
            <v>19.049999999999997</v>
          </cell>
          <cell r="J1031">
            <v>0</v>
          </cell>
          <cell r="K1031">
            <v>0</v>
          </cell>
          <cell r="L1031">
            <v>0</v>
          </cell>
          <cell r="M1031">
            <v>20353716.711839996</v>
          </cell>
          <cell r="N1031">
            <v>363792.82079999993</v>
          </cell>
          <cell r="O1031">
            <v>204838.3</v>
          </cell>
          <cell r="P1031">
            <v>47.751999999999995</v>
          </cell>
          <cell r="Q1031">
            <v>0</v>
          </cell>
          <cell r="R1031">
            <v>0</v>
          </cell>
          <cell r="S1031">
            <v>0</v>
          </cell>
          <cell r="T1031">
            <v>42.671999999999997</v>
          </cell>
          <cell r="U1031">
            <v>0</v>
          </cell>
          <cell r="V1031">
            <v>0</v>
          </cell>
        </row>
        <row r="1032">
          <cell r="B1032" t="str">
            <v>2L152X102X19X19LLBB</v>
          </cell>
          <cell r="C1032">
            <v>70.241152</v>
          </cell>
          <cell r="D1032">
            <v>8967.7240000000002</v>
          </cell>
          <cell r="E1032">
            <v>152.39999999999998</v>
          </cell>
          <cell r="F1032">
            <v>0</v>
          </cell>
          <cell r="G1032">
            <v>0</v>
          </cell>
          <cell r="H1032">
            <v>0</v>
          </cell>
          <cell r="I1032">
            <v>19.049999999999997</v>
          </cell>
          <cell r="J1032">
            <v>0</v>
          </cell>
          <cell r="K1032">
            <v>0</v>
          </cell>
          <cell r="L1032">
            <v>0</v>
          </cell>
          <cell r="M1032">
            <v>20353716.711839996</v>
          </cell>
          <cell r="N1032">
            <v>363792.82079999993</v>
          </cell>
          <cell r="O1032">
            <v>204838.3</v>
          </cell>
          <cell r="P1032">
            <v>47.751999999999995</v>
          </cell>
          <cell r="Q1032">
            <v>0</v>
          </cell>
          <cell r="R1032">
            <v>0</v>
          </cell>
          <cell r="S1032">
            <v>0</v>
          </cell>
          <cell r="T1032">
            <v>46.481999999999999</v>
          </cell>
          <cell r="U1032">
            <v>0</v>
          </cell>
          <cell r="V1032">
            <v>0</v>
          </cell>
        </row>
        <row r="1033">
          <cell r="B1033" t="str">
            <v>2L152X102X15.9LLBB</v>
          </cell>
          <cell r="C1033">
            <v>59.377583999999992</v>
          </cell>
          <cell r="D1033">
            <v>7548.3719999999994</v>
          </cell>
          <cell r="E1033">
            <v>152.39999999999998</v>
          </cell>
          <cell r="F1033">
            <v>0</v>
          </cell>
          <cell r="G1033">
            <v>0</v>
          </cell>
          <cell r="H1033">
            <v>0</v>
          </cell>
          <cell r="I1033">
            <v>15.875</v>
          </cell>
          <cell r="J1033">
            <v>0</v>
          </cell>
          <cell r="K1033">
            <v>0</v>
          </cell>
          <cell r="L1033">
            <v>0</v>
          </cell>
          <cell r="M1033">
            <v>17481719.8752</v>
          </cell>
          <cell r="N1033">
            <v>309715.50959999993</v>
          </cell>
          <cell r="O1033">
            <v>173702.87839999999</v>
          </cell>
          <cell r="P1033">
            <v>48.005999999999993</v>
          </cell>
          <cell r="Q1033">
            <v>0</v>
          </cell>
          <cell r="R1033">
            <v>0</v>
          </cell>
          <cell r="S1033">
            <v>0</v>
          </cell>
          <cell r="T1033">
            <v>38.862000000000002</v>
          </cell>
          <cell r="U1033">
            <v>0</v>
          </cell>
          <cell r="V1033">
            <v>0</v>
          </cell>
        </row>
        <row r="1034">
          <cell r="B1034" t="str">
            <v>2L152X102X15.9X9LLBB</v>
          </cell>
          <cell r="C1034">
            <v>59.377583999999992</v>
          </cell>
          <cell r="D1034">
            <v>7548.3719999999994</v>
          </cell>
          <cell r="E1034">
            <v>152.39999999999998</v>
          </cell>
          <cell r="F1034">
            <v>0</v>
          </cell>
          <cell r="G1034">
            <v>0</v>
          </cell>
          <cell r="H1034">
            <v>0</v>
          </cell>
          <cell r="I1034">
            <v>15.875</v>
          </cell>
          <cell r="J1034">
            <v>0</v>
          </cell>
          <cell r="K1034">
            <v>0</v>
          </cell>
          <cell r="L1034">
            <v>0</v>
          </cell>
          <cell r="M1034">
            <v>17481719.8752</v>
          </cell>
          <cell r="N1034">
            <v>309715.50959999993</v>
          </cell>
          <cell r="O1034">
            <v>173702.87839999999</v>
          </cell>
          <cell r="P1034">
            <v>48.005999999999993</v>
          </cell>
          <cell r="Q1034">
            <v>0</v>
          </cell>
          <cell r="R1034">
            <v>0</v>
          </cell>
          <cell r="S1034">
            <v>0</v>
          </cell>
          <cell r="T1034">
            <v>42.163999999999994</v>
          </cell>
          <cell r="U1034">
            <v>0</v>
          </cell>
          <cell r="V1034">
            <v>0</v>
          </cell>
        </row>
        <row r="1035">
          <cell r="B1035" t="str">
            <v>2L152X102X15.9X19LLBB</v>
          </cell>
          <cell r="C1035">
            <v>59.377583999999992</v>
          </cell>
          <cell r="D1035">
            <v>7548.3719999999994</v>
          </cell>
          <cell r="E1035">
            <v>152.39999999999998</v>
          </cell>
          <cell r="F1035">
            <v>0</v>
          </cell>
          <cell r="G1035">
            <v>0</v>
          </cell>
          <cell r="H1035">
            <v>0</v>
          </cell>
          <cell r="I1035">
            <v>15.875</v>
          </cell>
          <cell r="J1035">
            <v>0</v>
          </cell>
          <cell r="K1035">
            <v>0</v>
          </cell>
          <cell r="L1035">
            <v>0</v>
          </cell>
          <cell r="M1035">
            <v>17481719.8752</v>
          </cell>
          <cell r="N1035">
            <v>309715.50959999993</v>
          </cell>
          <cell r="O1035">
            <v>173702.87839999999</v>
          </cell>
          <cell r="P1035">
            <v>48.005999999999993</v>
          </cell>
          <cell r="Q1035">
            <v>0</v>
          </cell>
          <cell r="R1035">
            <v>0</v>
          </cell>
          <cell r="S1035">
            <v>0</v>
          </cell>
          <cell r="T1035">
            <v>45.72</v>
          </cell>
          <cell r="U1035">
            <v>0</v>
          </cell>
          <cell r="V1035">
            <v>0</v>
          </cell>
        </row>
        <row r="1036">
          <cell r="B1036" t="str">
            <v>2L152X102X14.3LLBB</v>
          </cell>
          <cell r="C1036">
            <v>53.722575999999997</v>
          </cell>
          <cell r="D1036">
            <v>6838.695999999999</v>
          </cell>
          <cell r="E1036">
            <v>152.39999999999998</v>
          </cell>
          <cell r="F1036">
            <v>0</v>
          </cell>
          <cell r="G1036">
            <v>0</v>
          </cell>
          <cell r="H1036">
            <v>0</v>
          </cell>
          <cell r="I1036">
            <v>14.2875</v>
          </cell>
          <cell r="J1036">
            <v>0</v>
          </cell>
          <cell r="K1036">
            <v>0</v>
          </cell>
          <cell r="L1036">
            <v>0</v>
          </cell>
          <cell r="M1036">
            <v>15983286.743039997</v>
          </cell>
          <cell r="N1036">
            <v>281857.50079999998</v>
          </cell>
          <cell r="O1036">
            <v>157479.68503999998</v>
          </cell>
          <cell r="P1036">
            <v>48.26</v>
          </cell>
          <cell r="Q1036">
            <v>0</v>
          </cell>
          <cell r="R1036">
            <v>0</v>
          </cell>
          <cell r="S1036">
            <v>0</v>
          </cell>
          <cell r="T1036">
            <v>38.607999999999997</v>
          </cell>
          <cell r="U1036">
            <v>0</v>
          </cell>
          <cell r="V1036">
            <v>0</v>
          </cell>
        </row>
        <row r="1037">
          <cell r="B1037" t="str">
            <v>2L152X102X14.3X9LLBB</v>
          </cell>
          <cell r="C1037">
            <v>53.722575999999997</v>
          </cell>
          <cell r="D1037">
            <v>6838.695999999999</v>
          </cell>
          <cell r="E1037">
            <v>152.39999999999998</v>
          </cell>
          <cell r="F1037">
            <v>0</v>
          </cell>
          <cell r="G1037">
            <v>0</v>
          </cell>
          <cell r="H1037">
            <v>0</v>
          </cell>
          <cell r="I1037">
            <v>14.2875</v>
          </cell>
          <cell r="J1037">
            <v>0</v>
          </cell>
          <cell r="K1037">
            <v>0</v>
          </cell>
          <cell r="L1037">
            <v>0</v>
          </cell>
          <cell r="M1037">
            <v>15983286.743039997</v>
          </cell>
          <cell r="N1037">
            <v>281857.50079999998</v>
          </cell>
          <cell r="O1037">
            <v>157479.68503999998</v>
          </cell>
          <cell r="P1037">
            <v>48.26</v>
          </cell>
          <cell r="Q1037">
            <v>0</v>
          </cell>
          <cell r="R1037">
            <v>0</v>
          </cell>
          <cell r="S1037">
            <v>0</v>
          </cell>
          <cell r="T1037">
            <v>41.91</v>
          </cell>
          <cell r="U1037">
            <v>0</v>
          </cell>
          <cell r="V1037">
            <v>0</v>
          </cell>
        </row>
        <row r="1038">
          <cell r="B1038" t="str">
            <v>2L152X102X14.3X19LLBB</v>
          </cell>
          <cell r="C1038">
            <v>53.722575999999997</v>
          </cell>
          <cell r="D1038">
            <v>6838.695999999999</v>
          </cell>
          <cell r="E1038">
            <v>152.39999999999998</v>
          </cell>
          <cell r="F1038">
            <v>0</v>
          </cell>
          <cell r="G1038">
            <v>0</v>
          </cell>
          <cell r="H1038">
            <v>0</v>
          </cell>
          <cell r="I1038">
            <v>14.2875</v>
          </cell>
          <cell r="J1038">
            <v>0</v>
          </cell>
          <cell r="K1038">
            <v>0</v>
          </cell>
          <cell r="L1038">
            <v>0</v>
          </cell>
          <cell r="M1038">
            <v>15983286.743039997</v>
          </cell>
          <cell r="N1038">
            <v>281857.50079999998</v>
          </cell>
          <cell r="O1038">
            <v>157479.68503999998</v>
          </cell>
          <cell r="P1038">
            <v>48.26</v>
          </cell>
          <cell r="Q1038">
            <v>0</v>
          </cell>
          <cell r="R1038">
            <v>0</v>
          </cell>
          <cell r="S1038">
            <v>0</v>
          </cell>
          <cell r="T1038">
            <v>45.466000000000001</v>
          </cell>
          <cell r="U1038">
            <v>0</v>
          </cell>
          <cell r="V1038">
            <v>0</v>
          </cell>
        </row>
        <row r="1039">
          <cell r="B1039" t="str">
            <v>2L152X102X12.7LLBB</v>
          </cell>
          <cell r="C1039">
            <v>48.067567999999994</v>
          </cell>
          <cell r="D1039">
            <v>6129.0199999999995</v>
          </cell>
          <cell r="E1039">
            <v>152.39999999999998</v>
          </cell>
          <cell r="F1039">
            <v>0</v>
          </cell>
          <cell r="G1039">
            <v>0</v>
          </cell>
          <cell r="H1039">
            <v>0</v>
          </cell>
          <cell r="I1039">
            <v>12.7</v>
          </cell>
          <cell r="J1039">
            <v>0</v>
          </cell>
          <cell r="K1039">
            <v>0</v>
          </cell>
          <cell r="L1039">
            <v>0</v>
          </cell>
          <cell r="M1039">
            <v>14443230.468319999</v>
          </cell>
          <cell r="N1039">
            <v>252360.78559999997</v>
          </cell>
          <cell r="O1039">
            <v>141420.36231999999</v>
          </cell>
          <cell r="P1039">
            <v>48.513999999999996</v>
          </cell>
          <cell r="Q1039">
            <v>0</v>
          </cell>
          <cell r="R1039">
            <v>0</v>
          </cell>
          <cell r="S1039">
            <v>0</v>
          </cell>
          <cell r="T1039">
            <v>38.353999999999999</v>
          </cell>
          <cell r="U1039">
            <v>0</v>
          </cell>
          <cell r="V1039">
            <v>0</v>
          </cell>
        </row>
        <row r="1040">
          <cell r="B1040" t="str">
            <v>2L152X102X12.7X9LLBB</v>
          </cell>
          <cell r="C1040">
            <v>48.067567999999994</v>
          </cell>
          <cell r="D1040">
            <v>6129.0199999999995</v>
          </cell>
          <cell r="E1040">
            <v>152.39999999999998</v>
          </cell>
          <cell r="F1040">
            <v>0</v>
          </cell>
          <cell r="G1040">
            <v>0</v>
          </cell>
          <cell r="H1040">
            <v>0</v>
          </cell>
          <cell r="I1040">
            <v>12.7</v>
          </cell>
          <cell r="J1040">
            <v>0</v>
          </cell>
          <cell r="K1040">
            <v>0</v>
          </cell>
          <cell r="L1040">
            <v>0</v>
          </cell>
          <cell r="M1040">
            <v>14443230.468319999</v>
          </cell>
          <cell r="N1040">
            <v>252360.78559999997</v>
          </cell>
          <cell r="O1040">
            <v>141420.36231999999</v>
          </cell>
          <cell r="P1040">
            <v>48.513999999999996</v>
          </cell>
          <cell r="Q1040">
            <v>0</v>
          </cell>
          <cell r="R1040">
            <v>0</v>
          </cell>
          <cell r="S1040">
            <v>0</v>
          </cell>
          <cell r="T1040">
            <v>41.655999999999992</v>
          </cell>
          <cell r="U1040">
            <v>0</v>
          </cell>
          <cell r="V1040">
            <v>0</v>
          </cell>
        </row>
        <row r="1041">
          <cell r="B1041" t="str">
            <v>2L152X102X12.7X19LLBB</v>
          </cell>
          <cell r="C1041">
            <v>48.067567999999994</v>
          </cell>
          <cell r="D1041">
            <v>6129.0199999999995</v>
          </cell>
          <cell r="E1041">
            <v>152.39999999999998</v>
          </cell>
          <cell r="F1041">
            <v>0</v>
          </cell>
          <cell r="G1041">
            <v>0</v>
          </cell>
          <cell r="H1041">
            <v>0</v>
          </cell>
          <cell r="I1041">
            <v>12.7</v>
          </cell>
          <cell r="J1041">
            <v>0</v>
          </cell>
          <cell r="K1041">
            <v>0</v>
          </cell>
          <cell r="L1041">
            <v>0</v>
          </cell>
          <cell r="M1041">
            <v>14443230.468319999</v>
          </cell>
          <cell r="N1041">
            <v>252360.78559999997</v>
          </cell>
          <cell r="O1041">
            <v>141420.36231999999</v>
          </cell>
          <cell r="P1041">
            <v>48.513999999999996</v>
          </cell>
          <cell r="Q1041">
            <v>0</v>
          </cell>
          <cell r="R1041">
            <v>0</v>
          </cell>
          <cell r="S1041">
            <v>0</v>
          </cell>
          <cell r="T1041">
            <v>44.957999999999998</v>
          </cell>
          <cell r="U1041">
            <v>0</v>
          </cell>
          <cell r="V1041">
            <v>0</v>
          </cell>
        </row>
        <row r="1042">
          <cell r="B1042" t="str">
            <v>2L152X102X11.1LLBB</v>
          </cell>
          <cell r="C1042">
            <v>42.412559999999999</v>
          </cell>
          <cell r="D1042">
            <v>5393.5375999999997</v>
          </cell>
          <cell r="E1042">
            <v>152.39999999999998</v>
          </cell>
          <cell r="F1042">
            <v>0</v>
          </cell>
          <cell r="G1042">
            <v>0</v>
          </cell>
          <cell r="H1042">
            <v>0</v>
          </cell>
          <cell r="I1042">
            <v>11.112499999999999</v>
          </cell>
          <cell r="J1042">
            <v>0</v>
          </cell>
          <cell r="K1042">
            <v>0</v>
          </cell>
          <cell r="L1042">
            <v>0</v>
          </cell>
          <cell r="M1042">
            <v>12819927.90848</v>
          </cell>
          <cell r="N1042">
            <v>222864.07039999997</v>
          </cell>
          <cell r="O1042">
            <v>124869.42767999999</v>
          </cell>
          <cell r="P1042">
            <v>48.767999999999994</v>
          </cell>
          <cell r="Q1042">
            <v>0</v>
          </cell>
          <cell r="R1042">
            <v>0</v>
          </cell>
          <cell r="S1042">
            <v>0</v>
          </cell>
          <cell r="T1042">
            <v>38.099999999999994</v>
          </cell>
          <cell r="U1042">
            <v>0</v>
          </cell>
          <cell r="V1042">
            <v>0</v>
          </cell>
        </row>
        <row r="1043">
          <cell r="B1043" t="str">
            <v>2L152X102X11.1X9LLBB</v>
          </cell>
          <cell r="C1043">
            <v>42.412559999999999</v>
          </cell>
          <cell r="D1043">
            <v>5393.5375999999997</v>
          </cell>
          <cell r="E1043">
            <v>152.39999999999998</v>
          </cell>
          <cell r="F1043">
            <v>0</v>
          </cell>
          <cell r="G1043">
            <v>0</v>
          </cell>
          <cell r="H1043">
            <v>0</v>
          </cell>
          <cell r="I1043">
            <v>11.112499999999999</v>
          </cell>
          <cell r="J1043">
            <v>0</v>
          </cell>
          <cell r="K1043">
            <v>0</v>
          </cell>
          <cell r="L1043">
            <v>0</v>
          </cell>
          <cell r="M1043">
            <v>12819927.90848</v>
          </cell>
          <cell r="N1043">
            <v>222864.07039999997</v>
          </cell>
          <cell r="O1043">
            <v>124869.42767999999</v>
          </cell>
          <cell r="P1043">
            <v>48.767999999999994</v>
          </cell>
          <cell r="Q1043">
            <v>0</v>
          </cell>
          <cell r="R1043">
            <v>0</v>
          </cell>
          <cell r="S1043">
            <v>0</v>
          </cell>
          <cell r="T1043">
            <v>41.148000000000003</v>
          </cell>
          <cell r="U1043">
            <v>0</v>
          </cell>
          <cell r="V1043">
            <v>0</v>
          </cell>
        </row>
        <row r="1044">
          <cell r="B1044" t="str">
            <v>2L152X102X11.1X19LLBB</v>
          </cell>
          <cell r="C1044">
            <v>42.412559999999999</v>
          </cell>
          <cell r="D1044">
            <v>5393.5375999999997</v>
          </cell>
          <cell r="E1044">
            <v>152.39999999999998</v>
          </cell>
          <cell r="F1044">
            <v>0</v>
          </cell>
          <cell r="G1044">
            <v>0</v>
          </cell>
          <cell r="H1044">
            <v>0</v>
          </cell>
          <cell r="I1044">
            <v>11.112499999999999</v>
          </cell>
          <cell r="J1044">
            <v>0</v>
          </cell>
          <cell r="K1044">
            <v>0</v>
          </cell>
          <cell r="L1044">
            <v>0</v>
          </cell>
          <cell r="M1044">
            <v>12819927.90848</v>
          </cell>
          <cell r="N1044">
            <v>222864.07039999997</v>
          </cell>
          <cell r="O1044">
            <v>124869.42767999999</v>
          </cell>
          <cell r="P1044">
            <v>48.767999999999994</v>
          </cell>
          <cell r="Q1044">
            <v>0</v>
          </cell>
          <cell r="R1044">
            <v>0</v>
          </cell>
          <cell r="S1044">
            <v>0</v>
          </cell>
          <cell r="T1044">
            <v>44.704000000000001</v>
          </cell>
          <cell r="U1044">
            <v>0</v>
          </cell>
          <cell r="V1044">
            <v>0</v>
          </cell>
        </row>
        <row r="1045">
          <cell r="B1045" t="str">
            <v>2L152X102X9.5LLBB</v>
          </cell>
          <cell r="C1045">
            <v>36.608736</v>
          </cell>
          <cell r="D1045">
            <v>4658.0551999999998</v>
          </cell>
          <cell r="E1045">
            <v>152.39999999999998</v>
          </cell>
          <cell r="F1045">
            <v>0</v>
          </cell>
          <cell r="G1045">
            <v>0</v>
          </cell>
          <cell r="H1045">
            <v>0</v>
          </cell>
          <cell r="I1045">
            <v>9.5249999999999986</v>
          </cell>
          <cell r="J1045">
            <v>0</v>
          </cell>
          <cell r="K1045">
            <v>0</v>
          </cell>
          <cell r="L1045">
            <v>0</v>
          </cell>
          <cell r="M1045">
            <v>11155002.206079999</v>
          </cell>
          <cell r="N1045">
            <v>193367.35519999999</v>
          </cell>
          <cell r="O1045">
            <v>107990.75175999998</v>
          </cell>
          <cell r="P1045">
            <v>49.021999999999998</v>
          </cell>
          <cell r="Q1045">
            <v>0</v>
          </cell>
          <cell r="R1045">
            <v>0</v>
          </cell>
          <cell r="S1045">
            <v>0</v>
          </cell>
          <cell r="T1045">
            <v>37.845999999999997</v>
          </cell>
          <cell r="U1045">
            <v>0</v>
          </cell>
          <cell r="V1045">
            <v>0</v>
          </cell>
        </row>
        <row r="1046">
          <cell r="B1046" t="str">
            <v>2L152X102X9.5X9LLBB</v>
          </cell>
          <cell r="C1046">
            <v>36.608736</v>
          </cell>
          <cell r="D1046">
            <v>4658.0551999999998</v>
          </cell>
          <cell r="E1046">
            <v>152.39999999999998</v>
          </cell>
          <cell r="F1046">
            <v>0</v>
          </cell>
          <cell r="G1046">
            <v>0</v>
          </cell>
          <cell r="H1046">
            <v>0</v>
          </cell>
          <cell r="I1046">
            <v>9.5249999999999986</v>
          </cell>
          <cell r="J1046">
            <v>0</v>
          </cell>
          <cell r="K1046">
            <v>0</v>
          </cell>
          <cell r="L1046">
            <v>0</v>
          </cell>
          <cell r="M1046">
            <v>11155002.206079999</v>
          </cell>
          <cell r="N1046">
            <v>193367.35519999999</v>
          </cell>
          <cell r="O1046">
            <v>107990.75175999998</v>
          </cell>
          <cell r="P1046">
            <v>49.021999999999998</v>
          </cell>
          <cell r="Q1046">
            <v>0</v>
          </cell>
          <cell r="R1046">
            <v>0</v>
          </cell>
          <cell r="S1046">
            <v>0</v>
          </cell>
          <cell r="T1046">
            <v>40.893999999999998</v>
          </cell>
          <cell r="U1046">
            <v>0</v>
          </cell>
          <cell r="V1046">
            <v>0</v>
          </cell>
        </row>
        <row r="1047">
          <cell r="B1047" t="str">
            <v>2L152X102X9.5X19LLBB</v>
          </cell>
          <cell r="C1047">
            <v>36.608736</v>
          </cell>
          <cell r="D1047">
            <v>4658.0551999999998</v>
          </cell>
          <cell r="E1047">
            <v>152.39999999999998</v>
          </cell>
          <cell r="F1047">
            <v>0</v>
          </cell>
          <cell r="G1047">
            <v>0</v>
          </cell>
          <cell r="H1047">
            <v>0</v>
          </cell>
          <cell r="I1047">
            <v>9.5249999999999986</v>
          </cell>
          <cell r="J1047">
            <v>0</v>
          </cell>
          <cell r="K1047">
            <v>0</v>
          </cell>
          <cell r="L1047">
            <v>0</v>
          </cell>
          <cell r="M1047">
            <v>11155002.206079999</v>
          </cell>
          <cell r="N1047">
            <v>193367.35519999999</v>
          </cell>
          <cell r="O1047">
            <v>107990.75175999998</v>
          </cell>
          <cell r="P1047">
            <v>49.021999999999998</v>
          </cell>
          <cell r="Q1047">
            <v>0</v>
          </cell>
          <cell r="R1047">
            <v>0</v>
          </cell>
          <cell r="S1047">
            <v>0</v>
          </cell>
          <cell r="T1047">
            <v>44.449999999999996</v>
          </cell>
          <cell r="U1047">
            <v>0</v>
          </cell>
          <cell r="V1047">
            <v>0</v>
          </cell>
        </row>
        <row r="1048">
          <cell r="B1048" t="str">
            <v>2L152X102X7.9LLBB</v>
          </cell>
          <cell r="C1048">
            <v>30.656096000000002</v>
          </cell>
          <cell r="D1048">
            <v>3903.2179999999998</v>
          </cell>
          <cell r="E1048">
            <v>152.39999999999998</v>
          </cell>
          <cell r="F1048">
            <v>0</v>
          </cell>
          <cell r="G1048">
            <v>0</v>
          </cell>
          <cell r="H1048">
            <v>0</v>
          </cell>
          <cell r="I1048">
            <v>7.9375</v>
          </cell>
          <cell r="J1048">
            <v>0</v>
          </cell>
          <cell r="K1048">
            <v>0</v>
          </cell>
          <cell r="L1048">
            <v>0</v>
          </cell>
          <cell r="M1048">
            <v>9448453.3611199986</v>
          </cell>
          <cell r="N1048">
            <v>162395.80424</v>
          </cell>
          <cell r="O1048">
            <v>90948.205199999982</v>
          </cell>
          <cell r="P1048">
            <v>49.275999999999996</v>
          </cell>
          <cell r="Q1048">
            <v>0</v>
          </cell>
          <cell r="R1048">
            <v>0</v>
          </cell>
          <cell r="S1048">
            <v>0</v>
          </cell>
          <cell r="T1048">
            <v>37.591999999999999</v>
          </cell>
          <cell r="U1048">
            <v>0</v>
          </cell>
          <cell r="V1048">
            <v>0</v>
          </cell>
        </row>
        <row r="1049">
          <cell r="B1049" t="str">
            <v>2L152X102X7.9X9LLBB</v>
          </cell>
          <cell r="C1049">
            <v>30.656096000000002</v>
          </cell>
          <cell r="D1049">
            <v>3903.2179999999998</v>
          </cell>
          <cell r="E1049">
            <v>152.39999999999998</v>
          </cell>
          <cell r="F1049">
            <v>0</v>
          </cell>
          <cell r="G1049">
            <v>0</v>
          </cell>
          <cell r="H1049">
            <v>0</v>
          </cell>
          <cell r="I1049">
            <v>7.9375</v>
          </cell>
          <cell r="J1049">
            <v>0</v>
          </cell>
          <cell r="K1049">
            <v>0</v>
          </cell>
          <cell r="L1049">
            <v>0</v>
          </cell>
          <cell r="M1049">
            <v>9448453.3611199986</v>
          </cell>
          <cell r="N1049">
            <v>162395.80424</v>
          </cell>
          <cell r="O1049">
            <v>90948.205199999982</v>
          </cell>
          <cell r="P1049">
            <v>49.275999999999996</v>
          </cell>
          <cell r="Q1049">
            <v>0</v>
          </cell>
          <cell r="R1049">
            <v>0</v>
          </cell>
          <cell r="S1049">
            <v>0</v>
          </cell>
          <cell r="T1049">
            <v>40.64</v>
          </cell>
          <cell r="U1049">
            <v>0</v>
          </cell>
          <cell r="V1049">
            <v>0</v>
          </cell>
        </row>
        <row r="1050">
          <cell r="B1050" t="str">
            <v>2L152X102X7.9X19LLBB</v>
          </cell>
          <cell r="C1050">
            <v>30.656096000000002</v>
          </cell>
          <cell r="D1050">
            <v>3903.2179999999998</v>
          </cell>
          <cell r="E1050">
            <v>152.39999999999998</v>
          </cell>
          <cell r="F1050">
            <v>0</v>
          </cell>
          <cell r="G1050">
            <v>0</v>
          </cell>
          <cell r="H1050">
            <v>0</v>
          </cell>
          <cell r="I1050">
            <v>7.9375</v>
          </cell>
          <cell r="J1050">
            <v>0</v>
          </cell>
          <cell r="K1050">
            <v>0</v>
          </cell>
          <cell r="L1050">
            <v>0</v>
          </cell>
          <cell r="M1050">
            <v>9448453.3611199986</v>
          </cell>
          <cell r="N1050">
            <v>162395.80424</v>
          </cell>
          <cell r="O1050">
            <v>90948.205199999982</v>
          </cell>
          <cell r="P1050">
            <v>49.275999999999996</v>
          </cell>
          <cell r="Q1050">
            <v>0</v>
          </cell>
          <cell r="R1050">
            <v>0</v>
          </cell>
          <cell r="S1050">
            <v>0</v>
          </cell>
          <cell r="T1050">
            <v>44.195999999999998</v>
          </cell>
          <cell r="U1050">
            <v>0</v>
          </cell>
          <cell r="V1050">
            <v>0</v>
          </cell>
        </row>
        <row r="1051">
          <cell r="B1051" t="str">
            <v>2L152X89X12.7LLBB</v>
          </cell>
          <cell r="C1051">
            <v>45.686511999999993</v>
          </cell>
          <cell r="D1051">
            <v>5832.2463999999991</v>
          </cell>
          <cell r="E1051">
            <v>152.39999999999998</v>
          </cell>
          <cell r="F1051">
            <v>0</v>
          </cell>
          <cell r="G1051">
            <v>0</v>
          </cell>
          <cell r="H1051">
            <v>0</v>
          </cell>
          <cell r="I1051">
            <v>12.7</v>
          </cell>
          <cell r="J1051">
            <v>0</v>
          </cell>
          <cell r="K1051">
            <v>0</v>
          </cell>
          <cell r="L1051">
            <v>0</v>
          </cell>
          <cell r="M1051">
            <v>13818883.329919999</v>
          </cell>
          <cell r="N1051">
            <v>245805.95999999996</v>
          </cell>
          <cell r="O1051">
            <v>138470.69079999998</v>
          </cell>
          <cell r="P1051">
            <v>48.767999999999994</v>
          </cell>
          <cell r="Q1051">
            <v>0</v>
          </cell>
          <cell r="R1051">
            <v>0</v>
          </cell>
          <cell r="S1051">
            <v>0</v>
          </cell>
          <cell r="T1051">
            <v>32.257999999999996</v>
          </cell>
          <cell r="U1051">
            <v>0</v>
          </cell>
          <cell r="V1051">
            <v>0</v>
          </cell>
        </row>
        <row r="1052">
          <cell r="B1052" t="str">
            <v>2L152X89X12.7X9LLBB</v>
          </cell>
          <cell r="C1052">
            <v>45.686511999999993</v>
          </cell>
          <cell r="D1052">
            <v>5832.2463999999991</v>
          </cell>
          <cell r="E1052">
            <v>152.39999999999998</v>
          </cell>
          <cell r="F1052">
            <v>0</v>
          </cell>
          <cell r="G1052">
            <v>0</v>
          </cell>
          <cell r="H1052">
            <v>0</v>
          </cell>
          <cell r="I1052">
            <v>12.7</v>
          </cell>
          <cell r="J1052">
            <v>0</v>
          </cell>
          <cell r="K1052">
            <v>0</v>
          </cell>
          <cell r="L1052">
            <v>0</v>
          </cell>
          <cell r="M1052">
            <v>13818883.329919999</v>
          </cell>
          <cell r="N1052">
            <v>245805.95999999996</v>
          </cell>
          <cell r="O1052">
            <v>138470.69079999998</v>
          </cell>
          <cell r="P1052">
            <v>48.767999999999994</v>
          </cell>
          <cell r="Q1052">
            <v>0</v>
          </cell>
          <cell r="R1052">
            <v>0</v>
          </cell>
          <cell r="S1052">
            <v>0</v>
          </cell>
          <cell r="T1052">
            <v>35.559999999999995</v>
          </cell>
          <cell r="U1052">
            <v>0</v>
          </cell>
          <cell r="V1052">
            <v>0</v>
          </cell>
        </row>
        <row r="1053">
          <cell r="B1053" t="str">
            <v>2L152X89X12.7X19LLBB</v>
          </cell>
          <cell r="C1053">
            <v>45.686511999999993</v>
          </cell>
          <cell r="D1053">
            <v>5832.2463999999991</v>
          </cell>
          <cell r="E1053">
            <v>152.39999999999998</v>
          </cell>
          <cell r="F1053">
            <v>0</v>
          </cell>
          <cell r="G1053">
            <v>0</v>
          </cell>
          <cell r="H1053">
            <v>0</v>
          </cell>
          <cell r="I1053">
            <v>12.7</v>
          </cell>
          <cell r="J1053">
            <v>0</v>
          </cell>
          <cell r="K1053">
            <v>0</v>
          </cell>
          <cell r="L1053">
            <v>0</v>
          </cell>
          <cell r="M1053">
            <v>13818883.329919999</v>
          </cell>
          <cell r="N1053">
            <v>245805.95999999996</v>
          </cell>
          <cell r="O1053">
            <v>138470.69079999998</v>
          </cell>
          <cell r="P1053">
            <v>48.767999999999994</v>
          </cell>
          <cell r="Q1053">
            <v>0</v>
          </cell>
          <cell r="R1053">
            <v>0</v>
          </cell>
          <cell r="S1053">
            <v>0</v>
          </cell>
          <cell r="T1053">
            <v>39.116</v>
          </cell>
          <cell r="U1053">
            <v>0</v>
          </cell>
          <cell r="V1053">
            <v>0</v>
          </cell>
        </row>
        <row r="1054">
          <cell r="B1054" t="str">
            <v>2L152X89X9.5LLBB</v>
          </cell>
          <cell r="C1054">
            <v>34.822944</v>
          </cell>
          <cell r="D1054">
            <v>4438.7007999999996</v>
          </cell>
          <cell r="E1054">
            <v>152.39999999999998</v>
          </cell>
          <cell r="F1054">
            <v>0</v>
          </cell>
          <cell r="G1054">
            <v>0</v>
          </cell>
          <cell r="H1054">
            <v>0</v>
          </cell>
          <cell r="I1054">
            <v>9.5249999999999986</v>
          </cell>
          <cell r="J1054">
            <v>0</v>
          </cell>
          <cell r="K1054">
            <v>0</v>
          </cell>
          <cell r="L1054">
            <v>0</v>
          </cell>
          <cell r="M1054">
            <v>10697147.637919998</v>
          </cell>
          <cell r="N1054">
            <v>188451.23599999998</v>
          </cell>
          <cell r="O1054">
            <v>106024.30407999999</v>
          </cell>
          <cell r="P1054">
            <v>49.021999999999998</v>
          </cell>
          <cell r="Q1054">
            <v>0</v>
          </cell>
          <cell r="R1054">
            <v>0</v>
          </cell>
          <cell r="S1054">
            <v>0</v>
          </cell>
          <cell r="T1054">
            <v>32.003999999999998</v>
          </cell>
          <cell r="U1054">
            <v>0</v>
          </cell>
          <cell r="V1054">
            <v>0</v>
          </cell>
        </row>
        <row r="1055">
          <cell r="B1055" t="str">
            <v>2L152X89X9.5X9LLBB</v>
          </cell>
          <cell r="C1055">
            <v>34.822944</v>
          </cell>
          <cell r="D1055">
            <v>4438.7007999999996</v>
          </cell>
          <cell r="E1055">
            <v>152.39999999999998</v>
          </cell>
          <cell r="F1055">
            <v>0</v>
          </cell>
          <cell r="G1055">
            <v>0</v>
          </cell>
          <cell r="H1055">
            <v>0</v>
          </cell>
          <cell r="I1055">
            <v>9.5249999999999986</v>
          </cell>
          <cell r="J1055">
            <v>0</v>
          </cell>
          <cell r="K1055">
            <v>0</v>
          </cell>
          <cell r="L1055">
            <v>0</v>
          </cell>
          <cell r="M1055">
            <v>10697147.637919998</v>
          </cell>
          <cell r="N1055">
            <v>188451.23599999998</v>
          </cell>
          <cell r="O1055">
            <v>106024.30407999999</v>
          </cell>
          <cell r="P1055">
            <v>49.021999999999998</v>
          </cell>
          <cell r="Q1055">
            <v>0</v>
          </cell>
          <cell r="R1055">
            <v>0</v>
          </cell>
          <cell r="S1055">
            <v>0</v>
          </cell>
          <cell r="T1055">
            <v>35.051999999999992</v>
          </cell>
          <cell r="U1055">
            <v>0</v>
          </cell>
          <cell r="V1055">
            <v>0</v>
          </cell>
        </row>
        <row r="1056">
          <cell r="B1056" t="str">
            <v>2L152X89X9.5X19LLBB</v>
          </cell>
          <cell r="C1056">
            <v>34.822944</v>
          </cell>
          <cell r="D1056">
            <v>4438.7007999999996</v>
          </cell>
          <cell r="E1056">
            <v>152.39999999999998</v>
          </cell>
          <cell r="F1056">
            <v>0</v>
          </cell>
          <cell r="G1056">
            <v>0</v>
          </cell>
          <cell r="H1056">
            <v>0</v>
          </cell>
          <cell r="I1056">
            <v>9.5249999999999986</v>
          </cell>
          <cell r="J1056">
            <v>0</v>
          </cell>
          <cell r="K1056">
            <v>0</v>
          </cell>
          <cell r="L1056">
            <v>0</v>
          </cell>
          <cell r="M1056">
            <v>10697147.637919998</v>
          </cell>
          <cell r="N1056">
            <v>188451.23599999998</v>
          </cell>
          <cell r="O1056">
            <v>106024.30407999999</v>
          </cell>
          <cell r="P1056">
            <v>49.021999999999998</v>
          </cell>
          <cell r="Q1056">
            <v>0</v>
          </cell>
          <cell r="R1056">
            <v>0</v>
          </cell>
          <cell r="S1056">
            <v>0</v>
          </cell>
          <cell r="T1056">
            <v>38.607999999999997</v>
          </cell>
          <cell r="U1056">
            <v>0</v>
          </cell>
          <cell r="V1056">
            <v>0</v>
          </cell>
        </row>
        <row r="1057">
          <cell r="B1057" t="str">
            <v>2L152X89X7.9LLBB</v>
          </cell>
          <cell r="C1057">
            <v>29.316751999999997</v>
          </cell>
          <cell r="D1057">
            <v>3729.0248000000001</v>
          </cell>
          <cell r="E1057">
            <v>152.39999999999998</v>
          </cell>
          <cell r="F1057">
            <v>0</v>
          </cell>
          <cell r="G1057">
            <v>0</v>
          </cell>
          <cell r="H1057">
            <v>0</v>
          </cell>
          <cell r="I1057">
            <v>7.9375</v>
          </cell>
          <cell r="J1057">
            <v>0</v>
          </cell>
          <cell r="K1057">
            <v>0</v>
          </cell>
          <cell r="L1057">
            <v>0</v>
          </cell>
          <cell r="M1057">
            <v>9073845.0780799985</v>
          </cell>
          <cell r="N1057">
            <v>158626.77951999998</v>
          </cell>
          <cell r="O1057">
            <v>89309.498800000001</v>
          </cell>
          <cell r="P1057">
            <v>49.275999999999996</v>
          </cell>
          <cell r="Q1057">
            <v>0</v>
          </cell>
          <cell r="R1057">
            <v>0</v>
          </cell>
          <cell r="S1057">
            <v>0</v>
          </cell>
          <cell r="T1057">
            <v>31.75</v>
          </cell>
          <cell r="U1057">
            <v>0</v>
          </cell>
          <cell r="V1057">
            <v>0</v>
          </cell>
        </row>
        <row r="1058">
          <cell r="B1058" t="str">
            <v>2L152X89X7.9X9LLBB</v>
          </cell>
          <cell r="C1058">
            <v>29.316751999999997</v>
          </cell>
          <cell r="D1058">
            <v>3729.0248000000001</v>
          </cell>
          <cell r="E1058">
            <v>152.39999999999998</v>
          </cell>
          <cell r="F1058">
            <v>0</v>
          </cell>
          <cell r="G1058">
            <v>0</v>
          </cell>
          <cell r="H1058">
            <v>0</v>
          </cell>
          <cell r="I1058">
            <v>7.9375</v>
          </cell>
          <cell r="J1058">
            <v>0</v>
          </cell>
          <cell r="K1058">
            <v>0</v>
          </cell>
          <cell r="L1058">
            <v>0</v>
          </cell>
          <cell r="M1058">
            <v>9073845.0780799985</v>
          </cell>
          <cell r="N1058">
            <v>158626.77951999998</v>
          </cell>
          <cell r="O1058">
            <v>89309.498800000001</v>
          </cell>
          <cell r="P1058">
            <v>49.275999999999996</v>
          </cell>
          <cell r="Q1058">
            <v>0</v>
          </cell>
          <cell r="R1058">
            <v>0</v>
          </cell>
          <cell r="S1058">
            <v>0</v>
          </cell>
          <cell r="T1058">
            <v>34.798000000000002</v>
          </cell>
          <cell r="U1058">
            <v>0</v>
          </cell>
          <cell r="V1058">
            <v>0</v>
          </cell>
        </row>
        <row r="1059">
          <cell r="B1059" t="str">
            <v>2L152X89X7.9X19LLBB</v>
          </cell>
          <cell r="C1059">
            <v>29.316751999999997</v>
          </cell>
          <cell r="D1059">
            <v>3729.0248000000001</v>
          </cell>
          <cell r="E1059">
            <v>152.39999999999998</v>
          </cell>
          <cell r="F1059">
            <v>0</v>
          </cell>
          <cell r="G1059">
            <v>0</v>
          </cell>
          <cell r="H1059">
            <v>0</v>
          </cell>
          <cell r="I1059">
            <v>7.9375</v>
          </cell>
          <cell r="J1059">
            <v>0</v>
          </cell>
          <cell r="K1059">
            <v>0</v>
          </cell>
          <cell r="L1059">
            <v>0</v>
          </cell>
          <cell r="M1059">
            <v>9073845.0780799985</v>
          </cell>
          <cell r="N1059">
            <v>158626.77951999998</v>
          </cell>
          <cell r="O1059">
            <v>89309.498800000001</v>
          </cell>
          <cell r="P1059">
            <v>49.275999999999996</v>
          </cell>
          <cell r="Q1059">
            <v>0</v>
          </cell>
          <cell r="R1059">
            <v>0</v>
          </cell>
          <cell r="S1059">
            <v>0</v>
          </cell>
          <cell r="T1059">
            <v>38.099999999999994</v>
          </cell>
          <cell r="U1059">
            <v>0</v>
          </cell>
          <cell r="V1059">
            <v>0</v>
          </cell>
        </row>
        <row r="1060">
          <cell r="B1060" t="str">
            <v>2L127X89X19LLBB</v>
          </cell>
          <cell r="C1060">
            <v>58.931136000000002</v>
          </cell>
          <cell r="D1060">
            <v>7483.8559999999998</v>
          </cell>
          <cell r="E1060">
            <v>127</v>
          </cell>
          <cell r="F1060">
            <v>0</v>
          </cell>
          <cell r="G1060">
            <v>0</v>
          </cell>
          <cell r="H1060">
            <v>0</v>
          </cell>
          <cell r="I1060">
            <v>19.049999999999997</v>
          </cell>
          <cell r="J1060">
            <v>0</v>
          </cell>
          <cell r="K1060">
            <v>0</v>
          </cell>
          <cell r="L1060">
            <v>0</v>
          </cell>
          <cell r="M1060">
            <v>11571233.631679999</v>
          </cell>
          <cell r="N1060">
            <v>249083.37279999995</v>
          </cell>
          <cell r="O1060">
            <v>139617.78527999998</v>
          </cell>
          <cell r="P1060">
            <v>39.369999999999997</v>
          </cell>
          <cell r="Q1060">
            <v>0</v>
          </cell>
          <cell r="R1060">
            <v>0</v>
          </cell>
          <cell r="S1060">
            <v>0</v>
          </cell>
          <cell r="T1060">
            <v>35.305999999999997</v>
          </cell>
          <cell r="U1060">
            <v>0</v>
          </cell>
          <cell r="V1060">
            <v>0</v>
          </cell>
        </row>
        <row r="1061">
          <cell r="B1061" t="str">
            <v>2L127X89X19X9LLBB</v>
          </cell>
          <cell r="C1061">
            <v>58.931136000000002</v>
          </cell>
          <cell r="D1061">
            <v>7483.8559999999998</v>
          </cell>
          <cell r="E1061">
            <v>127</v>
          </cell>
          <cell r="F1061">
            <v>0</v>
          </cell>
          <cell r="G1061">
            <v>0</v>
          </cell>
          <cell r="H1061">
            <v>0</v>
          </cell>
          <cell r="I1061">
            <v>19.049999999999997</v>
          </cell>
          <cell r="J1061">
            <v>0</v>
          </cell>
          <cell r="K1061">
            <v>0</v>
          </cell>
          <cell r="L1061">
            <v>0</v>
          </cell>
          <cell r="M1061">
            <v>11571233.631679999</v>
          </cell>
          <cell r="N1061">
            <v>249083.37279999995</v>
          </cell>
          <cell r="O1061">
            <v>139617.78527999998</v>
          </cell>
          <cell r="P1061">
            <v>39.369999999999997</v>
          </cell>
          <cell r="Q1061">
            <v>0</v>
          </cell>
          <cell r="R1061">
            <v>0</v>
          </cell>
          <cell r="S1061">
            <v>0</v>
          </cell>
          <cell r="T1061">
            <v>38.862000000000002</v>
          </cell>
          <cell r="U1061">
            <v>0</v>
          </cell>
          <cell r="V1061">
            <v>0</v>
          </cell>
        </row>
        <row r="1062">
          <cell r="B1062" t="str">
            <v>2L127X89X19X19LLBB</v>
          </cell>
          <cell r="C1062">
            <v>58.931136000000002</v>
          </cell>
          <cell r="D1062">
            <v>7483.8559999999998</v>
          </cell>
          <cell r="E1062">
            <v>127</v>
          </cell>
          <cell r="F1062">
            <v>0</v>
          </cell>
          <cell r="G1062">
            <v>0</v>
          </cell>
          <cell r="H1062">
            <v>0</v>
          </cell>
          <cell r="I1062">
            <v>19.049999999999997</v>
          </cell>
          <cell r="J1062">
            <v>0</v>
          </cell>
          <cell r="K1062">
            <v>0</v>
          </cell>
          <cell r="L1062">
            <v>0</v>
          </cell>
          <cell r="M1062">
            <v>11571233.631679999</v>
          </cell>
          <cell r="N1062">
            <v>249083.37279999995</v>
          </cell>
          <cell r="O1062">
            <v>139617.78527999998</v>
          </cell>
          <cell r="P1062">
            <v>39.369999999999997</v>
          </cell>
          <cell r="Q1062">
            <v>0</v>
          </cell>
          <cell r="R1062">
            <v>0</v>
          </cell>
          <cell r="S1062">
            <v>0</v>
          </cell>
          <cell r="T1062">
            <v>42.671999999999997</v>
          </cell>
          <cell r="U1062">
            <v>0</v>
          </cell>
          <cell r="V1062">
            <v>0</v>
          </cell>
        </row>
        <row r="1063">
          <cell r="B1063" t="str">
            <v>2L127X89X15.9LLBB</v>
          </cell>
          <cell r="C1063">
            <v>49.853359999999995</v>
          </cell>
          <cell r="D1063">
            <v>6354.8259999999991</v>
          </cell>
          <cell r="E1063">
            <v>127</v>
          </cell>
          <cell r="F1063">
            <v>0</v>
          </cell>
          <cell r="G1063">
            <v>0</v>
          </cell>
          <cell r="H1063">
            <v>0</v>
          </cell>
          <cell r="I1063">
            <v>15.875</v>
          </cell>
          <cell r="J1063">
            <v>0</v>
          </cell>
          <cell r="K1063">
            <v>0</v>
          </cell>
          <cell r="L1063">
            <v>0</v>
          </cell>
          <cell r="M1063">
            <v>9989554.214399999</v>
          </cell>
          <cell r="N1063">
            <v>213031.83199999999</v>
          </cell>
          <cell r="O1063">
            <v>118970.08463999999</v>
          </cell>
          <cell r="P1063">
            <v>39.624000000000002</v>
          </cell>
          <cell r="Q1063">
            <v>0</v>
          </cell>
          <cell r="R1063">
            <v>0</v>
          </cell>
          <cell r="S1063">
            <v>0</v>
          </cell>
          <cell r="T1063">
            <v>34.798000000000002</v>
          </cell>
          <cell r="U1063">
            <v>0</v>
          </cell>
          <cell r="V1063">
            <v>0</v>
          </cell>
        </row>
        <row r="1064">
          <cell r="B1064" t="str">
            <v>2L127X89X15.9X9LLBB</v>
          </cell>
          <cell r="C1064">
            <v>49.853359999999995</v>
          </cell>
          <cell r="D1064">
            <v>6354.8259999999991</v>
          </cell>
          <cell r="E1064">
            <v>127</v>
          </cell>
          <cell r="F1064">
            <v>0</v>
          </cell>
          <cell r="G1064">
            <v>0</v>
          </cell>
          <cell r="H1064">
            <v>0</v>
          </cell>
          <cell r="I1064">
            <v>15.875</v>
          </cell>
          <cell r="J1064">
            <v>0</v>
          </cell>
          <cell r="K1064">
            <v>0</v>
          </cell>
          <cell r="L1064">
            <v>0</v>
          </cell>
          <cell r="M1064">
            <v>9989554.214399999</v>
          </cell>
          <cell r="N1064">
            <v>213031.83199999999</v>
          </cell>
          <cell r="O1064">
            <v>118970.08463999999</v>
          </cell>
          <cell r="P1064">
            <v>39.624000000000002</v>
          </cell>
          <cell r="Q1064">
            <v>0</v>
          </cell>
          <cell r="R1064">
            <v>0</v>
          </cell>
          <cell r="S1064">
            <v>0</v>
          </cell>
          <cell r="T1064">
            <v>38.099999999999994</v>
          </cell>
          <cell r="U1064">
            <v>0</v>
          </cell>
          <cell r="V1064">
            <v>0</v>
          </cell>
        </row>
        <row r="1065">
          <cell r="B1065" t="str">
            <v>2L127X89X15.9X19LLBB</v>
          </cell>
          <cell r="C1065">
            <v>49.853359999999995</v>
          </cell>
          <cell r="D1065">
            <v>6354.8259999999991</v>
          </cell>
          <cell r="E1065">
            <v>127</v>
          </cell>
          <cell r="F1065">
            <v>0</v>
          </cell>
          <cell r="G1065">
            <v>0</v>
          </cell>
          <cell r="H1065">
            <v>0</v>
          </cell>
          <cell r="I1065">
            <v>15.875</v>
          </cell>
          <cell r="J1065">
            <v>0</v>
          </cell>
          <cell r="K1065">
            <v>0</v>
          </cell>
          <cell r="L1065">
            <v>0</v>
          </cell>
          <cell r="M1065">
            <v>9989554.214399999</v>
          </cell>
          <cell r="N1065">
            <v>213031.83199999999</v>
          </cell>
          <cell r="O1065">
            <v>118970.08463999999</v>
          </cell>
          <cell r="P1065">
            <v>39.624000000000002</v>
          </cell>
          <cell r="Q1065">
            <v>0</v>
          </cell>
          <cell r="R1065">
            <v>0</v>
          </cell>
          <cell r="S1065">
            <v>0</v>
          </cell>
          <cell r="T1065">
            <v>41.91</v>
          </cell>
          <cell r="U1065">
            <v>0</v>
          </cell>
          <cell r="V1065">
            <v>0</v>
          </cell>
        </row>
        <row r="1066">
          <cell r="B1066" t="str">
            <v>2L127X89X12.7LLBB</v>
          </cell>
          <cell r="C1066">
            <v>40.477951999999995</v>
          </cell>
          <cell r="D1066">
            <v>5167.7315999999992</v>
          </cell>
          <cell r="E1066">
            <v>127</v>
          </cell>
          <cell r="F1066">
            <v>0</v>
          </cell>
          <cell r="G1066">
            <v>0</v>
          </cell>
          <cell r="H1066">
            <v>0</v>
          </cell>
          <cell r="I1066">
            <v>12.7</v>
          </cell>
          <cell r="J1066">
            <v>0</v>
          </cell>
          <cell r="K1066">
            <v>0</v>
          </cell>
          <cell r="L1066">
            <v>0</v>
          </cell>
          <cell r="M1066">
            <v>8283005.3694399986</v>
          </cell>
          <cell r="N1066">
            <v>175341.58479999998</v>
          </cell>
          <cell r="O1066">
            <v>97339.160159999999</v>
          </cell>
          <cell r="P1066">
            <v>40.131999999999998</v>
          </cell>
          <cell r="Q1066">
            <v>0</v>
          </cell>
          <cell r="R1066">
            <v>0</v>
          </cell>
          <cell r="S1066">
            <v>0</v>
          </cell>
          <cell r="T1066">
            <v>34.29</v>
          </cell>
          <cell r="U1066">
            <v>0</v>
          </cell>
          <cell r="V1066">
            <v>0</v>
          </cell>
        </row>
        <row r="1067">
          <cell r="B1067" t="str">
            <v>2L127X89X12.7X9LLBB</v>
          </cell>
          <cell r="C1067">
            <v>40.477951999999995</v>
          </cell>
          <cell r="D1067">
            <v>5167.7315999999992</v>
          </cell>
          <cell r="E1067">
            <v>127</v>
          </cell>
          <cell r="F1067">
            <v>0</v>
          </cell>
          <cell r="G1067">
            <v>0</v>
          </cell>
          <cell r="H1067">
            <v>0</v>
          </cell>
          <cell r="I1067">
            <v>12.7</v>
          </cell>
          <cell r="J1067">
            <v>0</v>
          </cell>
          <cell r="K1067">
            <v>0</v>
          </cell>
          <cell r="L1067">
            <v>0</v>
          </cell>
          <cell r="M1067">
            <v>8283005.3694399986</v>
          </cell>
          <cell r="N1067">
            <v>175341.58479999998</v>
          </cell>
          <cell r="O1067">
            <v>97339.160159999999</v>
          </cell>
          <cell r="P1067">
            <v>40.131999999999998</v>
          </cell>
          <cell r="Q1067">
            <v>0</v>
          </cell>
          <cell r="R1067">
            <v>0</v>
          </cell>
          <cell r="S1067">
            <v>0</v>
          </cell>
          <cell r="T1067">
            <v>37.591999999999999</v>
          </cell>
          <cell r="U1067">
            <v>0</v>
          </cell>
          <cell r="V1067">
            <v>0</v>
          </cell>
        </row>
        <row r="1068">
          <cell r="B1068" t="str">
            <v>2L127X89X12.7X19LLBB</v>
          </cell>
          <cell r="C1068">
            <v>40.477951999999995</v>
          </cell>
          <cell r="D1068">
            <v>5167.7315999999992</v>
          </cell>
          <cell r="E1068">
            <v>127</v>
          </cell>
          <cell r="F1068">
            <v>0</v>
          </cell>
          <cell r="G1068">
            <v>0</v>
          </cell>
          <cell r="H1068">
            <v>0</v>
          </cell>
          <cell r="I1068">
            <v>12.7</v>
          </cell>
          <cell r="J1068">
            <v>0</v>
          </cell>
          <cell r="K1068">
            <v>0</v>
          </cell>
          <cell r="L1068">
            <v>0</v>
          </cell>
          <cell r="M1068">
            <v>8283005.3694399986</v>
          </cell>
          <cell r="N1068">
            <v>175341.58479999998</v>
          </cell>
          <cell r="O1068">
            <v>97339.160159999999</v>
          </cell>
          <cell r="P1068">
            <v>40.131999999999998</v>
          </cell>
          <cell r="Q1068">
            <v>0</v>
          </cell>
          <cell r="R1068">
            <v>0</v>
          </cell>
          <cell r="S1068">
            <v>0</v>
          </cell>
          <cell r="T1068">
            <v>41.148000000000003</v>
          </cell>
          <cell r="U1068">
            <v>0</v>
          </cell>
          <cell r="V1068">
            <v>0</v>
          </cell>
        </row>
        <row r="1069">
          <cell r="B1069" t="str">
            <v>2L127X89X9.5LLBB</v>
          </cell>
          <cell r="C1069">
            <v>30.953727999999998</v>
          </cell>
          <cell r="D1069">
            <v>3935.4759999999997</v>
          </cell>
          <cell r="E1069">
            <v>127</v>
          </cell>
          <cell r="F1069">
            <v>0</v>
          </cell>
          <cell r="G1069">
            <v>0</v>
          </cell>
          <cell r="H1069">
            <v>0</v>
          </cell>
          <cell r="I1069">
            <v>9.5249999999999986</v>
          </cell>
          <cell r="J1069">
            <v>0</v>
          </cell>
          <cell r="K1069">
            <v>0</v>
          </cell>
          <cell r="L1069">
            <v>0</v>
          </cell>
          <cell r="M1069">
            <v>6451587.0967999995</v>
          </cell>
          <cell r="N1069">
            <v>134046.18351999999</v>
          </cell>
          <cell r="O1069">
            <v>74725.011839999992</v>
          </cell>
          <cell r="P1069">
            <v>40.386000000000003</v>
          </cell>
          <cell r="Q1069">
            <v>0</v>
          </cell>
          <cell r="R1069">
            <v>0</v>
          </cell>
          <cell r="S1069">
            <v>0</v>
          </cell>
          <cell r="T1069">
            <v>33.781999999999996</v>
          </cell>
          <cell r="U1069">
            <v>0</v>
          </cell>
          <cell r="V1069">
            <v>0</v>
          </cell>
        </row>
        <row r="1070">
          <cell r="B1070" t="str">
            <v>2L127X89X9.5X9LLBB</v>
          </cell>
          <cell r="C1070">
            <v>30.953727999999998</v>
          </cell>
          <cell r="D1070">
            <v>3935.4759999999997</v>
          </cell>
          <cell r="E1070">
            <v>127</v>
          </cell>
          <cell r="F1070">
            <v>0</v>
          </cell>
          <cell r="G1070">
            <v>0</v>
          </cell>
          <cell r="H1070">
            <v>0</v>
          </cell>
          <cell r="I1070">
            <v>9.5249999999999986</v>
          </cell>
          <cell r="J1070">
            <v>0</v>
          </cell>
          <cell r="K1070">
            <v>0</v>
          </cell>
          <cell r="L1070">
            <v>0</v>
          </cell>
          <cell r="M1070">
            <v>6451587.0967999995</v>
          </cell>
          <cell r="N1070">
            <v>134046.18351999999</v>
          </cell>
          <cell r="O1070">
            <v>74725.011839999992</v>
          </cell>
          <cell r="P1070">
            <v>40.386000000000003</v>
          </cell>
          <cell r="Q1070">
            <v>0</v>
          </cell>
          <cell r="R1070">
            <v>0</v>
          </cell>
          <cell r="S1070">
            <v>0</v>
          </cell>
          <cell r="T1070">
            <v>37.083999999999996</v>
          </cell>
          <cell r="U1070">
            <v>0</v>
          </cell>
          <cell r="V1070">
            <v>0</v>
          </cell>
        </row>
        <row r="1071">
          <cell r="B1071" t="str">
            <v>2L127X89X9.5X19LLBB</v>
          </cell>
          <cell r="C1071">
            <v>30.953727999999998</v>
          </cell>
          <cell r="D1071">
            <v>3935.4759999999997</v>
          </cell>
          <cell r="E1071">
            <v>127</v>
          </cell>
          <cell r="F1071">
            <v>0</v>
          </cell>
          <cell r="G1071">
            <v>0</v>
          </cell>
          <cell r="H1071">
            <v>0</v>
          </cell>
          <cell r="I1071">
            <v>9.5249999999999986</v>
          </cell>
          <cell r="J1071">
            <v>0</v>
          </cell>
          <cell r="K1071">
            <v>0</v>
          </cell>
          <cell r="L1071">
            <v>0</v>
          </cell>
          <cell r="M1071">
            <v>6451587.0967999995</v>
          </cell>
          <cell r="N1071">
            <v>134046.18351999999</v>
          </cell>
          <cell r="O1071">
            <v>74725.011839999992</v>
          </cell>
          <cell r="P1071">
            <v>40.386000000000003</v>
          </cell>
          <cell r="Q1071">
            <v>0</v>
          </cell>
          <cell r="R1071">
            <v>0</v>
          </cell>
          <cell r="S1071">
            <v>0</v>
          </cell>
          <cell r="T1071">
            <v>40.386000000000003</v>
          </cell>
          <cell r="U1071">
            <v>0</v>
          </cell>
          <cell r="V1071">
            <v>0</v>
          </cell>
        </row>
        <row r="1072">
          <cell r="B1072" t="str">
            <v>2L127X89X7.9LLBB</v>
          </cell>
          <cell r="C1072">
            <v>25.893983999999996</v>
          </cell>
          <cell r="D1072">
            <v>3303.2192</v>
          </cell>
          <cell r="E1072">
            <v>127</v>
          </cell>
          <cell r="F1072">
            <v>0</v>
          </cell>
          <cell r="G1072">
            <v>0</v>
          </cell>
          <cell r="H1072">
            <v>0</v>
          </cell>
          <cell r="I1072">
            <v>7.9375</v>
          </cell>
          <cell r="J1072">
            <v>0</v>
          </cell>
          <cell r="K1072">
            <v>0</v>
          </cell>
          <cell r="L1072">
            <v>0</v>
          </cell>
          <cell r="M1072">
            <v>5494254.8179199994</v>
          </cell>
          <cell r="N1072">
            <v>112906.87095999999</v>
          </cell>
          <cell r="O1072">
            <v>62926.325759999992</v>
          </cell>
          <cell r="P1072">
            <v>40.64</v>
          </cell>
          <cell r="Q1072">
            <v>0</v>
          </cell>
          <cell r="R1072">
            <v>0</v>
          </cell>
          <cell r="S1072">
            <v>0</v>
          </cell>
          <cell r="T1072">
            <v>33.527999999999999</v>
          </cell>
          <cell r="U1072">
            <v>0</v>
          </cell>
          <cell r="V1072">
            <v>0</v>
          </cell>
        </row>
        <row r="1073">
          <cell r="B1073" t="str">
            <v>2L127X89X7.9X9LLBB</v>
          </cell>
          <cell r="C1073">
            <v>25.893983999999996</v>
          </cell>
          <cell r="D1073">
            <v>3303.2192</v>
          </cell>
          <cell r="E1073">
            <v>127</v>
          </cell>
          <cell r="F1073">
            <v>0</v>
          </cell>
          <cell r="G1073">
            <v>0</v>
          </cell>
          <cell r="H1073">
            <v>0</v>
          </cell>
          <cell r="I1073">
            <v>7.9375</v>
          </cell>
          <cell r="J1073">
            <v>0</v>
          </cell>
          <cell r="K1073">
            <v>0</v>
          </cell>
          <cell r="L1073">
            <v>0</v>
          </cell>
          <cell r="M1073">
            <v>5494254.8179199994</v>
          </cell>
          <cell r="N1073">
            <v>112906.87095999999</v>
          </cell>
          <cell r="O1073">
            <v>62926.325759999992</v>
          </cell>
          <cell r="P1073">
            <v>40.64</v>
          </cell>
          <cell r="Q1073">
            <v>0</v>
          </cell>
          <cell r="R1073">
            <v>0</v>
          </cell>
          <cell r="S1073">
            <v>0</v>
          </cell>
          <cell r="T1073">
            <v>36.575999999999993</v>
          </cell>
          <cell r="U1073">
            <v>0</v>
          </cell>
          <cell r="V1073">
            <v>0</v>
          </cell>
        </row>
        <row r="1074">
          <cell r="B1074" t="str">
            <v>2L127X89X7.9X19LLBB</v>
          </cell>
          <cell r="C1074">
            <v>25.893983999999996</v>
          </cell>
          <cell r="D1074">
            <v>3303.2192</v>
          </cell>
          <cell r="E1074">
            <v>127</v>
          </cell>
          <cell r="F1074">
            <v>0</v>
          </cell>
          <cell r="G1074">
            <v>0</v>
          </cell>
          <cell r="H1074">
            <v>0</v>
          </cell>
          <cell r="I1074">
            <v>7.9375</v>
          </cell>
          <cell r="J1074">
            <v>0</v>
          </cell>
          <cell r="K1074">
            <v>0</v>
          </cell>
          <cell r="L1074">
            <v>0</v>
          </cell>
          <cell r="M1074">
            <v>5494254.8179199994</v>
          </cell>
          <cell r="N1074">
            <v>112906.87095999999</v>
          </cell>
          <cell r="O1074">
            <v>62926.325759999992</v>
          </cell>
          <cell r="P1074">
            <v>40.64</v>
          </cell>
          <cell r="Q1074">
            <v>0</v>
          </cell>
          <cell r="R1074">
            <v>0</v>
          </cell>
          <cell r="S1074">
            <v>0</v>
          </cell>
          <cell r="T1074">
            <v>40.131999999999998</v>
          </cell>
          <cell r="U1074">
            <v>0</v>
          </cell>
          <cell r="V1074">
            <v>0</v>
          </cell>
        </row>
        <row r="1075">
          <cell r="B1075" t="str">
            <v>2L127X89X6.4LLBB</v>
          </cell>
          <cell r="C1075">
            <v>20.983055999999998</v>
          </cell>
          <cell r="D1075">
            <v>2664.5108</v>
          </cell>
          <cell r="E1075">
            <v>127</v>
          </cell>
          <cell r="F1075">
            <v>0</v>
          </cell>
          <cell r="G1075">
            <v>0</v>
          </cell>
          <cell r="H1075">
            <v>0</v>
          </cell>
          <cell r="I1075">
            <v>6.35</v>
          </cell>
          <cell r="J1075">
            <v>0</v>
          </cell>
          <cell r="K1075">
            <v>0</v>
          </cell>
          <cell r="L1075">
            <v>0</v>
          </cell>
          <cell r="M1075">
            <v>4453676.2539199991</v>
          </cell>
          <cell r="N1075">
            <v>91275.946479999999</v>
          </cell>
          <cell r="O1075">
            <v>50799.898399999998</v>
          </cell>
          <cell r="P1075">
            <v>40.893999999999998</v>
          </cell>
          <cell r="Q1075">
            <v>0</v>
          </cell>
          <cell r="R1075">
            <v>0</v>
          </cell>
          <cell r="S1075">
            <v>0</v>
          </cell>
          <cell r="T1075">
            <v>33.274000000000001</v>
          </cell>
          <cell r="U1075">
            <v>0</v>
          </cell>
          <cell r="V1075">
            <v>0</v>
          </cell>
        </row>
        <row r="1076">
          <cell r="B1076" t="str">
            <v>2L127X89X6.4X9LLBB</v>
          </cell>
          <cell r="C1076">
            <v>20.983055999999998</v>
          </cell>
          <cell r="D1076">
            <v>2664.5108</v>
          </cell>
          <cell r="E1076">
            <v>127</v>
          </cell>
          <cell r="F1076">
            <v>0</v>
          </cell>
          <cell r="G1076">
            <v>0</v>
          </cell>
          <cell r="H1076">
            <v>0</v>
          </cell>
          <cell r="I1076">
            <v>6.35</v>
          </cell>
          <cell r="J1076">
            <v>0</v>
          </cell>
          <cell r="K1076">
            <v>0</v>
          </cell>
          <cell r="L1076">
            <v>0</v>
          </cell>
          <cell r="M1076">
            <v>4453676.2539199991</v>
          </cell>
          <cell r="N1076">
            <v>91275.946479999999</v>
          </cell>
          <cell r="O1076">
            <v>50799.898399999998</v>
          </cell>
          <cell r="P1076">
            <v>40.893999999999998</v>
          </cell>
          <cell r="Q1076">
            <v>0</v>
          </cell>
          <cell r="R1076">
            <v>0</v>
          </cell>
          <cell r="S1076">
            <v>0</v>
          </cell>
          <cell r="T1076">
            <v>36.321999999999996</v>
          </cell>
          <cell r="U1076">
            <v>0</v>
          </cell>
          <cell r="V1076">
            <v>0</v>
          </cell>
        </row>
        <row r="1077">
          <cell r="B1077" t="str">
            <v>2L127X89X6.4X19LLBB</v>
          </cell>
          <cell r="C1077">
            <v>20.983055999999998</v>
          </cell>
          <cell r="D1077">
            <v>2664.5108</v>
          </cell>
          <cell r="E1077">
            <v>127</v>
          </cell>
          <cell r="F1077">
            <v>0</v>
          </cell>
          <cell r="G1077">
            <v>0</v>
          </cell>
          <cell r="H1077">
            <v>0</v>
          </cell>
          <cell r="I1077">
            <v>6.35</v>
          </cell>
          <cell r="J1077">
            <v>0</v>
          </cell>
          <cell r="K1077">
            <v>0</v>
          </cell>
          <cell r="L1077">
            <v>0</v>
          </cell>
          <cell r="M1077">
            <v>4453676.2539199991</v>
          </cell>
          <cell r="N1077">
            <v>91275.946479999999</v>
          </cell>
          <cell r="O1077">
            <v>50799.898399999998</v>
          </cell>
          <cell r="P1077">
            <v>40.893999999999998</v>
          </cell>
          <cell r="Q1077">
            <v>0</v>
          </cell>
          <cell r="R1077">
            <v>0</v>
          </cell>
          <cell r="S1077">
            <v>0</v>
          </cell>
          <cell r="T1077">
            <v>39.878</v>
          </cell>
          <cell r="U1077">
            <v>0</v>
          </cell>
          <cell r="V1077">
            <v>0</v>
          </cell>
        </row>
        <row r="1078">
          <cell r="B1078" t="str">
            <v>2L127X76X12.7LLBB</v>
          </cell>
          <cell r="C1078">
            <v>37.948079999999997</v>
          </cell>
          <cell r="D1078">
            <v>4845.1515999999992</v>
          </cell>
          <cell r="E1078">
            <v>127</v>
          </cell>
          <cell r="F1078">
            <v>0</v>
          </cell>
          <cell r="G1078">
            <v>0</v>
          </cell>
          <cell r="H1078">
            <v>0</v>
          </cell>
          <cell r="I1078">
            <v>12.7</v>
          </cell>
          <cell r="J1078">
            <v>0</v>
          </cell>
          <cell r="K1078">
            <v>0</v>
          </cell>
          <cell r="L1078">
            <v>0</v>
          </cell>
          <cell r="M1078">
            <v>7866773.9438399989</v>
          </cell>
          <cell r="N1078">
            <v>167148.05279999998</v>
          </cell>
          <cell r="O1078">
            <v>94881.100559999992</v>
          </cell>
          <cell r="P1078">
            <v>40.131999999999998</v>
          </cell>
          <cell r="Q1078">
            <v>0</v>
          </cell>
          <cell r="R1078">
            <v>0</v>
          </cell>
          <cell r="S1078">
            <v>0</v>
          </cell>
          <cell r="T1078">
            <v>28.194000000000003</v>
          </cell>
          <cell r="U1078">
            <v>0</v>
          </cell>
          <cell r="V1078">
            <v>0</v>
          </cell>
        </row>
        <row r="1079">
          <cell r="B1079" t="str">
            <v>2L127X76X12.7X9LLBB</v>
          </cell>
          <cell r="C1079">
            <v>37.948079999999997</v>
          </cell>
          <cell r="D1079">
            <v>4845.1515999999992</v>
          </cell>
          <cell r="E1079">
            <v>127</v>
          </cell>
          <cell r="F1079">
            <v>0</v>
          </cell>
          <cell r="G1079">
            <v>0</v>
          </cell>
          <cell r="H1079">
            <v>0</v>
          </cell>
          <cell r="I1079">
            <v>12.7</v>
          </cell>
          <cell r="J1079">
            <v>0</v>
          </cell>
          <cell r="K1079">
            <v>0</v>
          </cell>
          <cell r="L1079">
            <v>0</v>
          </cell>
          <cell r="M1079">
            <v>7866773.9438399989</v>
          </cell>
          <cell r="N1079">
            <v>167148.05279999998</v>
          </cell>
          <cell r="O1079">
            <v>94881.100559999992</v>
          </cell>
          <cell r="P1079">
            <v>40.131999999999998</v>
          </cell>
          <cell r="Q1079">
            <v>0</v>
          </cell>
          <cell r="R1079">
            <v>0</v>
          </cell>
          <cell r="S1079">
            <v>0</v>
          </cell>
          <cell r="T1079">
            <v>31.495999999999999</v>
          </cell>
          <cell r="U1079">
            <v>0</v>
          </cell>
          <cell r="V1079">
            <v>0</v>
          </cell>
        </row>
        <row r="1080">
          <cell r="B1080" t="str">
            <v>2L127X76X12.7X19LLBB</v>
          </cell>
          <cell r="C1080">
            <v>37.948079999999997</v>
          </cell>
          <cell r="D1080">
            <v>4845.1515999999992</v>
          </cell>
          <cell r="E1080">
            <v>127</v>
          </cell>
          <cell r="F1080">
            <v>0</v>
          </cell>
          <cell r="G1080">
            <v>0</v>
          </cell>
          <cell r="H1080">
            <v>0</v>
          </cell>
          <cell r="I1080">
            <v>12.7</v>
          </cell>
          <cell r="J1080">
            <v>0</v>
          </cell>
          <cell r="K1080">
            <v>0</v>
          </cell>
          <cell r="L1080">
            <v>0</v>
          </cell>
          <cell r="M1080">
            <v>7866773.9438399989</v>
          </cell>
          <cell r="N1080">
            <v>167148.05279999998</v>
          </cell>
          <cell r="O1080">
            <v>94881.100559999992</v>
          </cell>
          <cell r="P1080">
            <v>40.131999999999998</v>
          </cell>
          <cell r="Q1080">
            <v>0</v>
          </cell>
          <cell r="R1080">
            <v>0</v>
          </cell>
          <cell r="S1080">
            <v>0</v>
          </cell>
          <cell r="T1080">
            <v>35.305999999999997</v>
          </cell>
          <cell r="U1080">
            <v>0</v>
          </cell>
          <cell r="V1080">
            <v>0</v>
          </cell>
        </row>
        <row r="1081">
          <cell r="B1081" t="str">
            <v>2L127X76X11.1LLBB</v>
          </cell>
          <cell r="C1081">
            <v>33.483599999999996</v>
          </cell>
          <cell r="D1081">
            <v>4270.9592000000002</v>
          </cell>
          <cell r="E1081">
            <v>127</v>
          </cell>
          <cell r="F1081">
            <v>0</v>
          </cell>
          <cell r="G1081">
            <v>0</v>
          </cell>
          <cell r="H1081">
            <v>0</v>
          </cell>
          <cell r="I1081">
            <v>11.112499999999999</v>
          </cell>
          <cell r="J1081">
            <v>0</v>
          </cell>
          <cell r="K1081">
            <v>0</v>
          </cell>
          <cell r="L1081">
            <v>0</v>
          </cell>
          <cell r="M1081">
            <v>6992687.9500799999</v>
          </cell>
          <cell r="N1081">
            <v>148630.67048</v>
          </cell>
          <cell r="O1081">
            <v>83901.76767999999</v>
          </cell>
          <cell r="P1081">
            <v>40.386000000000003</v>
          </cell>
          <cell r="Q1081">
            <v>0</v>
          </cell>
          <cell r="R1081">
            <v>0</v>
          </cell>
          <cell r="S1081">
            <v>0</v>
          </cell>
          <cell r="T1081">
            <v>27.94</v>
          </cell>
          <cell r="U1081">
            <v>0</v>
          </cell>
          <cell r="V1081">
            <v>0</v>
          </cell>
        </row>
        <row r="1082">
          <cell r="B1082" t="str">
            <v>2L127X76X11.1X9LLBB</v>
          </cell>
          <cell r="C1082">
            <v>33.483599999999996</v>
          </cell>
          <cell r="D1082">
            <v>4270.9592000000002</v>
          </cell>
          <cell r="E1082">
            <v>127</v>
          </cell>
          <cell r="F1082">
            <v>0</v>
          </cell>
          <cell r="G1082">
            <v>0</v>
          </cell>
          <cell r="H1082">
            <v>0</v>
          </cell>
          <cell r="I1082">
            <v>11.112499999999999</v>
          </cell>
          <cell r="J1082">
            <v>0</v>
          </cell>
          <cell r="K1082">
            <v>0</v>
          </cell>
          <cell r="L1082">
            <v>0</v>
          </cell>
          <cell r="M1082">
            <v>6992687.9500799999</v>
          </cell>
          <cell r="N1082">
            <v>148630.67048</v>
          </cell>
          <cell r="O1082">
            <v>83901.76767999999</v>
          </cell>
          <cell r="P1082">
            <v>40.386000000000003</v>
          </cell>
          <cell r="Q1082">
            <v>0</v>
          </cell>
          <cell r="R1082">
            <v>0</v>
          </cell>
          <cell r="S1082">
            <v>0</v>
          </cell>
          <cell r="T1082">
            <v>31.241999999999997</v>
          </cell>
          <cell r="U1082">
            <v>0</v>
          </cell>
          <cell r="V1082">
            <v>0</v>
          </cell>
        </row>
        <row r="1083">
          <cell r="B1083" t="str">
            <v>2L127X76X11.1X19LLBB</v>
          </cell>
          <cell r="C1083">
            <v>33.483599999999996</v>
          </cell>
          <cell r="D1083">
            <v>4270.9592000000002</v>
          </cell>
          <cell r="E1083">
            <v>127</v>
          </cell>
          <cell r="F1083">
            <v>0</v>
          </cell>
          <cell r="G1083">
            <v>0</v>
          </cell>
          <cell r="H1083">
            <v>0</v>
          </cell>
          <cell r="I1083">
            <v>11.112499999999999</v>
          </cell>
          <cell r="J1083">
            <v>0</v>
          </cell>
          <cell r="K1083">
            <v>0</v>
          </cell>
          <cell r="L1083">
            <v>0</v>
          </cell>
          <cell r="M1083">
            <v>6992687.9500799999</v>
          </cell>
          <cell r="N1083">
            <v>148630.67048</v>
          </cell>
          <cell r="O1083">
            <v>83901.76767999999</v>
          </cell>
          <cell r="P1083">
            <v>40.386000000000003</v>
          </cell>
          <cell r="Q1083">
            <v>0</v>
          </cell>
          <cell r="R1083">
            <v>0</v>
          </cell>
          <cell r="S1083">
            <v>0</v>
          </cell>
          <cell r="T1083">
            <v>35.051999999999992</v>
          </cell>
          <cell r="U1083">
            <v>0</v>
          </cell>
          <cell r="V1083">
            <v>0</v>
          </cell>
        </row>
        <row r="1084">
          <cell r="B1084" t="str">
            <v>2L127X76X9.5LLBB</v>
          </cell>
          <cell r="C1084">
            <v>29.019119999999997</v>
          </cell>
          <cell r="D1084">
            <v>3696.7667999999999</v>
          </cell>
          <cell r="E1084">
            <v>127</v>
          </cell>
          <cell r="F1084">
            <v>0</v>
          </cell>
          <cell r="G1084">
            <v>0</v>
          </cell>
          <cell r="H1084">
            <v>0</v>
          </cell>
          <cell r="I1084">
            <v>9.5249999999999986</v>
          </cell>
          <cell r="J1084">
            <v>0</v>
          </cell>
          <cell r="K1084">
            <v>0</v>
          </cell>
          <cell r="L1084">
            <v>0</v>
          </cell>
          <cell r="M1084">
            <v>6118601.9563199989</v>
          </cell>
          <cell r="N1084">
            <v>128966.19368</v>
          </cell>
          <cell r="O1084">
            <v>72758.564159999994</v>
          </cell>
          <cell r="P1084">
            <v>40.64</v>
          </cell>
          <cell r="Q1084">
            <v>0</v>
          </cell>
          <cell r="R1084">
            <v>0</v>
          </cell>
          <cell r="S1084">
            <v>0</v>
          </cell>
          <cell r="T1084">
            <v>27.686</v>
          </cell>
          <cell r="U1084">
            <v>0</v>
          </cell>
          <cell r="V1084">
            <v>0</v>
          </cell>
        </row>
        <row r="1085">
          <cell r="B1085" t="str">
            <v>2L127X76X9.5X9LLBB</v>
          </cell>
          <cell r="C1085">
            <v>29.019119999999997</v>
          </cell>
          <cell r="D1085">
            <v>3696.7667999999999</v>
          </cell>
          <cell r="E1085">
            <v>127</v>
          </cell>
          <cell r="F1085">
            <v>0</v>
          </cell>
          <cell r="G1085">
            <v>0</v>
          </cell>
          <cell r="H1085">
            <v>0</v>
          </cell>
          <cell r="I1085">
            <v>9.5249999999999986</v>
          </cell>
          <cell r="J1085">
            <v>0</v>
          </cell>
          <cell r="K1085">
            <v>0</v>
          </cell>
          <cell r="L1085">
            <v>0</v>
          </cell>
          <cell r="M1085">
            <v>6118601.9563199989</v>
          </cell>
          <cell r="N1085">
            <v>128966.19368</v>
          </cell>
          <cell r="O1085">
            <v>72758.564159999994</v>
          </cell>
          <cell r="P1085">
            <v>40.64</v>
          </cell>
          <cell r="Q1085">
            <v>0</v>
          </cell>
          <cell r="R1085">
            <v>0</v>
          </cell>
          <cell r="S1085">
            <v>0</v>
          </cell>
          <cell r="T1085">
            <v>30.987999999999996</v>
          </cell>
          <cell r="U1085">
            <v>0</v>
          </cell>
          <cell r="V1085">
            <v>0</v>
          </cell>
        </row>
        <row r="1086">
          <cell r="B1086" t="str">
            <v>2L127X76X9.5X19LLBB</v>
          </cell>
          <cell r="C1086">
            <v>29.019119999999997</v>
          </cell>
          <cell r="D1086">
            <v>3696.7667999999999</v>
          </cell>
          <cell r="E1086">
            <v>127</v>
          </cell>
          <cell r="F1086">
            <v>0</v>
          </cell>
          <cell r="G1086">
            <v>0</v>
          </cell>
          <cell r="H1086">
            <v>0</v>
          </cell>
          <cell r="I1086">
            <v>9.5249999999999986</v>
          </cell>
          <cell r="J1086">
            <v>0</v>
          </cell>
          <cell r="K1086">
            <v>0</v>
          </cell>
          <cell r="L1086">
            <v>0</v>
          </cell>
          <cell r="M1086">
            <v>6118601.9563199989</v>
          </cell>
          <cell r="N1086">
            <v>128966.19368</v>
          </cell>
          <cell r="O1086">
            <v>72758.564159999994</v>
          </cell>
          <cell r="P1086">
            <v>40.64</v>
          </cell>
          <cell r="Q1086">
            <v>0</v>
          </cell>
          <cell r="R1086">
            <v>0</v>
          </cell>
          <cell r="S1086">
            <v>0</v>
          </cell>
          <cell r="T1086">
            <v>34.544000000000004</v>
          </cell>
          <cell r="U1086">
            <v>0</v>
          </cell>
          <cell r="V1086">
            <v>0</v>
          </cell>
        </row>
        <row r="1087">
          <cell r="B1087" t="str">
            <v>2L127X76X7.9LLBB</v>
          </cell>
          <cell r="C1087">
            <v>24.405823999999996</v>
          </cell>
          <cell r="D1087">
            <v>3103.2195999999994</v>
          </cell>
          <cell r="E1087">
            <v>127</v>
          </cell>
          <cell r="F1087">
            <v>0</v>
          </cell>
          <cell r="G1087">
            <v>0</v>
          </cell>
          <cell r="H1087">
            <v>0</v>
          </cell>
          <cell r="I1087">
            <v>7.9375</v>
          </cell>
          <cell r="J1087">
            <v>0</v>
          </cell>
          <cell r="K1087">
            <v>0</v>
          </cell>
          <cell r="L1087">
            <v>0</v>
          </cell>
          <cell r="M1087">
            <v>5202892.8199999994</v>
          </cell>
          <cell r="N1087">
            <v>108646.23431999999</v>
          </cell>
          <cell r="O1087">
            <v>61287.619359999997</v>
          </cell>
          <cell r="P1087">
            <v>40.893999999999998</v>
          </cell>
          <cell r="Q1087">
            <v>0</v>
          </cell>
          <cell r="R1087">
            <v>0</v>
          </cell>
          <cell r="S1087">
            <v>0</v>
          </cell>
          <cell r="T1087">
            <v>27.431999999999999</v>
          </cell>
          <cell r="U1087">
            <v>0</v>
          </cell>
          <cell r="V1087">
            <v>0</v>
          </cell>
        </row>
        <row r="1088">
          <cell r="B1088" t="str">
            <v>2L127X76X7.9X9LLBB</v>
          </cell>
          <cell r="C1088">
            <v>24.405823999999996</v>
          </cell>
          <cell r="D1088">
            <v>3103.2195999999994</v>
          </cell>
          <cell r="E1088">
            <v>127</v>
          </cell>
          <cell r="F1088">
            <v>0</v>
          </cell>
          <cell r="G1088">
            <v>0</v>
          </cell>
          <cell r="H1088">
            <v>0</v>
          </cell>
          <cell r="I1088">
            <v>7.9375</v>
          </cell>
          <cell r="J1088">
            <v>0</v>
          </cell>
          <cell r="K1088">
            <v>0</v>
          </cell>
          <cell r="L1088">
            <v>0</v>
          </cell>
          <cell r="M1088">
            <v>5202892.8199999994</v>
          </cell>
          <cell r="N1088">
            <v>108646.23431999999</v>
          </cell>
          <cell r="O1088">
            <v>61287.619359999997</v>
          </cell>
          <cell r="P1088">
            <v>40.893999999999998</v>
          </cell>
          <cell r="Q1088">
            <v>0</v>
          </cell>
          <cell r="R1088">
            <v>0</v>
          </cell>
          <cell r="S1088">
            <v>0</v>
          </cell>
          <cell r="T1088">
            <v>30.733999999999998</v>
          </cell>
          <cell r="U1088">
            <v>0</v>
          </cell>
          <cell r="V1088">
            <v>0</v>
          </cell>
        </row>
        <row r="1089">
          <cell r="B1089" t="str">
            <v>2L127X76X7.9X19LLBB</v>
          </cell>
          <cell r="C1089">
            <v>24.405823999999996</v>
          </cell>
          <cell r="D1089">
            <v>3103.2195999999994</v>
          </cell>
          <cell r="E1089">
            <v>127</v>
          </cell>
          <cell r="F1089">
            <v>0</v>
          </cell>
          <cell r="G1089">
            <v>0</v>
          </cell>
          <cell r="H1089">
            <v>0</v>
          </cell>
          <cell r="I1089">
            <v>7.9375</v>
          </cell>
          <cell r="J1089">
            <v>0</v>
          </cell>
          <cell r="K1089">
            <v>0</v>
          </cell>
          <cell r="L1089">
            <v>0</v>
          </cell>
          <cell r="M1089">
            <v>5202892.8199999994</v>
          </cell>
          <cell r="N1089">
            <v>108646.23431999999</v>
          </cell>
          <cell r="O1089">
            <v>61287.619359999997</v>
          </cell>
          <cell r="P1089">
            <v>40.893999999999998</v>
          </cell>
          <cell r="Q1089">
            <v>0</v>
          </cell>
          <cell r="R1089">
            <v>0</v>
          </cell>
          <cell r="S1089">
            <v>0</v>
          </cell>
          <cell r="T1089">
            <v>34.29</v>
          </cell>
          <cell r="U1089">
            <v>0</v>
          </cell>
          <cell r="V1089">
            <v>0</v>
          </cell>
        </row>
        <row r="1090">
          <cell r="B1090" t="str">
            <v>2L127X76X6.4LLBB</v>
          </cell>
          <cell r="C1090">
            <v>19.643711999999997</v>
          </cell>
          <cell r="D1090">
            <v>2503.2207999999996</v>
          </cell>
          <cell r="E1090">
            <v>127</v>
          </cell>
          <cell r="F1090">
            <v>0</v>
          </cell>
          <cell r="G1090">
            <v>0</v>
          </cell>
          <cell r="H1090">
            <v>0</v>
          </cell>
          <cell r="I1090">
            <v>6.35</v>
          </cell>
          <cell r="J1090">
            <v>0</v>
          </cell>
          <cell r="K1090">
            <v>0</v>
          </cell>
          <cell r="L1090">
            <v>0</v>
          </cell>
          <cell r="M1090">
            <v>4245560.5411199993</v>
          </cell>
          <cell r="N1090">
            <v>87998.533679999993</v>
          </cell>
          <cell r="O1090">
            <v>49652.803919999991</v>
          </cell>
          <cell r="P1090">
            <v>41.148000000000003</v>
          </cell>
          <cell r="Q1090">
            <v>0</v>
          </cell>
          <cell r="R1090">
            <v>0</v>
          </cell>
          <cell r="S1090">
            <v>0</v>
          </cell>
          <cell r="T1090">
            <v>27.178000000000001</v>
          </cell>
          <cell r="U1090">
            <v>0</v>
          </cell>
          <cell r="V1090">
            <v>0</v>
          </cell>
        </row>
        <row r="1091">
          <cell r="B1091" t="str">
            <v>2L127X76X6.4X9LLBB</v>
          </cell>
          <cell r="C1091">
            <v>19.643711999999997</v>
          </cell>
          <cell r="D1091">
            <v>2503.2207999999996</v>
          </cell>
          <cell r="E1091">
            <v>127</v>
          </cell>
          <cell r="F1091">
            <v>0</v>
          </cell>
          <cell r="G1091">
            <v>0</v>
          </cell>
          <cell r="H1091">
            <v>0</v>
          </cell>
          <cell r="I1091">
            <v>6.35</v>
          </cell>
          <cell r="J1091">
            <v>0</v>
          </cell>
          <cell r="K1091">
            <v>0</v>
          </cell>
          <cell r="L1091">
            <v>0</v>
          </cell>
          <cell r="M1091">
            <v>4245560.5411199993</v>
          </cell>
          <cell r="N1091">
            <v>87998.533679999993</v>
          </cell>
          <cell r="O1091">
            <v>49652.803919999991</v>
          </cell>
          <cell r="P1091">
            <v>41.148000000000003</v>
          </cell>
          <cell r="Q1091">
            <v>0</v>
          </cell>
          <cell r="R1091">
            <v>0</v>
          </cell>
          <cell r="S1091">
            <v>0</v>
          </cell>
          <cell r="T1091">
            <v>30.225999999999996</v>
          </cell>
          <cell r="U1091">
            <v>0</v>
          </cell>
          <cell r="V1091">
            <v>0</v>
          </cell>
        </row>
        <row r="1092">
          <cell r="B1092" t="str">
            <v>2L127X76X6.4X19LLBB</v>
          </cell>
          <cell r="C1092">
            <v>19.643711999999997</v>
          </cell>
          <cell r="D1092">
            <v>2503.2207999999996</v>
          </cell>
          <cell r="E1092">
            <v>127</v>
          </cell>
          <cell r="F1092">
            <v>0</v>
          </cell>
          <cell r="G1092">
            <v>0</v>
          </cell>
          <cell r="H1092">
            <v>0</v>
          </cell>
          <cell r="I1092">
            <v>6.35</v>
          </cell>
          <cell r="J1092">
            <v>0</v>
          </cell>
          <cell r="K1092">
            <v>0</v>
          </cell>
          <cell r="L1092">
            <v>0</v>
          </cell>
          <cell r="M1092">
            <v>4245560.5411199993</v>
          </cell>
          <cell r="N1092">
            <v>87998.533679999993</v>
          </cell>
          <cell r="O1092">
            <v>49652.803919999991</v>
          </cell>
          <cell r="P1092">
            <v>41.148000000000003</v>
          </cell>
          <cell r="Q1092">
            <v>0</v>
          </cell>
          <cell r="R1092">
            <v>0</v>
          </cell>
          <cell r="S1092">
            <v>0</v>
          </cell>
          <cell r="T1092">
            <v>33.781999999999996</v>
          </cell>
          <cell r="U1092">
            <v>0</v>
          </cell>
          <cell r="V1092">
            <v>0</v>
          </cell>
        </row>
        <row r="1093">
          <cell r="B1093" t="str">
            <v>2L102X89X12.7LLBB</v>
          </cell>
          <cell r="C1093">
            <v>35.418208</v>
          </cell>
          <cell r="D1093">
            <v>4522.5715999999993</v>
          </cell>
          <cell r="E1093">
            <v>101.6</v>
          </cell>
          <cell r="F1093">
            <v>0</v>
          </cell>
          <cell r="G1093">
            <v>0</v>
          </cell>
          <cell r="H1093">
            <v>0</v>
          </cell>
          <cell r="I1093">
            <v>12.7</v>
          </cell>
          <cell r="J1093">
            <v>0</v>
          </cell>
          <cell r="K1093">
            <v>0</v>
          </cell>
          <cell r="L1093">
            <v>0</v>
          </cell>
          <cell r="M1093">
            <v>4412053.1113599995</v>
          </cell>
          <cell r="N1093">
            <v>113234.61223999999</v>
          </cell>
          <cell r="O1093">
            <v>62926.325759999992</v>
          </cell>
          <cell r="P1093">
            <v>31.241999999999997</v>
          </cell>
          <cell r="Q1093">
            <v>0</v>
          </cell>
          <cell r="R1093">
            <v>0</v>
          </cell>
          <cell r="S1093">
            <v>0</v>
          </cell>
          <cell r="T1093">
            <v>36.575999999999993</v>
          </cell>
          <cell r="U1093">
            <v>0</v>
          </cell>
          <cell r="V1093">
            <v>0</v>
          </cell>
        </row>
        <row r="1094">
          <cell r="B1094" t="str">
            <v>2L102X89X12.7X9LLBB</v>
          </cell>
          <cell r="C1094">
            <v>35.418208</v>
          </cell>
          <cell r="D1094">
            <v>4522.5715999999993</v>
          </cell>
          <cell r="E1094">
            <v>101.6</v>
          </cell>
          <cell r="F1094">
            <v>0</v>
          </cell>
          <cell r="G1094">
            <v>0</v>
          </cell>
          <cell r="H1094">
            <v>0</v>
          </cell>
          <cell r="I1094">
            <v>12.7</v>
          </cell>
          <cell r="J1094">
            <v>0</v>
          </cell>
          <cell r="K1094">
            <v>0</v>
          </cell>
          <cell r="L1094">
            <v>0</v>
          </cell>
          <cell r="M1094">
            <v>4412053.1113599995</v>
          </cell>
          <cell r="N1094">
            <v>113234.61223999999</v>
          </cell>
          <cell r="O1094">
            <v>62926.325759999992</v>
          </cell>
          <cell r="P1094">
            <v>31.241999999999997</v>
          </cell>
          <cell r="Q1094">
            <v>0</v>
          </cell>
          <cell r="R1094">
            <v>0</v>
          </cell>
          <cell r="S1094">
            <v>0</v>
          </cell>
          <cell r="T1094">
            <v>39.878</v>
          </cell>
          <cell r="U1094">
            <v>0</v>
          </cell>
          <cell r="V1094">
            <v>0</v>
          </cell>
        </row>
        <row r="1095">
          <cell r="B1095" t="str">
            <v>2L102X89X12.7X19LLBB</v>
          </cell>
          <cell r="C1095">
            <v>35.418208</v>
          </cell>
          <cell r="D1095">
            <v>4522.5715999999993</v>
          </cell>
          <cell r="E1095">
            <v>101.6</v>
          </cell>
          <cell r="F1095">
            <v>0</v>
          </cell>
          <cell r="G1095">
            <v>0</v>
          </cell>
          <cell r="H1095">
            <v>0</v>
          </cell>
          <cell r="I1095">
            <v>12.7</v>
          </cell>
          <cell r="J1095">
            <v>0</v>
          </cell>
          <cell r="K1095">
            <v>0</v>
          </cell>
          <cell r="L1095">
            <v>0</v>
          </cell>
          <cell r="M1095">
            <v>4412053.1113599995</v>
          </cell>
          <cell r="N1095">
            <v>113234.61223999999</v>
          </cell>
          <cell r="O1095">
            <v>62926.325759999992</v>
          </cell>
          <cell r="P1095">
            <v>31.241999999999997</v>
          </cell>
          <cell r="Q1095">
            <v>0</v>
          </cell>
          <cell r="R1095">
            <v>0</v>
          </cell>
          <cell r="S1095">
            <v>0</v>
          </cell>
          <cell r="T1095">
            <v>43.687999999999995</v>
          </cell>
          <cell r="U1095">
            <v>0</v>
          </cell>
          <cell r="V1095">
            <v>0</v>
          </cell>
        </row>
        <row r="1096">
          <cell r="B1096" t="str">
            <v>2L102X89X9.5LLBB</v>
          </cell>
          <cell r="C1096">
            <v>27.084511999999997</v>
          </cell>
          <cell r="D1096">
            <v>3451.6059999999998</v>
          </cell>
          <cell r="E1096">
            <v>101.6</v>
          </cell>
          <cell r="F1096">
            <v>0</v>
          </cell>
          <cell r="G1096">
            <v>0</v>
          </cell>
          <cell r="H1096">
            <v>0</v>
          </cell>
          <cell r="I1096">
            <v>9.5249999999999986</v>
          </cell>
          <cell r="J1096">
            <v>0</v>
          </cell>
          <cell r="K1096">
            <v>0</v>
          </cell>
          <cell r="L1096">
            <v>0</v>
          </cell>
          <cell r="M1096">
            <v>3454720.8324799999</v>
          </cell>
          <cell r="N1096">
            <v>87179.180479999995</v>
          </cell>
          <cell r="O1096">
            <v>48505.709439999991</v>
          </cell>
          <cell r="P1096">
            <v>31.75</v>
          </cell>
          <cell r="Q1096">
            <v>0</v>
          </cell>
          <cell r="R1096">
            <v>0</v>
          </cell>
          <cell r="S1096">
            <v>0</v>
          </cell>
          <cell r="T1096">
            <v>36.067999999999998</v>
          </cell>
          <cell r="U1096">
            <v>0</v>
          </cell>
          <cell r="V1096">
            <v>0</v>
          </cell>
        </row>
        <row r="1097">
          <cell r="B1097" t="str">
            <v>2L102X89X9.5X9LLBB</v>
          </cell>
          <cell r="C1097">
            <v>27.084511999999997</v>
          </cell>
          <cell r="D1097">
            <v>3451.6059999999998</v>
          </cell>
          <cell r="E1097">
            <v>101.6</v>
          </cell>
          <cell r="F1097">
            <v>0</v>
          </cell>
          <cell r="G1097">
            <v>0</v>
          </cell>
          <cell r="H1097">
            <v>0</v>
          </cell>
          <cell r="I1097">
            <v>9.5249999999999986</v>
          </cell>
          <cell r="J1097">
            <v>0</v>
          </cell>
          <cell r="K1097">
            <v>0</v>
          </cell>
          <cell r="L1097">
            <v>0</v>
          </cell>
          <cell r="M1097">
            <v>3454720.8324799999</v>
          </cell>
          <cell r="N1097">
            <v>87179.180479999995</v>
          </cell>
          <cell r="O1097">
            <v>48505.709439999991</v>
          </cell>
          <cell r="P1097">
            <v>31.75</v>
          </cell>
          <cell r="Q1097">
            <v>0</v>
          </cell>
          <cell r="R1097">
            <v>0</v>
          </cell>
          <cell r="S1097">
            <v>0</v>
          </cell>
          <cell r="T1097">
            <v>39.369999999999997</v>
          </cell>
          <cell r="U1097">
            <v>0</v>
          </cell>
          <cell r="V1097">
            <v>0</v>
          </cell>
        </row>
        <row r="1098">
          <cell r="B1098" t="str">
            <v>2L102X89X9.5X19LLBB</v>
          </cell>
          <cell r="C1098">
            <v>27.084511999999997</v>
          </cell>
          <cell r="D1098">
            <v>3451.6059999999998</v>
          </cell>
          <cell r="E1098">
            <v>101.6</v>
          </cell>
          <cell r="F1098">
            <v>0</v>
          </cell>
          <cell r="G1098">
            <v>0</v>
          </cell>
          <cell r="H1098">
            <v>0</v>
          </cell>
          <cell r="I1098">
            <v>9.5249999999999986</v>
          </cell>
          <cell r="J1098">
            <v>0</v>
          </cell>
          <cell r="K1098">
            <v>0</v>
          </cell>
          <cell r="L1098">
            <v>0</v>
          </cell>
          <cell r="M1098">
            <v>3454720.8324799999</v>
          </cell>
          <cell r="N1098">
            <v>87179.180479999995</v>
          </cell>
          <cell r="O1098">
            <v>48505.709439999991</v>
          </cell>
          <cell r="P1098">
            <v>31.75</v>
          </cell>
          <cell r="Q1098">
            <v>0</v>
          </cell>
          <cell r="R1098">
            <v>0</v>
          </cell>
          <cell r="S1098">
            <v>0</v>
          </cell>
          <cell r="T1098">
            <v>42.925999999999995</v>
          </cell>
          <cell r="U1098">
            <v>0</v>
          </cell>
          <cell r="V1098">
            <v>0</v>
          </cell>
        </row>
        <row r="1099">
          <cell r="B1099" t="str">
            <v>2L102X89X7.9LLBB</v>
          </cell>
          <cell r="C1099">
            <v>22.768847999999998</v>
          </cell>
          <cell r="D1099">
            <v>2903.22</v>
          </cell>
          <cell r="E1099">
            <v>101.6</v>
          </cell>
          <cell r="F1099">
            <v>0</v>
          </cell>
          <cell r="G1099">
            <v>0</v>
          </cell>
          <cell r="H1099">
            <v>0</v>
          </cell>
          <cell r="I1099">
            <v>7.9375</v>
          </cell>
          <cell r="J1099">
            <v>0</v>
          </cell>
          <cell r="K1099">
            <v>0</v>
          </cell>
          <cell r="L1099">
            <v>0</v>
          </cell>
          <cell r="M1099">
            <v>2942756.1789919999</v>
          </cell>
          <cell r="N1099">
            <v>73577.917359999992</v>
          </cell>
          <cell r="O1099">
            <v>40967.659999999996</v>
          </cell>
          <cell r="P1099">
            <v>31.75</v>
          </cell>
          <cell r="Q1099">
            <v>0</v>
          </cell>
          <cell r="R1099">
            <v>0</v>
          </cell>
          <cell r="S1099">
            <v>0</v>
          </cell>
          <cell r="T1099">
            <v>35.559999999999995</v>
          </cell>
          <cell r="U1099">
            <v>0</v>
          </cell>
          <cell r="V1099">
            <v>0</v>
          </cell>
        </row>
        <row r="1100">
          <cell r="B1100" t="str">
            <v>2L102X89X7.9X9LLBB</v>
          </cell>
          <cell r="C1100">
            <v>22.768847999999998</v>
          </cell>
          <cell r="D1100">
            <v>2903.22</v>
          </cell>
          <cell r="E1100">
            <v>101.6</v>
          </cell>
          <cell r="F1100">
            <v>0</v>
          </cell>
          <cell r="G1100">
            <v>0</v>
          </cell>
          <cell r="H1100">
            <v>0</v>
          </cell>
          <cell r="I1100">
            <v>7.9375</v>
          </cell>
          <cell r="J1100">
            <v>0</v>
          </cell>
          <cell r="K1100">
            <v>0</v>
          </cell>
          <cell r="L1100">
            <v>0</v>
          </cell>
          <cell r="M1100">
            <v>2942756.1789919999</v>
          </cell>
          <cell r="N1100">
            <v>73577.917359999992</v>
          </cell>
          <cell r="O1100">
            <v>40967.659999999996</v>
          </cell>
          <cell r="P1100">
            <v>31.75</v>
          </cell>
          <cell r="Q1100">
            <v>0</v>
          </cell>
          <cell r="R1100">
            <v>0</v>
          </cell>
          <cell r="S1100">
            <v>0</v>
          </cell>
          <cell r="T1100">
            <v>38.862000000000002</v>
          </cell>
          <cell r="U1100">
            <v>0</v>
          </cell>
          <cell r="V1100">
            <v>0</v>
          </cell>
        </row>
        <row r="1101">
          <cell r="B1101" t="str">
            <v>2L102X89X7.9X19LLBB</v>
          </cell>
          <cell r="C1101">
            <v>22.768847999999998</v>
          </cell>
          <cell r="D1101">
            <v>2903.22</v>
          </cell>
          <cell r="E1101">
            <v>101.6</v>
          </cell>
          <cell r="F1101">
            <v>0</v>
          </cell>
          <cell r="G1101">
            <v>0</v>
          </cell>
          <cell r="H1101">
            <v>0</v>
          </cell>
          <cell r="I1101">
            <v>7.9375</v>
          </cell>
          <cell r="J1101">
            <v>0</v>
          </cell>
          <cell r="K1101">
            <v>0</v>
          </cell>
          <cell r="L1101">
            <v>0</v>
          </cell>
          <cell r="M1101">
            <v>2942756.1789919999</v>
          </cell>
          <cell r="N1101">
            <v>73577.917359999992</v>
          </cell>
          <cell r="O1101">
            <v>40967.659999999996</v>
          </cell>
          <cell r="P1101">
            <v>31.75</v>
          </cell>
          <cell r="Q1101">
            <v>0</v>
          </cell>
          <cell r="R1101">
            <v>0</v>
          </cell>
          <cell r="S1101">
            <v>0</v>
          </cell>
          <cell r="T1101">
            <v>42.671999999999997</v>
          </cell>
          <cell r="U1101">
            <v>0</v>
          </cell>
          <cell r="V1101">
            <v>0</v>
          </cell>
        </row>
        <row r="1102">
          <cell r="B1102" t="str">
            <v>2L102X89X6.4LLBB</v>
          </cell>
          <cell r="C1102">
            <v>18.453184</v>
          </cell>
          <cell r="D1102">
            <v>2341.9307999999996</v>
          </cell>
          <cell r="E1102">
            <v>101.6</v>
          </cell>
          <cell r="F1102">
            <v>0</v>
          </cell>
          <cell r="G1102">
            <v>0</v>
          </cell>
          <cell r="H1102">
            <v>0</v>
          </cell>
          <cell r="I1102">
            <v>6.35</v>
          </cell>
          <cell r="J1102">
            <v>0</v>
          </cell>
          <cell r="K1102">
            <v>0</v>
          </cell>
          <cell r="L1102">
            <v>0</v>
          </cell>
          <cell r="M1102">
            <v>2405817.6399679999</v>
          </cell>
          <cell r="N1102">
            <v>59485.042319999993</v>
          </cell>
          <cell r="O1102">
            <v>33101.869279999999</v>
          </cell>
          <cell r="P1102">
            <v>32.003999999999998</v>
          </cell>
          <cell r="Q1102">
            <v>0</v>
          </cell>
          <cell r="R1102">
            <v>0</v>
          </cell>
          <cell r="S1102">
            <v>0</v>
          </cell>
          <cell r="T1102">
            <v>35.305999999999997</v>
          </cell>
          <cell r="U1102">
            <v>0</v>
          </cell>
          <cell r="V1102">
            <v>0</v>
          </cell>
        </row>
        <row r="1103">
          <cell r="B1103" t="str">
            <v>2L102X89X6.4X9LLBB</v>
          </cell>
          <cell r="C1103">
            <v>18.453184</v>
          </cell>
          <cell r="D1103">
            <v>2341.9307999999996</v>
          </cell>
          <cell r="E1103">
            <v>101.6</v>
          </cell>
          <cell r="F1103">
            <v>0</v>
          </cell>
          <cell r="G1103">
            <v>0</v>
          </cell>
          <cell r="H1103">
            <v>0</v>
          </cell>
          <cell r="I1103">
            <v>6.35</v>
          </cell>
          <cell r="J1103">
            <v>0</v>
          </cell>
          <cell r="K1103">
            <v>0</v>
          </cell>
          <cell r="L1103">
            <v>0</v>
          </cell>
          <cell r="M1103">
            <v>2405817.6399679999</v>
          </cell>
          <cell r="N1103">
            <v>59485.042319999993</v>
          </cell>
          <cell r="O1103">
            <v>33101.869279999999</v>
          </cell>
          <cell r="P1103">
            <v>32.003999999999998</v>
          </cell>
          <cell r="Q1103">
            <v>0</v>
          </cell>
          <cell r="R1103">
            <v>0</v>
          </cell>
          <cell r="S1103">
            <v>0</v>
          </cell>
          <cell r="T1103">
            <v>38.607999999999997</v>
          </cell>
          <cell r="U1103">
            <v>0</v>
          </cell>
          <cell r="V1103">
            <v>0</v>
          </cell>
        </row>
        <row r="1104">
          <cell r="B1104" t="str">
            <v>2L102X89X6.4X19LLBB</v>
          </cell>
          <cell r="C1104">
            <v>18.453184</v>
          </cell>
          <cell r="D1104">
            <v>2341.9307999999996</v>
          </cell>
          <cell r="E1104">
            <v>101.6</v>
          </cell>
          <cell r="F1104">
            <v>0</v>
          </cell>
          <cell r="G1104">
            <v>0</v>
          </cell>
          <cell r="H1104">
            <v>0</v>
          </cell>
          <cell r="I1104">
            <v>6.35</v>
          </cell>
          <cell r="J1104">
            <v>0</v>
          </cell>
          <cell r="K1104">
            <v>0</v>
          </cell>
          <cell r="L1104">
            <v>0</v>
          </cell>
          <cell r="M1104">
            <v>2405817.6399679999</v>
          </cell>
          <cell r="N1104">
            <v>59485.042319999993</v>
          </cell>
          <cell r="O1104">
            <v>33101.869279999999</v>
          </cell>
          <cell r="P1104">
            <v>32.003999999999998</v>
          </cell>
          <cell r="Q1104">
            <v>0</v>
          </cell>
          <cell r="R1104">
            <v>0</v>
          </cell>
          <cell r="S1104">
            <v>0</v>
          </cell>
          <cell r="T1104">
            <v>42.163999999999994</v>
          </cell>
          <cell r="U1104">
            <v>0</v>
          </cell>
          <cell r="V1104">
            <v>0</v>
          </cell>
        </row>
        <row r="1105">
          <cell r="B1105" t="str">
            <v>2L102X76X15.9LLBB</v>
          </cell>
          <cell r="C1105">
            <v>40.329135999999998</v>
          </cell>
          <cell r="D1105">
            <v>5148.3768</v>
          </cell>
          <cell r="E1105">
            <v>101.6</v>
          </cell>
          <cell r="F1105">
            <v>0</v>
          </cell>
          <cell r="G1105">
            <v>0</v>
          </cell>
          <cell r="H1105">
            <v>0</v>
          </cell>
          <cell r="I1105">
            <v>15.875</v>
          </cell>
          <cell r="J1105">
            <v>0</v>
          </cell>
          <cell r="K1105">
            <v>0</v>
          </cell>
          <cell r="L1105">
            <v>0</v>
          </cell>
          <cell r="M1105">
            <v>4994777.1071999995</v>
          </cell>
          <cell r="N1105">
            <v>133718.44224</v>
          </cell>
          <cell r="O1105">
            <v>74725.011839999992</v>
          </cell>
          <cell r="P1105">
            <v>31.241999999999997</v>
          </cell>
          <cell r="Q1105">
            <v>0</v>
          </cell>
          <cell r="R1105">
            <v>0</v>
          </cell>
          <cell r="S1105">
            <v>0</v>
          </cell>
          <cell r="T1105">
            <v>30.733999999999998</v>
          </cell>
          <cell r="U1105">
            <v>0</v>
          </cell>
          <cell r="V1105">
            <v>0</v>
          </cell>
        </row>
        <row r="1106">
          <cell r="B1106" t="str">
            <v>2L102X76X15.9X9LLBB</v>
          </cell>
          <cell r="C1106">
            <v>40.329135999999998</v>
          </cell>
          <cell r="D1106">
            <v>5148.3768</v>
          </cell>
          <cell r="E1106">
            <v>101.6</v>
          </cell>
          <cell r="F1106">
            <v>0</v>
          </cell>
          <cell r="G1106">
            <v>0</v>
          </cell>
          <cell r="H1106">
            <v>0</v>
          </cell>
          <cell r="I1106">
            <v>15.875</v>
          </cell>
          <cell r="J1106">
            <v>0</v>
          </cell>
          <cell r="K1106">
            <v>0</v>
          </cell>
          <cell r="L1106">
            <v>0</v>
          </cell>
          <cell r="M1106">
            <v>4994777.1071999995</v>
          </cell>
          <cell r="N1106">
            <v>133718.44224</v>
          </cell>
          <cell r="O1106">
            <v>74725.011839999992</v>
          </cell>
          <cell r="P1106">
            <v>31.241999999999997</v>
          </cell>
          <cell r="Q1106">
            <v>0</v>
          </cell>
          <cell r="R1106">
            <v>0</v>
          </cell>
          <cell r="S1106">
            <v>0</v>
          </cell>
          <cell r="T1106">
            <v>34.29</v>
          </cell>
          <cell r="U1106">
            <v>0</v>
          </cell>
          <cell r="V1106">
            <v>0</v>
          </cell>
        </row>
        <row r="1107">
          <cell r="B1107" t="str">
            <v>2L102X76X15.9X19LLBB</v>
          </cell>
          <cell r="C1107">
            <v>40.329135999999998</v>
          </cell>
          <cell r="D1107">
            <v>5148.3768</v>
          </cell>
          <cell r="E1107">
            <v>101.6</v>
          </cell>
          <cell r="F1107">
            <v>0</v>
          </cell>
          <cell r="G1107">
            <v>0</v>
          </cell>
          <cell r="H1107">
            <v>0</v>
          </cell>
          <cell r="I1107">
            <v>15.875</v>
          </cell>
          <cell r="J1107">
            <v>0</v>
          </cell>
          <cell r="K1107">
            <v>0</v>
          </cell>
          <cell r="L1107">
            <v>0</v>
          </cell>
          <cell r="M1107">
            <v>4994777.1071999995</v>
          </cell>
          <cell r="N1107">
            <v>133718.44224</v>
          </cell>
          <cell r="O1107">
            <v>74725.011839999992</v>
          </cell>
          <cell r="P1107">
            <v>31.241999999999997</v>
          </cell>
          <cell r="Q1107">
            <v>0</v>
          </cell>
          <cell r="R1107">
            <v>0</v>
          </cell>
          <cell r="S1107">
            <v>0</v>
          </cell>
          <cell r="T1107">
            <v>38.099999999999994</v>
          </cell>
          <cell r="U1107">
            <v>0</v>
          </cell>
          <cell r="V1107">
            <v>0</v>
          </cell>
        </row>
        <row r="1108">
          <cell r="B1108" t="str">
            <v>2L102X76X12.7LLBB</v>
          </cell>
          <cell r="C1108">
            <v>32.888336000000002</v>
          </cell>
          <cell r="D1108">
            <v>4199.9915999999994</v>
          </cell>
          <cell r="E1108">
            <v>101.6</v>
          </cell>
          <cell r="F1108">
            <v>0</v>
          </cell>
          <cell r="G1108">
            <v>0</v>
          </cell>
          <cell r="H1108">
            <v>0</v>
          </cell>
          <cell r="I1108">
            <v>12.7</v>
          </cell>
          <cell r="J1108">
            <v>0</v>
          </cell>
          <cell r="K1108">
            <v>0</v>
          </cell>
          <cell r="L1108">
            <v>0</v>
          </cell>
          <cell r="M1108">
            <v>4162314.2559999996</v>
          </cell>
          <cell r="N1108">
            <v>110284.94072</v>
          </cell>
          <cell r="O1108">
            <v>61451.489999999991</v>
          </cell>
          <cell r="P1108">
            <v>31.495999999999999</v>
          </cell>
          <cell r="Q1108">
            <v>0</v>
          </cell>
          <cell r="R1108">
            <v>0</v>
          </cell>
          <cell r="S1108">
            <v>0</v>
          </cell>
          <cell r="T1108">
            <v>30.225999999999996</v>
          </cell>
          <cell r="U1108">
            <v>0</v>
          </cell>
          <cell r="V1108">
            <v>0</v>
          </cell>
        </row>
        <row r="1109">
          <cell r="B1109" t="str">
            <v>2L102X76X12.7X9LLBB</v>
          </cell>
          <cell r="C1109">
            <v>32.888336000000002</v>
          </cell>
          <cell r="D1109">
            <v>4199.9915999999994</v>
          </cell>
          <cell r="E1109">
            <v>101.6</v>
          </cell>
          <cell r="F1109">
            <v>0</v>
          </cell>
          <cell r="G1109">
            <v>0</v>
          </cell>
          <cell r="H1109">
            <v>0</v>
          </cell>
          <cell r="I1109">
            <v>12.7</v>
          </cell>
          <cell r="J1109">
            <v>0</v>
          </cell>
          <cell r="K1109">
            <v>0</v>
          </cell>
          <cell r="L1109">
            <v>0</v>
          </cell>
          <cell r="M1109">
            <v>4162314.2559999996</v>
          </cell>
          <cell r="N1109">
            <v>110284.94072</v>
          </cell>
          <cell r="O1109">
            <v>61451.489999999991</v>
          </cell>
          <cell r="P1109">
            <v>31.495999999999999</v>
          </cell>
          <cell r="Q1109">
            <v>0</v>
          </cell>
          <cell r="R1109">
            <v>0</v>
          </cell>
          <cell r="S1109">
            <v>0</v>
          </cell>
          <cell r="T1109">
            <v>33.527999999999999</v>
          </cell>
          <cell r="U1109">
            <v>0</v>
          </cell>
          <cell r="V1109">
            <v>0</v>
          </cell>
        </row>
        <row r="1110">
          <cell r="B1110" t="str">
            <v>2L102X76X12.7X19LLBB</v>
          </cell>
          <cell r="C1110">
            <v>32.888336000000002</v>
          </cell>
          <cell r="D1110">
            <v>4199.9915999999994</v>
          </cell>
          <cell r="E1110">
            <v>101.6</v>
          </cell>
          <cell r="F1110">
            <v>0</v>
          </cell>
          <cell r="G1110">
            <v>0</v>
          </cell>
          <cell r="H1110">
            <v>0</v>
          </cell>
          <cell r="I1110">
            <v>12.7</v>
          </cell>
          <cell r="J1110">
            <v>0</v>
          </cell>
          <cell r="K1110">
            <v>0</v>
          </cell>
          <cell r="L1110">
            <v>0</v>
          </cell>
          <cell r="M1110">
            <v>4162314.2559999996</v>
          </cell>
          <cell r="N1110">
            <v>110284.94072</v>
          </cell>
          <cell r="O1110">
            <v>61451.489999999991</v>
          </cell>
          <cell r="P1110">
            <v>31.495999999999999</v>
          </cell>
          <cell r="Q1110">
            <v>0</v>
          </cell>
          <cell r="R1110">
            <v>0</v>
          </cell>
          <cell r="S1110">
            <v>0</v>
          </cell>
          <cell r="T1110">
            <v>37.337999999999994</v>
          </cell>
          <cell r="U1110">
            <v>0</v>
          </cell>
          <cell r="V1110">
            <v>0</v>
          </cell>
        </row>
        <row r="1111">
          <cell r="B1111" t="str">
            <v>2L102X76X9.5LLBB</v>
          </cell>
          <cell r="C1111">
            <v>25.149903999999996</v>
          </cell>
          <cell r="D1111">
            <v>3212.8968</v>
          </cell>
          <cell r="E1111">
            <v>101.6</v>
          </cell>
          <cell r="F1111">
            <v>0</v>
          </cell>
          <cell r="G1111">
            <v>0</v>
          </cell>
          <cell r="H1111">
            <v>0</v>
          </cell>
          <cell r="I1111">
            <v>9.5249999999999986</v>
          </cell>
          <cell r="J1111">
            <v>0</v>
          </cell>
          <cell r="K1111">
            <v>0</v>
          </cell>
          <cell r="L1111">
            <v>0</v>
          </cell>
          <cell r="M1111">
            <v>3279903.6337279994</v>
          </cell>
          <cell r="N1111">
            <v>85048.862160000004</v>
          </cell>
          <cell r="O1111">
            <v>47358.614959999999</v>
          </cell>
          <cell r="P1111">
            <v>32.003999999999998</v>
          </cell>
          <cell r="Q1111">
            <v>0</v>
          </cell>
          <cell r="R1111">
            <v>0</v>
          </cell>
          <cell r="S1111">
            <v>0</v>
          </cell>
          <cell r="T1111">
            <v>29.717999999999996</v>
          </cell>
          <cell r="U1111">
            <v>0</v>
          </cell>
          <cell r="V1111">
            <v>0</v>
          </cell>
        </row>
        <row r="1112">
          <cell r="B1112" t="str">
            <v>2L102X76X9.5X9LLBB</v>
          </cell>
          <cell r="C1112">
            <v>25.149903999999996</v>
          </cell>
          <cell r="D1112">
            <v>3212.8968</v>
          </cell>
          <cell r="E1112">
            <v>101.6</v>
          </cell>
          <cell r="F1112">
            <v>0</v>
          </cell>
          <cell r="G1112">
            <v>0</v>
          </cell>
          <cell r="H1112">
            <v>0</v>
          </cell>
          <cell r="I1112">
            <v>9.5249999999999986</v>
          </cell>
          <cell r="J1112">
            <v>0</v>
          </cell>
          <cell r="K1112">
            <v>0</v>
          </cell>
          <cell r="L1112">
            <v>0</v>
          </cell>
          <cell r="M1112">
            <v>3279903.6337279994</v>
          </cell>
          <cell r="N1112">
            <v>85048.862160000004</v>
          </cell>
          <cell r="O1112">
            <v>47358.614959999999</v>
          </cell>
          <cell r="P1112">
            <v>32.003999999999998</v>
          </cell>
          <cell r="Q1112">
            <v>0</v>
          </cell>
          <cell r="R1112">
            <v>0</v>
          </cell>
          <cell r="S1112">
            <v>0</v>
          </cell>
          <cell r="T1112">
            <v>33.019999999999996</v>
          </cell>
          <cell r="U1112">
            <v>0</v>
          </cell>
          <cell r="V1112">
            <v>0</v>
          </cell>
        </row>
        <row r="1113">
          <cell r="B1113" t="str">
            <v>2L102X76X9.5X19LLBB</v>
          </cell>
          <cell r="C1113">
            <v>25.149903999999996</v>
          </cell>
          <cell r="D1113">
            <v>3212.8968</v>
          </cell>
          <cell r="E1113">
            <v>101.6</v>
          </cell>
          <cell r="F1113">
            <v>0</v>
          </cell>
          <cell r="G1113">
            <v>0</v>
          </cell>
          <cell r="H1113">
            <v>0</v>
          </cell>
          <cell r="I1113">
            <v>9.5249999999999986</v>
          </cell>
          <cell r="J1113">
            <v>0</v>
          </cell>
          <cell r="K1113">
            <v>0</v>
          </cell>
          <cell r="L1113">
            <v>0</v>
          </cell>
          <cell r="M1113">
            <v>3279903.6337279994</v>
          </cell>
          <cell r="N1113">
            <v>85048.862160000004</v>
          </cell>
          <cell r="O1113">
            <v>47358.614959999999</v>
          </cell>
          <cell r="P1113">
            <v>32.003999999999998</v>
          </cell>
          <cell r="Q1113">
            <v>0</v>
          </cell>
          <cell r="R1113">
            <v>0</v>
          </cell>
          <cell r="S1113">
            <v>0</v>
          </cell>
          <cell r="T1113">
            <v>36.575999999999993</v>
          </cell>
          <cell r="U1113">
            <v>0</v>
          </cell>
          <cell r="V1113">
            <v>0</v>
          </cell>
        </row>
        <row r="1114">
          <cell r="B1114" t="str">
            <v>2L102X76X7.9LLBB</v>
          </cell>
          <cell r="C1114">
            <v>21.131871999999998</v>
          </cell>
          <cell r="D1114">
            <v>2703.2204000000002</v>
          </cell>
          <cell r="E1114">
            <v>101.6</v>
          </cell>
          <cell r="F1114">
            <v>0</v>
          </cell>
          <cell r="G1114">
            <v>0</v>
          </cell>
          <cell r="H1114">
            <v>0</v>
          </cell>
          <cell r="I1114">
            <v>7.9375</v>
          </cell>
          <cell r="J1114">
            <v>0</v>
          </cell>
          <cell r="K1114">
            <v>0</v>
          </cell>
          <cell r="L1114">
            <v>0</v>
          </cell>
          <cell r="M1114">
            <v>2797075.1800319995</v>
          </cell>
          <cell r="N1114">
            <v>71775.340319999988</v>
          </cell>
          <cell r="O1114">
            <v>39984.436159999997</v>
          </cell>
          <cell r="P1114">
            <v>32.257999999999996</v>
          </cell>
          <cell r="Q1114">
            <v>0</v>
          </cell>
          <cell r="R1114">
            <v>0</v>
          </cell>
          <cell r="S1114">
            <v>0</v>
          </cell>
          <cell r="T1114">
            <v>29.463999999999995</v>
          </cell>
          <cell r="U1114">
            <v>0</v>
          </cell>
          <cell r="V1114">
            <v>0</v>
          </cell>
        </row>
        <row r="1115">
          <cell r="B1115" t="str">
            <v>2L102X76X7.9X9LLBB</v>
          </cell>
          <cell r="C1115">
            <v>21.131871999999998</v>
          </cell>
          <cell r="D1115">
            <v>2703.2204000000002</v>
          </cell>
          <cell r="E1115">
            <v>101.6</v>
          </cell>
          <cell r="F1115">
            <v>0</v>
          </cell>
          <cell r="G1115">
            <v>0</v>
          </cell>
          <cell r="H1115">
            <v>0</v>
          </cell>
          <cell r="I1115">
            <v>7.9375</v>
          </cell>
          <cell r="J1115">
            <v>0</v>
          </cell>
          <cell r="K1115">
            <v>0</v>
          </cell>
          <cell r="L1115">
            <v>0</v>
          </cell>
          <cell r="M1115">
            <v>2797075.1800319995</v>
          </cell>
          <cell r="N1115">
            <v>71775.340319999988</v>
          </cell>
          <cell r="O1115">
            <v>39984.436159999997</v>
          </cell>
          <cell r="P1115">
            <v>32.257999999999996</v>
          </cell>
          <cell r="Q1115">
            <v>0</v>
          </cell>
          <cell r="R1115">
            <v>0</v>
          </cell>
          <cell r="S1115">
            <v>0</v>
          </cell>
          <cell r="T1115">
            <v>32.765999999999998</v>
          </cell>
          <cell r="U1115">
            <v>0</v>
          </cell>
          <cell r="V1115">
            <v>0</v>
          </cell>
        </row>
        <row r="1116">
          <cell r="B1116" t="str">
            <v>2L102X76X7.9X19LLBB</v>
          </cell>
          <cell r="C1116">
            <v>21.131871999999998</v>
          </cell>
          <cell r="D1116">
            <v>2703.2204000000002</v>
          </cell>
          <cell r="E1116">
            <v>101.6</v>
          </cell>
          <cell r="F1116">
            <v>0</v>
          </cell>
          <cell r="G1116">
            <v>0</v>
          </cell>
          <cell r="H1116">
            <v>0</v>
          </cell>
          <cell r="I1116">
            <v>7.9375</v>
          </cell>
          <cell r="J1116">
            <v>0</v>
          </cell>
          <cell r="K1116">
            <v>0</v>
          </cell>
          <cell r="L1116">
            <v>0</v>
          </cell>
          <cell r="M1116">
            <v>2797075.1800319995</v>
          </cell>
          <cell r="N1116">
            <v>71775.340319999988</v>
          </cell>
          <cell r="O1116">
            <v>39984.436159999997</v>
          </cell>
          <cell r="P1116">
            <v>32.257999999999996</v>
          </cell>
          <cell r="Q1116">
            <v>0</v>
          </cell>
          <cell r="R1116">
            <v>0</v>
          </cell>
          <cell r="S1116">
            <v>0</v>
          </cell>
          <cell r="T1116">
            <v>36.321999999999996</v>
          </cell>
          <cell r="U1116">
            <v>0</v>
          </cell>
          <cell r="V1116">
            <v>0</v>
          </cell>
        </row>
        <row r="1117">
          <cell r="B1117" t="str">
            <v>2L102X76X6.4LLBB</v>
          </cell>
          <cell r="C1117">
            <v>17.11384</v>
          </cell>
          <cell r="D1117">
            <v>2180.6407999999997</v>
          </cell>
          <cell r="E1117">
            <v>101.6</v>
          </cell>
          <cell r="F1117">
            <v>0</v>
          </cell>
          <cell r="G1117">
            <v>0</v>
          </cell>
          <cell r="H1117">
            <v>0</v>
          </cell>
          <cell r="I1117">
            <v>6.35</v>
          </cell>
          <cell r="J1117">
            <v>0</v>
          </cell>
          <cell r="K1117">
            <v>0</v>
          </cell>
          <cell r="L1117">
            <v>0</v>
          </cell>
          <cell r="M1117">
            <v>2285110.526544</v>
          </cell>
          <cell r="N1117">
            <v>58174.077199999992</v>
          </cell>
          <cell r="O1117">
            <v>32446.386719999995</v>
          </cell>
          <cell r="P1117">
            <v>32.257999999999996</v>
          </cell>
          <cell r="Q1117">
            <v>0</v>
          </cell>
          <cell r="R1117">
            <v>0</v>
          </cell>
          <cell r="S1117">
            <v>0</v>
          </cell>
          <cell r="T1117">
            <v>29.209999999999997</v>
          </cell>
          <cell r="U1117">
            <v>0</v>
          </cell>
          <cell r="V1117">
            <v>0</v>
          </cell>
        </row>
        <row r="1118">
          <cell r="B1118" t="str">
            <v>2L102X76X6.4X9LLBB</v>
          </cell>
          <cell r="C1118">
            <v>17.11384</v>
          </cell>
          <cell r="D1118">
            <v>2180.6407999999997</v>
          </cell>
          <cell r="E1118">
            <v>101.6</v>
          </cell>
          <cell r="F1118">
            <v>0</v>
          </cell>
          <cell r="G1118">
            <v>0</v>
          </cell>
          <cell r="H1118">
            <v>0</v>
          </cell>
          <cell r="I1118">
            <v>6.35</v>
          </cell>
          <cell r="J1118">
            <v>0</v>
          </cell>
          <cell r="K1118">
            <v>0</v>
          </cell>
          <cell r="L1118">
            <v>0</v>
          </cell>
          <cell r="M1118">
            <v>2285110.526544</v>
          </cell>
          <cell r="N1118">
            <v>58174.077199999992</v>
          </cell>
          <cell r="O1118">
            <v>32446.386719999995</v>
          </cell>
          <cell r="P1118">
            <v>32.257999999999996</v>
          </cell>
          <cell r="Q1118">
            <v>0</v>
          </cell>
          <cell r="R1118">
            <v>0</v>
          </cell>
          <cell r="S1118">
            <v>0</v>
          </cell>
          <cell r="T1118">
            <v>32.257999999999996</v>
          </cell>
          <cell r="U1118">
            <v>0</v>
          </cell>
          <cell r="V1118">
            <v>0</v>
          </cell>
        </row>
        <row r="1119">
          <cell r="B1119" t="str">
            <v>2L102X76X6.4X19LLBB</v>
          </cell>
          <cell r="C1119">
            <v>17.11384</v>
          </cell>
          <cell r="D1119">
            <v>2180.6407999999997</v>
          </cell>
          <cell r="E1119">
            <v>101.6</v>
          </cell>
          <cell r="F1119">
            <v>0</v>
          </cell>
          <cell r="G1119">
            <v>0</v>
          </cell>
          <cell r="H1119">
            <v>0</v>
          </cell>
          <cell r="I1119">
            <v>6.35</v>
          </cell>
          <cell r="J1119">
            <v>0</v>
          </cell>
          <cell r="K1119">
            <v>0</v>
          </cell>
          <cell r="L1119">
            <v>0</v>
          </cell>
          <cell r="M1119">
            <v>2285110.526544</v>
          </cell>
          <cell r="N1119">
            <v>58174.077199999992</v>
          </cell>
          <cell r="O1119">
            <v>32446.386719999995</v>
          </cell>
          <cell r="P1119">
            <v>32.257999999999996</v>
          </cell>
          <cell r="Q1119">
            <v>0</v>
          </cell>
          <cell r="R1119">
            <v>0</v>
          </cell>
          <cell r="S1119">
            <v>0</v>
          </cell>
          <cell r="T1119">
            <v>35.813999999999993</v>
          </cell>
          <cell r="U1119">
            <v>0</v>
          </cell>
          <cell r="V1119">
            <v>0</v>
          </cell>
        </row>
        <row r="1120">
          <cell r="B1120" t="str">
            <v>2L89X76X12.7LLBB</v>
          </cell>
          <cell r="C1120">
            <v>30.656096000000002</v>
          </cell>
          <cell r="D1120">
            <v>3896.7664</v>
          </cell>
          <cell r="E1120">
            <v>88.899999999999991</v>
          </cell>
          <cell r="F1120">
            <v>0</v>
          </cell>
          <cell r="G1120">
            <v>0</v>
          </cell>
          <cell r="H1120">
            <v>0</v>
          </cell>
          <cell r="I1120">
            <v>12.7</v>
          </cell>
          <cell r="J1120">
            <v>0</v>
          </cell>
          <cell r="K1120">
            <v>0</v>
          </cell>
          <cell r="L1120">
            <v>0</v>
          </cell>
          <cell r="M1120">
            <v>2876159.1508959997</v>
          </cell>
          <cell r="N1120">
            <v>85704.344719999994</v>
          </cell>
          <cell r="O1120">
            <v>47522.485599999993</v>
          </cell>
          <cell r="P1120">
            <v>27.178000000000001</v>
          </cell>
          <cell r="Q1120">
            <v>0</v>
          </cell>
          <cell r="R1120">
            <v>0</v>
          </cell>
          <cell r="S1120">
            <v>0</v>
          </cell>
          <cell r="T1120">
            <v>31.241999999999997</v>
          </cell>
          <cell r="U1120">
            <v>0</v>
          </cell>
          <cell r="V1120">
            <v>0</v>
          </cell>
        </row>
        <row r="1121">
          <cell r="B1121" t="str">
            <v>2L89X76X12.7X9LLBB</v>
          </cell>
          <cell r="C1121">
            <v>30.656096000000002</v>
          </cell>
          <cell r="D1121">
            <v>3896.7664</v>
          </cell>
          <cell r="E1121">
            <v>88.899999999999991</v>
          </cell>
          <cell r="F1121">
            <v>0</v>
          </cell>
          <cell r="G1121">
            <v>0</v>
          </cell>
          <cell r="H1121">
            <v>0</v>
          </cell>
          <cell r="I1121">
            <v>12.7</v>
          </cell>
          <cell r="J1121">
            <v>0</v>
          </cell>
          <cell r="K1121">
            <v>0</v>
          </cell>
          <cell r="L1121">
            <v>0</v>
          </cell>
          <cell r="M1121">
            <v>2876159.1508959997</v>
          </cell>
          <cell r="N1121">
            <v>85704.344719999994</v>
          </cell>
          <cell r="O1121">
            <v>47522.485599999993</v>
          </cell>
          <cell r="P1121">
            <v>27.178000000000001</v>
          </cell>
          <cell r="Q1121">
            <v>0</v>
          </cell>
          <cell r="R1121">
            <v>0</v>
          </cell>
          <cell r="S1121">
            <v>0</v>
          </cell>
          <cell r="T1121">
            <v>34.798000000000002</v>
          </cell>
          <cell r="U1121">
            <v>0</v>
          </cell>
          <cell r="V1121">
            <v>0</v>
          </cell>
        </row>
        <row r="1122">
          <cell r="B1122" t="str">
            <v>2L89X76X12.7X19LLBB</v>
          </cell>
          <cell r="C1122">
            <v>30.656096000000002</v>
          </cell>
          <cell r="D1122">
            <v>3896.7664</v>
          </cell>
          <cell r="E1122">
            <v>88.899999999999991</v>
          </cell>
          <cell r="F1122">
            <v>0</v>
          </cell>
          <cell r="G1122">
            <v>0</v>
          </cell>
          <cell r="H1122">
            <v>0</v>
          </cell>
          <cell r="I1122">
            <v>12.7</v>
          </cell>
          <cell r="J1122">
            <v>0</v>
          </cell>
          <cell r="K1122">
            <v>0</v>
          </cell>
          <cell r="L1122">
            <v>0</v>
          </cell>
          <cell r="M1122">
            <v>2876159.1508959997</v>
          </cell>
          <cell r="N1122">
            <v>85704.344719999994</v>
          </cell>
          <cell r="O1122">
            <v>47522.485599999993</v>
          </cell>
          <cell r="P1122">
            <v>27.178000000000001</v>
          </cell>
          <cell r="Q1122">
            <v>0</v>
          </cell>
          <cell r="R1122">
            <v>0</v>
          </cell>
          <cell r="S1122">
            <v>0</v>
          </cell>
          <cell r="T1122">
            <v>38.607999999999997</v>
          </cell>
          <cell r="U1122">
            <v>0</v>
          </cell>
          <cell r="V1122">
            <v>0</v>
          </cell>
        </row>
        <row r="1123">
          <cell r="B1123" t="str">
            <v>2L89X76X11.1LLBB</v>
          </cell>
          <cell r="C1123">
            <v>27.084511999999997</v>
          </cell>
          <cell r="D1123">
            <v>3445.1543999999999</v>
          </cell>
          <cell r="E1123">
            <v>88.899999999999991</v>
          </cell>
          <cell r="F1123">
            <v>0</v>
          </cell>
          <cell r="G1123">
            <v>0</v>
          </cell>
          <cell r="H1123">
            <v>0</v>
          </cell>
          <cell r="I1123">
            <v>11.112499999999999</v>
          </cell>
          <cell r="J1123">
            <v>0</v>
          </cell>
          <cell r="K1123">
            <v>0</v>
          </cell>
          <cell r="L1123">
            <v>0</v>
          </cell>
          <cell r="M1123">
            <v>2580634.8387199999</v>
          </cell>
          <cell r="N1123">
            <v>76199.847599999994</v>
          </cell>
          <cell r="O1123">
            <v>42278.625119999997</v>
          </cell>
          <cell r="P1123">
            <v>27.431999999999999</v>
          </cell>
          <cell r="Q1123">
            <v>0</v>
          </cell>
          <cell r="R1123">
            <v>0</v>
          </cell>
          <cell r="S1123">
            <v>0</v>
          </cell>
          <cell r="T1123">
            <v>30.987999999999996</v>
          </cell>
          <cell r="U1123">
            <v>0</v>
          </cell>
          <cell r="V1123">
            <v>0</v>
          </cell>
        </row>
        <row r="1124">
          <cell r="B1124" t="str">
            <v>2L89X76X11.1X9LLBB</v>
          </cell>
          <cell r="C1124">
            <v>27.084511999999997</v>
          </cell>
          <cell r="D1124">
            <v>3445.1543999999999</v>
          </cell>
          <cell r="E1124">
            <v>88.899999999999991</v>
          </cell>
          <cell r="F1124">
            <v>0</v>
          </cell>
          <cell r="G1124">
            <v>0</v>
          </cell>
          <cell r="H1124">
            <v>0</v>
          </cell>
          <cell r="I1124">
            <v>11.112499999999999</v>
          </cell>
          <cell r="J1124">
            <v>0</v>
          </cell>
          <cell r="K1124">
            <v>0</v>
          </cell>
          <cell r="L1124">
            <v>0</v>
          </cell>
          <cell r="M1124">
            <v>2580634.8387199999</v>
          </cell>
          <cell r="N1124">
            <v>76199.847599999994</v>
          </cell>
          <cell r="O1124">
            <v>42278.625119999997</v>
          </cell>
          <cell r="P1124">
            <v>27.431999999999999</v>
          </cell>
          <cell r="Q1124">
            <v>0</v>
          </cell>
          <cell r="R1124">
            <v>0</v>
          </cell>
          <cell r="S1124">
            <v>0</v>
          </cell>
          <cell r="T1124">
            <v>34.544000000000004</v>
          </cell>
          <cell r="U1124">
            <v>0</v>
          </cell>
          <cell r="V1124">
            <v>0</v>
          </cell>
        </row>
        <row r="1125">
          <cell r="B1125" t="str">
            <v>2L89X76X11.1X19LLBB</v>
          </cell>
          <cell r="C1125">
            <v>27.084511999999997</v>
          </cell>
          <cell r="D1125">
            <v>3445.1543999999999</v>
          </cell>
          <cell r="E1125">
            <v>88.899999999999991</v>
          </cell>
          <cell r="F1125">
            <v>0</v>
          </cell>
          <cell r="G1125">
            <v>0</v>
          </cell>
          <cell r="H1125">
            <v>0</v>
          </cell>
          <cell r="I1125">
            <v>11.112499999999999</v>
          </cell>
          <cell r="J1125">
            <v>0</v>
          </cell>
          <cell r="K1125">
            <v>0</v>
          </cell>
          <cell r="L1125">
            <v>0</v>
          </cell>
          <cell r="M1125">
            <v>2580634.8387199999</v>
          </cell>
          <cell r="N1125">
            <v>76199.847599999994</v>
          </cell>
          <cell r="O1125">
            <v>42278.625119999997</v>
          </cell>
          <cell r="P1125">
            <v>27.431999999999999</v>
          </cell>
          <cell r="Q1125">
            <v>0</v>
          </cell>
          <cell r="R1125">
            <v>0</v>
          </cell>
          <cell r="S1125">
            <v>0</v>
          </cell>
          <cell r="T1125">
            <v>38.353999999999999</v>
          </cell>
          <cell r="U1125">
            <v>0</v>
          </cell>
          <cell r="V1125">
            <v>0</v>
          </cell>
        </row>
        <row r="1126">
          <cell r="B1126" t="str">
            <v>2L89X76X9.5LLBB</v>
          </cell>
          <cell r="C1126">
            <v>23.512927999999999</v>
          </cell>
          <cell r="D1126">
            <v>2987.0907999999999</v>
          </cell>
          <cell r="E1126">
            <v>88.899999999999991</v>
          </cell>
          <cell r="F1126">
            <v>0</v>
          </cell>
          <cell r="G1126">
            <v>0</v>
          </cell>
          <cell r="H1126">
            <v>0</v>
          </cell>
          <cell r="I1126">
            <v>9.5249999999999986</v>
          </cell>
          <cell r="J1126">
            <v>0</v>
          </cell>
          <cell r="K1126">
            <v>0</v>
          </cell>
          <cell r="L1126">
            <v>0</v>
          </cell>
          <cell r="M1126">
            <v>2268461.2695199996</v>
          </cell>
          <cell r="N1126">
            <v>66367.609199999992</v>
          </cell>
          <cell r="O1126">
            <v>36707.023359999999</v>
          </cell>
          <cell r="P1126">
            <v>27.686</v>
          </cell>
          <cell r="Q1126">
            <v>0</v>
          </cell>
          <cell r="R1126">
            <v>0</v>
          </cell>
          <cell r="S1126">
            <v>0</v>
          </cell>
          <cell r="T1126">
            <v>30.733999999999998</v>
          </cell>
          <cell r="U1126">
            <v>0</v>
          </cell>
          <cell r="V1126">
            <v>0</v>
          </cell>
        </row>
        <row r="1127">
          <cell r="B1127" t="str">
            <v>2L89X76X9.5X9LLBB</v>
          </cell>
          <cell r="C1127">
            <v>23.512927999999999</v>
          </cell>
          <cell r="D1127">
            <v>2987.0907999999999</v>
          </cell>
          <cell r="E1127">
            <v>88.899999999999991</v>
          </cell>
          <cell r="F1127">
            <v>0</v>
          </cell>
          <cell r="G1127">
            <v>0</v>
          </cell>
          <cell r="H1127">
            <v>0</v>
          </cell>
          <cell r="I1127">
            <v>9.5249999999999986</v>
          </cell>
          <cell r="J1127">
            <v>0</v>
          </cell>
          <cell r="K1127">
            <v>0</v>
          </cell>
          <cell r="L1127">
            <v>0</v>
          </cell>
          <cell r="M1127">
            <v>2268461.2695199996</v>
          </cell>
          <cell r="N1127">
            <v>66367.609199999992</v>
          </cell>
          <cell r="O1127">
            <v>36707.023359999999</v>
          </cell>
          <cell r="P1127">
            <v>27.686</v>
          </cell>
          <cell r="Q1127">
            <v>0</v>
          </cell>
          <cell r="R1127">
            <v>0</v>
          </cell>
          <cell r="S1127">
            <v>0</v>
          </cell>
          <cell r="T1127">
            <v>34.29</v>
          </cell>
          <cell r="U1127">
            <v>0</v>
          </cell>
          <cell r="V1127">
            <v>0</v>
          </cell>
        </row>
        <row r="1128">
          <cell r="B1128" t="str">
            <v>2L89X76X9.5X19LLBB</v>
          </cell>
          <cell r="C1128">
            <v>23.512927999999999</v>
          </cell>
          <cell r="D1128">
            <v>2987.0907999999999</v>
          </cell>
          <cell r="E1128">
            <v>88.899999999999991</v>
          </cell>
          <cell r="F1128">
            <v>0</v>
          </cell>
          <cell r="G1128">
            <v>0</v>
          </cell>
          <cell r="H1128">
            <v>0</v>
          </cell>
          <cell r="I1128">
            <v>9.5249999999999986</v>
          </cell>
          <cell r="J1128">
            <v>0</v>
          </cell>
          <cell r="K1128">
            <v>0</v>
          </cell>
          <cell r="L1128">
            <v>0</v>
          </cell>
          <cell r="M1128">
            <v>2268461.2695199996</v>
          </cell>
          <cell r="N1128">
            <v>66367.609199999992</v>
          </cell>
          <cell r="O1128">
            <v>36707.023359999999</v>
          </cell>
          <cell r="P1128">
            <v>27.686</v>
          </cell>
          <cell r="Q1128">
            <v>0</v>
          </cell>
          <cell r="R1128">
            <v>0</v>
          </cell>
          <cell r="S1128">
            <v>0</v>
          </cell>
          <cell r="T1128">
            <v>37.845999999999997</v>
          </cell>
          <cell r="U1128">
            <v>0</v>
          </cell>
          <cell r="V1128">
            <v>0</v>
          </cell>
        </row>
        <row r="1129">
          <cell r="B1129" t="str">
            <v>2L89X76X7.9LLBB</v>
          </cell>
          <cell r="C1129">
            <v>19.792528000000001</v>
          </cell>
          <cell r="D1129">
            <v>2522.5756000000001</v>
          </cell>
          <cell r="E1129">
            <v>88.899999999999991</v>
          </cell>
          <cell r="F1129">
            <v>0</v>
          </cell>
          <cell r="G1129">
            <v>0</v>
          </cell>
          <cell r="H1129">
            <v>0</v>
          </cell>
          <cell r="I1129">
            <v>7.9375</v>
          </cell>
          <cell r="J1129">
            <v>0</v>
          </cell>
          <cell r="K1129">
            <v>0</v>
          </cell>
          <cell r="L1129">
            <v>0</v>
          </cell>
          <cell r="M1129">
            <v>1943800.7575519998</v>
          </cell>
          <cell r="N1129">
            <v>56207.629519999995</v>
          </cell>
          <cell r="O1129">
            <v>31135.421599999994</v>
          </cell>
          <cell r="P1129">
            <v>27.686</v>
          </cell>
          <cell r="Q1129">
            <v>0</v>
          </cell>
          <cell r="R1129">
            <v>0</v>
          </cell>
          <cell r="S1129">
            <v>0</v>
          </cell>
          <cell r="T1129">
            <v>30.479999999999997</v>
          </cell>
          <cell r="U1129">
            <v>0</v>
          </cell>
          <cell r="V1129">
            <v>0</v>
          </cell>
        </row>
        <row r="1130">
          <cell r="B1130" t="str">
            <v>2L89X76X7.9X9LLBB</v>
          </cell>
          <cell r="C1130">
            <v>19.792528000000001</v>
          </cell>
          <cell r="D1130">
            <v>2522.5756000000001</v>
          </cell>
          <cell r="E1130">
            <v>88.899999999999991</v>
          </cell>
          <cell r="F1130">
            <v>0</v>
          </cell>
          <cell r="G1130">
            <v>0</v>
          </cell>
          <cell r="H1130">
            <v>0</v>
          </cell>
          <cell r="I1130">
            <v>7.9375</v>
          </cell>
          <cell r="J1130">
            <v>0</v>
          </cell>
          <cell r="K1130">
            <v>0</v>
          </cell>
          <cell r="L1130">
            <v>0</v>
          </cell>
          <cell r="M1130">
            <v>1943800.7575519998</v>
          </cell>
          <cell r="N1130">
            <v>56207.629519999995</v>
          </cell>
          <cell r="O1130">
            <v>31135.421599999994</v>
          </cell>
          <cell r="P1130">
            <v>27.686</v>
          </cell>
          <cell r="Q1130">
            <v>0</v>
          </cell>
          <cell r="R1130">
            <v>0</v>
          </cell>
          <cell r="S1130">
            <v>0</v>
          </cell>
          <cell r="T1130">
            <v>33.781999999999996</v>
          </cell>
          <cell r="U1130">
            <v>0</v>
          </cell>
          <cell r="V1130">
            <v>0</v>
          </cell>
        </row>
        <row r="1131">
          <cell r="B1131" t="str">
            <v>2L89X76X7.9X19LLBB</v>
          </cell>
          <cell r="C1131">
            <v>19.792528000000001</v>
          </cell>
          <cell r="D1131">
            <v>2522.5756000000001</v>
          </cell>
          <cell r="E1131">
            <v>88.899999999999991</v>
          </cell>
          <cell r="F1131">
            <v>0</v>
          </cell>
          <cell r="G1131">
            <v>0</v>
          </cell>
          <cell r="H1131">
            <v>0</v>
          </cell>
          <cell r="I1131">
            <v>7.9375</v>
          </cell>
          <cell r="J1131">
            <v>0</v>
          </cell>
          <cell r="K1131">
            <v>0</v>
          </cell>
          <cell r="L1131">
            <v>0</v>
          </cell>
          <cell r="M1131">
            <v>1943800.7575519998</v>
          </cell>
          <cell r="N1131">
            <v>56207.629519999995</v>
          </cell>
          <cell r="O1131">
            <v>31135.421599999994</v>
          </cell>
          <cell r="P1131">
            <v>27.686</v>
          </cell>
          <cell r="Q1131">
            <v>0</v>
          </cell>
          <cell r="R1131">
            <v>0</v>
          </cell>
          <cell r="S1131">
            <v>0</v>
          </cell>
          <cell r="T1131">
            <v>37.591999999999999</v>
          </cell>
          <cell r="U1131">
            <v>0</v>
          </cell>
          <cell r="V1131">
            <v>0</v>
          </cell>
        </row>
        <row r="1132">
          <cell r="B1132" t="str">
            <v>2L89X76X6.4LLBB</v>
          </cell>
          <cell r="C1132">
            <v>16.072127999999999</v>
          </cell>
          <cell r="D1132">
            <v>2038.7056</v>
          </cell>
          <cell r="E1132">
            <v>88.899999999999991</v>
          </cell>
          <cell r="F1132">
            <v>0</v>
          </cell>
          <cell r="G1132">
            <v>0</v>
          </cell>
          <cell r="H1132">
            <v>0</v>
          </cell>
          <cell r="I1132">
            <v>6.35</v>
          </cell>
          <cell r="J1132">
            <v>0</v>
          </cell>
          <cell r="K1132">
            <v>0</v>
          </cell>
          <cell r="L1132">
            <v>0</v>
          </cell>
          <cell r="M1132">
            <v>1598328.6743039999</v>
          </cell>
          <cell r="N1132">
            <v>45719.908559999996</v>
          </cell>
          <cell r="O1132">
            <v>25399.949199999999</v>
          </cell>
          <cell r="P1132">
            <v>27.94</v>
          </cell>
          <cell r="Q1132">
            <v>0</v>
          </cell>
          <cell r="R1132">
            <v>0</v>
          </cell>
          <cell r="S1132">
            <v>0</v>
          </cell>
          <cell r="T1132">
            <v>30.225999999999996</v>
          </cell>
          <cell r="U1132">
            <v>0</v>
          </cell>
          <cell r="V1132">
            <v>0</v>
          </cell>
        </row>
        <row r="1133">
          <cell r="B1133" t="str">
            <v>2L89X76X6.4X9LLBB</v>
          </cell>
          <cell r="C1133">
            <v>16.072127999999999</v>
          </cell>
          <cell r="D1133">
            <v>2038.7056</v>
          </cell>
          <cell r="E1133">
            <v>88.899999999999991</v>
          </cell>
          <cell r="F1133">
            <v>0</v>
          </cell>
          <cell r="G1133">
            <v>0</v>
          </cell>
          <cell r="H1133">
            <v>0</v>
          </cell>
          <cell r="I1133">
            <v>6.35</v>
          </cell>
          <cell r="J1133">
            <v>0</v>
          </cell>
          <cell r="K1133">
            <v>0</v>
          </cell>
          <cell r="L1133">
            <v>0</v>
          </cell>
          <cell r="M1133">
            <v>1598328.6743039999</v>
          </cell>
          <cell r="N1133">
            <v>45719.908559999996</v>
          </cell>
          <cell r="O1133">
            <v>25399.949199999999</v>
          </cell>
          <cell r="P1133">
            <v>27.94</v>
          </cell>
          <cell r="Q1133">
            <v>0</v>
          </cell>
          <cell r="R1133">
            <v>0</v>
          </cell>
          <cell r="S1133">
            <v>0</v>
          </cell>
          <cell r="T1133">
            <v>33.527999999999999</v>
          </cell>
          <cell r="U1133">
            <v>0</v>
          </cell>
          <cell r="V1133">
            <v>0</v>
          </cell>
        </row>
        <row r="1134">
          <cell r="B1134" t="str">
            <v>2L89X76X6.4X19LLBB</v>
          </cell>
          <cell r="C1134">
            <v>16.072127999999999</v>
          </cell>
          <cell r="D1134">
            <v>2038.7056</v>
          </cell>
          <cell r="E1134">
            <v>88.899999999999991</v>
          </cell>
          <cell r="F1134">
            <v>0</v>
          </cell>
          <cell r="G1134">
            <v>0</v>
          </cell>
          <cell r="H1134">
            <v>0</v>
          </cell>
          <cell r="I1134">
            <v>6.35</v>
          </cell>
          <cell r="J1134">
            <v>0</v>
          </cell>
          <cell r="K1134">
            <v>0</v>
          </cell>
          <cell r="L1134">
            <v>0</v>
          </cell>
          <cell r="M1134">
            <v>1598328.6743039999</v>
          </cell>
          <cell r="N1134">
            <v>45719.908559999996</v>
          </cell>
          <cell r="O1134">
            <v>25399.949199999999</v>
          </cell>
          <cell r="P1134">
            <v>27.94</v>
          </cell>
          <cell r="Q1134">
            <v>0</v>
          </cell>
          <cell r="R1134">
            <v>0</v>
          </cell>
          <cell r="S1134">
            <v>0</v>
          </cell>
          <cell r="T1134">
            <v>37.083999999999996</v>
          </cell>
          <cell r="U1134">
            <v>0</v>
          </cell>
          <cell r="V1134">
            <v>0</v>
          </cell>
        </row>
        <row r="1135">
          <cell r="B1135" t="str">
            <v>2L89X64X12.7LLBB</v>
          </cell>
          <cell r="C1135">
            <v>27.977408</v>
          </cell>
          <cell r="D1135">
            <v>3567.7348000000002</v>
          </cell>
          <cell r="E1135">
            <v>88.899999999999991</v>
          </cell>
          <cell r="F1135">
            <v>0</v>
          </cell>
          <cell r="G1135">
            <v>0</v>
          </cell>
          <cell r="H1135">
            <v>0</v>
          </cell>
          <cell r="I1135">
            <v>12.7</v>
          </cell>
          <cell r="J1135">
            <v>0</v>
          </cell>
          <cell r="K1135">
            <v>0</v>
          </cell>
          <cell r="L1135">
            <v>0</v>
          </cell>
          <cell r="M1135">
            <v>2697179.6378879999</v>
          </cell>
          <cell r="N1135">
            <v>82754.67319999999</v>
          </cell>
          <cell r="O1135">
            <v>46211.520479999992</v>
          </cell>
          <cell r="P1135">
            <v>27.431999999999999</v>
          </cell>
          <cell r="Q1135">
            <v>0</v>
          </cell>
          <cell r="R1135">
            <v>0</v>
          </cell>
          <cell r="S1135">
            <v>0</v>
          </cell>
          <cell r="T1135">
            <v>25.1968</v>
          </cell>
          <cell r="U1135">
            <v>0</v>
          </cell>
          <cell r="V1135">
            <v>0</v>
          </cell>
        </row>
        <row r="1136">
          <cell r="B1136" t="str">
            <v>2L89X64X12.7X9LLBB</v>
          </cell>
          <cell r="C1136">
            <v>27.977408</v>
          </cell>
          <cell r="D1136">
            <v>3567.7348000000002</v>
          </cell>
          <cell r="E1136">
            <v>88.899999999999991</v>
          </cell>
          <cell r="F1136">
            <v>0</v>
          </cell>
          <cell r="G1136">
            <v>0</v>
          </cell>
          <cell r="H1136">
            <v>0</v>
          </cell>
          <cell r="I1136">
            <v>12.7</v>
          </cell>
          <cell r="J1136">
            <v>0</v>
          </cell>
          <cell r="K1136">
            <v>0</v>
          </cell>
          <cell r="L1136">
            <v>0</v>
          </cell>
          <cell r="M1136">
            <v>2697179.6378879999</v>
          </cell>
          <cell r="N1136">
            <v>82754.67319999999</v>
          </cell>
          <cell r="O1136">
            <v>46211.520479999992</v>
          </cell>
          <cell r="P1136">
            <v>27.431999999999999</v>
          </cell>
          <cell r="Q1136">
            <v>0</v>
          </cell>
          <cell r="R1136">
            <v>0</v>
          </cell>
          <cell r="S1136">
            <v>0</v>
          </cell>
          <cell r="T1136">
            <v>28.701999999999995</v>
          </cell>
          <cell r="U1136">
            <v>0</v>
          </cell>
          <cell r="V1136">
            <v>0</v>
          </cell>
        </row>
        <row r="1137">
          <cell r="B1137" t="str">
            <v>2L89X64X12.7X19LLBB</v>
          </cell>
          <cell r="C1137">
            <v>27.977408</v>
          </cell>
          <cell r="D1137">
            <v>3567.7348000000002</v>
          </cell>
          <cell r="E1137">
            <v>88.899999999999991</v>
          </cell>
          <cell r="F1137">
            <v>0</v>
          </cell>
          <cell r="G1137">
            <v>0</v>
          </cell>
          <cell r="H1137">
            <v>0</v>
          </cell>
          <cell r="I1137">
            <v>12.7</v>
          </cell>
          <cell r="J1137">
            <v>0</v>
          </cell>
          <cell r="K1137">
            <v>0</v>
          </cell>
          <cell r="L1137">
            <v>0</v>
          </cell>
          <cell r="M1137">
            <v>2697179.6378879999</v>
          </cell>
          <cell r="N1137">
            <v>82754.67319999999</v>
          </cell>
          <cell r="O1137">
            <v>46211.520479999992</v>
          </cell>
          <cell r="P1137">
            <v>27.431999999999999</v>
          </cell>
          <cell r="Q1137">
            <v>0</v>
          </cell>
          <cell r="R1137">
            <v>0</v>
          </cell>
          <cell r="S1137">
            <v>0</v>
          </cell>
          <cell r="T1137">
            <v>32.512</v>
          </cell>
          <cell r="U1137">
            <v>0</v>
          </cell>
          <cell r="V1137">
            <v>0</v>
          </cell>
        </row>
        <row r="1138">
          <cell r="B1138" t="str">
            <v>2L89X64X9.5LLBB</v>
          </cell>
          <cell r="C1138">
            <v>21.578319999999998</v>
          </cell>
          <cell r="D1138">
            <v>2741.93</v>
          </cell>
          <cell r="E1138">
            <v>88.899999999999991</v>
          </cell>
          <cell r="F1138">
            <v>0</v>
          </cell>
          <cell r="G1138">
            <v>0</v>
          </cell>
          <cell r="H1138">
            <v>0</v>
          </cell>
          <cell r="I1138">
            <v>9.5249999999999986</v>
          </cell>
          <cell r="J1138">
            <v>0</v>
          </cell>
          <cell r="K1138">
            <v>0</v>
          </cell>
          <cell r="L1138">
            <v>0</v>
          </cell>
          <cell r="M1138">
            <v>2135267.2133279997</v>
          </cell>
          <cell r="N1138">
            <v>64401.161519999994</v>
          </cell>
          <cell r="O1138">
            <v>35723.79952</v>
          </cell>
          <cell r="P1138">
            <v>27.94</v>
          </cell>
          <cell r="Q1138">
            <v>0</v>
          </cell>
          <cell r="R1138">
            <v>0</v>
          </cell>
          <cell r="S1138">
            <v>0</v>
          </cell>
          <cell r="T1138">
            <v>24.637999999999998</v>
          </cell>
          <cell r="U1138">
            <v>0</v>
          </cell>
          <cell r="V1138">
            <v>0</v>
          </cell>
        </row>
        <row r="1139">
          <cell r="B1139" t="str">
            <v>2L89X64X9.5X9LLBB</v>
          </cell>
          <cell r="C1139">
            <v>21.578319999999998</v>
          </cell>
          <cell r="D1139">
            <v>2741.93</v>
          </cell>
          <cell r="E1139">
            <v>88.899999999999991</v>
          </cell>
          <cell r="F1139">
            <v>0</v>
          </cell>
          <cell r="G1139">
            <v>0</v>
          </cell>
          <cell r="H1139">
            <v>0</v>
          </cell>
          <cell r="I1139">
            <v>9.5249999999999986</v>
          </cell>
          <cell r="J1139">
            <v>0</v>
          </cell>
          <cell r="K1139">
            <v>0</v>
          </cell>
          <cell r="L1139">
            <v>0</v>
          </cell>
          <cell r="M1139">
            <v>2135267.2133279997</v>
          </cell>
          <cell r="N1139">
            <v>64401.161519999994</v>
          </cell>
          <cell r="O1139">
            <v>35723.79952</v>
          </cell>
          <cell r="P1139">
            <v>27.94</v>
          </cell>
          <cell r="Q1139">
            <v>0</v>
          </cell>
          <cell r="R1139">
            <v>0</v>
          </cell>
          <cell r="S1139">
            <v>0</v>
          </cell>
          <cell r="T1139">
            <v>28.194000000000003</v>
          </cell>
          <cell r="U1139">
            <v>0</v>
          </cell>
          <cell r="V1139">
            <v>0</v>
          </cell>
        </row>
        <row r="1140">
          <cell r="B1140" t="str">
            <v>2L89X64X9.5X19LLBB</v>
          </cell>
          <cell r="C1140">
            <v>21.578319999999998</v>
          </cell>
          <cell r="D1140">
            <v>2741.93</v>
          </cell>
          <cell r="E1140">
            <v>88.899999999999991</v>
          </cell>
          <cell r="F1140">
            <v>0</v>
          </cell>
          <cell r="G1140">
            <v>0</v>
          </cell>
          <cell r="H1140">
            <v>0</v>
          </cell>
          <cell r="I1140">
            <v>9.5249999999999986</v>
          </cell>
          <cell r="J1140">
            <v>0</v>
          </cell>
          <cell r="K1140">
            <v>0</v>
          </cell>
          <cell r="L1140">
            <v>0</v>
          </cell>
          <cell r="M1140">
            <v>2135267.2133279997</v>
          </cell>
          <cell r="N1140">
            <v>64401.161519999994</v>
          </cell>
          <cell r="O1140">
            <v>35723.79952</v>
          </cell>
          <cell r="P1140">
            <v>27.94</v>
          </cell>
          <cell r="Q1140">
            <v>0</v>
          </cell>
          <cell r="R1140">
            <v>0</v>
          </cell>
          <cell r="S1140">
            <v>0</v>
          </cell>
          <cell r="T1140">
            <v>31.75</v>
          </cell>
          <cell r="U1140">
            <v>0</v>
          </cell>
          <cell r="V1140">
            <v>0</v>
          </cell>
        </row>
        <row r="1141">
          <cell r="B1141" t="str">
            <v>2L89X64X7.9LLBB</v>
          </cell>
          <cell r="C1141">
            <v>18.155551999999997</v>
          </cell>
          <cell r="D1141">
            <v>2309.6727999999998</v>
          </cell>
          <cell r="E1141">
            <v>88.899999999999991</v>
          </cell>
          <cell r="F1141">
            <v>0</v>
          </cell>
          <cell r="G1141">
            <v>0</v>
          </cell>
          <cell r="H1141">
            <v>0</v>
          </cell>
          <cell r="I1141">
            <v>7.9375</v>
          </cell>
          <cell r="J1141">
            <v>0</v>
          </cell>
          <cell r="K1141">
            <v>0</v>
          </cell>
          <cell r="L1141">
            <v>0</v>
          </cell>
          <cell r="M1141">
            <v>1827255.9583839998</v>
          </cell>
          <cell r="N1141">
            <v>54568.923119999999</v>
          </cell>
          <cell r="O1141">
            <v>30316.0684</v>
          </cell>
          <cell r="P1141">
            <v>28.194000000000003</v>
          </cell>
          <cell r="Q1141">
            <v>0</v>
          </cell>
          <cell r="R1141">
            <v>0</v>
          </cell>
          <cell r="S1141">
            <v>0</v>
          </cell>
          <cell r="T1141">
            <v>24.383999999999997</v>
          </cell>
          <cell r="U1141">
            <v>0</v>
          </cell>
          <cell r="V1141">
            <v>0</v>
          </cell>
        </row>
        <row r="1142">
          <cell r="B1142" t="str">
            <v>2L89X64X7.9X9LLBB</v>
          </cell>
          <cell r="C1142">
            <v>18.155551999999997</v>
          </cell>
          <cell r="D1142">
            <v>2309.6727999999998</v>
          </cell>
          <cell r="E1142">
            <v>88.899999999999991</v>
          </cell>
          <cell r="F1142">
            <v>0</v>
          </cell>
          <cell r="G1142">
            <v>0</v>
          </cell>
          <cell r="H1142">
            <v>0</v>
          </cell>
          <cell r="I1142">
            <v>7.9375</v>
          </cell>
          <cell r="J1142">
            <v>0</v>
          </cell>
          <cell r="K1142">
            <v>0</v>
          </cell>
          <cell r="L1142">
            <v>0</v>
          </cell>
          <cell r="M1142">
            <v>1827255.9583839998</v>
          </cell>
          <cell r="N1142">
            <v>54568.923119999999</v>
          </cell>
          <cell r="O1142">
            <v>30316.0684</v>
          </cell>
          <cell r="P1142">
            <v>28.194000000000003</v>
          </cell>
          <cell r="Q1142">
            <v>0</v>
          </cell>
          <cell r="R1142">
            <v>0</v>
          </cell>
          <cell r="S1142">
            <v>0</v>
          </cell>
          <cell r="T1142">
            <v>27.686</v>
          </cell>
          <cell r="U1142">
            <v>0</v>
          </cell>
          <cell r="V1142">
            <v>0</v>
          </cell>
        </row>
        <row r="1143">
          <cell r="B1143" t="str">
            <v>2L89X64X7.9X19LLBB</v>
          </cell>
          <cell r="C1143">
            <v>18.155551999999997</v>
          </cell>
          <cell r="D1143">
            <v>2309.6727999999998</v>
          </cell>
          <cell r="E1143">
            <v>88.899999999999991</v>
          </cell>
          <cell r="F1143">
            <v>0</v>
          </cell>
          <cell r="G1143">
            <v>0</v>
          </cell>
          <cell r="H1143">
            <v>0</v>
          </cell>
          <cell r="I1143">
            <v>7.9375</v>
          </cell>
          <cell r="J1143">
            <v>0</v>
          </cell>
          <cell r="K1143">
            <v>0</v>
          </cell>
          <cell r="L1143">
            <v>0</v>
          </cell>
          <cell r="M1143">
            <v>1827255.9583839998</v>
          </cell>
          <cell r="N1143">
            <v>54568.923119999999</v>
          </cell>
          <cell r="O1143">
            <v>30316.0684</v>
          </cell>
          <cell r="P1143">
            <v>28.194000000000003</v>
          </cell>
          <cell r="Q1143">
            <v>0</v>
          </cell>
          <cell r="R1143">
            <v>0</v>
          </cell>
          <cell r="S1143">
            <v>0</v>
          </cell>
          <cell r="T1143">
            <v>31.495999999999999</v>
          </cell>
          <cell r="U1143">
            <v>0</v>
          </cell>
          <cell r="V1143">
            <v>0</v>
          </cell>
        </row>
        <row r="1144">
          <cell r="B1144" t="str">
            <v>2L89X64X6.4LLBB</v>
          </cell>
          <cell r="C1144">
            <v>14.703020800000001</v>
          </cell>
          <cell r="D1144">
            <v>1870.9639999999999</v>
          </cell>
          <cell r="E1144">
            <v>88.899999999999991</v>
          </cell>
          <cell r="F1144">
            <v>0</v>
          </cell>
          <cell r="G1144">
            <v>0</v>
          </cell>
          <cell r="H1144">
            <v>0</v>
          </cell>
          <cell r="I1144">
            <v>6.35</v>
          </cell>
          <cell r="J1144">
            <v>0</v>
          </cell>
          <cell r="K1144">
            <v>0</v>
          </cell>
          <cell r="L1144">
            <v>0</v>
          </cell>
          <cell r="M1144">
            <v>1502595.4464159999</v>
          </cell>
          <cell r="N1144">
            <v>44572.814079999996</v>
          </cell>
          <cell r="O1144">
            <v>24744.466639999999</v>
          </cell>
          <cell r="P1144">
            <v>28.448</v>
          </cell>
          <cell r="Q1144">
            <v>0</v>
          </cell>
          <cell r="R1144">
            <v>0</v>
          </cell>
          <cell r="S1144">
            <v>0</v>
          </cell>
          <cell r="T1144">
            <v>24.13</v>
          </cell>
          <cell r="U1144">
            <v>0</v>
          </cell>
          <cell r="V1144">
            <v>0</v>
          </cell>
        </row>
        <row r="1145">
          <cell r="B1145" t="str">
            <v>2L89X64X6.4X9LLBB</v>
          </cell>
          <cell r="C1145">
            <v>14.703020800000001</v>
          </cell>
          <cell r="D1145">
            <v>1870.9639999999999</v>
          </cell>
          <cell r="E1145">
            <v>88.899999999999991</v>
          </cell>
          <cell r="F1145">
            <v>0</v>
          </cell>
          <cell r="G1145">
            <v>0</v>
          </cell>
          <cell r="H1145">
            <v>0</v>
          </cell>
          <cell r="I1145">
            <v>6.35</v>
          </cell>
          <cell r="J1145">
            <v>0</v>
          </cell>
          <cell r="K1145">
            <v>0</v>
          </cell>
          <cell r="L1145">
            <v>0</v>
          </cell>
          <cell r="M1145">
            <v>1502595.4464159999</v>
          </cell>
          <cell r="N1145">
            <v>44572.814079999996</v>
          </cell>
          <cell r="O1145">
            <v>24744.466639999999</v>
          </cell>
          <cell r="P1145">
            <v>28.448</v>
          </cell>
          <cell r="Q1145">
            <v>0</v>
          </cell>
          <cell r="R1145">
            <v>0</v>
          </cell>
          <cell r="S1145">
            <v>0</v>
          </cell>
          <cell r="T1145">
            <v>27.431999999999999</v>
          </cell>
          <cell r="U1145">
            <v>0</v>
          </cell>
          <cell r="V1145">
            <v>0</v>
          </cell>
        </row>
        <row r="1146">
          <cell r="B1146" t="str">
            <v>2L89X64X6.4X19LLBB</v>
          </cell>
          <cell r="C1146">
            <v>14.703020800000001</v>
          </cell>
          <cell r="D1146">
            <v>1870.9639999999999</v>
          </cell>
          <cell r="E1146">
            <v>88.899999999999991</v>
          </cell>
          <cell r="F1146">
            <v>0</v>
          </cell>
          <cell r="G1146">
            <v>0</v>
          </cell>
          <cell r="H1146">
            <v>0</v>
          </cell>
          <cell r="I1146">
            <v>6.35</v>
          </cell>
          <cell r="J1146">
            <v>0</v>
          </cell>
          <cell r="K1146">
            <v>0</v>
          </cell>
          <cell r="L1146">
            <v>0</v>
          </cell>
          <cell r="M1146">
            <v>1502595.4464159999</v>
          </cell>
          <cell r="N1146">
            <v>44572.814079999996</v>
          </cell>
          <cell r="O1146">
            <v>24744.466639999999</v>
          </cell>
          <cell r="P1146">
            <v>28.448</v>
          </cell>
          <cell r="Q1146">
            <v>0</v>
          </cell>
          <cell r="R1146">
            <v>0</v>
          </cell>
          <cell r="S1146">
            <v>0</v>
          </cell>
          <cell r="T1146">
            <v>30.987999999999996</v>
          </cell>
          <cell r="U1146">
            <v>0</v>
          </cell>
          <cell r="V1146">
            <v>0</v>
          </cell>
        </row>
        <row r="1147">
          <cell r="B1147" t="str">
            <v>2L76X64X12.7LLBB</v>
          </cell>
          <cell r="C1147">
            <v>25.447535999999999</v>
          </cell>
          <cell r="D1147">
            <v>3232.2515999999996</v>
          </cell>
          <cell r="E1147">
            <v>76.199999999999989</v>
          </cell>
          <cell r="F1147">
            <v>0</v>
          </cell>
          <cell r="G1147">
            <v>0</v>
          </cell>
          <cell r="H1147">
            <v>0</v>
          </cell>
          <cell r="I1147">
            <v>12.7</v>
          </cell>
          <cell r="J1147">
            <v>0</v>
          </cell>
          <cell r="K1147">
            <v>0</v>
          </cell>
          <cell r="L1147">
            <v>0</v>
          </cell>
          <cell r="M1147">
            <v>1727360.4162399999</v>
          </cell>
          <cell r="N1147">
            <v>60959.878079999995</v>
          </cell>
          <cell r="O1147">
            <v>33921.222479999997</v>
          </cell>
          <cell r="P1147">
            <v>23.114000000000001</v>
          </cell>
          <cell r="Q1147">
            <v>0</v>
          </cell>
          <cell r="R1147">
            <v>0</v>
          </cell>
          <cell r="S1147">
            <v>0</v>
          </cell>
          <cell r="T1147">
            <v>26.416</v>
          </cell>
          <cell r="U1147">
            <v>0</v>
          </cell>
          <cell r="V1147">
            <v>0</v>
          </cell>
        </row>
        <row r="1148">
          <cell r="B1148" t="str">
            <v>2L76X64X12.7X9LLBB</v>
          </cell>
          <cell r="C1148">
            <v>25.447535999999999</v>
          </cell>
          <cell r="D1148">
            <v>3232.2515999999996</v>
          </cell>
          <cell r="E1148">
            <v>76.199999999999989</v>
          </cell>
          <cell r="F1148">
            <v>0</v>
          </cell>
          <cell r="G1148">
            <v>0</v>
          </cell>
          <cell r="H1148">
            <v>0</v>
          </cell>
          <cell r="I1148">
            <v>12.7</v>
          </cell>
          <cell r="J1148">
            <v>0</v>
          </cell>
          <cell r="K1148">
            <v>0</v>
          </cell>
          <cell r="L1148">
            <v>0</v>
          </cell>
          <cell r="M1148">
            <v>1727360.4162399999</v>
          </cell>
          <cell r="N1148">
            <v>60959.878079999995</v>
          </cell>
          <cell r="O1148">
            <v>33921.222479999997</v>
          </cell>
          <cell r="P1148">
            <v>23.114000000000001</v>
          </cell>
          <cell r="Q1148">
            <v>0</v>
          </cell>
          <cell r="R1148">
            <v>0</v>
          </cell>
          <cell r="S1148">
            <v>0</v>
          </cell>
          <cell r="T1148">
            <v>29.971999999999998</v>
          </cell>
          <cell r="U1148">
            <v>0</v>
          </cell>
          <cell r="V1148">
            <v>0</v>
          </cell>
        </row>
        <row r="1149">
          <cell r="B1149" t="str">
            <v>2L76X64X12.7X19LLBB</v>
          </cell>
          <cell r="C1149">
            <v>25.447535999999999</v>
          </cell>
          <cell r="D1149">
            <v>3232.2515999999996</v>
          </cell>
          <cell r="E1149">
            <v>76.199999999999989</v>
          </cell>
          <cell r="F1149">
            <v>0</v>
          </cell>
          <cell r="G1149">
            <v>0</v>
          </cell>
          <cell r="H1149">
            <v>0</v>
          </cell>
          <cell r="I1149">
            <v>12.7</v>
          </cell>
          <cell r="J1149">
            <v>0</v>
          </cell>
          <cell r="K1149">
            <v>0</v>
          </cell>
          <cell r="L1149">
            <v>0</v>
          </cell>
          <cell r="M1149">
            <v>1727360.4162399999</v>
          </cell>
          <cell r="N1149">
            <v>60959.878079999995</v>
          </cell>
          <cell r="O1149">
            <v>33921.222479999997</v>
          </cell>
          <cell r="P1149">
            <v>23.114000000000001</v>
          </cell>
          <cell r="Q1149">
            <v>0</v>
          </cell>
          <cell r="R1149">
            <v>0</v>
          </cell>
          <cell r="S1149">
            <v>0</v>
          </cell>
          <cell r="T1149">
            <v>33.781999999999996</v>
          </cell>
          <cell r="U1149">
            <v>0</v>
          </cell>
          <cell r="V1149">
            <v>0</v>
          </cell>
        </row>
        <row r="1150">
          <cell r="B1150" t="str">
            <v>2L76X64X11.1LLBB</v>
          </cell>
          <cell r="C1150">
            <v>22.471215999999998</v>
          </cell>
          <cell r="D1150">
            <v>2864.5104000000001</v>
          </cell>
          <cell r="E1150">
            <v>76.199999999999989</v>
          </cell>
          <cell r="F1150">
            <v>0</v>
          </cell>
          <cell r="G1150">
            <v>0</v>
          </cell>
          <cell r="H1150">
            <v>0</v>
          </cell>
          <cell r="I1150">
            <v>11.112499999999999</v>
          </cell>
          <cell r="J1150">
            <v>0</v>
          </cell>
          <cell r="K1150">
            <v>0</v>
          </cell>
          <cell r="L1150">
            <v>0</v>
          </cell>
          <cell r="M1150">
            <v>1552543.2174879999</v>
          </cell>
          <cell r="N1150">
            <v>54241.181839999997</v>
          </cell>
          <cell r="O1150">
            <v>30152.197759999999</v>
          </cell>
          <cell r="P1150">
            <v>23.291799999999999</v>
          </cell>
          <cell r="Q1150">
            <v>0</v>
          </cell>
          <cell r="R1150">
            <v>0</v>
          </cell>
          <cell r="S1150">
            <v>0</v>
          </cell>
          <cell r="T1150">
            <v>25.907999999999998</v>
          </cell>
          <cell r="U1150">
            <v>0</v>
          </cell>
          <cell r="V1150">
            <v>0</v>
          </cell>
        </row>
        <row r="1151">
          <cell r="B1151" t="str">
            <v>2L76X64X11.1X9LLBB</v>
          </cell>
          <cell r="C1151">
            <v>22.471215999999998</v>
          </cell>
          <cell r="D1151">
            <v>2864.5104000000001</v>
          </cell>
          <cell r="E1151">
            <v>76.199999999999989</v>
          </cell>
          <cell r="F1151">
            <v>0</v>
          </cell>
          <cell r="G1151">
            <v>0</v>
          </cell>
          <cell r="H1151">
            <v>0</v>
          </cell>
          <cell r="I1151">
            <v>11.112499999999999</v>
          </cell>
          <cell r="J1151">
            <v>0</v>
          </cell>
          <cell r="K1151">
            <v>0</v>
          </cell>
          <cell r="L1151">
            <v>0</v>
          </cell>
          <cell r="M1151">
            <v>1552543.2174879999</v>
          </cell>
          <cell r="N1151">
            <v>54241.181839999997</v>
          </cell>
          <cell r="O1151">
            <v>30152.197759999999</v>
          </cell>
          <cell r="P1151">
            <v>23.291799999999999</v>
          </cell>
          <cell r="Q1151">
            <v>0</v>
          </cell>
          <cell r="R1151">
            <v>0</v>
          </cell>
          <cell r="S1151">
            <v>0</v>
          </cell>
          <cell r="T1151">
            <v>29.463999999999995</v>
          </cell>
          <cell r="U1151">
            <v>0</v>
          </cell>
          <cell r="V1151">
            <v>0</v>
          </cell>
        </row>
        <row r="1152">
          <cell r="B1152" t="str">
            <v>2L76X64X11.1X19LLBB</v>
          </cell>
          <cell r="C1152">
            <v>22.471215999999998</v>
          </cell>
          <cell r="D1152">
            <v>2864.5104000000001</v>
          </cell>
          <cell r="E1152">
            <v>76.199999999999989</v>
          </cell>
          <cell r="F1152">
            <v>0</v>
          </cell>
          <cell r="G1152">
            <v>0</v>
          </cell>
          <cell r="H1152">
            <v>0</v>
          </cell>
          <cell r="I1152">
            <v>11.112499999999999</v>
          </cell>
          <cell r="J1152">
            <v>0</v>
          </cell>
          <cell r="K1152">
            <v>0</v>
          </cell>
          <cell r="L1152">
            <v>0</v>
          </cell>
          <cell r="M1152">
            <v>1552543.2174879999</v>
          </cell>
          <cell r="N1152">
            <v>54241.181839999997</v>
          </cell>
          <cell r="O1152">
            <v>30152.197759999999</v>
          </cell>
          <cell r="P1152">
            <v>23.291799999999999</v>
          </cell>
          <cell r="Q1152">
            <v>0</v>
          </cell>
          <cell r="R1152">
            <v>0</v>
          </cell>
          <cell r="S1152">
            <v>0</v>
          </cell>
          <cell r="T1152">
            <v>33.527999999999999</v>
          </cell>
          <cell r="U1152">
            <v>0</v>
          </cell>
          <cell r="V1152">
            <v>0</v>
          </cell>
        </row>
        <row r="1153">
          <cell r="B1153" t="str">
            <v>2L76X64X9.5LLBB</v>
          </cell>
          <cell r="C1153">
            <v>19.494895999999997</v>
          </cell>
          <cell r="D1153">
            <v>2490.3175999999999</v>
          </cell>
          <cell r="E1153">
            <v>76.199999999999989</v>
          </cell>
          <cell r="F1153">
            <v>0</v>
          </cell>
          <cell r="G1153">
            <v>0</v>
          </cell>
          <cell r="H1153">
            <v>0</v>
          </cell>
          <cell r="I1153">
            <v>9.5249999999999986</v>
          </cell>
          <cell r="J1153">
            <v>0</v>
          </cell>
          <cell r="K1153">
            <v>0</v>
          </cell>
          <cell r="L1153">
            <v>0</v>
          </cell>
          <cell r="M1153">
            <v>1373563.7044799998</v>
          </cell>
          <cell r="N1153">
            <v>47358.614959999999</v>
          </cell>
          <cell r="O1153">
            <v>26383.173039999998</v>
          </cell>
          <cell r="P1153">
            <v>23.4696</v>
          </cell>
          <cell r="Q1153">
            <v>0</v>
          </cell>
          <cell r="R1153">
            <v>0</v>
          </cell>
          <cell r="S1153">
            <v>0</v>
          </cell>
          <cell r="T1153">
            <v>25.654</v>
          </cell>
          <cell r="U1153">
            <v>0</v>
          </cell>
          <cell r="V1153">
            <v>0</v>
          </cell>
        </row>
        <row r="1154">
          <cell r="B1154" t="str">
            <v>2L76X64X9.5X9LLBB</v>
          </cell>
          <cell r="C1154">
            <v>19.494895999999997</v>
          </cell>
          <cell r="D1154">
            <v>2490.3175999999999</v>
          </cell>
          <cell r="E1154">
            <v>76.199999999999989</v>
          </cell>
          <cell r="F1154">
            <v>0</v>
          </cell>
          <cell r="G1154">
            <v>0</v>
          </cell>
          <cell r="H1154">
            <v>0</v>
          </cell>
          <cell r="I1154">
            <v>9.5249999999999986</v>
          </cell>
          <cell r="J1154">
            <v>0</v>
          </cell>
          <cell r="K1154">
            <v>0</v>
          </cell>
          <cell r="L1154">
            <v>0</v>
          </cell>
          <cell r="M1154">
            <v>1373563.7044799998</v>
          </cell>
          <cell r="N1154">
            <v>47358.614959999999</v>
          </cell>
          <cell r="O1154">
            <v>26383.173039999998</v>
          </cell>
          <cell r="P1154">
            <v>23.4696</v>
          </cell>
          <cell r="Q1154">
            <v>0</v>
          </cell>
          <cell r="R1154">
            <v>0</v>
          </cell>
          <cell r="S1154">
            <v>0</v>
          </cell>
          <cell r="T1154">
            <v>29.209999999999997</v>
          </cell>
          <cell r="U1154">
            <v>0</v>
          </cell>
          <cell r="V1154">
            <v>0</v>
          </cell>
        </row>
        <row r="1155">
          <cell r="B1155" t="str">
            <v>2L76X64X9.5X19LLBB</v>
          </cell>
          <cell r="C1155">
            <v>19.494895999999997</v>
          </cell>
          <cell r="D1155">
            <v>2490.3175999999999</v>
          </cell>
          <cell r="E1155">
            <v>76.199999999999989</v>
          </cell>
          <cell r="F1155">
            <v>0</v>
          </cell>
          <cell r="G1155">
            <v>0</v>
          </cell>
          <cell r="H1155">
            <v>0</v>
          </cell>
          <cell r="I1155">
            <v>9.5249999999999986</v>
          </cell>
          <cell r="J1155">
            <v>0</v>
          </cell>
          <cell r="K1155">
            <v>0</v>
          </cell>
          <cell r="L1155">
            <v>0</v>
          </cell>
          <cell r="M1155">
            <v>1373563.7044799998</v>
          </cell>
          <cell r="N1155">
            <v>47358.614959999999</v>
          </cell>
          <cell r="O1155">
            <v>26383.173039999998</v>
          </cell>
          <cell r="P1155">
            <v>23.4696</v>
          </cell>
          <cell r="Q1155">
            <v>0</v>
          </cell>
          <cell r="R1155">
            <v>0</v>
          </cell>
          <cell r="S1155">
            <v>0</v>
          </cell>
          <cell r="T1155">
            <v>33.019999999999996</v>
          </cell>
          <cell r="U1155">
            <v>0</v>
          </cell>
          <cell r="V1155">
            <v>0</v>
          </cell>
        </row>
        <row r="1156">
          <cell r="B1156" t="str">
            <v>2L76X64X7.9LLBB</v>
          </cell>
          <cell r="C1156">
            <v>16.518575999999999</v>
          </cell>
          <cell r="D1156">
            <v>2096.77</v>
          </cell>
          <cell r="E1156">
            <v>76.199999999999989</v>
          </cell>
          <cell r="F1156">
            <v>0</v>
          </cell>
          <cell r="G1156">
            <v>0</v>
          </cell>
          <cell r="H1156">
            <v>0</v>
          </cell>
          <cell r="I1156">
            <v>7.9375</v>
          </cell>
          <cell r="J1156">
            <v>0</v>
          </cell>
          <cell r="K1156">
            <v>0</v>
          </cell>
          <cell r="L1156">
            <v>0</v>
          </cell>
          <cell r="M1156">
            <v>1177934.9344479998</v>
          </cell>
          <cell r="N1156">
            <v>40312.177439999992</v>
          </cell>
          <cell r="O1156">
            <v>22286.407039999998</v>
          </cell>
          <cell r="P1156">
            <v>23.672799999999999</v>
          </cell>
          <cell r="Q1156">
            <v>0</v>
          </cell>
          <cell r="R1156">
            <v>0</v>
          </cell>
          <cell r="S1156">
            <v>0</v>
          </cell>
          <cell r="T1156">
            <v>25.4</v>
          </cell>
          <cell r="U1156">
            <v>0</v>
          </cell>
          <cell r="V1156">
            <v>0</v>
          </cell>
        </row>
        <row r="1157">
          <cell r="B1157" t="str">
            <v>2L76X64X7.9X9LLBB</v>
          </cell>
          <cell r="C1157">
            <v>16.518575999999999</v>
          </cell>
          <cell r="D1157">
            <v>2096.77</v>
          </cell>
          <cell r="E1157">
            <v>76.199999999999989</v>
          </cell>
          <cell r="F1157">
            <v>0</v>
          </cell>
          <cell r="G1157">
            <v>0</v>
          </cell>
          <cell r="H1157">
            <v>0</v>
          </cell>
          <cell r="I1157">
            <v>7.9375</v>
          </cell>
          <cell r="J1157">
            <v>0</v>
          </cell>
          <cell r="K1157">
            <v>0</v>
          </cell>
          <cell r="L1157">
            <v>0</v>
          </cell>
          <cell r="M1157">
            <v>1177934.9344479998</v>
          </cell>
          <cell r="N1157">
            <v>40312.177439999992</v>
          </cell>
          <cell r="O1157">
            <v>22286.407039999998</v>
          </cell>
          <cell r="P1157">
            <v>23.672799999999999</v>
          </cell>
          <cell r="Q1157">
            <v>0</v>
          </cell>
          <cell r="R1157">
            <v>0</v>
          </cell>
          <cell r="S1157">
            <v>0</v>
          </cell>
          <cell r="T1157">
            <v>28.955999999999996</v>
          </cell>
          <cell r="U1157">
            <v>0</v>
          </cell>
          <cell r="V1157">
            <v>0</v>
          </cell>
        </row>
        <row r="1158">
          <cell r="B1158" t="str">
            <v>2L76X64X7.9X19LLBB</v>
          </cell>
          <cell r="C1158">
            <v>16.518575999999999</v>
          </cell>
          <cell r="D1158">
            <v>2096.77</v>
          </cell>
          <cell r="E1158">
            <v>76.199999999999989</v>
          </cell>
          <cell r="F1158">
            <v>0</v>
          </cell>
          <cell r="G1158">
            <v>0</v>
          </cell>
          <cell r="H1158">
            <v>0</v>
          </cell>
          <cell r="I1158">
            <v>7.9375</v>
          </cell>
          <cell r="J1158">
            <v>0</v>
          </cell>
          <cell r="K1158">
            <v>0</v>
          </cell>
          <cell r="L1158">
            <v>0</v>
          </cell>
          <cell r="M1158">
            <v>1177934.9344479998</v>
          </cell>
          <cell r="N1158">
            <v>40312.177439999992</v>
          </cell>
          <cell r="O1158">
            <v>22286.407039999998</v>
          </cell>
          <cell r="P1158">
            <v>23.672799999999999</v>
          </cell>
          <cell r="Q1158">
            <v>0</v>
          </cell>
          <cell r="R1158">
            <v>0</v>
          </cell>
          <cell r="S1158">
            <v>0</v>
          </cell>
          <cell r="T1158">
            <v>32.765999999999998</v>
          </cell>
          <cell r="U1158">
            <v>0</v>
          </cell>
          <cell r="V1158">
            <v>0</v>
          </cell>
        </row>
        <row r="1159">
          <cell r="B1159" t="str">
            <v>2L76X64X6.4LLBB</v>
          </cell>
          <cell r="C1159">
            <v>13.3487952</v>
          </cell>
          <cell r="D1159">
            <v>1703.2224000000001</v>
          </cell>
          <cell r="E1159">
            <v>76.199999999999989</v>
          </cell>
          <cell r="F1159">
            <v>0</v>
          </cell>
          <cell r="G1159">
            <v>0</v>
          </cell>
          <cell r="H1159">
            <v>0</v>
          </cell>
          <cell r="I1159">
            <v>6.35</v>
          </cell>
          <cell r="J1159">
            <v>0</v>
          </cell>
          <cell r="K1159">
            <v>0</v>
          </cell>
          <cell r="L1159">
            <v>0</v>
          </cell>
          <cell r="M1159">
            <v>969819.22164799995</v>
          </cell>
          <cell r="N1159">
            <v>32774.127999999997</v>
          </cell>
          <cell r="O1159">
            <v>18189.641039999999</v>
          </cell>
          <cell r="P1159">
            <v>23.875999999999998</v>
          </cell>
          <cell r="Q1159">
            <v>0</v>
          </cell>
          <cell r="R1159">
            <v>0</v>
          </cell>
          <cell r="S1159">
            <v>0</v>
          </cell>
          <cell r="T1159">
            <v>25.171399999999998</v>
          </cell>
          <cell r="U1159">
            <v>0</v>
          </cell>
          <cell r="V1159">
            <v>0</v>
          </cell>
        </row>
        <row r="1160">
          <cell r="B1160" t="str">
            <v>2L76X64X6.4X9LLBB</v>
          </cell>
          <cell r="C1160">
            <v>13.3487952</v>
          </cell>
          <cell r="D1160">
            <v>1703.2224000000001</v>
          </cell>
          <cell r="E1160">
            <v>76.199999999999989</v>
          </cell>
          <cell r="F1160">
            <v>0</v>
          </cell>
          <cell r="G1160">
            <v>0</v>
          </cell>
          <cell r="H1160">
            <v>0</v>
          </cell>
          <cell r="I1160">
            <v>6.35</v>
          </cell>
          <cell r="J1160">
            <v>0</v>
          </cell>
          <cell r="K1160">
            <v>0</v>
          </cell>
          <cell r="L1160">
            <v>0</v>
          </cell>
          <cell r="M1160">
            <v>969819.22164799995</v>
          </cell>
          <cell r="N1160">
            <v>32774.127999999997</v>
          </cell>
          <cell r="O1160">
            <v>18189.641039999999</v>
          </cell>
          <cell r="P1160">
            <v>23.875999999999998</v>
          </cell>
          <cell r="Q1160">
            <v>0</v>
          </cell>
          <cell r="R1160">
            <v>0</v>
          </cell>
          <cell r="S1160">
            <v>0</v>
          </cell>
          <cell r="T1160">
            <v>28.448</v>
          </cell>
          <cell r="U1160">
            <v>0</v>
          </cell>
          <cell r="V1160">
            <v>0</v>
          </cell>
        </row>
        <row r="1161">
          <cell r="B1161" t="str">
            <v>2L76X64X6.4X19LLBB</v>
          </cell>
          <cell r="C1161">
            <v>13.3487952</v>
          </cell>
          <cell r="D1161">
            <v>1703.2224000000001</v>
          </cell>
          <cell r="E1161">
            <v>76.199999999999989</v>
          </cell>
          <cell r="F1161">
            <v>0</v>
          </cell>
          <cell r="G1161">
            <v>0</v>
          </cell>
          <cell r="H1161">
            <v>0</v>
          </cell>
          <cell r="I1161">
            <v>6.35</v>
          </cell>
          <cell r="J1161">
            <v>0</v>
          </cell>
          <cell r="K1161">
            <v>0</v>
          </cell>
          <cell r="L1161">
            <v>0</v>
          </cell>
          <cell r="M1161">
            <v>969819.22164799995</v>
          </cell>
          <cell r="N1161">
            <v>32774.127999999997</v>
          </cell>
          <cell r="O1161">
            <v>18189.641039999999</v>
          </cell>
          <cell r="P1161">
            <v>23.875999999999998</v>
          </cell>
          <cell r="Q1161">
            <v>0</v>
          </cell>
          <cell r="R1161">
            <v>0</v>
          </cell>
          <cell r="S1161">
            <v>0</v>
          </cell>
          <cell r="T1161">
            <v>32.257999999999996</v>
          </cell>
          <cell r="U1161">
            <v>0</v>
          </cell>
          <cell r="V1161">
            <v>0</v>
          </cell>
        </row>
        <row r="1162">
          <cell r="B1162" t="str">
            <v>2L76X64X4.8LLBB</v>
          </cell>
          <cell r="C1162">
            <v>10.1492512</v>
          </cell>
          <cell r="D1162">
            <v>1290.32</v>
          </cell>
          <cell r="E1162">
            <v>76.199999999999989</v>
          </cell>
          <cell r="F1162">
            <v>0</v>
          </cell>
          <cell r="G1162">
            <v>0</v>
          </cell>
          <cell r="H1162">
            <v>0</v>
          </cell>
          <cell r="I1162">
            <v>4.7624999999999993</v>
          </cell>
          <cell r="J1162">
            <v>0</v>
          </cell>
          <cell r="K1162">
            <v>0</v>
          </cell>
          <cell r="L1162">
            <v>0</v>
          </cell>
          <cell r="M1162">
            <v>749216.5660799999</v>
          </cell>
          <cell r="N1162">
            <v>24908.33728</v>
          </cell>
          <cell r="O1162">
            <v>13863.456143999998</v>
          </cell>
          <cell r="P1162">
            <v>24.053799999999999</v>
          </cell>
          <cell r="Q1162">
            <v>0</v>
          </cell>
          <cell r="R1162">
            <v>0</v>
          </cell>
          <cell r="S1162">
            <v>0</v>
          </cell>
          <cell r="T1162">
            <v>24.891999999999999</v>
          </cell>
          <cell r="U1162">
            <v>0</v>
          </cell>
          <cell r="V1162">
            <v>0</v>
          </cell>
        </row>
        <row r="1163">
          <cell r="B1163" t="str">
            <v>2L76X64X4.8X9LLBB</v>
          </cell>
          <cell r="C1163">
            <v>10.1492512</v>
          </cell>
          <cell r="D1163">
            <v>1290.32</v>
          </cell>
          <cell r="E1163">
            <v>76.199999999999989</v>
          </cell>
          <cell r="F1163">
            <v>0</v>
          </cell>
          <cell r="G1163">
            <v>0</v>
          </cell>
          <cell r="H1163">
            <v>0</v>
          </cell>
          <cell r="I1163">
            <v>4.7624999999999993</v>
          </cell>
          <cell r="J1163">
            <v>0</v>
          </cell>
          <cell r="K1163">
            <v>0</v>
          </cell>
          <cell r="L1163">
            <v>0</v>
          </cell>
          <cell r="M1163">
            <v>749216.5660799999</v>
          </cell>
          <cell r="N1163">
            <v>24908.33728</v>
          </cell>
          <cell r="O1163">
            <v>13863.456143999998</v>
          </cell>
          <cell r="P1163">
            <v>24.053799999999999</v>
          </cell>
          <cell r="Q1163">
            <v>0</v>
          </cell>
          <cell r="R1163">
            <v>0</v>
          </cell>
          <cell r="S1163">
            <v>0</v>
          </cell>
          <cell r="T1163">
            <v>28.194000000000003</v>
          </cell>
          <cell r="U1163">
            <v>0</v>
          </cell>
          <cell r="V1163">
            <v>0</v>
          </cell>
        </row>
        <row r="1164">
          <cell r="B1164" t="str">
            <v>2L76X64X4.8X19LLBB</v>
          </cell>
          <cell r="C1164">
            <v>10.1492512</v>
          </cell>
          <cell r="D1164">
            <v>1290.32</v>
          </cell>
          <cell r="E1164">
            <v>76.199999999999989</v>
          </cell>
          <cell r="F1164">
            <v>0</v>
          </cell>
          <cell r="G1164">
            <v>0</v>
          </cell>
          <cell r="H1164">
            <v>0</v>
          </cell>
          <cell r="I1164">
            <v>4.7624999999999993</v>
          </cell>
          <cell r="J1164">
            <v>0</v>
          </cell>
          <cell r="K1164">
            <v>0</v>
          </cell>
          <cell r="L1164">
            <v>0</v>
          </cell>
          <cell r="M1164">
            <v>749216.5660799999</v>
          </cell>
          <cell r="N1164">
            <v>24908.33728</v>
          </cell>
          <cell r="O1164">
            <v>13863.456143999998</v>
          </cell>
          <cell r="P1164">
            <v>24.053799999999999</v>
          </cell>
          <cell r="Q1164">
            <v>0</v>
          </cell>
          <cell r="R1164">
            <v>0</v>
          </cell>
          <cell r="S1164">
            <v>0</v>
          </cell>
          <cell r="T1164">
            <v>31.75</v>
          </cell>
          <cell r="U1164">
            <v>0</v>
          </cell>
          <cell r="V1164">
            <v>0</v>
          </cell>
        </row>
        <row r="1165">
          <cell r="B1165" t="str">
            <v>2L76X51X12.7LLBB</v>
          </cell>
          <cell r="C1165">
            <v>22.917663999999998</v>
          </cell>
          <cell r="D1165">
            <v>2922.5747999999999</v>
          </cell>
          <cell r="E1165">
            <v>76.199999999999989</v>
          </cell>
          <cell r="F1165">
            <v>0</v>
          </cell>
          <cell r="G1165">
            <v>0</v>
          </cell>
          <cell r="H1165">
            <v>0</v>
          </cell>
          <cell r="I1165">
            <v>12.7</v>
          </cell>
          <cell r="J1165">
            <v>0</v>
          </cell>
          <cell r="K1165">
            <v>0</v>
          </cell>
          <cell r="L1165">
            <v>0</v>
          </cell>
          <cell r="M1165">
            <v>1602490.98856</v>
          </cell>
          <cell r="N1165">
            <v>58174.077199999992</v>
          </cell>
          <cell r="O1165">
            <v>32774.127999999997</v>
          </cell>
          <cell r="P1165">
            <v>23.418800000000001</v>
          </cell>
          <cell r="Q1165">
            <v>0</v>
          </cell>
          <cell r="R1165">
            <v>0</v>
          </cell>
          <cell r="S1165">
            <v>0</v>
          </cell>
          <cell r="T1165">
            <v>20.193000000000001</v>
          </cell>
          <cell r="U1165">
            <v>0</v>
          </cell>
          <cell r="V1165">
            <v>0</v>
          </cell>
        </row>
        <row r="1166">
          <cell r="B1166" t="str">
            <v>2L76X51X12.7X9LLBB</v>
          </cell>
          <cell r="C1166">
            <v>22.917663999999998</v>
          </cell>
          <cell r="D1166">
            <v>2922.5747999999999</v>
          </cell>
          <cell r="E1166">
            <v>76.199999999999989</v>
          </cell>
          <cell r="F1166">
            <v>0</v>
          </cell>
          <cell r="G1166">
            <v>0</v>
          </cell>
          <cell r="H1166">
            <v>0</v>
          </cell>
          <cell r="I1166">
            <v>12.7</v>
          </cell>
          <cell r="J1166">
            <v>0</v>
          </cell>
          <cell r="K1166">
            <v>0</v>
          </cell>
          <cell r="L1166">
            <v>0</v>
          </cell>
          <cell r="M1166">
            <v>1602490.98856</v>
          </cell>
          <cell r="N1166">
            <v>58174.077199999992</v>
          </cell>
          <cell r="O1166">
            <v>32774.127999999997</v>
          </cell>
          <cell r="P1166">
            <v>23.418800000000001</v>
          </cell>
          <cell r="Q1166">
            <v>0</v>
          </cell>
          <cell r="R1166">
            <v>0</v>
          </cell>
          <cell r="S1166">
            <v>0</v>
          </cell>
          <cell r="T1166">
            <v>23.875999999999998</v>
          </cell>
          <cell r="U1166">
            <v>0</v>
          </cell>
          <cell r="V1166">
            <v>0</v>
          </cell>
        </row>
        <row r="1167">
          <cell r="B1167" t="str">
            <v>2L76X51X12.7X19LLBB</v>
          </cell>
          <cell r="C1167">
            <v>22.917663999999998</v>
          </cell>
          <cell r="D1167">
            <v>2922.5747999999999</v>
          </cell>
          <cell r="E1167">
            <v>76.199999999999989</v>
          </cell>
          <cell r="F1167">
            <v>0</v>
          </cell>
          <cell r="G1167">
            <v>0</v>
          </cell>
          <cell r="H1167">
            <v>0</v>
          </cell>
          <cell r="I1167">
            <v>12.7</v>
          </cell>
          <cell r="J1167">
            <v>0</v>
          </cell>
          <cell r="K1167">
            <v>0</v>
          </cell>
          <cell r="L1167">
            <v>0</v>
          </cell>
          <cell r="M1167">
            <v>1602490.98856</v>
          </cell>
          <cell r="N1167">
            <v>58174.077199999992</v>
          </cell>
          <cell r="O1167">
            <v>32774.127999999997</v>
          </cell>
          <cell r="P1167">
            <v>23.418800000000001</v>
          </cell>
          <cell r="Q1167">
            <v>0</v>
          </cell>
          <cell r="R1167">
            <v>0</v>
          </cell>
          <cell r="S1167">
            <v>0</v>
          </cell>
          <cell r="T1167">
            <v>27.94</v>
          </cell>
          <cell r="U1167">
            <v>0</v>
          </cell>
          <cell r="V1167">
            <v>0</v>
          </cell>
        </row>
        <row r="1168">
          <cell r="B1168" t="str">
            <v>2L76X51X9.5LLBB</v>
          </cell>
          <cell r="C1168">
            <v>17.709104</v>
          </cell>
          <cell r="D1168">
            <v>2258.06</v>
          </cell>
          <cell r="E1168">
            <v>76.199999999999989</v>
          </cell>
          <cell r="F1168">
            <v>0</v>
          </cell>
          <cell r="G1168">
            <v>0</v>
          </cell>
          <cell r="H1168">
            <v>0</v>
          </cell>
          <cell r="I1168">
            <v>9.5249999999999986</v>
          </cell>
          <cell r="J1168">
            <v>0</v>
          </cell>
          <cell r="K1168">
            <v>0</v>
          </cell>
          <cell r="L1168">
            <v>0</v>
          </cell>
          <cell r="M1168">
            <v>1277830.4765919999</v>
          </cell>
          <cell r="N1168">
            <v>45556.037919999995</v>
          </cell>
          <cell r="O1168">
            <v>25563.81984</v>
          </cell>
          <cell r="P1168">
            <v>23.799800000000001</v>
          </cell>
          <cell r="Q1168">
            <v>0</v>
          </cell>
          <cell r="R1168">
            <v>0</v>
          </cell>
          <cell r="S1168">
            <v>0</v>
          </cell>
          <cell r="T1168">
            <v>19.583400000000001</v>
          </cell>
          <cell r="U1168">
            <v>0</v>
          </cell>
          <cell r="V1168">
            <v>0</v>
          </cell>
        </row>
        <row r="1169">
          <cell r="B1169" t="str">
            <v>2L76X51X9.5X9LLBB</v>
          </cell>
          <cell r="C1169">
            <v>17.709104</v>
          </cell>
          <cell r="D1169">
            <v>2258.06</v>
          </cell>
          <cell r="E1169">
            <v>76.199999999999989</v>
          </cell>
          <cell r="F1169">
            <v>0</v>
          </cell>
          <cell r="G1169">
            <v>0</v>
          </cell>
          <cell r="H1169">
            <v>0</v>
          </cell>
          <cell r="I1169">
            <v>9.5249999999999986</v>
          </cell>
          <cell r="J1169">
            <v>0</v>
          </cell>
          <cell r="K1169">
            <v>0</v>
          </cell>
          <cell r="L1169">
            <v>0</v>
          </cell>
          <cell r="M1169">
            <v>1277830.4765919999</v>
          </cell>
          <cell r="N1169">
            <v>45556.037919999995</v>
          </cell>
          <cell r="O1169">
            <v>25563.81984</v>
          </cell>
          <cell r="P1169">
            <v>23.799800000000001</v>
          </cell>
          <cell r="Q1169">
            <v>0</v>
          </cell>
          <cell r="R1169">
            <v>0</v>
          </cell>
          <cell r="S1169">
            <v>0</v>
          </cell>
          <cell r="T1169">
            <v>23.139399999999998</v>
          </cell>
          <cell r="U1169">
            <v>0</v>
          </cell>
          <cell r="V1169">
            <v>0</v>
          </cell>
        </row>
        <row r="1170">
          <cell r="B1170" t="str">
            <v>2L76X51X9.5X19LLBB</v>
          </cell>
          <cell r="C1170">
            <v>17.709104</v>
          </cell>
          <cell r="D1170">
            <v>2258.06</v>
          </cell>
          <cell r="E1170">
            <v>76.199999999999989</v>
          </cell>
          <cell r="F1170">
            <v>0</v>
          </cell>
          <cell r="G1170">
            <v>0</v>
          </cell>
          <cell r="H1170">
            <v>0</v>
          </cell>
          <cell r="I1170">
            <v>9.5249999999999986</v>
          </cell>
          <cell r="J1170">
            <v>0</v>
          </cell>
          <cell r="K1170">
            <v>0</v>
          </cell>
          <cell r="L1170">
            <v>0</v>
          </cell>
          <cell r="M1170">
            <v>1277830.4765919999</v>
          </cell>
          <cell r="N1170">
            <v>45556.037919999995</v>
          </cell>
          <cell r="O1170">
            <v>25563.81984</v>
          </cell>
          <cell r="P1170">
            <v>23.799800000000001</v>
          </cell>
          <cell r="Q1170">
            <v>0</v>
          </cell>
          <cell r="R1170">
            <v>0</v>
          </cell>
          <cell r="S1170">
            <v>0</v>
          </cell>
          <cell r="T1170">
            <v>27.178000000000001</v>
          </cell>
          <cell r="U1170">
            <v>0</v>
          </cell>
          <cell r="V1170">
            <v>0</v>
          </cell>
        </row>
        <row r="1171">
          <cell r="B1171" t="str">
            <v>2L76X51X7.9LLBB</v>
          </cell>
          <cell r="C1171">
            <v>15.030415999999999</v>
          </cell>
          <cell r="D1171">
            <v>1909.6735999999999</v>
          </cell>
          <cell r="E1171">
            <v>76.199999999999989</v>
          </cell>
          <cell r="F1171">
            <v>0</v>
          </cell>
          <cell r="G1171">
            <v>0</v>
          </cell>
          <cell r="H1171">
            <v>0</v>
          </cell>
          <cell r="I1171">
            <v>7.9375</v>
          </cell>
          <cell r="J1171">
            <v>0</v>
          </cell>
          <cell r="K1171">
            <v>0</v>
          </cell>
          <cell r="L1171">
            <v>0</v>
          </cell>
          <cell r="M1171">
            <v>1098850.963584</v>
          </cell>
          <cell r="N1171">
            <v>38837.341679999998</v>
          </cell>
          <cell r="O1171">
            <v>21630.924479999998</v>
          </cell>
          <cell r="P1171">
            <v>24.002999999999997</v>
          </cell>
          <cell r="Q1171">
            <v>0</v>
          </cell>
          <cell r="R1171">
            <v>0</v>
          </cell>
          <cell r="S1171">
            <v>0</v>
          </cell>
          <cell r="T1171">
            <v>19.303999999999998</v>
          </cell>
          <cell r="U1171">
            <v>0</v>
          </cell>
          <cell r="V1171">
            <v>0</v>
          </cell>
        </row>
        <row r="1172">
          <cell r="B1172" t="str">
            <v>2L76X51X7.9X9LLBB</v>
          </cell>
          <cell r="C1172">
            <v>15.030415999999999</v>
          </cell>
          <cell r="D1172">
            <v>1909.6735999999999</v>
          </cell>
          <cell r="E1172">
            <v>76.199999999999989</v>
          </cell>
          <cell r="F1172">
            <v>0</v>
          </cell>
          <cell r="G1172">
            <v>0</v>
          </cell>
          <cell r="H1172">
            <v>0</v>
          </cell>
          <cell r="I1172">
            <v>7.9375</v>
          </cell>
          <cell r="J1172">
            <v>0</v>
          </cell>
          <cell r="K1172">
            <v>0</v>
          </cell>
          <cell r="L1172">
            <v>0</v>
          </cell>
          <cell r="M1172">
            <v>1098850.963584</v>
          </cell>
          <cell r="N1172">
            <v>38837.341679999998</v>
          </cell>
          <cell r="O1172">
            <v>21630.924479999998</v>
          </cell>
          <cell r="P1172">
            <v>24.002999999999997</v>
          </cell>
          <cell r="Q1172">
            <v>0</v>
          </cell>
          <cell r="R1172">
            <v>0</v>
          </cell>
          <cell r="S1172">
            <v>0</v>
          </cell>
          <cell r="T1172">
            <v>22.783799999999999</v>
          </cell>
          <cell r="U1172">
            <v>0</v>
          </cell>
          <cell r="V1172">
            <v>0</v>
          </cell>
        </row>
        <row r="1173">
          <cell r="B1173" t="str">
            <v>2L76X51X7.9X19LLBB</v>
          </cell>
          <cell r="C1173">
            <v>15.030415999999999</v>
          </cell>
          <cell r="D1173">
            <v>1909.6735999999999</v>
          </cell>
          <cell r="E1173">
            <v>76.199999999999989</v>
          </cell>
          <cell r="F1173">
            <v>0</v>
          </cell>
          <cell r="G1173">
            <v>0</v>
          </cell>
          <cell r="H1173">
            <v>0</v>
          </cell>
          <cell r="I1173">
            <v>7.9375</v>
          </cell>
          <cell r="J1173">
            <v>0</v>
          </cell>
          <cell r="K1173">
            <v>0</v>
          </cell>
          <cell r="L1173">
            <v>0</v>
          </cell>
          <cell r="M1173">
            <v>1098850.963584</v>
          </cell>
          <cell r="N1173">
            <v>38837.341679999998</v>
          </cell>
          <cell r="O1173">
            <v>21630.924479999998</v>
          </cell>
          <cell r="P1173">
            <v>24.002999999999997</v>
          </cell>
          <cell r="Q1173">
            <v>0</v>
          </cell>
          <cell r="R1173">
            <v>0</v>
          </cell>
          <cell r="S1173">
            <v>0</v>
          </cell>
          <cell r="T1173">
            <v>26.669999999999998</v>
          </cell>
          <cell r="U1173">
            <v>0</v>
          </cell>
          <cell r="V1173">
            <v>0</v>
          </cell>
        </row>
        <row r="1174">
          <cell r="B1174" t="str">
            <v>2L76X51X6.4LLBB</v>
          </cell>
          <cell r="C1174">
            <v>12.173148799999998</v>
          </cell>
          <cell r="D1174">
            <v>1548.3839999999998</v>
          </cell>
          <cell r="E1174">
            <v>76.199999999999989</v>
          </cell>
          <cell r="F1174">
            <v>0</v>
          </cell>
          <cell r="G1174">
            <v>0</v>
          </cell>
          <cell r="H1174">
            <v>0</v>
          </cell>
          <cell r="I1174">
            <v>6.35</v>
          </cell>
          <cell r="J1174">
            <v>0</v>
          </cell>
          <cell r="K1174">
            <v>0</v>
          </cell>
          <cell r="L1174">
            <v>0</v>
          </cell>
          <cell r="M1174">
            <v>907384.50780799997</v>
          </cell>
          <cell r="N1174">
            <v>31790.904159999995</v>
          </cell>
          <cell r="O1174">
            <v>17698.029119999999</v>
          </cell>
          <cell r="P1174">
            <v>24.206199999999999</v>
          </cell>
          <cell r="Q1174">
            <v>0</v>
          </cell>
          <cell r="R1174">
            <v>0</v>
          </cell>
          <cell r="S1174">
            <v>0</v>
          </cell>
          <cell r="T1174">
            <v>19.0246</v>
          </cell>
          <cell r="U1174">
            <v>0</v>
          </cell>
          <cell r="V1174">
            <v>0</v>
          </cell>
        </row>
        <row r="1175">
          <cell r="B1175" t="str">
            <v>2L76X51X6.4X9LLBB</v>
          </cell>
          <cell r="C1175">
            <v>12.173148799999998</v>
          </cell>
          <cell r="D1175">
            <v>1548.3839999999998</v>
          </cell>
          <cell r="E1175">
            <v>76.199999999999989</v>
          </cell>
          <cell r="F1175">
            <v>0</v>
          </cell>
          <cell r="G1175">
            <v>0</v>
          </cell>
          <cell r="H1175">
            <v>0</v>
          </cell>
          <cell r="I1175">
            <v>6.35</v>
          </cell>
          <cell r="J1175">
            <v>0</v>
          </cell>
          <cell r="K1175">
            <v>0</v>
          </cell>
          <cell r="L1175">
            <v>0</v>
          </cell>
          <cell r="M1175">
            <v>907384.50780799997</v>
          </cell>
          <cell r="N1175">
            <v>31790.904159999995</v>
          </cell>
          <cell r="O1175">
            <v>17698.029119999999</v>
          </cell>
          <cell r="P1175">
            <v>24.206199999999999</v>
          </cell>
          <cell r="Q1175">
            <v>0</v>
          </cell>
          <cell r="R1175">
            <v>0</v>
          </cell>
          <cell r="S1175">
            <v>0</v>
          </cell>
          <cell r="T1175">
            <v>22.4282</v>
          </cell>
          <cell r="U1175">
            <v>0</v>
          </cell>
          <cell r="V1175">
            <v>0</v>
          </cell>
        </row>
        <row r="1176">
          <cell r="B1176" t="str">
            <v>2L76X51X6.4X19LLBB</v>
          </cell>
          <cell r="C1176">
            <v>12.173148799999998</v>
          </cell>
          <cell r="D1176">
            <v>1548.3839999999998</v>
          </cell>
          <cell r="E1176">
            <v>76.199999999999989</v>
          </cell>
          <cell r="F1176">
            <v>0</v>
          </cell>
          <cell r="G1176">
            <v>0</v>
          </cell>
          <cell r="H1176">
            <v>0</v>
          </cell>
          <cell r="I1176">
            <v>6.35</v>
          </cell>
          <cell r="J1176">
            <v>0</v>
          </cell>
          <cell r="K1176">
            <v>0</v>
          </cell>
          <cell r="L1176">
            <v>0</v>
          </cell>
          <cell r="M1176">
            <v>907384.50780799997</v>
          </cell>
          <cell r="N1176">
            <v>31790.904159999995</v>
          </cell>
          <cell r="O1176">
            <v>17698.029119999999</v>
          </cell>
          <cell r="P1176">
            <v>24.206199999999999</v>
          </cell>
          <cell r="Q1176">
            <v>0</v>
          </cell>
          <cell r="R1176">
            <v>0</v>
          </cell>
          <cell r="S1176">
            <v>0</v>
          </cell>
          <cell r="T1176">
            <v>26.161999999999999</v>
          </cell>
          <cell r="U1176">
            <v>0</v>
          </cell>
          <cell r="V1176">
            <v>0</v>
          </cell>
        </row>
        <row r="1177">
          <cell r="B1177" t="str">
            <v>2L76X51X4.8LLBB</v>
          </cell>
          <cell r="C1177">
            <v>9.2861183999999994</v>
          </cell>
          <cell r="D1177">
            <v>1180.6428000000001</v>
          </cell>
          <cell r="E1177">
            <v>76.199999999999989</v>
          </cell>
          <cell r="F1177">
            <v>0</v>
          </cell>
          <cell r="G1177">
            <v>0</v>
          </cell>
          <cell r="H1177">
            <v>0</v>
          </cell>
          <cell r="I1177">
            <v>4.7624999999999993</v>
          </cell>
          <cell r="J1177">
            <v>0</v>
          </cell>
          <cell r="K1177">
            <v>0</v>
          </cell>
          <cell r="L1177">
            <v>0</v>
          </cell>
          <cell r="M1177">
            <v>703431.10926399985</v>
          </cell>
          <cell r="N1177">
            <v>24416.725359999997</v>
          </cell>
          <cell r="O1177">
            <v>13568.488992000001</v>
          </cell>
          <cell r="P1177">
            <v>24.409399999999998</v>
          </cell>
          <cell r="Q1177">
            <v>0</v>
          </cell>
          <cell r="R1177">
            <v>0</v>
          </cell>
          <cell r="S1177">
            <v>0</v>
          </cell>
          <cell r="T1177">
            <v>18.770599999999998</v>
          </cell>
          <cell r="U1177">
            <v>0</v>
          </cell>
          <cell r="V1177">
            <v>0</v>
          </cell>
        </row>
        <row r="1178">
          <cell r="B1178" t="str">
            <v>2L76X51X4.8X9LLBB</v>
          </cell>
          <cell r="C1178">
            <v>9.2861183999999994</v>
          </cell>
          <cell r="D1178">
            <v>1180.6428000000001</v>
          </cell>
          <cell r="E1178">
            <v>76.199999999999989</v>
          </cell>
          <cell r="F1178">
            <v>0</v>
          </cell>
          <cell r="G1178">
            <v>0</v>
          </cell>
          <cell r="H1178">
            <v>0</v>
          </cell>
          <cell r="I1178">
            <v>4.7624999999999993</v>
          </cell>
          <cell r="J1178">
            <v>0</v>
          </cell>
          <cell r="K1178">
            <v>0</v>
          </cell>
          <cell r="L1178">
            <v>0</v>
          </cell>
          <cell r="M1178">
            <v>703431.10926399985</v>
          </cell>
          <cell r="N1178">
            <v>24416.725359999997</v>
          </cell>
          <cell r="O1178">
            <v>13568.488992000001</v>
          </cell>
          <cell r="P1178">
            <v>24.409399999999998</v>
          </cell>
          <cell r="Q1178">
            <v>0</v>
          </cell>
          <cell r="R1178">
            <v>0</v>
          </cell>
          <cell r="S1178">
            <v>0</v>
          </cell>
          <cell r="T1178">
            <v>22.072599999999998</v>
          </cell>
          <cell r="U1178">
            <v>0</v>
          </cell>
          <cell r="V1178">
            <v>0</v>
          </cell>
        </row>
        <row r="1179">
          <cell r="B1179" t="str">
            <v>2L76X51X4.8X19LLBB</v>
          </cell>
          <cell r="C1179">
            <v>9.2861183999999994</v>
          </cell>
          <cell r="D1179">
            <v>1180.6428000000001</v>
          </cell>
          <cell r="E1179">
            <v>76.199999999999989</v>
          </cell>
          <cell r="F1179">
            <v>0</v>
          </cell>
          <cell r="G1179">
            <v>0</v>
          </cell>
          <cell r="H1179">
            <v>0</v>
          </cell>
          <cell r="I1179">
            <v>4.7624999999999993</v>
          </cell>
          <cell r="J1179">
            <v>0</v>
          </cell>
          <cell r="K1179">
            <v>0</v>
          </cell>
          <cell r="L1179">
            <v>0</v>
          </cell>
          <cell r="M1179">
            <v>703431.10926399985</v>
          </cell>
          <cell r="N1179">
            <v>24416.725359999997</v>
          </cell>
          <cell r="O1179">
            <v>13568.488992000001</v>
          </cell>
          <cell r="P1179">
            <v>24.409399999999998</v>
          </cell>
          <cell r="Q1179">
            <v>0</v>
          </cell>
          <cell r="R1179">
            <v>0</v>
          </cell>
          <cell r="S1179">
            <v>0</v>
          </cell>
          <cell r="T1179">
            <v>25.907999999999998</v>
          </cell>
          <cell r="U1179">
            <v>0</v>
          </cell>
          <cell r="V1179">
            <v>0</v>
          </cell>
        </row>
        <row r="1180">
          <cell r="B1180" t="str">
            <v>2L64X51X9.5LLBB</v>
          </cell>
          <cell r="C1180">
            <v>15.774495999999999</v>
          </cell>
          <cell r="D1180">
            <v>2006.4475999999997</v>
          </cell>
          <cell r="E1180">
            <v>63.5</v>
          </cell>
          <cell r="F1180">
            <v>0</v>
          </cell>
          <cell r="G1180">
            <v>0</v>
          </cell>
          <cell r="H1180">
            <v>0</v>
          </cell>
          <cell r="I1180">
            <v>9.5249999999999986</v>
          </cell>
          <cell r="J1180">
            <v>0</v>
          </cell>
          <cell r="K1180">
            <v>0</v>
          </cell>
          <cell r="L1180">
            <v>0</v>
          </cell>
          <cell r="M1180">
            <v>761703.50884799997</v>
          </cell>
          <cell r="N1180">
            <v>32118.645439999997</v>
          </cell>
          <cell r="O1180">
            <v>17861.89976</v>
          </cell>
          <cell r="P1180">
            <v>19.456399999999999</v>
          </cell>
          <cell r="Q1180">
            <v>0</v>
          </cell>
          <cell r="R1180">
            <v>0</v>
          </cell>
          <cell r="S1180">
            <v>0</v>
          </cell>
          <cell r="T1180">
            <v>20.700999999999997</v>
          </cell>
          <cell r="U1180">
            <v>0</v>
          </cell>
          <cell r="V1180">
            <v>0</v>
          </cell>
        </row>
        <row r="1181">
          <cell r="B1181" t="str">
            <v>2L64X51X9.5X9LLBB</v>
          </cell>
          <cell r="C1181">
            <v>15.774495999999999</v>
          </cell>
          <cell r="D1181">
            <v>2006.4475999999997</v>
          </cell>
          <cell r="E1181">
            <v>63.5</v>
          </cell>
          <cell r="F1181">
            <v>0</v>
          </cell>
          <cell r="G1181">
            <v>0</v>
          </cell>
          <cell r="H1181">
            <v>0</v>
          </cell>
          <cell r="I1181">
            <v>9.5249999999999986</v>
          </cell>
          <cell r="J1181">
            <v>0</v>
          </cell>
          <cell r="K1181">
            <v>0</v>
          </cell>
          <cell r="L1181">
            <v>0</v>
          </cell>
          <cell r="M1181">
            <v>761703.50884799997</v>
          </cell>
          <cell r="N1181">
            <v>32118.645439999997</v>
          </cell>
          <cell r="O1181">
            <v>17861.89976</v>
          </cell>
          <cell r="P1181">
            <v>19.456399999999999</v>
          </cell>
          <cell r="Q1181">
            <v>0</v>
          </cell>
          <cell r="R1181">
            <v>0</v>
          </cell>
          <cell r="S1181">
            <v>0</v>
          </cell>
          <cell r="T1181">
            <v>24.3078</v>
          </cell>
          <cell r="U1181">
            <v>0</v>
          </cell>
          <cell r="V1181">
            <v>0</v>
          </cell>
        </row>
        <row r="1182">
          <cell r="B1182" t="str">
            <v>2L64X51X9.5X19LLBB</v>
          </cell>
          <cell r="C1182">
            <v>15.774495999999999</v>
          </cell>
          <cell r="D1182">
            <v>2006.4475999999997</v>
          </cell>
          <cell r="E1182">
            <v>63.5</v>
          </cell>
          <cell r="F1182">
            <v>0</v>
          </cell>
          <cell r="G1182">
            <v>0</v>
          </cell>
          <cell r="H1182">
            <v>0</v>
          </cell>
          <cell r="I1182">
            <v>9.5249999999999986</v>
          </cell>
          <cell r="J1182">
            <v>0</v>
          </cell>
          <cell r="K1182">
            <v>0</v>
          </cell>
          <cell r="L1182">
            <v>0</v>
          </cell>
          <cell r="M1182">
            <v>761703.50884799997</v>
          </cell>
          <cell r="N1182">
            <v>32118.645439999997</v>
          </cell>
          <cell r="O1182">
            <v>17861.89976</v>
          </cell>
          <cell r="P1182">
            <v>19.456399999999999</v>
          </cell>
          <cell r="Q1182">
            <v>0</v>
          </cell>
          <cell r="R1182">
            <v>0</v>
          </cell>
          <cell r="S1182">
            <v>0</v>
          </cell>
          <cell r="T1182">
            <v>28.194000000000003</v>
          </cell>
          <cell r="U1182">
            <v>0</v>
          </cell>
          <cell r="V1182">
            <v>0</v>
          </cell>
        </row>
        <row r="1183">
          <cell r="B1183" t="str">
            <v>2L64X51X7.9LLBB</v>
          </cell>
          <cell r="C1183">
            <v>13.3487952</v>
          </cell>
          <cell r="D1183">
            <v>1703.2224000000001</v>
          </cell>
          <cell r="E1183">
            <v>63.5</v>
          </cell>
          <cell r="F1183">
            <v>0</v>
          </cell>
          <cell r="G1183">
            <v>0</v>
          </cell>
          <cell r="H1183">
            <v>0</v>
          </cell>
          <cell r="I1183">
            <v>7.9375</v>
          </cell>
          <cell r="J1183">
            <v>0</v>
          </cell>
          <cell r="K1183">
            <v>0</v>
          </cell>
          <cell r="L1183">
            <v>0</v>
          </cell>
          <cell r="M1183">
            <v>657645.65244799992</v>
          </cell>
          <cell r="N1183">
            <v>27530.267519999998</v>
          </cell>
          <cell r="O1183">
            <v>15256.356583999999</v>
          </cell>
          <cell r="P1183">
            <v>19.659600000000001</v>
          </cell>
          <cell r="Q1183">
            <v>0</v>
          </cell>
          <cell r="R1183">
            <v>0</v>
          </cell>
          <cell r="S1183">
            <v>0</v>
          </cell>
          <cell r="T1183">
            <v>20.421600000000002</v>
          </cell>
          <cell r="U1183">
            <v>0</v>
          </cell>
          <cell r="V1183">
            <v>0</v>
          </cell>
        </row>
        <row r="1184">
          <cell r="B1184" t="str">
            <v>2L64X51X7.9X9LLBB</v>
          </cell>
          <cell r="C1184">
            <v>13.3487952</v>
          </cell>
          <cell r="D1184">
            <v>1703.2224000000001</v>
          </cell>
          <cell r="E1184">
            <v>63.5</v>
          </cell>
          <cell r="F1184">
            <v>0</v>
          </cell>
          <cell r="G1184">
            <v>0</v>
          </cell>
          <cell r="H1184">
            <v>0</v>
          </cell>
          <cell r="I1184">
            <v>7.9375</v>
          </cell>
          <cell r="J1184">
            <v>0</v>
          </cell>
          <cell r="K1184">
            <v>0</v>
          </cell>
          <cell r="L1184">
            <v>0</v>
          </cell>
          <cell r="M1184">
            <v>657645.65244799992</v>
          </cell>
          <cell r="N1184">
            <v>27530.267519999998</v>
          </cell>
          <cell r="O1184">
            <v>15256.356583999999</v>
          </cell>
          <cell r="P1184">
            <v>19.659600000000001</v>
          </cell>
          <cell r="Q1184">
            <v>0</v>
          </cell>
          <cell r="R1184">
            <v>0</v>
          </cell>
          <cell r="S1184">
            <v>0</v>
          </cell>
          <cell r="T1184">
            <v>23.952200000000001</v>
          </cell>
          <cell r="U1184">
            <v>0</v>
          </cell>
          <cell r="V1184">
            <v>0</v>
          </cell>
        </row>
        <row r="1185">
          <cell r="B1185" t="str">
            <v>2L64X51X7.9X19LLBB</v>
          </cell>
          <cell r="C1185">
            <v>13.3487952</v>
          </cell>
          <cell r="D1185">
            <v>1703.2224000000001</v>
          </cell>
          <cell r="E1185">
            <v>63.5</v>
          </cell>
          <cell r="F1185">
            <v>0</v>
          </cell>
          <cell r="G1185">
            <v>0</v>
          </cell>
          <cell r="H1185">
            <v>0</v>
          </cell>
          <cell r="I1185">
            <v>7.9375</v>
          </cell>
          <cell r="J1185">
            <v>0</v>
          </cell>
          <cell r="K1185">
            <v>0</v>
          </cell>
          <cell r="L1185">
            <v>0</v>
          </cell>
          <cell r="M1185">
            <v>657645.65244799992</v>
          </cell>
          <cell r="N1185">
            <v>27530.267519999998</v>
          </cell>
          <cell r="O1185">
            <v>15256.356583999999</v>
          </cell>
          <cell r="P1185">
            <v>19.659600000000001</v>
          </cell>
          <cell r="Q1185">
            <v>0</v>
          </cell>
          <cell r="R1185">
            <v>0</v>
          </cell>
          <cell r="S1185">
            <v>0</v>
          </cell>
          <cell r="T1185">
            <v>27.94</v>
          </cell>
          <cell r="U1185">
            <v>0</v>
          </cell>
          <cell r="V1185">
            <v>0</v>
          </cell>
        </row>
        <row r="1186">
          <cell r="B1186" t="str">
            <v>2L64X51X6.4LLBB</v>
          </cell>
          <cell r="C1186">
            <v>10.863567999999999</v>
          </cell>
          <cell r="D1186">
            <v>1380.6424</v>
          </cell>
          <cell r="E1186">
            <v>63.5</v>
          </cell>
          <cell r="F1186">
            <v>0</v>
          </cell>
          <cell r="G1186">
            <v>0</v>
          </cell>
          <cell r="H1186">
            <v>0</v>
          </cell>
          <cell r="I1186">
            <v>6.35</v>
          </cell>
          <cell r="J1186">
            <v>0</v>
          </cell>
          <cell r="K1186">
            <v>0</v>
          </cell>
          <cell r="L1186">
            <v>0</v>
          </cell>
          <cell r="M1186">
            <v>545263.16753600002</v>
          </cell>
          <cell r="N1186">
            <v>22614.148319999997</v>
          </cell>
          <cell r="O1186">
            <v>12486.942767999999</v>
          </cell>
          <cell r="P1186">
            <v>19.8628</v>
          </cell>
          <cell r="Q1186">
            <v>0</v>
          </cell>
          <cell r="R1186">
            <v>0</v>
          </cell>
          <cell r="S1186">
            <v>0</v>
          </cell>
          <cell r="T1186">
            <v>20.1676</v>
          </cell>
          <cell r="U1186">
            <v>0</v>
          </cell>
          <cell r="V1186">
            <v>0</v>
          </cell>
        </row>
        <row r="1187">
          <cell r="B1187" t="str">
            <v>2L64X51X6.4X9LLBB</v>
          </cell>
          <cell r="C1187">
            <v>10.863567999999999</v>
          </cell>
          <cell r="D1187">
            <v>1380.6424</v>
          </cell>
          <cell r="E1187">
            <v>63.5</v>
          </cell>
          <cell r="F1187">
            <v>0</v>
          </cell>
          <cell r="G1187">
            <v>0</v>
          </cell>
          <cell r="H1187">
            <v>0</v>
          </cell>
          <cell r="I1187">
            <v>6.35</v>
          </cell>
          <cell r="J1187">
            <v>0</v>
          </cell>
          <cell r="K1187">
            <v>0</v>
          </cell>
          <cell r="L1187">
            <v>0</v>
          </cell>
          <cell r="M1187">
            <v>545263.16753600002</v>
          </cell>
          <cell r="N1187">
            <v>22614.148319999997</v>
          </cell>
          <cell r="O1187">
            <v>12486.942767999999</v>
          </cell>
          <cell r="P1187">
            <v>19.8628</v>
          </cell>
          <cell r="Q1187">
            <v>0</v>
          </cell>
          <cell r="R1187">
            <v>0</v>
          </cell>
          <cell r="S1187">
            <v>0</v>
          </cell>
          <cell r="T1187">
            <v>23.622</v>
          </cell>
          <cell r="U1187">
            <v>0</v>
          </cell>
          <cell r="V1187">
            <v>0</v>
          </cell>
        </row>
        <row r="1188">
          <cell r="B1188" t="str">
            <v>2L64X51X6.4X19LLBB</v>
          </cell>
          <cell r="C1188">
            <v>10.863567999999999</v>
          </cell>
          <cell r="D1188">
            <v>1380.6424</v>
          </cell>
          <cell r="E1188">
            <v>63.5</v>
          </cell>
          <cell r="F1188">
            <v>0</v>
          </cell>
          <cell r="G1188">
            <v>0</v>
          </cell>
          <cell r="H1188">
            <v>0</v>
          </cell>
          <cell r="I1188">
            <v>6.35</v>
          </cell>
          <cell r="J1188">
            <v>0</v>
          </cell>
          <cell r="K1188">
            <v>0</v>
          </cell>
          <cell r="L1188">
            <v>0</v>
          </cell>
          <cell r="M1188">
            <v>545263.16753600002</v>
          </cell>
          <cell r="N1188">
            <v>22614.148319999997</v>
          </cell>
          <cell r="O1188">
            <v>12486.942767999999</v>
          </cell>
          <cell r="P1188">
            <v>19.8628</v>
          </cell>
          <cell r="Q1188">
            <v>0</v>
          </cell>
          <cell r="R1188">
            <v>0</v>
          </cell>
          <cell r="S1188">
            <v>0</v>
          </cell>
          <cell r="T1188">
            <v>27.431999999999999</v>
          </cell>
          <cell r="U1188">
            <v>0</v>
          </cell>
          <cell r="V1188">
            <v>0</v>
          </cell>
        </row>
        <row r="1189">
          <cell r="B1189" t="str">
            <v>2L64X51X4.8LLBB</v>
          </cell>
          <cell r="C1189">
            <v>8.2890511999999994</v>
          </cell>
          <cell r="D1189">
            <v>1058.0623999999998</v>
          </cell>
          <cell r="E1189">
            <v>63.5</v>
          </cell>
          <cell r="F1189">
            <v>0</v>
          </cell>
          <cell r="G1189">
            <v>0</v>
          </cell>
          <cell r="H1189">
            <v>0</v>
          </cell>
          <cell r="I1189">
            <v>4.7624999999999993</v>
          </cell>
          <cell r="J1189">
            <v>0</v>
          </cell>
          <cell r="K1189">
            <v>0</v>
          </cell>
          <cell r="L1189">
            <v>0</v>
          </cell>
          <cell r="M1189">
            <v>424556.05411199998</v>
          </cell>
          <cell r="N1189">
            <v>17370.287840000001</v>
          </cell>
          <cell r="O1189">
            <v>9586.4324399999987</v>
          </cell>
          <cell r="P1189">
            <v>20.065999999999999</v>
          </cell>
          <cell r="Q1189">
            <v>0</v>
          </cell>
          <cell r="R1189">
            <v>0</v>
          </cell>
          <cell r="S1189">
            <v>0</v>
          </cell>
          <cell r="T1189">
            <v>19.913599999999999</v>
          </cell>
          <cell r="U1189">
            <v>0</v>
          </cell>
          <cell r="V1189">
            <v>0</v>
          </cell>
        </row>
        <row r="1190">
          <cell r="B1190" t="str">
            <v>2L64X51X4.8X9LLBB</v>
          </cell>
          <cell r="C1190">
            <v>8.2890511999999994</v>
          </cell>
          <cell r="D1190">
            <v>1058.0623999999998</v>
          </cell>
          <cell r="E1190">
            <v>63.5</v>
          </cell>
          <cell r="F1190">
            <v>0</v>
          </cell>
          <cell r="G1190">
            <v>0</v>
          </cell>
          <cell r="H1190">
            <v>0</v>
          </cell>
          <cell r="I1190">
            <v>4.7624999999999993</v>
          </cell>
          <cell r="J1190">
            <v>0</v>
          </cell>
          <cell r="K1190">
            <v>0</v>
          </cell>
          <cell r="L1190">
            <v>0</v>
          </cell>
          <cell r="M1190">
            <v>424556.05411199998</v>
          </cell>
          <cell r="N1190">
            <v>17370.287840000001</v>
          </cell>
          <cell r="O1190">
            <v>9586.4324399999987</v>
          </cell>
          <cell r="P1190">
            <v>20.065999999999999</v>
          </cell>
          <cell r="Q1190">
            <v>0</v>
          </cell>
          <cell r="R1190">
            <v>0</v>
          </cell>
          <cell r="S1190">
            <v>0</v>
          </cell>
          <cell r="T1190">
            <v>23.266400000000001</v>
          </cell>
          <cell r="U1190">
            <v>0</v>
          </cell>
          <cell r="V1190">
            <v>0</v>
          </cell>
        </row>
        <row r="1191">
          <cell r="B1191" t="str">
            <v>2L64X51X4.8X19LLBB</v>
          </cell>
          <cell r="C1191">
            <v>8.2890511999999994</v>
          </cell>
          <cell r="D1191">
            <v>1058.0623999999998</v>
          </cell>
          <cell r="E1191">
            <v>63.5</v>
          </cell>
          <cell r="F1191">
            <v>0</v>
          </cell>
          <cell r="G1191">
            <v>0</v>
          </cell>
          <cell r="H1191">
            <v>0</v>
          </cell>
          <cell r="I1191">
            <v>4.7624999999999993</v>
          </cell>
          <cell r="J1191">
            <v>0</v>
          </cell>
          <cell r="K1191">
            <v>0</v>
          </cell>
          <cell r="L1191">
            <v>0</v>
          </cell>
          <cell r="M1191">
            <v>424556.05411199998</v>
          </cell>
          <cell r="N1191">
            <v>17370.287840000001</v>
          </cell>
          <cell r="O1191">
            <v>9586.4324399999987</v>
          </cell>
          <cell r="P1191">
            <v>20.065999999999999</v>
          </cell>
          <cell r="Q1191">
            <v>0</v>
          </cell>
          <cell r="R1191">
            <v>0</v>
          </cell>
          <cell r="S1191">
            <v>0</v>
          </cell>
          <cell r="T1191">
            <v>27.178000000000001</v>
          </cell>
          <cell r="U1191">
            <v>0</v>
          </cell>
          <cell r="V1191">
            <v>0</v>
          </cell>
        </row>
        <row r="1192">
          <cell r="B1192" t="str">
            <v>2L203X152X25.4SLBB</v>
          </cell>
          <cell r="C1192">
            <v>132.148608</v>
          </cell>
          <cell r="D1192">
            <v>16838.675999999999</v>
          </cell>
          <cell r="E1192">
            <v>152.39999999999998</v>
          </cell>
          <cell r="F1192">
            <v>0</v>
          </cell>
          <cell r="G1192">
            <v>0</v>
          </cell>
          <cell r="H1192">
            <v>0</v>
          </cell>
          <cell r="I1192">
            <v>25.4</v>
          </cell>
          <cell r="J1192">
            <v>0</v>
          </cell>
          <cell r="K1192">
            <v>0</v>
          </cell>
          <cell r="L1192">
            <v>0</v>
          </cell>
          <cell r="M1192">
            <v>32299558.626559995</v>
          </cell>
          <cell r="N1192">
            <v>530940.87359999993</v>
          </cell>
          <cell r="O1192">
            <v>291689.73920000001</v>
          </cell>
          <cell r="P1192">
            <v>43.687999999999995</v>
          </cell>
          <cell r="Q1192">
            <v>0</v>
          </cell>
          <cell r="R1192">
            <v>0</v>
          </cell>
          <cell r="S1192">
            <v>0</v>
          </cell>
          <cell r="T1192">
            <v>92.201999999999998</v>
          </cell>
          <cell r="U1192">
            <v>0</v>
          </cell>
          <cell r="V1192">
            <v>0</v>
          </cell>
        </row>
        <row r="1193">
          <cell r="B1193" t="str">
            <v>2L203X152X25.4X9SLBB</v>
          </cell>
          <cell r="C1193">
            <v>132.148608</v>
          </cell>
          <cell r="D1193">
            <v>16838.675999999999</v>
          </cell>
          <cell r="E1193">
            <v>152.39999999999998</v>
          </cell>
          <cell r="F1193">
            <v>0</v>
          </cell>
          <cell r="G1193">
            <v>0</v>
          </cell>
          <cell r="H1193">
            <v>0</v>
          </cell>
          <cell r="I1193">
            <v>25.4</v>
          </cell>
          <cell r="J1193">
            <v>0</v>
          </cell>
          <cell r="K1193">
            <v>0</v>
          </cell>
          <cell r="L1193">
            <v>0</v>
          </cell>
          <cell r="M1193">
            <v>32299558.626559995</v>
          </cell>
          <cell r="N1193">
            <v>530940.87359999993</v>
          </cell>
          <cell r="O1193">
            <v>291689.73920000001</v>
          </cell>
          <cell r="P1193">
            <v>43.687999999999995</v>
          </cell>
          <cell r="Q1193">
            <v>0</v>
          </cell>
          <cell r="R1193">
            <v>0</v>
          </cell>
          <cell r="S1193">
            <v>0</v>
          </cell>
          <cell r="T1193">
            <v>95.757999999999996</v>
          </cell>
          <cell r="U1193">
            <v>0</v>
          </cell>
          <cell r="V1193">
            <v>0</v>
          </cell>
        </row>
        <row r="1194">
          <cell r="B1194" t="str">
            <v>2L203X152X25.4X19SLBB</v>
          </cell>
          <cell r="C1194">
            <v>132.148608</v>
          </cell>
          <cell r="D1194">
            <v>16838.675999999999</v>
          </cell>
          <cell r="E1194">
            <v>152.39999999999998</v>
          </cell>
          <cell r="F1194">
            <v>0</v>
          </cell>
          <cell r="G1194">
            <v>0</v>
          </cell>
          <cell r="H1194">
            <v>0</v>
          </cell>
          <cell r="I1194">
            <v>25.4</v>
          </cell>
          <cell r="J1194">
            <v>0</v>
          </cell>
          <cell r="K1194">
            <v>0</v>
          </cell>
          <cell r="L1194">
            <v>0</v>
          </cell>
          <cell r="M1194">
            <v>32299558.626559995</v>
          </cell>
          <cell r="N1194">
            <v>530940.87359999993</v>
          </cell>
          <cell r="O1194">
            <v>291689.73920000001</v>
          </cell>
          <cell r="P1194">
            <v>43.687999999999995</v>
          </cell>
          <cell r="Q1194">
            <v>0</v>
          </cell>
          <cell r="R1194">
            <v>0</v>
          </cell>
          <cell r="S1194">
            <v>0</v>
          </cell>
          <cell r="T1194">
            <v>99.313999999999993</v>
          </cell>
          <cell r="U1194">
            <v>0</v>
          </cell>
          <cell r="V1194">
            <v>0</v>
          </cell>
        </row>
        <row r="1195">
          <cell r="B1195" t="str">
            <v>2L203X152X22.2SLBB</v>
          </cell>
          <cell r="C1195">
            <v>116.82056</v>
          </cell>
          <cell r="D1195">
            <v>14903.196</v>
          </cell>
          <cell r="E1195">
            <v>152.39999999999998</v>
          </cell>
          <cell r="F1195">
            <v>0</v>
          </cell>
          <cell r="G1195">
            <v>0</v>
          </cell>
          <cell r="H1195">
            <v>0</v>
          </cell>
          <cell r="I1195">
            <v>22.224999999999998</v>
          </cell>
          <cell r="J1195">
            <v>0</v>
          </cell>
          <cell r="K1195">
            <v>0</v>
          </cell>
          <cell r="L1195">
            <v>0</v>
          </cell>
          <cell r="M1195">
            <v>29052953.506879997</v>
          </cell>
          <cell r="N1195">
            <v>470308.73679999996</v>
          </cell>
          <cell r="O1195">
            <v>260554.31759999998</v>
          </cell>
          <cell r="P1195">
            <v>44.195999999999998</v>
          </cell>
          <cell r="Q1195">
            <v>0</v>
          </cell>
          <cell r="R1195">
            <v>0</v>
          </cell>
          <cell r="S1195">
            <v>0</v>
          </cell>
          <cell r="T1195">
            <v>91.693999999999988</v>
          </cell>
          <cell r="U1195">
            <v>0</v>
          </cell>
          <cell r="V1195">
            <v>0</v>
          </cell>
        </row>
        <row r="1196">
          <cell r="B1196" t="str">
            <v>2L203X152X22.2X9SLBB</v>
          </cell>
          <cell r="C1196">
            <v>116.82056</v>
          </cell>
          <cell r="D1196">
            <v>14903.196</v>
          </cell>
          <cell r="E1196">
            <v>152.39999999999998</v>
          </cell>
          <cell r="F1196">
            <v>0</v>
          </cell>
          <cell r="G1196">
            <v>0</v>
          </cell>
          <cell r="H1196">
            <v>0</v>
          </cell>
          <cell r="I1196">
            <v>22.224999999999998</v>
          </cell>
          <cell r="J1196">
            <v>0</v>
          </cell>
          <cell r="K1196">
            <v>0</v>
          </cell>
          <cell r="L1196">
            <v>0</v>
          </cell>
          <cell r="M1196">
            <v>29052953.506879997</v>
          </cell>
          <cell r="N1196">
            <v>470308.73679999996</v>
          </cell>
          <cell r="O1196">
            <v>260554.31759999998</v>
          </cell>
          <cell r="P1196">
            <v>44.195999999999998</v>
          </cell>
          <cell r="Q1196">
            <v>0</v>
          </cell>
          <cell r="R1196">
            <v>0</v>
          </cell>
          <cell r="S1196">
            <v>0</v>
          </cell>
          <cell r="T1196">
            <v>95.25</v>
          </cell>
          <cell r="U1196">
            <v>0</v>
          </cell>
          <cell r="V1196">
            <v>0</v>
          </cell>
        </row>
        <row r="1197">
          <cell r="B1197" t="str">
            <v>2L203X152X22.2X19SLBB</v>
          </cell>
          <cell r="C1197">
            <v>116.82056</v>
          </cell>
          <cell r="D1197">
            <v>14903.196</v>
          </cell>
          <cell r="E1197">
            <v>152.39999999999998</v>
          </cell>
          <cell r="F1197">
            <v>0</v>
          </cell>
          <cell r="G1197">
            <v>0</v>
          </cell>
          <cell r="H1197">
            <v>0</v>
          </cell>
          <cell r="I1197">
            <v>22.224999999999998</v>
          </cell>
          <cell r="J1197">
            <v>0</v>
          </cell>
          <cell r="K1197">
            <v>0</v>
          </cell>
          <cell r="L1197">
            <v>0</v>
          </cell>
          <cell r="M1197">
            <v>29052953.506879997</v>
          </cell>
          <cell r="N1197">
            <v>470308.73679999996</v>
          </cell>
          <cell r="O1197">
            <v>260554.31759999998</v>
          </cell>
          <cell r="P1197">
            <v>44.195999999999998</v>
          </cell>
          <cell r="Q1197">
            <v>0</v>
          </cell>
          <cell r="R1197">
            <v>0</v>
          </cell>
          <cell r="S1197">
            <v>0</v>
          </cell>
          <cell r="T1197">
            <v>98.805999999999997</v>
          </cell>
          <cell r="U1197">
            <v>0</v>
          </cell>
          <cell r="V1197">
            <v>0</v>
          </cell>
        </row>
        <row r="1198">
          <cell r="B1198" t="str">
            <v>2L203X152X19SLBB</v>
          </cell>
          <cell r="C1198">
            <v>101.19488</v>
          </cell>
          <cell r="D1198">
            <v>12903.199999999999</v>
          </cell>
          <cell r="E1198">
            <v>152.39999999999998</v>
          </cell>
          <cell r="F1198">
            <v>0</v>
          </cell>
          <cell r="G1198">
            <v>0</v>
          </cell>
          <cell r="H1198">
            <v>0</v>
          </cell>
          <cell r="I1198">
            <v>19.049999999999997</v>
          </cell>
          <cell r="J1198">
            <v>0</v>
          </cell>
          <cell r="K1198">
            <v>0</v>
          </cell>
          <cell r="L1198">
            <v>0</v>
          </cell>
          <cell r="M1198">
            <v>25598232.674399998</v>
          </cell>
          <cell r="N1198">
            <v>408037.89359999995</v>
          </cell>
          <cell r="O1198">
            <v>226141.48319999999</v>
          </cell>
          <cell r="P1198">
            <v>44.449999999999996</v>
          </cell>
          <cell r="Q1198">
            <v>0</v>
          </cell>
          <cell r="R1198">
            <v>0</v>
          </cell>
          <cell r="S1198">
            <v>0</v>
          </cell>
          <cell r="T1198">
            <v>91.185999999999993</v>
          </cell>
          <cell r="U1198">
            <v>0</v>
          </cell>
          <cell r="V1198">
            <v>0</v>
          </cell>
        </row>
        <row r="1199">
          <cell r="B1199" t="str">
            <v>2L203X152X19X9SLBB</v>
          </cell>
          <cell r="C1199">
            <v>101.19488</v>
          </cell>
          <cell r="D1199">
            <v>12903.199999999999</v>
          </cell>
          <cell r="E1199">
            <v>152.39999999999998</v>
          </cell>
          <cell r="F1199">
            <v>0</v>
          </cell>
          <cell r="G1199">
            <v>0</v>
          </cell>
          <cell r="H1199">
            <v>0</v>
          </cell>
          <cell r="I1199">
            <v>19.049999999999997</v>
          </cell>
          <cell r="J1199">
            <v>0</v>
          </cell>
          <cell r="K1199">
            <v>0</v>
          </cell>
          <cell r="L1199">
            <v>0</v>
          </cell>
          <cell r="M1199">
            <v>25598232.674399998</v>
          </cell>
          <cell r="N1199">
            <v>408037.89359999995</v>
          </cell>
          <cell r="O1199">
            <v>226141.48319999999</v>
          </cell>
          <cell r="P1199">
            <v>44.449999999999996</v>
          </cell>
          <cell r="Q1199">
            <v>0</v>
          </cell>
          <cell r="R1199">
            <v>0</v>
          </cell>
          <cell r="S1199">
            <v>0</v>
          </cell>
          <cell r="T1199">
            <v>94.488</v>
          </cell>
          <cell r="U1199">
            <v>0</v>
          </cell>
          <cell r="V1199">
            <v>0</v>
          </cell>
        </row>
        <row r="1200">
          <cell r="B1200" t="str">
            <v>2L203X152X19X19SLBB</v>
          </cell>
          <cell r="C1200">
            <v>101.19488</v>
          </cell>
          <cell r="D1200">
            <v>12903.199999999999</v>
          </cell>
          <cell r="E1200">
            <v>152.39999999999998</v>
          </cell>
          <cell r="F1200">
            <v>0</v>
          </cell>
          <cell r="G1200">
            <v>0</v>
          </cell>
          <cell r="H1200">
            <v>0</v>
          </cell>
          <cell r="I1200">
            <v>19.049999999999997</v>
          </cell>
          <cell r="J1200">
            <v>0</v>
          </cell>
          <cell r="K1200">
            <v>0</v>
          </cell>
          <cell r="L1200">
            <v>0</v>
          </cell>
          <cell r="M1200">
            <v>25598232.674399998</v>
          </cell>
          <cell r="N1200">
            <v>408037.89359999995</v>
          </cell>
          <cell r="O1200">
            <v>226141.48319999999</v>
          </cell>
          <cell r="P1200">
            <v>44.449999999999996</v>
          </cell>
          <cell r="Q1200">
            <v>0</v>
          </cell>
          <cell r="R1200">
            <v>0</v>
          </cell>
          <cell r="S1200">
            <v>0</v>
          </cell>
          <cell r="T1200">
            <v>98.043999999999997</v>
          </cell>
          <cell r="U1200">
            <v>0</v>
          </cell>
          <cell r="V1200">
            <v>0</v>
          </cell>
        </row>
        <row r="1201">
          <cell r="B1201" t="str">
            <v>2L203X152X15.9SLBB</v>
          </cell>
          <cell r="C1201">
            <v>85.271567999999988</v>
          </cell>
          <cell r="D1201">
            <v>10838.688</v>
          </cell>
          <cell r="E1201">
            <v>152.39999999999998</v>
          </cell>
          <cell r="F1201">
            <v>0</v>
          </cell>
          <cell r="G1201">
            <v>0</v>
          </cell>
          <cell r="H1201">
            <v>0</v>
          </cell>
          <cell r="I1201">
            <v>15.875</v>
          </cell>
          <cell r="J1201">
            <v>0</v>
          </cell>
          <cell r="K1201">
            <v>0</v>
          </cell>
          <cell r="L1201">
            <v>0</v>
          </cell>
          <cell r="M1201">
            <v>21977019.271679997</v>
          </cell>
          <cell r="N1201">
            <v>344128.34399999998</v>
          </cell>
          <cell r="O1201">
            <v>193367.35519999999</v>
          </cell>
          <cell r="P1201">
            <v>44.957999999999998</v>
          </cell>
          <cell r="Q1201">
            <v>0</v>
          </cell>
          <cell r="R1201">
            <v>0</v>
          </cell>
          <cell r="S1201">
            <v>0</v>
          </cell>
          <cell r="T1201">
            <v>90.677999999999997</v>
          </cell>
          <cell r="U1201">
            <v>0</v>
          </cell>
          <cell r="V1201">
            <v>0</v>
          </cell>
        </row>
        <row r="1202">
          <cell r="B1202" t="str">
            <v>2L203X152X15.9X9SLBB</v>
          </cell>
          <cell r="C1202">
            <v>85.271567999999988</v>
          </cell>
          <cell r="D1202">
            <v>10838.688</v>
          </cell>
          <cell r="E1202">
            <v>152.39999999999998</v>
          </cell>
          <cell r="F1202">
            <v>0</v>
          </cell>
          <cell r="G1202">
            <v>0</v>
          </cell>
          <cell r="H1202">
            <v>0</v>
          </cell>
          <cell r="I1202">
            <v>15.875</v>
          </cell>
          <cell r="J1202">
            <v>0</v>
          </cell>
          <cell r="K1202">
            <v>0</v>
          </cell>
          <cell r="L1202">
            <v>0</v>
          </cell>
          <cell r="M1202">
            <v>21977019.271679997</v>
          </cell>
          <cell r="N1202">
            <v>344128.34399999998</v>
          </cell>
          <cell r="O1202">
            <v>193367.35519999999</v>
          </cell>
          <cell r="P1202">
            <v>44.957999999999998</v>
          </cell>
          <cell r="Q1202">
            <v>0</v>
          </cell>
          <cell r="R1202">
            <v>0</v>
          </cell>
          <cell r="S1202">
            <v>0</v>
          </cell>
          <cell r="T1202">
            <v>93.98</v>
          </cell>
          <cell r="U1202">
            <v>0</v>
          </cell>
          <cell r="V1202">
            <v>0</v>
          </cell>
        </row>
        <row r="1203">
          <cell r="B1203" t="str">
            <v>2L203X152X15.9X19SLBB</v>
          </cell>
          <cell r="C1203">
            <v>85.271567999999988</v>
          </cell>
          <cell r="D1203">
            <v>10838.688</v>
          </cell>
          <cell r="E1203">
            <v>152.39999999999998</v>
          </cell>
          <cell r="F1203">
            <v>0</v>
          </cell>
          <cell r="G1203">
            <v>0</v>
          </cell>
          <cell r="H1203">
            <v>0</v>
          </cell>
          <cell r="I1203">
            <v>15.875</v>
          </cell>
          <cell r="J1203">
            <v>0</v>
          </cell>
          <cell r="K1203">
            <v>0</v>
          </cell>
          <cell r="L1203">
            <v>0</v>
          </cell>
          <cell r="M1203">
            <v>21977019.271679997</v>
          </cell>
          <cell r="N1203">
            <v>344128.34399999998</v>
          </cell>
          <cell r="O1203">
            <v>193367.35519999999</v>
          </cell>
          <cell r="P1203">
            <v>44.957999999999998</v>
          </cell>
          <cell r="Q1203">
            <v>0</v>
          </cell>
          <cell r="R1203">
            <v>0</v>
          </cell>
          <cell r="S1203">
            <v>0</v>
          </cell>
          <cell r="T1203">
            <v>97.535999999999987</v>
          </cell>
          <cell r="U1203">
            <v>0</v>
          </cell>
          <cell r="V1203">
            <v>0</v>
          </cell>
        </row>
        <row r="1204">
          <cell r="B1204" t="str">
            <v>2L203X152X14.3SLBB</v>
          </cell>
          <cell r="C1204">
            <v>77.086687999999995</v>
          </cell>
          <cell r="D1204">
            <v>9806.4319999999989</v>
          </cell>
          <cell r="E1204">
            <v>152.39999999999998</v>
          </cell>
          <cell r="F1204">
            <v>0</v>
          </cell>
          <cell r="G1204">
            <v>0</v>
          </cell>
          <cell r="H1204">
            <v>0</v>
          </cell>
          <cell r="I1204">
            <v>14.2875</v>
          </cell>
          <cell r="J1204">
            <v>0</v>
          </cell>
          <cell r="K1204">
            <v>0</v>
          </cell>
          <cell r="L1204">
            <v>0</v>
          </cell>
          <cell r="M1204">
            <v>20062354.713920001</v>
          </cell>
          <cell r="N1204">
            <v>311354.21599999996</v>
          </cell>
          <cell r="O1204">
            <v>175341.58479999998</v>
          </cell>
          <cell r="P1204">
            <v>45.211999999999996</v>
          </cell>
          <cell r="Q1204">
            <v>0</v>
          </cell>
          <cell r="R1204">
            <v>0</v>
          </cell>
          <cell r="S1204">
            <v>0</v>
          </cell>
          <cell r="T1204">
            <v>90.169999999999987</v>
          </cell>
          <cell r="U1204">
            <v>0</v>
          </cell>
          <cell r="V1204">
            <v>0</v>
          </cell>
        </row>
        <row r="1205">
          <cell r="B1205" t="str">
            <v>2L203X152X14.3X9SLBB</v>
          </cell>
          <cell r="C1205">
            <v>77.086687999999995</v>
          </cell>
          <cell r="D1205">
            <v>9806.4319999999989</v>
          </cell>
          <cell r="E1205">
            <v>152.39999999999998</v>
          </cell>
          <cell r="F1205">
            <v>0</v>
          </cell>
          <cell r="G1205">
            <v>0</v>
          </cell>
          <cell r="H1205">
            <v>0</v>
          </cell>
          <cell r="I1205">
            <v>14.2875</v>
          </cell>
          <cell r="J1205">
            <v>0</v>
          </cell>
          <cell r="K1205">
            <v>0</v>
          </cell>
          <cell r="L1205">
            <v>0</v>
          </cell>
          <cell r="M1205">
            <v>20062354.713920001</v>
          </cell>
          <cell r="N1205">
            <v>311354.21599999996</v>
          </cell>
          <cell r="O1205">
            <v>175341.58479999998</v>
          </cell>
          <cell r="P1205">
            <v>45.211999999999996</v>
          </cell>
          <cell r="Q1205">
            <v>0</v>
          </cell>
          <cell r="R1205">
            <v>0</v>
          </cell>
          <cell r="S1205">
            <v>0</v>
          </cell>
          <cell r="T1205">
            <v>93.725999999999999</v>
          </cell>
          <cell r="U1205">
            <v>0</v>
          </cell>
          <cell r="V1205">
            <v>0</v>
          </cell>
        </row>
        <row r="1206">
          <cell r="B1206" t="str">
            <v>2L203X152X14.3X19SLBB</v>
          </cell>
          <cell r="C1206">
            <v>77.086687999999995</v>
          </cell>
          <cell r="D1206">
            <v>9806.4319999999989</v>
          </cell>
          <cell r="E1206">
            <v>152.39999999999998</v>
          </cell>
          <cell r="F1206">
            <v>0</v>
          </cell>
          <cell r="G1206">
            <v>0</v>
          </cell>
          <cell r="H1206">
            <v>0</v>
          </cell>
          <cell r="I1206">
            <v>14.2875</v>
          </cell>
          <cell r="J1206">
            <v>0</v>
          </cell>
          <cell r="K1206">
            <v>0</v>
          </cell>
          <cell r="L1206">
            <v>0</v>
          </cell>
          <cell r="M1206">
            <v>20062354.713920001</v>
          </cell>
          <cell r="N1206">
            <v>311354.21599999996</v>
          </cell>
          <cell r="O1206">
            <v>175341.58479999998</v>
          </cell>
          <cell r="P1206">
            <v>45.211999999999996</v>
          </cell>
          <cell r="Q1206">
            <v>0</v>
          </cell>
          <cell r="R1206">
            <v>0</v>
          </cell>
          <cell r="S1206">
            <v>0</v>
          </cell>
          <cell r="T1206">
            <v>97.281999999999996</v>
          </cell>
          <cell r="U1206">
            <v>0</v>
          </cell>
          <cell r="V1206">
            <v>0</v>
          </cell>
        </row>
        <row r="1207">
          <cell r="B1207" t="str">
            <v>2L203X152X12.7SLBB</v>
          </cell>
          <cell r="C1207">
            <v>68.901807999999988</v>
          </cell>
          <cell r="D1207">
            <v>8774.1759999999995</v>
          </cell>
          <cell r="E1207">
            <v>152.39999999999998</v>
          </cell>
          <cell r="F1207">
            <v>0</v>
          </cell>
          <cell r="G1207">
            <v>0</v>
          </cell>
          <cell r="H1207">
            <v>0</v>
          </cell>
          <cell r="I1207">
            <v>12.7</v>
          </cell>
          <cell r="J1207">
            <v>0</v>
          </cell>
          <cell r="K1207">
            <v>0</v>
          </cell>
          <cell r="L1207">
            <v>0</v>
          </cell>
          <cell r="M1207">
            <v>18106067.013599999</v>
          </cell>
          <cell r="N1207">
            <v>278580.08799999999</v>
          </cell>
          <cell r="O1207">
            <v>156988.07311999999</v>
          </cell>
          <cell r="P1207">
            <v>45.466000000000001</v>
          </cell>
          <cell r="Q1207">
            <v>0</v>
          </cell>
          <cell r="R1207">
            <v>0</v>
          </cell>
          <cell r="S1207">
            <v>0</v>
          </cell>
          <cell r="T1207">
            <v>89.915999999999997</v>
          </cell>
          <cell r="U1207">
            <v>0</v>
          </cell>
          <cell r="V1207">
            <v>0</v>
          </cell>
        </row>
        <row r="1208">
          <cell r="B1208" t="str">
            <v>2L203X152X12.7X9SLBB</v>
          </cell>
          <cell r="C1208">
            <v>68.901807999999988</v>
          </cell>
          <cell r="D1208">
            <v>8774.1759999999995</v>
          </cell>
          <cell r="E1208">
            <v>152.39999999999998</v>
          </cell>
          <cell r="F1208">
            <v>0</v>
          </cell>
          <cell r="G1208">
            <v>0</v>
          </cell>
          <cell r="H1208">
            <v>0</v>
          </cell>
          <cell r="I1208">
            <v>12.7</v>
          </cell>
          <cell r="J1208">
            <v>0</v>
          </cell>
          <cell r="K1208">
            <v>0</v>
          </cell>
          <cell r="L1208">
            <v>0</v>
          </cell>
          <cell r="M1208">
            <v>18106067.013599999</v>
          </cell>
          <cell r="N1208">
            <v>278580.08799999999</v>
          </cell>
          <cell r="O1208">
            <v>156988.07311999999</v>
          </cell>
          <cell r="P1208">
            <v>45.466000000000001</v>
          </cell>
          <cell r="Q1208">
            <v>0</v>
          </cell>
          <cell r="R1208">
            <v>0</v>
          </cell>
          <cell r="S1208">
            <v>0</v>
          </cell>
          <cell r="T1208">
            <v>93.471999999999994</v>
          </cell>
          <cell r="U1208">
            <v>0</v>
          </cell>
          <cell r="V1208">
            <v>0</v>
          </cell>
        </row>
        <row r="1209">
          <cell r="B1209" t="str">
            <v>2L203X152X12.7X19SLBB</v>
          </cell>
          <cell r="C1209">
            <v>68.901807999999988</v>
          </cell>
          <cell r="D1209">
            <v>8774.1759999999995</v>
          </cell>
          <cell r="E1209">
            <v>152.39999999999998</v>
          </cell>
          <cell r="F1209">
            <v>0</v>
          </cell>
          <cell r="G1209">
            <v>0</v>
          </cell>
          <cell r="H1209">
            <v>0</v>
          </cell>
          <cell r="I1209">
            <v>12.7</v>
          </cell>
          <cell r="J1209">
            <v>0</v>
          </cell>
          <cell r="K1209">
            <v>0</v>
          </cell>
          <cell r="L1209">
            <v>0</v>
          </cell>
          <cell r="M1209">
            <v>18106067.013599999</v>
          </cell>
          <cell r="N1209">
            <v>278580.08799999999</v>
          </cell>
          <cell r="O1209">
            <v>156988.07311999999</v>
          </cell>
          <cell r="P1209">
            <v>45.466000000000001</v>
          </cell>
          <cell r="Q1209">
            <v>0</v>
          </cell>
          <cell r="R1209">
            <v>0</v>
          </cell>
          <cell r="S1209">
            <v>0</v>
          </cell>
          <cell r="T1209">
            <v>96.774000000000001</v>
          </cell>
          <cell r="U1209">
            <v>0</v>
          </cell>
          <cell r="V1209">
            <v>0</v>
          </cell>
        </row>
        <row r="1210">
          <cell r="B1210" t="str">
            <v>2L203X152X11.1SLBB</v>
          </cell>
          <cell r="C1210">
            <v>60.568111999999999</v>
          </cell>
          <cell r="D1210">
            <v>7741.92</v>
          </cell>
          <cell r="E1210">
            <v>152.39999999999998</v>
          </cell>
          <cell r="F1210">
            <v>0</v>
          </cell>
          <cell r="G1210">
            <v>0</v>
          </cell>
          <cell r="H1210">
            <v>0</v>
          </cell>
          <cell r="I1210">
            <v>11.112499999999999</v>
          </cell>
          <cell r="J1210">
            <v>0</v>
          </cell>
          <cell r="K1210">
            <v>0</v>
          </cell>
          <cell r="L1210">
            <v>0</v>
          </cell>
          <cell r="M1210">
            <v>16066533.028159998</v>
          </cell>
          <cell r="N1210">
            <v>245805.95999999996</v>
          </cell>
          <cell r="O1210">
            <v>138634.56143999999</v>
          </cell>
          <cell r="P1210">
            <v>45.72</v>
          </cell>
          <cell r="Q1210">
            <v>0</v>
          </cell>
          <cell r="R1210">
            <v>0</v>
          </cell>
          <cell r="S1210">
            <v>0</v>
          </cell>
          <cell r="T1210">
            <v>89.661999999999992</v>
          </cell>
          <cell r="U1210">
            <v>0</v>
          </cell>
          <cell r="V1210">
            <v>0</v>
          </cell>
        </row>
        <row r="1211">
          <cell r="B1211" t="str">
            <v>2L203X152X11.1X9SLBB</v>
          </cell>
          <cell r="C1211">
            <v>60.568111999999999</v>
          </cell>
          <cell r="D1211">
            <v>7741.92</v>
          </cell>
          <cell r="E1211">
            <v>152.39999999999998</v>
          </cell>
          <cell r="F1211">
            <v>0</v>
          </cell>
          <cell r="G1211">
            <v>0</v>
          </cell>
          <cell r="H1211">
            <v>0</v>
          </cell>
          <cell r="I1211">
            <v>11.112499999999999</v>
          </cell>
          <cell r="J1211">
            <v>0</v>
          </cell>
          <cell r="K1211">
            <v>0</v>
          </cell>
          <cell r="L1211">
            <v>0</v>
          </cell>
          <cell r="M1211">
            <v>16066533.028159998</v>
          </cell>
          <cell r="N1211">
            <v>245805.95999999996</v>
          </cell>
          <cell r="O1211">
            <v>138634.56143999999</v>
          </cell>
          <cell r="P1211">
            <v>45.72</v>
          </cell>
          <cell r="Q1211">
            <v>0</v>
          </cell>
          <cell r="R1211">
            <v>0</v>
          </cell>
          <cell r="S1211">
            <v>0</v>
          </cell>
          <cell r="T1211">
            <v>92.963999999999999</v>
          </cell>
          <cell r="U1211">
            <v>0</v>
          </cell>
          <cell r="V1211">
            <v>0</v>
          </cell>
        </row>
        <row r="1212">
          <cell r="B1212" t="str">
            <v>2L203X152X11.1X19SLBB</v>
          </cell>
          <cell r="C1212">
            <v>60.568111999999999</v>
          </cell>
          <cell r="D1212">
            <v>7741.92</v>
          </cell>
          <cell r="E1212">
            <v>152.39999999999998</v>
          </cell>
          <cell r="F1212">
            <v>0</v>
          </cell>
          <cell r="G1212">
            <v>0</v>
          </cell>
          <cell r="H1212">
            <v>0</v>
          </cell>
          <cell r="I1212">
            <v>11.112499999999999</v>
          </cell>
          <cell r="J1212">
            <v>0</v>
          </cell>
          <cell r="K1212">
            <v>0</v>
          </cell>
          <cell r="L1212">
            <v>0</v>
          </cell>
          <cell r="M1212">
            <v>16066533.028159998</v>
          </cell>
          <cell r="N1212">
            <v>245805.95999999996</v>
          </cell>
          <cell r="O1212">
            <v>138634.56143999999</v>
          </cell>
          <cell r="P1212">
            <v>45.72</v>
          </cell>
          <cell r="Q1212">
            <v>0</v>
          </cell>
          <cell r="R1212">
            <v>0</v>
          </cell>
          <cell r="S1212">
            <v>0</v>
          </cell>
          <cell r="T1212">
            <v>96.52</v>
          </cell>
          <cell r="U1212">
            <v>0</v>
          </cell>
          <cell r="V1212">
            <v>0</v>
          </cell>
        </row>
        <row r="1213">
          <cell r="B1213" t="str">
            <v>2L203X102X25.4SLBB</v>
          </cell>
          <cell r="C1213">
            <v>111.909632</v>
          </cell>
          <cell r="D1213">
            <v>14258.036</v>
          </cell>
          <cell r="E1213">
            <v>101.6</v>
          </cell>
          <cell r="F1213">
            <v>0</v>
          </cell>
          <cell r="G1213">
            <v>0</v>
          </cell>
          <cell r="H1213">
            <v>0</v>
          </cell>
          <cell r="I1213">
            <v>25.4</v>
          </cell>
          <cell r="J1213">
            <v>0</v>
          </cell>
          <cell r="K1213">
            <v>0</v>
          </cell>
          <cell r="L1213">
            <v>0</v>
          </cell>
          <cell r="M1213">
            <v>9698192.2164799999</v>
          </cell>
          <cell r="N1213">
            <v>253999.49199999997</v>
          </cell>
          <cell r="O1213">
            <v>128966.19368</v>
          </cell>
          <cell r="P1213">
            <v>26.161999999999999</v>
          </cell>
          <cell r="Q1213">
            <v>0</v>
          </cell>
          <cell r="R1213">
            <v>0</v>
          </cell>
          <cell r="S1213">
            <v>0</v>
          </cell>
          <cell r="T1213">
            <v>100.07599999999999</v>
          </cell>
          <cell r="U1213">
            <v>0</v>
          </cell>
          <cell r="V1213">
            <v>0</v>
          </cell>
        </row>
        <row r="1214">
          <cell r="B1214" t="str">
            <v>2L203X102X25.4X9SLBB</v>
          </cell>
          <cell r="C1214">
            <v>111.909632</v>
          </cell>
          <cell r="D1214">
            <v>14258.036</v>
          </cell>
          <cell r="E1214">
            <v>101.6</v>
          </cell>
          <cell r="F1214">
            <v>0</v>
          </cell>
          <cell r="G1214">
            <v>0</v>
          </cell>
          <cell r="H1214">
            <v>0</v>
          </cell>
          <cell r="I1214">
            <v>25.4</v>
          </cell>
          <cell r="J1214">
            <v>0</v>
          </cell>
          <cell r="K1214">
            <v>0</v>
          </cell>
          <cell r="L1214">
            <v>0</v>
          </cell>
          <cell r="M1214">
            <v>9698192.2164799999</v>
          </cell>
          <cell r="N1214">
            <v>253999.49199999997</v>
          </cell>
          <cell r="O1214">
            <v>128966.19368</v>
          </cell>
          <cell r="P1214">
            <v>26.161999999999999</v>
          </cell>
          <cell r="Q1214">
            <v>0</v>
          </cell>
          <cell r="R1214">
            <v>0</v>
          </cell>
          <cell r="S1214">
            <v>0</v>
          </cell>
          <cell r="T1214">
            <v>103.63199999999999</v>
          </cell>
          <cell r="U1214">
            <v>0</v>
          </cell>
          <cell r="V1214">
            <v>0</v>
          </cell>
        </row>
        <row r="1215">
          <cell r="B1215" t="str">
            <v>2L203X102X25.4X19SLBB</v>
          </cell>
          <cell r="C1215">
            <v>111.909632</v>
          </cell>
          <cell r="D1215">
            <v>14258.036</v>
          </cell>
          <cell r="E1215">
            <v>101.6</v>
          </cell>
          <cell r="F1215">
            <v>0</v>
          </cell>
          <cell r="G1215">
            <v>0</v>
          </cell>
          <cell r="H1215">
            <v>0</v>
          </cell>
          <cell r="I1215">
            <v>25.4</v>
          </cell>
          <cell r="J1215">
            <v>0</v>
          </cell>
          <cell r="K1215">
            <v>0</v>
          </cell>
          <cell r="L1215">
            <v>0</v>
          </cell>
          <cell r="M1215">
            <v>9698192.2164799999</v>
          </cell>
          <cell r="N1215">
            <v>253999.49199999997</v>
          </cell>
          <cell r="O1215">
            <v>128966.19368</v>
          </cell>
          <cell r="P1215">
            <v>26.161999999999999</v>
          </cell>
          <cell r="Q1215">
            <v>0</v>
          </cell>
          <cell r="R1215">
            <v>0</v>
          </cell>
          <cell r="S1215">
            <v>0</v>
          </cell>
          <cell r="T1215">
            <v>107.44200000000001</v>
          </cell>
          <cell r="U1215">
            <v>0</v>
          </cell>
          <cell r="V1215">
            <v>0</v>
          </cell>
        </row>
        <row r="1216">
          <cell r="B1216" t="str">
            <v>2L203X102X22.2SLBB</v>
          </cell>
          <cell r="C1216">
            <v>99.11145599999999</v>
          </cell>
          <cell r="D1216">
            <v>12645.136</v>
          </cell>
          <cell r="E1216">
            <v>101.6</v>
          </cell>
          <cell r="F1216">
            <v>0</v>
          </cell>
          <cell r="G1216">
            <v>0</v>
          </cell>
          <cell r="H1216">
            <v>0</v>
          </cell>
          <cell r="I1216">
            <v>22.224999999999998</v>
          </cell>
          <cell r="J1216">
            <v>0</v>
          </cell>
          <cell r="K1216">
            <v>0</v>
          </cell>
          <cell r="L1216">
            <v>0</v>
          </cell>
          <cell r="M1216">
            <v>8782483.0801599994</v>
          </cell>
          <cell r="N1216">
            <v>221225.36399999997</v>
          </cell>
          <cell r="O1216">
            <v>115037.18927999998</v>
          </cell>
          <cell r="P1216">
            <v>26.416</v>
          </cell>
          <cell r="Q1216">
            <v>0</v>
          </cell>
          <cell r="R1216">
            <v>0</v>
          </cell>
          <cell r="S1216">
            <v>0</v>
          </cell>
          <cell r="T1216">
            <v>99.313999999999993</v>
          </cell>
          <cell r="U1216">
            <v>0</v>
          </cell>
          <cell r="V1216">
            <v>0</v>
          </cell>
        </row>
        <row r="1217">
          <cell r="B1217" t="str">
            <v>2L203X102X22.2X9SLBB</v>
          </cell>
          <cell r="C1217">
            <v>99.11145599999999</v>
          </cell>
          <cell r="D1217">
            <v>12645.136</v>
          </cell>
          <cell r="E1217">
            <v>101.6</v>
          </cell>
          <cell r="F1217">
            <v>0</v>
          </cell>
          <cell r="G1217">
            <v>0</v>
          </cell>
          <cell r="H1217">
            <v>0</v>
          </cell>
          <cell r="I1217">
            <v>22.224999999999998</v>
          </cell>
          <cell r="J1217">
            <v>0</v>
          </cell>
          <cell r="K1217">
            <v>0</v>
          </cell>
          <cell r="L1217">
            <v>0</v>
          </cell>
          <cell r="M1217">
            <v>8782483.0801599994</v>
          </cell>
          <cell r="N1217">
            <v>221225.36399999997</v>
          </cell>
          <cell r="O1217">
            <v>115037.18927999998</v>
          </cell>
          <cell r="P1217">
            <v>26.416</v>
          </cell>
          <cell r="Q1217">
            <v>0</v>
          </cell>
          <cell r="R1217">
            <v>0</v>
          </cell>
          <cell r="S1217">
            <v>0</v>
          </cell>
          <cell r="T1217">
            <v>103.12399999999998</v>
          </cell>
          <cell r="U1217">
            <v>0</v>
          </cell>
          <cell r="V1217">
            <v>0</v>
          </cell>
        </row>
        <row r="1218">
          <cell r="B1218" t="str">
            <v>2L203X102X22.2X19SLBB</v>
          </cell>
          <cell r="C1218">
            <v>99.11145599999999</v>
          </cell>
          <cell r="D1218">
            <v>12645.136</v>
          </cell>
          <cell r="E1218">
            <v>101.6</v>
          </cell>
          <cell r="F1218">
            <v>0</v>
          </cell>
          <cell r="G1218">
            <v>0</v>
          </cell>
          <cell r="H1218">
            <v>0</v>
          </cell>
          <cell r="I1218">
            <v>22.224999999999998</v>
          </cell>
          <cell r="J1218">
            <v>0</v>
          </cell>
          <cell r="K1218">
            <v>0</v>
          </cell>
          <cell r="L1218">
            <v>0</v>
          </cell>
          <cell r="M1218">
            <v>8782483.0801599994</v>
          </cell>
          <cell r="N1218">
            <v>221225.36399999997</v>
          </cell>
          <cell r="O1218">
            <v>115037.18927999998</v>
          </cell>
          <cell r="P1218">
            <v>26.416</v>
          </cell>
          <cell r="Q1218">
            <v>0</v>
          </cell>
          <cell r="R1218">
            <v>0</v>
          </cell>
          <cell r="S1218">
            <v>0</v>
          </cell>
          <cell r="T1218">
            <v>106.934</v>
          </cell>
          <cell r="U1218">
            <v>0</v>
          </cell>
          <cell r="V1218">
            <v>0</v>
          </cell>
        </row>
        <row r="1219">
          <cell r="B1219" t="str">
            <v>2L203X102X19SLBB</v>
          </cell>
          <cell r="C1219">
            <v>86.015647999999985</v>
          </cell>
          <cell r="D1219">
            <v>10967.72</v>
          </cell>
          <cell r="E1219">
            <v>101.6</v>
          </cell>
          <cell r="F1219">
            <v>0</v>
          </cell>
          <cell r="G1219">
            <v>0</v>
          </cell>
          <cell r="H1219">
            <v>0</v>
          </cell>
          <cell r="I1219">
            <v>19.049999999999997</v>
          </cell>
          <cell r="J1219">
            <v>0</v>
          </cell>
          <cell r="K1219">
            <v>0</v>
          </cell>
          <cell r="L1219">
            <v>0</v>
          </cell>
          <cell r="M1219">
            <v>7783527.6587199988</v>
          </cell>
          <cell r="N1219">
            <v>190089.94239999997</v>
          </cell>
          <cell r="O1219">
            <v>100616.57295999999</v>
          </cell>
          <cell r="P1219">
            <v>26.669999999999998</v>
          </cell>
          <cell r="Q1219">
            <v>0</v>
          </cell>
          <cell r="R1219">
            <v>0</v>
          </cell>
          <cell r="S1219">
            <v>0</v>
          </cell>
          <cell r="T1219">
            <v>98.805999999999997</v>
          </cell>
          <cell r="U1219">
            <v>0</v>
          </cell>
          <cell r="V1219">
            <v>0</v>
          </cell>
        </row>
        <row r="1220">
          <cell r="B1220" t="str">
            <v>2L203X102X19X9SLBB</v>
          </cell>
          <cell r="C1220">
            <v>86.015647999999985</v>
          </cell>
          <cell r="D1220">
            <v>10967.72</v>
          </cell>
          <cell r="E1220">
            <v>101.6</v>
          </cell>
          <cell r="F1220">
            <v>0</v>
          </cell>
          <cell r="G1220">
            <v>0</v>
          </cell>
          <cell r="H1220">
            <v>0</v>
          </cell>
          <cell r="I1220">
            <v>19.049999999999997</v>
          </cell>
          <cell r="J1220">
            <v>0</v>
          </cell>
          <cell r="K1220">
            <v>0</v>
          </cell>
          <cell r="L1220">
            <v>0</v>
          </cell>
          <cell r="M1220">
            <v>7783527.6587199988</v>
          </cell>
          <cell r="N1220">
            <v>190089.94239999997</v>
          </cell>
          <cell r="O1220">
            <v>100616.57295999999</v>
          </cell>
          <cell r="P1220">
            <v>26.669999999999998</v>
          </cell>
          <cell r="Q1220">
            <v>0</v>
          </cell>
          <cell r="R1220">
            <v>0</v>
          </cell>
          <cell r="S1220">
            <v>0</v>
          </cell>
          <cell r="T1220">
            <v>102.36199999999999</v>
          </cell>
          <cell r="U1220">
            <v>0</v>
          </cell>
          <cell r="V1220">
            <v>0</v>
          </cell>
        </row>
        <row r="1221">
          <cell r="B1221" t="str">
            <v>2L203X102X19X19SLBB</v>
          </cell>
          <cell r="C1221">
            <v>86.015647999999985</v>
          </cell>
          <cell r="D1221">
            <v>10967.72</v>
          </cell>
          <cell r="E1221">
            <v>101.6</v>
          </cell>
          <cell r="F1221">
            <v>0</v>
          </cell>
          <cell r="G1221">
            <v>0</v>
          </cell>
          <cell r="H1221">
            <v>0</v>
          </cell>
          <cell r="I1221">
            <v>19.049999999999997</v>
          </cell>
          <cell r="J1221">
            <v>0</v>
          </cell>
          <cell r="K1221">
            <v>0</v>
          </cell>
          <cell r="L1221">
            <v>0</v>
          </cell>
          <cell r="M1221">
            <v>7783527.6587199988</v>
          </cell>
          <cell r="N1221">
            <v>190089.94239999997</v>
          </cell>
          <cell r="O1221">
            <v>100616.57295999999</v>
          </cell>
          <cell r="P1221">
            <v>26.669999999999998</v>
          </cell>
          <cell r="Q1221">
            <v>0</v>
          </cell>
          <cell r="R1221">
            <v>0</v>
          </cell>
          <cell r="S1221">
            <v>0</v>
          </cell>
          <cell r="T1221">
            <v>106.17199999999998</v>
          </cell>
          <cell r="U1221">
            <v>0</v>
          </cell>
          <cell r="V1221">
            <v>0</v>
          </cell>
        </row>
        <row r="1222">
          <cell r="B1222" t="str">
            <v>2L203X102X15.9SLBB</v>
          </cell>
          <cell r="C1222">
            <v>72.473392000000004</v>
          </cell>
          <cell r="D1222">
            <v>9225.7880000000005</v>
          </cell>
          <cell r="E1222">
            <v>101.6</v>
          </cell>
          <cell r="F1222">
            <v>0</v>
          </cell>
          <cell r="G1222">
            <v>0</v>
          </cell>
          <cell r="H1222">
            <v>0</v>
          </cell>
          <cell r="I1222">
            <v>15.875</v>
          </cell>
          <cell r="J1222">
            <v>0</v>
          </cell>
          <cell r="K1222">
            <v>0</v>
          </cell>
          <cell r="L1222">
            <v>0</v>
          </cell>
          <cell r="M1222">
            <v>6742949.0947199995</v>
          </cell>
          <cell r="N1222">
            <v>159446.13271999999</v>
          </cell>
          <cell r="O1222">
            <v>85704.344719999994</v>
          </cell>
          <cell r="P1222">
            <v>26.923999999999999</v>
          </cell>
          <cell r="Q1222">
            <v>0</v>
          </cell>
          <cell r="R1222">
            <v>0</v>
          </cell>
          <cell r="S1222">
            <v>0</v>
          </cell>
          <cell r="T1222">
            <v>98.043999999999997</v>
          </cell>
          <cell r="U1222">
            <v>0</v>
          </cell>
          <cell r="V1222">
            <v>0</v>
          </cell>
        </row>
        <row r="1223">
          <cell r="B1223" t="str">
            <v>2L203X102X15.9X9SLBB</v>
          </cell>
          <cell r="C1223">
            <v>72.473392000000004</v>
          </cell>
          <cell r="D1223">
            <v>9225.7880000000005</v>
          </cell>
          <cell r="E1223">
            <v>101.6</v>
          </cell>
          <cell r="F1223">
            <v>0</v>
          </cell>
          <cell r="G1223">
            <v>0</v>
          </cell>
          <cell r="H1223">
            <v>0</v>
          </cell>
          <cell r="I1223">
            <v>15.875</v>
          </cell>
          <cell r="J1223">
            <v>0</v>
          </cell>
          <cell r="K1223">
            <v>0</v>
          </cell>
          <cell r="L1223">
            <v>0</v>
          </cell>
          <cell r="M1223">
            <v>6742949.0947199995</v>
          </cell>
          <cell r="N1223">
            <v>159446.13271999999</v>
          </cell>
          <cell r="O1223">
            <v>85704.344719999994</v>
          </cell>
          <cell r="P1223">
            <v>26.923999999999999</v>
          </cell>
          <cell r="Q1223">
            <v>0</v>
          </cell>
          <cell r="R1223">
            <v>0</v>
          </cell>
          <cell r="S1223">
            <v>0</v>
          </cell>
          <cell r="T1223">
            <v>101.6</v>
          </cell>
          <cell r="U1223">
            <v>0</v>
          </cell>
          <cell r="V1223">
            <v>0</v>
          </cell>
        </row>
        <row r="1224">
          <cell r="B1224" t="str">
            <v>2L203X102X15.9X19SLBB</v>
          </cell>
          <cell r="C1224">
            <v>72.473392000000004</v>
          </cell>
          <cell r="D1224">
            <v>9225.7880000000005</v>
          </cell>
          <cell r="E1224">
            <v>101.6</v>
          </cell>
          <cell r="F1224">
            <v>0</v>
          </cell>
          <cell r="G1224">
            <v>0</v>
          </cell>
          <cell r="H1224">
            <v>0</v>
          </cell>
          <cell r="I1224">
            <v>15.875</v>
          </cell>
          <cell r="J1224">
            <v>0</v>
          </cell>
          <cell r="K1224">
            <v>0</v>
          </cell>
          <cell r="L1224">
            <v>0</v>
          </cell>
          <cell r="M1224">
            <v>6742949.0947199995</v>
          </cell>
          <cell r="N1224">
            <v>159446.13271999999</v>
          </cell>
          <cell r="O1224">
            <v>85704.344719999994</v>
          </cell>
          <cell r="P1224">
            <v>26.923999999999999</v>
          </cell>
          <cell r="Q1224">
            <v>0</v>
          </cell>
          <cell r="R1224">
            <v>0</v>
          </cell>
          <cell r="S1224">
            <v>0</v>
          </cell>
          <cell r="T1224">
            <v>105.41</v>
          </cell>
          <cell r="U1224">
            <v>0</v>
          </cell>
          <cell r="V1224">
            <v>0</v>
          </cell>
        </row>
        <row r="1225">
          <cell r="B1225" t="str">
            <v>2L203X102X14.3SLBB</v>
          </cell>
          <cell r="C1225">
            <v>65.627855999999994</v>
          </cell>
          <cell r="D1225">
            <v>8387.08</v>
          </cell>
          <cell r="E1225">
            <v>101.6</v>
          </cell>
          <cell r="F1225">
            <v>0</v>
          </cell>
          <cell r="G1225">
            <v>0</v>
          </cell>
          <cell r="H1225">
            <v>0</v>
          </cell>
          <cell r="I1225">
            <v>14.2875</v>
          </cell>
          <cell r="J1225">
            <v>0</v>
          </cell>
          <cell r="K1225">
            <v>0</v>
          </cell>
          <cell r="L1225">
            <v>0</v>
          </cell>
          <cell r="M1225">
            <v>6201848.2414399991</v>
          </cell>
          <cell r="N1225">
            <v>143714.55127999999</v>
          </cell>
          <cell r="O1225">
            <v>78166.295279999991</v>
          </cell>
          <cell r="P1225">
            <v>27.178000000000001</v>
          </cell>
          <cell r="Q1225">
            <v>0</v>
          </cell>
          <cell r="R1225">
            <v>0</v>
          </cell>
          <cell r="S1225">
            <v>0</v>
          </cell>
          <cell r="T1225">
            <v>97.789999999999992</v>
          </cell>
          <cell r="U1225">
            <v>0</v>
          </cell>
          <cell r="V1225">
            <v>0</v>
          </cell>
        </row>
        <row r="1226">
          <cell r="B1226" t="str">
            <v>2L203X102X14.3X9SLBB</v>
          </cell>
          <cell r="C1226">
            <v>65.627855999999994</v>
          </cell>
          <cell r="D1226">
            <v>8387.08</v>
          </cell>
          <cell r="E1226">
            <v>101.6</v>
          </cell>
          <cell r="F1226">
            <v>0</v>
          </cell>
          <cell r="G1226">
            <v>0</v>
          </cell>
          <cell r="H1226">
            <v>0</v>
          </cell>
          <cell r="I1226">
            <v>14.2875</v>
          </cell>
          <cell r="J1226">
            <v>0</v>
          </cell>
          <cell r="K1226">
            <v>0</v>
          </cell>
          <cell r="L1226">
            <v>0</v>
          </cell>
          <cell r="M1226">
            <v>6201848.2414399991</v>
          </cell>
          <cell r="N1226">
            <v>143714.55127999999</v>
          </cell>
          <cell r="O1226">
            <v>78166.295279999991</v>
          </cell>
          <cell r="P1226">
            <v>27.178000000000001</v>
          </cell>
          <cell r="Q1226">
            <v>0</v>
          </cell>
          <cell r="R1226">
            <v>0</v>
          </cell>
          <cell r="S1226">
            <v>0</v>
          </cell>
          <cell r="T1226">
            <v>101.346</v>
          </cell>
          <cell r="U1226">
            <v>0</v>
          </cell>
          <cell r="V1226">
            <v>0</v>
          </cell>
        </row>
        <row r="1227">
          <cell r="B1227" t="str">
            <v>2L203X102X14.3X19SLBB</v>
          </cell>
          <cell r="C1227">
            <v>65.627855999999994</v>
          </cell>
          <cell r="D1227">
            <v>8387.08</v>
          </cell>
          <cell r="E1227">
            <v>101.6</v>
          </cell>
          <cell r="F1227">
            <v>0</v>
          </cell>
          <cell r="G1227">
            <v>0</v>
          </cell>
          <cell r="H1227">
            <v>0</v>
          </cell>
          <cell r="I1227">
            <v>14.2875</v>
          </cell>
          <cell r="J1227">
            <v>0</v>
          </cell>
          <cell r="K1227">
            <v>0</v>
          </cell>
          <cell r="L1227">
            <v>0</v>
          </cell>
          <cell r="M1227">
            <v>6201848.2414399991</v>
          </cell>
          <cell r="N1227">
            <v>143714.55127999999</v>
          </cell>
          <cell r="O1227">
            <v>78166.295279999991</v>
          </cell>
          <cell r="P1227">
            <v>27.178000000000001</v>
          </cell>
          <cell r="Q1227">
            <v>0</v>
          </cell>
          <cell r="R1227">
            <v>0</v>
          </cell>
          <cell r="S1227">
            <v>0</v>
          </cell>
          <cell r="T1227">
            <v>104.90199999999999</v>
          </cell>
          <cell r="U1227">
            <v>0</v>
          </cell>
          <cell r="V1227">
            <v>0</v>
          </cell>
        </row>
        <row r="1228">
          <cell r="B1228" t="str">
            <v>2L203X102X12.7SLBB</v>
          </cell>
          <cell r="C1228">
            <v>58.782319999999999</v>
          </cell>
          <cell r="D1228">
            <v>7483.8559999999998</v>
          </cell>
          <cell r="E1228">
            <v>101.6</v>
          </cell>
          <cell r="F1228">
            <v>0</v>
          </cell>
          <cell r="G1228">
            <v>0</v>
          </cell>
          <cell r="H1228">
            <v>0</v>
          </cell>
          <cell r="I1228">
            <v>12.7</v>
          </cell>
          <cell r="J1228">
            <v>0</v>
          </cell>
          <cell r="K1228">
            <v>0</v>
          </cell>
          <cell r="L1228">
            <v>0</v>
          </cell>
          <cell r="M1228">
            <v>5619124.2455999991</v>
          </cell>
          <cell r="N1228">
            <v>127982.96983999998</v>
          </cell>
          <cell r="O1228">
            <v>70300.504560000001</v>
          </cell>
          <cell r="P1228">
            <v>27.431999999999999</v>
          </cell>
          <cell r="Q1228">
            <v>0</v>
          </cell>
          <cell r="R1228">
            <v>0</v>
          </cell>
          <cell r="S1228">
            <v>0</v>
          </cell>
          <cell r="T1228">
            <v>97.281999999999996</v>
          </cell>
          <cell r="U1228">
            <v>0</v>
          </cell>
          <cell r="V1228">
            <v>0</v>
          </cell>
        </row>
        <row r="1229">
          <cell r="B1229" t="str">
            <v>2L203X102X12.7X9SLBB</v>
          </cell>
          <cell r="C1229">
            <v>58.782319999999999</v>
          </cell>
          <cell r="D1229">
            <v>7483.8559999999998</v>
          </cell>
          <cell r="E1229">
            <v>101.6</v>
          </cell>
          <cell r="F1229">
            <v>0</v>
          </cell>
          <cell r="G1229">
            <v>0</v>
          </cell>
          <cell r="H1229">
            <v>0</v>
          </cell>
          <cell r="I1229">
            <v>12.7</v>
          </cell>
          <cell r="J1229">
            <v>0</v>
          </cell>
          <cell r="K1229">
            <v>0</v>
          </cell>
          <cell r="L1229">
            <v>0</v>
          </cell>
          <cell r="M1229">
            <v>5619124.2455999991</v>
          </cell>
          <cell r="N1229">
            <v>127982.96983999998</v>
          </cell>
          <cell r="O1229">
            <v>70300.504560000001</v>
          </cell>
          <cell r="P1229">
            <v>27.431999999999999</v>
          </cell>
          <cell r="Q1229">
            <v>0</v>
          </cell>
          <cell r="R1229">
            <v>0</v>
          </cell>
          <cell r="S1229">
            <v>0</v>
          </cell>
          <cell r="T1229">
            <v>100.83799999999999</v>
          </cell>
          <cell r="U1229">
            <v>0</v>
          </cell>
          <cell r="V1229">
            <v>0</v>
          </cell>
        </row>
        <row r="1230">
          <cell r="B1230" t="str">
            <v>2L203X102X12.7X19SLBB</v>
          </cell>
          <cell r="C1230">
            <v>58.782319999999999</v>
          </cell>
          <cell r="D1230">
            <v>7483.8559999999998</v>
          </cell>
          <cell r="E1230">
            <v>101.6</v>
          </cell>
          <cell r="F1230">
            <v>0</v>
          </cell>
          <cell r="G1230">
            <v>0</v>
          </cell>
          <cell r="H1230">
            <v>0</v>
          </cell>
          <cell r="I1230">
            <v>12.7</v>
          </cell>
          <cell r="J1230">
            <v>0</v>
          </cell>
          <cell r="K1230">
            <v>0</v>
          </cell>
          <cell r="L1230">
            <v>0</v>
          </cell>
          <cell r="M1230">
            <v>5619124.2455999991</v>
          </cell>
          <cell r="N1230">
            <v>127982.96983999998</v>
          </cell>
          <cell r="O1230">
            <v>70300.504560000001</v>
          </cell>
          <cell r="P1230">
            <v>27.431999999999999</v>
          </cell>
          <cell r="Q1230">
            <v>0</v>
          </cell>
          <cell r="R1230">
            <v>0</v>
          </cell>
          <cell r="S1230">
            <v>0</v>
          </cell>
          <cell r="T1230">
            <v>104.648</v>
          </cell>
          <cell r="U1230">
            <v>0</v>
          </cell>
          <cell r="V1230">
            <v>0</v>
          </cell>
        </row>
        <row r="1231">
          <cell r="B1231" t="str">
            <v>2L203X102X11.1SLBB</v>
          </cell>
          <cell r="C1231">
            <v>51.787967999999992</v>
          </cell>
          <cell r="D1231">
            <v>6580.6319999999996</v>
          </cell>
          <cell r="E1231">
            <v>101.6</v>
          </cell>
          <cell r="F1231">
            <v>0</v>
          </cell>
          <cell r="G1231">
            <v>0</v>
          </cell>
          <cell r="H1231">
            <v>0</v>
          </cell>
          <cell r="I1231">
            <v>11.112499999999999</v>
          </cell>
          <cell r="J1231">
            <v>0</v>
          </cell>
          <cell r="K1231">
            <v>0</v>
          </cell>
          <cell r="L1231">
            <v>0</v>
          </cell>
          <cell r="M1231">
            <v>5036400.2497599991</v>
          </cell>
          <cell r="N1231">
            <v>112251.38839999998</v>
          </cell>
          <cell r="O1231">
            <v>62434.713839999997</v>
          </cell>
          <cell r="P1231">
            <v>27.686</v>
          </cell>
          <cell r="Q1231">
            <v>0</v>
          </cell>
          <cell r="R1231">
            <v>0</v>
          </cell>
          <cell r="S1231">
            <v>0</v>
          </cell>
          <cell r="T1231">
            <v>97.027999999999992</v>
          </cell>
          <cell r="U1231">
            <v>0</v>
          </cell>
          <cell r="V1231">
            <v>0</v>
          </cell>
        </row>
        <row r="1232">
          <cell r="B1232" t="str">
            <v>2L203X102X11.1X9SLBB</v>
          </cell>
          <cell r="C1232">
            <v>51.787967999999992</v>
          </cell>
          <cell r="D1232">
            <v>6580.6319999999996</v>
          </cell>
          <cell r="E1232">
            <v>101.6</v>
          </cell>
          <cell r="F1232">
            <v>0</v>
          </cell>
          <cell r="G1232">
            <v>0</v>
          </cell>
          <cell r="H1232">
            <v>0</v>
          </cell>
          <cell r="I1232">
            <v>11.112499999999999</v>
          </cell>
          <cell r="J1232">
            <v>0</v>
          </cell>
          <cell r="K1232">
            <v>0</v>
          </cell>
          <cell r="L1232">
            <v>0</v>
          </cell>
          <cell r="M1232">
            <v>5036400.2497599991</v>
          </cell>
          <cell r="N1232">
            <v>112251.38839999998</v>
          </cell>
          <cell r="O1232">
            <v>62434.713839999997</v>
          </cell>
          <cell r="P1232">
            <v>27.686</v>
          </cell>
          <cell r="Q1232">
            <v>0</v>
          </cell>
          <cell r="R1232">
            <v>0</v>
          </cell>
          <cell r="S1232">
            <v>0</v>
          </cell>
          <cell r="T1232">
            <v>100.58399999999999</v>
          </cell>
          <cell r="U1232">
            <v>0</v>
          </cell>
          <cell r="V1232">
            <v>0</v>
          </cell>
        </row>
        <row r="1233">
          <cell r="B1233" t="str">
            <v>2L203X102X11.1X19SLBB</v>
          </cell>
          <cell r="C1233">
            <v>51.787967999999992</v>
          </cell>
          <cell r="D1233">
            <v>6580.6319999999996</v>
          </cell>
          <cell r="E1233">
            <v>101.6</v>
          </cell>
          <cell r="F1233">
            <v>0</v>
          </cell>
          <cell r="G1233">
            <v>0</v>
          </cell>
          <cell r="H1233">
            <v>0</v>
          </cell>
          <cell r="I1233">
            <v>11.112499999999999</v>
          </cell>
          <cell r="J1233">
            <v>0</v>
          </cell>
          <cell r="K1233">
            <v>0</v>
          </cell>
          <cell r="L1233">
            <v>0</v>
          </cell>
          <cell r="M1233">
            <v>5036400.2497599991</v>
          </cell>
          <cell r="N1233">
            <v>112251.38839999998</v>
          </cell>
          <cell r="O1233">
            <v>62434.713839999997</v>
          </cell>
          <cell r="P1233">
            <v>27.686</v>
          </cell>
          <cell r="Q1233">
            <v>0</v>
          </cell>
          <cell r="R1233">
            <v>0</v>
          </cell>
          <cell r="S1233">
            <v>0</v>
          </cell>
          <cell r="T1233">
            <v>104.13999999999999</v>
          </cell>
          <cell r="U1233">
            <v>0</v>
          </cell>
          <cell r="V1233">
            <v>0</v>
          </cell>
        </row>
        <row r="1234">
          <cell r="B1234" t="str">
            <v>2L178X102X19SLBB</v>
          </cell>
          <cell r="C1234">
            <v>77.979583999999988</v>
          </cell>
          <cell r="D1234">
            <v>9935.4639999999999</v>
          </cell>
          <cell r="E1234">
            <v>101.6</v>
          </cell>
          <cell r="F1234">
            <v>0</v>
          </cell>
          <cell r="G1234">
            <v>0</v>
          </cell>
          <cell r="H1234">
            <v>0</v>
          </cell>
          <cell r="I1234">
            <v>19.049999999999997</v>
          </cell>
          <cell r="J1234">
            <v>0</v>
          </cell>
          <cell r="K1234">
            <v>0</v>
          </cell>
          <cell r="L1234">
            <v>0</v>
          </cell>
          <cell r="M1234">
            <v>7492165.6607999988</v>
          </cell>
          <cell r="N1234">
            <v>183535.11679999996</v>
          </cell>
          <cell r="O1234">
            <v>98486.254639999985</v>
          </cell>
          <cell r="P1234">
            <v>27.431999999999999</v>
          </cell>
          <cell r="Q1234">
            <v>0</v>
          </cell>
          <cell r="R1234">
            <v>0</v>
          </cell>
          <cell r="S1234">
            <v>0</v>
          </cell>
          <cell r="T1234">
            <v>84.835999999999999</v>
          </cell>
          <cell r="U1234">
            <v>0</v>
          </cell>
          <cell r="V1234">
            <v>0</v>
          </cell>
        </row>
        <row r="1235">
          <cell r="B1235" t="str">
            <v>2L178X102X19X9SLBB</v>
          </cell>
          <cell r="C1235">
            <v>77.979583999999988</v>
          </cell>
          <cell r="D1235">
            <v>9935.4639999999999</v>
          </cell>
          <cell r="E1235">
            <v>101.6</v>
          </cell>
          <cell r="F1235">
            <v>0</v>
          </cell>
          <cell r="G1235">
            <v>0</v>
          </cell>
          <cell r="H1235">
            <v>0</v>
          </cell>
          <cell r="I1235">
            <v>19.049999999999997</v>
          </cell>
          <cell r="J1235">
            <v>0</v>
          </cell>
          <cell r="K1235">
            <v>0</v>
          </cell>
          <cell r="L1235">
            <v>0</v>
          </cell>
          <cell r="M1235">
            <v>7492165.6607999988</v>
          </cell>
          <cell r="N1235">
            <v>183535.11679999996</v>
          </cell>
          <cell r="O1235">
            <v>98486.254639999985</v>
          </cell>
          <cell r="P1235">
            <v>27.431999999999999</v>
          </cell>
          <cell r="Q1235">
            <v>0</v>
          </cell>
          <cell r="R1235">
            <v>0</v>
          </cell>
          <cell r="S1235">
            <v>0</v>
          </cell>
          <cell r="T1235">
            <v>88.391999999999996</v>
          </cell>
          <cell r="U1235">
            <v>0</v>
          </cell>
          <cell r="V1235">
            <v>0</v>
          </cell>
        </row>
        <row r="1236">
          <cell r="B1236" t="str">
            <v>2L178X102X19X19SLBB</v>
          </cell>
          <cell r="C1236">
            <v>77.979583999999988</v>
          </cell>
          <cell r="D1236">
            <v>9935.4639999999999</v>
          </cell>
          <cell r="E1236">
            <v>101.6</v>
          </cell>
          <cell r="F1236">
            <v>0</v>
          </cell>
          <cell r="G1236">
            <v>0</v>
          </cell>
          <cell r="H1236">
            <v>0</v>
          </cell>
          <cell r="I1236">
            <v>19.049999999999997</v>
          </cell>
          <cell r="J1236">
            <v>0</v>
          </cell>
          <cell r="K1236">
            <v>0</v>
          </cell>
          <cell r="L1236">
            <v>0</v>
          </cell>
          <cell r="M1236">
            <v>7492165.6607999988</v>
          </cell>
          <cell r="N1236">
            <v>183535.11679999996</v>
          </cell>
          <cell r="O1236">
            <v>98486.254639999985</v>
          </cell>
          <cell r="P1236">
            <v>27.431999999999999</v>
          </cell>
          <cell r="Q1236">
            <v>0</v>
          </cell>
          <cell r="R1236">
            <v>0</v>
          </cell>
          <cell r="S1236">
            <v>0</v>
          </cell>
          <cell r="T1236">
            <v>92.201999999999998</v>
          </cell>
          <cell r="U1236">
            <v>0</v>
          </cell>
          <cell r="V1236">
            <v>0</v>
          </cell>
        </row>
        <row r="1237">
          <cell r="B1237" t="str">
            <v>2L178X102X15.9SLBB</v>
          </cell>
          <cell r="C1237">
            <v>65.776672000000005</v>
          </cell>
          <cell r="D1237">
            <v>8387.08</v>
          </cell>
          <cell r="E1237">
            <v>101.6</v>
          </cell>
          <cell r="F1237">
            <v>0</v>
          </cell>
          <cell r="G1237">
            <v>0</v>
          </cell>
          <cell r="H1237">
            <v>0</v>
          </cell>
          <cell r="I1237">
            <v>15.875</v>
          </cell>
          <cell r="J1237">
            <v>0</v>
          </cell>
          <cell r="K1237">
            <v>0</v>
          </cell>
          <cell r="L1237">
            <v>0</v>
          </cell>
          <cell r="M1237">
            <v>6493210.2393599991</v>
          </cell>
          <cell r="N1237">
            <v>153710.66032</v>
          </cell>
          <cell r="O1237">
            <v>83901.76767999999</v>
          </cell>
          <cell r="P1237">
            <v>27.94</v>
          </cell>
          <cell r="Q1237">
            <v>0</v>
          </cell>
          <cell r="R1237">
            <v>0</v>
          </cell>
          <cell r="S1237">
            <v>0</v>
          </cell>
          <cell r="T1237">
            <v>84.073999999999998</v>
          </cell>
          <cell r="U1237">
            <v>0</v>
          </cell>
          <cell r="V1237">
            <v>0</v>
          </cell>
        </row>
        <row r="1238">
          <cell r="B1238" t="str">
            <v>2L178X102X15.9X9SLBB</v>
          </cell>
          <cell r="C1238">
            <v>65.776672000000005</v>
          </cell>
          <cell r="D1238">
            <v>8387.08</v>
          </cell>
          <cell r="E1238">
            <v>101.6</v>
          </cell>
          <cell r="F1238">
            <v>0</v>
          </cell>
          <cell r="G1238">
            <v>0</v>
          </cell>
          <cell r="H1238">
            <v>0</v>
          </cell>
          <cell r="I1238">
            <v>15.875</v>
          </cell>
          <cell r="J1238">
            <v>0</v>
          </cell>
          <cell r="K1238">
            <v>0</v>
          </cell>
          <cell r="L1238">
            <v>0</v>
          </cell>
          <cell r="M1238">
            <v>6493210.2393599991</v>
          </cell>
          <cell r="N1238">
            <v>153710.66032</v>
          </cell>
          <cell r="O1238">
            <v>83901.76767999999</v>
          </cell>
          <cell r="P1238">
            <v>27.94</v>
          </cell>
          <cell r="Q1238">
            <v>0</v>
          </cell>
          <cell r="R1238">
            <v>0</v>
          </cell>
          <cell r="S1238">
            <v>0</v>
          </cell>
          <cell r="T1238">
            <v>87.884</v>
          </cell>
          <cell r="U1238">
            <v>0</v>
          </cell>
          <cell r="V1238">
            <v>0</v>
          </cell>
        </row>
        <row r="1239">
          <cell r="B1239" t="str">
            <v>2L178X102X15.9X19SLBB</v>
          </cell>
          <cell r="C1239">
            <v>65.776672000000005</v>
          </cell>
          <cell r="D1239">
            <v>8387.08</v>
          </cell>
          <cell r="E1239">
            <v>101.6</v>
          </cell>
          <cell r="F1239">
            <v>0</v>
          </cell>
          <cell r="G1239">
            <v>0</v>
          </cell>
          <cell r="H1239">
            <v>0</v>
          </cell>
          <cell r="I1239">
            <v>15.875</v>
          </cell>
          <cell r="J1239">
            <v>0</v>
          </cell>
          <cell r="K1239">
            <v>0</v>
          </cell>
          <cell r="L1239">
            <v>0</v>
          </cell>
          <cell r="M1239">
            <v>6493210.2393599991</v>
          </cell>
          <cell r="N1239">
            <v>153710.66032</v>
          </cell>
          <cell r="O1239">
            <v>83901.76767999999</v>
          </cell>
          <cell r="P1239">
            <v>27.94</v>
          </cell>
          <cell r="Q1239">
            <v>0</v>
          </cell>
          <cell r="R1239">
            <v>0</v>
          </cell>
          <cell r="S1239">
            <v>0</v>
          </cell>
          <cell r="T1239">
            <v>91.44</v>
          </cell>
          <cell r="U1239">
            <v>0</v>
          </cell>
          <cell r="V1239">
            <v>0</v>
          </cell>
        </row>
        <row r="1240">
          <cell r="B1240" t="str">
            <v>2L178X102X12.7SLBB</v>
          </cell>
          <cell r="C1240">
            <v>53.276127999999993</v>
          </cell>
          <cell r="D1240">
            <v>6774.1799999999994</v>
          </cell>
          <cell r="E1240">
            <v>101.6</v>
          </cell>
          <cell r="F1240">
            <v>0</v>
          </cell>
          <cell r="G1240">
            <v>0</v>
          </cell>
          <cell r="H1240">
            <v>0</v>
          </cell>
          <cell r="I1240">
            <v>12.7</v>
          </cell>
          <cell r="J1240">
            <v>0</v>
          </cell>
          <cell r="K1240">
            <v>0</v>
          </cell>
          <cell r="L1240">
            <v>0</v>
          </cell>
          <cell r="M1240">
            <v>5411008.5327999992</v>
          </cell>
          <cell r="N1240">
            <v>123558.46255999999</v>
          </cell>
          <cell r="O1240">
            <v>68825.668799999999</v>
          </cell>
          <cell r="P1240">
            <v>28.194000000000003</v>
          </cell>
          <cell r="Q1240">
            <v>0</v>
          </cell>
          <cell r="R1240">
            <v>0</v>
          </cell>
          <cell r="S1240">
            <v>0</v>
          </cell>
          <cell r="T1240">
            <v>83.566000000000003</v>
          </cell>
          <cell r="U1240">
            <v>0</v>
          </cell>
          <cell r="V1240">
            <v>0</v>
          </cell>
        </row>
        <row r="1241">
          <cell r="B1241" t="str">
            <v>2L178X102X12.7X9SLBB</v>
          </cell>
          <cell r="C1241">
            <v>53.276127999999993</v>
          </cell>
          <cell r="D1241">
            <v>6774.1799999999994</v>
          </cell>
          <cell r="E1241">
            <v>101.6</v>
          </cell>
          <cell r="F1241">
            <v>0</v>
          </cell>
          <cell r="G1241">
            <v>0</v>
          </cell>
          <cell r="H1241">
            <v>0</v>
          </cell>
          <cell r="I1241">
            <v>12.7</v>
          </cell>
          <cell r="J1241">
            <v>0</v>
          </cell>
          <cell r="K1241">
            <v>0</v>
          </cell>
          <cell r="L1241">
            <v>0</v>
          </cell>
          <cell r="M1241">
            <v>5411008.5327999992</v>
          </cell>
          <cell r="N1241">
            <v>123558.46255999999</v>
          </cell>
          <cell r="O1241">
            <v>68825.668799999999</v>
          </cell>
          <cell r="P1241">
            <v>28.194000000000003</v>
          </cell>
          <cell r="Q1241">
            <v>0</v>
          </cell>
          <cell r="R1241">
            <v>0</v>
          </cell>
          <cell r="S1241">
            <v>0</v>
          </cell>
          <cell r="T1241">
            <v>87.122</v>
          </cell>
          <cell r="U1241">
            <v>0</v>
          </cell>
          <cell r="V1241">
            <v>0</v>
          </cell>
        </row>
        <row r="1242">
          <cell r="B1242" t="str">
            <v>2L178X102X12.7X19SLBB</v>
          </cell>
          <cell r="C1242">
            <v>53.276127999999993</v>
          </cell>
          <cell r="D1242">
            <v>6774.1799999999994</v>
          </cell>
          <cell r="E1242">
            <v>101.6</v>
          </cell>
          <cell r="F1242">
            <v>0</v>
          </cell>
          <cell r="G1242">
            <v>0</v>
          </cell>
          <cell r="H1242">
            <v>0</v>
          </cell>
          <cell r="I1242">
            <v>12.7</v>
          </cell>
          <cell r="J1242">
            <v>0</v>
          </cell>
          <cell r="K1242">
            <v>0</v>
          </cell>
          <cell r="L1242">
            <v>0</v>
          </cell>
          <cell r="M1242">
            <v>5411008.5327999992</v>
          </cell>
          <cell r="N1242">
            <v>123558.46255999999</v>
          </cell>
          <cell r="O1242">
            <v>68825.668799999999</v>
          </cell>
          <cell r="P1242">
            <v>28.194000000000003</v>
          </cell>
          <cell r="Q1242">
            <v>0</v>
          </cell>
          <cell r="R1242">
            <v>0</v>
          </cell>
          <cell r="S1242">
            <v>0</v>
          </cell>
          <cell r="T1242">
            <v>90.677999999999997</v>
          </cell>
          <cell r="U1242">
            <v>0</v>
          </cell>
          <cell r="V1242">
            <v>0</v>
          </cell>
        </row>
        <row r="1243">
          <cell r="B1243" t="str">
            <v>2L178X102X11.1SLBB</v>
          </cell>
          <cell r="C1243">
            <v>46.877040000000001</v>
          </cell>
          <cell r="D1243">
            <v>5980.6331999999993</v>
          </cell>
          <cell r="E1243">
            <v>101.6</v>
          </cell>
          <cell r="F1243">
            <v>0</v>
          </cell>
          <cell r="G1243">
            <v>0</v>
          </cell>
          <cell r="H1243">
            <v>0</v>
          </cell>
          <cell r="I1243">
            <v>11.112499999999999</v>
          </cell>
          <cell r="J1243">
            <v>0</v>
          </cell>
          <cell r="K1243">
            <v>0</v>
          </cell>
          <cell r="L1243">
            <v>0</v>
          </cell>
          <cell r="M1243">
            <v>4828284.5369599992</v>
          </cell>
          <cell r="N1243">
            <v>108318.49304</v>
          </cell>
          <cell r="O1243">
            <v>60959.878079999995</v>
          </cell>
          <cell r="P1243">
            <v>28.448</v>
          </cell>
          <cell r="Q1243">
            <v>0</v>
          </cell>
          <cell r="R1243">
            <v>0</v>
          </cell>
          <cell r="S1243">
            <v>0</v>
          </cell>
          <cell r="T1243">
            <v>83.311999999999983</v>
          </cell>
          <cell r="U1243">
            <v>0</v>
          </cell>
          <cell r="V1243">
            <v>0</v>
          </cell>
        </row>
        <row r="1244">
          <cell r="B1244" t="str">
            <v>2L178X102X11.1X9SLBB</v>
          </cell>
          <cell r="C1244">
            <v>46.877040000000001</v>
          </cell>
          <cell r="D1244">
            <v>5980.6331999999993</v>
          </cell>
          <cell r="E1244">
            <v>101.6</v>
          </cell>
          <cell r="F1244">
            <v>0</v>
          </cell>
          <cell r="G1244">
            <v>0</v>
          </cell>
          <cell r="H1244">
            <v>0</v>
          </cell>
          <cell r="I1244">
            <v>11.112499999999999</v>
          </cell>
          <cell r="J1244">
            <v>0</v>
          </cell>
          <cell r="K1244">
            <v>0</v>
          </cell>
          <cell r="L1244">
            <v>0</v>
          </cell>
          <cell r="M1244">
            <v>4828284.5369599992</v>
          </cell>
          <cell r="N1244">
            <v>108318.49304</v>
          </cell>
          <cell r="O1244">
            <v>60959.878079999995</v>
          </cell>
          <cell r="P1244">
            <v>28.448</v>
          </cell>
          <cell r="Q1244">
            <v>0</v>
          </cell>
          <cell r="R1244">
            <v>0</v>
          </cell>
          <cell r="S1244">
            <v>0</v>
          </cell>
          <cell r="T1244">
            <v>86.867999999999995</v>
          </cell>
          <cell r="U1244">
            <v>0</v>
          </cell>
          <cell r="V1244">
            <v>0</v>
          </cell>
        </row>
        <row r="1245">
          <cell r="B1245" t="str">
            <v>2L178X102X11.1X19SLBB</v>
          </cell>
          <cell r="C1245">
            <v>46.877040000000001</v>
          </cell>
          <cell r="D1245">
            <v>5980.6331999999993</v>
          </cell>
          <cell r="E1245">
            <v>101.6</v>
          </cell>
          <cell r="F1245">
            <v>0</v>
          </cell>
          <cell r="G1245">
            <v>0</v>
          </cell>
          <cell r="H1245">
            <v>0</v>
          </cell>
          <cell r="I1245">
            <v>11.112499999999999</v>
          </cell>
          <cell r="J1245">
            <v>0</v>
          </cell>
          <cell r="K1245">
            <v>0</v>
          </cell>
          <cell r="L1245">
            <v>0</v>
          </cell>
          <cell r="M1245">
            <v>4828284.5369599992</v>
          </cell>
          <cell r="N1245">
            <v>108318.49304</v>
          </cell>
          <cell r="O1245">
            <v>60959.878079999995</v>
          </cell>
          <cell r="P1245">
            <v>28.448</v>
          </cell>
          <cell r="Q1245">
            <v>0</v>
          </cell>
          <cell r="R1245">
            <v>0</v>
          </cell>
          <cell r="S1245">
            <v>0</v>
          </cell>
          <cell r="T1245">
            <v>90.423999999999992</v>
          </cell>
          <cell r="U1245">
            <v>0</v>
          </cell>
          <cell r="V1245">
            <v>0</v>
          </cell>
        </row>
        <row r="1246">
          <cell r="B1246" t="str">
            <v>2L178X102X9.5SLBB</v>
          </cell>
          <cell r="C1246">
            <v>40.477951999999995</v>
          </cell>
          <cell r="D1246">
            <v>5161.28</v>
          </cell>
          <cell r="E1246">
            <v>101.6</v>
          </cell>
          <cell r="F1246">
            <v>0</v>
          </cell>
          <cell r="G1246">
            <v>0</v>
          </cell>
          <cell r="H1246">
            <v>0</v>
          </cell>
          <cell r="I1246">
            <v>9.5249999999999986</v>
          </cell>
          <cell r="J1246">
            <v>0</v>
          </cell>
          <cell r="K1246">
            <v>0</v>
          </cell>
          <cell r="L1246">
            <v>0</v>
          </cell>
          <cell r="M1246">
            <v>4203937.3985599997</v>
          </cell>
          <cell r="N1246">
            <v>93078.523519999988</v>
          </cell>
          <cell r="O1246">
            <v>52766.346079999996</v>
          </cell>
          <cell r="P1246">
            <v>28.448</v>
          </cell>
          <cell r="Q1246">
            <v>0</v>
          </cell>
          <cell r="R1246">
            <v>0</v>
          </cell>
          <cell r="S1246">
            <v>0</v>
          </cell>
          <cell r="T1246">
            <v>82.803999999999988</v>
          </cell>
          <cell r="U1246">
            <v>0</v>
          </cell>
          <cell r="V1246">
            <v>0</v>
          </cell>
        </row>
        <row r="1247">
          <cell r="B1247" t="str">
            <v>2L178X102X9.5X9SLBB</v>
          </cell>
          <cell r="C1247">
            <v>40.477951999999995</v>
          </cell>
          <cell r="D1247">
            <v>5161.28</v>
          </cell>
          <cell r="E1247">
            <v>101.6</v>
          </cell>
          <cell r="F1247">
            <v>0</v>
          </cell>
          <cell r="G1247">
            <v>0</v>
          </cell>
          <cell r="H1247">
            <v>0</v>
          </cell>
          <cell r="I1247">
            <v>9.5249999999999986</v>
          </cell>
          <cell r="J1247">
            <v>0</v>
          </cell>
          <cell r="K1247">
            <v>0</v>
          </cell>
          <cell r="L1247">
            <v>0</v>
          </cell>
          <cell r="M1247">
            <v>4203937.3985599997</v>
          </cell>
          <cell r="N1247">
            <v>93078.523519999988</v>
          </cell>
          <cell r="O1247">
            <v>52766.346079999996</v>
          </cell>
          <cell r="P1247">
            <v>28.448</v>
          </cell>
          <cell r="Q1247">
            <v>0</v>
          </cell>
          <cell r="R1247">
            <v>0</v>
          </cell>
          <cell r="S1247">
            <v>0</v>
          </cell>
          <cell r="T1247">
            <v>86.36</v>
          </cell>
          <cell r="U1247">
            <v>0</v>
          </cell>
          <cell r="V1247">
            <v>0</v>
          </cell>
        </row>
        <row r="1248">
          <cell r="B1248" t="str">
            <v>2L178X102X9.5X19SLBB</v>
          </cell>
          <cell r="C1248">
            <v>40.477951999999995</v>
          </cell>
          <cell r="D1248">
            <v>5161.28</v>
          </cell>
          <cell r="E1248">
            <v>101.6</v>
          </cell>
          <cell r="F1248">
            <v>0</v>
          </cell>
          <cell r="G1248">
            <v>0</v>
          </cell>
          <cell r="H1248">
            <v>0</v>
          </cell>
          <cell r="I1248">
            <v>9.5249999999999986</v>
          </cell>
          <cell r="J1248">
            <v>0</v>
          </cell>
          <cell r="K1248">
            <v>0</v>
          </cell>
          <cell r="L1248">
            <v>0</v>
          </cell>
          <cell r="M1248">
            <v>4203937.3985599997</v>
          </cell>
          <cell r="N1248">
            <v>93078.523519999988</v>
          </cell>
          <cell r="O1248">
            <v>52766.346079999996</v>
          </cell>
          <cell r="P1248">
            <v>28.448</v>
          </cell>
          <cell r="Q1248">
            <v>0</v>
          </cell>
          <cell r="R1248">
            <v>0</v>
          </cell>
          <cell r="S1248">
            <v>0</v>
          </cell>
          <cell r="T1248">
            <v>89.915999999999997</v>
          </cell>
          <cell r="U1248">
            <v>0</v>
          </cell>
          <cell r="V1248">
            <v>0</v>
          </cell>
        </row>
        <row r="1249">
          <cell r="B1249" t="str">
            <v>2L152X102X22.2SLBB</v>
          </cell>
          <cell r="C1249">
            <v>80.807087999999993</v>
          </cell>
          <cell r="D1249">
            <v>10322.56</v>
          </cell>
          <cell r="E1249">
            <v>101.6</v>
          </cell>
          <cell r="F1249">
            <v>0</v>
          </cell>
          <cell r="G1249">
            <v>0</v>
          </cell>
          <cell r="H1249">
            <v>0</v>
          </cell>
          <cell r="I1249">
            <v>22.224999999999998</v>
          </cell>
          <cell r="J1249">
            <v>0</v>
          </cell>
          <cell r="K1249">
            <v>0</v>
          </cell>
          <cell r="L1249">
            <v>0</v>
          </cell>
          <cell r="M1249">
            <v>8074889.6566399988</v>
          </cell>
          <cell r="N1249">
            <v>204838.3</v>
          </cell>
          <cell r="O1249">
            <v>110448.81135999999</v>
          </cell>
          <cell r="P1249">
            <v>27.94</v>
          </cell>
          <cell r="Q1249">
            <v>0</v>
          </cell>
          <cell r="R1249">
            <v>0</v>
          </cell>
          <cell r="S1249">
            <v>0</v>
          </cell>
          <cell r="T1249">
            <v>71.627999999999986</v>
          </cell>
          <cell r="U1249">
            <v>0</v>
          </cell>
          <cell r="V1249">
            <v>0</v>
          </cell>
        </row>
        <row r="1250">
          <cell r="B1250" t="str">
            <v>2L152X102X22.2X9SLBB</v>
          </cell>
          <cell r="C1250">
            <v>80.807087999999993</v>
          </cell>
          <cell r="D1250">
            <v>10322.56</v>
          </cell>
          <cell r="E1250">
            <v>101.6</v>
          </cell>
          <cell r="F1250">
            <v>0</v>
          </cell>
          <cell r="G1250">
            <v>0</v>
          </cell>
          <cell r="H1250">
            <v>0</v>
          </cell>
          <cell r="I1250">
            <v>22.224999999999998</v>
          </cell>
          <cell r="J1250">
            <v>0</v>
          </cell>
          <cell r="K1250">
            <v>0</v>
          </cell>
          <cell r="L1250">
            <v>0</v>
          </cell>
          <cell r="M1250">
            <v>8074889.6566399988</v>
          </cell>
          <cell r="N1250">
            <v>204838.3</v>
          </cell>
          <cell r="O1250">
            <v>110448.81135999999</v>
          </cell>
          <cell r="P1250">
            <v>27.94</v>
          </cell>
          <cell r="Q1250">
            <v>0</v>
          </cell>
          <cell r="R1250">
            <v>0</v>
          </cell>
          <cell r="S1250">
            <v>0</v>
          </cell>
          <cell r="T1250">
            <v>75.183999999999997</v>
          </cell>
          <cell r="U1250">
            <v>0</v>
          </cell>
          <cell r="V1250">
            <v>0</v>
          </cell>
        </row>
        <row r="1251">
          <cell r="B1251" t="str">
            <v>2L152X102X22.2X19SLBB</v>
          </cell>
          <cell r="C1251">
            <v>80.807087999999993</v>
          </cell>
          <cell r="D1251">
            <v>10322.56</v>
          </cell>
          <cell r="E1251">
            <v>101.6</v>
          </cell>
          <cell r="F1251">
            <v>0</v>
          </cell>
          <cell r="G1251">
            <v>0</v>
          </cell>
          <cell r="H1251">
            <v>0</v>
          </cell>
          <cell r="I1251">
            <v>22.224999999999998</v>
          </cell>
          <cell r="J1251">
            <v>0</v>
          </cell>
          <cell r="K1251">
            <v>0</v>
          </cell>
          <cell r="L1251">
            <v>0</v>
          </cell>
          <cell r="M1251">
            <v>8074889.6566399988</v>
          </cell>
          <cell r="N1251">
            <v>204838.3</v>
          </cell>
          <cell r="O1251">
            <v>110448.81135999999</v>
          </cell>
          <cell r="P1251">
            <v>27.94</v>
          </cell>
          <cell r="Q1251">
            <v>0</v>
          </cell>
          <cell r="R1251">
            <v>0</v>
          </cell>
          <cell r="S1251">
            <v>0</v>
          </cell>
          <cell r="T1251">
            <v>78.993999999999986</v>
          </cell>
          <cell r="U1251">
            <v>0</v>
          </cell>
          <cell r="V1251">
            <v>0</v>
          </cell>
        </row>
        <row r="1252">
          <cell r="B1252" t="str">
            <v>2L152X102X19SLBB</v>
          </cell>
          <cell r="C1252">
            <v>70.241152</v>
          </cell>
          <cell r="D1252">
            <v>8967.7240000000002</v>
          </cell>
          <cell r="E1252">
            <v>101.6</v>
          </cell>
          <cell r="F1252">
            <v>0</v>
          </cell>
          <cell r="G1252">
            <v>0</v>
          </cell>
          <cell r="H1252">
            <v>0</v>
          </cell>
          <cell r="I1252">
            <v>19.049999999999997</v>
          </cell>
          <cell r="J1252">
            <v>0</v>
          </cell>
          <cell r="K1252">
            <v>0</v>
          </cell>
          <cell r="L1252">
            <v>0</v>
          </cell>
          <cell r="M1252">
            <v>7200803.6628799997</v>
          </cell>
          <cell r="N1252">
            <v>176980.29120000001</v>
          </cell>
          <cell r="O1252">
            <v>96683.677599999995</v>
          </cell>
          <cell r="P1252">
            <v>28.448</v>
          </cell>
          <cell r="Q1252">
            <v>0</v>
          </cell>
          <cell r="R1252">
            <v>0</v>
          </cell>
          <cell r="S1252">
            <v>0</v>
          </cell>
          <cell r="T1252">
            <v>71.11999999999999</v>
          </cell>
          <cell r="U1252">
            <v>0</v>
          </cell>
          <cell r="V1252">
            <v>0</v>
          </cell>
        </row>
        <row r="1253">
          <cell r="B1253" t="str">
            <v>2L152X102X19X9SLBB</v>
          </cell>
          <cell r="C1253">
            <v>70.241152</v>
          </cell>
          <cell r="D1253">
            <v>8967.7240000000002</v>
          </cell>
          <cell r="E1253">
            <v>101.6</v>
          </cell>
          <cell r="F1253">
            <v>0</v>
          </cell>
          <cell r="G1253">
            <v>0</v>
          </cell>
          <cell r="H1253">
            <v>0</v>
          </cell>
          <cell r="I1253">
            <v>19.049999999999997</v>
          </cell>
          <cell r="J1253">
            <v>0</v>
          </cell>
          <cell r="K1253">
            <v>0</v>
          </cell>
          <cell r="L1253">
            <v>0</v>
          </cell>
          <cell r="M1253">
            <v>7200803.6628799997</v>
          </cell>
          <cell r="N1253">
            <v>176980.29120000001</v>
          </cell>
          <cell r="O1253">
            <v>96683.677599999995</v>
          </cell>
          <cell r="P1253">
            <v>28.448</v>
          </cell>
          <cell r="Q1253">
            <v>0</v>
          </cell>
          <cell r="R1253">
            <v>0</v>
          </cell>
          <cell r="S1253">
            <v>0</v>
          </cell>
          <cell r="T1253">
            <v>74.675999999999988</v>
          </cell>
          <cell r="U1253">
            <v>0</v>
          </cell>
          <cell r="V1253">
            <v>0</v>
          </cell>
        </row>
        <row r="1254">
          <cell r="B1254" t="str">
            <v>2L152X102X19X19SLBB</v>
          </cell>
          <cell r="C1254">
            <v>70.241152</v>
          </cell>
          <cell r="D1254">
            <v>8967.7240000000002</v>
          </cell>
          <cell r="E1254">
            <v>101.6</v>
          </cell>
          <cell r="F1254">
            <v>0</v>
          </cell>
          <cell r="G1254">
            <v>0</v>
          </cell>
          <cell r="H1254">
            <v>0</v>
          </cell>
          <cell r="I1254">
            <v>19.049999999999997</v>
          </cell>
          <cell r="J1254">
            <v>0</v>
          </cell>
          <cell r="K1254">
            <v>0</v>
          </cell>
          <cell r="L1254">
            <v>0</v>
          </cell>
          <cell r="M1254">
            <v>7200803.6628799997</v>
          </cell>
          <cell r="N1254">
            <v>176980.29120000001</v>
          </cell>
          <cell r="O1254">
            <v>96683.677599999995</v>
          </cell>
          <cell r="P1254">
            <v>28.448</v>
          </cell>
          <cell r="Q1254">
            <v>0</v>
          </cell>
          <cell r="R1254">
            <v>0</v>
          </cell>
          <cell r="S1254">
            <v>0</v>
          </cell>
          <cell r="T1254">
            <v>78.231999999999999</v>
          </cell>
          <cell r="U1254">
            <v>0</v>
          </cell>
          <cell r="V1254">
            <v>0</v>
          </cell>
        </row>
        <row r="1255">
          <cell r="B1255" t="str">
            <v>2L152X102X15.9SLBB</v>
          </cell>
          <cell r="C1255">
            <v>59.377583999999992</v>
          </cell>
          <cell r="D1255">
            <v>7548.3719999999994</v>
          </cell>
          <cell r="E1255">
            <v>101.6</v>
          </cell>
          <cell r="F1255">
            <v>0</v>
          </cell>
          <cell r="G1255">
            <v>0</v>
          </cell>
          <cell r="H1255">
            <v>0</v>
          </cell>
          <cell r="I1255">
            <v>15.875</v>
          </cell>
          <cell r="J1255">
            <v>0</v>
          </cell>
          <cell r="K1255">
            <v>0</v>
          </cell>
          <cell r="L1255">
            <v>0</v>
          </cell>
          <cell r="M1255">
            <v>6243471.3839999996</v>
          </cell>
          <cell r="N1255">
            <v>149613.89431999999</v>
          </cell>
          <cell r="O1255">
            <v>82426.931920000003</v>
          </cell>
          <cell r="P1255">
            <v>28.701999999999995</v>
          </cell>
          <cell r="Q1255">
            <v>0</v>
          </cell>
          <cell r="R1255">
            <v>0</v>
          </cell>
          <cell r="S1255">
            <v>0</v>
          </cell>
          <cell r="T1255">
            <v>70.35799999999999</v>
          </cell>
          <cell r="U1255">
            <v>0</v>
          </cell>
          <cell r="V1255">
            <v>0</v>
          </cell>
        </row>
        <row r="1256">
          <cell r="B1256" t="str">
            <v>2L152X102X15.9X9SLBB</v>
          </cell>
          <cell r="C1256">
            <v>59.377583999999992</v>
          </cell>
          <cell r="D1256">
            <v>7548.3719999999994</v>
          </cell>
          <cell r="E1256">
            <v>101.6</v>
          </cell>
          <cell r="F1256">
            <v>0</v>
          </cell>
          <cell r="G1256">
            <v>0</v>
          </cell>
          <cell r="H1256">
            <v>0</v>
          </cell>
          <cell r="I1256">
            <v>15.875</v>
          </cell>
          <cell r="J1256">
            <v>0</v>
          </cell>
          <cell r="K1256">
            <v>0</v>
          </cell>
          <cell r="L1256">
            <v>0</v>
          </cell>
          <cell r="M1256">
            <v>6243471.3839999996</v>
          </cell>
          <cell r="N1256">
            <v>149613.89431999999</v>
          </cell>
          <cell r="O1256">
            <v>82426.931920000003</v>
          </cell>
          <cell r="P1256">
            <v>28.701999999999995</v>
          </cell>
          <cell r="Q1256">
            <v>0</v>
          </cell>
          <cell r="R1256">
            <v>0</v>
          </cell>
          <cell r="S1256">
            <v>0</v>
          </cell>
          <cell r="T1256">
            <v>73.914000000000001</v>
          </cell>
          <cell r="U1256">
            <v>0</v>
          </cell>
          <cell r="V1256">
            <v>0</v>
          </cell>
        </row>
        <row r="1257">
          <cell r="B1257" t="str">
            <v>2L152X102X15.9X19SLBB</v>
          </cell>
          <cell r="C1257">
            <v>59.377583999999992</v>
          </cell>
          <cell r="D1257">
            <v>7548.3719999999994</v>
          </cell>
          <cell r="E1257">
            <v>101.6</v>
          </cell>
          <cell r="F1257">
            <v>0</v>
          </cell>
          <cell r="G1257">
            <v>0</v>
          </cell>
          <cell r="H1257">
            <v>0</v>
          </cell>
          <cell r="I1257">
            <v>15.875</v>
          </cell>
          <cell r="J1257">
            <v>0</v>
          </cell>
          <cell r="K1257">
            <v>0</v>
          </cell>
          <cell r="L1257">
            <v>0</v>
          </cell>
          <cell r="M1257">
            <v>6243471.3839999996</v>
          </cell>
          <cell r="N1257">
            <v>149613.89431999999</v>
          </cell>
          <cell r="O1257">
            <v>82426.931920000003</v>
          </cell>
          <cell r="P1257">
            <v>28.701999999999995</v>
          </cell>
          <cell r="Q1257">
            <v>0</v>
          </cell>
          <cell r="R1257">
            <v>0</v>
          </cell>
          <cell r="S1257">
            <v>0</v>
          </cell>
          <cell r="T1257">
            <v>77.724000000000004</v>
          </cell>
          <cell r="U1257">
            <v>0</v>
          </cell>
          <cell r="V1257">
            <v>0</v>
          </cell>
        </row>
        <row r="1258">
          <cell r="B1258" t="str">
            <v>2L152X102X14.3SLBB</v>
          </cell>
          <cell r="C1258">
            <v>53.722575999999997</v>
          </cell>
          <cell r="D1258">
            <v>6838.695999999999</v>
          </cell>
          <cell r="E1258">
            <v>101.6</v>
          </cell>
          <cell r="F1258">
            <v>0</v>
          </cell>
          <cell r="G1258">
            <v>0</v>
          </cell>
          <cell r="H1258">
            <v>0</v>
          </cell>
          <cell r="I1258">
            <v>14.2875</v>
          </cell>
          <cell r="J1258">
            <v>0</v>
          </cell>
          <cell r="K1258">
            <v>0</v>
          </cell>
          <cell r="L1258">
            <v>0</v>
          </cell>
          <cell r="M1258">
            <v>5702370.5307199992</v>
          </cell>
          <cell r="N1258">
            <v>135357.14863999997</v>
          </cell>
          <cell r="O1258">
            <v>75052.753119999994</v>
          </cell>
          <cell r="P1258">
            <v>28.955999999999996</v>
          </cell>
          <cell r="Q1258">
            <v>0</v>
          </cell>
          <cell r="R1258">
            <v>0</v>
          </cell>
          <cell r="S1258">
            <v>0</v>
          </cell>
          <cell r="T1258">
            <v>70.103999999999985</v>
          </cell>
          <cell r="U1258">
            <v>0</v>
          </cell>
          <cell r="V1258">
            <v>0</v>
          </cell>
        </row>
        <row r="1259">
          <cell r="B1259" t="str">
            <v>2L152X102X14.3X9SLBB</v>
          </cell>
          <cell r="C1259">
            <v>53.722575999999997</v>
          </cell>
          <cell r="D1259">
            <v>6838.695999999999</v>
          </cell>
          <cell r="E1259">
            <v>101.6</v>
          </cell>
          <cell r="F1259">
            <v>0</v>
          </cell>
          <cell r="G1259">
            <v>0</v>
          </cell>
          <cell r="H1259">
            <v>0</v>
          </cell>
          <cell r="I1259">
            <v>14.2875</v>
          </cell>
          <cell r="J1259">
            <v>0</v>
          </cell>
          <cell r="K1259">
            <v>0</v>
          </cell>
          <cell r="L1259">
            <v>0</v>
          </cell>
          <cell r="M1259">
            <v>5702370.5307199992</v>
          </cell>
          <cell r="N1259">
            <v>135357.14863999997</v>
          </cell>
          <cell r="O1259">
            <v>75052.753119999994</v>
          </cell>
          <cell r="P1259">
            <v>28.955999999999996</v>
          </cell>
          <cell r="Q1259">
            <v>0</v>
          </cell>
          <cell r="R1259">
            <v>0</v>
          </cell>
          <cell r="S1259">
            <v>0</v>
          </cell>
          <cell r="T1259">
            <v>73.66</v>
          </cell>
          <cell r="U1259">
            <v>0</v>
          </cell>
          <cell r="V1259">
            <v>0</v>
          </cell>
        </row>
        <row r="1260">
          <cell r="B1260" t="str">
            <v>2L152X102X14.3X19SLBB</v>
          </cell>
          <cell r="C1260">
            <v>53.722575999999997</v>
          </cell>
          <cell r="D1260">
            <v>6838.695999999999</v>
          </cell>
          <cell r="E1260">
            <v>101.6</v>
          </cell>
          <cell r="F1260">
            <v>0</v>
          </cell>
          <cell r="G1260">
            <v>0</v>
          </cell>
          <cell r="H1260">
            <v>0</v>
          </cell>
          <cell r="I1260">
            <v>14.2875</v>
          </cell>
          <cell r="J1260">
            <v>0</v>
          </cell>
          <cell r="K1260">
            <v>0</v>
          </cell>
          <cell r="L1260">
            <v>0</v>
          </cell>
          <cell r="M1260">
            <v>5702370.5307199992</v>
          </cell>
          <cell r="N1260">
            <v>135357.14863999997</v>
          </cell>
          <cell r="O1260">
            <v>75052.753119999994</v>
          </cell>
          <cell r="P1260">
            <v>28.955999999999996</v>
          </cell>
          <cell r="Q1260">
            <v>0</v>
          </cell>
          <cell r="R1260">
            <v>0</v>
          </cell>
          <cell r="S1260">
            <v>0</v>
          </cell>
          <cell r="T1260">
            <v>77.215999999999994</v>
          </cell>
          <cell r="U1260">
            <v>0</v>
          </cell>
          <cell r="V1260">
            <v>0</v>
          </cell>
        </row>
        <row r="1261">
          <cell r="B1261" t="str">
            <v>2L152X102X12.7SLBB</v>
          </cell>
          <cell r="C1261">
            <v>48.067567999999994</v>
          </cell>
          <cell r="D1261">
            <v>6129.0199999999995</v>
          </cell>
          <cell r="E1261">
            <v>101.6</v>
          </cell>
          <cell r="F1261">
            <v>0</v>
          </cell>
          <cell r="G1261">
            <v>0</v>
          </cell>
          <cell r="H1261">
            <v>0</v>
          </cell>
          <cell r="I1261">
            <v>12.7</v>
          </cell>
          <cell r="J1261">
            <v>0</v>
          </cell>
          <cell r="K1261">
            <v>0</v>
          </cell>
          <cell r="L1261">
            <v>0</v>
          </cell>
          <cell r="M1261">
            <v>5161269.6774399998</v>
          </cell>
          <cell r="N1261">
            <v>120936.53231999998</v>
          </cell>
          <cell r="O1261">
            <v>67514.703679999991</v>
          </cell>
          <cell r="P1261">
            <v>28.955999999999996</v>
          </cell>
          <cell r="Q1261">
            <v>0</v>
          </cell>
          <cell r="R1261">
            <v>0</v>
          </cell>
          <cell r="S1261">
            <v>0</v>
          </cell>
          <cell r="T1261">
            <v>69.849999999999994</v>
          </cell>
          <cell r="U1261">
            <v>0</v>
          </cell>
          <cell r="V1261">
            <v>0</v>
          </cell>
        </row>
        <row r="1262">
          <cell r="B1262" t="str">
            <v>2L152X102X12.7X9SLBB</v>
          </cell>
          <cell r="C1262">
            <v>48.067567999999994</v>
          </cell>
          <cell r="D1262">
            <v>6129.0199999999995</v>
          </cell>
          <cell r="E1262">
            <v>101.6</v>
          </cell>
          <cell r="F1262">
            <v>0</v>
          </cell>
          <cell r="G1262">
            <v>0</v>
          </cell>
          <cell r="H1262">
            <v>0</v>
          </cell>
          <cell r="I1262">
            <v>12.7</v>
          </cell>
          <cell r="J1262">
            <v>0</v>
          </cell>
          <cell r="K1262">
            <v>0</v>
          </cell>
          <cell r="L1262">
            <v>0</v>
          </cell>
          <cell r="M1262">
            <v>5161269.6774399998</v>
          </cell>
          <cell r="N1262">
            <v>120936.53231999998</v>
          </cell>
          <cell r="O1262">
            <v>67514.703679999991</v>
          </cell>
          <cell r="P1262">
            <v>28.955999999999996</v>
          </cell>
          <cell r="Q1262">
            <v>0</v>
          </cell>
          <cell r="R1262">
            <v>0</v>
          </cell>
          <cell r="S1262">
            <v>0</v>
          </cell>
          <cell r="T1262">
            <v>73.406000000000006</v>
          </cell>
          <cell r="U1262">
            <v>0</v>
          </cell>
          <cell r="V1262">
            <v>0</v>
          </cell>
        </row>
        <row r="1263">
          <cell r="B1263" t="str">
            <v>2L152X102X12.7X19SLBB</v>
          </cell>
          <cell r="C1263">
            <v>48.067567999999994</v>
          </cell>
          <cell r="D1263">
            <v>6129.0199999999995</v>
          </cell>
          <cell r="E1263">
            <v>101.6</v>
          </cell>
          <cell r="F1263">
            <v>0</v>
          </cell>
          <cell r="G1263">
            <v>0</v>
          </cell>
          <cell r="H1263">
            <v>0</v>
          </cell>
          <cell r="I1263">
            <v>12.7</v>
          </cell>
          <cell r="J1263">
            <v>0</v>
          </cell>
          <cell r="K1263">
            <v>0</v>
          </cell>
          <cell r="L1263">
            <v>0</v>
          </cell>
          <cell r="M1263">
            <v>5161269.6774399998</v>
          </cell>
          <cell r="N1263">
            <v>120936.53231999998</v>
          </cell>
          <cell r="O1263">
            <v>67514.703679999991</v>
          </cell>
          <cell r="P1263">
            <v>28.955999999999996</v>
          </cell>
          <cell r="Q1263">
            <v>0</v>
          </cell>
          <cell r="R1263">
            <v>0</v>
          </cell>
          <cell r="S1263">
            <v>0</v>
          </cell>
          <cell r="T1263">
            <v>76.961999999999989</v>
          </cell>
          <cell r="U1263">
            <v>0</v>
          </cell>
          <cell r="V1263">
            <v>0</v>
          </cell>
        </row>
        <row r="1264">
          <cell r="B1264" t="str">
            <v>2L152X102X11.1SLBB</v>
          </cell>
          <cell r="C1264">
            <v>42.412559999999999</v>
          </cell>
          <cell r="D1264">
            <v>5393.5375999999997</v>
          </cell>
          <cell r="E1264">
            <v>101.6</v>
          </cell>
          <cell r="F1264">
            <v>0</v>
          </cell>
          <cell r="G1264">
            <v>0</v>
          </cell>
          <cell r="H1264">
            <v>0</v>
          </cell>
          <cell r="I1264">
            <v>11.112499999999999</v>
          </cell>
          <cell r="J1264">
            <v>0</v>
          </cell>
          <cell r="K1264">
            <v>0</v>
          </cell>
          <cell r="L1264">
            <v>0</v>
          </cell>
          <cell r="M1264">
            <v>4620168.8241599994</v>
          </cell>
          <cell r="N1264">
            <v>106352.04535999999</v>
          </cell>
          <cell r="O1264">
            <v>59812.783599999995</v>
          </cell>
          <cell r="P1264">
            <v>29.209999999999997</v>
          </cell>
          <cell r="Q1264">
            <v>0</v>
          </cell>
          <cell r="R1264">
            <v>0</v>
          </cell>
          <cell r="S1264">
            <v>0</v>
          </cell>
          <cell r="T1264">
            <v>69.596000000000004</v>
          </cell>
          <cell r="U1264">
            <v>0</v>
          </cell>
          <cell r="V1264">
            <v>0</v>
          </cell>
        </row>
        <row r="1265">
          <cell r="B1265" t="str">
            <v>2L152X102X11.1X9SLBB</v>
          </cell>
          <cell r="C1265">
            <v>42.412559999999999</v>
          </cell>
          <cell r="D1265">
            <v>5393.5375999999997</v>
          </cell>
          <cell r="E1265">
            <v>101.6</v>
          </cell>
          <cell r="F1265">
            <v>0</v>
          </cell>
          <cell r="G1265">
            <v>0</v>
          </cell>
          <cell r="H1265">
            <v>0</v>
          </cell>
          <cell r="I1265">
            <v>11.112499999999999</v>
          </cell>
          <cell r="J1265">
            <v>0</v>
          </cell>
          <cell r="K1265">
            <v>0</v>
          </cell>
          <cell r="L1265">
            <v>0</v>
          </cell>
          <cell r="M1265">
            <v>4620168.8241599994</v>
          </cell>
          <cell r="N1265">
            <v>106352.04535999999</v>
          </cell>
          <cell r="O1265">
            <v>59812.783599999995</v>
          </cell>
          <cell r="P1265">
            <v>29.209999999999997</v>
          </cell>
          <cell r="Q1265">
            <v>0</v>
          </cell>
          <cell r="R1265">
            <v>0</v>
          </cell>
          <cell r="S1265">
            <v>0</v>
          </cell>
          <cell r="T1265">
            <v>73.151999999999987</v>
          </cell>
          <cell r="U1265">
            <v>0</v>
          </cell>
          <cell r="V1265">
            <v>0</v>
          </cell>
        </row>
        <row r="1266">
          <cell r="B1266" t="str">
            <v>2L152X102X11.1X19SLBB</v>
          </cell>
          <cell r="C1266">
            <v>42.412559999999999</v>
          </cell>
          <cell r="D1266">
            <v>5393.5375999999997</v>
          </cell>
          <cell r="E1266">
            <v>101.6</v>
          </cell>
          <cell r="F1266">
            <v>0</v>
          </cell>
          <cell r="G1266">
            <v>0</v>
          </cell>
          <cell r="H1266">
            <v>0</v>
          </cell>
          <cell r="I1266">
            <v>11.112499999999999</v>
          </cell>
          <cell r="J1266">
            <v>0</v>
          </cell>
          <cell r="K1266">
            <v>0</v>
          </cell>
          <cell r="L1266">
            <v>0</v>
          </cell>
          <cell r="M1266">
            <v>4620168.8241599994</v>
          </cell>
          <cell r="N1266">
            <v>106352.04535999999</v>
          </cell>
          <cell r="O1266">
            <v>59812.783599999995</v>
          </cell>
          <cell r="P1266">
            <v>29.209999999999997</v>
          </cell>
          <cell r="Q1266">
            <v>0</v>
          </cell>
          <cell r="R1266">
            <v>0</v>
          </cell>
          <cell r="S1266">
            <v>0</v>
          </cell>
          <cell r="T1266">
            <v>76.707999999999998</v>
          </cell>
          <cell r="U1266">
            <v>0</v>
          </cell>
          <cell r="V1266">
            <v>0</v>
          </cell>
        </row>
        <row r="1267">
          <cell r="B1267" t="str">
            <v>2L152X102X9.5SLBB</v>
          </cell>
          <cell r="C1267">
            <v>36.608736</v>
          </cell>
          <cell r="D1267">
            <v>4658.0551999999998</v>
          </cell>
          <cell r="E1267">
            <v>101.6</v>
          </cell>
          <cell r="F1267">
            <v>0</v>
          </cell>
          <cell r="G1267">
            <v>0</v>
          </cell>
          <cell r="H1267">
            <v>0</v>
          </cell>
          <cell r="I1267">
            <v>9.5249999999999986</v>
          </cell>
          <cell r="J1267">
            <v>0</v>
          </cell>
          <cell r="K1267">
            <v>0</v>
          </cell>
          <cell r="L1267">
            <v>0</v>
          </cell>
          <cell r="M1267">
            <v>4045769.4568320001</v>
          </cell>
          <cell r="N1267">
            <v>91439.817119999992</v>
          </cell>
          <cell r="O1267">
            <v>51946.992879999991</v>
          </cell>
          <cell r="P1267">
            <v>29.463999999999995</v>
          </cell>
          <cell r="Q1267">
            <v>0</v>
          </cell>
          <cell r="R1267">
            <v>0</v>
          </cell>
          <cell r="S1267">
            <v>0</v>
          </cell>
          <cell r="T1267">
            <v>69.341999999999999</v>
          </cell>
          <cell r="U1267">
            <v>0</v>
          </cell>
          <cell r="V1267">
            <v>0</v>
          </cell>
        </row>
        <row r="1268">
          <cell r="B1268" t="str">
            <v>2L152X102X9.5X9SLBB</v>
          </cell>
          <cell r="C1268">
            <v>36.608736</v>
          </cell>
          <cell r="D1268">
            <v>4658.0551999999998</v>
          </cell>
          <cell r="E1268">
            <v>101.6</v>
          </cell>
          <cell r="F1268">
            <v>0</v>
          </cell>
          <cell r="G1268">
            <v>0</v>
          </cell>
          <cell r="H1268">
            <v>0</v>
          </cell>
          <cell r="I1268">
            <v>9.5249999999999986</v>
          </cell>
          <cell r="J1268">
            <v>0</v>
          </cell>
          <cell r="K1268">
            <v>0</v>
          </cell>
          <cell r="L1268">
            <v>0</v>
          </cell>
          <cell r="M1268">
            <v>4045769.4568320001</v>
          </cell>
          <cell r="N1268">
            <v>91439.817119999992</v>
          </cell>
          <cell r="O1268">
            <v>51946.992879999991</v>
          </cell>
          <cell r="P1268">
            <v>29.463999999999995</v>
          </cell>
          <cell r="Q1268">
            <v>0</v>
          </cell>
          <cell r="R1268">
            <v>0</v>
          </cell>
          <cell r="S1268">
            <v>0</v>
          </cell>
          <cell r="T1268">
            <v>72.643999999999991</v>
          </cell>
          <cell r="U1268">
            <v>0</v>
          </cell>
          <cell r="V1268">
            <v>0</v>
          </cell>
        </row>
        <row r="1269">
          <cell r="B1269" t="str">
            <v>2L152X102X9.5X19SLBB</v>
          </cell>
          <cell r="C1269">
            <v>36.608736</v>
          </cell>
          <cell r="D1269">
            <v>4658.0551999999998</v>
          </cell>
          <cell r="E1269">
            <v>101.6</v>
          </cell>
          <cell r="F1269">
            <v>0</v>
          </cell>
          <cell r="G1269">
            <v>0</v>
          </cell>
          <cell r="H1269">
            <v>0</v>
          </cell>
          <cell r="I1269">
            <v>9.5249999999999986</v>
          </cell>
          <cell r="J1269">
            <v>0</v>
          </cell>
          <cell r="K1269">
            <v>0</v>
          </cell>
          <cell r="L1269">
            <v>0</v>
          </cell>
          <cell r="M1269">
            <v>4045769.4568320001</v>
          </cell>
          <cell r="N1269">
            <v>91439.817119999992</v>
          </cell>
          <cell r="O1269">
            <v>51946.992879999991</v>
          </cell>
          <cell r="P1269">
            <v>29.463999999999995</v>
          </cell>
          <cell r="Q1269">
            <v>0</v>
          </cell>
          <cell r="R1269">
            <v>0</v>
          </cell>
          <cell r="S1269">
            <v>0</v>
          </cell>
          <cell r="T1269">
            <v>76.199999999999989</v>
          </cell>
          <cell r="U1269">
            <v>0</v>
          </cell>
          <cell r="V1269">
            <v>0</v>
          </cell>
        </row>
        <row r="1270">
          <cell r="B1270" t="str">
            <v>2L152X102X7.9SLBB</v>
          </cell>
          <cell r="C1270">
            <v>30.656096000000002</v>
          </cell>
          <cell r="D1270">
            <v>3903.2179999999998</v>
          </cell>
          <cell r="E1270">
            <v>101.6</v>
          </cell>
          <cell r="F1270">
            <v>0</v>
          </cell>
          <cell r="G1270">
            <v>0</v>
          </cell>
          <cell r="H1270">
            <v>0</v>
          </cell>
          <cell r="I1270">
            <v>7.9375</v>
          </cell>
          <cell r="J1270">
            <v>0</v>
          </cell>
          <cell r="K1270">
            <v>0</v>
          </cell>
          <cell r="L1270">
            <v>0</v>
          </cell>
          <cell r="M1270">
            <v>3438071.5754559995</v>
          </cell>
          <cell r="N1270">
            <v>76527.588879999996</v>
          </cell>
          <cell r="O1270">
            <v>43753.460879999991</v>
          </cell>
          <cell r="P1270">
            <v>29.717999999999996</v>
          </cell>
          <cell r="Q1270">
            <v>0</v>
          </cell>
          <cell r="R1270">
            <v>0</v>
          </cell>
          <cell r="S1270">
            <v>0</v>
          </cell>
          <cell r="T1270">
            <v>69.088000000000008</v>
          </cell>
          <cell r="U1270">
            <v>0</v>
          </cell>
          <cell r="V1270">
            <v>0</v>
          </cell>
        </row>
        <row r="1271">
          <cell r="B1271" t="str">
            <v>2L152X102X7.9X9SLBB</v>
          </cell>
          <cell r="C1271">
            <v>30.656096000000002</v>
          </cell>
          <cell r="D1271">
            <v>3903.2179999999998</v>
          </cell>
          <cell r="E1271">
            <v>101.6</v>
          </cell>
          <cell r="F1271">
            <v>0</v>
          </cell>
          <cell r="G1271">
            <v>0</v>
          </cell>
          <cell r="H1271">
            <v>0</v>
          </cell>
          <cell r="I1271">
            <v>7.9375</v>
          </cell>
          <cell r="J1271">
            <v>0</v>
          </cell>
          <cell r="K1271">
            <v>0</v>
          </cell>
          <cell r="L1271">
            <v>0</v>
          </cell>
          <cell r="M1271">
            <v>3438071.5754559995</v>
          </cell>
          <cell r="N1271">
            <v>76527.588879999996</v>
          </cell>
          <cell r="O1271">
            <v>43753.460879999991</v>
          </cell>
          <cell r="P1271">
            <v>29.717999999999996</v>
          </cell>
          <cell r="Q1271">
            <v>0</v>
          </cell>
          <cell r="R1271">
            <v>0</v>
          </cell>
          <cell r="S1271">
            <v>0</v>
          </cell>
          <cell r="T1271">
            <v>72.39</v>
          </cell>
          <cell r="U1271">
            <v>0</v>
          </cell>
          <cell r="V1271">
            <v>0</v>
          </cell>
        </row>
        <row r="1272">
          <cell r="B1272" t="str">
            <v>2L152X102X7.9X19SLBB</v>
          </cell>
          <cell r="C1272">
            <v>30.656096000000002</v>
          </cell>
          <cell r="D1272">
            <v>3903.2179999999998</v>
          </cell>
          <cell r="E1272">
            <v>101.6</v>
          </cell>
          <cell r="F1272">
            <v>0</v>
          </cell>
          <cell r="G1272">
            <v>0</v>
          </cell>
          <cell r="H1272">
            <v>0</v>
          </cell>
          <cell r="I1272">
            <v>7.9375</v>
          </cell>
          <cell r="J1272">
            <v>0</v>
          </cell>
          <cell r="K1272">
            <v>0</v>
          </cell>
          <cell r="L1272">
            <v>0</v>
          </cell>
          <cell r="M1272">
            <v>3438071.5754559995</v>
          </cell>
          <cell r="N1272">
            <v>76527.588879999996</v>
          </cell>
          <cell r="O1272">
            <v>43753.460879999991</v>
          </cell>
          <cell r="P1272">
            <v>29.717999999999996</v>
          </cell>
          <cell r="Q1272">
            <v>0</v>
          </cell>
          <cell r="R1272">
            <v>0</v>
          </cell>
          <cell r="S1272">
            <v>0</v>
          </cell>
          <cell r="T1272">
            <v>75.945999999999998</v>
          </cell>
          <cell r="U1272">
            <v>0</v>
          </cell>
          <cell r="V1272">
            <v>0</v>
          </cell>
        </row>
        <row r="1273">
          <cell r="B1273" t="str">
            <v>2L152X89X12.7SLBB</v>
          </cell>
          <cell r="C1273">
            <v>45.686511999999993</v>
          </cell>
          <cell r="D1273">
            <v>5832.2463999999991</v>
          </cell>
          <cell r="E1273">
            <v>88.899999999999991</v>
          </cell>
          <cell r="F1273">
            <v>0</v>
          </cell>
          <cell r="G1273">
            <v>0</v>
          </cell>
          <cell r="H1273">
            <v>0</v>
          </cell>
          <cell r="I1273">
            <v>12.7</v>
          </cell>
          <cell r="J1273">
            <v>0</v>
          </cell>
          <cell r="K1273">
            <v>0</v>
          </cell>
          <cell r="L1273">
            <v>0</v>
          </cell>
          <cell r="M1273">
            <v>3525480.1748319999</v>
          </cell>
          <cell r="N1273">
            <v>94553.35927999999</v>
          </cell>
          <cell r="O1273">
            <v>51946.992879999991</v>
          </cell>
          <cell r="P1273">
            <v>24.587199999999999</v>
          </cell>
          <cell r="Q1273">
            <v>0</v>
          </cell>
          <cell r="R1273">
            <v>0</v>
          </cell>
          <cell r="S1273">
            <v>0</v>
          </cell>
          <cell r="T1273">
            <v>71.627999999999986</v>
          </cell>
          <cell r="U1273">
            <v>0</v>
          </cell>
          <cell r="V1273">
            <v>0</v>
          </cell>
        </row>
        <row r="1274">
          <cell r="B1274" t="str">
            <v>2L152X89X12.7X9SLBB</v>
          </cell>
          <cell r="C1274">
            <v>45.686511999999993</v>
          </cell>
          <cell r="D1274">
            <v>5832.2463999999991</v>
          </cell>
          <cell r="E1274">
            <v>88.899999999999991</v>
          </cell>
          <cell r="F1274">
            <v>0</v>
          </cell>
          <cell r="G1274">
            <v>0</v>
          </cell>
          <cell r="H1274">
            <v>0</v>
          </cell>
          <cell r="I1274">
            <v>12.7</v>
          </cell>
          <cell r="J1274">
            <v>0</v>
          </cell>
          <cell r="K1274">
            <v>0</v>
          </cell>
          <cell r="L1274">
            <v>0</v>
          </cell>
          <cell r="M1274">
            <v>3525480.1748319999</v>
          </cell>
          <cell r="N1274">
            <v>94553.35927999999</v>
          </cell>
          <cell r="O1274">
            <v>51946.992879999991</v>
          </cell>
          <cell r="P1274">
            <v>24.587199999999999</v>
          </cell>
          <cell r="Q1274">
            <v>0</v>
          </cell>
          <cell r="R1274">
            <v>0</v>
          </cell>
          <cell r="S1274">
            <v>0</v>
          </cell>
          <cell r="T1274">
            <v>75.183999999999997</v>
          </cell>
          <cell r="U1274">
            <v>0</v>
          </cell>
          <cell r="V1274">
            <v>0</v>
          </cell>
        </row>
        <row r="1275">
          <cell r="B1275" t="str">
            <v>2L152X89X12.7X19SLBB</v>
          </cell>
          <cell r="C1275">
            <v>45.686511999999993</v>
          </cell>
          <cell r="D1275">
            <v>5832.2463999999991</v>
          </cell>
          <cell r="E1275">
            <v>88.899999999999991</v>
          </cell>
          <cell r="F1275">
            <v>0</v>
          </cell>
          <cell r="G1275">
            <v>0</v>
          </cell>
          <cell r="H1275">
            <v>0</v>
          </cell>
          <cell r="I1275">
            <v>12.7</v>
          </cell>
          <cell r="J1275">
            <v>0</v>
          </cell>
          <cell r="K1275">
            <v>0</v>
          </cell>
          <cell r="L1275">
            <v>0</v>
          </cell>
          <cell r="M1275">
            <v>3525480.1748319999</v>
          </cell>
          <cell r="N1275">
            <v>94553.35927999999</v>
          </cell>
          <cell r="O1275">
            <v>51946.992879999991</v>
          </cell>
          <cell r="P1275">
            <v>24.587199999999999</v>
          </cell>
          <cell r="Q1275">
            <v>0</v>
          </cell>
          <cell r="R1275">
            <v>0</v>
          </cell>
          <cell r="S1275">
            <v>0</v>
          </cell>
          <cell r="T1275">
            <v>78.993999999999986</v>
          </cell>
          <cell r="U1275">
            <v>0</v>
          </cell>
          <cell r="V1275">
            <v>0</v>
          </cell>
        </row>
        <row r="1276">
          <cell r="B1276" t="str">
            <v>2L152X89X9.5SLBB</v>
          </cell>
          <cell r="C1276">
            <v>34.822944</v>
          </cell>
          <cell r="D1276">
            <v>4438.7007999999996</v>
          </cell>
          <cell r="E1276">
            <v>88.899999999999991</v>
          </cell>
          <cell r="F1276">
            <v>0</v>
          </cell>
          <cell r="G1276">
            <v>0</v>
          </cell>
          <cell r="H1276">
            <v>0</v>
          </cell>
          <cell r="I1276">
            <v>9.5249999999999986</v>
          </cell>
          <cell r="J1276">
            <v>0</v>
          </cell>
          <cell r="K1276">
            <v>0</v>
          </cell>
          <cell r="L1276">
            <v>0</v>
          </cell>
          <cell r="M1276">
            <v>2767938.9802399999</v>
          </cell>
          <cell r="N1276">
            <v>71447.599040000001</v>
          </cell>
          <cell r="O1276">
            <v>40148.306799999998</v>
          </cell>
          <cell r="P1276">
            <v>24.993599999999997</v>
          </cell>
          <cell r="Q1276">
            <v>0</v>
          </cell>
          <cell r="R1276">
            <v>0</v>
          </cell>
          <cell r="S1276">
            <v>0</v>
          </cell>
          <cell r="T1276">
            <v>71.11999999999999</v>
          </cell>
          <cell r="U1276">
            <v>0</v>
          </cell>
          <cell r="V1276">
            <v>0</v>
          </cell>
        </row>
        <row r="1277">
          <cell r="B1277" t="str">
            <v>2L152X89X9.5X9SLBB</v>
          </cell>
          <cell r="C1277">
            <v>34.822944</v>
          </cell>
          <cell r="D1277">
            <v>4438.7007999999996</v>
          </cell>
          <cell r="E1277">
            <v>88.899999999999991</v>
          </cell>
          <cell r="F1277">
            <v>0</v>
          </cell>
          <cell r="G1277">
            <v>0</v>
          </cell>
          <cell r="H1277">
            <v>0</v>
          </cell>
          <cell r="I1277">
            <v>9.5249999999999986</v>
          </cell>
          <cell r="J1277">
            <v>0</v>
          </cell>
          <cell r="K1277">
            <v>0</v>
          </cell>
          <cell r="L1277">
            <v>0</v>
          </cell>
          <cell r="M1277">
            <v>2767938.9802399999</v>
          </cell>
          <cell r="N1277">
            <v>71447.599040000001</v>
          </cell>
          <cell r="O1277">
            <v>40148.306799999998</v>
          </cell>
          <cell r="P1277">
            <v>24.993599999999997</v>
          </cell>
          <cell r="Q1277">
            <v>0</v>
          </cell>
          <cell r="R1277">
            <v>0</v>
          </cell>
          <cell r="S1277">
            <v>0</v>
          </cell>
          <cell r="T1277">
            <v>74.675999999999988</v>
          </cell>
          <cell r="U1277">
            <v>0</v>
          </cell>
          <cell r="V1277">
            <v>0</v>
          </cell>
        </row>
        <row r="1278">
          <cell r="B1278" t="str">
            <v>2L152X89X9.5X19SLBB</v>
          </cell>
          <cell r="C1278">
            <v>34.822944</v>
          </cell>
          <cell r="D1278">
            <v>4438.7007999999996</v>
          </cell>
          <cell r="E1278">
            <v>88.899999999999991</v>
          </cell>
          <cell r="F1278">
            <v>0</v>
          </cell>
          <cell r="G1278">
            <v>0</v>
          </cell>
          <cell r="H1278">
            <v>0</v>
          </cell>
          <cell r="I1278">
            <v>9.5249999999999986</v>
          </cell>
          <cell r="J1278">
            <v>0</v>
          </cell>
          <cell r="K1278">
            <v>0</v>
          </cell>
          <cell r="L1278">
            <v>0</v>
          </cell>
          <cell r="M1278">
            <v>2767938.9802399999</v>
          </cell>
          <cell r="N1278">
            <v>71447.599040000001</v>
          </cell>
          <cell r="O1278">
            <v>40148.306799999998</v>
          </cell>
          <cell r="P1278">
            <v>24.993599999999997</v>
          </cell>
          <cell r="Q1278">
            <v>0</v>
          </cell>
          <cell r="R1278">
            <v>0</v>
          </cell>
          <cell r="S1278">
            <v>0</v>
          </cell>
          <cell r="T1278">
            <v>78.231999999999999</v>
          </cell>
          <cell r="U1278">
            <v>0</v>
          </cell>
          <cell r="V1278">
            <v>0</v>
          </cell>
        </row>
        <row r="1279">
          <cell r="B1279" t="str">
            <v>2L152X89X7.9SLBB</v>
          </cell>
          <cell r="C1279">
            <v>29.316751999999997</v>
          </cell>
          <cell r="D1279">
            <v>3729.0248000000001</v>
          </cell>
          <cell r="E1279">
            <v>88.899999999999991</v>
          </cell>
          <cell r="F1279">
            <v>0</v>
          </cell>
          <cell r="G1279">
            <v>0</v>
          </cell>
          <cell r="H1279">
            <v>0</v>
          </cell>
          <cell r="I1279">
            <v>7.9375</v>
          </cell>
          <cell r="J1279">
            <v>0</v>
          </cell>
          <cell r="K1279">
            <v>0</v>
          </cell>
          <cell r="L1279">
            <v>0</v>
          </cell>
          <cell r="M1279">
            <v>2364194.4974079998</v>
          </cell>
          <cell r="N1279">
            <v>59812.783599999995</v>
          </cell>
          <cell r="O1279">
            <v>33921.222479999997</v>
          </cell>
          <cell r="P1279">
            <v>25.171399999999998</v>
          </cell>
          <cell r="Q1279">
            <v>0</v>
          </cell>
          <cell r="R1279">
            <v>0</v>
          </cell>
          <cell r="S1279">
            <v>0</v>
          </cell>
          <cell r="T1279">
            <v>70.611999999999995</v>
          </cell>
          <cell r="U1279">
            <v>0</v>
          </cell>
          <cell r="V1279">
            <v>0</v>
          </cell>
        </row>
        <row r="1280">
          <cell r="B1280" t="str">
            <v>2L152X89X7.9X9SLBB</v>
          </cell>
          <cell r="C1280">
            <v>29.316751999999997</v>
          </cell>
          <cell r="D1280">
            <v>3729.0248000000001</v>
          </cell>
          <cell r="E1280">
            <v>88.899999999999991</v>
          </cell>
          <cell r="F1280">
            <v>0</v>
          </cell>
          <cell r="G1280">
            <v>0</v>
          </cell>
          <cell r="H1280">
            <v>0</v>
          </cell>
          <cell r="I1280">
            <v>7.9375</v>
          </cell>
          <cell r="J1280">
            <v>0</v>
          </cell>
          <cell r="K1280">
            <v>0</v>
          </cell>
          <cell r="L1280">
            <v>0</v>
          </cell>
          <cell r="M1280">
            <v>2364194.4974079998</v>
          </cell>
          <cell r="N1280">
            <v>59812.783599999995</v>
          </cell>
          <cell r="O1280">
            <v>33921.222479999997</v>
          </cell>
          <cell r="P1280">
            <v>25.171399999999998</v>
          </cell>
          <cell r="Q1280">
            <v>0</v>
          </cell>
          <cell r="R1280">
            <v>0</v>
          </cell>
          <cell r="S1280">
            <v>0</v>
          </cell>
          <cell r="T1280">
            <v>74.167999999999992</v>
          </cell>
          <cell r="U1280">
            <v>0</v>
          </cell>
          <cell r="V1280">
            <v>0</v>
          </cell>
        </row>
        <row r="1281">
          <cell r="B1281" t="str">
            <v>2L152X89X7.9X19SLBB</v>
          </cell>
          <cell r="C1281">
            <v>29.316751999999997</v>
          </cell>
          <cell r="D1281">
            <v>3729.0248000000001</v>
          </cell>
          <cell r="E1281">
            <v>88.899999999999991</v>
          </cell>
          <cell r="F1281">
            <v>0</v>
          </cell>
          <cell r="G1281">
            <v>0</v>
          </cell>
          <cell r="H1281">
            <v>0</v>
          </cell>
          <cell r="I1281">
            <v>7.9375</v>
          </cell>
          <cell r="J1281">
            <v>0</v>
          </cell>
          <cell r="K1281">
            <v>0</v>
          </cell>
          <cell r="L1281">
            <v>0</v>
          </cell>
          <cell r="M1281">
            <v>2364194.4974079998</v>
          </cell>
          <cell r="N1281">
            <v>59812.783599999995</v>
          </cell>
          <cell r="O1281">
            <v>33921.222479999997</v>
          </cell>
          <cell r="P1281">
            <v>25.171399999999998</v>
          </cell>
          <cell r="Q1281">
            <v>0</v>
          </cell>
          <cell r="R1281">
            <v>0</v>
          </cell>
          <cell r="S1281">
            <v>0</v>
          </cell>
          <cell r="T1281">
            <v>77.724000000000004</v>
          </cell>
          <cell r="U1281">
            <v>0</v>
          </cell>
          <cell r="V1281">
            <v>0</v>
          </cell>
        </row>
        <row r="1282">
          <cell r="B1282" t="str">
            <v>2L127X89X19SLBB</v>
          </cell>
          <cell r="C1282">
            <v>58.931136000000002</v>
          </cell>
          <cell r="D1282">
            <v>7483.8559999999998</v>
          </cell>
          <cell r="E1282">
            <v>88.899999999999991</v>
          </cell>
          <cell r="F1282">
            <v>0</v>
          </cell>
          <cell r="G1282">
            <v>0</v>
          </cell>
          <cell r="H1282">
            <v>0</v>
          </cell>
          <cell r="I1282">
            <v>19.049999999999997</v>
          </cell>
          <cell r="J1282">
            <v>0</v>
          </cell>
          <cell r="K1282">
            <v>0</v>
          </cell>
          <cell r="L1282">
            <v>0</v>
          </cell>
          <cell r="M1282">
            <v>4578545.6815999998</v>
          </cell>
          <cell r="N1282">
            <v>133226.83032000001</v>
          </cell>
          <cell r="O1282">
            <v>72103.081600000005</v>
          </cell>
          <cell r="P1282">
            <v>24.739599999999999</v>
          </cell>
          <cell r="Q1282">
            <v>0</v>
          </cell>
          <cell r="R1282">
            <v>0</v>
          </cell>
          <cell r="S1282">
            <v>0</v>
          </cell>
          <cell r="T1282">
            <v>59.181999999999995</v>
          </cell>
          <cell r="U1282">
            <v>0</v>
          </cell>
          <cell r="V1282">
            <v>0</v>
          </cell>
        </row>
        <row r="1283">
          <cell r="B1283" t="str">
            <v>2L127X89X19X9SLBB</v>
          </cell>
          <cell r="C1283">
            <v>58.931136000000002</v>
          </cell>
          <cell r="D1283">
            <v>7483.8559999999998</v>
          </cell>
          <cell r="E1283">
            <v>88.899999999999991</v>
          </cell>
          <cell r="F1283">
            <v>0</v>
          </cell>
          <cell r="G1283">
            <v>0</v>
          </cell>
          <cell r="H1283">
            <v>0</v>
          </cell>
          <cell r="I1283">
            <v>19.049999999999997</v>
          </cell>
          <cell r="J1283">
            <v>0</v>
          </cell>
          <cell r="K1283">
            <v>0</v>
          </cell>
          <cell r="L1283">
            <v>0</v>
          </cell>
          <cell r="M1283">
            <v>4578545.6815999998</v>
          </cell>
          <cell r="N1283">
            <v>133226.83032000001</v>
          </cell>
          <cell r="O1283">
            <v>72103.081600000005</v>
          </cell>
          <cell r="P1283">
            <v>24.739599999999999</v>
          </cell>
          <cell r="Q1283">
            <v>0</v>
          </cell>
          <cell r="R1283">
            <v>0</v>
          </cell>
          <cell r="S1283">
            <v>0</v>
          </cell>
          <cell r="T1283">
            <v>62.738</v>
          </cell>
          <cell r="U1283">
            <v>0</v>
          </cell>
          <cell r="V1283">
            <v>0</v>
          </cell>
        </row>
        <row r="1284">
          <cell r="B1284" t="str">
            <v>2L127X89X19X19SLBB</v>
          </cell>
          <cell r="C1284">
            <v>58.931136000000002</v>
          </cell>
          <cell r="D1284">
            <v>7483.8559999999998</v>
          </cell>
          <cell r="E1284">
            <v>88.899999999999991</v>
          </cell>
          <cell r="F1284">
            <v>0</v>
          </cell>
          <cell r="G1284">
            <v>0</v>
          </cell>
          <cell r="H1284">
            <v>0</v>
          </cell>
          <cell r="I1284">
            <v>19.049999999999997</v>
          </cell>
          <cell r="J1284">
            <v>0</v>
          </cell>
          <cell r="K1284">
            <v>0</v>
          </cell>
          <cell r="L1284">
            <v>0</v>
          </cell>
          <cell r="M1284">
            <v>4578545.6815999998</v>
          </cell>
          <cell r="N1284">
            <v>133226.83032000001</v>
          </cell>
          <cell r="O1284">
            <v>72103.081600000005</v>
          </cell>
          <cell r="P1284">
            <v>24.739599999999999</v>
          </cell>
          <cell r="Q1284">
            <v>0</v>
          </cell>
          <cell r="R1284">
            <v>0</v>
          </cell>
          <cell r="S1284">
            <v>0</v>
          </cell>
          <cell r="T1284">
            <v>66.548000000000002</v>
          </cell>
          <cell r="U1284">
            <v>0</v>
          </cell>
          <cell r="V1284">
            <v>0</v>
          </cell>
        </row>
        <row r="1285">
          <cell r="B1285" t="str">
            <v>2L127X89X15.9SLBB</v>
          </cell>
          <cell r="C1285">
            <v>49.853359999999995</v>
          </cell>
          <cell r="D1285">
            <v>6354.8259999999991</v>
          </cell>
          <cell r="E1285">
            <v>88.899999999999991</v>
          </cell>
          <cell r="F1285">
            <v>0</v>
          </cell>
          <cell r="G1285">
            <v>0</v>
          </cell>
          <cell r="H1285">
            <v>0</v>
          </cell>
          <cell r="I1285">
            <v>15.875</v>
          </cell>
          <cell r="J1285">
            <v>0</v>
          </cell>
          <cell r="K1285">
            <v>0</v>
          </cell>
          <cell r="L1285">
            <v>0</v>
          </cell>
          <cell r="M1285">
            <v>3995821.6857599993</v>
          </cell>
          <cell r="N1285">
            <v>112579.12968</v>
          </cell>
          <cell r="O1285">
            <v>61615.360639999992</v>
          </cell>
          <cell r="P1285">
            <v>25.069799999999997</v>
          </cell>
          <cell r="Q1285">
            <v>0</v>
          </cell>
          <cell r="R1285">
            <v>0</v>
          </cell>
          <cell r="S1285">
            <v>0</v>
          </cell>
          <cell r="T1285">
            <v>58.419999999999995</v>
          </cell>
          <cell r="U1285">
            <v>0</v>
          </cell>
          <cell r="V1285">
            <v>0</v>
          </cell>
        </row>
        <row r="1286">
          <cell r="B1286" t="str">
            <v>2L127X89X15.9X9SLBB</v>
          </cell>
          <cell r="C1286">
            <v>49.853359999999995</v>
          </cell>
          <cell r="D1286">
            <v>6354.8259999999991</v>
          </cell>
          <cell r="E1286">
            <v>88.899999999999991</v>
          </cell>
          <cell r="F1286">
            <v>0</v>
          </cell>
          <cell r="G1286">
            <v>0</v>
          </cell>
          <cell r="H1286">
            <v>0</v>
          </cell>
          <cell r="I1286">
            <v>15.875</v>
          </cell>
          <cell r="J1286">
            <v>0</v>
          </cell>
          <cell r="K1286">
            <v>0</v>
          </cell>
          <cell r="L1286">
            <v>0</v>
          </cell>
          <cell r="M1286">
            <v>3995821.6857599993</v>
          </cell>
          <cell r="N1286">
            <v>112579.12968</v>
          </cell>
          <cell r="O1286">
            <v>61615.360639999992</v>
          </cell>
          <cell r="P1286">
            <v>25.069799999999997</v>
          </cell>
          <cell r="Q1286">
            <v>0</v>
          </cell>
          <cell r="R1286">
            <v>0</v>
          </cell>
          <cell r="S1286">
            <v>0</v>
          </cell>
          <cell r="T1286">
            <v>62.230000000000004</v>
          </cell>
          <cell r="U1286">
            <v>0</v>
          </cell>
          <cell r="V1286">
            <v>0</v>
          </cell>
        </row>
        <row r="1287">
          <cell r="B1287" t="str">
            <v>2L127X89X15.9X19SLBB</v>
          </cell>
          <cell r="C1287">
            <v>49.853359999999995</v>
          </cell>
          <cell r="D1287">
            <v>6354.8259999999991</v>
          </cell>
          <cell r="E1287">
            <v>88.899999999999991</v>
          </cell>
          <cell r="F1287">
            <v>0</v>
          </cell>
          <cell r="G1287">
            <v>0</v>
          </cell>
          <cell r="H1287">
            <v>0</v>
          </cell>
          <cell r="I1287">
            <v>15.875</v>
          </cell>
          <cell r="J1287">
            <v>0</v>
          </cell>
          <cell r="K1287">
            <v>0</v>
          </cell>
          <cell r="L1287">
            <v>0</v>
          </cell>
          <cell r="M1287">
            <v>3995821.6857599993</v>
          </cell>
          <cell r="N1287">
            <v>112579.12968</v>
          </cell>
          <cell r="O1287">
            <v>61615.360639999992</v>
          </cell>
          <cell r="P1287">
            <v>25.069799999999997</v>
          </cell>
          <cell r="Q1287">
            <v>0</v>
          </cell>
          <cell r="R1287">
            <v>0</v>
          </cell>
          <cell r="S1287">
            <v>0</v>
          </cell>
          <cell r="T1287">
            <v>65.785999999999987</v>
          </cell>
          <cell r="U1287">
            <v>0</v>
          </cell>
          <cell r="V1287">
            <v>0</v>
          </cell>
        </row>
        <row r="1288">
          <cell r="B1288" t="str">
            <v>2L127X89X12.7SLBB</v>
          </cell>
          <cell r="C1288">
            <v>40.477951999999995</v>
          </cell>
          <cell r="D1288">
            <v>5167.7315999999992</v>
          </cell>
          <cell r="E1288">
            <v>88.899999999999991</v>
          </cell>
          <cell r="F1288">
            <v>0</v>
          </cell>
          <cell r="G1288">
            <v>0</v>
          </cell>
          <cell r="H1288">
            <v>0</v>
          </cell>
          <cell r="I1288">
            <v>12.7</v>
          </cell>
          <cell r="J1288">
            <v>0</v>
          </cell>
          <cell r="K1288">
            <v>0</v>
          </cell>
          <cell r="L1288">
            <v>0</v>
          </cell>
          <cell r="M1288">
            <v>3346500.6618239991</v>
          </cell>
          <cell r="N1288">
            <v>91275.946479999999</v>
          </cell>
          <cell r="O1288">
            <v>50636.02775999999</v>
          </cell>
          <cell r="P1288">
            <v>25.4</v>
          </cell>
          <cell r="Q1288">
            <v>0</v>
          </cell>
          <cell r="R1288">
            <v>0</v>
          </cell>
          <cell r="S1288">
            <v>0</v>
          </cell>
          <cell r="T1288">
            <v>57.911999999999992</v>
          </cell>
          <cell r="U1288">
            <v>0</v>
          </cell>
          <cell r="V1288">
            <v>0</v>
          </cell>
        </row>
        <row r="1289">
          <cell r="B1289" t="str">
            <v>2L127X89X12.7X9SLBB</v>
          </cell>
          <cell r="C1289">
            <v>40.477951999999995</v>
          </cell>
          <cell r="D1289">
            <v>5167.7315999999992</v>
          </cell>
          <cell r="E1289">
            <v>88.899999999999991</v>
          </cell>
          <cell r="F1289">
            <v>0</v>
          </cell>
          <cell r="G1289">
            <v>0</v>
          </cell>
          <cell r="H1289">
            <v>0</v>
          </cell>
          <cell r="I1289">
            <v>12.7</v>
          </cell>
          <cell r="J1289">
            <v>0</v>
          </cell>
          <cell r="K1289">
            <v>0</v>
          </cell>
          <cell r="L1289">
            <v>0</v>
          </cell>
          <cell r="M1289">
            <v>3346500.6618239991</v>
          </cell>
          <cell r="N1289">
            <v>91275.946479999999</v>
          </cell>
          <cell r="O1289">
            <v>50636.02775999999</v>
          </cell>
          <cell r="P1289">
            <v>25.4</v>
          </cell>
          <cell r="Q1289">
            <v>0</v>
          </cell>
          <cell r="R1289">
            <v>0</v>
          </cell>
          <cell r="S1289">
            <v>0</v>
          </cell>
          <cell r="T1289">
            <v>61.467999999999996</v>
          </cell>
          <cell r="U1289">
            <v>0</v>
          </cell>
          <cell r="V1289">
            <v>0</v>
          </cell>
        </row>
        <row r="1290">
          <cell r="B1290" t="str">
            <v>2L127X89X12.7X19SLBB</v>
          </cell>
          <cell r="C1290">
            <v>40.477951999999995</v>
          </cell>
          <cell r="D1290">
            <v>5167.7315999999992</v>
          </cell>
          <cell r="E1290">
            <v>88.899999999999991</v>
          </cell>
          <cell r="F1290">
            <v>0</v>
          </cell>
          <cell r="G1290">
            <v>0</v>
          </cell>
          <cell r="H1290">
            <v>0</v>
          </cell>
          <cell r="I1290">
            <v>12.7</v>
          </cell>
          <cell r="J1290">
            <v>0</v>
          </cell>
          <cell r="K1290">
            <v>0</v>
          </cell>
          <cell r="L1290">
            <v>0</v>
          </cell>
          <cell r="M1290">
            <v>3346500.6618239991</v>
          </cell>
          <cell r="N1290">
            <v>91275.946479999999</v>
          </cell>
          <cell r="O1290">
            <v>50636.02775999999</v>
          </cell>
          <cell r="P1290">
            <v>25.4</v>
          </cell>
          <cell r="Q1290">
            <v>0</v>
          </cell>
          <cell r="R1290">
            <v>0</v>
          </cell>
          <cell r="S1290">
            <v>0</v>
          </cell>
          <cell r="T1290">
            <v>65.277999999999992</v>
          </cell>
          <cell r="U1290">
            <v>0</v>
          </cell>
          <cell r="V1290">
            <v>0</v>
          </cell>
        </row>
        <row r="1291">
          <cell r="B1291" t="str">
            <v>2L127X89X9.5SLBB</v>
          </cell>
          <cell r="C1291">
            <v>30.953727999999998</v>
          </cell>
          <cell r="D1291">
            <v>3935.4759999999997</v>
          </cell>
          <cell r="E1291">
            <v>88.899999999999991</v>
          </cell>
          <cell r="F1291">
            <v>0</v>
          </cell>
          <cell r="G1291">
            <v>0</v>
          </cell>
          <cell r="H1291">
            <v>0</v>
          </cell>
          <cell r="I1291">
            <v>9.5249999999999986</v>
          </cell>
          <cell r="J1291">
            <v>0</v>
          </cell>
          <cell r="K1291">
            <v>0</v>
          </cell>
          <cell r="L1291">
            <v>0</v>
          </cell>
          <cell r="M1291">
            <v>2626420.2955359994</v>
          </cell>
          <cell r="N1291">
            <v>69317.280719999995</v>
          </cell>
          <cell r="O1291">
            <v>39001.212319999991</v>
          </cell>
          <cell r="P1291">
            <v>25.907999999999998</v>
          </cell>
          <cell r="Q1291">
            <v>0</v>
          </cell>
          <cell r="R1291">
            <v>0</v>
          </cell>
          <cell r="S1291">
            <v>0</v>
          </cell>
          <cell r="T1291">
            <v>57.403999999999989</v>
          </cell>
          <cell r="U1291">
            <v>0</v>
          </cell>
          <cell r="V1291">
            <v>0</v>
          </cell>
        </row>
        <row r="1292">
          <cell r="B1292" t="str">
            <v>2L127X89X9.5X9SLBB</v>
          </cell>
          <cell r="C1292">
            <v>30.953727999999998</v>
          </cell>
          <cell r="D1292">
            <v>3935.4759999999997</v>
          </cell>
          <cell r="E1292">
            <v>88.899999999999991</v>
          </cell>
          <cell r="F1292">
            <v>0</v>
          </cell>
          <cell r="G1292">
            <v>0</v>
          </cell>
          <cell r="H1292">
            <v>0</v>
          </cell>
          <cell r="I1292">
            <v>9.5249999999999986</v>
          </cell>
          <cell r="J1292">
            <v>0</v>
          </cell>
          <cell r="K1292">
            <v>0</v>
          </cell>
          <cell r="L1292">
            <v>0</v>
          </cell>
          <cell r="M1292">
            <v>2626420.2955359994</v>
          </cell>
          <cell r="N1292">
            <v>69317.280719999995</v>
          </cell>
          <cell r="O1292">
            <v>39001.212319999991</v>
          </cell>
          <cell r="P1292">
            <v>25.907999999999998</v>
          </cell>
          <cell r="Q1292">
            <v>0</v>
          </cell>
          <cell r="R1292">
            <v>0</v>
          </cell>
          <cell r="S1292">
            <v>0</v>
          </cell>
          <cell r="T1292">
            <v>60.706000000000003</v>
          </cell>
          <cell r="U1292">
            <v>0</v>
          </cell>
          <cell r="V1292">
            <v>0</v>
          </cell>
        </row>
        <row r="1293">
          <cell r="B1293" t="str">
            <v>2L127X89X9.5X19SLBB</v>
          </cell>
          <cell r="C1293">
            <v>30.953727999999998</v>
          </cell>
          <cell r="D1293">
            <v>3935.4759999999997</v>
          </cell>
          <cell r="E1293">
            <v>88.899999999999991</v>
          </cell>
          <cell r="F1293">
            <v>0</v>
          </cell>
          <cell r="G1293">
            <v>0</v>
          </cell>
          <cell r="H1293">
            <v>0</v>
          </cell>
          <cell r="I1293">
            <v>9.5249999999999986</v>
          </cell>
          <cell r="J1293">
            <v>0</v>
          </cell>
          <cell r="K1293">
            <v>0</v>
          </cell>
          <cell r="L1293">
            <v>0</v>
          </cell>
          <cell r="M1293">
            <v>2626420.2955359994</v>
          </cell>
          <cell r="N1293">
            <v>69317.280719999995</v>
          </cell>
          <cell r="O1293">
            <v>39001.212319999991</v>
          </cell>
          <cell r="P1293">
            <v>25.907999999999998</v>
          </cell>
          <cell r="Q1293">
            <v>0</v>
          </cell>
          <cell r="R1293">
            <v>0</v>
          </cell>
          <cell r="S1293">
            <v>0</v>
          </cell>
          <cell r="T1293">
            <v>64.515999999999991</v>
          </cell>
          <cell r="U1293">
            <v>0</v>
          </cell>
          <cell r="V1293">
            <v>0</v>
          </cell>
        </row>
        <row r="1294">
          <cell r="B1294" t="str">
            <v>2L127X89X7.9SLBB</v>
          </cell>
          <cell r="C1294">
            <v>25.893983999999996</v>
          </cell>
          <cell r="D1294">
            <v>3303.2192</v>
          </cell>
          <cell r="E1294">
            <v>88.899999999999991</v>
          </cell>
          <cell r="F1294">
            <v>0</v>
          </cell>
          <cell r="G1294">
            <v>0</v>
          </cell>
          <cell r="H1294">
            <v>0</v>
          </cell>
          <cell r="I1294">
            <v>7.9375</v>
          </cell>
          <cell r="J1294">
            <v>0</v>
          </cell>
          <cell r="K1294">
            <v>0</v>
          </cell>
          <cell r="L1294">
            <v>0</v>
          </cell>
          <cell r="M1294">
            <v>2239325.0697279996</v>
          </cell>
          <cell r="N1294">
            <v>58174.077199999992</v>
          </cell>
          <cell r="O1294">
            <v>32937.998639999991</v>
          </cell>
          <cell r="P1294">
            <v>25.907999999999998</v>
          </cell>
          <cell r="Q1294">
            <v>0</v>
          </cell>
          <cell r="R1294">
            <v>0</v>
          </cell>
          <cell r="S1294">
            <v>0</v>
          </cell>
          <cell r="T1294">
            <v>57.15</v>
          </cell>
          <cell r="U1294">
            <v>0</v>
          </cell>
          <cell r="V1294">
            <v>0</v>
          </cell>
        </row>
        <row r="1295">
          <cell r="B1295" t="str">
            <v>2L127X89X7.9X9SLBB</v>
          </cell>
          <cell r="C1295">
            <v>25.893983999999996</v>
          </cell>
          <cell r="D1295">
            <v>3303.2192</v>
          </cell>
          <cell r="E1295">
            <v>88.899999999999991</v>
          </cell>
          <cell r="F1295">
            <v>0</v>
          </cell>
          <cell r="G1295">
            <v>0</v>
          </cell>
          <cell r="H1295">
            <v>0</v>
          </cell>
          <cell r="I1295">
            <v>7.9375</v>
          </cell>
          <cell r="J1295">
            <v>0</v>
          </cell>
          <cell r="K1295">
            <v>0</v>
          </cell>
          <cell r="L1295">
            <v>0</v>
          </cell>
          <cell r="M1295">
            <v>2239325.0697279996</v>
          </cell>
          <cell r="N1295">
            <v>58174.077199999992</v>
          </cell>
          <cell r="O1295">
            <v>32937.998639999991</v>
          </cell>
          <cell r="P1295">
            <v>25.907999999999998</v>
          </cell>
          <cell r="Q1295">
            <v>0</v>
          </cell>
          <cell r="R1295">
            <v>0</v>
          </cell>
          <cell r="S1295">
            <v>0</v>
          </cell>
          <cell r="T1295">
            <v>60.451999999999991</v>
          </cell>
          <cell r="U1295">
            <v>0</v>
          </cell>
          <cell r="V1295">
            <v>0</v>
          </cell>
        </row>
        <row r="1296">
          <cell r="B1296" t="str">
            <v>2L127X89X7.9X19SLBB</v>
          </cell>
          <cell r="C1296">
            <v>25.893983999999996</v>
          </cell>
          <cell r="D1296">
            <v>3303.2192</v>
          </cell>
          <cell r="E1296">
            <v>88.899999999999991</v>
          </cell>
          <cell r="F1296">
            <v>0</v>
          </cell>
          <cell r="G1296">
            <v>0</v>
          </cell>
          <cell r="H1296">
            <v>0</v>
          </cell>
          <cell r="I1296">
            <v>7.9375</v>
          </cell>
          <cell r="J1296">
            <v>0</v>
          </cell>
          <cell r="K1296">
            <v>0</v>
          </cell>
          <cell r="L1296">
            <v>0</v>
          </cell>
          <cell r="M1296">
            <v>2239325.0697279996</v>
          </cell>
          <cell r="N1296">
            <v>58174.077199999992</v>
          </cell>
          <cell r="O1296">
            <v>32937.998639999991</v>
          </cell>
          <cell r="P1296">
            <v>25.907999999999998</v>
          </cell>
          <cell r="Q1296">
            <v>0</v>
          </cell>
          <cell r="R1296">
            <v>0</v>
          </cell>
          <cell r="S1296">
            <v>0</v>
          </cell>
          <cell r="T1296">
            <v>64.007999999999996</v>
          </cell>
          <cell r="U1296">
            <v>0</v>
          </cell>
          <cell r="V1296">
            <v>0</v>
          </cell>
        </row>
        <row r="1297">
          <cell r="B1297" t="str">
            <v>2L127X89X6.4SLBB</v>
          </cell>
          <cell r="C1297">
            <v>20.983055999999998</v>
          </cell>
          <cell r="D1297">
            <v>2664.5108</v>
          </cell>
          <cell r="E1297">
            <v>88.899999999999991</v>
          </cell>
          <cell r="F1297">
            <v>0</v>
          </cell>
          <cell r="G1297">
            <v>0</v>
          </cell>
          <cell r="H1297">
            <v>0</v>
          </cell>
          <cell r="I1297">
            <v>6.35</v>
          </cell>
          <cell r="J1297">
            <v>0</v>
          </cell>
          <cell r="K1297">
            <v>0</v>
          </cell>
          <cell r="L1297">
            <v>0</v>
          </cell>
          <cell r="M1297">
            <v>1831418.2726399999</v>
          </cell>
          <cell r="N1297">
            <v>46703.132399999995</v>
          </cell>
          <cell r="O1297">
            <v>26710.914319999996</v>
          </cell>
          <cell r="P1297">
            <v>26.161999999999999</v>
          </cell>
          <cell r="Q1297">
            <v>0</v>
          </cell>
          <cell r="R1297">
            <v>0</v>
          </cell>
          <cell r="S1297">
            <v>0</v>
          </cell>
          <cell r="T1297">
            <v>56.641999999999996</v>
          </cell>
          <cell r="U1297">
            <v>0</v>
          </cell>
          <cell r="V1297">
            <v>0</v>
          </cell>
        </row>
        <row r="1298">
          <cell r="B1298" t="str">
            <v>2L127X89X6.4X9SLBB</v>
          </cell>
          <cell r="C1298">
            <v>20.983055999999998</v>
          </cell>
          <cell r="D1298">
            <v>2664.5108</v>
          </cell>
          <cell r="E1298">
            <v>88.899999999999991</v>
          </cell>
          <cell r="F1298">
            <v>0</v>
          </cell>
          <cell r="G1298">
            <v>0</v>
          </cell>
          <cell r="H1298">
            <v>0</v>
          </cell>
          <cell r="I1298">
            <v>6.35</v>
          </cell>
          <cell r="J1298">
            <v>0</v>
          </cell>
          <cell r="K1298">
            <v>0</v>
          </cell>
          <cell r="L1298">
            <v>0</v>
          </cell>
          <cell r="M1298">
            <v>1831418.2726399999</v>
          </cell>
          <cell r="N1298">
            <v>46703.132399999995</v>
          </cell>
          <cell r="O1298">
            <v>26710.914319999996</v>
          </cell>
          <cell r="P1298">
            <v>26.161999999999999</v>
          </cell>
          <cell r="Q1298">
            <v>0</v>
          </cell>
          <cell r="R1298">
            <v>0</v>
          </cell>
          <cell r="S1298">
            <v>0</v>
          </cell>
          <cell r="T1298">
            <v>60.198</v>
          </cell>
          <cell r="U1298">
            <v>0</v>
          </cell>
          <cell r="V1298">
            <v>0</v>
          </cell>
        </row>
        <row r="1299">
          <cell r="B1299" t="str">
            <v>2L127X89X6.4X19SLBB</v>
          </cell>
          <cell r="C1299">
            <v>20.983055999999998</v>
          </cell>
          <cell r="D1299">
            <v>2664.5108</v>
          </cell>
          <cell r="E1299">
            <v>88.899999999999991</v>
          </cell>
          <cell r="F1299">
            <v>0</v>
          </cell>
          <cell r="G1299">
            <v>0</v>
          </cell>
          <cell r="H1299">
            <v>0</v>
          </cell>
          <cell r="I1299">
            <v>6.35</v>
          </cell>
          <cell r="J1299">
            <v>0</v>
          </cell>
          <cell r="K1299">
            <v>0</v>
          </cell>
          <cell r="L1299">
            <v>0</v>
          </cell>
          <cell r="M1299">
            <v>1831418.2726399999</v>
          </cell>
          <cell r="N1299">
            <v>46703.132399999995</v>
          </cell>
          <cell r="O1299">
            <v>26710.914319999996</v>
          </cell>
          <cell r="P1299">
            <v>26.161999999999999</v>
          </cell>
          <cell r="Q1299">
            <v>0</v>
          </cell>
          <cell r="R1299">
            <v>0</v>
          </cell>
          <cell r="S1299">
            <v>0</v>
          </cell>
          <cell r="T1299">
            <v>63.753999999999991</v>
          </cell>
          <cell r="U1299">
            <v>0</v>
          </cell>
          <cell r="V1299">
            <v>0</v>
          </cell>
        </row>
        <row r="1300">
          <cell r="B1300" t="str">
            <v>2L127X76X12.7SLBB</v>
          </cell>
          <cell r="C1300">
            <v>37.948079999999997</v>
          </cell>
          <cell r="D1300">
            <v>4845.1515999999992</v>
          </cell>
          <cell r="E1300">
            <v>76.199999999999989</v>
          </cell>
          <cell r="F1300">
            <v>0</v>
          </cell>
          <cell r="G1300">
            <v>0</v>
          </cell>
          <cell r="H1300">
            <v>0</v>
          </cell>
          <cell r="I1300">
            <v>12.7</v>
          </cell>
          <cell r="J1300">
            <v>0</v>
          </cell>
          <cell r="K1300">
            <v>0</v>
          </cell>
          <cell r="L1300">
            <v>0</v>
          </cell>
          <cell r="M1300">
            <v>2122780.2705599996</v>
          </cell>
          <cell r="N1300">
            <v>68006.315600000002</v>
          </cell>
          <cell r="O1300">
            <v>37034.764639999994</v>
          </cell>
          <cell r="P1300">
            <v>20.929600000000001</v>
          </cell>
          <cell r="Q1300">
            <v>0</v>
          </cell>
          <cell r="R1300">
            <v>0</v>
          </cell>
          <cell r="S1300">
            <v>0</v>
          </cell>
          <cell r="T1300">
            <v>59.69</v>
          </cell>
          <cell r="U1300">
            <v>0</v>
          </cell>
          <cell r="V1300">
            <v>0</v>
          </cell>
        </row>
        <row r="1301">
          <cell r="B1301" t="str">
            <v>2L127X76X12.7X9SLBB</v>
          </cell>
          <cell r="C1301">
            <v>37.948079999999997</v>
          </cell>
          <cell r="D1301">
            <v>4845.1515999999992</v>
          </cell>
          <cell r="E1301">
            <v>76.199999999999989</v>
          </cell>
          <cell r="F1301">
            <v>0</v>
          </cell>
          <cell r="G1301">
            <v>0</v>
          </cell>
          <cell r="H1301">
            <v>0</v>
          </cell>
          <cell r="I1301">
            <v>12.7</v>
          </cell>
          <cell r="J1301">
            <v>0</v>
          </cell>
          <cell r="K1301">
            <v>0</v>
          </cell>
          <cell r="L1301">
            <v>0</v>
          </cell>
          <cell r="M1301">
            <v>2122780.2705599996</v>
          </cell>
          <cell r="N1301">
            <v>68006.315600000002</v>
          </cell>
          <cell r="O1301">
            <v>37034.764639999994</v>
          </cell>
          <cell r="P1301">
            <v>20.929600000000001</v>
          </cell>
          <cell r="Q1301">
            <v>0</v>
          </cell>
          <cell r="R1301">
            <v>0</v>
          </cell>
          <cell r="S1301">
            <v>0</v>
          </cell>
          <cell r="T1301">
            <v>63.5</v>
          </cell>
          <cell r="U1301">
            <v>0</v>
          </cell>
          <cell r="V1301">
            <v>0</v>
          </cell>
        </row>
        <row r="1302">
          <cell r="B1302" t="str">
            <v>2L127X76X12.7X19SLBB</v>
          </cell>
          <cell r="C1302">
            <v>37.948079999999997</v>
          </cell>
          <cell r="D1302">
            <v>4845.1515999999992</v>
          </cell>
          <cell r="E1302">
            <v>76.199999999999989</v>
          </cell>
          <cell r="F1302">
            <v>0</v>
          </cell>
          <cell r="G1302">
            <v>0</v>
          </cell>
          <cell r="H1302">
            <v>0</v>
          </cell>
          <cell r="I1302">
            <v>12.7</v>
          </cell>
          <cell r="J1302">
            <v>0</v>
          </cell>
          <cell r="K1302">
            <v>0</v>
          </cell>
          <cell r="L1302">
            <v>0</v>
          </cell>
          <cell r="M1302">
            <v>2122780.2705599996</v>
          </cell>
          <cell r="N1302">
            <v>68006.315600000002</v>
          </cell>
          <cell r="O1302">
            <v>37034.764639999994</v>
          </cell>
          <cell r="P1302">
            <v>20.929600000000001</v>
          </cell>
          <cell r="Q1302">
            <v>0</v>
          </cell>
          <cell r="R1302">
            <v>0</v>
          </cell>
          <cell r="S1302">
            <v>0</v>
          </cell>
          <cell r="T1302">
            <v>67.055999999999997</v>
          </cell>
          <cell r="U1302">
            <v>0</v>
          </cell>
          <cell r="V1302">
            <v>0</v>
          </cell>
        </row>
        <row r="1303">
          <cell r="B1303" t="str">
            <v>2L127X76X11.1SLBB</v>
          </cell>
          <cell r="C1303">
            <v>33.483599999999996</v>
          </cell>
          <cell r="D1303">
            <v>4270.9592000000002</v>
          </cell>
          <cell r="E1303">
            <v>76.199999999999989</v>
          </cell>
          <cell r="F1303">
            <v>0</v>
          </cell>
          <cell r="G1303">
            <v>0</v>
          </cell>
          <cell r="H1303">
            <v>0</v>
          </cell>
          <cell r="I1303">
            <v>11.112499999999999</v>
          </cell>
          <cell r="J1303">
            <v>0</v>
          </cell>
          <cell r="K1303">
            <v>0</v>
          </cell>
          <cell r="L1303">
            <v>0</v>
          </cell>
          <cell r="M1303">
            <v>1906339.9292479998</v>
          </cell>
          <cell r="N1303">
            <v>59812.783599999995</v>
          </cell>
          <cell r="O1303">
            <v>32937.998639999991</v>
          </cell>
          <cell r="P1303">
            <v>21.107400000000002</v>
          </cell>
          <cell r="Q1303">
            <v>0</v>
          </cell>
          <cell r="R1303">
            <v>0</v>
          </cell>
          <cell r="S1303">
            <v>0</v>
          </cell>
          <cell r="T1303">
            <v>59.435999999999993</v>
          </cell>
          <cell r="U1303">
            <v>0</v>
          </cell>
          <cell r="V1303">
            <v>0</v>
          </cell>
        </row>
        <row r="1304">
          <cell r="B1304" t="str">
            <v>2L127X76X11.1X9SLBB</v>
          </cell>
          <cell r="C1304">
            <v>33.483599999999996</v>
          </cell>
          <cell r="D1304">
            <v>4270.9592000000002</v>
          </cell>
          <cell r="E1304">
            <v>76.199999999999989</v>
          </cell>
          <cell r="F1304">
            <v>0</v>
          </cell>
          <cell r="G1304">
            <v>0</v>
          </cell>
          <cell r="H1304">
            <v>0</v>
          </cell>
          <cell r="I1304">
            <v>11.112499999999999</v>
          </cell>
          <cell r="J1304">
            <v>0</v>
          </cell>
          <cell r="K1304">
            <v>0</v>
          </cell>
          <cell r="L1304">
            <v>0</v>
          </cell>
          <cell r="M1304">
            <v>1906339.9292479998</v>
          </cell>
          <cell r="N1304">
            <v>59812.783599999995</v>
          </cell>
          <cell r="O1304">
            <v>32937.998639999991</v>
          </cell>
          <cell r="P1304">
            <v>21.107400000000002</v>
          </cell>
          <cell r="Q1304">
            <v>0</v>
          </cell>
          <cell r="R1304">
            <v>0</v>
          </cell>
          <cell r="S1304">
            <v>0</v>
          </cell>
          <cell r="T1304">
            <v>62.991999999999997</v>
          </cell>
          <cell r="U1304">
            <v>0</v>
          </cell>
          <cell r="V1304">
            <v>0</v>
          </cell>
        </row>
        <row r="1305">
          <cell r="B1305" t="str">
            <v>2L127X76X11.1X19SLBB</v>
          </cell>
          <cell r="C1305">
            <v>33.483599999999996</v>
          </cell>
          <cell r="D1305">
            <v>4270.9592000000002</v>
          </cell>
          <cell r="E1305">
            <v>76.199999999999989</v>
          </cell>
          <cell r="F1305">
            <v>0</v>
          </cell>
          <cell r="G1305">
            <v>0</v>
          </cell>
          <cell r="H1305">
            <v>0</v>
          </cell>
          <cell r="I1305">
            <v>11.112499999999999</v>
          </cell>
          <cell r="J1305">
            <v>0</v>
          </cell>
          <cell r="K1305">
            <v>0</v>
          </cell>
          <cell r="L1305">
            <v>0</v>
          </cell>
          <cell r="M1305">
            <v>1906339.9292479998</v>
          </cell>
          <cell r="N1305">
            <v>59812.783599999995</v>
          </cell>
          <cell r="O1305">
            <v>32937.998639999991</v>
          </cell>
          <cell r="P1305">
            <v>21.107400000000002</v>
          </cell>
          <cell r="Q1305">
            <v>0</v>
          </cell>
          <cell r="R1305">
            <v>0</v>
          </cell>
          <cell r="S1305">
            <v>0</v>
          </cell>
          <cell r="T1305">
            <v>66.801999999999992</v>
          </cell>
          <cell r="U1305">
            <v>0</v>
          </cell>
          <cell r="V1305">
            <v>0</v>
          </cell>
        </row>
        <row r="1306">
          <cell r="B1306" t="str">
            <v>2L127X76X9.5SLBB</v>
          </cell>
          <cell r="C1306">
            <v>29.019119999999997</v>
          </cell>
          <cell r="D1306">
            <v>3696.7667999999999</v>
          </cell>
          <cell r="E1306">
            <v>76.199999999999989</v>
          </cell>
          <cell r="F1306">
            <v>0</v>
          </cell>
          <cell r="G1306">
            <v>0</v>
          </cell>
          <cell r="H1306">
            <v>0</v>
          </cell>
          <cell r="I1306">
            <v>9.5249999999999986</v>
          </cell>
          <cell r="J1306">
            <v>0</v>
          </cell>
          <cell r="K1306">
            <v>0</v>
          </cell>
          <cell r="L1306">
            <v>0</v>
          </cell>
          <cell r="M1306">
            <v>1673250.3309119996</v>
          </cell>
          <cell r="N1306">
            <v>51455.380959999995</v>
          </cell>
          <cell r="O1306">
            <v>28677.361999999997</v>
          </cell>
          <cell r="P1306">
            <v>21.2852</v>
          </cell>
          <cell r="Q1306">
            <v>0</v>
          </cell>
          <cell r="R1306">
            <v>0</v>
          </cell>
          <cell r="S1306">
            <v>0</v>
          </cell>
          <cell r="T1306">
            <v>59.181999999999995</v>
          </cell>
          <cell r="U1306">
            <v>0</v>
          </cell>
          <cell r="V1306">
            <v>0</v>
          </cell>
        </row>
        <row r="1307">
          <cell r="B1307" t="str">
            <v>2L127X76X9.5X9SLBB</v>
          </cell>
          <cell r="C1307">
            <v>29.019119999999997</v>
          </cell>
          <cell r="D1307">
            <v>3696.7667999999999</v>
          </cell>
          <cell r="E1307">
            <v>76.199999999999989</v>
          </cell>
          <cell r="F1307">
            <v>0</v>
          </cell>
          <cell r="G1307">
            <v>0</v>
          </cell>
          <cell r="H1307">
            <v>0</v>
          </cell>
          <cell r="I1307">
            <v>9.5249999999999986</v>
          </cell>
          <cell r="J1307">
            <v>0</v>
          </cell>
          <cell r="K1307">
            <v>0</v>
          </cell>
          <cell r="L1307">
            <v>0</v>
          </cell>
          <cell r="M1307">
            <v>1673250.3309119996</v>
          </cell>
          <cell r="N1307">
            <v>51455.380959999995</v>
          </cell>
          <cell r="O1307">
            <v>28677.361999999997</v>
          </cell>
          <cell r="P1307">
            <v>21.2852</v>
          </cell>
          <cell r="Q1307">
            <v>0</v>
          </cell>
          <cell r="R1307">
            <v>0</v>
          </cell>
          <cell r="S1307">
            <v>0</v>
          </cell>
          <cell r="T1307">
            <v>62.738</v>
          </cell>
          <cell r="U1307">
            <v>0</v>
          </cell>
          <cell r="V1307">
            <v>0</v>
          </cell>
        </row>
        <row r="1308">
          <cell r="B1308" t="str">
            <v>2L127X76X9.5X19SLBB</v>
          </cell>
          <cell r="C1308">
            <v>29.019119999999997</v>
          </cell>
          <cell r="D1308">
            <v>3696.7667999999999</v>
          </cell>
          <cell r="E1308">
            <v>76.199999999999989</v>
          </cell>
          <cell r="F1308">
            <v>0</v>
          </cell>
          <cell r="G1308">
            <v>0</v>
          </cell>
          <cell r="H1308">
            <v>0</v>
          </cell>
          <cell r="I1308">
            <v>9.5249999999999986</v>
          </cell>
          <cell r="J1308">
            <v>0</v>
          </cell>
          <cell r="K1308">
            <v>0</v>
          </cell>
          <cell r="L1308">
            <v>0</v>
          </cell>
          <cell r="M1308">
            <v>1673250.3309119996</v>
          </cell>
          <cell r="N1308">
            <v>51455.380959999995</v>
          </cell>
          <cell r="O1308">
            <v>28677.361999999997</v>
          </cell>
          <cell r="P1308">
            <v>21.2852</v>
          </cell>
          <cell r="Q1308">
            <v>0</v>
          </cell>
          <cell r="R1308">
            <v>0</v>
          </cell>
          <cell r="S1308">
            <v>0</v>
          </cell>
          <cell r="T1308">
            <v>66.548000000000002</v>
          </cell>
          <cell r="U1308">
            <v>0</v>
          </cell>
          <cell r="V1308">
            <v>0</v>
          </cell>
        </row>
        <row r="1309">
          <cell r="B1309" t="str">
            <v>2L127X76X7.9SLBB</v>
          </cell>
          <cell r="C1309">
            <v>24.405823999999996</v>
          </cell>
          <cell r="D1309">
            <v>3103.2195999999994</v>
          </cell>
          <cell r="E1309">
            <v>76.199999999999989</v>
          </cell>
          <cell r="F1309">
            <v>0</v>
          </cell>
          <cell r="G1309">
            <v>0</v>
          </cell>
          <cell r="H1309">
            <v>0</v>
          </cell>
          <cell r="I1309">
            <v>7.9375</v>
          </cell>
          <cell r="J1309">
            <v>0</v>
          </cell>
          <cell r="K1309">
            <v>0</v>
          </cell>
          <cell r="L1309">
            <v>0</v>
          </cell>
          <cell r="M1309">
            <v>1431836.1040639998</v>
          </cell>
          <cell r="N1309">
            <v>42934.107680000001</v>
          </cell>
          <cell r="O1309">
            <v>24252.854719999996</v>
          </cell>
          <cell r="P1309">
            <v>21.488399999999999</v>
          </cell>
          <cell r="Q1309">
            <v>0</v>
          </cell>
          <cell r="R1309">
            <v>0</v>
          </cell>
          <cell r="S1309">
            <v>0</v>
          </cell>
          <cell r="T1309">
            <v>58.92799999999999</v>
          </cell>
          <cell r="U1309">
            <v>0</v>
          </cell>
          <cell r="V1309">
            <v>0</v>
          </cell>
        </row>
        <row r="1310">
          <cell r="B1310" t="str">
            <v>2L127X76X7.9X9SLBB</v>
          </cell>
          <cell r="C1310">
            <v>24.405823999999996</v>
          </cell>
          <cell r="D1310">
            <v>3103.2195999999994</v>
          </cell>
          <cell r="E1310">
            <v>76.199999999999989</v>
          </cell>
          <cell r="F1310">
            <v>0</v>
          </cell>
          <cell r="G1310">
            <v>0</v>
          </cell>
          <cell r="H1310">
            <v>0</v>
          </cell>
          <cell r="I1310">
            <v>7.9375</v>
          </cell>
          <cell r="J1310">
            <v>0</v>
          </cell>
          <cell r="K1310">
            <v>0</v>
          </cell>
          <cell r="L1310">
            <v>0</v>
          </cell>
          <cell r="M1310">
            <v>1431836.1040639998</v>
          </cell>
          <cell r="N1310">
            <v>42934.107680000001</v>
          </cell>
          <cell r="O1310">
            <v>24252.854719999996</v>
          </cell>
          <cell r="P1310">
            <v>21.488399999999999</v>
          </cell>
          <cell r="Q1310">
            <v>0</v>
          </cell>
          <cell r="R1310">
            <v>0</v>
          </cell>
          <cell r="S1310">
            <v>0</v>
          </cell>
          <cell r="T1310">
            <v>62.483999999999995</v>
          </cell>
          <cell r="U1310">
            <v>0</v>
          </cell>
          <cell r="V1310">
            <v>0</v>
          </cell>
        </row>
        <row r="1311">
          <cell r="B1311" t="str">
            <v>2L127X76X7.9X19SLBB</v>
          </cell>
          <cell r="C1311">
            <v>24.405823999999996</v>
          </cell>
          <cell r="D1311">
            <v>3103.2195999999994</v>
          </cell>
          <cell r="E1311">
            <v>76.199999999999989</v>
          </cell>
          <cell r="F1311">
            <v>0</v>
          </cell>
          <cell r="G1311">
            <v>0</v>
          </cell>
          <cell r="H1311">
            <v>0</v>
          </cell>
          <cell r="I1311">
            <v>7.9375</v>
          </cell>
          <cell r="J1311">
            <v>0</v>
          </cell>
          <cell r="K1311">
            <v>0</v>
          </cell>
          <cell r="L1311">
            <v>0</v>
          </cell>
          <cell r="M1311">
            <v>1431836.1040639998</v>
          </cell>
          <cell r="N1311">
            <v>42934.107680000001</v>
          </cell>
          <cell r="O1311">
            <v>24252.854719999996</v>
          </cell>
          <cell r="P1311">
            <v>21.488399999999999</v>
          </cell>
          <cell r="Q1311">
            <v>0</v>
          </cell>
          <cell r="R1311">
            <v>0</v>
          </cell>
          <cell r="S1311">
            <v>0</v>
          </cell>
          <cell r="T1311">
            <v>66.039999999999992</v>
          </cell>
          <cell r="U1311">
            <v>0</v>
          </cell>
          <cell r="V1311">
            <v>0</v>
          </cell>
        </row>
        <row r="1312">
          <cell r="B1312" t="str">
            <v>2L127X76X6.4SLBB</v>
          </cell>
          <cell r="C1312">
            <v>19.643711999999997</v>
          </cell>
          <cell r="D1312">
            <v>2503.2207999999996</v>
          </cell>
          <cell r="E1312">
            <v>76.199999999999989</v>
          </cell>
          <cell r="F1312">
            <v>0</v>
          </cell>
          <cell r="G1312">
            <v>0</v>
          </cell>
          <cell r="H1312">
            <v>0</v>
          </cell>
          <cell r="I1312">
            <v>6.35</v>
          </cell>
          <cell r="J1312">
            <v>0</v>
          </cell>
          <cell r="K1312">
            <v>0</v>
          </cell>
          <cell r="L1312">
            <v>0</v>
          </cell>
          <cell r="M1312">
            <v>1173772.6201919997</v>
          </cell>
          <cell r="N1312">
            <v>34412.8344</v>
          </cell>
          <cell r="O1312">
            <v>19664.476799999997</v>
          </cell>
          <cell r="P1312">
            <v>21.6662</v>
          </cell>
          <cell r="Q1312">
            <v>0</v>
          </cell>
          <cell r="R1312">
            <v>0</v>
          </cell>
          <cell r="S1312">
            <v>0</v>
          </cell>
          <cell r="T1312">
            <v>58.419999999999995</v>
          </cell>
          <cell r="U1312">
            <v>0</v>
          </cell>
          <cell r="V1312">
            <v>0</v>
          </cell>
        </row>
        <row r="1313">
          <cell r="B1313" t="str">
            <v>2L127X76X6.4X9SLBB</v>
          </cell>
          <cell r="C1313">
            <v>19.643711999999997</v>
          </cell>
          <cell r="D1313">
            <v>2503.2207999999996</v>
          </cell>
          <cell r="E1313">
            <v>76.199999999999989</v>
          </cell>
          <cell r="F1313">
            <v>0</v>
          </cell>
          <cell r="G1313">
            <v>0</v>
          </cell>
          <cell r="H1313">
            <v>0</v>
          </cell>
          <cell r="I1313">
            <v>6.35</v>
          </cell>
          <cell r="J1313">
            <v>0</v>
          </cell>
          <cell r="K1313">
            <v>0</v>
          </cell>
          <cell r="L1313">
            <v>0</v>
          </cell>
          <cell r="M1313">
            <v>1173772.6201919997</v>
          </cell>
          <cell r="N1313">
            <v>34412.8344</v>
          </cell>
          <cell r="O1313">
            <v>19664.476799999997</v>
          </cell>
          <cell r="P1313">
            <v>21.6662</v>
          </cell>
          <cell r="Q1313">
            <v>0</v>
          </cell>
          <cell r="R1313">
            <v>0</v>
          </cell>
          <cell r="S1313">
            <v>0</v>
          </cell>
          <cell r="T1313">
            <v>61.975999999999992</v>
          </cell>
          <cell r="U1313">
            <v>0</v>
          </cell>
          <cell r="V1313">
            <v>0</v>
          </cell>
        </row>
        <row r="1314">
          <cell r="B1314" t="str">
            <v>2L127X76X6.4X19SLBB</v>
          </cell>
          <cell r="C1314">
            <v>19.643711999999997</v>
          </cell>
          <cell r="D1314">
            <v>2503.2207999999996</v>
          </cell>
          <cell r="E1314">
            <v>76.199999999999989</v>
          </cell>
          <cell r="F1314">
            <v>0</v>
          </cell>
          <cell r="G1314">
            <v>0</v>
          </cell>
          <cell r="H1314">
            <v>0</v>
          </cell>
          <cell r="I1314">
            <v>6.35</v>
          </cell>
          <cell r="J1314">
            <v>0</v>
          </cell>
          <cell r="K1314">
            <v>0</v>
          </cell>
          <cell r="L1314">
            <v>0</v>
          </cell>
          <cell r="M1314">
            <v>1173772.6201919997</v>
          </cell>
          <cell r="N1314">
            <v>34412.8344</v>
          </cell>
          <cell r="O1314">
            <v>19664.476799999997</v>
          </cell>
          <cell r="P1314">
            <v>21.6662</v>
          </cell>
          <cell r="Q1314">
            <v>0</v>
          </cell>
          <cell r="R1314">
            <v>0</v>
          </cell>
          <cell r="S1314">
            <v>0</v>
          </cell>
          <cell r="T1314">
            <v>65.531999999999996</v>
          </cell>
          <cell r="U1314">
            <v>0</v>
          </cell>
          <cell r="V1314">
            <v>0</v>
          </cell>
        </row>
        <row r="1315">
          <cell r="B1315" t="str">
            <v>2L102X89X12.7SLBB</v>
          </cell>
          <cell r="C1315">
            <v>35.418208</v>
          </cell>
          <cell r="D1315">
            <v>4522.5715999999993</v>
          </cell>
          <cell r="E1315">
            <v>88.899999999999991</v>
          </cell>
          <cell r="F1315">
            <v>0</v>
          </cell>
          <cell r="G1315">
            <v>0</v>
          </cell>
          <cell r="H1315">
            <v>0</v>
          </cell>
          <cell r="I1315">
            <v>12.7</v>
          </cell>
          <cell r="J1315">
            <v>0</v>
          </cell>
          <cell r="K1315">
            <v>0</v>
          </cell>
          <cell r="L1315">
            <v>0</v>
          </cell>
          <cell r="M1315">
            <v>3134222.6347679999</v>
          </cell>
          <cell r="N1315">
            <v>88326.274959999981</v>
          </cell>
          <cell r="O1315">
            <v>49161.191999999995</v>
          </cell>
          <cell r="P1315">
            <v>26.416</v>
          </cell>
          <cell r="Q1315">
            <v>0</v>
          </cell>
          <cell r="R1315">
            <v>0</v>
          </cell>
          <cell r="S1315">
            <v>0</v>
          </cell>
          <cell r="T1315">
            <v>44.449999999999996</v>
          </cell>
          <cell r="U1315">
            <v>0</v>
          </cell>
          <cell r="V1315">
            <v>0</v>
          </cell>
        </row>
        <row r="1316">
          <cell r="B1316" t="str">
            <v>2L102X89X12.7X9SLBB</v>
          </cell>
          <cell r="C1316">
            <v>35.418208</v>
          </cell>
          <cell r="D1316">
            <v>4522.5715999999993</v>
          </cell>
          <cell r="E1316">
            <v>88.899999999999991</v>
          </cell>
          <cell r="F1316">
            <v>0</v>
          </cell>
          <cell r="G1316">
            <v>0</v>
          </cell>
          <cell r="H1316">
            <v>0</v>
          </cell>
          <cell r="I1316">
            <v>12.7</v>
          </cell>
          <cell r="J1316">
            <v>0</v>
          </cell>
          <cell r="K1316">
            <v>0</v>
          </cell>
          <cell r="L1316">
            <v>0</v>
          </cell>
          <cell r="M1316">
            <v>3134222.6347679999</v>
          </cell>
          <cell r="N1316">
            <v>88326.274959999981</v>
          </cell>
          <cell r="O1316">
            <v>49161.191999999995</v>
          </cell>
          <cell r="P1316">
            <v>26.416</v>
          </cell>
          <cell r="Q1316">
            <v>0</v>
          </cell>
          <cell r="R1316">
            <v>0</v>
          </cell>
          <cell r="S1316">
            <v>0</v>
          </cell>
          <cell r="T1316">
            <v>48.005999999999993</v>
          </cell>
          <cell r="U1316">
            <v>0</v>
          </cell>
          <cell r="V1316">
            <v>0</v>
          </cell>
        </row>
        <row r="1317">
          <cell r="B1317" t="str">
            <v>2L102X89X12.7X19SLBB</v>
          </cell>
          <cell r="C1317">
            <v>35.418208</v>
          </cell>
          <cell r="D1317">
            <v>4522.5715999999993</v>
          </cell>
          <cell r="E1317">
            <v>88.899999999999991</v>
          </cell>
          <cell r="F1317">
            <v>0</v>
          </cell>
          <cell r="G1317">
            <v>0</v>
          </cell>
          <cell r="H1317">
            <v>0</v>
          </cell>
          <cell r="I1317">
            <v>12.7</v>
          </cell>
          <cell r="J1317">
            <v>0</v>
          </cell>
          <cell r="K1317">
            <v>0</v>
          </cell>
          <cell r="L1317">
            <v>0</v>
          </cell>
          <cell r="M1317">
            <v>3134222.6347679999</v>
          </cell>
          <cell r="N1317">
            <v>88326.274959999981</v>
          </cell>
          <cell r="O1317">
            <v>49161.191999999995</v>
          </cell>
          <cell r="P1317">
            <v>26.416</v>
          </cell>
          <cell r="Q1317">
            <v>0</v>
          </cell>
          <cell r="R1317">
            <v>0</v>
          </cell>
          <cell r="S1317">
            <v>0</v>
          </cell>
          <cell r="T1317">
            <v>51.561999999999991</v>
          </cell>
          <cell r="U1317">
            <v>0</v>
          </cell>
          <cell r="V1317">
            <v>0</v>
          </cell>
        </row>
        <row r="1318">
          <cell r="B1318" t="str">
            <v>2L102X89X9.5SLBB</v>
          </cell>
          <cell r="C1318">
            <v>27.084511999999997</v>
          </cell>
          <cell r="D1318">
            <v>3451.6059999999998</v>
          </cell>
          <cell r="E1318">
            <v>88.899999999999991</v>
          </cell>
          <cell r="F1318">
            <v>0</v>
          </cell>
          <cell r="G1318">
            <v>0</v>
          </cell>
          <cell r="H1318">
            <v>0</v>
          </cell>
          <cell r="I1318">
            <v>9.5249999999999986</v>
          </cell>
          <cell r="J1318">
            <v>0</v>
          </cell>
          <cell r="K1318">
            <v>0</v>
          </cell>
          <cell r="L1318">
            <v>0</v>
          </cell>
          <cell r="M1318">
            <v>2464090.0395519999</v>
          </cell>
          <cell r="N1318">
            <v>67678.574319999985</v>
          </cell>
          <cell r="O1318">
            <v>38017.988479999993</v>
          </cell>
          <cell r="P1318">
            <v>26.669999999999998</v>
          </cell>
          <cell r="Q1318">
            <v>0</v>
          </cell>
          <cell r="R1318">
            <v>0</v>
          </cell>
          <cell r="S1318">
            <v>0</v>
          </cell>
          <cell r="T1318">
            <v>43.942</v>
          </cell>
          <cell r="U1318">
            <v>0</v>
          </cell>
          <cell r="V1318">
            <v>0</v>
          </cell>
        </row>
        <row r="1319">
          <cell r="B1319" t="str">
            <v>2L102X89X9.5X9SLBB</v>
          </cell>
          <cell r="C1319">
            <v>27.084511999999997</v>
          </cell>
          <cell r="D1319">
            <v>3451.6059999999998</v>
          </cell>
          <cell r="E1319">
            <v>88.899999999999991</v>
          </cell>
          <cell r="F1319">
            <v>0</v>
          </cell>
          <cell r="G1319">
            <v>0</v>
          </cell>
          <cell r="H1319">
            <v>0</v>
          </cell>
          <cell r="I1319">
            <v>9.5249999999999986</v>
          </cell>
          <cell r="J1319">
            <v>0</v>
          </cell>
          <cell r="K1319">
            <v>0</v>
          </cell>
          <cell r="L1319">
            <v>0</v>
          </cell>
          <cell r="M1319">
            <v>2464090.0395519999</v>
          </cell>
          <cell r="N1319">
            <v>67678.574319999985</v>
          </cell>
          <cell r="O1319">
            <v>38017.988479999993</v>
          </cell>
          <cell r="P1319">
            <v>26.669999999999998</v>
          </cell>
          <cell r="Q1319">
            <v>0</v>
          </cell>
          <cell r="R1319">
            <v>0</v>
          </cell>
          <cell r="S1319">
            <v>0</v>
          </cell>
          <cell r="T1319">
            <v>47.244</v>
          </cell>
          <cell r="U1319">
            <v>0</v>
          </cell>
          <cell r="V1319">
            <v>0</v>
          </cell>
        </row>
        <row r="1320">
          <cell r="B1320" t="str">
            <v>2L102X89X9.5X19SLBB</v>
          </cell>
          <cell r="C1320">
            <v>27.084511999999997</v>
          </cell>
          <cell r="D1320">
            <v>3451.6059999999998</v>
          </cell>
          <cell r="E1320">
            <v>88.899999999999991</v>
          </cell>
          <cell r="F1320">
            <v>0</v>
          </cell>
          <cell r="G1320">
            <v>0</v>
          </cell>
          <cell r="H1320">
            <v>0</v>
          </cell>
          <cell r="I1320">
            <v>9.5249999999999986</v>
          </cell>
          <cell r="J1320">
            <v>0</v>
          </cell>
          <cell r="K1320">
            <v>0</v>
          </cell>
          <cell r="L1320">
            <v>0</v>
          </cell>
          <cell r="M1320">
            <v>2464090.0395519999</v>
          </cell>
          <cell r="N1320">
            <v>67678.574319999985</v>
          </cell>
          <cell r="O1320">
            <v>38017.988479999993</v>
          </cell>
          <cell r="P1320">
            <v>26.669999999999998</v>
          </cell>
          <cell r="Q1320">
            <v>0</v>
          </cell>
          <cell r="R1320">
            <v>0</v>
          </cell>
          <cell r="S1320">
            <v>0</v>
          </cell>
          <cell r="T1320">
            <v>50.8</v>
          </cell>
          <cell r="U1320">
            <v>0</v>
          </cell>
          <cell r="V1320">
            <v>0</v>
          </cell>
        </row>
        <row r="1321">
          <cell r="B1321" t="str">
            <v>2L102X89X7.9SLBB</v>
          </cell>
          <cell r="C1321">
            <v>22.768847999999998</v>
          </cell>
          <cell r="D1321">
            <v>2903.22</v>
          </cell>
          <cell r="E1321">
            <v>88.899999999999991</v>
          </cell>
          <cell r="F1321">
            <v>0</v>
          </cell>
          <cell r="G1321">
            <v>0</v>
          </cell>
          <cell r="H1321">
            <v>0</v>
          </cell>
          <cell r="I1321">
            <v>7.9375</v>
          </cell>
          <cell r="J1321">
            <v>0</v>
          </cell>
          <cell r="K1321">
            <v>0</v>
          </cell>
          <cell r="L1321">
            <v>0</v>
          </cell>
          <cell r="M1321">
            <v>2101968.6992799998</v>
          </cell>
          <cell r="N1321">
            <v>57026.982719999993</v>
          </cell>
          <cell r="O1321">
            <v>32118.645439999997</v>
          </cell>
          <cell r="P1321">
            <v>26.923999999999999</v>
          </cell>
          <cell r="Q1321">
            <v>0</v>
          </cell>
          <cell r="R1321">
            <v>0</v>
          </cell>
          <cell r="S1321">
            <v>0</v>
          </cell>
          <cell r="T1321">
            <v>43.687999999999995</v>
          </cell>
          <cell r="U1321">
            <v>0</v>
          </cell>
          <cell r="V1321">
            <v>0</v>
          </cell>
        </row>
        <row r="1322">
          <cell r="B1322" t="str">
            <v>2L102X89X7.9X9SLBB</v>
          </cell>
          <cell r="C1322">
            <v>22.768847999999998</v>
          </cell>
          <cell r="D1322">
            <v>2903.22</v>
          </cell>
          <cell r="E1322">
            <v>88.899999999999991</v>
          </cell>
          <cell r="F1322">
            <v>0</v>
          </cell>
          <cell r="G1322">
            <v>0</v>
          </cell>
          <cell r="H1322">
            <v>0</v>
          </cell>
          <cell r="I1322">
            <v>7.9375</v>
          </cell>
          <cell r="J1322">
            <v>0</v>
          </cell>
          <cell r="K1322">
            <v>0</v>
          </cell>
          <cell r="L1322">
            <v>0</v>
          </cell>
          <cell r="M1322">
            <v>2101968.6992799998</v>
          </cell>
          <cell r="N1322">
            <v>57026.982719999993</v>
          </cell>
          <cell r="O1322">
            <v>32118.645439999997</v>
          </cell>
          <cell r="P1322">
            <v>26.923999999999999</v>
          </cell>
          <cell r="Q1322">
            <v>0</v>
          </cell>
          <cell r="R1322">
            <v>0</v>
          </cell>
          <cell r="S1322">
            <v>0</v>
          </cell>
          <cell r="T1322">
            <v>46.99</v>
          </cell>
          <cell r="U1322">
            <v>0</v>
          </cell>
          <cell r="V1322">
            <v>0</v>
          </cell>
        </row>
        <row r="1323">
          <cell r="B1323" t="str">
            <v>2L102X89X7.9X19SLBB</v>
          </cell>
          <cell r="C1323">
            <v>22.768847999999998</v>
          </cell>
          <cell r="D1323">
            <v>2903.22</v>
          </cell>
          <cell r="E1323">
            <v>88.899999999999991</v>
          </cell>
          <cell r="F1323">
            <v>0</v>
          </cell>
          <cell r="G1323">
            <v>0</v>
          </cell>
          <cell r="H1323">
            <v>0</v>
          </cell>
          <cell r="I1323">
            <v>7.9375</v>
          </cell>
          <cell r="J1323">
            <v>0</v>
          </cell>
          <cell r="K1323">
            <v>0</v>
          </cell>
          <cell r="L1323">
            <v>0</v>
          </cell>
          <cell r="M1323">
            <v>2101968.6992799998</v>
          </cell>
          <cell r="N1323">
            <v>57026.982719999993</v>
          </cell>
          <cell r="O1323">
            <v>32118.645439999997</v>
          </cell>
          <cell r="P1323">
            <v>26.923999999999999</v>
          </cell>
          <cell r="Q1323">
            <v>0</v>
          </cell>
          <cell r="R1323">
            <v>0</v>
          </cell>
          <cell r="S1323">
            <v>0</v>
          </cell>
          <cell r="T1323">
            <v>50.545999999999999</v>
          </cell>
          <cell r="U1323">
            <v>0</v>
          </cell>
          <cell r="V1323">
            <v>0</v>
          </cell>
        </row>
        <row r="1324">
          <cell r="B1324" t="str">
            <v>2L102X89X6.4SLBB</v>
          </cell>
          <cell r="C1324">
            <v>18.453184</v>
          </cell>
          <cell r="D1324">
            <v>2341.9307999999996</v>
          </cell>
          <cell r="E1324">
            <v>88.899999999999991</v>
          </cell>
          <cell r="F1324">
            <v>0</v>
          </cell>
          <cell r="G1324">
            <v>0</v>
          </cell>
          <cell r="H1324">
            <v>0</v>
          </cell>
          <cell r="I1324">
            <v>6.35</v>
          </cell>
          <cell r="J1324">
            <v>0</v>
          </cell>
          <cell r="K1324">
            <v>0</v>
          </cell>
          <cell r="L1324">
            <v>0</v>
          </cell>
          <cell r="M1324">
            <v>1719035.7877279997</v>
          </cell>
          <cell r="N1324">
            <v>45883.77919999999</v>
          </cell>
          <cell r="O1324">
            <v>26055.431759999999</v>
          </cell>
          <cell r="P1324">
            <v>27.178000000000001</v>
          </cell>
          <cell r="Q1324">
            <v>0</v>
          </cell>
          <cell r="R1324">
            <v>0</v>
          </cell>
          <cell r="S1324">
            <v>0</v>
          </cell>
          <cell r="T1324">
            <v>43.18</v>
          </cell>
          <cell r="U1324">
            <v>0</v>
          </cell>
          <cell r="V1324">
            <v>0</v>
          </cell>
        </row>
        <row r="1325">
          <cell r="B1325" t="str">
            <v>2L102X89X6.4X9SLBB</v>
          </cell>
          <cell r="C1325">
            <v>18.453184</v>
          </cell>
          <cell r="D1325">
            <v>2341.9307999999996</v>
          </cell>
          <cell r="E1325">
            <v>88.899999999999991</v>
          </cell>
          <cell r="F1325">
            <v>0</v>
          </cell>
          <cell r="G1325">
            <v>0</v>
          </cell>
          <cell r="H1325">
            <v>0</v>
          </cell>
          <cell r="I1325">
            <v>6.35</v>
          </cell>
          <cell r="J1325">
            <v>0</v>
          </cell>
          <cell r="K1325">
            <v>0</v>
          </cell>
          <cell r="L1325">
            <v>0</v>
          </cell>
          <cell r="M1325">
            <v>1719035.7877279997</v>
          </cell>
          <cell r="N1325">
            <v>45883.77919999999</v>
          </cell>
          <cell r="O1325">
            <v>26055.431759999999</v>
          </cell>
          <cell r="P1325">
            <v>27.178000000000001</v>
          </cell>
          <cell r="Q1325">
            <v>0</v>
          </cell>
          <cell r="R1325">
            <v>0</v>
          </cell>
          <cell r="S1325">
            <v>0</v>
          </cell>
          <cell r="T1325">
            <v>46.481999999999999</v>
          </cell>
          <cell r="U1325">
            <v>0</v>
          </cell>
          <cell r="V1325">
            <v>0</v>
          </cell>
        </row>
        <row r="1326">
          <cell r="B1326" t="str">
            <v>2L102X89X6.4X19SLBB</v>
          </cell>
          <cell r="C1326">
            <v>18.453184</v>
          </cell>
          <cell r="D1326">
            <v>2341.9307999999996</v>
          </cell>
          <cell r="E1326">
            <v>88.899999999999991</v>
          </cell>
          <cell r="F1326">
            <v>0</v>
          </cell>
          <cell r="G1326">
            <v>0</v>
          </cell>
          <cell r="H1326">
            <v>0</v>
          </cell>
          <cell r="I1326">
            <v>6.35</v>
          </cell>
          <cell r="J1326">
            <v>0</v>
          </cell>
          <cell r="K1326">
            <v>0</v>
          </cell>
          <cell r="L1326">
            <v>0</v>
          </cell>
          <cell r="M1326">
            <v>1719035.7877279997</v>
          </cell>
          <cell r="N1326">
            <v>45883.77919999999</v>
          </cell>
          <cell r="O1326">
            <v>26055.431759999999</v>
          </cell>
          <cell r="P1326">
            <v>27.178000000000001</v>
          </cell>
          <cell r="Q1326">
            <v>0</v>
          </cell>
          <cell r="R1326">
            <v>0</v>
          </cell>
          <cell r="S1326">
            <v>0</v>
          </cell>
          <cell r="T1326">
            <v>50.037999999999997</v>
          </cell>
          <cell r="U1326">
            <v>0</v>
          </cell>
          <cell r="V1326">
            <v>0</v>
          </cell>
        </row>
        <row r="1327">
          <cell r="B1327" t="str">
            <v>2L102X76X15.9SLBB</v>
          </cell>
          <cell r="C1327">
            <v>40.329135999999998</v>
          </cell>
          <cell r="D1327">
            <v>5148.3768</v>
          </cell>
          <cell r="E1327">
            <v>76.199999999999989</v>
          </cell>
          <cell r="F1327">
            <v>0</v>
          </cell>
          <cell r="G1327">
            <v>0</v>
          </cell>
          <cell r="H1327">
            <v>0</v>
          </cell>
          <cell r="I1327">
            <v>15.875</v>
          </cell>
          <cell r="J1327">
            <v>0</v>
          </cell>
          <cell r="K1327">
            <v>0</v>
          </cell>
          <cell r="L1327">
            <v>0</v>
          </cell>
          <cell r="M1327">
            <v>2372519.12592</v>
          </cell>
          <cell r="N1327">
            <v>80296.613599999997</v>
          </cell>
          <cell r="O1327">
            <v>43753.460879999991</v>
          </cell>
          <cell r="P1327">
            <v>21.462999999999997</v>
          </cell>
          <cell r="Q1327">
            <v>0</v>
          </cell>
          <cell r="R1327">
            <v>0</v>
          </cell>
          <cell r="S1327">
            <v>0</v>
          </cell>
          <cell r="T1327">
            <v>46.735999999999997</v>
          </cell>
          <cell r="U1327">
            <v>0</v>
          </cell>
          <cell r="V1327">
            <v>0</v>
          </cell>
        </row>
        <row r="1328">
          <cell r="B1328" t="str">
            <v>2L102X76X15.9X9SLBB</v>
          </cell>
          <cell r="C1328">
            <v>40.329135999999998</v>
          </cell>
          <cell r="D1328">
            <v>5148.3768</v>
          </cell>
          <cell r="E1328">
            <v>76.199999999999989</v>
          </cell>
          <cell r="F1328">
            <v>0</v>
          </cell>
          <cell r="G1328">
            <v>0</v>
          </cell>
          <cell r="H1328">
            <v>0</v>
          </cell>
          <cell r="I1328">
            <v>15.875</v>
          </cell>
          <cell r="J1328">
            <v>0</v>
          </cell>
          <cell r="K1328">
            <v>0</v>
          </cell>
          <cell r="L1328">
            <v>0</v>
          </cell>
          <cell r="M1328">
            <v>2372519.12592</v>
          </cell>
          <cell r="N1328">
            <v>80296.613599999997</v>
          </cell>
          <cell r="O1328">
            <v>43753.460879999991</v>
          </cell>
          <cell r="P1328">
            <v>21.462999999999997</v>
          </cell>
          <cell r="Q1328">
            <v>0</v>
          </cell>
          <cell r="R1328">
            <v>0</v>
          </cell>
          <cell r="S1328">
            <v>0</v>
          </cell>
          <cell r="T1328">
            <v>50.291999999999994</v>
          </cell>
          <cell r="U1328">
            <v>0</v>
          </cell>
          <cell r="V1328">
            <v>0</v>
          </cell>
        </row>
        <row r="1329">
          <cell r="B1329" t="str">
            <v>2L102X76X15.9X19SLBB</v>
          </cell>
          <cell r="C1329">
            <v>40.329135999999998</v>
          </cell>
          <cell r="D1329">
            <v>5148.3768</v>
          </cell>
          <cell r="E1329">
            <v>76.199999999999989</v>
          </cell>
          <cell r="F1329">
            <v>0</v>
          </cell>
          <cell r="G1329">
            <v>0</v>
          </cell>
          <cell r="H1329">
            <v>0</v>
          </cell>
          <cell r="I1329">
            <v>15.875</v>
          </cell>
          <cell r="J1329">
            <v>0</v>
          </cell>
          <cell r="K1329">
            <v>0</v>
          </cell>
          <cell r="L1329">
            <v>0</v>
          </cell>
          <cell r="M1329">
            <v>2372519.12592</v>
          </cell>
          <cell r="N1329">
            <v>80296.613599999997</v>
          </cell>
          <cell r="O1329">
            <v>43753.460879999991</v>
          </cell>
          <cell r="P1329">
            <v>21.462999999999997</v>
          </cell>
          <cell r="Q1329">
            <v>0</v>
          </cell>
          <cell r="R1329">
            <v>0</v>
          </cell>
          <cell r="S1329">
            <v>0</v>
          </cell>
          <cell r="T1329">
            <v>54.101999999999997</v>
          </cell>
          <cell r="U1329">
            <v>0</v>
          </cell>
          <cell r="V1329">
            <v>0</v>
          </cell>
        </row>
        <row r="1330">
          <cell r="B1330" t="str">
            <v>2L102X76X12.7SLBB</v>
          </cell>
          <cell r="C1330">
            <v>32.888336000000002</v>
          </cell>
          <cell r="D1330">
            <v>4199.9915999999994</v>
          </cell>
          <cell r="E1330">
            <v>76.199999999999989</v>
          </cell>
          <cell r="F1330">
            <v>0</v>
          </cell>
          <cell r="G1330">
            <v>0</v>
          </cell>
          <cell r="H1330">
            <v>0</v>
          </cell>
          <cell r="I1330">
            <v>12.7</v>
          </cell>
          <cell r="J1330">
            <v>0</v>
          </cell>
          <cell r="K1330">
            <v>0</v>
          </cell>
          <cell r="L1330">
            <v>0</v>
          </cell>
          <cell r="M1330">
            <v>1993748.5286239998</v>
          </cell>
          <cell r="N1330">
            <v>65384.38536</v>
          </cell>
          <cell r="O1330">
            <v>36051.540800000002</v>
          </cell>
          <cell r="P1330">
            <v>21.793199999999999</v>
          </cell>
          <cell r="Q1330">
            <v>0</v>
          </cell>
          <cell r="R1330">
            <v>0</v>
          </cell>
          <cell r="S1330">
            <v>0</v>
          </cell>
          <cell r="T1330">
            <v>45.973999999999997</v>
          </cell>
          <cell r="U1330">
            <v>0</v>
          </cell>
          <cell r="V1330">
            <v>0</v>
          </cell>
        </row>
        <row r="1331">
          <cell r="B1331" t="str">
            <v>2L102X76X12.7X9SLBB</v>
          </cell>
          <cell r="C1331">
            <v>32.888336000000002</v>
          </cell>
          <cell r="D1331">
            <v>4199.9915999999994</v>
          </cell>
          <cell r="E1331">
            <v>76.199999999999989</v>
          </cell>
          <cell r="F1331">
            <v>0</v>
          </cell>
          <cell r="G1331">
            <v>0</v>
          </cell>
          <cell r="H1331">
            <v>0</v>
          </cell>
          <cell r="I1331">
            <v>12.7</v>
          </cell>
          <cell r="J1331">
            <v>0</v>
          </cell>
          <cell r="K1331">
            <v>0</v>
          </cell>
          <cell r="L1331">
            <v>0</v>
          </cell>
          <cell r="M1331">
            <v>1993748.5286239998</v>
          </cell>
          <cell r="N1331">
            <v>65384.38536</v>
          </cell>
          <cell r="O1331">
            <v>36051.540800000002</v>
          </cell>
          <cell r="P1331">
            <v>21.793199999999999</v>
          </cell>
          <cell r="Q1331">
            <v>0</v>
          </cell>
          <cell r="R1331">
            <v>0</v>
          </cell>
          <cell r="S1331">
            <v>0</v>
          </cell>
          <cell r="T1331">
            <v>49.529999999999994</v>
          </cell>
          <cell r="U1331">
            <v>0</v>
          </cell>
          <cell r="V1331">
            <v>0</v>
          </cell>
        </row>
        <row r="1332">
          <cell r="B1332" t="str">
            <v>2L102X76X12.7X19SLBB</v>
          </cell>
          <cell r="C1332">
            <v>32.888336000000002</v>
          </cell>
          <cell r="D1332">
            <v>4199.9915999999994</v>
          </cell>
          <cell r="E1332">
            <v>76.199999999999989</v>
          </cell>
          <cell r="F1332">
            <v>0</v>
          </cell>
          <cell r="G1332">
            <v>0</v>
          </cell>
          <cell r="H1332">
            <v>0</v>
          </cell>
          <cell r="I1332">
            <v>12.7</v>
          </cell>
          <cell r="J1332">
            <v>0</v>
          </cell>
          <cell r="K1332">
            <v>0</v>
          </cell>
          <cell r="L1332">
            <v>0</v>
          </cell>
          <cell r="M1332">
            <v>1993748.5286239998</v>
          </cell>
          <cell r="N1332">
            <v>65384.38536</v>
          </cell>
          <cell r="O1332">
            <v>36051.540800000002</v>
          </cell>
          <cell r="P1332">
            <v>21.793199999999999</v>
          </cell>
          <cell r="Q1332">
            <v>0</v>
          </cell>
          <cell r="R1332">
            <v>0</v>
          </cell>
          <cell r="S1332">
            <v>0</v>
          </cell>
          <cell r="T1332">
            <v>53.339999999999996</v>
          </cell>
          <cell r="U1332">
            <v>0</v>
          </cell>
          <cell r="V1332">
            <v>0</v>
          </cell>
        </row>
        <row r="1333">
          <cell r="B1333" t="str">
            <v>2L102X76X9.5SLBB</v>
          </cell>
          <cell r="C1333">
            <v>25.149903999999996</v>
          </cell>
          <cell r="D1333">
            <v>3212.8968</v>
          </cell>
          <cell r="E1333">
            <v>76.199999999999989</v>
          </cell>
          <cell r="F1333">
            <v>0</v>
          </cell>
          <cell r="G1333">
            <v>0</v>
          </cell>
          <cell r="H1333">
            <v>0</v>
          </cell>
          <cell r="I1333">
            <v>9.5249999999999986</v>
          </cell>
          <cell r="J1333">
            <v>0</v>
          </cell>
          <cell r="K1333">
            <v>0</v>
          </cell>
          <cell r="L1333">
            <v>0</v>
          </cell>
          <cell r="M1333">
            <v>1577517.1030239998</v>
          </cell>
          <cell r="N1333">
            <v>49816.674559999999</v>
          </cell>
          <cell r="O1333">
            <v>27858.008799999996</v>
          </cell>
          <cell r="P1333">
            <v>22.174199999999999</v>
          </cell>
          <cell r="Q1333">
            <v>0</v>
          </cell>
          <cell r="R1333">
            <v>0</v>
          </cell>
          <cell r="S1333">
            <v>0</v>
          </cell>
          <cell r="T1333">
            <v>45.466000000000001</v>
          </cell>
          <cell r="U1333">
            <v>0</v>
          </cell>
          <cell r="V1333">
            <v>0</v>
          </cell>
        </row>
        <row r="1334">
          <cell r="B1334" t="str">
            <v>2L102X76X9.5X9SLBB</v>
          </cell>
          <cell r="C1334">
            <v>25.149903999999996</v>
          </cell>
          <cell r="D1334">
            <v>3212.8968</v>
          </cell>
          <cell r="E1334">
            <v>76.199999999999989</v>
          </cell>
          <cell r="F1334">
            <v>0</v>
          </cell>
          <cell r="G1334">
            <v>0</v>
          </cell>
          <cell r="H1334">
            <v>0</v>
          </cell>
          <cell r="I1334">
            <v>9.5249999999999986</v>
          </cell>
          <cell r="J1334">
            <v>0</v>
          </cell>
          <cell r="K1334">
            <v>0</v>
          </cell>
          <cell r="L1334">
            <v>0</v>
          </cell>
          <cell r="M1334">
            <v>1577517.1030239998</v>
          </cell>
          <cell r="N1334">
            <v>49816.674559999999</v>
          </cell>
          <cell r="O1334">
            <v>27858.008799999996</v>
          </cell>
          <cell r="P1334">
            <v>22.174199999999999</v>
          </cell>
          <cell r="Q1334">
            <v>0</v>
          </cell>
          <cell r="R1334">
            <v>0</v>
          </cell>
          <cell r="S1334">
            <v>0</v>
          </cell>
          <cell r="T1334">
            <v>49.021999999999998</v>
          </cell>
          <cell r="U1334">
            <v>0</v>
          </cell>
          <cell r="V1334">
            <v>0</v>
          </cell>
        </row>
        <row r="1335">
          <cell r="B1335" t="str">
            <v>2L102X76X9.5X19SLBB</v>
          </cell>
          <cell r="C1335">
            <v>25.149903999999996</v>
          </cell>
          <cell r="D1335">
            <v>3212.8968</v>
          </cell>
          <cell r="E1335">
            <v>76.199999999999989</v>
          </cell>
          <cell r="F1335">
            <v>0</v>
          </cell>
          <cell r="G1335">
            <v>0</v>
          </cell>
          <cell r="H1335">
            <v>0</v>
          </cell>
          <cell r="I1335">
            <v>9.5249999999999986</v>
          </cell>
          <cell r="J1335">
            <v>0</v>
          </cell>
          <cell r="K1335">
            <v>0</v>
          </cell>
          <cell r="L1335">
            <v>0</v>
          </cell>
          <cell r="M1335">
            <v>1577517.1030239998</v>
          </cell>
          <cell r="N1335">
            <v>49816.674559999999</v>
          </cell>
          <cell r="O1335">
            <v>27858.008799999996</v>
          </cell>
          <cell r="P1335">
            <v>22.174199999999999</v>
          </cell>
          <cell r="Q1335">
            <v>0</v>
          </cell>
          <cell r="R1335">
            <v>0</v>
          </cell>
          <cell r="S1335">
            <v>0</v>
          </cell>
          <cell r="T1335">
            <v>52.577999999999996</v>
          </cell>
          <cell r="U1335">
            <v>0</v>
          </cell>
          <cell r="V1335">
            <v>0</v>
          </cell>
        </row>
        <row r="1336">
          <cell r="B1336" t="str">
            <v>2L102X76X7.9SLBB</v>
          </cell>
          <cell r="C1336">
            <v>21.131871999999998</v>
          </cell>
          <cell r="D1336">
            <v>2703.2204000000002</v>
          </cell>
          <cell r="E1336">
            <v>76.199999999999989</v>
          </cell>
          <cell r="F1336">
            <v>0</v>
          </cell>
          <cell r="G1336">
            <v>0</v>
          </cell>
          <cell r="H1336">
            <v>0</v>
          </cell>
          <cell r="I1336">
            <v>7.9375</v>
          </cell>
          <cell r="J1336">
            <v>0</v>
          </cell>
          <cell r="K1336">
            <v>0</v>
          </cell>
          <cell r="L1336">
            <v>0</v>
          </cell>
          <cell r="M1336">
            <v>1348589.8189439999</v>
          </cell>
          <cell r="N1336">
            <v>41950.883839999995</v>
          </cell>
          <cell r="O1336">
            <v>23597.372159999995</v>
          </cell>
          <cell r="P1336">
            <v>22.352</v>
          </cell>
          <cell r="Q1336">
            <v>0</v>
          </cell>
          <cell r="R1336">
            <v>0</v>
          </cell>
          <cell r="S1336">
            <v>0</v>
          </cell>
          <cell r="T1336">
            <v>45.211999999999996</v>
          </cell>
          <cell r="U1336">
            <v>0</v>
          </cell>
          <cell r="V1336">
            <v>0</v>
          </cell>
        </row>
        <row r="1337">
          <cell r="B1337" t="str">
            <v>2L102X76X7.9X9SLBB</v>
          </cell>
          <cell r="C1337">
            <v>21.131871999999998</v>
          </cell>
          <cell r="D1337">
            <v>2703.2204000000002</v>
          </cell>
          <cell r="E1337">
            <v>76.199999999999989</v>
          </cell>
          <cell r="F1337">
            <v>0</v>
          </cell>
          <cell r="G1337">
            <v>0</v>
          </cell>
          <cell r="H1337">
            <v>0</v>
          </cell>
          <cell r="I1337">
            <v>7.9375</v>
          </cell>
          <cell r="J1337">
            <v>0</v>
          </cell>
          <cell r="K1337">
            <v>0</v>
          </cell>
          <cell r="L1337">
            <v>0</v>
          </cell>
          <cell r="M1337">
            <v>1348589.8189439999</v>
          </cell>
          <cell r="N1337">
            <v>41950.883839999995</v>
          </cell>
          <cell r="O1337">
            <v>23597.372159999995</v>
          </cell>
          <cell r="P1337">
            <v>22.352</v>
          </cell>
          <cell r="Q1337">
            <v>0</v>
          </cell>
          <cell r="R1337">
            <v>0</v>
          </cell>
          <cell r="S1337">
            <v>0</v>
          </cell>
          <cell r="T1337">
            <v>48.513999999999996</v>
          </cell>
          <cell r="U1337">
            <v>0</v>
          </cell>
          <cell r="V1337">
            <v>0</v>
          </cell>
        </row>
        <row r="1338">
          <cell r="B1338" t="str">
            <v>2L102X76X7.9X19SLBB</v>
          </cell>
          <cell r="C1338">
            <v>21.131871999999998</v>
          </cell>
          <cell r="D1338">
            <v>2703.2204000000002</v>
          </cell>
          <cell r="E1338">
            <v>76.199999999999989</v>
          </cell>
          <cell r="F1338">
            <v>0</v>
          </cell>
          <cell r="G1338">
            <v>0</v>
          </cell>
          <cell r="H1338">
            <v>0</v>
          </cell>
          <cell r="I1338">
            <v>7.9375</v>
          </cell>
          <cell r="J1338">
            <v>0</v>
          </cell>
          <cell r="K1338">
            <v>0</v>
          </cell>
          <cell r="L1338">
            <v>0</v>
          </cell>
          <cell r="M1338">
            <v>1348589.8189439999</v>
          </cell>
          <cell r="N1338">
            <v>41950.883839999995</v>
          </cell>
          <cell r="O1338">
            <v>23597.372159999995</v>
          </cell>
          <cell r="P1338">
            <v>22.352</v>
          </cell>
          <cell r="Q1338">
            <v>0</v>
          </cell>
          <cell r="R1338">
            <v>0</v>
          </cell>
          <cell r="S1338">
            <v>0</v>
          </cell>
          <cell r="T1338">
            <v>52.323999999999998</v>
          </cell>
          <cell r="U1338">
            <v>0</v>
          </cell>
          <cell r="V1338">
            <v>0</v>
          </cell>
        </row>
        <row r="1339">
          <cell r="B1339" t="str">
            <v>2L102X76X6.4SLBB</v>
          </cell>
          <cell r="C1339">
            <v>17.11384</v>
          </cell>
          <cell r="D1339">
            <v>2180.6407999999997</v>
          </cell>
          <cell r="E1339">
            <v>76.199999999999989</v>
          </cell>
          <cell r="F1339">
            <v>0</v>
          </cell>
          <cell r="G1339">
            <v>0</v>
          </cell>
          <cell r="H1339">
            <v>0</v>
          </cell>
          <cell r="I1339">
            <v>6.35</v>
          </cell>
          <cell r="J1339">
            <v>0</v>
          </cell>
          <cell r="K1339">
            <v>0</v>
          </cell>
          <cell r="L1339">
            <v>0</v>
          </cell>
          <cell r="M1339">
            <v>1107175.592096</v>
          </cell>
          <cell r="N1339">
            <v>33757.351839999996</v>
          </cell>
          <cell r="O1339">
            <v>19172.864879999997</v>
          </cell>
          <cell r="P1339">
            <v>22.529799999999998</v>
          </cell>
          <cell r="Q1339">
            <v>0</v>
          </cell>
          <cell r="R1339">
            <v>0</v>
          </cell>
          <cell r="S1339">
            <v>0</v>
          </cell>
          <cell r="T1339">
            <v>44.704000000000001</v>
          </cell>
          <cell r="U1339">
            <v>0</v>
          </cell>
          <cell r="V1339">
            <v>0</v>
          </cell>
        </row>
        <row r="1340">
          <cell r="B1340" t="str">
            <v>2L102X76X6.4X9SLBB</v>
          </cell>
          <cell r="C1340">
            <v>17.11384</v>
          </cell>
          <cell r="D1340">
            <v>2180.6407999999997</v>
          </cell>
          <cell r="E1340">
            <v>76.199999999999989</v>
          </cell>
          <cell r="F1340">
            <v>0</v>
          </cell>
          <cell r="G1340">
            <v>0</v>
          </cell>
          <cell r="H1340">
            <v>0</v>
          </cell>
          <cell r="I1340">
            <v>6.35</v>
          </cell>
          <cell r="J1340">
            <v>0</v>
          </cell>
          <cell r="K1340">
            <v>0</v>
          </cell>
          <cell r="L1340">
            <v>0</v>
          </cell>
          <cell r="M1340">
            <v>1107175.592096</v>
          </cell>
          <cell r="N1340">
            <v>33757.351839999996</v>
          </cell>
          <cell r="O1340">
            <v>19172.864879999997</v>
          </cell>
          <cell r="P1340">
            <v>22.529799999999998</v>
          </cell>
          <cell r="Q1340">
            <v>0</v>
          </cell>
          <cell r="R1340">
            <v>0</v>
          </cell>
          <cell r="S1340">
            <v>0</v>
          </cell>
          <cell r="T1340">
            <v>48.26</v>
          </cell>
          <cell r="U1340">
            <v>0</v>
          </cell>
          <cell r="V1340">
            <v>0</v>
          </cell>
        </row>
        <row r="1341">
          <cell r="B1341" t="str">
            <v>2L102X76X6.4X19SLBB</v>
          </cell>
          <cell r="C1341">
            <v>17.11384</v>
          </cell>
          <cell r="D1341">
            <v>2180.6407999999997</v>
          </cell>
          <cell r="E1341">
            <v>76.199999999999989</v>
          </cell>
          <cell r="F1341">
            <v>0</v>
          </cell>
          <cell r="G1341">
            <v>0</v>
          </cell>
          <cell r="H1341">
            <v>0</v>
          </cell>
          <cell r="I1341">
            <v>6.35</v>
          </cell>
          <cell r="J1341">
            <v>0</v>
          </cell>
          <cell r="K1341">
            <v>0</v>
          </cell>
          <cell r="L1341">
            <v>0</v>
          </cell>
          <cell r="M1341">
            <v>1107175.592096</v>
          </cell>
          <cell r="N1341">
            <v>33757.351839999996</v>
          </cell>
          <cell r="O1341">
            <v>19172.864879999997</v>
          </cell>
          <cell r="P1341">
            <v>22.529799999999998</v>
          </cell>
          <cell r="Q1341">
            <v>0</v>
          </cell>
          <cell r="R1341">
            <v>0</v>
          </cell>
          <cell r="S1341">
            <v>0</v>
          </cell>
          <cell r="T1341">
            <v>51.815999999999995</v>
          </cell>
          <cell r="U1341">
            <v>0</v>
          </cell>
          <cell r="V1341">
            <v>0</v>
          </cell>
        </row>
        <row r="1342">
          <cell r="B1342" t="str">
            <v>2L89X76X12.7SLBB</v>
          </cell>
          <cell r="C1342">
            <v>30.656096000000002</v>
          </cell>
          <cell r="D1342">
            <v>3896.7664</v>
          </cell>
          <cell r="E1342">
            <v>76.199999999999989</v>
          </cell>
          <cell r="F1342">
            <v>0</v>
          </cell>
          <cell r="G1342">
            <v>0</v>
          </cell>
          <cell r="H1342">
            <v>0</v>
          </cell>
          <cell r="I1342">
            <v>12.7</v>
          </cell>
          <cell r="J1342">
            <v>0</v>
          </cell>
          <cell r="K1342">
            <v>0</v>
          </cell>
          <cell r="L1342">
            <v>0</v>
          </cell>
          <cell r="M1342">
            <v>1935476.12904</v>
          </cell>
          <cell r="N1342">
            <v>64565.032159999995</v>
          </cell>
          <cell r="O1342">
            <v>35723.79952</v>
          </cell>
          <cell r="P1342">
            <v>22.2758</v>
          </cell>
          <cell r="Q1342">
            <v>0</v>
          </cell>
          <cell r="R1342">
            <v>0</v>
          </cell>
          <cell r="S1342">
            <v>0</v>
          </cell>
          <cell r="T1342">
            <v>39.369999999999997</v>
          </cell>
          <cell r="U1342">
            <v>0</v>
          </cell>
          <cell r="V1342">
            <v>0</v>
          </cell>
        </row>
        <row r="1343">
          <cell r="B1343" t="str">
            <v>2L89X76X12.7X9SLBB</v>
          </cell>
          <cell r="C1343">
            <v>30.656096000000002</v>
          </cell>
          <cell r="D1343">
            <v>3896.7664</v>
          </cell>
          <cell r="E1343">
            <v>76.199999999999989</v>
          </cell>
          <cell r="F1343">
            <v>0</v>
          </cell>
          <cell r="G1343">
            <v>0</v>
          </cell>
          <cell r="H1343">
            <v>0</v>
          </cell>
          <cell r="I1343">
            <v>12.7</v>
          </cell>
          <cell r="J1343">
            <v>0</v>
          </cell>
          <cell r="K1343">
            <v>0</v>
          </cell>
          <cell r="L1343">
            <v>0</v>
          </cell>
          <cell r="M1343">
            <v>1935476.12904</v>
          </cell>
          <cell r="N1343">
            <v>64565.032159999995</v>
          </cell>
          <cell r="O1343">
            <v>35723.79952</v>
          </cell>
          <cell r="P1343">
            <v>22.2758</v>
          </cell>
          <cell r="Q1343">
            <v>0</v>
          </cell>
          <cell r="R1343">
            <v>0</v>
          </cell>
          <cell r="S1343">
            <v>0</v>
          </cell>
          <cell r="T1343">
            <v>42.925999999999995</v>
          </cell>
          <cell r="U1343">
            <v>0</v>
          </cell>
          <cell r="V1343">
            <v>0</v>
          </cell>
        </row>
        <row r="1344">
          <cell r="B1344" t="str">
            <v>2L89X76X12.7X19SLBB</v>
          </cell>
          <cell r="C1344">
            <v>30.656096000000002</v>
          </cell>
          <cell r="D1344">
            <v>3896.7664</v>
          </cell>
          <cell r="E1344">
            <v>76.199999999999989</v>
          </cell>
          <cell r="F1344">
            <v>0</v>
          </cell>
          <cell r="G1344">
            <v>0</v>
          </cell>
          <cell r="H1344">
            <v>0</v>
          </cell>
          <cell r="I1344">
            <v>12.7</v>
          </cell>
          <cell r="J1344">
            <v>0</v>
          </cell>
          <cell r="K1344">
            <v>0</v>
          </cell>
          <cell r="L1344">
            <v>0</v>
          </cell>
          <cell r="M1344">
            <v>1935476.12904</v>
          </cell>
          <cell r="N1344">
            <v>64565.032159999995</v>
          </cell>
          <cell r="O1344">
            <v>35723.79952</v>
          </cell>
          <cell r="P1344">
            <v>22.2758</v>
          </cell>
          <cell r="Q1344">
            <v>0</v>
          </cell>
          <cell r="R1344">
            <v>0</v>
          </cell>
          <cell r="S1344">
            <v>0</v>
          </cell>
          <cell r="T1344">
            <v>46.735999999999997</v>
          </cell>
          <cell r="U1344">
            <v>0</v>
          </cell>
          <cell r="V1344">
            <v>0</v>
          </cell>
        </row>
        <row r="1345">
          <cell r="B1345" t="str">
            <v>2L89X76X11.1SLBB</v>
          </cell>
          <cell r="C1345">
            <v>27.084511999999997</v>
          </cell>
          <cell r="D1345">
            <v>3445.1543999999999</v>
          </cell>
          <cell r="E1345">
            <v>76.199999999999989</v>
          </cell>
          <cell r="F1345">
            <v>0</v>
          </cell>
          <cell r="G1345">
            <v>0</v>
          </cell>
          <cell r="H1345">
            <v>0</v>
          </cell>
          <cell r="I1345">
            <v>11.112499999999999</v>
          </cell>
          <cell r="J1345">
            <v>0</v>
          </cell>
          <cell r="K1345">
            <v>0</v>
          </cell>
          <cell r="L1345">
            <v>0</v>
          </cell>
          <cell r="M1345">
            <v>1739847.3590079998</v>
          </cell>
          <cell r="N1345">
            <v>57190.853360000001</v>
          </cell>
          <cell r="O1345">
            <v>31790.904159999995</v>
          </cell>
          <cell r="P1345">
            <v>22.478999999999999</v>
          </cell>
          <cell r="Q1345">
            <v>0</v>
          </cell>
          <cell r="R1345">
            <v>0</v>
          </cell>
          <cell r="S1345">
            <v>0</v>
          </cell>
          <cell r="T1345">
            <v>39.116</v>
          </cell>
          <cell r="U1345">
            <v>0</v>
          </cell>
          <cell r="V1345">
            <v>0</v>
          </cell>
        </row>
        <row r="1346">
          <cell r="B1346" t="str">
            <v>2L89X76X11.1X9SLBB</v>
          </cell>
          <cell r="C1346">
            <v>27.084511999999997</v>
          </cell>
          <cell r="D1346">
            <v>3445.1543999999999</v>
          </cell>
          <cell r="E1346">
            <v>76.199999999999989</v>
          </cell>
          <cell r="F1346">
            <v>0</v>
          </cell>
          <cell r="G1346">
            <v>0</v>
          </cell>
          <cell r="H1346">
            <v>0</v>
          </cell>
          <cell r="I1346">
            <v>11.112499999999999</v>
          </cell>
          <cell r="J1346">
            <v>0</v>
          </cell>
          <cell r="K1346">
            <v>0</v>
          </cell>
          <cell r="L1346">
            <v>0</v>
          </cell>
          <cell r="M1346">
            <v>1739847.3590079998</v>
          </cell>
          <cell r="N1346">
            <v>57190.853360000001</v>
          </cell>
          <cell r="O1346">
            <v>31790.904159999995</v>
          </cell>
          <cell r="P1346">
            <v>22.478999999999999</v>
          </cell>
          <cell r="Q1346">
            <v>0</v>
          </cell>
          <cell r="R1346">
            <v>0</v>
          </cell>
          <cell r="S1346">
            <v>0</v>
          </cell>
          <cell r="T1346">
            <v>42.417999999999999</v>
          </cell>
          <cell r="U1346">
            <v>0</v>
          </cell>
          <cell r="V1346">
            <v>0</v>
          </cell>
        </row>
        <row r="1347">
          <cell r="B1347" t="str">
            <v>2L89X76X11.1X19SLBB</v>
          </cell>
          <cell r="C1347">
            <v>27.084511999999997</v>
          </cell>
          <cell r="D1347">
            <v>3445.1543999999999</v>
          </cell>
          <cell r="E1347">
            <v>76.199999999999989</v>
          </cell>
          <cell r="F1347">
            <v>0</v>
          </cell>
          <cell r="G1347">
            <v>0</v>
          </cell>
          <cell r="H1347">
            <v>0</v>
          </cell>
          <cell r="I1347">
            <v>11.112499999999999</v>
          </cell>
          <cell r="J1347">
            <v>0</v>
          </cell>
          <cell r="K1347">
            <v>0</v>
          </cell>
          <cell r="L1347">
            <v>0</v>
          </cell>
          <cell r="M1347">
            <v>1739847.3590079998</v>
          </cell>
          <cell r="N1347">
            <v>57190.853360000001</v>
          </cell>
          <cell r="O1347">
            <v>31790.904159999995</v>
          </cell>
          <cell r="P1347">
            <v>22.478999999999999</v>
          </cell>
          <cell r="Q1347">
            <v>0</v>
          </cell>
          <cell r="R1347">
            <v>0</v>
          </cell>
          <cell r="S1347">
            <v>0</v>
          </cell>
          <cell r="T1347">
            <v>46.228000000000002</v>
          </cell>
          <cell r="U1347">
            <v>0</v>
          </cell>
          <cell r="V1347">
            <v>0</v>
          </cell>
        </row>
        <row r="1348">
          <cell r="B1348" t="str">
            <v>2L89X76X9.5SLBB</v>
          </cell>
          <cell r="C1348">
            <v>23.512927999999999</v>
          </cell>
          <cell r="D1348">
            <v>2987.0907999999999</v>
          </cell>
          <cell r="E1348">
            <v>76.199999999999989</v>
          </cell>
          <cell r="F1348">
            <v>0</v>
          </cell>
          <cell r="G1348">
            <v>0</v>
          </cell>
          <cell r="H1348">
            <v>0</v>
          </cell>
          <cell r="I1348">
            <v>9.5249999999999986</v>
          </cell>
          <cell r="J1348">
            <v>0</v>
          </cell>
          <cell r="K1348">
            <v>0</v>
          </cell>
          <cell r="L1348">
            <v>0</v>
          </cell>
          <cell r="M1348">
            <v>1535893.9604639998</v>
          </cell>
          <cell r="N1348">
            <v>49816.674559999999</v>
          </cell>
          <cell r="O1348">
            <v>27694.138159999995</v>
          </cell>
          <cell r="P1348">
            <v>22.6568</v>
          </cell>
          <cell r="Q1348">
            <v>0</v>
          </cell>
          <cell r="R1348">
            <v>0</v>
          </cell>
          <cell r="S1348">
            <v>0</v>
          </cell>
          <cell r="T1348">
            <v>38.607999999999997</v>
          </cell>
          <cell r="U1348">
            <v>0</v>
          </cell>
          <cell r="V1348">
            <v>0</v>
          </cell>
        </row>
        <row r="1349">
          <cell r="B1349" t="str">
            <v>2L89X76X9.5X9SLBB</v>
          </cell>
          <cell r="C1349">
            <v>23.512927999999999</v>
          </cell>
          <cell r="D1349">
            <v>2987.0907999999999</v>
          </cell>
          <cell r="E1349">
            <v>76.199999999999989</v>
          </cell>
          <cell r="F1349">
            <v>0</v>
          </cell>
          <cell r="G1349">
            <v>0</v>
          </cell>
          <cell r="H1349">
            <v>0</v>
          </cell>
          <cell r="I1349">
            <v>9.5249999999999986</v>
          </cell>
          <cell r="J1349">
            <v>0</v>
          </cell>
          <cell r="K1349">
            <v>0</v>
          </cell>
          <cell r="L1349">
            <v>0</v>
          </cell>
          <cell r="M1349">
            <v>1535893.9604639998</v>
          </cell>
          <cell r="N1349">
            <v>49816.674559999999</v>
          </cell>
          <cell r="O1349">
            <v>27694.138159999995</v>
          </cell>
          <cell r="P1349">
            <v>22.6568</v>
          </cell>
          <cell r="Q1349">
            <v>0</v>
          </cell>
          <cell r="R1349">
            <v>0</v>
          </cell>
          <cell r="S1349">
            <v>0</v>
          </cell>
          <cell r="T1349">
            <v>42.163999999999994</v>
          </cell>
          <cell r="U1349">
            <v>0</v>
          </cell>
          <cell r="V1349">
            <v>0</v>
          </cell>
        </row>
        <row r="1350">
          <cell r="B1350" t="str">
            <v>2L89X76X9.5X19SLBB</v>
          </cell>
          <cell r="C1350">
            <v>23.512927999999999</v>
          </cell>
          <cell r="D1350">
            <v>2987.0907999999999</v>
          </cell>
          <cell r="E1350">
            <v>76.199999999999989</v>
          </cell>
          <cell r="F1350">
            <v>0</v>
          </cell>
          <cell r="G1350">
            <v>0</v>
          </cell>
          <cell r="H1350">
            <v>0</v>
          </cell>
          <cell r="I1350">
            <v>9.5249999999999986</v>
          </cell>
          <cell r="J1350">
            <v>0</v>
          </cell>
          <cell r="K1350">
            <v>0</v>
          </cell>
          <cell r="L1350">
            <v>0</v>
          </cell>
          <cell r="M1350">
            <v>1535893.9604639998</v>
          </cell>
          <cell r="N1350">
            <v>49816.674559999999</v>
          </cell>
          <cell r="O1350">
            <v>27694.138159999995</v>
          </cell>
          <cell r="P1350">
            <v>22.6568</v>
          </cell>
          <cell r="Q1350">
            <v>0</v>
          </cell>
          <cell r="R1350">
            <v>0</v>
          </cell>
          <cell r="S1350">
            <v>0</v>
          </cell>
          <cell r="T1350">
            <v>45.973999999999997</v>
          </cell>
          <cell r="U1350">
            <v>0</v>
          </cell>
          <cell r="V1350">
            <v>0</v>
          </cell>
        </row>
        <row r="1351">
          <cell r="B1351" t="str">
            <v>2L89X76X7.9SLBB</v>
          </cell>
          <cell r="C1351">
            <v>19.792528000000001</v>
          </cell>
          <cell r="D1351">
            <v>2522.5756000000001</v>
          </cell>
          <cell r="E1351">
            <v>76.199999999999989</v>
          </cell>
          <cell r="F1351">
            <v>0</v>
          </cell>
          <cell r="G1351">
            <v>0</v>
          </cell>
          <cell r="H1351">
            <v>0</v>
          </cell>
          <cell r="I1351">
            <v>7.9375</v>
          </cell>
          <cell r="J1351">
            <v>0</v>
          </cell>
          <cell r="K1351">
            <v>0</v>
          </cell>
          <cell r="L1351">
            <v>0</v>
          </cell>
          <cell r="M1351">
            <v>1315291.3048959998</v>
          </cell>
          <cell r="N1351">
            <v>41950.883839999995</v>
          </cell>
          <cell r="O1351">
            <v>23597.372159999995</v>
          </cell>
          <cell r="P1351">
            <v>22.86</v>
          </cell>
          <cell r="Q1351">
            <v>0</v>
          </cell>
          <cell r="R1351">
            <v>0</v>
          </cell>
          <cell r="S1351">
            <v>0</v>
          </cell>
          <cell r="T1351">
            <v>38.353999999999999</v>
          </cell>
          <cell r="U1351">
            <v>0</v>
          </cell>
          <cell r="V1351">
            <v>0</v>
          </cell>
        </row>
        <row r="1352">
          <cell r="B1352" t="str">
            <v>2L89X76X7.9X9SLBB</v>
          </cell>
          <cell r="C1352">
            <v>19.792528000000001</v>
          </cell>
          <cell r="D1352">
            <v>2522.5756000000001</v>
          </cell>
          <cell r="E1352">
            <v>76.199999999999989</v>
          </cell>
          <cell r="F1352">
            <v>0</v>
          </cell>
          <cell r="G1352">
            <v>0</v>
          </cell>
          <cell r="H1352">
            <v>0</v>
          </cell>
          <cell r="I1352">
            <v>7.9375</v>
          </cell>
          <cell r="J1352">
            <v>0</v>
          </cell>
          <cell r="K1352">
            <v>0</v>
          </cell>
          <cell r="L1352">
            <v>0</v>
          </cell>
          <cell r="M1352">
            <v>1315291.3048959998</v>
          </cell>
          <cell r="N1352">
            <v>41950.883839999995</v>
          </cell>
          <cell r="O1352">
            <v>23597.372159999995</v>
          </cell>
          <cell r="P1352">
            <v>22.86</v>
          </cell>
          <cell r="Q1352">
            <v>0</v>
          </cell>
          <cell r="R1352">
            <v>0</v>
          </cell>
          <cell r="S1352">
            <v>0</v>
          </cell>
          <cell r="T1352">
            <v>41.91</v>
          </cell>
          <cell r="U1352">
            <v>0</v>
          </cell>
          <cell r="V1352">
            <v>0</v>
          </cell>
        </row>
        <row r="1353">
          <cell r="B1353" t="str">
            <v>2L89X76X7.9X19SLBB</v>
          </cell>
          <cell r="C1353">
            <v>19.792528000000001</v>
          </cell>
          <cell r="D1353">
            <v>2522.5756000000001</v>
          </cell>
          <cell r="E1353">
            <v>76.199999999999989</v>
          </cell>
          <cell r="F1353">
            <v>0</v>
          </cell>
          <cell r="G1353">
            <v>0</v>
          </cell>
          <cell r="H1353">
            <v>0</v>
          </cell>
          <cell r="I1353">
            <v>7.9375</v>
          </cell>
          <cell r="J1353">
            <v>0</v>
          </cell>
          <cell r="K1353">
            <v>0</v>
          </cell>
          <cell r="L1353">
            <v>0</v>
          </cell>
          <cell r="M1353">
            <v>1315291.3048959998</v>
          </cell>
          <cell r="N1353">
            <v>41950.883839999995</v>
          </cell>
          <cell r="O1353">
            <v>23597.372159999995</v>
          </cell>
          <cell r="P1353">
            <v>22.86</v>
          </cell>
          <cell r="Q1353">
            <v>0</v>
          </cell>
          <cell r="R1353">
            <v>0</v>
          </cell>
          <cell r="S1353">
            <v>0</v>
          </cell>
          <cell r="T1353">
            <v>45.466000000000001</v>
          </cell>
          <cell r="U1353">
            <v>0</v>
          </cell>
          <cell r="V1353">
            <v>0</v>
          </cell>
        </row>
        <row r="1354">
          <cell r="B1354" t="str">
            <v>2L89X76X6.4SLBB</v>
          </cell>
          <cell r="C1354">
            <v>16.072127999999999</v>
          </cell>
          <cell r="D1354">
            <v>2038.7056</v>
          </cell>
          <cell r="E1354">
            <v>76.199999999999989</v>
          </cell>
          <cell r="F1354">
            <v>0</v>
          </cell>
          <cell r="G1354">
            <v>0</v>
          </cell>
          <cell r="H1354">
            <v>0</v>
          </cell>
          <cell r="I1354">
            <v>6.35</v>
          </cell>
          <cell r="J1354">
            <v>0</v>
          </cell>
          <cell r="K1354">
            <v>0</v>
          </cell>
          <cell r="L1354">
            <v>0</v>
          </cell>
          <cell r="M1354">
            <v>1086364.0208159999</v>
          </cell>
          <cell r="N1354">
            <v>34085.093119999998</v>
          </cell>
          <cell r="O1354">
            <v>19172.864879999997</v>
          </cell>
          <cell r="P1354">
            <v>23.063199999999998</v>
          </cell>
          <cell r="Q1354">
            <v>0</v>
          </cell>
          <cell r="R1354">
            <v>0</v>
          </cell>
          <cell r="S1354">
            <v>0</v>
          </cell>
          <cell r="T1354">
            <v>38.099999999999994</v>
          </cell>
          <cell r="U1354">
            <v>0</v>
          </cell>
          <cell r="V1354">
            <v>0</v>
          </cell>
        </row>
        <row r="1355">
          <cell r="B1355" t="str">
            <v>2L89X76X6.4X9SLBB</v>
          </cell>
          <cell r="C1355">
            <v>16.072127999999999</v>
          </cell>
          <cell r="D1355">
            <v>2038.7056</v>
          </cell>
          <cell r="E1355">
            <v>76.199999999999989</v>
          </cell>
          <cell r="F1355">
            <v>0</v>
          </cell>
          <cell r="G1355">
            <v>0</v>
          </cell>
          <cell r="H1355">
            <v>0</v>
          </cell>
          <cell r="I1355">
            <v>6.35</v>
          </cell>
          <cell r="J1355">
            <v>0</v>
          </cell>
          <cell r="K1355">
            <v>0</v>
          </cell>
          <cell r="L1355">
            <v>0</v>
          </cell>
          <cell r="M1355">
            <v>1086364.0208159999</v>
          </cell>
          <cell r="N1355">
            <v>34085.093119999998</v>
          </cell>
          <cell r="O1355">
            <v>19172.864879999997</v>
          </cell>
          <cell r="P1355">
            <v>23.063199999999998</v>
          </cell>
          <cell r="Q1355">
            <v>0</v>
          </cell>
          <cell r="R1355">
            <v>0</v>
          </cell>
          <cell r="S1355">
            <v>0</v>
          </cell>
          <cell r="T1355">
            <v>41.401999999999994</v>
          </cell>
          <cell r="U1355">
            <v>0</v>
          </cell>
          <cell r="V1355">
            <v>0</v>
          </cell>
        </row>
        <row r="1356">
          <cell r="B1356" t="str">
            <v>2L89X76X6.4X19SLBB</v>
          </cell>
          <cell r="C1356">
            <v>16.072127999999999</v>
          </cell>
          <cell r="D1356">
            <v>2038.7056</v>
          </cell>
          <cell r="E1356">
            <v>76.199999999999989</v>
          </cell>
          <cell r="F1356">
            <v>0</v>
          </cell>
          <cell r="G1356">
            <v>0</v>
          </cell>
          <cell r="H1356">
            <v>0</v>
          </cell>
          <cell r="I1356">
            <v>6.35</v>
          </cell>
          <cell r="J1356">
            <v>0</v>
          </cell>
          <cell r="K1356">
            <v>0</v>
          </cell>
          <cell r="L1356">
            <v>0</v>
          </cell>
          <cell r="M1356">
            <v>1086364.0208159999</v>
          </cell>
          <cell r="N1356">
            <v>34085.093119999998</v>
          </cell>
          <cell r="O1356">
            <v>19172.864879999997</v>
          </cell>
          <cell r="P1356">
            <v>23.063199999999998</v>
          </cell>
          <cell r="Q1356">
            <v>0</v>
          </cell>
          <cell r="R1356">
            <v>0</v>
          </cell>
          <cell r="S1356">
            <v>0</v>
          </cell>
          <cell r="T1356">
            <v>45.211999999999996</v>
          </cell>
          <cell r="U1356">
            <v>0</v>
          </cell>
          <cell r="V1356">
            <v>0</v>
          </cell>
        </row>
        <row r="1357">
          <cell r="B1357" t="str">
            <v>2L89X64X12.7SLBB</v>
          </cell>
          <cell r="C1357">
            <v>27.977408</v>
          </cell>
          <cell r="D1357">
            <v>3567.7348000000002</v>
          </cell>
          <cell r="E1357">
            <v>63.5</v>
          </cell>
          <cell r="F1357">
            <v>0</v>
          </cell>
          <cell r="G1357">
            <v>0</v>
          </cell>
          <cell r="H1357">
            <v>0</v>
          </cell>
          <cell r="I1357">
            <v>12.7</v>
          </cell>
          <cell r="J1357">
            <v>0</v>
          </cell>
          <cell r="K1357">
            <v>0</v>
          </cell>
          <cell r="L1357">
            <v>0</v>
          </cell>
          <cell r="M1357">
            <v>1132149.4776319999</v>
          </cell>
          <cell r="N1357">
            <v>45556.037919999995</v>
          </cell>
          <cell r="O1357">
            <v>24744.466639999999</v>
          </cell>
          <cell r="P1357">
            <v>17.805400000000002</v>
          </cell>
          <cell r="Q1357">
            <v>0</v>
          </cell>
          <cell r="R1357">
            <v>0</v>
          </cell>
          <cell r="S1357">
            <v>0</v>
          </cell>
          <cell r="T1357">
            <v>41.148000000000003</v>
          </cell>
          <cell r="U1357">
            <v>0</v>
          </cell>
          <cell r="V1357">
            <v>0</v>
          </cell>
        </row>
        <row r="1358">
          <cell r="B1358" t="str">
            <v>2L89X64X12.7X9SLBB</v>
          </cell>
          <cell r="C1358">
            <v>27.977408</v>
          </cell>
          <cell r="D1358">
            <v>3567.7348000000002</v>
          </cell>
          <cell r="E1358">
            <v>63.5</v>
          </cell>
          <cell r="F1358">
            <v>0</v>
          </cell>
          <cell r="G1358">
            <v>0</v>
          </cell>
          <cell r="H1358">
            <v>0</v>
          </cell>
          <cell r="I1358">
            <v>12.7</v>
          </cell>
          <cell r="J1358">
            <v>0</v>
          </cell>
          <cell r="K1358">
            <v>0</v>
          </cell>
          <cell r="L1358">
            <v>0</v>
          </cell>
          <cell r="M1358">
            <v>1132149.4776319999</v>
          </cell>
          <cell r="N1358">
            <v>45556.037919999995</v>
          </cell>
          <cell r="O1358">
            <v>24744.466639999999</v>
          </cell>
          <cell r="P1358">
            <v>17.805400000000002</v>
          </cell>
          <cell r="Q1358">
            <v>0</v>
          </cell>
          <cell r="R1358">
            <v>0</v>
          </cell>
          <cell r="S1358">
            <v>0</v>
          </cell>
          <cell r="T1358">
            <v>44.704000000000001</v>
          </cell>
          <cell r="U1358">
            <v>0</v>
          </cell>
          <cell r="V1358">
            <v>0</v>
          </cell>
        </row>
        <row r="1359">
          <cell r="B1359" t="str">
            <v>2L89X64X12.7X19SLBB</v>
          </cell>
          <cell r="C1359">
            <v>27.977408</v>
          </cell>
          <cell r="D1359">
            <v>3567.7348000000002</v>
          </cell>
          <cell r="E1359">
            <v>63.5</v>
          </cell>
          <cell r="F1359">
            <v>0</v>
          </cell>
          <cell r="G1359">
            <v>0</v>
          </cell>
          <cell r="H1359">
            <v>0</v>
          </cell>
          <cell r="I1359">
            <v>12.7</v>
          </cell>
          <cell r="J1359">
            <v>0</v>
          </cell>
          <cell r="K1359">
            <v>0</v>
          </cell>
          <cell r="L1359">
            <v>0</v>
          </cell>
          <cell r="M1359">
            <v>1132149.4776319999</v>
          </cell>
          <cell r="N1359">
            <v>45556.037919999995</v>
          </cell>
          <cell r="O1359">
            <v>24744.466639999999</v>
          </cell>
          <cell r="P1359">
            <v>17.805400000000002</v>
          </cell>
          <cell r="Q1359">
            <v>0</v>
          </cell>
          <cell r="R1359">
            <v>0</v>
          </cell>
          <cell r="S1359">
            <v>0</v>
          </cell>
          <cell r="T1359">
            <v>48.513999999999996</v>
          </cell>
          <cell r="U1359">
            <v>0</v>
          </cell>
          <cell r="V1359">
            <v>0</v>
          </cell>
        </row>
        <row r="1360">
          <cell r="B1360" t="str">
            <v>2L89X64X9.5SLBB</v>
          </cell>
          <cell r="C1360">
            <v>21.578319999999998</v>
          </cell>
          <cell r="D1360">
            <v>2741.93</v>
          </cell>
          <cell r="E1360">
            <v>63.5</v>
          </cell>
          <cell r="F1360">
            <v>0</v>
          </cell>
          <cell r="G1360">
            <v>0</v>
          </cell>
          <cell r="H1360">
            <v>0</v>
          </cell>
          <cell r="I1360">
            <v>9.5249999999999986</v>
          </cell>
          <cell r="J1360">
            <v>0</v>
          </cell>
          <cell r="K1360">
            <v>0</v>
          </cell>
          <cell r="L1360">
            <v>0</v>
          </cell>
          <cell r="M1360">
            <v>903222.19355199987</v>
          </cell>
          <cell r="N1360">
            <v>34904.446319999995</v>
          </cell>
          <cell r="O1360">
            <v>19336.735519999998</v>
          </cell>
          <cell r="P1360">
            <v>18.186399999999999</v>
          </cell>
          <cell r="Q1360">
            <v>0</v>
          </cell>
          <cell r="R1360">
            <v>0</v>
          </cell>
          <cell r="S1360">
            <v>0</v>
          </cell>
          <cell r="T1360">
            <v>40.386000000000003</v>
          </cell>
          <cell r="U1360">
            <v>0</v>
          </cell>
          <cell r="V1360">
            <v>0</v>
          </cell>
        </row>
        <row r="1361">
          <cell r="B1361" t="str">
            <v>2L89X64X9.5X9SLBB</v>
          </cell>
          <cell r="C1361">
            <v>21.578319999999998</v>
          </cell>
          <cell r="D1361">
            <v>2741.93</v>
          </cell>
          <cell r="E1361">
            <v>63.5</v>
          </cell>
          <cell r="F1361">
            <v>0</v>
          </cell>
          <cell r="G1361">
            <v>0</v>
          </cell>
          <cell r="H1361">
            <v>0</v>
          </cell>
          <cell r="I1361">
            <v>9.5249999999999986</v>
          </cell>
          <cell r="J1361">
            <v>0</v>
          </cell>
          <cell r="K1361">
            <v>0</v>
          </cell>
          <cell r="L1361">
            <v>0</v>
          </cell>
          <cell r="M1361">
            <v>903222.19355199987</v>
          </cell>
          <cell r="N1361">
            <v>34904.446319999995</v>
          </cell>
          <cell r="O1361">
            <v>19336.735519999998</v>
          </cell>
          <cell r="P1361">
            <v>18.186399999999999</v>
          </cell>
          <cell r="Q1361">
            <v>0</v>
          </cell>
          <cell r="R1361">
            <v>0</v>
          </cell>
          <cell r="S1361">
            <v>0</v>
          </cell>
          <cell r="T1361">
            <v>43.942</v>
          </cell>
          <cell r="U1361">
            <v>0</v>
          </cell>
          <cell r="V1361">
            <v>0</v>
          </cell>
        </row>
        <row r="1362">
          <cell r="B1362" t="str">
            <v>2L89X64X9.5X19SLBB</v>
          </cell>
          <cell r="C1362">
            <v>21.578319999999998</v>
          </cell>
          <cell r="D1362">
            <v>2741.93</v>
          </cell>
          <cell r="E1362">
            <v>63.5</v>
          </cell>
          <cell r="F1362">
            <v>0</v>
          </cell>
          <cell r="G1362">
            <v>0</v>
          </cell>
          <cell r="H1362">
            <v>0</v>
          </cell>
          <cell r="I1362">
            <v>9.5249999999999986</v>
          </cell>
          <cell r="J1362">
            <v>0</v>
          </cell>
          <cell r="K1362">
            <v>0</v>
          </cell>
          <cell r="L1362">
            <v>0</v>
          </cell>
          <cell r="M1362">
            <v>903222.19355199987</v>
          </cell>
          <cell r="N1362">
            <v>34904.446319999995</v>
          </cell>
          <cell r="O1362">
            <v>19336.735519999998</v>
          </cell>
          <cell r="P1362">
            <v>18.186399999999999</v>
          </cell>
          <cell r="Q1362">
            <v>0</v>
          </cell>
          <cell r="R1362">
            <v>0</v>
          </cell>
          <cell r="S1362">
            <v>0</v>
          </cell>
          <cell r="T1362">
            <v>47.751999999999995</v>
          </cell>
          <cell r="U1362">
            <v>0</v>
          </cell>
          <cell r="V1362">
            <v>0</v>
          </cell>
        </row>
        <row r="1363">
          <cell r="B1363" t="str">
            <v>2L89X64X7.9SLBB</v>
          </cell>
          <cell r="C1363">
            <v>18.155551999999997</v>
          </cell>
          <cell r="D1363">
            <v>2309.6727999999998</v>
          </cell>
          <cell r="E1363">
            <v>63.5</v>
          </cell>
          <cell r="F1363">
            <v>0</v>
          </cell>
          <cell r="G1363">
            <v>0</v>
          </cell>
          <cell r="H1363">
            <v>0</v>
          </cell>
          <cell r="I1363">
            <v>7.9375</v>
          </cell>
          <cell r="J1363">
            <v>0</v>
          </cell>
          <cell r="K1363">
            <v>0</v>
          </cell>
          <cell r="L1363">
            <v>0</v>
          </cell>
          <cell r="M1363">
            <v>778352.76587200002</v>
          </cell>
          <cell r="N1363">
            <v>29496.715199999999</v>
          </cell>
          <cell r="O1363">
            <v>16387.063999999998</v>
          </cell>
          <cell r="P1363">
            <v>18.364199999999997</v>
          </cell>
          <cell r="Q1363">
            <v>0</v>
          </cell>
          <cell r="R1363">
            <v>0</v>
          </cell>
          <cell r="S1363">
            <v>0</v>
          </cell>
          <cell r="T1363">
            <v>40.131999999999998</v>
          </cell>
          <cell r="U1363">
            <v>0</v>
          </cell>
          <cell r="V1363">
            <v>0</v>
          </cell>
        </row>
        <row r="1364">
          <cell r="B1364" t="str">
            <v>2L89X64X7.9X9SLBB</v>
          </cell>
          <cell r="C1364">
            <v>18.155551999999997</v>
          </cell>
          <cell r="D1364">
            <v>2309.6727999999998</v>
          </cell>
          <cell r="E1364">
            <v>63.5</v>
          </cell>
          <cell r="F1364">
            <v>0</v>
          </cell>
          <cell r="G1364">
            <v>0</v>
          </cell>
          <cell r="H1364">
            <v>0</v>
          </cell>
          <cell r="I1364">
            <v>7.9375</v>
          </cell>
          <cell r="J1364">
            <v>0</v>
          </cell>
          <cell r="K1364">
            <v>0</v>
          </cell>
          <cell r="L1364">
            <v>0</v>
          </cell>
          <cell r="M1364">
            <v>778352.76587200002</v>
          </cell>
          <cell r="N1364">
            <v>29496.715199999999</v>
          </cell>
          <cell r="O1364">
            <v>16387.063999999998</v>
          </cell>
          <cell r="P1364">
            <v>18.364199999999997</v>
          </cell>
          <cell r="Q1364">
            <v>0</v>
          </cell>
          <cell r="R1364">
            <v>0</v>
          </cell>
          <cell r="S1364">
            <v>0</v>
          </cell>
          <cell r="T1364">
            <v>43.687999999999995</v>
          </cell>
          <cell r="U1364">
            <v>0</v>
          </cell>
          <cell r="V1364">
            <v>0</v>
          </cell>
        </row>
        <row r="1365">
          <cell r="B1365" t="str">
            <v>2L89X64X7.9X19SLBB</v>
          </cell>
          <cell r="C1365">
            <v>18.155551999999997</v>
          </cell>
          <cell r="D1365">
            <v>2309.6727999999998</v>
          </cell>
          <cell r="E1365">
            <v>63.5</v>
          </cell>
          <cell r="F1365">
            <v>0</v>
          </cell>
          <cell r="G1365">
            <v>0</v>
          </cell>
          <cell r="H1365">
            <v>0</v>
          </cell>
          <cell r="I1365">
            <v>7.9375</v>
          </cell>
          <cell r="J1365">
            <v>0</v>
          </cell>
          <cell r="K1365">
            <v>0</v>
          </cell>
          <cell r="L1365">
            <v>0</v>
          </cell>
          <cell r="M1365">
            <v>778352.76587200002</v>
          </cell>
          <cell r="N1365">
            <v>29496.715199999999</v>
          </cell>
          <cell r="O1365">
            <v>16387.063999999998</v>
          </cell>
          <cell r="P1365">
            <v>18.364199999999997</v>
          </cell>
          <cell r="Q1365">
            <v>0</v>
          </cell>
          <cell r="R1365">
            <v>0</v>
          </cell>
          <cell r="S1365">
            <v>0</v>
          </cell>
          <cell r="T1365">
            <v>47.497999999999998</v>
          </cell>
          <cell r="U1365">
            <v>0</v>
          </cell>
          <cell r="V1365">
            <v>0</v>
          </cell>
        </row>
        <row r="1366">
          <cell r="B1366" t="str">
            <v>2L89X64X6.4SLBB</v>
          </cell>
          <cell r="C1366">
            <v>14.703020800000001</v>
          </cell>
          <cell r="D1366">
            <v>1870.9639999999999</v>
          </cell>
          <cell r="E1366">
            <v>63.5</v>
          </cell>
          <cell r="F1366">
            <v>0</v>
          </cell>
          <cell r="G1366">
            <v>0</v>
          </cell>
          <cell r="H1366">
            <v>0</v>
          </cell>
          <cell r="I1366">
            <v>6.35</v>
          </cell>
          <cell r="J1366">
            <v>0</v>
          </cell>
          <cell r="K1366">
            <v>0</v>
          </cell>
          <cell r="L1366">
            <v>0</v>
          </cell>
          <cell r="M1366">
            <v>645158.70967999997</v>
          </cell>
          <cell r="N1366">
            <v>23925.113439999997</v>
          </cell>
          <cell r="O1366">
            <v>13421.005416</v>
          </cell>
          <cell r="P1366">
            <v>18.567399999999999</v>
          </cell>
          <cell r="Q1366">
            <v>0</v>
          </cell>
          <cell r="R1366">
            <v>0</v>
          </cell>
          <cell r="S1366">
            <v>0</v>
          </cell>
          <cell r="T1366">
            <v>39.878</v>
          </cell>
          <cell r="U1366">
            <v>0</v>
          </cell>
          <cell r="V1366">
            <v>0</v>
          </cell>
        </row>
        <row r="1367">
          <cell r="B1367" t="str">
            <v>2L89X64X6.4X9SLBB</v>
          </cell>
          <cell r="C1367">
            <v>14.703020800000001</v>
          </cell>
          <cell r="D1367">
            <v>1870.9639999999999</v>
          </cell>
          <cell r="E1367">
            <v>63.5</v>
          </cell>
          <cell r="F1367">
            <v>0</v>
          </cell>
          <cell r="G1367">
            <v>0</v>
          </cell>
          <cell r="H1367">
            <v>0</v>
          </cell>
          <cell r="I1367">
            <v>6.35</v>
          </cell>
          <cell r="J1367">
            <v>0</v>
          </cell>
          <cell r="K1367">
            <v>0</v>
          </cell>
          <cell r="L1367">
            <v>0</v>
          </cell>
          <cell r="M1367">
            <v>645158.70967999997</v>
          </cell>
          <cell r="N1367">
            <v>23925.113439999997</v>
          </cell>
          <cell r="O1367">
            <v>13421.005416</v>
          </cell>
          <cell r="P1367">
            <v>18.567399999999999</v>
          </cell>
          <cell r="Q1367">
            <v>0</v>
          </cell>
          <cell r="R1367">
            <v>0</v>
          </cell>
          <cell r="S1367">
            <v>0</v>
          </cell>
          <cell r="T1367">
            <v>43.18</v>
          </cell>
          <cell r="U1367">
            <v>0</v>
          </cell>
          <cell r="V1367">
            <v>0</v>
          </cell>
        </row>
        <row r="1368">
          <cell r="B1368" t="str">
            <v>2L89X64X6.4X19SLBB</v>
          </cell>
          <cell r="C1368">
            <v>14.703020800000001</v>
          </cell>
          <cell r="D1368">
            <v>1870.9639999999999</v>
          </cell>
          <cell r="E1368">
            <v>63.5</v>
          </cell>
          <cell r="F1368">
            <v>0</v>
          </cell>
          <cell r="G1368">
            <v>0</v>
          </cell>
          <cell r="H1368">
            <v>0</v>
          </cell>
          <cell r="I1368">
            <v>6.35</v>
          </cell>
          <cell r="J1368">
            <v>0</v>
          </cell>
          <cell r="K1368">
            <v>0</v>
          </cell>
          <cell r="L1368">
            <v>0</v>
          </cell>
          <cell r="M1368">
            <v>645158.70967999997</v>
          </cell>
          <cell r="N1368">
            <v>23925.113439999997</v>
          </cell>
          <cell r="O1368">
            <v>13421.005416</v>
          </cell>
          <cell r="P1368">
            <v>18.567399999999999</v>
          </cell>
          <cell r="Q1368">
            <v>0</v>
          </cell>
          <cell r="R1368">
            <v>0</v>
          </cell>
          <cell r="S1368">
            <v>0</v>
          </cell>
          <cell r="T1368">
            <v>46.99</v>
          </cell>
          <cell r="U1368">
            <v>0</v>
          </cell>
          <cell r="V1368">
            <v>0</v>
          </cell>
        </row>
        <row r="1369">
          <cell r="B1369" t="str">
            <v>2L76X64X12.7SLBB</v>
          </cell>
          <cell r="C1369">
            <v>25.447535999999999</v>
          </cell>
          <cell r="D1369">
            <v>3232.2515999999996</v>
          </cell>
          <cell r="E1369">
            <v>63.5</v>
          </cell>
          <cell r="F1369">
            <v>0</v>
          </cell>
          <cell r="G1369">
            <v>0</v>
          </cell>
          <cell r="H1369">
            <v>0</v>
          </cell>
          <cell r="I1369">
            <v>12.7</v>
          </cell>
          <cell r="J1369">
            <v>0</v>
          </cell>
          <cell r="K1369">
            <v>0</v>
          </cell>
          <cell r="L1369">
            <v>0</v>
          </cell>
          <cell r="M1369">
            <v>1073877.0780479999</v>
          </cell>
          <cell r="N1369">
            <v>43917.33152</v>
          </cell>
          <cell r="O1369">
            <v>24088.984079999998</v>
          </cell>
          <cell r="P1369">
            <v>18.237199999999998</v>
          </cell>
          <cell r="Q1369">
            <v>0</v>
          </cell>
          <cell r="R1369">
            <v>0</v>
          </cell>
          <cell r="S1369">
            <v>0</v>
          </cell>
          <cell r="T1369">
            <v>34.29</v>
          </cell>
          <cell r="U1369">
            <v>0</v>
          </cell>
          <cell r="V1369">
            <v>0</v>
          </cell>
        </row>
        <row r="1370">
          <cell r="B1370" t="str">
            <v>2L76X64X12.7X9SLBB</v>
          </cell>
          <cell r="C1370">
            <v>25.447535999999999</v>
          </cell>
          <cell r="D1370">
            <v>3232.2515999999996</v>
          </cell>
          <cell r="E1370">
            <v>63.5</v>
          </cell>
          <cell r="F1370">
            <v>0</v>
          </cell>
          <cell r="G1370">
            <v>0</v>
          </cell>
          <cell r="H1370">
            <v>0</v>
          </cell>
          <cell r="I1370">
            <v>12.7</v>
          </cell>
          <cell r="J1370">
            <v>0</v>
          </cell>
          <cell r="K1370">
            <v>0</v>
          </cell>
          <cell r="L1370">
            <v>0</v>
          </cell>
          <cell r="M1370">
            <v>1073877.0780479999</v>
          </cell>
          <cell r="N1370">
            <v>43917.33152</v>
          </cell>
          <cell r="O1370">
            <v>24088.984079999998</v>
          </cell>
          <cell r="P1370">
            <v>18.237199999999998</v>
          </cell>
          <cell r="Q1370">
            <v>0</v>
          </cell>
          <cell r="R1370">
            <v>0</v>
          </cell>
          <cell r="S1370">
            <v>0</v>
          </cell>
          <cell r="T1370">
            <v>37.845999999999997</v>
          </cell>
          <cell r="U1370">
            <v>0</v>
          </cell>
          <cell r="V1370">
            <v>0</v>
          </cell>
        </row>
        <row r="1371">
          <cell r="B1371" t="str">
            <v>2L76X64X12.7X19SLBB</v>
          </cell>
          <cell r="C1371">
            <v>25.447535999999999</v>
          </cell>
          <cell r="D1371">
            <v>3232.2515999999996</v>
          </cell>
          <cell r="E1371">
            <v>63.5</v>
          </cell>
          <cell r="F1371">
            <v>0</v>
          </cell>
          <cell r="G1371">
            <v>0</v>
          </cell>
          <cell r="H1371">
            <v>0</v>
          </cell>
          <cell r="I1371">
            <v>12.7</v>
          </cell>
          <cell r="J1371">
            <v>0</v>
          </cell>
          <cell r="K1371">
            <v>0</v>
          </cell>
          <cell r="L1371">
            <v>0</v>
          </cell>
          <cell r="M1371">
            <v>1073877.0780479999</v>
          </cell>
          <cell r="N1371">
            <v>43917.33152</v>
          </cell>
          <cell r="O1371">
            <v>24088.984079999998</v>
          </cell>
          <cell r="P1371">
            <v>18.237199999999998</v>
          </cell>
          <cell r="Q1371">
            <v>0</v>
          </cell>
          <cell r="R1371">
            <v>0</v>
          </cell>
          <cell r="S1371">
            <v>0</v>
          </cell>
          <cell r="T1371">
            <v>41.655999999999992</v>
          </cell>
          <cell r="U1371">
            <v>0</v>
          </cell>
          <cell r="V1371">
            <v>0</v>
          </cell>
        </row>
        <row r="1372">
          <cell r="B1372" t="str">
            <v>2L76X64X11.1SLBB</v>
          </cell>
          <cell r="C1372">
            <v>22.471215999999998</v>
          </cell>
          <cell r="D1372">
            <v>2864.5104000000001</v>
          </cell>
          <cell r="E1372">
            <v>63.5</v>
          </cell>
          <cell r="F1372">
            <v>0</v>
          </cell>
          <cell r="G1372">
            <v>0</v>
          </cell>
          <cell r="H1372">
            <v>0</v>
          </cell>
          <cell r="I1372">
            <v>11.112499999999999</v>
          </cell>
          <cell r="J1372">
            <v>0</v>
          </cell>
          <cell r="K1372">
            <v>0</v>
          </cell>
          <cell r="L1372">
            <v>0</v>
          </cell>
          <cell r="M1372">
            <v>969819.22164799995</v>
          </cell>
          <cell r="N1372">
            <v>39001.212319999991</v>
          </cell>
          <cell r="O1372">
            <v>21467.05384</v>
          </cell>
          <cell r="P1372">
            <v>18.389599999999998</v>
          </cell>
          <cell r="Q1372">
            <v>0</v>
          </cell>
          <cell r="R1372">
            <v>0</v>
          </cell>
          <cell r="S1372">
            <v>0</v>
          </cell>
          <cell r="T1372">
            <v>34.036000000000001</v>
          </cell>
          <cell r="U1372">
            <v>0</v>
          </cell>
          <cell r="V1372">
            <v>0</v>
          </cell>
        </row>
        <row r="1373">
          <cell r="B1373" t="str">
            <v>2L76X64X11.1X9SLBB</v>
          </cell>
          <cell r="C1373">
            <v>22.471215999999998</v>
          </cell>
          <cell r="D1373">
            <v>2864.5104000000001</v>
          </cell>
          <cell r="E1373">
            <v>63.5</v>
          </cell>
          <cell r="F1373">
            <v>0</v>
          </cell>
          <cell r="G1373">
            <v>0</v>
          </cell>
          <cell r="H1373">
            <v>0</v>
          </cell>
          <cell r="I1373">
            <v>11.112499999999999</v>
          </cell>
          <cell r="J1373">
            <v>0</v>
          </cell>
          <cell r="K1373">
            <v>0</v>
          </cell>
          <cell r="L1373">
            <v>0</v>
          </cell>
          <cell r="M1373">
            <v>969819.22164799995</v>
          </cell>
          <cell r="N1373">
            <v>39001.212319999991</v>
          </cell>
          <cell r="O1373">
            <v>21467.05384</v>
          </cell>
          <cell r="P1373">
            <v>18.389599999999998</v>
          </cell>
          <cell r="Q1373">
            <v>0</v>
          </cell>
          <cell r="R1373">
            <v>0</v>
          </cell>
          <cell r="S1373">
            <v>0</v>
          </cell>
          <cell r="T1373">
            <v>37.591999999999999</v>
          </cell>
          <cell r="U1373">
            <v>0</v>
          </cell>
          <cell r="V1373">
            <v>0</v>
          </cell>
        </row>
        <row r="1374">
          <cell r="B1374" t="str">
            <v>2L76X64X11.1X19SLBB</v>
          </cell>
          <cell r="C1374">
            <v>22.471215999999998</v>
          </cell>
          <cell r="D1374">
            <v>2864.5104000000001</v>
          </cell>
          <cell r="E1374">
            <v>63.5</v>
          </cell>
          <cell r="F1374">
            <v>0</v>
          </cell>
          <cell r="G1374">
            <v>0</v>
          </cell>
          <cell r="H1374">
            <v>0</v>
          </cell>
          <cell r="I1374">
            <v>11.112499999999999</v>
          </cell>
          <cell r="J1374">
            <v>0</v>
          </cell>
          <cell r="K1374">
            <v>0</v>
          </cell>
          <cell r="L1374">
            <v>0</v>
          </cell>
          <cell r="M1374">
            <v>969819.22164799995</v>
          </cell>
          <cell r="N1374">
            <v>39001.212319999991</v>
          </cell>
          <cell r="O1374">
            <v>21467.05384</v>
          </cell>
          <cell r="P1374">
            <v>18.389599999999998</v>
          </cell>
          <cell r="Q1374">
            <v>0</v>
          </cell>
          <cell r="R1374">
            <v>0</v>
          </cell>
          <cell r="S1374">
            <v>0</v>
          </cell>
          <cell r="T1374">
            <v>41.401999999999994</v>
          </cell>
          <cell r="U1374">
            <v>0</v>
          </cell>
          <cell r="V1374">
            <v>0</v>
          </cell>
        </row>
        <row r="1375">
          <cell r="B1375" t="str">
            <v>2L76X64X9.5SLBB</v>
          </cell>
          <cell r="C1375">
            <v>19.494895999999997</v>
          </cell>
          <cell r="D1375">
            <v>2490.3175999999999</v>
          </cell>
          <cell r="E1375">
            <v>63.5</v>
          </cell>
          <cell r="F1375">
            <v>0</v>
          </cell>
          <cell r="G1375">
            <v>0</v>
          </cell>
          <cell r="H1375">
            <v>0</v>
          </cell>
          <cell r="I1375">
            <v>9.5249999999999986</v>
          </cell>
          <cell r="J1375">
            <v>0</v>
          </cell>
          <cell r="K1375">
            <v>0</v>
          </cell>
          <cell r="L1375">
            <v>0</v>
          </cell>
          <cell r="M1375">
            <v>857436.73673599993</v>
          </cell>
          <cell r="N1375">
            <v>33921.222479999997</v>
          </cell>
          <cell r="O1375">
            <v>18845.123599999995</v>
          </cell>
          <cell r="P1375">
            <v>18.567399999999999</v>
          </cell>
          <cell r="Q1375">
            <v>0</v>
          </cell>
          <cell r="R1375">
            <v>0</v>
          </cell>
          <cell r="S1375">
            <v>0</v>
          </cell>
          <cell r="T1375">
            <v>33.527999999999999</v>
          </cell>
          <cell r="U1375">
            <v>0</v>
          </cell>
          <cell r="V1375">
            <v>0</v>
          </cell>
        </row>
        <row r="1376">
          <cell r="B1376" t="str">
            <v>2L76X64X9.5X9SLBB</v>
          </cell>
          <cell r="C1376">
            <v>19.494895999999997</v>
          </cell>
          <cell r="D1376">
            <v>2490.3175999999999</v>
          </cell>
          <cell r="E1376">
            <v>63.5</v>
          </cell>
          <cell r="F1376">
            <v>0</v>
          </cell>
          <cell r="G1376">
            <v>0</v>
          </cell>
          <cell r="H1376">
            <v>0</v>
          </cell>
          <cell r="I1376">
            <v>9.5249999999999986</v>
          </cell>
          <cell r="J1376">
            <v>0</v>
          </cell>
          <cell r="K1376">
            <v>0</v>
          </cell>
          <cell r="L1376">
            <v>0</v>
          </cell>
          <cell r="M1376">
            <v>857436.73673599993</v>
          </cell>
          <cell r="N1376">
            <v>33921.222479999997</v>
          </cell>
          <cell r="O1376">
            <v>18845.123599999995</v>
          </cell>
          <cell r="P1376">
            <v>18.567399999999999</v>
          </cell>
          <cell r="Q1376">
            <v>0</v>
          </cell>
          <cell r="R1376">
            <v>0</v>
          </cell>
          <cell r="S1376">
            <v>0</v>
          </cell>
          <cell r="T1376">
            <v>37.083999999999996</v>
          </cell>
          <cell r="U1376">
            <v>0</v>
          </cell>
          <cell r="V1376">
            <v>0</v>
          </cell>
        </row>
        <row r="1377">
          <cell r="B1377" t="str">
            <v>2L76X64X9.5X19SLBB</v>
          </cell>
          <cell r="C1377">
            <v>19.494895999999997</v>
          </cell>
          <cell r="D1377">
            <v>2490.3175999999999</v>
          </cell>
          <cell r="E1377">
            <v>63.5</v>
          </cell>
          <cell r="F1377">
            <v>0</v>
          </cell>
          <cell r="G1377">
            <v>0</v>
          </cell>
          <cell r="H1377">
            <v>0</v>
          </cell>
          <cell r="I1377">
            <v>9.5249999999999986</v>
          </cell>
          <cell r="J1377">
            <v>0</v>
          </cell>
          <cell r="K1377">
            <v>0</v>
          </cell>
          <cell r="L1377">
            <v>0</v>
          </cell>
          <cell r="M1377">
            <v>857436.73673599993</v>
          </cell>
          <cell r="N1377">
            <v>33921.222479999997</v>
          </cell>
          <cell r="O1377">
            <v>18845.123599999995</v>
          </cell>
          <cell r="P1377">
            <v>18.567399999999999</v>
          </cell>
          <cell r="Q1377">
            <v>0</v>
          </cell>
          <cell r="R1377">
            <v>0</v>
          </cell>
          <cell r="S1377">
            <v>0</v>
          </cell>
          <cell r="T1377">
            <v>40.893999999999998</v>
          </cell>
          <cell r="U1377">
            <v>0</v>
          </cell>
          <cell r="V1377">
            <v>0</v>
          </cell>
        </row>
        <row r="1378">
          <cell r="B1378" t="str">
            <v>2L76X64X7.9SLBB</v>
          </cell>
          <cell r="C1378">
            <v>16.518575999999999</v>
          </cell>
          <cell r="D1378">
            <v>2096.77</v>
          </cell>
          <cell r="E1378">
            <v>63.5</v>
          </cell>
          <cell r="F1378">
            <v>0</v>
          </cell>
          <cell r="G1378">
            <v>0</v>
          </cell>
          <cell r="H1378">
            <v>0</v>
          </cell>
          <cell r="I1378">
            <v>7.9375</v>
          </cell>
          <cell r="J1378">
            <v>0</v>
          </cell>
          <cell r="K1378">
            <v>0</v>
          </cell>
          <cell r="L1378">
            <v>0</v>
          </cell>
          <cell r="M1378">
            <v>740891.93756799994</v>
          </cell>
          <cell r="N1378">
            <v>28677.361999999997</v>
          </cell>
          <cell r="O1378">
            <v>15961.000335999997</v>
          </cell>
          <cell r="P1378">
            <v>18.770599999999998</v>
          </cell>
          <cell r="Q1378">
            <v>0</v>
          </cell>
          <cell r="R1378">
            <v>0</v>
          </cell>
          <cell r="S1378">
            <v>0</v>
          </cell>
          <cell r="T1378">
            <v>33.274000000000001</v>
          </cell>
          <cell r="U1378">
            <v>0</v>
          </cell>
          <cell r="V1378">
            <v>0</v>
          </cell>
        </row>
        <row r="1379">
          <cell r="B1379" t="str">
            <v>2L76X64X7.9X9SLBB</v>
          </cell>
          <cell r="C1379">
            <v>16.518575999999999</v>
          </cell>
          <cell r="D1379">
            <v>2096.77</v>
          </cell>
          <cell r="E1379">
            <v>63.5</v>
          </cell>
          <cell r="F1379">
            <v>0</v>
          </cell>
          <cell r="G1379">
            <v>0</v>
          </cell>
          <cell r="H1379">
            <v>0</v>
          </cell>
          <cell r="I1379">
            <v>7.9375</v>
          </cell>
          <cell r="J1379">
            <v>0</v>
          </cell>
          <cell r="K1379">
            <v>0</v>
          </cell>
          <cell r="L1379">
            <v>0</v>
          </cell>
          <cell r="M1379">
            <v>740891.93756799994</v>
          </cell>
          <cell r="N1379">
            <v>28677.361999999997</v>
          </cell>
          <cell r="O1379">
            <v>15961.000335999997</v>
          </cell>
          <cell r="P1379">
            <v>18.770599999999998</v>
          </cell>
          <cell r="Q1379">
            <v>0</v>
          </cell>
          <cell r="R1379">
            <v>0</v>
          </cell>
          <cell r="S1379">
            <v>0</v>
          </cell>
          <cell r="T1379">
            <v>36.83</v>
          </cell>
          <cell r="U1379">
            <v>0</v>
          </cell>
          <cell r="V1379">
            <v>0</v>
          </cell>
        </row>
        <row r="1380">
          <cell r="B1380" t="str">
            <v>2L76X64X7.9X19SLBB</v>
          </cell>
          <cell r="C1380">
            <v>16.518575999999999</v>
          </cell>
          <cell r="D1380">
            <v>2096.77</v>
          </cell>
          <cell r="E1380">
            <v>63.5</v>
          </cell>
          <cell r="F1380">
            <v>0</v>
          </cell>
          <cell r="G1380">
            <v>0</v>
          </cell>
          <cell r="H1380">
            <v>0</v>
          </cell>
          <cell r="I1380">
            <v>7.9375</v>
          </cell>
          <cell r="J1380">
            <v>0</v>
          </cell>
          <cell r="K1380">
            <v>0</v>
          </cell>
          <cell r="L1380">
            <v>0</v>
          </cell>
          <cell r="M1380">
            <v>740891.93756799994</v>
          </cell>
          <cell r="N1380">
            <v>28677.361999999997</v>
          </cell>
          <cell r="O1380">
            <v>15961.000335999997</v>
          </cell>
          <cell r="P1380">
            <v>18.770599999999998</v>
          </cell>
          <cell r="Q1380">
            <v>0</v>
          </cell>
          <cell r="R1380">
            <v>0</v>
          </cell>
          <cell r="S1380">
            <v>0</v>
          </cell>
          <cell r="T1380">
            <v>40.64</v>
          </cell>
          <cell r="U1380">
            <v>0</v>
          </cell>
          <cell r="V1380">
            <v>0</v>
          </cell>
        </row>
        <row r="1381">
          <cell r="B1381" t="str">
            <v>2L76X64X6.4SLBB</v>
          </cell>
          <cell r="C1381">
            <v>13.3487952</v>
          </cell>
          <cell r="D1381">
            <v>1703.2224000000001</v>
          </cell>
          <cell r="E1381">
            <v>63.5</v>
          </cell>
          <cell r="F1381">
            <v>0</v>
          </cell>
          <cell r="G1381">
            <v>0</v>
          </cell>
          <cell r="H1381">
            <v>0</v>
          </cell>
          <cell r="I1381">
            <v>6.35</v>
          </cell>
          <cell r="J1381">
            <v>0</v>
          </cell>
          <cell r="K1381">
            <v>0</v>
          </cell>
          <cell r="L1381">
            <v>0</v>
          </cell>
          <cell r="M1381">
            <v>611860.19563199987</v>
          </cell>
          <cell r="N1381">
            <v>23105.760239999996</v>
          </cell>
          <cell r="O1381">
            <v>13011.328815999999</v>
          </cell>
          <cell r="P1381">
            <v>18.948399999999999</v>
          </cell>
          <cell r="Q1381">
            <v>0</v>
          </cell>
          <cell r="R1381">
            <v>0</v>
          </cell>
          <cell r="S1381">
            <v>0</v>
          </cell>
          <cell r="T1381">
            <v>33.019999999999996</v>
          </cell>
          <cell r="U1381">
            <v>0</v>
          </cell>
          <cell r="V1381">
            <v>0</v>
          </cell>
        </row>
        <row r="1382">
          <cell r="B1382" t="str">
            <v>2L76X64X6.4X9SLBB</v>
          </cell>
          <cell r="C1382">
            <v>13.3487952</v>
          </cell>
          <cell r="D1382">
            <v>1703.2224000000001</v>
          </cell>
          <cell r="E1382">
            <v>63.5</v>
          </cell>
          <cell r="F1382">
            <v>0</v>
          </cell>
          <cell r="G1382">
            <v>0</v>
          </cell>
          <cell r="H1382">
            <v>0</v>
          </cell>
          <cell r="I1382">
            <v>6.35</v>
          </cell>
          <cell r="J1382">
            <v>0</v>
          </cell>
          <cell r="K1382">
            <v>0</v>
          </cell>
          <cell r="L1382">
            <v>0</v>
          </cell>
          <cell r="M1382">
            <v>611860.19563199987</v>
          </cell>
          <cell r="N1382">
            <v>23105.760239999996</v>
          </cell>
          <cell r="O1382">
            <v>13011.328815999999</v>
          </cell>
          <cell r="P1382">
            <v>18.948399999999999</v>
          </cell>
          <cell r="Q1382">
            <v>0</v>
          </cell>
          <cell r="R1382">
            <v>0</v>
          </cell>
          <cell r="S1382">
            <v>0</v>
          </cell>
          <cell r="T1382">
            <v>36.575999999999993</v>
          </cell>
          <cell r="U1382">
            <v>0</v>
          </cell>
          <cell r="V1382">
            <v>0</v>
          </cell>
        </row>
        <row r="1383">
          <cell r="B1383" t="str">
            <v>2L76X64X6.4X19SLBB</v>
          </cell>
          <cell r="C1383">
            <v>13.3487952</v>
          </cell>
          <cell r="D1383">
            <v>1703.2224000000001</v>
          </cell>
          <cell r="E1383">
            <v>63.5</v>
          </cell>
          <cell r="F1383">
            <v>0</v>
          </cell>
          <cell r="G1383">
            <v>0</v>
          </cell>
          <cell r="H1383">
            <v>0</v>
          </cell>
          <cell r="I1383">
            <v>6.35</v>
          </cell>
          <cell r="J1383">
            <v>0</v>
          </cell>
          <cell r="K1383">
            <v>0</v>
          </cell>
          <cell r="L1383">
            <v>0</v>
          </cell>
          <cell r="M1383">
            <v>611860.19563199987</v>
          </cell>
          <cell r="N1383">
            <v>23105.760239999996</v>
          </cell>
          <cell r="O1383">
            <v>13011.328815999999</v>
          </cell>
          <cell r="P1383">
            <v>18.948399999999999</v>
          </cell>
          <cell r="Q1383">
            <v>0</v>
          </cell>
          <cell r="R1383">
            <v>0</v>
          </cell>
          <cell r="S1383">
            <v>0</v>
          </cell>
          <cell r="T1383">
            <v>40.131999999999998</v>
          </cell>
          <cell r="U1383">
            <v>0</v>
          </cell>
          <cell r="V1383">
            <v>0</v>
          </cell>
        </row>
        <row r="1384">
          <cell r="B1384" t="str">
            <v>2L76X64X4.8SLBB</v>
          </cell>
          <cell r="C1384">
            <v>10.1492512</v>
          </cell>
          <cell r="D1384">
            <v>1290.32</v>
          </cell>
          <cell r="E1384">
            <v>63.5</v>
          </cell>
          <cell r="F1384">
            <v>0</v>
          </cell>
          <cell r="G1384">
            <v>0</v>
          </cell>
          <cell r="H1384">
            <v>0</v>
          </cell>
          <cell r="I1384">
            <v>4.7624999999999993</v>
          </cell>
          <cell r="J1384">
            <v>0</v>
          </cell>
          <cell r="K1384">
            <v>0</v>
          </cell>
          <cell r="L1384">
            <v>0</v>
          </cell>
          <cell r="M1384">
            <v>474503.8251839999</v>
          </cell>
          <cell r="N1384">
            <v>17534.158479999998</v>
          </cell>
          <cell r="O1384">
            <v>9930.5607839999993</v>
          </cell>
          <cell r="P1384">
            <v>19.126200000000001</v>
          </cell>
          <cell r="Q1384">
            <v>0</v>
          </cell>
          <cell r="R1384">
            <v>0</v>
          </cell>
          <cell r="S1384">
            <v>0</v>
          </cell>
          <cell r="T1384">
            <v>32.765999999999998</v>
          </cell>
          <cell r="U1384">
            <v>0</v>
          </cell>
          <cell r="V1384">
            <v>0</v>
          </cell>
        </row>
        <row r="1385">
          <cell r="B1385" t="str">
            <v>2L76X64X4.8X9SLBB</v>
          </cell>
          <cell r="C1385">
            <v>10.1492512</v>
          </cell>
          <cell r="D1385">
            <v>1290.32</v>
          </cell>
          <cell r="E1385">
            <v>63.5</v>
          </cell>
          <cell r="F1385">
            <v>0</v>
          </cell>
          <cell r="G1385">
            <v>0</v>
          </cell>
          <cell r="H1385">
            <v>0</v>
          </cell>
          <cell r="I1385">
            <v>4.7624999999999993</v>
          </cell>
          <cell r="J1385">
            <v>0</v>
          </cell>
          <cell r="K1385">
            <v>0</v>
          </cell>
          <cell r="L1385">
            <v>0</v>
          </cell>
          <cell r="M1385">
            <v>474503.8251839999</v>
          </cell>
          <cell r="N1385">
            <v>17534.158479999998</v>
          </cell>
          <cell r="O1385">
            <v>9930.5607839999993</v>
          </cell>
          <cell r="P1385">
            <v>19.126200000000001</v>
          </cell>
          <cell r="Q1385">
            <v>0</v>
          </cell>
          <cell r="R1385">
            <v>0</v>
          </cell>
          <cell r="S1385">
            <v>0</v>
          </cell>
          <cell r="T1385">
            <v>36.067999999999998</v>
          </cell>
          <cell r="U1385">
            <v>0</v>
          </cell>
          <cell r="V1385">
            <v>0</v>
          </cell>
        </row>
        <row r="1386">
          <cell r="B1386" t="str">
            <v>2L76X64X4.8X19SLBB</v>
          </cell>
          <cell r="C1386">
            <v>10.1492512</v>
          </cell>
          <cell r="D1386">
            <v>1290.32</v>
          </cell>
          <cell r="E1386">
            <v>63.5</v>
          </cell>
          <cell r="F1386">
            <v>0</v>
          </cell>
          <cell r="G1386">
            <v>0</v>
          </cell>
          <cell r="H1386">
            <v>0</v>
          </cell>
          <cell r="I1386">
            <v>4.7624999999999993</v>
          </cell>
          <cell r="J1386">
            <v>0</v>
          </cell>
          <cell r="K1386">
            <v>0</v>
          </cell>
          <cell r="L1386">
            <v>0</v>
          </cell>
          <cell r="M1386">
            <v>474503.8251839999</v>
          </cell>
          <cell r="N1386">
            <v>17534.158479999998</v>
          </cell>
          <cell r="O1386">
            <v>9930.5607839999993</v>
          </cell>
          <cell r="P1386">
            <v>19.126200000000001</v>
          </cell>
          <cell r="Q1386">
            <v>0</v>
          </cell>
          <cell r="R1386">
            <v>0</v>
          </cell>
          <cell r="S1386">
            <v>0</v>
          </cell>
          <cell r="T1386">
            <v>39.878</v>
          </cell>
          <cell r="U1386">
            <v>0</v>
          </cell>
          <cell r="V1386">
            <v>0</v>
          </cell>
        </row>
        <row r="1387">
          <cell r="B1387" t="str">
            <v>2L76X51X12.7SLBB</v>
          </cell>
          <cell r="C1387">
            <v>22.917663999999998</v>
          </cell>
          <cell r="D1387">
            <v>2922.5747999999999</v>
          </cell>
          <cell r="E1387">
            <v>50.8</v>
          </cell>
          <cell r="F1387">
            <v>0</v>
          </cell>
          <cell r="G1387">
            <v>0</v>
          </cell>
          <cell r="H1387">
            <v>0</v>
          </cell>
          <cell r="I1387">
            <v>12.7</v>
          </cell>
          <cell r="J1387">
            <v>0</v>
          </cell>
          <cell r="K1387">
            <v>0</v>
          </cell>
          <cell r="L1387">
            <v>0</v>
          </cell>
          <cell r="M1387">
            <v>553587.79604799999</v>
          </cell>
          <cell r="N1387">
            <v>29005.103279999999</v>
          </cell>
          <cell r="O1387">
            <v>15403.840159999998</v>
          </cell>
          <cell r="P1387">
            <v>13.792199999999999</v>
          </cell>
          <cell r="Q1387">
            <v>0</v>
          </cell>
          <cell r="R1387">
            <v>0</v>
          </cell>
          <cell r="S1387">
            <v>0</v>
          </cell>
          <cell r="T1387">
            <v>36.067999999999998</v>
          </cell>
          <cell r="U1387">
            <v>0</v>
          </cell>
          <cell r="V1387">
            <v>0</v>
          </cell>
        </row>
        <row r="1388">
          <cell r="B1388" t="str">
            <v>2L76X51X12.7X9SLBB</v>
          </cell>
          <cell r="C1388">
            <v>22.917663999999998</v>
          </cell>
          <cell r="D1388">
            <v>2922.5747999999999</v>
          </cell>
          <cell r="E1388">
            <v>50.8</v>
          </cell>
          <cell r="F1388">
            <v>0</v>
          </cell>
          <cell r="G1388">
            <v>0</v>
          </cell>
          <cell r="H1388">
            <v>0</v>
          </cell>
          <cell r="I1388">
            <v>12.7</v>
          </cell>
          <cell r="J1388">
            <v>0</v>
          </cell>
          <cell r="K1388">
            <v>0</v>
          </cell>
          <cell r="L1388">
            <v>0</v>
          </cell>
          <cell r="M1388">
            <v>553587.79604799999</v>
          </cell>
          <cell r="N1388">
            <v>29005.103279999999</v>
          </cell>
          <cell r="O1388">
            <v>15403.840159999998</v>
          </cell>
          <cell r="P1388">
            <v>13.792199999999999</v>
          </cell>
          <cell r="Q1388">
            <v>0</v>
          </cell>
          <cell r="R1388">
            <v>0</v>
          </cell>
          <cell r="S1388">
            <v>0</v>
          </cell>
          <cell r="T1388">
            <v>39.624000000000002</v>
          </cell>
          <cell r="U1388">
            <v>0</v>
          </cell>
          <cell r="V1388">
            <v>0</v>
          </cell>
        </row>
        <row r="1389">
          <cell r="B1389" t="str">
            <v>2L76X51X12.7X19SLBB</v>
          </cell>
          <cell r="C1389">
            <v>22.917663999999998</v>
          </cell>
          <cell r="D1389">
            <v>2922.5747999999999</v>
          </cell>
          <cell r="E1389">
            <v>50.8</v>
          </cell>
          <cell r="F1389">
            <v>0</v>
          </cell>
          <cell r="G1389">
            <v>0</v>
          </cell>
          <cell r="H1389">
            <v>0</v>
          </cell>
          <cell r="I1389">
            <v>12.7</v>
          </cell>
          <cell r="J1389">
            <v>0</v>
          </cell>
          <cell r="K1389">
            <v>0</v>
          </cell>
          <cell r="L1389">
            <v>0</v>
          </cell>
          <cell r="M1389">
            <v>553587.79604799999</v>
          </cell>
          <cell r="N1389">
            <v>29005.103279999999</v>
          </cell>
          <cell r="O1389">
            <v>15403.840159999998</v>
          </cell>
          <cell r="P1389">
            <v>13.792199999999999</v>
          </cell>
          <cell r="Q1389">
            <v>0</v>
          </cell>
          <cell r="R1389">
            <v>0</v>
          </cell>
          <cell r="S1389">
            <v>0</v>
          </cell>
          <cell r="T1389">
            <v>43.687999999999995</v>
          </cell>
          <cell r="U1389">
            <v>0</v>
          </cell>
          <cell r="V1389">
            <v>0</v>
          </cell>
        </row>
        <row r="1390">
          <cell r="B1390" t="str">
            <v>2L76X51X9.5SLBB</v>
          </cell>
          <cell r="C1390">
            <v>17.709104</v>
          </cell>
          <cell r="D1390">
            <v>2258.06</v>
          </cell>
          <cell r="E1390">
            <v>50.8</v>
          </cell>
          <cell r="F1390">
            <v>0</v>
          </cell>
          <cell r="G1390">
            <v>0</v>
          </cell>
          <cell r="H1390">
            <v>0</v>
          </cell>
          <cell r="I1390">
            <v>9.5249999999999986</v>
          </cell>
          <cell r="J1390">
            <v>0</v>
          </cell>
          <cell r="K1390">
            <v>0</v>
          </cell>
          <cell r="L1390">
            <v>0</v>
          </cell>
          <cell r="M1390">
            <v>449529.939648</v>
          </cell>
          <cell r="N1390">
            <v>22286.407039999998</v>
          </cell>
          <cell r="O1390">
            <v>12060.879103999998</v>
          </cell>
          <cell r="P1390">
            <v>14.097000000000001</v>
          </cell>
          <cell r="Q1390">
            <v>0</v>
          </cell>
          <cell r="R1390">
            <v>0</v>
          </cell>
          <cell r="S1390">
            <v>0</v>
          </cell>
          <cell r="T1390">
            <v>35.305999999999997</v>
          </cell>
          <cell r="U1390">
            <v>0</v>
          </cell>
          <cell r="V1390">
            <v>0</v>
          </cell>
        </row>
        <row r="1391">
          <cell r="B1391" t="str">
            <v>2L76X51X9.5X9SLBB</v>
          </cell>
          <cell r="C1391">
            <v>17.709104</v>
          </cell>
          <cell r="D1391">
            <v>2258.06</v>
          </cell>
          <cell r="E1391">
            <v>50.8</v>
          </cell>
          <cell r="F1391">
            <v>0</v>
          </cell>
          <cell r="G1391">
            <v>0</v>
          </cell>
          <cell r="H1391">
            <v>0</v>
          </cell>
          <cell r="I1391">
            <v>9.5249999999999986</v>
          </cell>
          <cell r="J1391">
            <v>0</v>
          </cell>
          <cell r="K1391">
            <v>0</v>
          </cell>
          <cell r="L1391">
            <v>0</v>
          </cell>
          <cell r="M1391">
            <v>449529.939648</v>
          </cell>
          <cell r="N1391">
            <v>22286.407039999998</v>
          </cell>
          <cell r="O1391">
            <v>12060.879103999998</v>
          </cell>
          <cell r="P1391">
            <v>14.097000000000001</v>
          </cell>
          <cell r="Q1391">
            <v>0</v>
          </cell>
          <cell r="R1391">
            <v>0</v>
          </cell>
          <cell r="S1391">
            <v>0</v>
          </cell>
          <cell r="T1391">
            <v>39.116</v>
          </cell>
          <cell r="U1391">
            <v>0</v>
          </cell>
          <cell r="V1391">
            <v>0</v>
          </cell>
        </row>
        <row r="1392">
          <cell r="B1392" t="str">
            <v>2L76X51X9.5X19SLBB</v>
          </cell>
          <cell r="C1392">
            <v>17.709104</v>
          </cell>
          <cell r="D1392">
            <v>2258.06</v>
          </cell>
          <cell r="E1392">
            <v>50.8</v>
          </cell>
          <cell r="F1392">
            <v>0</v>
          </cell>
          <cell r="G1392">
            <v>0</v>
          </cell>
          <cell r="H1392">
            <v>0</v>
          </cell>
          <cell r="I1392">
            <v>9.5249999999999986</v>
          </cell>
          <cell r="J1392">
            <v>0</v>
          </cell>
          <cell r="K1392">
            <v>0</v>
          </cell>
          <cell r="L1392">
            <v>0</v>
          </cell>
          <cell r="M1392">
            <v>449529.939648</v>
          </cell>
          <cell r="N1392">
            <v>22286.407039999998</v>
          </cell>
          <cell r="O1392">
            <v>12060.879103999998</v>
          </cell>
          <cell r="P1392">
            <v>14.097000000000001</v>
          </cell>
          <cell r="Q1392">
            <v>0</v>
          </cell>
          <cell r="R1392">
            <v>0</v>
          </cell>
          <cell r="S1392">
            <v>0</v>
          </cell>
          <cell r="T1392">
            <v>42.925999999999995</v>
          </cell>
          <cell r="U1392">
            <v>0</v>
          </cell>
          <cell r="V1392">
            <v>0</v>
          </cell>
        </row>
        <row r="1393">
          <cell r="B1393" t="str">
            <v>2L76X51X7.9SLBB</v>
          </cell>
          <cell r="C1393">
            <v>15.030415999999999</v>
          </cell>
          <cell r="D1393">
            <v>1909.6735999999999</v>
          </cell>
          <cell r="E1393">
            <v>50.8</v>
          </cell>
          <cell r="F1393">
            <v>0</v>
          </cell>
          <cell r="G1393">
            <v>0</v>
          </cell>
          <cell r="H1393">
            <v>0</v>
          </cell>
          <cell r="I1393">
            <v>7.9375</v>
          </cell>
          <cell r="J1393">
            <v>0</v>
          </cell>
          <cell r="K1393">
            <v>0</v>
          </cell>
          <cell r="L1393">
            <v>0</v>
          </cell>
          <cell r="M1393">
            <v>389176.38293600001</v>
          </cell>
          <cell r="N1393">
            <v>18681.252959999998</v>
          </cell>
          <cell r="O1393">
            <v>10291.076191999999</v>
          </cell>
          <cell r="P1393">
            <v>14.274800000000001</v>
          </cell>
          <cell r="Q1393">
            <v>0</v>
          </cell>
          <cell r="R1393">
            <v>0</v>
          </cell>
          <cell r="S1393">
            <v>0</v>
          </cell>
          <cell r="T1393">
            <v>35.051999999999992</v>
          </cell>
          <cell r="U1393">
            <v>0</v>
          </cell>
          <cell r="V1393">
            <v>0</v>
          </cell>
        </row>
        <row r="1394">
          <cell r="B1394" t="str">
            <v>2L76X51X7.9X9SLBB</v>
          </cell>
          <cell r="C1394">
            <v>15.030415999999999</v>
          </cell>
          <cell r="D1394">
            <v>1909.6735999999999</v>
          </cell>
          <cell r="E1394">
            <v>50.8</v>
          </cell>
          <cell r="F1394">
            <v>0</v>
          </cell>
          <cell r="G1394">
            <v>0</v>
          </cell>
          <cell r="H1394">
            <v>0</v>
          </cell>
          <cell r="I1394">
            <v>7.9375</v>
          </cell>
          <cell r="J1394">
            <v>0</v>
          </cell>
          <cell r="K1394">
            <v>0</v>
          </cell>
          <cell r="L1394">
            <v>0</v>
          </cell>
          <cell r="M1394">
            <v>389176.38293600001</v>
          </cell>
          <cell r="N1394">
            <v>18681.252959999998</v>
          </cell>
          <cell r="O1394">
            <v>10291.076191999999</v>
          </cell>
          <cell r="P1394">
            <v>14.274800000000001</v>
          </cell>
          <cell r="Q1394">
            <v>0</v>
          </cell>
          <cell r="R1394">
            <v>0</v>
          </cell>
          <cell r="S1394">
            <v>0</v>
          </cell>
          <cell r="T1394">
            <v>38.607999999999997</v>
          </cell>
          <cell r="U1394">
            <v>0</v>
          </cell>
          <cell r="V1394">
            <v>0</v>
          </cell>
        </row>
        <row r="1395">
          <cell r="B1395" t="str">
            <v>2L76X51X7.9X19SLBB</v>
          </cell>
          <cell r="C1395">
            <v>15.030415999999999</v>
          </cell>
          <cell r="D1395">
            <v>1909.6735999999999</v>
          </cell>
          <cell r="E1395">
            <v>50.8</v>
          </cell>
          <cell r="F1395">
            <v>0</v>
          </cell>
          <cell r="G1395">
            <v>0</v>
          </cell>
          <cell r="H1395">
            <v>0</v>
          </cell>
          <cell r="I1395">
            <v>7.9375</v>
          </cell>
          <cell r="J1395">
            <v>0</v>
          </cell>
          <cell r="K1395">
            <v>0</v>
          </cell>
          <cell r="L1395">
            <v>0</v>
          </cell>
          <cell r="M1395">
            <v>389176.38293600001</v>
          </cell>
          <cell r="N1395">
            <v>18681.252959999998</v>
          </cell>
          <cell r="O1395">
            <v>10291.076191999999</v>
          </cell>
          <cell r="P1395">
            <v>14.274800000000001</v>
          </cell>
          <cell r="Q1395">
            <v>0</v>
          </cell>
          <cell r="R1395">
            <v>0</v>
          </cell>
          <cell r="S1395">
            <v>0</v>
          </cell>
          <cell r="T1395">
            <v>42.417999999999999</v>
          </cell>
          <cell r="U1395">
            <v>0</v>
          </cell>
          <cell r="V1395">
            <v>0</v>
          </cell>
        </row>
        <row r="1396">
          <cell r="B1396" t="str">
            <v>2L76X51X6.4SLBB</v>
          </cell>
          <cell r="C1396">
            <v>12.173148799999998</v>
          </cell>
          <cell r="D1396">
            <v>1548.3839999999998</v>
          </cell>
          <cell r="E1396">
            <v>50.8</v>
          </cell>
          <cell r="F1396">
            <v>0</v>
          </cell>
          <cell r="G1396">
            <v>0</v>
          </cell>
          <cell r="H1396">
            <v>0</v>
          </cell>
          <cell r="I1396">
            <v>6.35</v>
          </cell>
          <cell r="J1396">
            <v>0</v>
          </cell>
          <cell r="K1396">
            <v>0</v>
          </cell>
          <cell r="L1396">
            <v>0</v>
          </cell>
          <cell r="M1396">
            <v>324244.28054239997</v>
          </cell>
          <cell r="N1396">
            <v>15174.421263999999</v>
          </cell>
          <cell r="O1396">
            <v>8439.3379599999989</v>
          </cell>
          <cell r="P1396">
            <v>14.4526</v>
          </cell>
          <cell r="Q1396">
            <v>0</v>
          </cell>
          <cell r="R1396">
            <v>0</v>
          </cell>
          <cell r="S1396">
            <v>0</v>
          </cell>
          <cell r="T1396">
            <v>34.798000000000002</v>
          </cell>
          <cell r="U1396">
            <v>0</v>
          </cell>
          <cell r="V1396">
            <v>0</v>
          </cell>
        </row>
        <row r="1397">
          <cell r="B1397" t="str">
            <v>2L76X51X6.4X9SLBB</v>
          </cell>
          <cell r="C1397">
            <v>12.173148799999998</v>
          </cell>
          <cell r="D1397">
            <v>1548.3839999999998</v>
          </cell>
          <cell r="E1397">
            <v>50.8</v>
          </cell>
          <cell r="F1397">
            <v>0</v>
          </cell>
          <cell r="G1397">
            <v>0</v>
          </cell>
          <cell r="H1397">
            <v>0</v>
          </cell>
          <cell r="I1397">
            <v>6.35</v>
          </cell>
          <cell r="J1397">
            <v>0</v>
          </cell>
          <cell r="K1397">
            <v>0</v>
          </cell>
          <cell r="L1397">
            <v>0</v>
          </cell>
          <cell r="M1397">
            <v>324244.28054239997</v>
          </cell>
          <cell r="N1397">
            <v>15174.421263999999</v>
          </cell>
          <cell r="O1397">
            <v>8439.3379599999989</v>
          </cell>
          <cell r="P1397">
            <v>14.4526</v>
          </cell>
          <cell r="Q1397">
            <v>0</v>
          </cell>
          <cell r="R1397">
            <v>0</v>
          </cell>
          <cell r="S1397">
            <v>0</v>
          </cell>
          <cell r="T1397">
            <v>38.353999999999999</v>
          </cell>
          <cell r="U1397">
            <v>0</v>
          </cell>
          <cell r="V1397">
            <v>0</v>
          </cell>
        </row>
        <row r="1398">
          <cell r="B1398" t="str">
            <v>2L76X51X6.4X19SLBB</v>
          </cell>
          <cell r="C1398">
            <v>12.173148799999998</v>
          </cell>
          <cell r="D1398">
            <v>1548.3839999999998</v>
          </cell>
          <cell r="E1398">
            <v>50.8</v>
          </cell>
          <cell r="F1398">
            <v>0</v>
          </cell>
          <cell r="G1398">
            <v>0</v>
          </cell>
          <cell r="H1398">
            <v>0</v>
          </cell>
          <cell r="I1398">
            <v>6.35</v>
          </cell>
          <cell r="J1398">
            <v>0</v>
          </cell>
          <cell r="K1398">
            <v>0</v>
          </cell>
          <cell r="L1398">
            <v>0</v>
          </cell>
          <cell r="M1398">
            <v>324244.28054239997</v>
          </cell>
          <cell r="N1398">
            <v>15174.421263999999</v>
          </cell>
          <cell r="O1398">
            <v>8439.3379599999989</v>
          </cell>
          <cell r="P1398">
            <v>14.4526</v>
          </cell>
          <cell r="Q1398">
            <v>0</v>
          </cell>
          <cell r="R1398">
            <v>0</v>
          </cell>
          <cell r="S1398">
            <v>0</v>
          </cell>
          <cell r="T1398">
            <v>42.163999999999994</v>
          </cell>
          <cell r="U1398">
            <v>0</v>
          </cell>
          <cell r="V1398">
            <v>0</v>
          </cell>
        </row>
        <row r="1399">
          <cell r="B1399" t="str">
            <v>2L76X51X4.8SLBB</v>
          </cell>
          <cell r="C1399">
            <v>9.2861183999999994</v>
          </cell>
          <cell r="D1399">
            <v>1180.6428000000001</v>
          </cell>
          <cell r="E1399">
            <v>50.8</v>
          </cell>
          <cell r="F1399">
            <v>0</v>
          </cell>
          <cell r="G1399">
            <v>0</v>
          </cell>
          <cell r="H1399">
            <v>0</v>
          </cell>
          <cell r="I1399">
            <v>4.7624999999999993</v>
          </cell>
          <cell r="J1399">
            <v>0</v>
          </cell>
          <cell r="K1399">
            <v>0</v>
          </cell>
          <cell r="L1399">
            <v>0</v>
          </cell>
          <cell r="M1399">
            <v>253901.16961599997</v>
          </cell>
          <cell r="N1399">
            <v>11520.105992000001</v>
          </cell>
          <cell r="O1399">
            <v>6489.2773440000001</v>
          </cell>
          <cell r="P1399">
            <v>14.655799999999997</v>
          </cell>
          <cell r="Q1399">
            <v>0</v>
          </cell>
          <cell r="R1399">
            <v>0</v>
          </cell>
          <cell r="S1399">
            <v>0</v>
          </cell>
          <cell r="T1399">
            <v>34.29</v>
          </cell>
          <cell r="U1399">
            <v>0</v>
          </cell>
          <cell r="V1399">
            <v>0</v>
          </cell>
        </row>
        <row r="1400">
          <cell r="B1400" t="str">
            <v>2L76X51X4.8X9SLBB</v>
          </cell>
          <cell r="C1400">
            <v>9.2861183999999994</v>
          </cell>
          <cell r="D1400">
            <v>1180.6428000000001</v>
          </cell>
          <cell r="E1400">
            <v>50.8</v>
          </cell>
          <cell r="F1400">
            <v>0</v>
          </cell>
          <cell r="G1400">
            <v>0</v>
          </cell>
          <cell r="H1400">
            <v>0</v>
          </cell>
          <cell r="I1400">
            <v>4.7624999999999993</v>
          </cell>
          <cell r="J1400">
            <v>0</v>
          </cell>
          <cell r="K1400">
            <v>0</v>
          </cell>
          <cell r="L1400">
            <v>0</v>
          </cell>
          <cell r="M1400">
            <v>253901.16961599997</v>
          </cell>
          <cell r="N1400">
            <v>11520.105992000001</v>
          </cell>
          <cell r="O1400">
            <v>6489.2773440000001</v>
          </cell>
          <cell r="P1400">
            <v>14.655799999999997</v>
          </cell>
          <cell r="Q1400">
            <v>0</v>
          </cell>
          <cell r="R1400">
            <v>0</v>
          </cell>
          <cell r="S1400">
            <v>0</v>
          </cell>
          <cell r="T1400">
            <v>37.845999999999997</v>
          </cell>
          <cell r="U1400">
            <v>0</v>
          </cell>
          <cell r="V1400">
            <v>0</v>
          </cell>
        </row>
        <row r="1401">
          <cell r="B1401" t="str">
            <v>2L76X51X4.8X19SLBB</v>
          </cell>
          <cell r="C1401">
            <v>9.2861183999999994</v>
          </cell>
          <cell r="D1401">
            <v>1180.6428000000001</v>
          </cell>
          <cell r="E1401">
            <v>50.8</v>
          </cell>
          <cell r="F1401">
            <v>0</v>
          </cell>
          <cell r="G1401">
            <v>0</v>
          </cell>
          <cell r="H1401">
            <v>0</v>
          </cell>
          <cell r="I1401">
            <v>4.7624999999999993</v>
          </cell>
          <cell r="J1401">
            <v>0</v>
          </cell>
          <cell r="K1401">
            <v>0</v>
          </cell>
          <cell r="L1401">
            <v>0</v>
          </cell>
          <cell r="M1401">
            <v>253901.16961599997</v>
          </cell>
          <cell r="N1401">
            <v>11520.105992000001</v>
          </cell>
          <cell r="O1401">
            <v>6489.2773440000001</v>
          </cell>
          <cell r="P1401">
            <v>14.655799999999997</v>
          </cell>
          <cell r="Q1401">
            <v>0</v>
          </cell>
          <cell r="R1401">
            <v>0</v>
          </cell>
          <cell r="S1401">
            <v>0</v>
          </cell>
          <cell r="T1401">
            <v>41.655999999999992</v>
          </cell>
          <cell r="U1401">
            <v>0</v>
          </cell>
          <cell r="V1401">
            <v>0</v>
          </cell>
        </row>
        <row r="1402">
          <cell r="B1402" t="str">
            <v>2L64X51X9.5SLBB</v>
          </cell>
          <cell r="C1402">
            <v>15.774495999999999</v>
          </cell>
          <cell r="D1402">
            <v>2006.4475999999997</v>
          </cell>
          <cell r="E1402">
            <v>50.8</v>
          </cell>
          <cell r="F1402">
            <v>0</v>
          </cell>
          <cell r="G1402">
            <v>0</v>
          </cell>
          <cell r="H1402">
            <v>0</v>
          </cell>
          <cell r="I1402">
            <v>9.5249999999999986</v>
          </cell>
          <cell r="J1402">
            <v>0</v>
          </cell>
          <cell r="K1402">
            <v>0</v>
          </cell>
          <cell r="L1402">
            <v>0</v>
          </cell>
          <cell r="M1402">
            <v>428718.36836799997</v>
          </cell>
          <cell r="N1402">
            <v>21467.05384</v>
          </cell>
          <cell r="O1402">
            <v>11831.460207999999</v>
          </cell>
          <cell r="P1402">
            <v>14.579600000000001</v>
          </cell>
          <cell r="Q1402">
            <v>0</v>
          </cell>
          <cell r="R1402">
            <v>0</v>
          </cell>
          <cell r="S1402">
            <v>0</v>
          </cell>
          <cell r="T1402">
            <v>28.701999999999995</v>
          </cell>
          <cell r="U1402">
            <v>0</v>
          </cell>
          <cell r="V1402">
            <v>0</v>
          </cell>
        </row>
        <row r="1403">
          <cell r="B1403" t="str">
            <v>2L64X51X9.5X9SLBB</v>
          </cell>
          <cell r="C1403">
            <v>15.774495999999999</v>
          </cell>
          <cell r="D1403">
            <v>2006.4475999999997</v>
          </cell>
          <cell r="E1403">
            <v>50.8</v>
          </cell>
          <cell r="F1403">
            <v>0</v>
          </cell>
          <cell r="G1403">
            <v>0</v>
          </cell>
          <cell r="H1403">
            <v>0</v>
          </cell>
          <cell r="I1403">
            <v>9.5249999999999986</v>
          </cell>
          <cell r="J1403">
            <v>0</v>
          </cell>
          <cell r="K1403">
            <v>0</v>
          </cell>
          <cell r="L1403">
            <v>0</v>
          </cell>
          <cell r="M1403">
            <v>428718.36836799997</v>
          </cell>
          <cell r="N1403">
            <v>21467.05384</v>
          </cell>
          <cell r="O1403">
            <v>11831.460207999999</v>
          </cell>
          <cell r="P1403">
            <v>14.579600000000001</v>
          </cell>
          <cell r="Q1403">
            <v>0</v>
          </cell>
          <cell r="R1403">
            <v>0</v>
          </cell>
          <cell r="S1403">
            <v>0</v>
          </cell>
          <cell r="T1403">
            <v>32.257999999999996</v>
          </cell>
          <cell r="U1403">
            <v>0</v>
          </cell>
          <cell r="V1403">
            <v>0</v>
          </cell>
        </row>
        <row r="1404">
          <cell r="B1404" t="str">
            <v>2L64X51X9.5X19SLBB</v>
          </cell>
          <cell r="C1404">
            <v>15.774495999999999</v>
          </cell>
          <cell r="D1404">
            <v>2006.4475999999997</v>
          </cell>
          <cell r="E1404">
            <v>50.8</v>
          </cell>
          <cell r="F1404">
            <v>0</v>
          </cell>
          <cell r="G1404">
            <v>0</v>
          </cell>
          <cell r="H1404">
            <v>0</v>
          </cell>
          <cell r="I1404">
            <v>9.5249999999999986</v>
          </cell>
          <cell r="J1404">
            <v>0</v>
          </cell>
          <cell r="K1404">
            <v>0</v>
          </cell>
          <cell r="L1404">
            <v>0</v>
          </cell>
          <cell r="M1404">
            <v>428718.36836799997</v>
          </cell>
          <cell r="N1404">
            <v>21467.05384</v>
          </cell>
          <cell r="O1404">
            <v>11831.460207999999</v>
          </cell>
          <cell r="P1404">
            <v>14.579600000000001</v>
          </cell>
          <cell r="Q1404">
            <v>0</v>
          </cell>
          <cell r="R1404">
            <v>0</v>
          </cell>
          <cell r="S1404">
            <v>0</v>
          </cell>
          <cell r="T1404">
            <v>36.067999999999998</v>
          </cell>
          <cell r="U1404">
            <v>0</v>
          </cell>
          <cell r="V1404">
            <v>0</v>
          </cell>
        </row>
        <row r="1405">
          <cell r="B1405" t="str">
            <v>2L64X51X7.9SLBB</v>
          </cell>
          <cell r="C1405">
            <v>13.3487952</v>
          </cell>
          <cell r="D1405">
            <v>1703.2224000000001</v>
          </cell>
          <cell r="E1405">
            <v>50.8</v>
          </cell>
          <cell r="F1405">
            <v>0</v>
          </cell>
          <cell r="G1405">
            <v>0</v>
          </cell>
          <cell r="H1405">
            <v>0</v>
          </cell>
          <cell r="I1405">
            <v>7.9375</v>
          </cell>
          <cell r="J1405">
            <v>0</v>
          </cell>
          <cell r="K1405">
            <v>0</v>
          </cell>
          <cell r="L1405">
            <v>0</v>
          </cell>
          <cell r="M1405">
            <v>370862.20020959998</v>
          </cell>
          <cell r="N1405">
            <v>18189.641039999999</v>
          </cell>
          <cell r="O1405">
            <v>10110.818487999999</v>
          </cell>
          <cell r="P1405">
            <v>14.757399999999999</v>
          </cell>
          <cell r="Q1405">
            <v>0</v>
          </cell>
          <cell r="R1405">
            <v>0</v>
          </cell>
          <cell r="S1405">
            <v>0</v>
          </cell>
          <cell r="T1405">
            <v>28.448</v>
          </cell>
          <cell r="U1405">
            <v>0</v>
          </cell>
          <cell r="V1405">
            <v>0</v>
          </cell>
        </row>
        <row r="1406">
          <cell r="B1406" t="str">
            <v>2L64X51X7.9X9SLBB</v>
          </cell>
          <cell r="C1406">
            <v>13.3487952</v>
          </cell>
          <cell r="D1406">
            <v>1703.2224000000001</v>
          </cell>
          <cell r="E1406">
            <v>50.8</v>
          </cell>
          <cell r="F1406">
            <v>0</v>
          </cell>
          <cell r="G1406">
            <v>0</v>
          </cell>
          <cell r="H1406">
            <v>0</v>
          </cell>
          <cell r="I1406">
            <v>7.9375</v>
          </cell>
          <cell r="J1406">
            <v>0</v>
          </cell>
          <cell r="K1406">
            <v>0</v>
          </cell>
          <cell r="L1406">
            <v>0</v>
          </cell>
          <cell r="M1406">
            <v>370862.20020959998</v>
          </cell>
          <cell r="N1406">
            <v>18189.641039999999</v>
          </cell>
          <cell r="O1406">
            <v>10110.818487999999</v>
          </cell>
          <cell r="P1406">
            <v>14.757399999999999</v>
          </cell>
          <cell r="Q1406">
            <v>0</v>
          </cell>
          <cell r="R1406">
            <v>0</v>
          </cell>
          <cell r="S1406">
            <v>0</v>
          </cell>
          <cell r="T1406">
            <v>32.003999999999998</v>
          </cell>
          <cell r="U1406">
            <v>0</v>
          </cell>
          <cell r="V1406">
            <v>0</v>
          </cell>
        </row>
        <row r="1407">
          <cell r="B1407" t="str">
            <v>2L64X51X7.9X19SLBB</v>
          </cell>
          <cell r="C1407">
            <v>13.3487952</v>
          </cell>
          <cell r="D1407">
            <v>1703.2224000000001</v>
          </cell>
          <cell r="E1407">
            <v>50.8</v>
          </cell>
          <cell r="F1407">
            <v>0</v>
          </cell>
          <cell r="G1407">
            <v>0</v>
          </cell>
          <cell r="H1407">
            <v>0</v>
          </cell>
          <cell r="I1407">
            <v>7.9375</v>
          </cell>
          <cell r="J1407">
            <v>0</v>
          </cell>
          <cell r="K1407">
            <v>0</v>
          </cell>
          <cell r="L1407">
            <v>0</v>
          </cell>
          <cell r="M1407">
            <v>370862.20020959998</v>
          </cell>
          <cell r="N1407">
            <v>18189.641039999999</v>
          </cell>
          <cell r="O1407">
            <v>10110.818487999999</v>
          </cell>
          <cell r="P1407">
            <v>14.757399999999999</v>
          </cell>
          <cell r="Q1407">
            <v>0</v>
          </cell>
          <cell r="R1407">
            <v>0</v>
          </cell>
          <cell r="S1407">
            <v>0</v>
          </cell>
          <cell r="T1407">
            <v>35.813999999999993</v>
          </cell>
          <cell r="U1407">
            <v>0</v>
          </cell>
          <cell r="V1407">
            <v>0</v>
          </cell>
        </row>
        <row r="1408">
          <cell r="B1408" t="str">
            <v>2L64X51X6.4SLBB</v>
          </cell>
          <cell r="C1408">
            <v>10.863567999999999</v>
          </cell>
          <cell r="D1408">
            <v>1380.6424</v>
          </cell>
          <cell r="E1408">
            <v>50.8</v>
          </cell>
          <cell r="F1408">
            <v>0</v>
          </cell>
          <cell r="G1408">
            <v>0</v>
          </cell>
          <cell r="H1408">
            <v>0</v>
          </cell>
          <cell r="I1408">
            <v>6.35</v>
          </cell>
          <cell r="J1408">
            <v>0</v>
          </cell>
          <cell r="K1408">
            <v>0</v>
          </cell>
          <cell r="L1408">
            <v>0</v>
          </cell>
          <cell r="M1408">
            <v>309676.18064639997</v>
          </cell>
          <cell r="N1408">
            <v>14895.841176</v>
          </cell>
          <cell r="O1408">
            <v>8308.2414479999989</v>
          </cell>
          <cell r="P1408">
            <v>14.960599999999998</v>
          </cell>
          <cell r="Q1408">
            <v>0</v>
          </cell>
          <cell r="R1408">
            <v>0</v>
          </cell>
          <cell r="S1408">
            <v>0</v>
          </cell>
          <cell r="T1408">
            <v>27.94</v>
          </cell>
          <cell r="U1408">
            <v>0</v>
          </cell>
          <cell r="V1408">
            <v>0</v>
          </cell>
        </row>
        <row r="1409">
          <cell r="B1409" t="str">
            <v>2L64X51X6.4X9SLBB</v>
          </cell>
          <cell r="C1409">
            <v>10.863567999999999</v>
          </cell>
          <cell r="D1409">
            <v>1380.6424</v>
          </cell>
          <cell r="E1409">
            <v>50.8</v>
          </cell>
          <cell r="F1409">
            <v>0</v>
          </cell>
          <cell r="G1409">
            <v>0</v>
          </cell>
          <cell r="H1409">
            <v>0</v>
          </cell>
          <cell r="I1409">
            <v>6.35</v>
          </cell>
          <cell r="J1409">
            <v>0</v>
          </cell>
          <cell r="K1409">
            <v>0</v>
          </cell>
          <cell r="L1409">
            <v>0</v>
          </cell>
          <cell r="M1409">
            <v>309676.18064639997</v>
          </cell>
          <cell r="N1409">
            <v>14895.841176</v>
          </cell>
          <cell r="O1409">
            <v>8308.2414479999989</v>
          </cell>
          <cell r="P1409">
            <v>14.960599999999998</v>
          </cell>
          <cell r="Q1409">
            <v>0</v>
          </cell>
          <cell r="R1409">
            <v>0</v>
          </cell>
          <cell r="S1409">
            <v>0</v>
          </cell>
          <cell r="T1409">
            <v>31.495999999999999</v>
          </cell>
          <cell r="U1409">
            <v>0</v>
          </cell>
          <cell r="V1409">
            <v>0</v>
          </cell>
        </row>
        <row r="1410">
          <cell r="B1410" t="str">
            <v>2L64X51X6.4X19SLBB</v>
          </cell>
          <cell r="C1410">
            <v>10.863567999999999</v>
          </cell>
          <cell r="D1410">
            <v>1380.6424</v>
          </cell>
          <cell r="E1410">
            <v>50.8</v>
          </cell>
          <cell r="F1410">
            <v>0</v>
          </cell>
          <cell r="G1410">
            <v>0</v>
          </cell>
          <cell r="H1410">
            <v>0</v>
          </cell>
          <cell r="I1410">
            <v>6.35</v>
          </cell>
          <cell r="J1410">
            <v>0</v>
          </cell>
          <cell r="K1410">
            <v>0</v>
          </cell>
          <cell r="L1410">
            <v>0</v>
          </cell>
          <cell r="M1410">
            <v>309676.18064639997</v>
          </cell>
          <cell r="N1410">
            <v>14895.841176</v>
          </cell>
          <cell r="O1410">
            <v>8308.2414479999989</v>
          </cell>
          <cell r="P1410">
            <v>14.960599999999998</v>
          </cell>
          <cell r="Q1410">
            <v>0</v>
          </cell>
          <cell r="R1410">
            <v>0</v>
          </cell>
          <cell r="S1410">
            <v>0</v>
          </cell>
          <cell r="T1410">
            <v>35.305999999999997</v>
          </cell>
          <cell r="U1410">
            <v>0</v>
          </cell>
          <cell r="V1410">
            <v>0</v>
          </cell>
        </row>
        <row r="1411">
          <cell r="B1411" t="str">
            <v>2L64X51X4.8SLBB</v>
          </cell>
          <cell r="C1411">
            <v>8.2890511999999994</v>
          </cell>
          <cell r="D1411">
            <v>1058.0623999999998</v>
          </cell>
          <cell r="E1411">
            <v>50.8</v>
          </cell>
          <cell r="F1411">
            <v>0</v>
          </cell>
          <cell r="G1411">
            <v>0</v>
          </cell>
          <cell r="H1411">
            <v>0</v>
          </cell>
          <cell r="I1411">
            <v>4.7624999999999993</v>
          </cell>
          <cell r="J1411">
            <v>0</v>
          </cell>
          <cell r="K1411">
            <v>0</v>
          </cell>
          <cell r="L1411">
            <v>0</v>
          </cell>
          <cell r="M1411">
            <v>242662.92112479996</v>
          </cell>
          <cell r="N1411">
            <v>11389.009479999999</v>
          </cell>
          <cell r="O1411">
            <v>6407.3420239999996</v>
          </cell>
          <cell r="P1411">
            <v>15.163799999999998</v>
          </cell>
          <cell r="Q1411">
            <v>0</v>
          </cell>
          <cell r="R1411">
            <v>0</v>
          </cell>
          <cell r="S1411">
            <v>0</v>
          </cell>
          <cell r="T1411">
            <v>27.686</v>
          </cell>
          <cell r="U1411">
            <v>0</v>
          </cell>
          <cell r="V1411">
            <v>0</v>
          </cell>
        </row>
        <row r="1412">
          <cell r="B1412" t="str">
            <v>2L64X51X4.8X9SLBB</v>
          </cell>
          <cell r="C1412">
            <v>8.2890511999999994</v>
          </cell>
          <cell r="D1412">
            <v>1058.0623999999998</v>
          </cell>
          <cell r="E1412">
            <v>50.8</v>
          </cell>
          <cell r="F1412">
            <v>0</v>
          </cell>
          <cell r="G1412">
            <v>0</v>
          </cell>
          <cell r="H1412">
            <v>0</v>
          </cell>
          <cell r="I1412">
            <v>4.7624999999999993</v>
          </cell>
          <cell r="J1412">
            <v>0</v>
          </cell>
          <cell r="K1412">
            <v>0</v>
          </cell>
          <cell r="L1412">
            <v>0</v>
          </cell>
          <cell r="M1412">
            <v>242662.92112479996</v>
          </cell>
          <cell r="N1412">
            <v>11389.009479999999</v>
          </cell>
          <cell r="O1412">
            <v>6407.3420239999996</v>
          </cell>
          <cell r="P1412">
            <v>15.163799999999998</v>
          </cell>
          <cell r="Q1412">
            <v>0</v>
          </cell>
          <cell r="R1412">
            <v>0</v>
          </cell>
          <cell r="S1412">
            <v>0</v>
          </cell>
          <cell r="T1412">
            <v>31.241999999999997</v>
          </cell>
          <cell r="U1412">
            <v>0</v>
          </cell>
          <cell r="V1412">
            <v>0</v>
          </cell>
        </row>
        <row r="1413">
          <cell r="B1413" t="str">
            <v>2L64X51X4.8X19SLBB</v>
          </cell>
          <cell r="C1413">
            <v>8.2890511999999994</v>
          </cell>
          <cell r="D1413">
            <v>1058.0623999999998</v>
          </cell>
          <cell r="E1413">
            <v>50.8</v>
          </cell>
          <cell r="F1413">
            <v>0</v>
          </cell>
          <cell r="G1413">
            <v>0</v>
          </cell>
          <cell r="H1413">
            <v>0</v>
          </cell>
          <cell r="I1413">
            <v>4.7624999999999993</v>
          </cell>
          <cell r="J1413">
            <v>0</v>
          </cell>
          <cell r="K1413">
            <v>0</v>
          </cell>
          <cell r="L1413">
            <v>0</v>
          </cell>
          <cell r="M1413">
            <v>242662.92112479996</v>
          </cell>
          <cell r="N1413">
            <v>11389.009479999999</v>
          </cell>
          <cell r="O1413">
            <v>6407.3420239999996</v>
          </cell>
          <cell r="P1413">
            <v>15.163799999999998</v>
          </cell>
          <cell r="Q1413">
            <v>0</v>
          </cell>
          <cell r="R1413">
            <v>0</v>
          </cell>
          <cell r="S1413">
            <v>0</v>
          </cell>
          <cell r="T1413">
            <v>35.051999999999992</v>
          </cell>
          <cell r="U1413">
            <v>0</v>
          </cell>
          <cell r="V1413">
            <v>0</v>
          </cell>
        </row>
        <row r="1414">
          <cell r="B1414" t="str">
            <v>HSS508X304.8X15.9</v>
          </cell>
          <cell r="C1414">
            <v>188.99632</v>
          </cell>
          <cell r="D1414">
            <v>22580.6</v>
          </cell>
          <cell r="E1414">
            <v>0</v>
          </cell>
          <cell r="F1414">
            <v>0</v>
          </cell>
          <cell r="G1414">
            <v>0</v>
          </cell>
          <cell r="H1414">
            <v>0</v>
          </cell>
          <cell r="I1414">
            <v>0</v>
          </cell>
          <cell r="J1414">
            <v>0</v>
          </cell>
          <cell r="K1414">
            <v>0</v>
          </cell>
          <cell r="L1414">
            <v>0</v>
          </cell>
          <cell r="M1414">
            <v>782515080.1279999</v>
          </cell>
          <cell r="N1414">
            <v>3769024.7199999997</v>
          </cell>
          <cell r="O1414">
            <v>3080768.0319999997</v>
          </cell>
          <cell r="P1414">
            <v>186.18199999999999</v>
          </cell>
          <cell r="Q1414">
            <v>354212943.18559998</v>
          </cell>
          <cell r="R1414">
            <v>2654704.3679999998</v>
          </cell>
          <cell r="S1414">
            <v>2326963.088</v>
          </cell>
          <cell r="T1414">
            <v>125.22199999999998</v>
          </cell>
          <cell r="U1414">
            <v>786677394.38399994</v>
          </cell>
          <cell r="V1414">
            <v>0</v>
          </cell>
        </row>
        <row r="1415">
          <cell r="B1415" t="str">
            <v>HSS508X304.8X12.7</v>
          </cell>
          <cell r="C1415">
            <v>153.28047999999998</v>
          </cell>
          <cell r="D1415">
            <v>18258.027999999998</v>
          </cell>
          <cell r="E1415">
            <v>0</v>
          </cell>
          <cell r="F1415">
            <v>0</v>
          </cell>
          <cell r="G1415">
            <v>0</v>
          </cell>
          <cell r="H1415">
            <v>0</v>
          </cell>
          <cell r="I1415">
            <v>0</v>
          </cell>
          <cell r="J1415">
            <v>0</v>
          </cell>
          <cell r="K1415">
            <v>0</v>
          </cell>
          <cell r="L1415">
            <v>0</v>
          </cell>
          <cell r="M1415">
            <v>645158709.67999995</v>
          </cell>
          <cell r="N1415">
            <v>3080768.0319999997</v>
          </cell>
          <cell r="O1415">
            <v>2539994.92</v>
          </cell>
          <cell r="P1415">
            <v>187.70599999999999</v>
          </cell>
          <cell r="Q1415">
            <v>293443155.04799998</v>
          </cell>
          <cell r="R1415">
            <v>2163092.4479999999</v>
          </cell>
          <cell r="S1415">
            <v>1917286.4879999999</v>
          </cell>
          <cell r="T1415">
            <v>126.746</v>
          </cell>
          <cell r="U1415">
            <v>640996395.42399991</v>
          </cell>
          <cell r="V1415">
            <v>0</v>
          </cell>
        </row>
        <row r="1416">
          <cell r="B1416" t="str">
            <v>HSS508X304.8X9.5</v>
          </cell>
          <cell r="C1416">
            <v>116.671744</v>
          </cell>
          <cell r="D1416">
            <v>13870.939999999999</v>
          </cell>
          <cell r="E1416">
            <v>0</v>
          </cell>
          <cell r="F1416">
            <v>0</v>
          </cell>
          <cell r="G1416">
            <v>0</v>
          </cell>
          <cell r="H1416">
            <v>0</v>
          </cell>
          <cell r="I1416">
            <v>0</v>
          </cell>
          <cell r="J1416">
            <v>0</v>
          </cell>
          <cell r="K1416">
            <v>0</v>
          </cell>
          <cell r="L1416">
            <v>0</v>
          </cell>
          <cell r="M1416">
            <v>499477710.71999997</v>
          </cell>
          <cell r="N1416">
            <v>2359737.216</v>
          </cell>
          <cell r="O1416">
            <v>1966447.6799999997</v>
          </cell>
          <cell r="P1416">
            <v>189.23</v>
          </cell>
          <cell r="Q1416">
            <v>227678589.80319998</v>
          </cell>
          <cell r="R1416">
            <v>1671480.5279999999</v>
          </cell>
          <cell r="S1416">
            <v>1492861.5303999998</v>
          </cell>
          <cell r="T1416">
            <v>128.01599999999999</v>
          </cell>
          <cell r="U1416">
            <v>491153082.20799994</v>
          </cell>
          <cell r="V1416">
            <v>0</v>
          </cell>
        </row>
        <row r="1417">
          <cell r="B1417" t="str">
            <v>HSS508X304.8X7.9</v>
          </cell>
          <cell r="C1417">
            <v>97.920927999999989</v>
          </cell>
          <cell r="D1417">
            <v>11677.396000000001</v>
          </cell>
          <cell r="E1417">
            <v>0</v>
          </cell>
          <cell r="F1417">
            <v>0</v>
          </cell>
          <cell r="G1417">
            <v>0</v>
          </cell>
          <cell r="H1417">
            <v>0</v>
          </cell>
          <cell r="I1417">
            <v>0</v>
          </cell>
          <cell r="J1417">
            <v>0</v>
          </cell>
          <cell r="K1417">
            <v>0</v>
          </cell>
          <cell r="L1417">
            <v>0</v>
          </cell>
          <cell r="M1417">
            <v>420393739.85599995</v>
          </cell>
          <cell r="N1417">
            <v>1999221.8079999997</v>
          </cell>
          <cell r="O1417">
            <v>1655093.4639999999</v>
          </cell>
          <cell r="P1417">
            <v>189.99199999999999</v>
          </cell>
          <cell r="Q1417">
            <v>193131381.47839999</v>
          </cell>
          <cell r="R1417">
            <v>1406010.0911999999</v>
          </cell>
          <cell r="S1417">
            <v>1266720.0471999999</v>
          </cell>
          <cell r="T1417">
            <v>128.77799999999999</v>
          </cell>
          <cell r="U1417">
            <v>414982731.32319999</v>
          </cell>
          <cell r="V1417">
            <v>0</v>
          </cell>
        </row>
        <row r="1418">
          <cell r="B1418" t="str">
            <v>HSS508X203.2X15.9</v>
          </cell>
          <cell r="C1418">
            <v>163.69759999999999</v>
          </cell>
          <cell r="D1418">
            <v>19548.347999999998</v>
          </cell>
          <cell r="E1418">
            <v>0</v>
          </cell>
          <cell r="F1418">
            <v>0</v>
          </cell>
          <cell r="G1418">
            <v>0</v>
          </cell>
          <cell r="H1418">
            <v>0</v>
          </cell>
          <cell r="I1418">
            <v>0</v>
          </cell>
          <cell r="J1418">
            <v>0</v>
          </cell>
          <cell r="K1418">
            <v>0</v>
          </cell>
          <cell r="L1418">
            <v>0</v>
          </cell>
          <cell r="M1418">
            <v>599373252.86399996</v>
          </cell>
          <cell r="N1418">
            <v>3031606.84</v>
          </cell>
          <cell r="O1418">
            <v>2359737.216</v>
          </cell>
          <cell r="P1418">
            <v>175.00599999999997</v>
          </cell>
          <cell r="Q1418">
            <v>140686221.85279998</v>
          </cell>
          <cell r="R1418">
            <v>1579712.9696</v>
          </cell>
          <cell r="S1418">
            <v>1386345.6143999998</v>
          </cell>
          <cell r="T1418">
            <v>84.835999999999999</v>
          </cell>
          <cell r="U1418">
            <v>381267985.84959996</v>
          </cell>
          <cell r="V1418">
            <v>0</v>
          </cell>
        </row>
        <row r="1419">
          <cell r="B1419" t="str">
            <v>HSS508X203.2X12.7</v>
          </cell>
          <cell r="C1419">
            <v>133.339136</v>
          </cell>
          <cell r="D1419">
            <v>15870.936</v>
          </cell>
          <cell r="E1419">
            <v>0</v>
          </cell>
          <cell r="F1419">
            <v>0</v>
          </cell>
          <cell r="G1419">
            <v>0</v>
          </cell>
          <cell r="H1419">
            <v>0</v>
          </cell>
          <cell r="I1419">
            <v>0</v>
          </cell>
          <cell r="J1419">
            <v>0</v>
          </cell>
          <cell r="K1419">
            <v>0</v>
          </cell>
          <cell r="L1419">
            <v>0</v>
          </cell>
          <cell r="M1419">
            <v>495315396.46399993</v>
          </cell>
          <cell r="N1419">
            <v>2490833.7279999997</v>
          </cell>
          <cell r="O1419">
            <v>1950060.6159999999</v>
          </cell>
          <cell r="P1419">
            <v>176.78399999999999</v>
          </cell>
          <cell r="Q1419">
            <v>117793493.44479999</v>
          </cell>
          <cell r="R1419">
            <v>1302771.588</v>
          </cell>
          <cell r="S1419">
            <v>1160204.1311999999</v>
          </cell>
          <cell r="T1419">
            <v>86.105999999999995</v>
          </cell>
          <cell r="U1419">
            <v>315087189.17919999</v>
          </cell>
          <cell r="V1419">
            <v>0</v>
          </cell>
        </row>
        <row r="1420">
          <cell r="B1420" t="str">
            <v>HSS508X203.2X9.5</v>
          </cell>
          <cell r="C1420">
            <v>101.492512</v>
          </cell>
          <cell r="D1420">
            <v>12064.491999999998</v>
          </cell>
          <cell r="E1420">
            <v>0</v>
          </cell>
          <cell r="F1420">
            <v>0</v>
          </cell>
          <cell r="G1420">
            <v>0</v>
          </cell>
          <cell r="H1420">
            <v>0</v>
          </cell>
          <cell r="I1420">
            <v>0</v>
          </cell>
          <cell r="J1420">
            <v>0</v>
          </cell>
          <cell r="K1420">
            <v>0</v>
          </cell>
          <cell r="L1420">
            <v>0</v>
          </cell>
          <cell r="M1420">
            <v>385430300.10559994</v>
          </cell>
          <cell r="N1420">
            <v>1917286.4879999999</v>
          </cell>
          <cell r="O1420">
            <v>1517442.1263999997</v>
          </cell>
          <cell r="P1420">
            <v>178.56199999999998</v>
          </cell>
          <cell r="Q1420">
            <v>92403376.483199984</v>
          </cell>
          <cell r="R1420">
            <v>1007804.4359999999</v>
          </cell>
          <cell r="S1420">
            <v>911120.75839999993</v>
          </cell>
          <cell r="T1420">
            <v>87.375999999999991</v>
          </cell>
          <cell r="U1420">
            <v>243911615.40159997</v>
          </cell>
          <cell r="V1420">
            <v>0</v>
          </cell>
        </row>
        <row r="1421">
          <cell r="B1421" t="str">
            <v>HSS508X203.2X7.9</v>
          </cell>
          <cell r="C1421">
            <v>85.271567999999988</v>
          </cell>
          <cell r="D1421">
            <v>10129.011999999999</v>
          </cell>
          <cell r="E1421">
            <v>0</v>
          </cell>
          <cell r="F1421">
            <v>0</v>
          </cell>
          <cell r="G1421">
            <v>0</v>
          </cell>
          <cell r="H1421">
            <v>0</v>
          </cell>
          <cell r="I1421">
            <v>0</v>
          </cell>
          <cell r="J1421">
            <v>0</v>
          </cell>
          <cell r="K1421">
            <v>0</v>
          </cell>
          <cell r="L1421">
            <v>0</v>
          </cell>
          <cell r="M1421">
            <v>327157900.52159995</v>
          </cell>
          <cell r="N1421">
            <v>1615764.5103999998</v>
          </cell>
          <cell r="O1421">
            <v>1288023.2303999998</v>
          </cell>
          <cell r="P1421">
            <v>179.578</v>
          </cell>
          <cell r="Q1421">
            <v>78667739.438399985</v>
          </cell>
          <cell r="R1421">
            <v>852127.32799999998</v>
          </cell>
          <cell r="S1421">
            <v>776746.8335999999</v>
          </cell>
          <cell r="T1421">
            <v>88.138000000000005</v>
          </cell>
          <cell r="U1421">
            <v>206450787.09759998</v>
          </cell>
          <cell r="V1421">
            <v>0</v>
          </cell>
        </row>
        <row r="1422">
          <cell r="B1422" t="str">
            <v>HSS508X101.6X12.7</v>
          </cell>
          <cell r="C1422">
            <v>112.95134400000001</v>
          </cell>
          <cell r="D1422">
            <v>13483.843999999999</v>
          </cell>
          <cell r="E1422">
            <v>0</v>
          </cell>
          <cell r="F1422">
            <v>0</v>
          </cell>
          <cell r="G1422">
            <v>0</v>
          </cell>
          <cell r="H1422">
            <v>0</v>
          </cell>
          <cell r="I1422">
            <v>0</v>
          </cell>
          <cell r="J1422">
            <v>0</v>
          </cell>
          <cell r="K1422">
            <v>0</v>
          </cell>
          <cell r="L1422">
            <v>0</v>
          </cell>
          <cell r="M1422">
            <v>348801934.65279996</v>
          </cell>
          <cell r="N1422">
            <v>1884512.3599999999</v>
          </cell>
          <cell r="O1422">
            <v>1373235.9631999999</v>
          </cell>
          <cell r="P1422">
            <v>160.78199999999998</v>
          </cell>
          <cell r="Q1422">
            <v>24432784.682719998</v>
          </cell>
          <cell r="R1422">
            <v>557160.17599999998</v>
          </cell>
          <cell r="S1422">
            <v>480140.97519999999</v>
          </cell>
          <cell r="T1422">
            <v>42.671999999999997</v>
          </cell>
          <cell r="U1422">
            <v>81165127.991999999</v>
          </cell>
          <cell r="V1422">
            <v>0</v>
          </cell>
        </row>
        <row r="1423">
          <cell r="B1423" t="str">
            <v>HSS508X101.6X9.5</v>
          </cell>
          <cell r="C1423">
            <v>86.313279999999992</v>
          </cell>
          <cell r="D1423">
            <v>10322.56</v>
          </cell>
          <cell r="E1423">
            <v>0</v>
          </cell>
          <cell r="F1423">
            <v>0</v>
          </cell>
          <cell r="G1423">
            <v>0</v>
          </cell>
          <cell r="H1423">
            <v>0</v>
          </cell>
          <cell r="I1423">
            <v>0</v>
          </cell>
          <cell r="J1423">
            <v>0</v>
          </cell>
          <cell r="K1423">
            <v>0</v>
          </cell>
          <cell r="L1423">
            <v>0</v>
          </cell>
          <cell r="M1423">
            <v>273464046.61919999</v>
          </cell>
          <cell r="N1423">
            <v>1463364.8151999998</v>
          </cell>
          <cell r="O1423">
            <v>1076630.1047999999</v>
          </cell>
          <cell r="P1423">
            <v>163.06799999999998</v>
          </cell>
          <cell r="Q1423">
            <v>19812615.85856</v>
          </cell>
          <cell r="R1423">
            <v>439173.31519999995</v>
          </cell>
          <cell r="S1423">
            <v>390012.12319999997</v>
          </cell>
          <cell r="T1423">
            <v>43.942</v>
          </cell>
          <cell r="U1423">
            <v>64932102.393599994</v>
          </cell>
          <cell r="V1423">
            <v>0</v>
          </cell>
        </row>
        <row r="1424">
          <cell r="B1424" t="str">
            <v>HSS508X101.6X7.9</v>
          </cell>
          <cell r="C1424">
            <v>72.622207999999986</v>
          </cell>
          <cell r="D1424">
            <v>8645.1440000000002</v>
          </cell>
          <cell r="E1424">
            <v>0</v>
          </cell>
          <cell r="F1424">
            <v>0</v>
          </cell>
          <cell r="G1424">
            <v>0</v>
          </cell>
          <cell r="H1424">
            <v>0</v>
          </cell>
          <cell r="I1424">
            <v>0</v>
          </cell>
          <cell r="J1424">
            <v>0</v>
          </cell>
          <cell r="K1424">
            <v>0</v>
          </cell>
          <cell r="L1424">
            <v>0</v>
          </cell>
          <cell r="M1424">
            <v>233089598.33599997</v>
          </cell>
          <cell r="N1424">
            <v>1238862.0383999997</v>
          </cell>
          <cell r="O1424">
            <v>917675.58399999992</v>
          </cell>
          <cell r="P1424">
            <v>164.084</v>
          </cell>
          <cell r="Q1424">
            <v>17148734.734719999</v>
          </cell>
          <cell r="R1424">
            <v>375263.76559999993</v>
          </cell>
          <cell r="S1424">
            <v>337573.5184</v>
          </cell>
          <cell r="T1424">
            <v>44.449999999999996</v>
          </cell>
          <cell r="U1424">
            <v>55775011.030399993</v>
          </cell>
          <cell r="V1424">
            <v>0</v>
          </cell>
        </row>
        <row r="1425">
          <cell r="B1425" t="str">
            <v>HSS457.2X304.8X15.9</v>
          </cell>
          <cell r="C1425">
            <v>177.09103999999999</v>
          </cell>
          <cell r="D1425">
            <v>21032.216</v>
          </cell>
          <cell r="E1425">
            <v>0</v>
          </cell>
          <cell r="F1425">
            <v>0</v>
          </cell>
          <cell r="G1425">
            <v>0</v>
          </cell>
          <cell r="H1425">
            <v>0</v>
          </cell>
          <cell r="I1425">
            <v>0</v>
          </cell>
          <cell r="J1425">
            <v>0</v>
          </cell>
          <cell r="K1425">
            <v>0</v>
          </cell>
          <cell r="L1425">
            <v>0</v>
          </cell>
          <cell r="M1425">
            <v>603535567.11999989</v>
          </cell>
          <cell r="N1425">
            <v>3211864.5439999998</v>
          </cell>
          <cell r="O1425">
            <v>2638317.3039999995</v>
          </cell>
          <cell r="P1425">
            <v>169.41799999999998</v>
          </cell>
          <cell r="Q1425">
            <v>322995586.26559997</v>
          </cell>
          <cell r="R1425">
            <v>2425285.4719999996</v>
          </cell>
          <cell r="S1425">
            <v>2113931.2559999996</v>
          </cell>
          <cell r="T1425">
            <v>123.69799999999999</v>
          </cell>
          <cell r="U1425">
            <v>678457223.72799993</v>
          </cell>
          <cell r="V1425">
            <v>0</v>
          </cell>
        </row>
        <row r="1426">
          <cell r="B1426" t="str">
            <v>HSS457.2X304.8X12.7</v>
          </cell>
          <cell r="C1426">
            <v>143.45862400000001</v>
          </cell>
          <cell r="D1426">
            <v>17096.739999999998</v>
          </cell>
          <cell r="E1426">
            <v>0</v>
          </cell>
          <cell r="F1426">
            <v>0</v>
          </cell>
          <cell r="G1426">
            <v>0</v>
          </cell>
          <cell r="H1426">
            <v>0</v>
          </cell>
          <cell r="I1426">
            <v>0</v>
          </cell>
          <cell r="J1426">
            <v>0</v>
          </cell>
          <cell r="K1426">
            <v>0</v>
          </cell>
          <cell r="L1426">
            <v>0</v>
          </cell>
          <cell r="M1426">
            <v>499477710.71999997</v>
          </cell>
          <cell r="N1426">
            <v>2638317.3039999995</v>
          </cell>
          <cell r="O1426">
            <v>2179479.5119999996</v>
          </cell>
          <cell r="P1426">
            <v>170.94200000000001</v>
          </cell>
          <cell r="Q1426">
            <v>267636806.66079998</v>
          </cell>
          <cell r="R1426">
            <v>1999221.8079999997</v>
          </cell>
          <cell r="S1426">
            <v>1753415.8479999998</v>
          </cell>
          <cell r="T1426">
            <v>125.22199999999998</v>
          </cell>
          <cell r="U1426">
            <v>553587796.04799998</v>
          </cell>
          <cell r="V1426">
            <v>0</v>
          </cell>
        </row>
        <row r="1427">
          <cell r="B1427" t="str">
            <v>HSS457.2X304.8X9.5</v>
          </cell>
          <cell r="C1427">
            <v>109.082128</v>
          </cell>
          <cell r="D1427">
            <v>12967.716</v>
          </cell>
          <cell r="E1427">
            <v>0</v>
          </cell>
          <cell r="F1427">
            <v>0</v>
          </cell>
          <cell r="G1427">
            <v>0</v>
          </cell>
          <cell r="H1427">
            <v>0</v>
          </cell>
          <cell r="I1427">
            <v>0</v>
          </cell>
          <cell r="J1427">
            <v>0</v>
          </cell>
          <cell r="K1427">
            <v>0</v>
          </cell>
          <cell r="L1427">
            <v>0</v>
          </cell>
          <cell r="M1427">
            <v>386678994.38239998</v>
          </cell>
          <cell r="N1427">
            <v>2015608.8719999997</v>
          </cell>
          <cell r="O1427">
            <v>1687867.5919999999</v>
          </cell>
          <cell r="P1427">
            <v>172.46599999999998</v>
          </cell>
          <cell r="Q1427">
            <v>207699481.37439999</v>
          </cell>
          <cell r="R1427">
            <v>1533829.1903999997</v>
          </cell>
          <cell r="S1427">
            <v>1363403.7248</v>
          </cell>
          <cell r="T1427">
            <v>126.492</v>
          </cell>
          <cell r="U1427">
            <v>424556054.11199993</v>
          </cell>
          <cell r="V1427">
            <v>0</v>
          </cell>
        </row>
        <row r="1428">
          <cell r="B1428" t="str">
            <v>HSS457.2X152.4X15.9</v>
          </cell>
          <cell r="C1428">
            <v>138.54769599999997</v>
          </cell>
          <cell r="D1428">
            <v>16580.611999999997</v>
          </cell>
          <cell r="E1428">
            <v>0</v>
          </cell>
          <cell r="F1428">
            <v>0</v>
          </cell>
          <cell r="G1428">
            <v>0</v>
          </cell>
          <cell r="H1428">
            <v>0</v>
          </cell>
          <cell r="I1428">
            <v>0</v>
          </cell>
          <cell r="J1428">
            <v>0</v>
          </cell>
          <cell r="K1428">
            <v>0</v>
          </cell>
          <cell r="L1428">
            <v>0</v>
          </cell>
          <cell r="M1428">
            <v>384181605.82879996</v>
          </cell>
          <cell r="N1428">
            <v>2212253.6399999997</v>
          </cell>
          <cell r="O1428">
            <v>1687867.5919999999</v>
          </cell>
          <cell r="P1428">
            <v>152.39999999999998</v>
          </cell>
          <cell r="Q1428">
            <v>65764565.244799994</v>
          </cell>
          <cell r="R1428">
            <v>999610.90399999986</v>
          </cell>
          <cell r="S1428">
            <v>863598.27279999992</v>
          </cell>
          <cell r="T1428">
            <v>62.991999999999997</v>
          </cell>
          <cell r="U1428">
            <v>192298918.62719998</v>
          </cell>
          <cell r="V1428">
            <v>0</v>
          </cell>
        </row>
        <row r="1429">
          <cell r="B1429" t="str">
            <v>HSS457.2X152.4X12.7</v>
          </cell>
          <cell r="C1429">
            <v>112.95134400000001</v>
          </cell>
          <cell r="D1429">
            <v>13483.843999999999</v>
          </cell>
          <cell r="E1429">
            <v>0</v>
          </cell>
          <cell r="F1429">
            <v>0</v>
          </cell>
          <cell r="G1429">
            <v>0</v>
          </cell>
          <cell r="H1429">
            <v>0</v>
          </cell>
          <cell r="I1429">
            <v>0</v>
          </cell>
          <cell r="J1429">
            <v>0</v>
          </cell>
          <cell r="K1429">
            <v>0</v>
          </cell>
          <cell r="L1429">
            <v>0</v>
          </cell>
          <cell r="M1429">
            <v>320498197.71199995</v>
          </cell>
          <cell r="N1429">
            <v>1835351.1679999998</v>
          </cell>
          <cell r="O1429">
            <v>1402732.6783999999</v>
          </cell>
          <cell r="P1429">
            <v>154.178</v>
          </cell>
          <cell r="Q1429">
            <v>55775011.030399993</v>
          </cell>
          <cell r="R1429">
            <v>830824.14480000001</v>
          </cell>
          <cell r="S1429">
            <v>730863.05439999991</v>
          </cell>
          <cell r="T1429">
            <v>64.261999999999986</v>
          </cell>
          <cell r="U1429">
            <v>161081561.70719999</v>
          </cell>
          <cell r="V1429">
            <v>0</v>
          </cell>
        </row>
        <row r="1430">
          <cell r="B1430" t="str">
            <v>HSS457.2X152.4X9.5</v>
          </cell>
          <cell r="C1430">
            <v>86.313279999999992</v>
          </cell>
          <cell r="D1430">
            <v>10322.56</v>
          </cell>
          <cell r="E1430">
            <v>0</v>
          </cell>
          <cell r="F1430">
            <v>0</v>
          </cell>
          <cell r="G1430">
            <v>0</v>
          </cell>
          <cell r="H1430">
            <v>0</v>
          </cell>
          <cell r="I1430">
            <v>0</v>
          </cell>
          <cell r="J1430">
            <v>0</v>
          </cell>
          <cell r="K1430">
            <v>0</v>
          </cell>
          <cell r="L1430">
            <v>0</v>
          </cell>
          <cell r="M1430">
            <v>250571318.21119997</v>
          </cell>
          <cell r="N1430">
            <v>1415842.3296000001</v>
          </cell>
          <cell r="O1430">
            <v>1096294.5815999999</v>
          </cell>
          <cell r="P1430">
            <v>156.21</v>
          </cell>
          <cell r="Q1430">
            <v>44120531.113599993</v>
          </cell>
          <cell r="R1430">
            <v>647289.02799999993</v>
          </cell>
          <cell r="S1430">
            <v>581740.772</v>
          </cell>
          <cell r="T1430">
            <v>65.531999999999996</v>
          </cell>
          <cell r="U1430">
            <v>125701890.53119999</v>
          </cell>
          <cell r="V1430">
            <v>0</v>
          </cell>
        </row>
        <row r="1431">
          <cell r="B1431" t="str">
            <v>HSS457.2X152.4X7.9</v>
          </cell>
          <cell r="C1431">
            <v>72.622207999999986</v>
          </cell>
          <cell r="D1431">
            <v>8645.1440000000002</v>
          </cell>
          <cell r="E1431">
            <v>0</v>
          </cell>
          <cell r="F1431">
            <v>0</v>
          </cell>
          <cell r="G1431">
            <v>0</v>
          </cell>
          <cell r="H1431">
            <v>0</v>
          </cell>
          <cell r="I1431">
            <v>0</v>
          </cell>
          <cell r="J1431">
            <v>0</v>
          </cell>
          <cell r="K1431">
            <v>0</v>
          </cell>
          <cell r="L1431">
            <v>0</v>
          </cell>
          <cell r="M1431">
            <v>213526721.33279997</v>
          </cell>
          <cell r="N1431">
            <v>1197894.3783999998</v>
          </cell>
          <cell r="O1431">
            <v>934062.64799999993</v>
          </cell>
          <cell r="P1431">
            <v>156.97199999999998</v>
          </cell>
          <cell r="Q1431">
            <v>38001929.157279998</v>
          </cell>
          <cell r="R1431">
            <v>548966.64399999997</v>
          </cell>
          <cell r="S1431">
            <v>498166.74559999991</v>
          </cell>
          <cell r="T1431">
            <v>66.293999999999997</v>
          </cell>
          <cell r="U1431">
            <v>106971476.3792</v>
          </cell>
          <cell r="V1431">
            <v>0</v>
          </cell>
        </row>
        <row r="1432">
          <cell r="B1432" t="str">
            <v>HSS457.2X152.4X6.4</v>
          </cell>
          <cell r="C1432">
            <v>58.633503999999995</v>
          </cell>
          <cell r="D1432">
            <v>6967.7280000000001</v>
          </cell>
          <cell r="E1432">
            <v>0</v>
          </cell>
          <cell r="F1432">
            <v>0</v>
          </cell>
          <cell r="G1432">
            <v>0</v>
          </cell>
          <cell r="H1432">
            <v>0</v>
          </cell>
          <cell r="I1432">
            <v>0</v>
          </cell>
          <cell r="J1432">
            <v>0</v>
          </cell>
          <cell r="K1432">
            <v>0</v>
          </cell>
          <cell r="L1432">
            <v>0</v>
          </cell>
          <cell r="M1432">
            <v>174400967.32639998</v>
          </cell>
          <cell r="N1432">
            <v>973391.60159999994</v>
          </cell>
          <cell r="O1432">
            <v>761998.47599999991</v>
          </cell>
          <cell r="P1432">
            <v>157.98799999999997</v>
          </cell>
          <cell r="Q1432">
            <v>31258980.062559996</v>
          </cell>
          <cell r="R1432">
            <v>447366.84719999996</v>
          </cell>
          <cell r="S1432">
            <v>409676.6</v>
          </cell>
          <cell r="T1432">
            <v>66.801999999999992</v>
          </cell>
          <cell r="U1432">
            <v>87408599.375999987</v>
          </cell>
          <cell r="V1432">
            <v>0</v>
          </cell>
        </row>
        <row r="1433">
          <cell r="B1433" t="str">
            <v>HSS406.4X406.4X15.9</v>
          </cell>
          <cell r="C1433">
            <v>188.99632</v>
          </cell>
          <cell r="D1433">
            <v>22580.6</v>
          </cell>
          <cell r="E1433">
            <v>0</v>
          </cell>
          <cell r="F1433">
            <v>0</v>
          </cell>
          <cell r="G1433">
            <v>0</v>
          </cell>
          <cell r="H1433">
            <v>0</v>
          </cell>
          <cell r="I1433">
            <v>0</v>
          </cell>
          <cell r="J1433">
            <v>0</v>
          </cell>
          <cell r="K1433">
            <v>0</v>
          </cell>
          <cell r="L1433">
            <v>0</v>
          </cell>
          <cell r="M1433">
            <v>570237053.07199991</v>
          </cell>
          <cell r="N1433">
            <v>3277412.8</v>
          </cell>
          <cell r="O1433">
            <v>2802187.9439999997</v>
          </cell>
          <cell r="P1433">
            <v>158.75</v>
          </cell>
          <cell r="Q1433">
            <v>570237053.07199991</v>
          </cell>
          <cell r="R1433">
            <v>3277412.8</v>
          </cell>
          <cell r="S1433">
            <v>2802187.9439999997</v>
          </cell>
          <cell r="T1433">
            <v>158.75</v>
          </cell>
          <cell r="U1433">
            <v>903222193.55199993</v>
          </cell>
          <cell r="V1433">
            <v>0</v>
          </cell>
        </row>
        <row r="1434">
          <cell r="B1434" t="str">
            <v>HSS406.4X406.4X12.7</v>
          </cell>
          <cell r="C1434">
            <v>153.28047999999998</v>
          </cell>
          <cell r="D1434">
            <v>18258.027999999998</v>
          </cell>
          <cell r="E1434">
            <v>0</v>
          </cell>
          <cell r="F1434">
            <v>0</v>
          </cell>
          <cell r="G1434">
            <v>0</v>
          </cell>
          <cell r="H1434">
            <v>0</v>
          </cell>
          <cell r="I1434">
            <v>0</v>
          </cell>
          <cell r="J1434">
            <v>0</v>
          </cell>
          <cell r="K1434">
            <v>0</v>
          </cell>
          <cell r="L1434">
            <v>0</v>
          </cell>
          <cell r="M1434">
            <v>470341510.92799997</v>
          </cell>
          <cell r="N1434">
            <v>2687478.4959999998</v>
          </cell>
          <cell r="O1434">
            <v>2310576.0239999997</v>
          </cell>
          <cell r="P1434">
            <v>160.27399999999997</v>
          </cell>
          <cell r="Q1434">
            <v>470341510.92799997</v>
          </cell>
          <cell r="R1434">
            <v>2687478.4959999998</v>
          </cell>
          <cell r="S1434">
            <v>2310576.0239999997</v>
          </cell>
          <cell r="T1434">
            <v>160.27399999999997</v>
          </cell>
          <cell r="U1434">
            <v>736729623.31199992</v>
          </cell>
          <cell r="V1434">
            <v>0</v>
          </cell>
        </row>
        <row r="1435">
          <cell r="B1435" t="str">
            <v>HSS406.4X406.4X9.5</v>
          </cell>
          <cell r="C1435">
            <v>116.671744</v>
          </cell>
          <cell r="D1435">
            <v>13870.939999999999</v>
          </cell>
          <cell r="E1435">
            <v>0</v>
          </cell>
          <cell r="F1435">
            <v>0</v>
          </cell>
          <cell r="G1435">
            <v>0</v>
          </cell>
          <cell r="H1435">
            <v>0</v>
          </cell>
          <cell r="I1435">
            <v>0</v>
          </cell>
          <cell r="J1435">
            <v>0</v>
          </cell>
          <cell r="K1435">
            <v>0</v>
          </cell>
          <cell r="L1435">
            <v>0</v>
          </cell>
          <cell r="M1435">
            <v>363370034.54879999</v>
          </cell>
          <cell r="N1435">
            <v>2064770.0639999998</v>
          </cell>
          <cell r="O1435">
            <v>1786189.9759999998</v>
          </cell>
          <cell r="P1435">
            <v>161.798</v>
          </cell>
          <cell r="Q1435">
            <v>363370034.54879999</v>
          </cell>
          <cell r="R1435">
            <v>2064770.0639999998</v>
          </cell>
          <cell r="S1435">
            <v>1786189.9759999998</v>
          </cell>
          <cell r="T1435">
            <v>161.798</v>
          </cell>
          <cell r="U1435">
            <v>561912424.55999994</v>
          </cell>
          <cell r="V1435">
            <v>0</v>
          </cell>
        </row>
        <row r="1436">
          <cell r="B1436" t="str">
            <v>HSS406.4X406.4X7.9</v>
          </cell>
          <cell r="C1436">
            <v>97.920927999999989</v>
          </cell>
          <cell r="D1436">
            <v>11677.396000000001</v>
          </cell>
          <cell r="E1436">
            <v>0</v>
          </cell>
          <cell r="F1436">
            <v>0</v>
          </cell>
          <cell r="G1436">
            <v>0</v>
          </cell>
          <cell r="H1436">
            <v>0</v>
          </cell>
          <cell r="I1436">
            <v>0</v>
          </cell>
          <cell r="J1436">
            <v>0</v>
          </cell>
          <cell r="K1436">
            <v>0</v>
          </cell>
          <cell r="L1436">
            <v>0</v>
          </cell>
          <cell r="M1436">
            <v>307595023.51839995</v>
          </cell>
          <cell r="N1436">
            <v>1737028.7839999998</v>
          </cell>
          <cell r="O1436">
            <v>1512526.0071999999</v>
          </cell>
          <cell r="P1436">
            <v>162.30599999999998</v>
          </cell>
          <cell r="Q1436">
            <v>307595023.51839995</v>
          </cell>
          <cell r="R1436">
            <v>1737028.7839999998</v>
          </cell>
          <cell r="S1436">
            <v>1512526.0071999999</v>
          </cell>
          <cell r="T1436">
            <v>162.30599999999998</v>
          </cell>
          <cell r="U1436">
            <v>474503825.18399996</v>
          </cell>
          <cell r="V1436">
            <v>0</v>
          </cell>
        </row>
        <row r="1437">
          <cell r="B1437" t="str">
            <v>HSS406.4X304.8X15.9</v>
          </cell>
          <cell r="C1437">
            <v>163.69759999999999</v>
          </cell>
          <cell r="D1437">
            <v>19548.347999999998</v>
          </cell>
          <cell r="E1437">
            <v>0</v>
          </cell>
          <cell r="F1437">
            <v>0</v>
          </cell>
          <cell r="G1437">
            <v>0</v>
          </cell>
          <cell r="H1437">
            <v>0</v>
          </cell>
          <cell r="I1437">
            <v>0</v>
          </cell>
          <cell r="J1437">
            <v>0</v>
          </cell>
          <cell r="K1437">
            <v>0</v>
          </cell>
          <cell r="L1437">
            <v>0</v>
          </cell>
          <cell r="M1437">
            <v>453692253.90399998</v>
          </cell>
          <cell r="N1437">
            <v>2703865.5599999996</v>
          </cell>
          <cell r="O1437">
            <v>2228640.7039999999</v>
          </cell>
          <cell r="P1437">
            <v>152.39999999999998</v>
          </cell>
          <cell r="Q1437">
            <v>291361997.91999996</v>
          </cell>
          <cell r="R1437">
            <v>2212253.6399999997</v>
          </cell>
          <cell r="S1437">
            <v>1917286.4879999999</v>
          </cell>
          <cell r="T1437">
            <v>121.91999999999999</v>
          </cell>
          <cell r="U1437">
            <v>570237053.07199991</v>
          </cell>
          <cell r="V1437">
            <v>0</v>
          </cell>
        </row>
        <row r="1438">
          <cell r="B1438" t="str">
            <v>HSS406.4X304.8X12.7</v>
          </cell>
          <cell r="C1438">
            <v>133.339136</v>
          </cell>
          <cell r="D1438">
            <v>15870.936</v>
          </cell>
          <cell r="E1438">
            <v>0</v>
          </cell>
          <cell r="F1438">
            <v>0</v>
          </cell>
          <cell r="G1438">
            <v>0</v>
          </cell>
          <cell r="H1438">
            <v>0</v>
          </cell>
          <cell r="I1438">
            <v>0</v>
          </cell>
          <cell r="J1438">
            <v>0</v>
          </cell>
          <cell r="K1438">
            <v>0</v>
          </cell>
          <cell r="L1438">
            <v>0</v>
          </cell>
          <cell r="M1438">
            <v>376273208.74239999</v>
          </cell>
          <cell r="N1438">
            <v>2212253.6399999997</v>
          </cell>
          <cell r="O1438">
            <v>1851738.2319999998</v>
          </cell>
          <cell r="P1438">
            <v>153.92399999999998</v>
          </cell>
          <cell r="Q1438">
            <v>241830458.27359998</v>
          </cell>
          <cell r="R1438">
            <v>1818964.1039999998</v>
          </cell>
          <cell r="S1438">
            <v>1586267.7951999998</v>
          </cell>
          <cell r="T1438">
            <v>123.444</v>
          </cell>
          <cell r="U1438">
            <v>466179196.67199993</v>
          </cell>
          <cell r="V1438">
            <v>0</v>
          </cell>
        </row>
        <row r="1439">
          <cell r="B1439" t="str">
            <v>HSS406.4X304.8X9.5</v>
          </cell>
          <cell r="C1439">
            <v>101.492512</v>
          </cell>
          <cell r="D1439">
            <v>12064.491999999998</v>
          </cell>
          <cell r="E1439">
            <v>0</v>
          </cell>
          <cell r="F1439">
            <v>0</v>
          </cell>
          <cell r="G1439">
            <v>0</v>
          </cell>
          <cell r="H1439">
            <v>0</v>
          </cell>
          <cell r="I1439">
            <v>0</v>
          </cell>
          <cell r="J1439">
            <v>0</v>
          </cell>
          <cell r="K1439">
            <v>0</v>
          </cell>
          <cell r="L1439">
            <v>0</v>
          </cell>
          <cell r="M1439">
            <v>292194460.77119994</v>
          </cell>
          <cell r="N1439">
            <v>1704254.656</v>
          </cell>
          <cell r="O1439">
            <v>1437145.5127999999</v>
          </cell>
          <cell r="P1439">
            <v>155.44800000000001</v>
          </cell>
          <cell r="Q1439">
            <v>188136604.3712</v>
          </cell>
          <cell r="R1439">
            <v>1401093.9719999998</v>
          </cell>
          <cell r="S1439">
            <v>1233945.9191999999</v>
          </cell>
          <cell r="T1439">
            <v>124.714</v>
          </cell>
          <cell r="U1439">
            <v>358791488.86719996</v>
          </cell>
          <cell r="V1439">
            <v>0</v>
          </cell>
        </row>
        <row r="1440">
          <cell r="B1440" t="str">
            <v>HSS406.4X304.8X7.9</v>
          </cell>
          <cell r="C1440">
            <v>85.271567999999988</v>
          </cell>
          <cell r="D1440">
            <v>10129.011999999999</v>
          </cell>
          <cell r="E1440">
            <v>0</v>
          </cell>
          <cell r="F1440">
            <v>0</v>
          </cell>
          <cell r="G1440">
            <v>0</v>
          </cell>
          <cell r="H1440">
            <v>0</v>
          </cell>
          <cell r="I1440">
            <v>0</v>
          </cell>
          <cell r="J1440">
            <v>0</v>
          </cell>
          <cell r="K1440">
            <v>0</v>
          </cell>
          <cell r="L1440">
            <v>0</v>
          </cell>
          <cell r="M1440">
            <v>247657698.23199996</v>
          </cell>
          <cell r="N1440">
            <v>1437145.5127999999</v>
          </cell>
          <cell r="O1440">
            <v>1219197.5615999999</v>
          </cell>
          <cell r="P1440">
            <v>156.21</v>
          </cell>
          <cell r="Q1440">
            <v>159832867.43039998</v>
          </cell>
          <cell r="R1440">
            <v>1183146.0207999998</v>
          </cell>
          <cell r="S1440">
            <v>1048772.0959999999</v>
          </cell>
          <cell r="T1440">
            <v>125.476</v>
          </cell>
          <cell r="U1440">
            <v>302600246.41119999</v>
          </cell>
          <cell r="V1440">
            <v>0</v>
          </cell>
        </row>
        <row r="1441">
          <cell r="B1441" t="str">
            <v>HSS406.4X203.2X15.9</v>
          </cell>
          <cell r="C1441">
            <v>138.54769599999997</v>
          </cell>
          <cell r="D1441">
            <v>16580.611999999997</v>
          </cell>
          <cell r="E1441">
            <v>0</v>
          </cell>
          <cell r="F1441">
            <v>0</v>
          </cell>
          <cell r="G1441">
            <v>0</v>
          </cell>
          <cell r="H1441">
            <v>0</v>
          </cell>
          <cell r="I1441">
            <v>0</v>
          </cell>
          <cell r="J1441">
            <v>0</v>
          </cell>
          <cell r="K1441">
            <v>0</v>
          </cell>
          <cell r="L1441">
            <v>0</v>
          </cell>
          <cell r="M1441">
            <v>339228611.86399996</v>
          </cell>
          <cell r="N1441">
            <v>2113931.2559999996</v>
          </cell>
          <cell r="O1441">
            <v>1671480.5279999999</v>
          </cell>
          <cell r="P1441">
            <v>143.25599999999997</v>
          </cell>
          <cell r="Q1441">
            <v>114047410.61439998</v>
          </cell>
          <cell r="R1441">
            <v>1297855.4687999999</v>
          </cell>
          <cell r="S1441">
            <v>1124152.5903999999</v>
          </cell>
          <cell r="T1441">
            <v>83.057999999999993</v>
          </cell>
          <cell r="U1441">
            <v>283453600.83359998</v>
          </cell>
          <cell r="V1441">
            <v>0</v>
          </cell>
        </row>
        <row r="1442">
          <cell r="B1442" t="str">
            <v>HSS406.4X203.2X12.7</v>
          </cell>
          <cell r="C1442">
            <v>112.95134400000001</v>
          </cell>
          <cell r="D1442">
            <v>13483.843999999999</v>
          </cell>
          <cell r="E1442">
            <v>0</v>
          </cell>
          <cell r="F1442">
            <v>0</v>
          </cell>
          <cell r="G1442">
            <v>0</v>
          </cell>
          <cell r="H1442">
            <v>0</v>
          </cell>
          <cell r="I1442">
            <v>0</v>
          </cell>
          <cell r="J1442">
            <v>0</v>
          </cell>
          <cell r="K1442">
            <v>0</v>
          </cell>
          <cell r="L1442">
            <v>0</v>
          </cell>
          <cell r="M1442">
            <v>282621137.9824</v>
          </cell>
          <cell r="N1442">
            <v>1737028.7839999998</v>
          </cell>
          <cell r="O1442">
            <v>1391261.7335999999</v>
          </cell>
          <cell r="P1442">
            <v>144.78</v>
          </cell>
          <cell r="Q1442">
            <v>95733227.887999997</v>
          </cell>
          <cell r="R1442">
            <v>1073352.6919999998</v>
          </cell>
          <cell r="S1442">
            <v>943894.88639999996</v>
          </cell>
          <cell r="T1442">
            <v>84.327999999999989</v>
          </cell>
          <cell r="U1442">
            <v>234338292.61279997</v>
          </cell>
          <cell r="V1442">
            <v>0</v>
          </cell>
        </row>
        <row r="1443">
          <cell r="B1443" t="str">
            <v>HSS406.4X203.2X9.5</v>
          </cell>
          <cell r="C1443">
            <v>86.313279999999992</v>
          </cell>
          <cell r="D1443">
            <v>10322.56</v>
          </cell>
          <cell r="E1443">
            <v>0</v>
          </cell>
          <cell r="F1443">
            <v>0</v>
          </cell>
          <cell r="G1443">
            <v>0</v>
          </cell>
          <cell r="H1443">
            <v>0</v>
          </cell>
          <cell r="I1443">
            <v>0</v>
          </cell>
          <cell r="J1443">
            <v>0</v>
          </cell>
          <cell r="K1443">
            <v>0</v>
          </cell>
          <cell r="L1443">
            <v>0</v>
          </cell>
          <cell r="M1443">
            <v>221018886.99359998</v>
          </cell>
          <cell r="N1443">
            <v>1345377.9543999997</v>
          </cell>
          <cell r="O1443">
            <v>1086462.3431999998</v>
          </cell>
          <cell r="P1443">
            <v>146.55799999999999</v>
          </cell>
          <cell r="Q1443">
            <v>75337888.033599988</v>
          </cell>
          <cell r="R1443">
            <v>832462.85119999992</v>
          </cell>
          <cell r="S1443">
            <v>742333.99919999985</v>
          </cell>
          <cell r="T1443">
            <v>85.597999999999999</v>
          </cell>
          <cell r="U1443">
            <v>181476901.56159997</v>
          </cell>
          <cell r="V1443">
            <v>0</v>
          </cell>
        </row>
        <row r="1444">
          <cell r="B1444" t="str">
            <v>HSS406.4X203.2X7.9</v>
          </cell>
          <cell r="C1444">
            <v>72.622207999999986</v>
          </cell>
          <cell r="D1444">
            <v>8645.1440000000002</v>
          </cell>
          <cell r="E1444">
            <v>0</v>
          </cell>
          <cell r="F1444">
            <v>0</v>
          </cell>
          <cell r="G1444">
            <v>0</v>
          </cell>
          <cell r="H1444">
            <v>0</v>
          </cell>
          <cell r="I1444">
            <v>0</v>
          </cell>
          <cell r="J1444">
            <v>0</v>
          </cell>
          <cell r="K1444">
            <v>0</v>
          </cell>
          <cell r="L1444">
            <v>0</v>
          </cell>
          <cell r="M1444">
            <v>187720372.94559997</v>
          </cell>
          <cell r="N1444">
            <v>1137262.2416000001</v>
          </cell>
          <cell r="O1444">
            <v>924230.4095999999</v>
          </cell>
          <cell r="P1444">
            <v>147.32</v>
          </cell>
          <cell r="Q1444">
            <v>64515870.967999995</v>
          </cell>
          <cell r="R1444">
            <v>704643.75199999998</v>
          </cell>
          <cell r="S1444">
            <v>634179.37679999997</v>
          </cell>
          <cell r="T1444">
            <v>86.36</v>
          </cell>
          <cell r="U1444">
            <v>153589396.04639998</v>
          </cell>
          <cell r="V1444">
            <v>0</v>
          </cell>
        </row>
        <row r="1445">
          <cell r="B1445" t="str">
            <v>HSS406.4X101.6X12.7</v>
          </cell>
          <cell r="C1445">
            <v>92.712367999999998</v>
          </cell>
          <cell r="D1445">
            <v>11096.751999999999</v>
          </cell>
          <cell r="E1445">
            <v>0</v>
          </cell>
          <cell r="F1445">
            <v>0</v>
          </cell>
          <cell r="G1445">
            <v>0</v>
          </cell>
          <cell r="H1445">
            <v>0</v>
          </cell>
          <cell r="I1445">
            <v>0</v>
          </cell>
          <cell r="J1445">
            <v>0</v>
          </cell>
          <cell r="K1445">
            <v>0</v>
          </cell>
          <cell r="L1445">
            <v>0</v>
          </cell>
          <cell r="M1445">
            <v>189385298.64799997</v>
          </cell>
          <cell r="N1445">
            <v>1266720.0471999999</v>
          </cell>
          <cell r="O1445">
            <v>932423.9415999999</v>
          </cell>
          <cell r="P1445">
            <v>130.81</v>
          </cell>
          <cell r="Q1445">
            <v>19562877.003199998</v>
          </cell>
          <cell r="R1445">
            <v>449005.55359999993</v>
          </cell>
          <cell r="S1445">
            <v>385096.00399999996</v>
          </cell>
          <cell r="T1445">
            <v>41.91</v>
          </cell>
          <cell r="U1445">
            <v>62434713.839999996</v>
          </cell>
          <cell r="V1445">
            <v>0</v>
          </cell>
        </row>
        <row r="1446">
          <cell r="B1446" t="str">
            <v>HSS406.4X101.6X9.5</v>
          </cell>
          <cell r="C1446">
            <v>71.134047999999993</v>
          </cell>
          <cell r="D1446">
            <v>8516.1119999999992</v>
          </cell>
          <cell r="E1446">
            <v>0</v>
          </cell>
          <cell r="F1446">
            <v>0</v>
          </cell>
          <cell r="G1446">
            <v>0</v>
          </cell>
          <cell r="H1446">
            <v>0</v>
          </cell>
          <cell r="I1446">
            <v>0</v>
          </cell>
          <cell r="J1446">
            <v>0</v>
          </cell>
          <cell r="K1446">
            <v>0</v>
          </cell>
          <cell r="L1446">
            <v>0</v>
          </cell>
          <cell r="M1446">
            <v>149843313.21599999</v>
          </cell>
          <cell r="N1446">
            <v>986501.2527999999</v>
          </cell>
          <cell r="O1446">
            <v>737417.87999999989</v>
          </cell>
          <cell r="P1446">
            <v>132.84200000000001</v>
          </cell>
          <cell r="Q1446">
            <v>15941663.600479998</v>
          </cell>
          <cell r="R1446">
            <v>355599.28879999998</v>
          </cell>
          <cell r="S1446">
            <v>312992.92239999998</v>
          </cell>
          <cell r="T1446">
            <v>43.433999999999997</v>
          </cell>
          <cell r="U1446">
            <v>49947771.071999997</v>
          </cell>
          <cell r="V1446">
            <v>0</v>
          </cell>
        </row>
        <row r="1447">
          <cell r="B1447" t="str">
            <v>HSS406.4X101.6X7.9</v>
          </cell>
          <cell r="C1447">
            <v>59.972847999999992</v>
          </cell>
          <cell r="D1447">
            <v>7161.2759999999998</v>
          </cell>
          <cell r="E1447">
            <v>0</v>
          </cell>
          <cell r="F1447">
            <v>0</v>
          </cell>
          <cell r="G1447">
            <v>0</v>
          </cell>
          <cell r="H1447">
            <v>0</v>
          </cell>
          <cell r="I1447">
            <v>0</v>
          </cell>
          <cell r="J1447">
            <v>0</v>
          </cell>
          <cell r="K1447">
            <v>0</v>
          </cell>
          <cell r="L1447">
            <v>0</v>
          </cell>
          <cell r="M1447">
            <v>128199279.08479999</v>
          </cell>
          <cell r="N1447">
            <v>837378.97039999999</v>
          </cell>
          <cell r="O1447">
            <v>630901.96399999992</v>
          </cell>
          <cell r="P1447">
            <v>133.85799999999998</v>
          </cell>
          <cell r="Q1447">
            <v>13818883.329919999</v>
          </cell>
          <cell r="R1447">
            <v>303160.68399999995</v>
          </cell>
          <cell r="S1447">
            <v>272025.26240000001</v>
          </cell>
          <cell r="T1447">
            <v>43.942</v>
          </cell>
          <cell r="U1447">
            <v>42871836.836799994</v>
          </cell>
          <cell r="V1447">
            <v>0</v>
          </cell>
        </row>
        <row r="1448">
          <cell r="B1448" t="str">
            <v>HSS355.6X355.6X15.9</v>
          </cell>
          <cell r="C1448">
            <v>163.69759999999999</v>
          </cell>
          <cell r="D1448">
            <v>19548.347999999998</v>
          </cell>
          <cell r="E1448">
            <v>0</v>
          </cell>
          <cell r="F1448">
            <v>0</v>
          </cell>
          <cell r="G1448">
            <v>0</v>
          </cell>
          <cell r="H1448">
            <v>0</v>
          </cell>
          <cell r="I1448">
            <v>0</v>
          </cell>
          <cell r="J1448">
            <v>0</v>
          </cell>
          <cell r="K1448">
            <v>0</v>
          </cell>
          <cell r="L1448">
            <v>0</v>
          </cell>
          <cell r="M1448">
            <v>373359588.76319999</v>
          </cell>
          <cell r="N1448">
            <v>2474446.6639999999</v>
          </cell>
          <cell r="O1448">
            <v>2097544.1919999998</v>
          </cell>
          <cell r="P1448">
            <v>138.17600000000002</v>
          </cell>
          <cell r="Q1448">
            <v>373359588.76319999</v>
          </cell>
          <cell r="R1448">
            <v>2474446.6639999999</v>
          </cell>
          <cell r="S1448">
            <v>2097544.1919999998</v>
          </cell>
          <cell r="T1448">
            <v>138.17600000000002</v>
          </cell>
          <cell r="U1448">
            <v>595210938.60799992</v>
          </cell>
          <cell r="V1448">
            <v>0</v>
          </cell>
        </row>
        <row r="1449">
          <cell r="B1449" t="str">
            <v>HSS355.6X355.6X12.7</v>
          </cell>
          <cell r="C1449">
            <v>133.339136</v>
          </cell>
          <cell r="D1449">
            <v>15870.936</v>
          </cell>
          <cell r="E1449">
            <v>0</v>
          </cell>
          <cell r="F1449">
            <v>0</v>
          </cell>
          <cell r="G1449">
            <v>0</v>
          </cell>
          <cell r="H1449">
            <v>0</v>
          </cell>
          <cell r="I1449">
            <v>0</v>
          </cell>
          <cell r="J1449">
            <v>0</v>
          </cell>
          <cell r="K1449">
            <v>0</v>
          </cell>
          <cell r="L1449">
            <v>0</v>
          </cell>
          <cell r="M1449">
            <v>309259949.22079998</v>
          </cell>
          <cell r="N1449">
            <v>2031995.9359999998</v>
          </cell>
          <cell r="O1449">
            <v>1737028.7839999998</v>
          </cell>
          <cell r="P1449">
            <v>139.446</v>
          </cell>
          <cell r="Q1449">
            <v>309259949.22079998</v>
          </cell>
          <cell r="R1449">
            <v>2031995.9359999998</v>
          </cell>
          <cell r="S1449">
            <v>1737028.7839999998</v>
          </cell>
          <cell r="T1449">
            <v>139.446</v>
          </cell>
          <cell r="U1449">
            <v>486990767.95199996</v>
          </cell>
          <cell r="V1449">
            <v>0</v>
          </cell>
        </row>
        <row r="1450">
          <cell r="B1450" t="str">
            <v>HSS355.6X355.6X9.5</v>
          </cell>
          <cell r="C1450">
            <v>101.492512</v>
          </cell>
          <cell r="D1450">
            <v>12064.491999999998</v>
          </cell>
          <cell r="E1450">
            <v>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0</v>
          </cell>
          <cell r="K1450">
            <v>0</v>
          </cell>
          <cell r="L1450">
            <v>0</v>
          </cell>
          <cell r="M1450">
            <v>240165532.57119998</v>
          </cell>
          <cell r="N1450">
            <v>1563325.9055999999</v>
          </cell>
          <cell r="O1450">
            <v>1351932.7799999998</v>
          </cell>
          <cell r="P1450">
            <v>140.97</v>
          </cell>
          <cell r="Q1450">
            <v>240165532.57119998</v>
          </cell>
          <cell r="R1450">
            <v>1563325.9055999999</v>
          </cell>
          <cell r="S1450">
            <v>1351932.7799999998</v>
          </cell>
          <cell r="T1450">
            <v>140.97</v>
          </cell>
          <cell r="U1450">
            <v>374608283.03999996</v>
          </cell>
          <cell r="V1450">
            <v>0</v>
          </cell>
        </row>
        <row r="1451">
          <cell r="B1451" t="str">
            <v>HSS355.6X355.6X7.9</v>
          </cell>
          <cell r="C1451">
            <v>85.271567999999988</v>
          </cell>
          <cell r="D1451">
            <v>10129.011999999999</v>
          </cell>
          <cell r="E1451">
            <v>0</v>
          </cell>
          <cell r="F1451">
            <v>0</v>
          </cell>
          <cell r="G1451">
            <v>0</v>
          </cell>
          <cell r="H1451">
            <v>0</v>
          </cell>
          <cell r="I1451">
            <v>0</v>
          </cell>
          <cell r="J1451">
            <v>0</v>
          </cell>
          <cell r="K1451">
            <v>0</v>
          </cell>
          <cell r="L1451">
            <v>0</v>
          </cell>
          <cell r="M1451">
            <v>203953398.54399997</v>
          </cell>
          <cell r="N1451">
            <v>1319158.6519999998</v>
          </cell>
          <cell r="O1451">
            <v>1145455.7736</v>
          </cell>
          <cell r="P1451">
            <v>141.732</v>
          </cell>
          <cell r="Q1451">
            <v>203953398.54399997</v>
          </cell>
          <cell r="R1451">
            <v>1319158.6519999998</v>
          </cell>
          <cell r="S1451">
            <v>1145455.7736</v>
          </cell>
          <cell r="T1451">
            <v>141.732</v>
          </cell>
          <cell r="U1451">
            <v>315919652.03039998</v>
          </cell>
          <cell r="V1451">
            <v>0</v>
          </cell>
        </row>
        <row r="1452">
          <cell r="B1452" t="str">
            <v>HSS355.6X304.8X12.7</v>
          </cell>
          <cell r="C1452">
            <v>123.070832</v>
          </cell>
          <cell r="D1452">
            <v>14709.647999999999</v>
          </cell>
          <cell r="E1452">
            <v>0</v>
          </cell>
          <cell r="F1452">
            <v>0</v>
          </cell>
          <cell r="G1452">
            <v>0</v>
          </cell>
          <cell r="H1452">
            <v>0</v>
          </cell>
          <cell r="I1452">
            <v>0</v>
          </cell>
          <cell r="J1452">
            <v>0</v>
          </cell>
          <cell r="K1452">
            <v>0</v>
          </cell>
          <cell r="L1452">
            <v>0</v>
          </cell>
          <cell r="M1452">
            <v>273880278.04479998</v>
          </cell>
          <cell r="N1452">
            <v>1818964.1039999998</v>
          </cell>
          <cell r="O1452">
            <v>1540384.0159999998</v>
          </cell>
          <cell r="P1452">
            <v>136.65199999999999</v>
          </cell>
          <cell r="Q1452">
            <v>216024109.88639998</v>
          </cell>
          <cell r="R1452">
            <v>1638706.4</v>
          </cell>
          <cell r="S1452">
            <v>1417481.0359999998</v>
          </cell>
          <cell r="T1452">
            <v>121.41200000000001</v>
          </cell>
          <cell r="U1452">
            <v>383349142.97759998</v>
          </cell>
          <cell r="V1452">
            <v>0</v>
          </cell>
        </row>
        <row r="1453">
          <cell r="B1453" t="str">
            <v>HSS355.6X304.8X9.5</v>
          </cell>
          <cell r="C1453">
            <v>93.902895999999998</v>
          </cell>
          <cell r="D1453">
            <v>11161.268</v>
          </cell>
          <cell r="E1453">
            <v>0</v>
          </cell>
          <cell r="F1453">
            <v>0</v>
          </cell>
          <cell r="G1453">
            <v>0</v>
          </cell>
          <cell r="H1453">
            <v>0</v>
          </cell>
          <cell r="I1453">
            <v>0</v>
          </cell>
          <cell r="J1453">
            <v>0</v>
          </cell>
          <cell r="K1453">
            <v>0</v>
          </cell>
          <cell r="L1453">
            <v>0</v>
          </cell>
          <cell r="M1453">
            <v>213110489.90719998</v>
          </cell>
          <cell r="N1453">
            <v>1407648.7975999999</v>
          </cell>
          <cell r="O1453">
            <v>1199533.0847999998</v>
          </cell>
          <cell r="P1453">
            <v>137.922</v>
          </cell>
          <cell r="Q1453">
            <v>168573727.36799997</v>
          </cell>
          <cell r="R1453">
            <v>1268358.7535999999</v>
          </cell>
          <cell r="S1453">
            <v>1104488.1136</v>
          </cell>
          <cell r="T1453">
            <v>122.68199999999999</v>
          </cell>
          <cell r="U1453">
            <v>294691849.32479995</v>
          </cell>
          <cell r="V1453">
            <v>0</v>
          </cell>
        </row>
        <row r="1454">
          <cell r="B1454" t="str">
            <v>HSS355.6X254X15.9</v>
          </cell>
          <cell r="C1454">
            <v>138.54769599999997</v>
          </cell>
          <cell r="D1454">
            <v>16580.611999999997</v>
          </cell>
          <cell r="E1454">
            <v>0</v>
          </cell>
          <cell r="F1454">
            <v>0</v>
          </cell>
          <cell r="G1454">
            <v>0</v>
          </cell>
          <cell r="H1454">
            <v>0</v>
          </cell>
          <cell r="I1454">
            <v>0</v>
          </cell>
          <cell r="J1454">
            <v>0</v>
          </cell>
          <cell r="K1454">
            <v>0</v>
          </cell>
          <cell r="L1454">
            <v>0</v>
          </cell>
          <cell r="M1454">
            <v>285950989.3872</v>
          </cell>
          <cell r="N1454">
            <v>1966447.6799999997</v>
          </cell>
          <cell r="O1454">
            <v>1609209.6847999999</v>
          </cell>
          <cell r="P1454">
            <v>131.31799999999998</v>
          </cell>
          <cell r="Q1454">
            <v>169406190.21919999</v>
          </cell>
          <cell r="R1454">
            <v>1558409.7863999999</v>
          </cell>
          <cell r="S1454">
            <v>1335545.7159999998</v>
          </cell>
          <cell r="T1454">
            <v>101.092</v>
          </cell>
          <cell r="U1454">
            <v>346304546.09919995</v>
          </cell>
          <cell r="V1454">
            <v>0</v>
          </cell>
        </row>
        <row r="1455">
          <cell r="B1455" t="str">
            <v>HSS355.6X254X12.7</v>
          </cell>
          <cell r="C1455">
            <v>112.95134400000001</v>
          </cell>
          <cell r="D1455">
            <v>13483.843999999999</v>
          </cell>
          <cell r="E1455">
            <v>0</v>
          </cell>
          <cell r="F1455">
            <v>0</v>
          </cell>
          <cell r="G1455">
            <v>0</v>
          </cell>
          <cell r="H1455">
            <v>0</v>
          </cell>
          <cell r="I1455">
            <v>0</v>
          </cell>
          <cell r="J1455">
            <v>0</v>
          </cell>
          <cell r="K1455">
            <v>0</v>
          </cell>
          <cell r="L1455">
            <v>0</v>
          </cell>
          <cell r="M1455">
            <v>238500606.86879998</v>
          </cell>
          <cell r="N1455">
            <v>1619041.9231999998</v>
          </cell>
          <cell r="O1455">
            <v>1340461.8351999999</v>
          </cell>
          <cell r="P1455">
            <v>132.84200000000001</v>
          </cell>
          <cell r="Q1455">
            <v>141934916.12959999</v>
          </cell>
          <cell r="R1455">
            <v>1286384.524</v>
          </cell>
          <cell r="S1455">
            <v>1115959.0583999997</v>
          </cell>
          <cell r="T1455">
            <v>102.616</v>
          </cell>
          <cell r="U1455">
            <v>285118526.53599995</v>
          </cell>
          <cell r="V1455">
            <v>0</v>
          </cell>
        </row>
        <row r="1456">
          <cell r="B1456" t="str">
            <v>HSS355.6X254X9.5</v>
          </cell>
          <cell r="C1456">
            <v>86.313279999999992</v>
          </cell>
          <cell r="D1456">
            <v>10322.56</v>
          </cell>
          <cell r="E1456">
            <v>0</v>
          </cell>
          <cell r="F1456">
            <v>0</v>
          </cell>
          <cell r="G1456">
            <v>0</v>
          </cell>
          <cell r="H1456">
            <v>0</v>
          </cell>
          <cell r="I1456">
            <v>0</v>
          </cell>
          <cell r="J1456">
            <v>0</v>
          </cell>
          <cell r="K1456">
            <v>0</v>
          </cell>
          <cell r="L1456">
            <v>0</v>
          </cell>
          <cell r="M1456">
            <v>186055447.24319997</v>
          </cell>
          <cell r="N1456">
            <v>1250332.9831999999</v>
          </cell>
          <cell r="O1456">
            <v>1047133.3895999999</v>
          </cell>
          <cell r="P1456">
            <v>134.36599999999999</v>
          </cell>
          <cell r="Q1456">
            <v>111133790.63519999</v>
          </cell>
          <cell r="R1456">
            <v>994694.78479999991</v>
          </cell>
          <cell r="S1456">
            <v>875069.21759999986</v>
          </cell>
          <cell r="T1456">
            <v>103.886</v>
          </cell>
          <cell r="U1456">
            <v>219770192.71679997</v>
          </cell>
          <cell r="V1456">
            <v>0</v>
          </cell>
        </row>
        <row r="1457">
          <cell r="B1457" t="str">
            <v>HSS355.6X254X7.9</v>
          </cell>
          <cell r="C1457">
            <v>72.622207999999986</v>
          </cell>
          <cell r="D1457">
            <v>8645.1440000000002</v>
          </cell>
          <cell r="E1457">
            <v>0</v>
          </cell>
          <cell r="F1457">
            <v>0</v>
          </cell>
          <cell r="G1457">
            <v>0</v>
          </cell>
          <cell r="H1457">
            <v>0</v>
          </cell>
          <cell r="I1457">
            <v>0</v>
          </cell>
          <cell r="J1457">
            <v>0</v>
          </cell>
          <cell r="K1457">
            <v>0</v>
          </cell>
          <cell r="L1457">
            <v>0</v>
          </cell>
          <cell r="M1457">
            <v>158167941.72799999</v>
          </cell>
          <cell r="N1457">
            <v>1058604.3343999998</v>
          </cell>
          <cell r="O1457">
            <v>889817.57519999985</v>
          </cell>
          <cell r="P1457">
            <v>135.12799999999999</v>
          </cell>
          <cell r="Q1457">
            <v>94484533.61119999</v>
          </cell>
          <cell r="R1457">
            <v>842295.08959999995</v>
          </cell>
          <cell r="S1457">
            <v>745611.41199999989</v>
          </cell>
          <cell r="T1457">
            <v>104.648</v>
          </cell>
          <cell r="U1457">
            <v>185639215.81759998</v>
          </cell>
          <cell r="V1457">
            <v>0</v>
          </cell>
        </row>
        <row r="1458">
          <cell r="B1458" t="str">
            <v>HSS355.6X254X6.4</v>
          </cell>
          <cell r="C1458">
            <v>58.633503999999995</v>
          </cell>
          <cell r="D1458">
            <v>6967.7280000000001</v>
          </cell>
          <cell r="E1458">
            <v>0</v>
          </cell>
          <cell r="F1458">
            <v>0</v>
          </cell>
          <cell r="G1458">
            <v>0</v>
          </cell>
          <cell r="H1458">
            <v>0</v>
          </cell>
          <cell r="I1458">
            <v>0</v>
          </cell>
          <cell r="J1458">
            <v>0</v>
          </cell>
          <cell r="K1458">
            <v>0</v>
          </cell>
          <cell r="L1458">
            <v>0</v>
          </cell>
          <cell r="M1458">
            <v>129031741.93599999</v>
          </cell>
          <cell r="N1458">
            <v>858682.15359999985</v>
          </cell>
          <cell r="O1458">
            <v>725946.93519999983</v>
          </cell>
          <cell r="P1458">
            <v>135.88999999999999</v>
          </cell>
          <cell r="Q1458">
            <v>77419045.161599994</v>
          </cell>
          <cell r="R1458">
            <v>684979.27519999992</v>
          </cell>
          <cell r="S1458">
            <v>609598.78079999995</v>
          </cell>
          <cell r="T1458">
            <v>105.15599999999999</v>
          </cell>
          <cell r="U1458">
            <v>150675776.06719998</v>
          </cell>
          <cell r="V1458">
            <v>0</v>
          </cell>
        </row>
        <row r="1459">
          <cell r="B1459" t="str">
            <v>HSS355.6X152.4X15.9</v>
          </cell>
          <cell r="C1459">
            <v>113.24897599999998</v>
          </cell>
          <cell r="D1459">
            <v>13548.359999999999</v>
          </cell>
          <cell r="E1459">
            <v>0</v>
          </cell>
          <cell r="F1459">
            <v>0</v>
          </cell>
          <cell r="G1459">
            <v>0</v>
          </cell>
          <cell r="H1459">
            <v>0</v>
          </cell>
          <cell r="I1459">
            <v>0</v>
          </cell>
          <cell r="J1459">
            <v>0</v>
          </cell>
          <cell r="K1459">
            <v>0</v>
          </cell>
          <cell r="L1459">
            <v>0</v>
          </cell>
          <cell r="M1459">
            <v>198958621.43679997</v>
          </cell>
          <cell r="N1459">
            <v>1453532.5767999999</v>
          </cell>
          <cell r="O1459">
            <v>1119236.4711999998</v>
          </cell>
          <cell r="P1459">
            <v>121.15799999999999</v>
          </cell>
          <cell r="Q1459">
            <v>51612696.774399996</v>
          </cell>
          <cell r="R1459">
            <v>793133.89759999991</v>
          </cell>
          <cell r="S1459">
            <v>675147.0368</v>
          </cell>
          <cell r="T1459">
            <v>61.722000000000001</v>
          </cell>
          <cell r="U1459">
            <v>139021296.15039998</v>
          </cell>
          <cell r="V1459">
            <v>0</v>
          </cell>
        </row>
        <row r="1460">
          <cell r="B1460" t="str">
            <v>HSS355.6X152.4X12.7</v>
          </cell>
          <cell r="C1460">
            <v>92.712367999999998</v>
          </cell>
          <cell r="D1460">
            <v>11096.751999999999</v>
          </cell>
          <cell r="E1460">
            <v>0</v>
          </cell>
          <cell r="F1460">
            <v>0</v>
          </cell>
          <cell r="G1460">
            <v>0</v>
          </cell>
          <cell r="H1460">
            <v>0</v>
          </cell>
          <cell r="I1460">
            <v>0</v>
          </cell>
          <cell r="J1460">
            <v>0</v>
          </cell>
          <cell r="K1460">
            <v>0</v>
          </cell>
          <cell r="L1460">
            <v>0</v>
          </cell>
          <cell r="M1460">
            <v>167325033.09119999</v>
          </cell>
          <cell r="N1460">
            <v>1206087.9103999997</v>
          </cell>
          <cell r="O1460">
            <v>940617.47359999991</v>
          </cell>
          <cell r="P1460">
            <v>122.93599999999999</v>
          </cell>
          <cell r="Q1460">
            <v>43704299.687999994</v>
          </cell>
          <cell r="R1460">
            <v>662037.38559999992</v>
          </cell>
          <cell r="S1460">
            <v>575185.94640000002</v>
          </cell>
          <cell r="T1460">
            <v>62.991999999999997</v>
          </cell>
          <cell r="U1460">
            <v>116128567.74239999</v>
          </cell>
          <cell r="V1460">
            <v>0</v>
          </cell>
        </row>
        <row r="1461">
          <cell r="B1461" t="str">
            <v>HSS355.6X152.4X9.5</v>
          </cell>
          <cell r="C1461">
            <v>71.134047999999993</v>
          </cell>
          <cell r="D1461">
            <v>8516.1119999999992</v>
          </cell>
          <cell r="E1461">
            <v>0</v>
          </cell>
          <cell r="F1461">
            <v>0</v>
          </cell>
          <cell r="G1461">
            <v>0</v>
          </cell>
          <cell r="H1461">
            <v>0</v>
          </cell>
          <cell r="I1461">
            <v>0</v>
          </cell>
          <cell r="J1461">
            <v>0</v>
          </cell>
          <cell r="K1461">
            <v>0</v>
          </cell>
          <cell r="L1461">
            <v>0</v>
          </cell>
          <cell r="M1461">
            <v>131945361.91519998</v>
          </cell>
          <cell r="N1461">
            <v>938978.76719999989</v>
          </cell>
          <cell r="O1461">
            <v>742333.99919999985</v>
          </cell>
          <cell r="P1461">
            <v>124.714</v>
          </cell>
          <cell r="Q1461">
            <v>35005062.892959997</v>
          </cell>
          <cell r="R1461">
            <v>517831.22239999997</v>
          </cell>
          <cell r="S1461">
            <v>458837.79199999996</v>
          </cell>
          <cell r="T1461">
            <v>64.261999999999986</v>
          </cell>
          <cell r="U1461">
            <v>91154682.206399992</v>
          </cell>
          <cell r="V1461">
            <v>0</v>
          </cell>
        </row>
        <row r="1462">
          <cell r="B1462" t="str">
            <v>HSS355.6X152.4X7.9</v>
          </cell>
          <cell r="C1462">
            <v>59.972847999999992</v>
          </cell>
          <cell r="D1462">
            <v>7161.2759999999998</v>
          </cell>
          <cell r="E1462">
            <v>0</v>
          </cell>
          <cell r="F1462">
            <v>0</v>
          </cell>
          <cell r="G1462">
            <v>0</v>
          </cell>
          <cell r="H1462">
            <v>0</v>
          </cell>
          <cell r="I1462">
            <v>0</v>
          </cell>
          <cell r="J1462">
            <v>0</v>
          </cell>
          <cell r="K1462">
            <v>0</v>
          </cell>
          <cell r="L1462">
            <v>0</v>
          </cell>
          <cell r="M1462">
            <v>112798716.33759999</v>
          </cell>
          <cell r="N1462">
            <v>796411.31039999996</v>
          </cell>
          <cell r="O1462">
            <v>634179.37679999997</v>
          </cell>
          <cell r="P1462">
            <v>125.476</v>
          </cell>
          <cell r="Q1462">
            <v>30093532.070879996</v>
          </cell>
          <cell r="R1462">
            <v>440812.02159999992</v>
          </cell>
          <cell r="S1462">
            <v>394928.24239999999</v>
          </cell>
          <cell r="T1462">
            <v>64.77</v>
          </cell>
          <cell r="U1462">
            <v>77419045.161599994</v>
          </cell>
          <cell r="V1462">
            <v>0</v>
          </cell>
        </row>
        <row r="1463">
          <cell r="B1463" t="str">
            <v>HSS355.6X152.4X6.4</v>
          </cell>
          <cell r="C1463">
            <v>48.514015999999998</v>
          </cell>
          <cell r="D1463">
            <v>5780.6336000000001</v>
          </cell>
          <cell r="E1463">
            <v>0</v>
          </cell>
          <cell r="F1463">
            <v>0</v>
          </cell>
          <cell r="G1463">
            <v>0</v>
          </cell>
          <cell r="H1463">
            <v>0</v>
          </cell>
          <cell r="I1463">
            <v>0</v>
          </cell>
          <cell r="J1463">
            <v>0</v>
          </cell>
          <cell r="K1463">
            <v>0</v>
          </cell>
          <cell r="L1463">
            <v>0</v>
          </cell>
          <cell r="M1463">
            <v>92403376.483199984</v>
          </cell>
          <cell r="N1463">
            <v>648927.73439999996</v>
          </cell>
          <cell r="O1463">
            <v>519469.92879999994</v>
          </cell>
          <cell r="P1463">
            <v>126.492</v>
          </cell>
          <cell r="Q1463">
            <v>24807392.965759996</v>
          </cell>
          <cell r="R1463">
            <v>360515.40799999994</v>
          </cell>
          <cell r="S1463">
            <v>326102.57359999995</v>
          </cell>
          <cell r="T1463">
            <v>65.531999999999996</v>
          </cell>
          <cell r="U1463">
            <v>63267176.691199996</v>
          </cell>
          <cell r="V1463">
            <v>0</v>
          </cell>
        </row>
        <row r="1464">
          <cell r="B1464" t="str">
            <v>HSS355.6X152.4X4.8</v>
          </cell>
          <cell r="C1464">
            <v>36.757551999999997</v>
          </cell>
          <cell r="D1464">
            <v>4361.2815999999993</v>
          </cell>
          <cell r="E1464">
            <v>0</v>
          </cell>
          <cell r="F1464">
            <v>0</v>
          </cell>
          <cell r="G1464">
            <v>0</v>
          </cell>
          <cell r="H1464">
            <v>0</v>
          </cell>
          <cell r="I1464">
            <v>0</v>
          </cell>
          <cell r="J1464">
            <v>0</v>
          </cell>
          <cell r="K1464">
            <v>0</v>
          </cell>
          <cell r="L1464">
            <v>0</v>
          </cell>
          <cell r="M1464">
            <v>70759342.351999998</v>
          </cell>
          <cell r="N1464">
            <v>493250.62639999995</v>
          </cell>
          <cell r="O1464">
            <v>398205.65519999998</v>
          </cell>
          <cell r="P1464">
            <v>127.25399999999999</v>
          </cell>
          <cell r="Q1464">
            <v>19105022.435039997</v>
          </cell>
          <cell r="R1464">
            <v>273663.96879999997</v>
          </cell>
          <cell r="S1464">
            <v>250722.07919999998</v>
          </cell>
          <cell r="T1464">
            <v>66.293999999999997</v>
          </cell>
          <cell r="U1464">
            <v>48282845.369599998</v>
          </cell>
          <cell r="V1464">
            <v>0</v>
          </cell>
        </row>
        <row r="1465">
          <cell r="B1465" t="str">
            <v>HSS355.6X101.6X15.9</v>
          </cell>
          <cell r="C1465">
            <v>100.59961599999998</v>
          </cell>
          <cell r="D1465">
            <v>12064.491999999998</v>
          </cell>
          <cell r="E1465">
            <v>0</v>
          </cell>
          <cell r="F1465">
            <v>0</v>
          </cell>
          <cell r="G1465">
            <v>0</v>
          </cell>
          <cell r="H1465">
            <v>0</v>
          </cell>
          <cell r="I1465">
            <v>0</v>
          </cell>
          <cell r="J1465">
            <v>0</v>
          </cell>
          <cell r="K1465">
            <v>0</v>
          </cell>
          <cell r="L1465">
            <v>0</v>
          </cell>
          <cell r="M1465">
            <v>155254321.74879998</v>
          </cell>
          <cell r="N1465">
            <v>1197894.3783999998</v>
          </cell>
          <cell r="O1465">
            <v>873430.51119999983</v>
          </cell>
          <cell r="P1465">
            <v>113.53799999999998</v>
          </cell>
          <cell r="Q1465">
            <v>19646123.288319997</v>
          </cell>
          <cell r="R1465">
            <v>467031.32399999996</v>
          </cell>
          <cell r="S1465">
            <v>386734.71039999998</v>
          </cell>
          <cell r="T1465">
            <v>40.386000000000003</v>
          </cell>
          <cell r="U1465">
            <v>61602250.988799997</v>
          </cell>
          <cell r="V1465">
            <v>0</v>
          </cell>
        </row>
        <row r="1466">
          <cell r="B1466" t="str">
            <v>HSS355.6X101.6X12.7</v>
          </cell>
          <cell r="C1466">
            <v>82.592879999999994</v>
          </cell>
          <cell r="D1466">
            <v>9870.9480000000003</v>
          </cell>
          <cell r="E1466">
            <v>0</v>
          </cell>
          <cell r="F1466">
            <v>0</v>
          </cell>
          <cell r="G1466">
            <v>0</v>
          </cell>
          <cell r="H1466">
            <v>0</v>
          </cell>
          <cell r="I1466">
            <v>0</v>
          </cell>
          <cell r="J1466">
            <v>0</v>
          </cell>
          <cell r="K1466">
            <v>0</v>
          </cell>
          <cell r="L1466">
            <v>0</v>
          </cell>
          <cell r="M1466">
            <v>131945361.91519998</v>
          </cell>
          <cell r="N1466">
            <v>999610.90399999986</v>
          </cell>
          <cell r="O1466">
            <v>742333.99919999985</v>
          </cell>
          <cell r="P1466">
            <v>115.57</v>
          </cell>
          <cell r="Q1466">
            <v>17148734.734719999</v>
          </cell>
          <cell r="R1466">
            <v>394928.24239999999</v>
          </cell>
          <cell r="S1466">
            <v>337573.5184</v>
          </cell>
          <cell r="T1466">
            <v>41.655999999999992</v>
          </cell>
          <cell r="U1466">
            <v>52861391.051199995</v>
          </cell>
          <cell r="V1466">
            <v>0</v>
          </cell>
        </row>
        <row r="1467">
          <cell r="B1467" t="str">
            <v>HSS355.6X101.6X9.5</v>
          </cell>
          <cell r="C1467">
            <v>63.544432</v>
          </cell>
          <cell r="D1467">
            <v>7612.8879999999999</v>
          </cell>
          <cell r="E1467">
            <v>0</v>
          </cell>
          <cell r="F1467">
            <v>0</v>
          </cell>
          <cell r="G1467">
            <v>0</v>
          </cell>
          <cell r="H1467">
            <v>0</v>
          </cell>
          <cell r="I1467">
            <v>0</v>
          </cell>
          <cell r="J1467">
            <v>0</v>
          </cell>
          <cell r="K1467">
            <v>0</v>
          </cell>
          <cell r="L1467">
            <v>0</v>
          </cell>
          <cell r="M1467">
            <v>104890319.25119999</v>
          </cell>
          <cell r="N1467">
            <v>783301.65919999988</v>
          </cell>
          <cell r="O1467">
            <v>589934.304</v>
          </cell>
          <cell r="P1467">
            <v>117.60199999999999</v>
          </cell>
          <cell r="Q1467">
            <v>13985375.90016</v>
          </cell>
          <cell r="R1467">
            <v>312992.92239999998</v>
          </cell>
          <cell r="S1467">
            <v>275302.6752</v>
          </cell>
          <cell r="T1467">
            <v>42.925999999999995</v>
          </cell>
          <cell r="U1467">
            <v>42455605.411199994</v>
          </cell>
          <cell r="V1467">
            <v>0</v>
          </cell>
        </row>
        <row r="1468">
          <cell r="B1468" t="str">
            <v>HSS355.6X101.6X7.9</v>
          </cell>
          <cell r="C1468">
            <v>53.57376</v>
          </cell>
          <cell r="D1468">
            <v>6399.9871999999996</v>
          </cell>
          <cell r="E1468">
            <v>0</v>
          </cell>
          <cell r="F1468">
            <v>0</v>
          </cell>
          <cell r="G1468">
            <v>0</v>
          </cell>
          <cell r="H1468">
            <v>0</v>
          </cell>
          <cell r="I1468">
            <v>0</v>
          </cell>
          <cell r="J1468">
            <v>0</v>
          </cell>
          <cell r="K1468">
            <v>0</v>
          </cell>
          <cell r="L1468">
            <v>0</v>
          </cell>
          <cell r="M1468">
            <v>89905987.929599985</v>
          </cell>
          <cell r="N1468">
            <v>665314.79839999997</v>
          </cell>
          <cell r="O1468">
            <v>506360.27759999991</v>
          </cell>
          <cell r="P1468">
            <v>118.61799999999999</v>
          </cell>
          <cell r="Q1468">
            <v>12153957.627519999</v>
          </cell>
          <cell r="R1468">
            <v>268747.84959999996</v>
          </cell>
          <cell r="S1468">
            <v>239251.13439999998</v>
          </cell>
          <cell r="T1468">
            <v>43.687999999999995</v>
          </cell>
          <cell r="U1468">
            <v>36503496.025119998</v>
          </cell>
          <cell r="V1468">
            <v>0</v>
          </cell>
        </row>
        <row r="1469">
          <cell r="B1469" t="str">
            <v>HSS355.6X101.6X6.4</v>
          </cell>
          <cell r="C1469">
            <v>43.454271999999996</v>
          </cell>
          <cell r="D1469">
            <v>5180.6347999999989</v>
          </cell>
          <cell r="E1469">
            <v>0</v>
          </cell>
          <cell r="F1469">
            <v>0</v>
          </cell>
          <cell r="G1469">
            <v>0</v>
          </cell>
          <cell r="H1469">
            <v>0</v>
          </cell>
          <cell r="I1469">
            <v>0</v>
          </cell>
          <cell r="J1469">
            <v>0</v>
          </cell>
          <cell r="K1469">
            <v>0</v>
          </cell>
          <cell r="L1469">
            <v>0</v>
          </cell>
          <cell r="M1469">
            <v>74089193.756799996</v>
          </cell>
          <cell r="N1469">
            <v>544050.52480000001</v>
          </cell>
          <cell r="O1469">
            <v>416231.42559999996</v>
          </cell>
          <cell r="P1469">
            <v>119.63399999999999</v>
          </cell>
          <cell r="Q1469">
            <v>10156046.784639999</v>
          </cell>
          <cell r="R1469">
            <v>221225.36399999997</v>
          </cell>
          <cell r="S1469">
            <v>199922.18079999997</v>
          </cell>
          <cell r="T1469">
            <v>44.195999999999998</v>
          </cell>
          <cell r="U1469">
            <v>30135155.213440001</v>
          </cell>
          <cell r="V1469">
            <v>0</v>
          </cell>
        </row>
        <row r="1470">
          <cell r="B1470" t="str">
            <v>HSS355.6X101.6X4.8</v>
          </cell>
          <cell r="C1470">
            <v>33.037151999999999</v>
          </cell>
          <cell r="D1470">
            <v>3909.6695999999997</v>
          </cell>
          <cell r="E1470">
            <v>0</v>
          </cell>
          <cell r="F1470">
            <v>0</v>
          </cell>
          <cell r="G1470">
            <v>0</v>
          </cell>
          <cell r="H1470">
            <v>0</v>
          </cell>
          <cell r="I1470">
            <v>0</v>
          </cell>
          <cell r="J1470">
            <v>0</v>
          </cell>
          <cell r="K1470">
            <v>0</v>
          </cell>
          <cell r="L1470">
            <v>0</v>
          </cell>
          <cell r="M1470">
            <v>57023705.307199992</v>
          </cell>
          <cell r="N1470">
            <v>414592.71919999999</v>
          </cell>
          <cell r="O1470">
            <v>319547.74799999996</v>
          </cell>
          <cell r="P1470">
            <v>120.396</v>
          </cell>
          <cell r="Q1470">
            <v>7908397.0863999994</v>
          </cell>
          <cell r="R1470">
            <v>168786.7592</v>
          </cell>
          <cell r="S1470">
            <v>155349.36671999999</v>
          </cell>
          <cell r="T1470">
            <v>44.957999999999998</v>
          </cell>
          <cell r="U1470">
            <v>23225713.548479997</v>
          </cell>
          <cell r="V1470">
            <v>0</v>
          </cell>
        </row>
        <row r="1471">
          <cell r="B1471" t="str">
            <v>HSS304.8X304.8X15.9</v>
          </cell>
          <cell r="C1471">
            <v>138.54769599999997</v>
          </cell>
          <cell r="D1471">
            <v>16580.611999999997</v>
          </cell>
          <cell r="E1471">
            <v>0</v>
          </cell>
          <cell r="F1471">
            <v>0</v>
          </cell>
          <cell r="G1471">
            <v>0</v>
          </cell>
          <cell r="H1471">
            <v>0</v>
          </cell>
          <cell r="I1471">
            <v>0</v>
          </cell>
          <cell r="J1471">
            <v>0</v>
          </cell>
          <cell r="K1471">
            <v>0</v>
          </cell>
          <cell r="L1471">
            <v>0</v>
          </cell>
          <cell r="M1471">
            <v>228094821.22879997</v>
          </cell>
          <cell r="N1471">
            <v>1786189.9759999998</v>
          </cell>
          <cell r="O1471">
            <v>1497777.6495999999</v>
          </cell>
          <cell r="P1471">
            <v>117.348</v>
          </cell>
          <cell r="Q1471">
            <v>228094821.22879997</v>
          </cell>
          <cell r="R1471">
            <v>1786189.9759999998</v>
          </cell>
          <cell r="S1471">
            <v>1497777.6495999999</v>
          </cell>
          <cell r="T1471">
            <v>117.348</v>
          </cell>
          <cell r="U1471">
            <v>368364811.65599996</v>
          </cell>
          <cell r="V1471">
            <v>0</v>
          </cell>
        </row>
        <row r="1472">
          <cell r="B1472" t="str">
            <v>HSS304.8X304.8X12.7</v>
          </cell>
          <cell r="C1472">
            <v>112.95134400000001</v>
          </cell>
          <cell r="D1472">
            <v>13483.843999999999</v>
          </cell>
          <cell r="E1472">
            <v>0</v>
          </cell>
          <cell r="F1472">
            <v>0</v>
          </cell>
          <cell r="G1472">
            <v>0</v>
          </cell>
          <cell r="H1472">
            <v>0</v>
          </cell>
          <cell r="I1472">
            <v>0</v>
          </cell>
          <cell r="J1472">
            <v>0</v>
          </cell>
          <cell r="K1472">
            <v>0</v>
          </cell>
          <cell r="L1472">
            <v>0</v>
          </cell>
          <cell r="M1472">
            <v>190217761.49919999</v>
          </cell>
          <cell r="N1472">
            <v>1468280.9343999997</v>
          </cell>
          <cell r="O1472">
            <v>1248694.2767999999</v>
          </cell>
          <cell r="P1472">
            <v>118.87199999999999</v>
          </cell>
          <cell r="Q1472">
            <v>190217761.49919999</v>
          </cell>
          <cell r="R1472">
            <v>1468280.9343999997</v>
          </cell>
          <cell r="S1472">
            <v>1248694.2767999999</v>
          </cell>
          <cell r="T1472">
            <v>118.87199999999999</v>
          </cell>
          <cell r="U1472">
            <v>303016477.83679998</v>
          </cell>
          <cell r="V1472">
            <v>0</v>
          </cell>
        </row>
        <row r="1473">
          <cell r="B1473" t="str">
            <v>HSS304.8X304.8X9.5</v>
          </cell>
          <cell r="C1473">
            <v>86.313279999999992</v>
          </cell>
          <cell r="D1473">
            <v>10322.56</v>
          </cell>
          <cell r="E1473">
            <v>0</v>
          </cell>
          <cell r="F1473">
            <v>0</v>
          </cell>
          <cell r="G1473">
            <v>0</v>
          </cell>
          <cell r="H1473">
            <v>0</v>
          </cell>
          <cell r="I1473">
            <v>0</v>
          </cell>
          <cell r="J1473">
            <v>0</v>
          </cell>
          <cell r="K1473">
            <v>0</v>
          </cell>
          <cell r="L1473">
            <v>0</v>
          </cell>
          <cell r="M1473">
            <v>148594618.93919998</v>
          </cell>
          <cell r="N1473">
            <v>1133984.8288</v>
          </cell>
          <cell r="O1473">
            <v>975030.30799999996</v>
          </cell>
          <cell r="P1473">
            <v>120.14200000000001</v>
          </cell>
          <cell r="Q1473">
            <v>148594618.93919998</v>
          </cell>
          <cell r="R1473">
            <v>1133984.8288</v>
          </cell>
          <cell r="S1473">
            <v>975030.30799999996</v>
          </cell>
          <cell r="T1473">
            <v>120.14200000000001</v>
          </cell>
          <cell r="U1473">
            <v>233505829.76159999</v>
          </cell>
          <cell r="V1473">
            <v>0</v>
          </cell>
        </row>
        <row r="1474">
          <cell r="B1474" t="str">
            <v>HSS304.8X304.8X7.9</v>
          </cell>
          <cell r="C1474">
            <v>72.622207999999986</v>
          </cell>
          <cell r="D1474">
            <v>8645.1440000000002</v>
          </cell>
          <cell r="E1474">
            <v>0</v>
          </cell>
          <cell r="F1474">
            <v>0</v>
          </cell>
          <cell r="G1474">
            <v>0</v>
          </cell>
          <cell r="H1474">
            <v>0</v>
          </cell>
          <cell r="I1474">
            <v>0</v>
          </cell>
          <cell r="J1474">
            <v>0</v>
          </cell>
          <cell r="K1474">
            <v>0</v>
          </cell>
          <cell r="L1474">
            <v>0</v>
          </cell>
          <cell r="M1474">
            <v>126534353.38239999</v>
          </cell>
          <cell r="N1474">
            <v>960281.95039999997</v>
          </cell>
          <cell r="O1474">
            <v>830824.14480000001</v>
          </cell>
          <cell r="P1474">
            <v>120.90399999999998</v>
          </cell>
          <cell r="Q1474">
            <v>126534353.38239999</v>
          </cell>
          <cell r="R1474">
            <v>960281.95039999997</v>
          </cell>
          <cell r="S1474">
            <v>830824.14480000001</v>
          </cell>
          <cell r="T1474">
            <v>120.90399999999998</v>
          </cell>
          <cell r="U1474">
            <v>197293695.73439997</v>
          </cell>
          <cell r="V1474">
            <v>0</v>
          </cell>
        </row>
        <row r="1475">
          <cell r="B1475" t="str">
            <v>HSS304.8X304.8X6.4</v>
          </cell>
          <cell r="C1475">
            <v>58.633503999999995</v>
          </cell>
          <cell r="D1475">
            <v>6967.7280000000001</v>
          </cell>
          <cell r="E1475">
            <v>0</v>
          </cell>
          <cell r="F1475">
            <v>0</v>
          </cell>
          <cell r="G1475">
            <v>0</v>
          </cell>
          <cell r="H1475">
            <v>0</v>
          </cell>
          <cell r="I1475">
            <v>0</v>
          </cell>
          <cell r="J1475">
            <v>0</v>
          </cell>
          <cell r="K1475">
            <v>0</v>
          </cell>
          <cell r="L1475">
            <v>0</v>
          </cell>
          <cell r="M1475">
            <v>103225393.54879999</v>
          </cell>
          <cell r="N1475">
            <v>780024.24639999995</v>
          </cell>
          <cell r="O1475">
            <v>678424.44959999993</v>
          </cell>
          <cell r="P1475">
            <v>121.666</v>
          </cell>
          <cell r="Q1475">
            <v>103225393.54879999</v>
          </cell>
          <cell r="R1475">
            <v>780024.24639999995</v>
          </cell>
          <cell r="S1475">
            <v>678424.44959999993</v>
          </cell>
          <cell r="T1475">
            <v>121.666</v>
          </cell>
          <cell r="U1475">
            <v>159832867.43039998</v>
          </cell>
          <cell r="V1475">
            <v>0</v>
          </cell>
        </row>
        <row r="1476">
          <cell r="B1476" t="str">
            <v>HSS304.8X254X12.7</v>
          </cell>
          <cell r="C1476">
            <v>102.83185599999999</v>
          </cell>
          <cell r="D1476">
            <v>12258.039999999999</v>
          </cell>
          <cell r="E1476">
            <v>0</v>
          </cell>
          <cell r="F1476">
            <v>0</v>
          </cell>
          <cell r="G1476">
            <v>0</v>
          </cell>
          <cell r="H1476">
            <v>0</v>
          </cell>
          <cell r="I1476">
            <v>0</v>
          </cell>
          <cell r="J1476">
            <v>0</v>
          </cell>
          <cell r="K1476">
            <v>0</v>
          </cell>
          <cell r="L1476">
            <v>0</v>
          </cell>
          <cell r="M1476">
            <v>164411413.11199999</v>
          </cell>
          <cell r="N1476">
            <v>1291300.6431999998</v>
          </cell>
          <cell r="O1476">
            <v>1079907.5175999999</v>
          </cell>
          <cell r="P1476">
            <v>115.82399999999998</v>
          </cell>
          <cell r="Q1476">
            <v>124036964.82879999</v>
          </cell>
          <cell r="R1476">
            <v>1140539.6543999999</v>
          </cell>
          <cell r="S1476">
            <v>978307.72080000001</v>
          </cell>
          <cell r="T1476">
            <v>100.58399999999999</v>
          </cell>
          <cell r="U1476">
            <v>226846126.95199999</v>
          </cell>
          <cell r="V1476">
            <v>0</v>
          </cell>
        </row>
        <row r="1477">
          <cell r="B1477" t="str">
            <v>HSS304.8X254X9.5</v>
          </cell>
          <cell r="C1477">
            <v>78.723663999999999</v>
          </cell>
          <cell r="D1477">
            <v>9419.3359999999993</v>
          </cell>
          <cell r="E1477">
            <v>0</v>
          </cell>
          <cell r="F1477">
            <v>0</v>
          </cell>
          <cell r="G1477">
            <v>0</v>
          </cell>
          <cell r="H1477">
            <v>0</v>
          </cell>
          <cell r="I1477">
            <v>0</v>
          </cell>
          <cell r="J1477">
            <v>0</v>
          </cell>
          <cell r="K1477">
            <v>0</v>
          </cell>
          <cell r="L1477">
            <v>0</v>
          </cell>
          <cell r="M1477">
            <v>129031741.93599999</v>
          </cell>
          <cell r="N1477">
            <v>1001249.6103999999</v>
          </cell>
          <cell r="O1477">
            <v>845572.5024</v>
          </cell>
          <cell r="P1477">
            <v>117.09400000000001</v>
          </cell>
          <cell r="Q1477">
            <v>97398153.590399995</v>
          </cell>
          <cell r="R1477">
            <v>884901.45599999989</v>
          </cell>
          <cell r="S1477">
            <v>768553.30159999989</v>
          </cell>
          <cell r="T1477">
            <v>101.85399999999998</v>
          </cell>
          <cell r="U1477">
            <v>175233430.1776</v>
          </cell>
          <cell r="V1477">
            <v>0</v>
          </cell>
        </row>
        <row r="1478">
          <cell r="B1478" t="str">
            <v>HSS304.8X254X7.9</v>
          </cell>
          <cell r="C1478">
            <v>66.371936000000005</v>
          </cell>
          <cell r="D1478">
            <v>7870.9519999999993</v>
          </cell>
          <cell r="E1478">
            <v>0</v>
          </cell>
          <cell r="F1478">
            <v>0</v>
          </cell>
          <cell r="G1478">
            <v>0</v>
          </cell>
          <cell r="H1478">
            <v>0</v>
          </cell>
          <cell r="I1478">
            <v>0</v>
          </cell>
          <cell r="J1478">
            <v>0</v>
          </cell>
          <cell r="K1478">
            <v>0</v>
          </cell>
          <cell r="L1478">
            <v>0</v>
          </cell>
          <cell r="M1478">
            <v>109885096.35839999</v>
          </cell>
          <cell r="N1478">
            <v>847211.20880000002</v>
          </cell>
          <cell r="O1478">
            <v>721030.81599999988</v>
          </cell>
          <cell r="P1478">
            <v>117.85599999999998</v>
          </cell>
          <cell r="Q1478">
            <v>83246285.11999999</v>
          </cell>
          <cell r="R1478">
            <v>748888.82479999994</v>
          </cell>
          <cell r="S1478">
            <v>655482.55999999994</v>
          </cell>
          <cell r="T1478">
            <v>102.616</v>
          </cell>
          <cell r="U1478">
            <v>148178387.51359999</v>
          </cell>
          <cell r="V1478">
            <v>0</v>
          </cell>
        </row>
        <row r="1479">
          <cell r="B1479" t="str">
            <v>HSS304.8X254X6.4</v>
          </cell>
          <cell r="C1479">
            <v>53.57376</v>
          </cell>
          <cell r="D1479">
            <v>6387.0839999999998</v>
          </cell>
          <cell r="E1479">
            <v>0</v>
          </cell>
          <cell r="F1479">
            <v>0</v>
          </cell>
          <cell r="G1479">
            <v>0</v>
          </cell>
          <cell r="H1479">
            <v>0</v>
          </cell>
          <cell r="I1479">
            <v>0</v>
          </cell>
          <cell r="J1479">
            <v>0</v>
          </cell>
          <cell r="K1479">
            <v>0</v>
          </cell>
          <cell r="L1479">
            <v>0</v>
          </cell>
          <cell r="M1479">
            <v>89905987.929599985</v>
          </cell>
          <cell r="N1479">
            <v>689895.39439999999</v>
          </cell>
          <cell r="O1479">
            <v>589934.304</v>
          </cell>
          <cell r="P1479">
            <v>118.61799999999999</v>
          </cell>
          <cell r="Q1479">
            <v>68261953.7984</v>
          </cell>
          <cell r="R1479">
            <v>609598.78079999995</v>
          </cell>
          <cell r="S1479">
            <v>535856.99280000001</v>
          </cell>
          <cell r="T1479">
            <v>103.378</v>
          </cell>
          <cell r="U1479">
            <v>120290881.99839999</v>
          </cell>
          <cell r="V1479">
            <v>0</v>
          </cell>
        </row>
        <row r="1480">
          <cell r="B1480" t="str">
            <v>HSS304.8X203.2X15.9</v>
          </cell>
          <cell r="C1480">
            <v>113.24897599999998</v>
          </cell>
          <cell r="D1480">
            <v>13548.359999999999</v>
          </cell>
          <cell r="E1480">
            <v>0</v>
          </cell>
          <cell r="F1480">
            <v>0</v>
          </cell>
          <cell r="G1480">
            <v>0</v>
          </cell>
          <cell r="H1480">
            <v>0</v>
          </cell>
          <cell r="I1480">
            <v>0</v>
          </cell>
          <cell r="J1480">
            <v>0</v>
          </cell>
          <cell r="K1480">
            <v>0</v>
          </cell>
          <cell r="L1480">
            <v>0</v>
          </cell>
          <cell r="M1480">
            <v>165243875.96319997</v>
          </cell>
          <cell r="N1480">
            <v>1345377.9543999997</v>
          </cell>
          <cell r="O1480">
            <v>1083184.9303999997</v>
          </cell>
          <cell r="P1480">
            <v>110.23599999999999</v>
          </cell>
          <cell r="Q1480">
            <v>87408599.375999987</v>
          </cell>
          <cell r="R1480">
            <v>1014359.2615999999</v>
          </cell>
          <cell r="S1480">
            <v>860320.85999999987</v>
          </cell>
          <cell r="T1480">
            <v>80.263999999999996</v>
          </cell>
          <cell r="U1480">
            <v>188969067.22239998</v>
          </cell>
          <cell r="V1480">
            <v>0</v>
          </cell>
        </row>
        <row r="1481">
          <cell r="B1481" t="str">
            <v>HSS304.8X203.2X12.7</v>
          </cell>
          <cell r="C1481">
            <v>92.712367999999998</v>
          </cell>
          <cell r="D1481">
            <v>11096.751999999999</v>
          </cell>
          <cell r="E1481">
            <v>0</v>
          </cell>
          <cell r="F1481">
            <v>0</v>
          </cell>
          <cell r="G1481">
            <v>0</v>
          </cell>
          <cell r="H1481">
            <v>0</v>
          </cell>
          <cell r="I1481">
            <v>0</v>
          </cell>
          <cell r="J1481">
            <v>0</v>
          </cell>
          <cell r="K1481">
            <v>0</v>
          </cell>
          <cell r="L1481">
            <v>0</v>
          </cell>
          <cell r="M1481">
            <v>138605064.72479999</v>
          </cell>
          <cell r="N1481">
            <v>1115959.0583999997</v>
          </cell>
          <cell r="O1481">
            <v>911120.75839999993</v>
          </cell>
          <cell r="P1481">
            <v>112.014</v>
          </cell>
          <cell r="Q1481">
            <v>74089193.756799996</v>
          </cell>
          <cell r="R1481">
            <v>843933.79599999997</v>
          </cell>
          <cell r="S1481">
            <v>727585.64159999986</v>
          </cell>
          <cell r="T1481">
            <v>81.533999999999992</v>
          </cell>
          <cell r="U1481">
            <v>156919247.45119998</v>
          </cell>
          <cell r="V1481">
            <v>0</v>
          </cell>
        </row>
        <row r="1482">
          <cell r="B1482" t="str">
            <v>HSS304.8X203.2X9.5</v>
          </cell>
          <cell r="C1482">
            <v>71.134047999999993</v>
          </cell>
          <cell r="D1482">
            <v>8516.1119999999992</v>
          </cell>
          <cell r="E1482">
            <v>0</v>
          </cell>
          <cell r="F1482">
            <v>0</v>
          </cell>
          <cell r="G1482">
            <v>0</v>
          </cell>
          <cell r="H1482">
            <v>0</v>
          </cell>
          <cell r="I1482">
            <v>0</v>
          </cell>
          <cell r="J1482">
            <v>0</v>
          </cell>
          <cell r="K1482">
            <v>0</v>
          </cell>
          <cell r="L1482">
            <v>0</v>
          </cell>
          <cell r="M1482">
            <v>109052633.50719999</v>
          </cell>
          <cell r="N1482">
            <v>868514.39199999988</v>
          </cell>
          <cell r="O1482">
            <v>716114.69680000003</v>
          </cell>
          <cell r="P1482">
            <v>113.53799999999998</v>
          </cell>
          <cell r="Q1482">
            <v>58272399.583999991</v>
          </cell>
          <cell r="R1482">
            <v>657121.26639999996</v>
          </cell>
          <cell r="S1482">
            <v>575185.94640000002</v>
          </cell>
          <cell r="T1482">
            <v>83.057999999999993</v>
          </cell>
          <cell r="U1482">
            <v>121955807.70079999</v>
          </cell>
          <cell r="V1482">
            <v>0</v>
          </cell>
        </row>
        <row r="1483">
          <cell r="B1483" t="str">
            <v>HSS304.8X203.2X7.9</v>
          </cell>
          <cell r="C1483">
            <v>59.972847999999992</v>
          </cell>
          <cell r="D1483">
            <v>7161.2759999999998</v>
          </cell>
          <cell r="E1483">
            <v>0</v>
          </cell>
          <cell r="F1483">
            <v>0</v>
          </cell>
          <cell r="G1483">
            <v>0</v>
          </cell>
          <cell r="H1483">
            <v>0</v>
          </cell>
          <cell r="I1483">
            <v>0</v>
          </cell>
          <cell r="J1483">
            <v>0</v>
          </cell>
          <cell r="K1483">
            <v>0</v>
          </cell>
          <cell r="L1483">
            <v>0</v>
          </cell>
          <cell r="M1483">
            <v>93235839.334399998</v>
          </cell>
          <cell r="N1483">
            <v>735779.17359999986</v>
          </cell>
          <cell r="O1483">
            <v>612876.19359999988</v>
          </cell>
          <cell r="P1483">
            <v>114.3</v>
          </cell>
          <cell r="Q1483">
            <v>49947771.071999997</v>
          </cell>
          <cell r="R1483">
            <v>558798.8824</v>
          </cell>
          <cell r="S1483">
            <v>493250.62639999995</v>
          </cell>
          <cell r="T1483">
            <v>83.566000000000003</v>
          </cell>
          <cell r="U1483">
            <v>103225393.54879999</v>
          </cell>
          <cell r="V1483">
            <v>0</v>
          </cell>
        </row>
        <row r="1484">
          <cell r="B1484" t="str">
            <v>HSS304.8X203.2X6.4</v>
          </cell>
          <cell r="C1484">
            <v>48.514015999999998</v>
          </cell>
          <cell r="D1484">
            <v>5780.6336000000001</v>
          </cell>
          <cell r="E1484">
            <v>0</v>
          </cell>
          <cell r="F1484">
            <v>0</v>
          </cell>
          <cell r="G1484">
            <v>0</v>
          </cell>
          <cell r="H1484">
            <v>0</v>
          </cell>
          <cell r="I1484">
            <v>0</v>
          </cell>
          <cell r="J1484">
            <v>0</v>
          </cell>
          <cell r="K1484">
            <v>0</v>
          </cell>
          <cell r="L1484">
            <v>0</v>
          </cell>
          <cell r="M1484">
            <v>76586582.310399994</v>
          </cell>
          <cell r="N1484">
            <v>599766.54239999992</v>
          </cell>
          <cell r="O1484">
            <v>501444.15839999996</v>
          </cell>
          <cell r="P1484">
            <v>115.062</v>
          </cell>
          <cell r="Q1484">
            <v>41123664.849279992</v>
          </cell>
          <cell r="R1484">
            <v>455560.37919999997</v>
          </cell>
          <cell r="S1484">
            <v>404760.48079999996</v>
          </cell>
          <cell r="T1484">
            <v>84.327999999999989</v>
          </cell>
          <cell r="U1484">
            <v>84078747.971199989</v>
          </cell>
          <cell r="V1484">
            <v>0</v>
          </cell>
        </row>
        <row r="1485">
          <cell r="B1485" t="str">
            <v>HSS304.8X203.2X4.8</v>
          </cell>
          <cell r="C1485">
            <v>36.757551999999997</v>
          </cell>
          <cell r="D1485">
            <v>4361.2815999999993</v>
          </cell>
          <cell r="E1485">
            <v>0</v>
          </cell>
          <cell r="F1485">
            <v>0</v>
          </cell>
          <cell r="G1485">
            <v>0</v>
          </cell>
          <cell r="H1485">
            <v>0</v>
          </cell>
          <cell r="I1485">
            <v>0</v>
          </cell>
          <cell r="J1485">
            <v>0</v>
          </cell>
          <cell r="K1485">
            <v>0</v>
          </cell>
          <cell r="L1485">
            <v>0</v>
          </cell>
          <cell r="M1485">
            <v>58272399.583999991</v>
          </cell>
          <cell r="N1485">
            <v>455560.37919999997</v>
          </cell>
          <cell r="O1485">
            <v>383457.29759999993</v>
          </cell>
          <cell r="P1485">
            <v>115.82399999999998</v>
          </cell>
          <cell r="Q1485">
            <v>31508718.917919997</v>
          </cell>
          <cell r="R1485">
            <v>345767.05040000001</v>
          </cell>
          <cell r="S1485">
            <v>309715.50959999993</v>
          </cell>
          <cell r="T1485">
            <v>85.09</v>
          </cell>
          <cell r="U1485">
            <v>63683408.116799995</v>
          </cell>
          <cell r="V1485">
            <v>0</v>
          </cell>
        </row>
        <row r="1486">
          <cell r="B1486" t="str">
            <v>HSS304.8X152.4X15.9</v>
          </cell>
          <cell r="C1486">
            <v>100.59961599999998</v>
          </cell>
          <cell r="D1486">
            <v>12064.491999999998</v>
          </cell>
          <cell r="E1486">
            <v>0</v>
          </cell>
          <cell r="F1486">
            <v>0</v>
          </cell>
          <cell r="G1486">
            <v>0</v>
          </cell>
          <cell r="H1486">
            <v>0</v>
          </cell>
          <cell r="I1486">
            <v>0</v>
          </cell>
          <cell r="J1486">
            <v>0</v>
          </cell>
          <cell r="K1486">
            <v>0</v>
          </cell>
          <cell r="L1486">
            <v>0</v>
          </cell>
          <cell r="M1486">
            <v>133610287.61759999</v>
          </cell>
          <cell r="N1486">
            <v>1127430.0031999999</v>
          </cell>
          <cell r="O1486">
            <v>875069.21759999986</v>
          </cell>
          <cell r="P1486">
            <v>105.15599999999999</v>
          </cell>
          <cell r="Q1486">
            <v>44536762.539199993</v>
          </cell>
          <cell r="R1486">
            <v>689895.39439999999</v>
          </cell>
          <cell r="S1486">
            <v>581740.772</v>
          </cell>
          <cell r="T1486">
            <v>60.706000000000003</v>
          </cell>
          <cell r="U1486">
            <v>112798716.33759999</v>
          </cell>
          <cell r="V1486">
            <v>0</v>
          </cell>
        </row>
        <row r="1487">
          <cell r="B1487" t="str">
            <v>HSS304.8X152.4X12.7</v>
          </cell>
          <cell r="C1487">
            <v>82.592879999999994</v>
          </cell>
          <cell r="D1487">
            <v>9870.9480000000003</v>
          </cell>
          <cell r="E1487">
            <v>0</v>
          </cell>
          <cell r="F1487">
            <v>0</v>
          </cell>
          <cell r="G1487">
            <v>0</v>
          </cell>
          <cell r="H1487">
            <v>0</v>
          </cell>
          <cell r="I1487">
            <v>0</v>
          </cell>
          <cell r="J1487">
            <v>0</v>
          </cell>
          <cell r="K1487">
            <v>0</v>
          </cell>
          <cell r="L1487">
            <v>0</v>
          </cell>
          <cell r="M1487">
            <v>112798716.33759999</v>
          </cell>
          <cell r="N1487">
            <v>940617.47359999991</v>
          </cell>
          <cell r="O1487">
            <v>740695.29279999994</v>
          </cell>
          <cell r="P1487">
            <v>106.934</v>
          </cell>
          <cell r="Q1487">
            <v>37918682.872159995</v>
          </cell>
          <cell r="R1487">
            <v>576824.65280000004</v>
          </cell>
          <cell r="S1487">
            <v>498166.74559999991</v>
          </cell>
          <cell r="T1487">
            <v>61.975999999999992</v>
          </cell>
          <cell r="U1487">
            <v>94484533.61119999</v>
          </cell>
          <cell r="V1487">
            <v>0</v>
          </cell>
        </row>
        <row r="1488">
          <cell r="B1488" t="str">
            <v>HSS304.8X152.4X9.5</v>
          </cell>
          <cell r="C1488">
            <v>63.544432</v>
          </cell>
          <cell r="D1488">
            <v>7612.8879999999999</v>
          </cell>
          <cell r="E1488">
            <v>0</v>
          </cell>
          <cell r="F1488">
            <v>0</v>
          </cell>
          <cell r="G1488">
            <v>0</v>
          </cell>
          <cell r="H1488">
            <v>0</v>
          </cell>
          <cell r="I1488">
            <v>0</v>
          </cell>
          <cell r="J1488">
            <v>0</v>
          </cell>
          <cell r="K1488">
            <v>0</v>
          </cell>
          <cell r="L1488">
            <v>0</v>
          </cell>
          <cell r="M1488">
            <v>89489756.503999993</v>
          </cell>
          <cell r="N1488">
            <v>734140.46719999984</v>
          </cell>
          <cell r="O1488">
            <v>588295.59759999998</v>
          </cell>
          <cell r="P1488">
            <v>108.712</v>
          </cell>
          <cell r="Q1488">
            <v>30343270.926240001</v>
          </cell>
          <cell r="R1488">
            <v>453921.67279999994</v>
          </cell>
          <cell r="S1488">
            <v>398205.65519999998</v>
          </cell>
          <cell r="T1488">
            <v>63.246000000000002</v>
          </cell>
          <cell r="U1488">
            <v>74089193.756799996</v>
          </cell>
          <cell r="V1488">
            <v>0</v>
          </cell>
        </row>
        <row r="1489">
          <cell r="B1489" t="str">
            <v>HSS304.8X152.4X7.9</v>
          </cell>
          <cell r="C1489">
            <v>53.57376</v>
          </cell>
          <cell r="D1489">
            <v>6399.9871999999996</v>
          </cell>
          <cell r="E1489">
            <v>0</v>
          </cell>
          <cell r="F1489">
            <v>0</v>
          </cell>
          <cell r="G1489">
            <v>0</v>
          </cell>
          <cell r="H1489">
            <v>0</v>
          </cell>
          <cell r="I1489">
            <v>0</v>
          </cell>
          <cell r="J1489">
            <v>0</v>
          </cell>
          <cell r="K1489">
            <v>0</v>
          </cell>
          <cell r="L1489">
            <v>0</v>
          </cell>
          <cell r="M1489">
            <v>76586582.310399994</v>
          </cell>
          <cell r="N1489">
            <v>624347.13839999994</v>
          </cell>
          <cell r="O1489">
            <v>503082.86479999992</v>
          </cell>
          <cell r="P1489">
            <v>109.47399999999999</v>
          </cell>
          <cell r="Q1489">
            <v>26139333.527679995</v>
          </cell>
          <cell r="R1489">
            <v>386734.71039999998</v>
          </cell>
          <cell r="S1489">
            <v>342489.63759999996</v>
          </cell>
          <cell r="T1489">
            <v>64.007999999999996</v>
          </cell>
          <cell r="U1489">
            <v>63267176.691199996</v>
          </cell>
          <cell r="V1489">
            <v>0</v>
          </cell>
        </row>
        <row r="1490">
          <cell r="B1490" t="str">
            <v>HSS304.8X152.4X6.4</v>
          </cell>
          <cell r="C1490">
            <v>43.454271999999996</v>
          </cell>
          <cell r="D1490">
            <v>5180.6347999999989</v>
          </cell>
          <cell r="E1490">
            <v>0</v>
          </cell>
          <cell r="F1490">
            <v>0</v>
          </cell>
          <cell r="G1490">
            <v>0</v>
          </cell>
          <cell r="H1490">
            <v>0</v>
          </cell>
          <cell r="I1490">
            <v>0</v>
          </cell>
          <cell r="J1490">
            <v>0</v>
          </cell>
          <cell r="K1490">
            <v>0</v>
          </cell>
          <cell r="L1490">
            <v>0</v>
          </cell>
          <cell r="M1490">
            <v>62850945.265599996</v>
          </cell>
          <cell r="N1490">
            <v>509637.69039999996</v>
          </cell>
          <cell r="O1490">
            <v>412954.01279999997</v>
          </cell>
          <cell r="P1490">
            <v>110.23599999999999</v>
          </cell>
          <cell r="Q1490">
            <v>21602410.988639995</v>
          </cell>
          <cell r="R1490">
            <v>316270.33519999997</v>
          </cell>
          <cell r="S1490">
            <v>283496.2072</v>
          </cell>
          <cell r="T1490">
            <v>64.515999999999991</v>
          </cell>
          <cell r="U1490">
            <v>51612696.774399996</v>
          </cell>
          <cell r="V1490">
            <v>0</v>
          </cell>
        </row>
        <row r="1491">
          <cell r="B1491" t="str">
            <v>HSS304.8X152.4X4.8</v>
          </cell>
          <cell r="C1491">
            <v>33.037151999999999</v>
          </cell>
          <cell r="D1491">
            <v>3909.6695999999997</v>
          </cell>
          <cell r="E1491">
            <v>0</v>
          </cell>
          <cell r="F1491">
            <v>0</v>
          </cell>
          <cell r="G1491">
            <v>0</v>
          </cell>
          <cell r="H1491">
            <v>0</v>
          </cell>
          <cell r="I1491">
            <v>0</v>
          </cell>
          <cell r="J1491">
            <v>0</v>
          </cell>
          <cell r="K1491">
            <v>0</v>
          </cell>
          <cell r="L1491">
            <v>0</v>
          </cell>
          <cell r="M1491">
            <v>48282845.369599998</v>
          </cell>
          <cell r="N1491">
            <v>388373.41679999995</v>
          </cell>
          <cell r="O1491">
            <v>317909.04159999994</v>
          </cell>
          <cell r="P1491">
            <v>111.252</v>
          </cell>
          <cell r="Q1491">
            <v>16649257.023999998</v>
          </cell>
          <cell r="R1491">
            <v>240889.84079999998</v>
          </cell>
          <cell r="S1491">
            <v>217947.95119999998</v>
          </cell>
          <cell r="T1491">
            <v>65.277999999999992</v>
          </cell>
          <cell r="U1491">
            <v>39375492.86175999</v>
          </cell>
          <cell r="V1491">
            <v>0</v>
          </cell>
        </row>
        <row r="1492">
          <cell r="B1492" t="str">
            <v>HSS304.8X101.6X15.9</v>
          </cell>
          <cell r="C1492">
            <v>87.950255999999996</v>
          </cell>
          <cell r="D1492">
            <v>10580.623999999998</v>
          </cell>
          <cell r="E1492">
            <v>0</v>
          </cell>
          <cell r="F1492">
            <v>0</v>
          </cell>
          <cell r="G1492">
            <v>0</v>
          </cell>
          <cell r="H1492">
            <v>0</v>
          </cell>
          <cell r="I1492">
            <v>0</v>
          </cell>
          <cell r="J1492">
            <v>0</v>
          </cell>
          <cell r="K1492">
            <v>0</v>
          </cell>
          <cell r="L1492">
            <v>0</v>
          </cell>
          <cell r="M1492">
            <v>101976699.27199998</v>
          </cell>
          <cell r="N1492">
            <v>909482.05199999991</v>
          </cell>
          <cell r="O1492">
            <v>668592.2111999999</v>
          </cell>
          <cell r="P1492">
            <v>98.298000000000002</v>
          </cell>
          <cell r="Q1492">
            <v>16815749.594239999</v>
          </cell>
          <cell r="R1492">
            <v>401483.06799999997</v>
          </cell>
          <cell r="S1492">
            <v>331018.69279999996</v>
          </cell>
          <cell r="T1492">
            <v>39.878</v>
          </cell>
          <cell r="U1492">
            <v>50780233.923199996</v>
          </cell>
          <cell r="V1492">
            <v>0</v>
          </cell>
        </row>
        <row r="1493">
          <cell r="B1493" t="str">
            <v>HSS304.8X101.6X12.7</v>
          </cell>
          <cell r="C1493">
            <v>72.473392000000004</v>
          </cell>
          <cell r="D1493">
            <v>8709.66</v>
          </cell>
          <cell r="E1493">
            <v>0</v>
          </cell>
          <cell r="F1493">
            <v>0</v>
          </cell>
          <cell r="G1493">
            <v>0</v>
          </cell>
          <cell r="H1493">
            <v>0</v>
          </cell>
          <cell r="I1493">
            <v>0</v>
          </cell>
          <cell r="J1493">
            <v>0</v>
          </cell>
          <cell r="K1493">
            <v>0</v>
          </cell>
          <cell r="L1493">
            <v>0</v>
          </cell>
          <cell r="M1493">
            <v>87408599.375999987</v>
          </cell>
          <cell r="N1493">
            <v>765275.88879999996</v>
          </cell>
          <cell r="O1493">
            <v>571908.53359999997</v>
          </cell>
          <cell r="P1493">
            <v>100.33</v>
          </cell>
          <cell r="Q1493">
            <v>14692969.323679997</v>
          </cell>
          <cell r="R1493">
            <v>342489.63759999996</v>
          </cell>
          <cell r="S1493">
            <v>290051.03279999999</v>
          </cell>
          <cell r="T1493">
            <v>41.148000000000003</v>
          </cell>
          <cell r="U1493">
            <v>43704299.687999994</v>
          </cell>
          <cell r="V1493">
            <v>0</v>
          </cell>
        </row>
        <row r="1494">
          <cell r="B1494" t="str">
            <v>HSS304.8X101.6X9.5</v>
          </cell>
          <cell r="C1494">
            <v>55.954816000000001</v>
          </cell>
          <cell r="D1494">
            <v>6709.6639999999998</v>
          </cell>
          <cell r="E1494">
            <v>0</v>
          </cell>
          <cell r="F1494">
            <v>0</v>
          </cell>
          <cell r="G1494">
            <v>0</v>
          </cell>
          <cell r="H1494">
            <v>0</v>
          </cell>
          <cell r="I1494">
            <v>0</v>
          </cell>
          <cell r="J1494">
            <v>0</v>
          </cell>
          <cell r="K1494">
            <v>0</v>
          </cell>
          <cell r="L1494">
            <v>0</v>
          </cell>
          <cell r="M1494">
            <v>69926879.500799999</v>
          </cell>
          <cell r="N1494">
            <v>601405.24879999994</v>
          </cell>
          <cell r="O1494">
            <v>458837.79199999996</v>
          </cell>
          <cell r="P1494">
            <v>102.10799999999999</v>
          </cell>
          <cell r="Q1494">
            <v>12029088.199839998</v>
          </cell>
          <cell r="R1494">
            <v>272025.26240000001</v>
          </cell>
          <cell r="S1494">
            <v>237612.42799999999</v>
          </cell>
          <cell r="T1494">
            <v>42.417999999999999</v>
          </cell>
          <cell r="U1494">
            <v>35005062.892959997</v>
          </cell>
          <cell r="V1494">
            <v>0</v>
          </cell>
        </row>
        <row r="1495">
          <cell r="B1495" t="str">
            <v>HSS304.8X101.6X7.9</v>
          </cell>
          <cell r="C1495">
            <v>47.323487999999998</v>
          </cell>
          <cell r="D1495">
            <v>5651.6016</v>
          </cell>
          <cell r="E1495">
            <v>0</v>
          </cell>
          <cell r="F1495">
            <v>0</v>
          </cell>
          <cell r="G1495">
            <v>0</v>
          </cell>
          <cell r="H1495">
            <v>0</v>
          </cell>
          <cell r="I1495">
            <v>0</v>
          </cell>
          <cell r="J1495">
            <v>0</v>
          </cell>
          <cell r="K1495">
            <v>0</v>
          </cell>
          <cell r="L1495">
            <v>0</v>
          </cell>
          <cell r="M1495">
            <v>59937325.28639999</v>
          </cell>
          <cell r="N1495">
            <v>512915.10319999995</v>
          </cell>
          <cell r="O1495">
            <v>394928.24239999999</v>
          </cell>
          <cell r="P1495">
            <v>103.12399999999998</v>
          </cell>
          <cell r="Q1495">
            <v>10489031.925119998</v>
          </cell>
          <cell r="R1495">
            <v>232696.30879999997</v>
          </cell>
          <cell r="S1495">
            <v>206477.00639999998</v>
          </cell>
          <cell r="T1495">
            <v>43.18</v>
          </cell>
          <cell r="U1495">
            <v>30135155.213440001</v>
          </cell>
          <cell r="V1495">
            <v>0</v>
          </cell>
        </row>
        <row r="1496">
          <cell r="B1496" t="str">
            <v>HSS304.8X101.6X6.4</v>
          </cell>
          <cell r="C1496">
            <v>38.394528000000001</v>
          </cell>
          <cell r="D1496">
            <v>4580.6359999999995</v>
          </cell>
          <cell r="E1496">
            <v>0</v>
          </cell>
          <cell r="F1496">
            <v>0</v>
          </cell>
          <cell r="G1496">
            <v>0</v>
          </cell>
          <cell r="H1496">
            <v>0</v>
          </cell>
          <cell r="I1496">
            <v>0</v>
          </cell>
          <cell r="J1496">
            <v>0</v>
          </cell>
          <cell r="K1496">
            <v>0</v>
          </cell>
          <cell r="L1496">
            <v>0</v>
          </cell>
          <cell r="M1496">
            <v>49531539.646399997</v>
          </cell>
          <cell r="N1496">
            <v>419508.83840000001</v>
          </cell>
          <cell r="O1496">
            <v>326102.57359999995</v>
          </cell>
          <cell r="P1496">
            <v>104.13999999999999</v>
          </cell>
          <cell r="Q1496">
            <v>8740859.9375999998</v>
          </cell>
          <cell r="R1496">
            <v>191728.64879999997</v>
          </cell>
          <cell r="S1496">
            <v>172064.17199999999</v>
          </cell>
          <cell r="T1496">
            <v>43.687999999999995</v>
          </cell>
          <cell r="U1496">
            <v>24890639.250879996</v>
          </cell>
          <cell r="V1496">
            <v>0</v>
          </cell>
        </row>
        <row r="1497">
          <cell r="B1497" t="str">
            <v>HSS304.8X101.6X4.8</v>
          </cell>
          <cell r="C1497">
            <v>29.167936000000001</v>
          </cell>
          <cell r="D1497">
            <v>3464.5092</v>
          </cell>
          <cell r="E1497">
            <v>0</v>
          </cell>
          <cell r="F1497">
            <v>0</v>
          </cell>
          <cell r="G1497">
            <v>0</v>
          </cell>
          <cell r="H1497">
            <v>0</v>
          </cell>
          <cell r="I1497">
            <v>0</v>
          </cell>
          <cell r="J1497">
            <v>0</v>
          </cell>
          <cell r="K1497">
            <v>0</v>
          </cell>
          <cell r="L1497">
            <v>0</v>
          </cell>
          <cell r="M1497">
            <v>38210044.870079994</v>
          </cell>
          <cell r="N1497">
            <v>321186.45439999999</v>
          </cell>
          <cell r="O1497">
            <v>250722.07919999998</v>
          </cell>
          <cell r="P1497">
            <v>104.90199999999999</v>
          </cell>
          <cell r="Q1497">
            <v>6826195.3798399987</v>
          </cell>
          <cell r="R1497">
            <v>147483.576</v>
          </cell>
          <cell r="S1497">
            <v>134373.92479999998</v>
          </cell>
          <cell r="T1497">
            <v>44.449999999999996</v>
          </cell>
          <cell r="U1497">
            <v>19188268.72016</v>
          </cell>
          <cell r="V1497">
            <v>0</v>
          </cell>
        </row>
        <row r="1498">
          <cell r="B1498" t="str">
            <v>HSS304.8X88.9X9.5</v>
          </cell>
          <cell r="C1498">
            <v>54.020207999999997</v>
          </cell>
          <cell r="D1498">
            <v>6451.5999999999995</v>
          </cell>
          <cell r="E1498">
            <v>0</v>
          </cell>
          <cell r="F1498">
            <v>0</v>
          </cell>
          <cell r="G1498">
            <v>0</v>
          </cell>
          <cell r="H1498">
            <v>0</v>
          </cell>
          <cell r="I1498">
            <v>0</v>
          </cell>
          <cell r="J1498">
            <v>0</v>
          </cell>
          <cell r="K1498">
            <v>0</v>
          </cell>
          <cell r="L1498">
            <v>0</v>
          </cell>
          <cell r="M1498">
            <v>64932102.393599994</v>
          </cell>
          <cell r="N1498">
            <v>568631.12080000003</v>
          </cell>
          <cell r="O1498">
            <v>426063.66399999999</v>
          </cell>
          <cell r="P1498">
            <v>100.07599999999999</v>
          </cell>
          <cell r="Q1498">
            <v>8865729.3652799986</v>
          </cell>
          <cell r="R1498">
            <v>229418.89599999998</v>
          </cell>
          <cell r="S1498">
            <v>199922.18079999997</v>
          </cell>
          <cell r="T1498">
            <v>37.083999999999996</v>
          </cell>
          <cell r="U1498">
            <v>26930173.23632</v>
          </cell>
          <cell r="V1498">
            <v>0</v>
          </cell>
        </row>
        <row r="1499">
          <cell r="B1499" t="str">
            <v>HSS304.8X88.9X7.9</v>
          </cell>
          <cell r="C1499">
            <v>45.686511999999993</v>
          </cell>
          <cell r="D1499">
            <v>5458.0536000000002</v>
          </cell>
          <cell r="E1499">
            <v>0</v>
          </cell>
          <cell r="F1499">
            <v>0</v>
          </cell>
          <cell r="G1499">
            <v>0</v>
          </cell>
          <cell r="H1499">
            <v>0</v>
          </cell>
          <cell r="I1499">
            <v>0</v>
          </cell>
          <cell r="J1499">
            <v>0</v>
          </cell>
          <cell r="K1499">
            <v>0</v>
          </cell>
          <cell r="L1499">
            <v>0</v>
          </cell>
          <cell r="M1499">
            <v>55775011.030399993</v>
          </cell>
          <cell r="N1499">
            <v>485057.0944</v>
          </cell>
          <cell r="O1499">
            <v>367070.23359999992</v>
          </cell>
          <cell r="P1499">
            <v>101.092</v>
          </cell>
          <cell r="Q1499">
            <v>7741904.5161600001</v>
          </cell>
          <cell r="R1499">
            <v>198283.47439999998</v>
          </cell>
          <cell r="S1499">
            <v>173702.87839999999</v>
          </cell>
          <cell r="T1499">
            <v>37.591999999999999</v>
          </cell>
          <cell r="U1499">
            <v>23308959.8336</v>
          </cell>
          <cell r="V1499">
            <v>0</v>
          </cell>
        </row>
        <row r="1500">
          <cell r="B1500" t="str">
            <v>HSS304.8X76.2X7.9</v>
          </cell>
          <cell r="C1500">
            <v>44.198352</v>
          </cell>
          <cell r="D1500">
            <v>5270.9571999999998</v>
          </cell>
          <cell r="E1500">
            <v>0</v>
          </cell>
          <cell r="F1500">
            <v>0</v>
          </cell>
          <cell r="G1500">
            <v>0</v>
          </cell>
          <cell r="H1500">
            <v>0</v>
          </cell>
          <cell r="I1500">
            <v>0</v>
          </cell>
          <cell r="J1500">
            <v>0</v>
          </cell>
          <cell r="K1500">
            <v>0</v>
          </cell>
          <cell r="L1500">
            <v>0</v>
          </cell>
          <cell r="M1500">
            <v>51612696.774399996</v>
          </cell>
          <cell r="N1500">
            <v>457199.08559999993</v>
          </cell>
          <cell r="O1500">
            <v>339212.22479999997</v>
          </cell>
          <cell r="P1500">
            <v>99.059999999999988</v>
          </cell>
          <cell r="Q1500">
            <v>5452631.6753599998</v>
          </cell>
          <cell r="R1500">
            <v>163870.63999999998</v>
          </cell>
          <cell r="S1500">
            <v>143059.06871999998</v>
          </cell>
          <cell r="T1500">
            <v>32.257999999999996</v>
          </cell>
          <cell r="U1500">
            <v>17190357.877279997</v>
          </cell>
          <cell r="V1500">
            <v>0</v>
          </cell>
        </row>
        <row r="1501">
          <cell r="B1501" t="str">
            <v>HSS304.8X76.2X6.4</v>
          </cell>
          <cell r="C1501">
            <v>35.864656000000004</v>
          </cell>
          <cell r="D1501">
            <v>4277.4107999999997</v>
          </cell>
          <cell r="E1501">
            <v>0</v>
          </cell>
          <cell r="F1501">
            <v>0</v>
          </cell>
          <cell r="G1501">
            <v>0</v>
          </cell>
          <cell r="H1501">
            <v>0</v>
          </cell>
          <cell r="I1501">
            <v>0</v>
          </cell>
          <cell r="J1501">
            <v>0</v>
          </cell>
          <cell r="K1501">
            <v>0</v>
          </cell>
          <cell r="L1501">
            <v>0</v>
          </cell>
          <cell r="M1501">
            <v>42871836.836799994</v>
          </cell>
          <cell r="N1501">
            <v>375263.76559999993</v>
          </cell>
          <cell r="O1501">
            <v>281857.50079999998</v>
          </cell>
          <cell r="P1501">
            <v>100.07599999999999</v>
          </cell>
          <cell r="Q1501">
            <v>4620168.8241599994</v>
          </cell>
          <cell r="R1501">
            <v>135684.88991999999</v>
          </cell>
          <cell r="S1501">
            <v>120936.53231999998</v>
          </cell>
          <cell r="T1501">
            <v>32.765999999999998</v>
          </cell>
          <cell r="U1501">
            <v>14359984.183199998</v>
          </cell>
          <cell r="V1501">
            <v>0</v>
          </cell>
        </row>
        <row r="1502">
          <cell r="B1502" t="str">
            <v>HSS304.8X76.2X4.8</v>
          </cell>
          <cell r="C1502">
            <v>27.233328</v>
          </cell>
          <cell r="D1502">
            <v>3238.7031999999995</v>
          </cell>
          <cell r="E1502">
            <v>0</v>
          </cell>
          <cell r="F1502">
            <v>0</v>
          </cell>
          <cell r="G1502">
            <v>0</v>
          </cell>
          <cell r="H1502">
            <v>0</v>
          </cell>
          <cell r="I1502">
            <v>0</v>
          </cell>
          <cell r="J1502">
            <v>0</v>
          </cell>
          <cell r="K1502">
            <v>0</v>
          </cell>
          <cell r="L1502">
            <v>0</v>
          </cell>
          <cell r="M1502">
            <v>33132021.477759995</v>
          </cell>
          <cell r="N1502">
            <v>286773.62</v>
          </cell>
          <cell r="O1502">
            <v>217947.95119999998</v>
          </cell>
          <cell r="P1502">
            <v>101.092</v>
          </cell>
          <cell r="Q1502">
            <v>3629538.0312319999</v>
          </cell>
          <cell r="R1502">
            <v>104877.2096</v>
          </cell>
          <cell r="S1502">
            <v>95208.841839999979</v>
          </cell>
          <cell r="T1502">
            <v>33.527999999999999</v>
          </cell>
          <cell r="U1502">
            <v>11155002.206079999</v>
          </cell>
          <cell r="V1502">
            <v>0</v>
          </cell>
        </row>
        <row r="1503">
          <cell r="B1503" t="str">
            <v>HSS304.8X50.8X6.4</v>
          </cell>
          <cell r="C1503">
            <v>33.334783999999999</v>
          </cell>
          <cell r="D1503">
            <v>3980.6371999999997</v>
          </cell>
          <cell r="E1503">
            <v>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36170510.884640001</v>
          </cell>
          <cell r="N1503">
            <v>329379.98639999999</v>
          </cell>
          <cell r="O1503">
            <v>237612.42799999999</v>
          </cell>
          <cell r="P1503">
            <v>95.25</v>
          </cell>
          <cell r="Q1503">
            <v>1835580.586896</v>
          </cell>
          <cell r="R1503">
            <v>83246.28512</v>
          </cell>
          <cell r="S1503">
            <v>72266.952239999999</v>
          </cell>
          <cell r="T1503">
            <v>21.462999999999997</v>
          </cell>
          <cell r="U1503">
            <v>6285094.5265599992</v>
          </cell>
          <cell r="V1503">
            <v>0</v>
          </cell>
        </row>
        <row r="1504">
          <cell r="B1504" t="str">
            <v>HSS304.8X50.8X4.8</v>
          </cell>
          <cell r="C1504">
            <v>25.447535999999999</v>
          </cell>
          <cell r="D1504">
            <v>3012.8971999999999</v>
          </cell>
          <cell r="E1504">
            <v>0</v>
          </cell>
          <cell r="F1504">
            <v>0</v>
          </cell>
          <cell r="G1504">
            <v>0</v>
          </cell>
          <cell r="H1504">
            <v>0</v>
          </cell>
          <cell r="I1504">
            <v>0</v>
          </cell>
          <cell r="J1504">
            <v>0</v>
          </cell>
          <cell r="K1504">
            <v>0</v>
          </cell>
          <cell r="L1504">
            <v>0</v>
          </cell>
          <cell r="M1504">
            <v>28053998.085439999</v>
          </cell>
          <cell r="N1504">
            <v>253999.49199999997</v>
          </cell>
          <cell r="O1504">
            <v>183535.11679999996</v>
          </cell>
          <cell r="P1504">
            <v>96.52</v>
          </cell>
          <cell r="Q1504">
            <v>1477621.5608799998</v>
          </cell>
          <cell r="R1504">
            <v>65056.644079999998</v>
          </cell>
          <cell r="S1504">
            <v>58174.077199999992</v>
          </cell>
          <cell r="T1504">
            <v>22.148799999999998</v>
          </cell>
          <cell r="U1504">
            <v>4994777.1071999995</v>
          </cell>
          <cell r="V1504">
            <v>0</v>
          </cell>
        </row>
        <row r="1505">
          <cell r="B1505" t="str">
            <v>HSS254X254X15.9</v>
          </cell>
          <cell r="C1505">
            <v>113.24897599999998</v>
          </cell>
          <cell r="D1505">
            <v>13548.359999999999</v>
          </cell>
          <cell r="E1505">
            <v>0</v>
          </cell>
          <cell r="F1505">
            <v>0</v>
          </cell>
          <cell r="G1505">
            <v>0</v>
          </cell>
          <cell r="H1505">
            <v>0</v>
          </cell>
          <cell r="I1505">
            <v>0</v>
          </cell>
          <cell r="J1505">
            <v>0</v>
          </cell>
          <cell r="K1505">
            <v>0</v>
          </cell>
          <cell r="L1505">
            <v>0</v>
          </cell>
          <cell r="M1505">
            <v>126534353.38239999</v>
          </cell>
          <cell r="N1505">
            <v>1199533.0847999998</v>
          </cell>
          <cell r="O1505">
            <v>996333.49119999981</v>
          </cell>
          <cell r="P1505">
            <v>96.52</v>
          </cell>
          <cell r="Q1505">
            <v>126534353.38239999</v>
          </cell>
          <cell r="R1505">
            <v>1199533.0847999998</v>
          </cell>
          <cell r="S1505">
            <v>996333.49119999981</v>
          </cell>
          <cell r="T1505">
            <v>96.52</v>
          </cell>
          <cell r="U1505">
            <v>207283249.94879997</v>
          </cell>
          <cell r="V1505">
            <v>0</v>
          </cell>
        </row>
        <row r="1506">
          <cell r="B1506" t="str">
            <v>HSS254X254X12.7</v>
          </cell>
          <cell r="C1506">
            <v>92.712367999999998</v>
          </cell>
          <cell r="D1506">
            <v>11096.751999999999</v>
          </cell>
          <cell r="E1506">
            <v>0</v>
          </cell>
          <cell r="F1506">
            <v>0</v>
          </cell>
          <cell r="G1506">
            <v>0</v>
          </cell>
          <cell r="H1506">
            <v>0</v>
          </cell>
          <cell r="I1506">
            <v>0</v>
          </cell>
          <cell r="J1506">
            <v>0</v>
          </cell>
          <cell r="K1506">
            <v>0</v>
          </cell>
          <cell r="L1506">
            <v>0</v>
          </cell>
          <cell r="M1506">
            <v>106555244.95359999</v>
          </cell>
          <cell r="N1506">
            <v>994694.78479999991</v>
          </cell>
          <cell r="O1506">
            <v>839017.67680000002</v>
          </cell>
          <cell r="P1506">
            <v>98.043999999999997</v>
          </cell>
          <cell r="Q1506">
            <v>106555244.95359999</v>
          </cell>
          <cell r="R1506">
            <v>994694.78479999991</v>
          </cell>
          <cell r="S1506">
            <v>839017.67680000002</v>
          </cell>
          <cell r="T1506">
            <v>98.043999999999997</v>
          </cell>
          <cell r="U1506">
            <v>171487347.34719998</v>
          </cell>
          <cell r="V1506">
            <v>0</v>
          </cell>
        </row>
        <row r="1507">
          <cell r="B1507" t="str">
            <v>HSS254X254X9.5</v>
          </cell>
          <cell r="C1507">
            <v>71.134047999999993</v>
          </cell>
          <cell r="D1507">
            <v>8516.1119999999992</v>
          </cell>
          <cell r="E1507">
            <v>0</v>
          </cell>
          <cell r="F1507">
            <v>0</v>
          </cell>
          <cell r="G1507">
            <v>0</v>
          </cell>
          <cell r="H1507">
            <v>0</v>
          </cell>
          <cell r="I1507">
            <v>0</v>
          </cell>
          <cell r="J1507">
            <v>0</v>
          </cell>
          <cell r="K1507">
            <v>0</v>
          </cell>
          <cell r="L1507">
            <v>0</v>
          </cell>
          <cell r="M1507">
            <v>84078747.971199989</v>
          </cell>
          <cell r="N1507">
            <v>773469.42079999996</v>
          </cell>
          <cell r="O1507">
            <v>662037.38559999992</v>
          </cell>
          <cell r="P1507">
            <v>99.567999999999998</v>
          </cell>
          <cell r="Q1507">
            <v>84078747.971199989</v>
          </cell>
          <cell r="R1507">
            <v>773469.42079999996</v>
          </cell>
          <cell r="S1507">
            <v>662037.38559999992</v>
          </cell>
          <cell r="T1507">
            <v>99.567999999999998</v>
          </cell>
          <cell r="U1507">
            <v>133194056.19199999</v>
          </cell>
          <cell r="V1507">
            <v>0</v>
          </cell>
        </row>
        <row r="1508">
          <cell r="B1508" t="str">
            <v>HSS254X254X7.9</v>
          </cell>
          <cell r="C1508">
            <v>59.972847999999992</v>
          </cell>
          <cell r="D1508">
            <v>7161.2759999999998</v>
          </cell>
          <cell r="E1508">
            <v>0</v>
          </cell>
          <cell r="F1508">
            <v>0</v>
          </cell>
          <cell r="G1508">
            <v>0</v>
          </cell>
          <cell r="H1508">
            <v>0</v>
          </cell>
          <cell r="I1508">
            <v>0</v>
          </cell>
          <cell r="J1508">
            <v>0</v>
          </cell>
          <cell r="K1508">
            <v>0</v>
          </cell>
          <cell r="L1508">
            <v>0</v>
          </cell>
          <cell r="M1508">
            <v>71591805.203199998</v>
          </cell>
          <cell r="N1508">
            <v>657121.26639999996</v>
          </cell>
          <cell r="O1508">
            <v>565353.70799999998</v>
          </cell>
          <cell r="P1508">
            <v>100.07599999999999</v>
          </cell>
          <cell r="Q1508">
            <v>71591805.203199998</v>
          </cell>
          <cell r="R1508">
            <v>657121.26639999996</v>
          </cell>
          <cell r="S1508">
            <v>565353.70799999998</v>
          </cell>
          <cell r="T1508">
            <v>100.07599999999999</v>
          </cell>
          <cell r="U1508">
            <v>112798716.33759999</v>
          </cell>
          <cell r="V1508">
            <v>0</v>
          </cell>
        </row>
        <row r="1509">
          <cell r="B1509" t="str">
            <v>HSS254X254X6.4</v>
          </cell>
          <cell r="C1509">
            <v>48.514015999999998</v>
          </cell>
          <cell r="D1509">
            <v>5780.6336000000001</v>
          </cell>
          <cell r="E1509">
            <v>0</v>
          </cell>
          <cell r="F1509">
            <v>0</v>
          </cell>
          <cell r="G1509">
            <v>0</v>
          </cell>
          <cell r="H1509">
            <v>0</v>
          </cell>
          <cell r="I1509">
            <v>0</v>
          </cell>
          <cell r="J1509">
            <v>0</v>
          </cell>
          <cell r="K1509">
            <v>0</v>
          </cell>
          <cell r="L1509">
            <v>0</v>
          </cell>
          <cell r="M1509">
            <v>58688631.009599991</v>
          </cell>
          <cell r="N1509">
            <v>535856.99280000001</v>
          </cell>
          <cell r="O1509">
            <v>463753.91119999997</v>
          </cell>
          <cell r="P1509">
            <v>100.83799999999999</v>
          </cell>
          <cell r="Q1509">
            <v>58688631.009599991</v>
          </cell>
          <cell r="R1509">
            <v>535856.99280000001</v>
          </cell>
          <cell r="S1509">
            <v>463753.91119999997</v>
          </cell>
          <cell r="T1509">
            <v>100.83799999999999</v>
          </cell>
          <cell r="U1509">
            <v>91570913.631999984</v>
          </cell>
          <cell r="V1509">
            <v>0</v>
          </cell>
        </row>
        <row r="1510">
          <cell r="B1510" t="str">
            <v>HSS254X254X4.8</v>
          </cell>
          <cell r="C1510">
            <v>36.757551999999997</v>
          </cell>
          <cell r="D1510">
            <v>4361.2815999999993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44952993.964799993</v>
          </cell>
          <cell r="N1510">
            <v>406399.18719999999</v>
          </cell>
          <cell r="O1510">
            <v>353960.58240000001</v>
          </cell>
          <cell r="P1510">
            <v>101.6</v>
          </cell>
          <cell r="Q1510">
            <v>44952993.964799993</v>
          </cell>
          <cell r="R1510">
            <v>406399.18719999999</v>
          </cell>
          <cell r="S1510">
            <v>353960.58240000001</v>
          </cell>
          <cell r="T1510">
            <v>101.6</v>
          </cell>
          <cell r="U1510">
            <v>69510648.075199991</v>
          </cell>
          <cell r="V1510">
            <v>0</v>
          </cell>
        </row>
        <row r="1511">
          <cell r="B1511" t="str">
            <v>HSS254X203.2X12.7</v>
          </cell>
          <cell r="C1511">
            <v>82.592879999999994</v>
          </cell>
          <cell r="D1511">
            <v>9870.9480000000003</v>
          </cell>
          <cell r="E1511">
            <v>0</v>
          </cell>
          <cell r="F1511">
            <v>0</v>
          </cell>
          <cell r="G1511">
            <v>0</v>
          </cell>
          <cell r="H1511">
            <v>0</v>
          </cell>
          <cell r="I1511">
            <v>0</v>
          </cell>
          <cell r="J1511">
            <v>0</v>
          </cell>
          <cell r="K1511">
            <v>0</v>
          </cell>
          <cell r="L1511">
            <v>0</v>
          </cell>
          <cell r="M1511">
            <v>89073525.078399986</v>
          </cell>
          <cell r="N1511">
            <v>850488.62159999995</v>
          </cell>
          <cell r="O1511">
            <v>699727.63280000002</v>
          </cell>
          <cell r="P1511">
            <v>94.74199999999999</v>
          </cell>
          <cell r="Q1511">
            <v>62850945.265599996</v>
          </cell>
          <cell r="R1511">
            <v>729224.34799999988</v>
          </cell>
          <cell r="S1511">
            <v>619431.01919999986</v>
          </cell>
          <cell r="T1511">
            <v>79.756</v>
          </cell>
          <cell r="U1511">
            <v>119874650.57279998</v>
          </cell>
          <cell r="V1511">
            <v>0</v>
          </cell>
        </row>
        <row r="1512">
          <cell r="B1512" t="str">
            <v>HSS254X203.2X9.5</v>
          </cell>
          <cell r="C1512">
            <v>63.544432</v>
          </cell>
          <cell r="D1512">
            <v>7612.8879999999999</v>
          </cell>
          <cell r="E1512">
            <v>0</v>
          </cell>
          <cell r="F1512">
            <v>0</v>
          </cell>
          <cell r="G1512">
            <v>0</v>
          </cell>
          <cell r="H1512">
            <v>0</v>
          </cell>
          <cell r="I1512">
            <v>0</v>
          </cell>
          <cell r="J1512">
            <v>0</v>
          </cell>
          <cell r="K1512">
            <v>0</v>
          </cell>
          <cell r="L1512">
            <v>0</v>
          </cell>
          <cell r="M1512">
            <v>70343110.926399991</v>
          </cell>
          <cell r="N1512">
            <v>663676.09199999995</v>
          </cell>
          <cell r="O1512">
            <v>555521.46959999995</v>
          </cell>
          <cell r="P1512">
            <v>96.265999999999991</v>
          </cell>
          <cell r="Q1512">
            <v>49947771.071999997</v>
          </cell>
          <cell r="R1512">
            <v>570269.82719999994</v>
          </cell>
          <cell r="S1512">
            <v>491611.91999999993</v>
          </cell>
          <cell r="T1512">
            <v>81.025999999999996</v>
          </cell>
          <cell r="U1512">
            <v>93235839.334399998</v>
          </cell>
          <cell r="V1512">
            <v>0</v>
          </cell>
        </row>
        <row r="1513">
          <cell r="B1513" t="str">
            <v>HSS254X203.2X7.9</v>
          </cell>
          <cell r="C1513">
            <v>53.57376</v>
          </cell>
          <cell r="D1513">
            <v>6399.9871999999996</v>
          </cell>
          <cell r="E1513">
            <v>0</v>
          </cell>
          <cell r="F1513">
            <v>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60353556.711999997</v>
          </cell>
          <cell r="N1513">
            <v>563715.00159999996</v>
          </cell>
          <cell r="O1513">
            <v>475224.85599999997</v>
          </cell>
          <cell r="P1513">
            <v>97.027999999999992</v>
          </cell>
          <cell r="Q1513">
            <v>42871836.836799994</v>
          </cell>
          <cell r="R1513">
            <v>485057.0944</v>
          </cell>
          <cell r="S1513">
            <v>421147.54479999997</v>
          </cell>
          <cell r="T1513">
            <v>81.787999999999997</v>
          </cell>
          <cell r="U1513">
            <v>79083970.863999993</v>
          </cell>
          <cell r="V1513">
            <v>0</v>
          </cell>
        </row>
        <row r="1514">
          <cell r="B1514" t="str">
            <v>HSS254X203.2X6.4</v>
          </cell>
          <cell r="C1514">
            <v>43.454271999999996</v>
          </cell>
          <cell r="D1514">
            <v>5180.6347999999989</v>
          </cell>
          <cell r="E1514">
            <v>0</v>
          </cell>
          <cell r="F1514">
            <v>0</v>
          </cell>
          <cell r="G1514">
            <v>0</v>
          </cell>
          <cell r="H1514">
            <v>0</v>
          </cell>
          <cell r="I1514">
            <v>0</v>
          </cell>
          <cell r="J1514">
            <v>0</v>
          </cell>
          <cell r="K1514">
            <v>0</v>
          </cell>
          <cell r="L1514">
            <v>0</v>
          </cell>
          <cell r="M1514">
            <v>49531539.646399997</v>
          </cell>
          <cell r="N1514">
            <v>460476.49839999998</v>
          </cell>
          <cell r="O1514">
            <v>390012.12319999997</v>
          </cell>
          <cell r="P1514">
            <v>97.789999999999992</v>
          </cell>
          <cell r="Q1514">
            <v>35254801.748319998</v>
          </cell>
          <cell r="R1514">
            <v>396566.94879999995</v>
          </cell>
          <cell r="S1514">
            <v>347405.75679999997</v>
          </cell>
          <cell r="T1514">
            <v>82.55</v>
          </cell>
          <cell r="U1514">
            <v>64515870.967999995</v>
          </cell>
          <cell r="V1514">
            <v>0</v>
          </cell>
        </row>
        <row r="1515">
          <cell r="B1515" t="str">
            <v>HSS254X203.2X4.8</v>
          </cell>
          <cell r="C1515">
            <v>33.037151999999999</v>
          </cell>
          <cell r="D1515">
            <v>3909.6695999999997</v>
          </cell>
          <cell r="E1515">
            <v>0</v>
          </cell>
          <cell r="F1515">
            <v>0</v>
          </cell>
          <cell r="G1515">
            <v>0</v>
          </cell>
          <cell r="H1515">
            <v>0</v>
          </cell>
          <cell r="I1515">
            <v>0</v>
          </cell>
          <cell r="J1515">
            <v>0</v>
          </cell>
          <cell r="K1515">
            <v>0</v>
          </cell>
          <cell r="L1515">
            <v>0</v>
          </cell>
          <cell r="M1515">
            <v>38043552.299839996</v>
          </cell>
          <cell r="N1515">
            <v>350683.16959999996</v>
          </cell>
          <cell r="O1515">
            <v>299883.27119999996</v>
          </cell>
          <cell r="P1515">
            <v>98.551999999999992</v>
          </cell>
          <cell r="Q1515">
            <v>27096665.806559995</v>
          </cell>
          <cell r="R1515">
            <v>301521.97759999993</v>
          </cell>
          <cell r="S1515">
            <v>267109.14319999999</v>
          </cell>
          <cell r="T1515">
            <v>83.311999999999983</v>
          </cell>
          <cell r="U1515">
            <v>49115308.220799997</v>
          </cell>
          <cell r="V1515">
            <v>0</v>
          </cell>
        </row>
        <row r="1516">
          <cell r="B1516" t="str">
            <v>HSS254X152.4X15.9</v>
          </cell>
          <cell r="C1516">
            <v>87.950255999999996</v>
          </cell>
          <cell r="D1516">
            <v>10580.623999999998</v>
          </cell>
          <cell r="E1516">
            <v>0</v>
          </cell>
          <cell r="F1516">
            <v>0</v>
          </cell>
          <cell r="G1516">
            <v>0</v>
          </cell>
          <cell r="H1516">
            <v>0</v>
          </cell>
          <cell r="I1516">
            <v>0</v>
          </cell>
          <cell r="J1516">
            <v>0</v>
          </cell>
          <cell r="K1516">
            <v>0</v>
          </cell>
          <cell r="L1516">
            <v>0</v>
          </cell>
          <cell r="M1516">
            <v>83662516.545599997</v>
          </cell>
          <cell r="N1516">
            <v>840656.38319999992</v>
          </cell>
          <cell r="O1516">
            <v>658759.97279999999</v>
          </cell>
          <cell r="P1516">
            <v>88.899999999999991</v>
          </cell>
          <cell r="Q1516">
            <v>37211089.448639996</v>
          </cell>
          <cell r="R1516">
            <v>586656.89119999995</v>
          </cell>
          <cell r="S1516">
            <v>488334.50719999999</v>
          </cell>
          <cell r="T1516">
            <v>59.435999999999993</v>
          </cell>
          <cell r="U1516">
            <v>86992367.950399995</v>
          </cell>
          <cell r="V1516">
            <v>0</v>
          </cell>
        </row>
        <row r="1517">
          <cell r="B1517" t="str">
            <v>HSS254X152.4X12.7</v>
          </cell>
          <cell r="C1517">
            <v>72.473392000000004</v>
          </cell>
          <cell r="D1517">
            <v>8709.66</v>
          </cell>
          <cell r="E1517">
            <v>0</v>
          </cell>
          <cell r="F1517">
            <v>0</v>
          </cell>
          <cell r="G1517">
            <v>0</v>
          </cell>
          <cell r="H1517">
            <v>0</v>
          </cell>
          <cell r="I1517">
            <v>0</v>
          </cell>
          <cell r="J1517">
            <v>0</v>
          </cell>
          <cell r="K1517">
            <v>0</v>
          </cell>
          <cell r="L1517">
            <v>0</v>
          </cell>
          <cell r="M1517">
            <v>71175573.77759999</v>
          </cell>
          <cell r="N1517">
            <v>704643.75199999998</v>
          </cell>
          <cell r="O1517">
            <v>562076.29519999993</v>
          </cell>
          <cell r="P1517">
            <v>90.677999999999997</v>
          </cell>
          <cell r="Q1517">
            <v>31966573.486079995</v>
          </cell>
          <cell r="R1517">
            <v>493250.62639999995</v>
          </cell>
          <cell r="S1517">
            <v>419508.83840000001</v>
          </cell>
          <cell r="T1517">
            <v>60.706000000000003</v>
          </cell>
          <cell r="U1517">
            <v>73256730.905599996</v>
          </cell>
          <cell r="V1517">
            <v>0</v>
          </cell>
        </row>
        <row r="1518">
          <cell r="B1518" t="str">
            <v>HSS254X152.4X9.5</v>
          </cell>
          <cell r="C1518">
            <v>55.954816000000001</v>
          </cell>
          <cell r="D1518">
            <v>6709.6639999999998</v>
          </cell>
          <cell r="E1518">
            <v>0</v>
          </cell>
          <cell r="F1518">
            <v>0</v>
          </cell>
          <cell r="G1518">
            <v>0</v>
          </cell>
          <cell r="H1518">
            <v>0</v>
          </cell>
          <cell r="I1518">
            <v>0</v>
          </cell>
          <cell r="J1518">
            <v>0</v>
          </cell>
          <cell r="K1518">
            <v>0</v>
          </cell>
          <cell r="L1518">
            <v>0</v>
          </cell>
          <cell r="M1518">
            <v>57023705.307199992</v>
          </cell>
          <cell r="N1518">
            <v>553882.76319999993</v>
          </cell>
          <cell r="O1518">
            <v>449005.55359999993</v>
          </cell>
          <cell r="P1518">
            <v>92.201999999999998</v>
          </cell>
          <cell r="Q1518">
            <v>25723102.102079995</v>
          </cell>
          <cell r="R1518">
            <v>388373.41679999995</v>
          </cell>
          <cell r="S1518">
            <v>337573.5184</v>
          </cell>
          <cell r="T1518">
            <v>61.975999999999992</v>
          </cell>
          <cell r="U1518">
            <v>57856168.158399992</v>
          </cell>
          <cell r="V1518">
            <v>0</v>
          </cell>
        </row>
        <row r="1519">
          <cell r="B1519" t="str">
            <v>HSS254X152.4X7.9</v>
          </cell>
          <cell r="C1519">
            <v>47.323487999999998</v>
          </cell>
          <cell r="D1519">
            <v>5651.6016</v>
          </cell>
          <cell r="E1519">
            <v>0</v>
          </cell>
          <cell r="F1519">
            <v>0</v>
          </cell>
          <cell r="G1519">
            <v>0</v>
          </cell>
          <cell r="H1519">
            <v>0</v>
          </cell>
          <cell r="I1519">
            <v>0</v>
          </cell>
          <cell r="J1519">
            <v>0</v>
          </cell>
          <cell r="K1519">
            <v>0</v>
          </cell>
          <cell r="L1519">
            <v>0</v>
          </cell>
          <cell r="M1519">
            <v>49115308.220799997</v>
          </cell>
          <cell r="N1519">
            <v>471947.44319999998</v>
          </cell>
          <cell r="O1519">
            <v>385096.00399999996</v>
          </cell>
          <cell r="P1519">
            <v>92.963999999999999</v>
          </cell>
          <cell r="Q1519">
            <v>22185134.984479997</v>
          </cell>
          <cell r="R1519">
            <v>331018.69279999996</v>
          </cell>
          <cell r="S1519">
            <v>291689.73920000001</v>
          </cell>
          <cell r="T1519">
            <v>62.738</v>
          </cell>
          <cell r="U1519">
            <v>49115308.220799997</v>
          </cell>
          <cell r="V1519">
            <v>0</v>
          </cell>
        </row>
        <row r="1520">
          <cell r="B1520" t="str">
            <v>HSS254X152.4X6.4</v>
          </cell>
          <cell r="C1520">
            <v>38.394528000000001</v>
          </cell>
          <cell r="D1520">
            <v>4580.6359999999995</v>
          </cell>
          <cell r="E1520">
            <v>0</v>
          </cell>
          <cell r="F1520">
            <v>0</v>
          </cell>
          <cell r="G1520">
            <v>0</v>
          </cell>
          <cell r="H1520">
            <v>0</v>
          </cell>
          <cell r="I1520">
            <v>0</v>
          </cell>
          <cell r="J1520">
            <v>0</v>
          </cell>
          <cell r="K1520">
            <v>0</v>
          </cell>
          <cell r="L1520">
            <v>0</v>
          </cell>
          <cell r="M1520">
            <v>40332825.140639998</v>
          </cell>
          <cell r="N1520">
            <v>386734.71039999998</v>
          </cell>
          <cell r="O1520">
            <v>317909.04159999994</v>
          </cell>
          <cell r="P1520">
            <v>93.725999999999999</v>
          </cell>
          <cell r="Q1520">
            <v>18355805.868960001</v>
          </cell>
          <cell r="R1520">
            <v>272025.26240000001</v>
          </cell>
          <cell r="S1520">
            <v>240889.84079999998</v>
          </cell>
          <cell r="T1520">
            <v>63.246000000000002</v>
          </cell>
          <cell r="U1520">
            <v>40249578.855519995</v>
          </cell>
          <cell r="V1520">
            <v>0</v>
          </cell>
        </row>
        <row r="1521">
          <cell r="B1521" t="str">
            <v>HSS254X152.4X4.8</v>
          </cell>
          <cell r="C1521">
            <v>29.167936000000001</v>
          </cell>
          <cell r="D1521">
            <v>3464.5092</v>
          </cell>
          <cell r="E1521">
            <v>0</v>
          </cell>
          <cell r="F1521">
            <v>0</v>
          </cell>
          <cell r="G1521">
            <v>0</v>
          </cell>
          <cell r="H1521">
            <v>0</v>
          </cell>
          <cell r="I1521">
            <v>0</v>
          </cell>
          <cell r="J1521">
            <v>0</v>
          </cell>
          <cell r="K1521">
            <v>0</v>
          </cell>
          <cell r="L1521">
            <v>0</v>
          </cell>
          <cell r="M1521">
            <v>31050864.349759996</v>
          </cell>
          <cell r="N1521">
            <v>294967.152</v>
          </cell>
          <cell r="O1521">
            <v>244167.2536</v>
          </cell>
          <cell r="P1521">
            <v>94.74199999999999</v>
          </cell>
          <cell r="Q1521">
            <v>14193491.61296</v>
          </cell>
          <cell r="R1521">
            <v>208115.71279999998</v>
          </cell>
          <cell r="S1521">
            <v>186812.52959999998</v>
          </cell>
          <cell r="T1521">
            <v>64.007999999999996</v>
          </cell>
          <cell r="U1521">
            <v>30717879.209279995</v>
          </cell>
          <cell r="V1521">
            <v>0</v>
          </cell>
        </row>
        <row r="1522">
          <cell r="B1522" t="str">
            <v>HSS254X127X9.5</v>
          </cell>
          <cell r="C1522">
            <v>52.234416000000003</v>
          </cell>
          <cell r="D1522">
            <v>6238.6971999999996</v>
          </cell>
          <cell r="E1522">
            <v>0</v>
          </cell>
          <cell r="F1522">
            <v>0</v>
          </cell>
          <cell r="G1522">
            <v>0</v>
          </cell>
          <cell r="H1522">
            <v>0</v>
          </cell>
          <cell r="I1522">
            <v>0</v>
          </cell>
          <cell r="J1522">
            <v>0</v>
          </cell>
          <cell r="K1522">
            <v>0</v>
          </cell>
          <cell r="L1522">
            <v>0</v>
          </cell>
          <cell r="M1522">
            <v>49947771.071999997</v>
          </cell>
          <cell r="N1522">
            <v>498166.74559999991</v>
          </cell>
          <cell r="O1522">
            <v>394928.24239999999</v>
          </cell>
          <cell r="P1522">
            <v>89.661999999999992</v>
          </cell>
          <cell r="Q1522">
            <v>16898995.879359998</v>
          </cell>
          <cell r="R1522">
            <v>306438.09679999994</v>
          </cell>
          <cell r="S1522">
            <v>265470.43679999997</v>
          </cell>
          <cell r="T1522">
            <v>52.069999999999993</v>
          </cell>
          <cell r="U1522">
            <v>41623142.559999995</v>
          </cell>
          <cell r="V1522">
            <v>0</v>
          </cell>
        </row>
        <row r="1523">
          <cell r="B1523" t="str">
            <v>HSS254X127X7.9</v>
          </cell>
          <cell r="C1523">
            <v>44.198352</v>
          </cell>
          <cell r="D1523">
            <v>5270.9571999999998</v>
          </cell>
          <cell r="E1523">
            <v>0</v>
          </cell>
          <cell r="F1523">
            <v>0</v>
          </cell>
          <cell r="G1523">
            <v>0</v>
          </cell>
          <cell r="H1523">
            <v>0</v>
          </cell>
          <cell r="I1523">
            <v>0</v>
          </cell>
          <cell r="J1523">
            <v>0</v>
          </cell>
          <cell r="K1523">
            <v>0</v>
          </cell>
          <cell r="L1523">
            <v>0</v>
          </cell>
          <cell r="M1523">
            <v>43288068.262399994</v>
          </cell>
          <cell r="N1523">
            <v>426063.66399999999</v>
          </cell>
          <cell r="O1523">
            <v>340850.93119999999</v>
          </cell>
          <cell r="P1523">
            <v>90.423999999999992</v>
          </cell>
          <cell r="Q1523">
            <v>14651346.181119999</v>
          </cell>
          <cell r="R1523">
            <v>262193.02399999998</v>
          </cell>
          <cell r="S1523">
            <v>231057.60239999997</v>
          </cell>
          <cell r="T1523">
            <v>52.577999999999996</v>
          </cell>
          <cell r="U1523">
            <v>35795902.601599999</v>
          </cell>
          <cell r="V1523">
            <v>0</v>
          </cell>
        </row>
        <row r="1524">
          <cell r="B1524" t="str">
            <v>HSS254X127X6.4</v>
          </cell>
          <cell r="C1524">
            <v>35.864656000000004</v>
          </cell>
          <cell r="D1524">
            <v>4277.4107999999997</v>
          </cell>
          <cell r="E1524">
            <v>0</v>
          </cell>
          <cell r="F1524">
            <v>0</v>
          </cell>
          <cell r="G1524">
            <v>0</v>
          </cell>
          <cell r="H1524">
            <v>0</v>
          </cell>
          <cell r="I1524">
            <v>0</v>
          </cell>
          <cell r="J1524">
            <v>0</v>
          </cell>
          <cell r="K1524">
            <v>0</v>
          </cell>
          <cell r="L1524">
            <v>0</v>
          </cell>
          <cell r="M1524">
            <v>35712656.316479996</v>
          </cell>
          <cell r="N1524">
            <v>349044.4632</v>
          </cell>
          <cell r="O1524">
            <v>281857.50079999998</v>
          </cell>
          <cell r="P1524">
            <v>91.44</v>
          </cell>
          <cell r="Q1524">
            <v>12195580.770079998</v>
          </cell>
          <cell r="R1524">
            <v>216309.24479999996</v>
          </cell>
          <cell r="S1524">
            <v>191728.64879999997</v>
          </cell>
          <cell r="T1524">
            <v>53.339999999999996</v>
          </cell>
          <cell r="U1524">
            <v>29427561.789919998</v>
          </cell>
          <cell r="V1524">
            <v>0</v>
          </cell>
        </row>
        <row r="1525">
          <cell r="B1525" t="str">
            <v>HSS254X127X4.8</v>
          </cell>
          <cell r="C1525">
            <v>27.233328</v>
          </cell>
          <cell r="D1525">
            <v>3238.7031999999995</v>
          </cell>
          <cell r="E1525">
            <v>0</v>
          </cell>
          <cell r="F1525">
            <v>0</v>
          </cell>
          <cell r="G1525">
            <v>0</v>
          </cell>
          <cell r="H1525">
            <v>0</v>
          </cell>
          <cell r="I1525">
            <v>0</v>
          </cell>
          <cell r="J1525">
            <v>0</v>
          </cell>
          <cell r="K1525">
            <v>0</v>
          </cell>
          <cell r="L1525">
            <v>0</v>
          </cell>
          <cell r="M1525">
            <v>27554520.37472</v>
          </cell>
          <cell r="N1525">
            <v>267109.14319999999</v>
          </cell>
          <cell r="O1525">
            <v>216309.24479999996</v>
          </cell>
          <cell r="P1525">
            <v>92.201999999999998</v>
          </cell>
          <cell r="Q1525">
            <v>9448453.3611199986</v>
          </cell>
          <cell r="R1525">
            <v>165509.34639999998</v>
          </cell>
          <cell r="S1525">
            <v>148958.41175999999</v>
          </cell>
          <cell r="T1525">
            <v>54.101999999999997</v>
          </cell>
          <cell r="U1525">
            <v>22518120.124959998</v>
          </cell>
          <cell r="V1525">
            <v>0</v>
          </cell>
        </row>
        <row r="1526">
          <cell r="B1526" t="str">
            <v>HSS254X101.6X15.9</v>
          </cell>
          <cell r="C1526">
            <v>75.300895999999995</v>
          </cell>
          <cell r="D1526">
            <v>9032.24</v>
          </cell>
          <cell r="E1526">
            <v>0</v>
          </cell>
          <cell r="F1526">
            <v>0</v>
          </cell>
          <cell r="G1526">
            <v>0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  <cell r="L1526">
            <v>0</v>
          </cell>
          <cell r="M1526">
            <v>62018482.414399996</v>
          </cell>
          <cell r="N1526">
            <v>660398.6791999999</v>
          </cell>
          <cell r="O1526">
            <v>489973.21359999996</v>
          </cell>
          <cell r="P1526">
            <v>82.803999999999988</v>
          </cell>
          <cell r="Q1526">
            <v>13943752.757599998</v>
          </cell>
          <cell r="R1526">
            <v>337573.5184</v>
          </cell>
          <cell r="S1526">
            <v>275302.6752</v>
          </cell>
          <cell r="T1526">
            <v>39.116</v>
          </cell>
          <cell r="U1526">
            <v>39833347.429919995</v>
          </cell>
          <cell r="V1526">
            <v>0</v>
          </cell>
        </row>
        <row r="1527">
          <cell r="B1527" t="str">
            <v>HSS254X101.6X12.7</v>
          </cell>
          <cell r="C1527">
            <v>62.353903999999993</v>
          </cell>
          <cell r="D1527">
            <v>7483.8559999999998</v>
          </cell>
          <cell r="E1527">
            <v>0</v>
          </cell>
          <cell r="F1527">
            <v>0</v>
          </cell>
          <cell r="G1527">
            <v>0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L1527">
            <v>0</v>
          </cell>
          <cell r="M1527">
            <v>53693853.902399994</v>
          </cell>
          <cell r="N1527">
            <v>558798.8824</v>
          </cell>
          <cell r="O1527">
            <v>422786.2512</v>
          </cell>
          <cell r="P1527">
            <v>84.835999999999999</v>
          </cell>
          <cell r="Q1527">
            <v>12278827.055199999</v>
          </cell>
          <cell r="R1527">
            <v>288412.32640000002</v>
          </cell>
          <cell r="S1527">
            <v>240889.84079999998</v>
          </cell>
          <cell r="T1527">
            <v>40.386000000000003</v>
          </cell>
          <cell r="U1527">
            <v>34380715.754559994</v>
          </cell>
          <cell r="V1527">
            <v>0</v>
          </cell>
        </row>
        <row r="1528">
          <cell r="B1528" t="str">
            <v>HSS254X101.6X9.5</v>
          </cell>
          <cell r="C1528">
            <v>48.365199999999994</v>
          </cell>
          <cell r="D1528">
            <v>5787.0852000000004</v>
          </cell>
          <cell r="E1528">
            <v>0</v>
          </cell>
          <cell r="F1528">
            <v>0</v>
          </cell>
          <cell r="G1528">
            <v>0</v>
          </cell>
          <cell r="H1528">
            <v>0</v>
          </cell>
          <cell r="I1528">
            <v>0</v>
          </cell>
          <cell r="J1528">
            <v>0</v>
          </cell>
          <cell r="K1528">
            <v>0</v>
          </cell>
          <cell r="L1528">
            <v>0</v>
          </cell>
          <cell r="M1528">
            <v>43288068.262399994</v>
          </cell>
          <cell r="N1528">
            <v>442450.72799999994</v>
          </cell>
          <cell r="O1528">
            <v>340850.93119999999</v>
          </cell>
          <cell r="P1528">
            <v>86.614000000000004</v>
          </cell>
          <cell r="Q1528">
            <v>10114423.64208</v>
          </cell>
          <cell r="R1528">
            <v>229418.89599999998</v>
          </cell>
          <cell r="S1528">
            <v>198283.47439999998</v>
          </cell>
          <cell r="T1528">
            <v>41.655999999999992</v>
          </cell>
          <cell r="U1528">
            <v>27679389.802399997</v>
          </cell>
          <cell r="V1528">
            <v>0</v>
          </cell>
        </row>
        <row r="1529">
          <cell r="B1529" t="str">
            <v>HSS254X101.6X7.9</v>
          </cell>
          <cell r="C1529">
            <v>40.924399999999999</v>
          </cell>
          <cell r="D1529">
            <v>4896.7644</v>
          </cell>
          <cell r="E1529">
            <v>0</v>
          </cell>
          <cell r="F1529">
            <v>0</v>
          </cell>
          <cell r="G1529">
            <v>0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0</v>
          </cell>
          <cell r="M1529">
            <v>37502451.446559995</v>
          </cell>
          <cell r="N1529">
            <v>378541.17839999998</v>
          </cell>
          <cell r="O1529">
            <v>294967.152</v>
          </cell>
          <cell r="P1529">
            <v>87.375999999999991</v>
          </cell>
          <cell r="Q1529">
            <v>8824106.222719999</v>
          </cell>
          <cell r="R1529">
            <v>198283.47439999998</v>
          </cell>
          <cell r="S1529">
            <v>173702.87839999999</v>
          </cell>
          <cell r="T1529">
            <v>42.417999999999999</v>
          </cell>
          <cell r="U1529">
            <v>23850060.686879996</v>
          </cell>
          <cell r="V1529">
            <v>0</v>
          </cell>
        </row>
        <row r="1530">
          <cell r="B1530" t="str">
            <v>HSS254X101.6X6.4</v>
          </cell>
          <cell r="C1530">
            <v>33.334783999999999</v>
          </cell>
          <cell r="D1530">
            <v>3980.6371999999997</v>
          </cell>
          <cell r="E1530">
            <v>0</v>
          </cell>
          <cell r="F1530">
            <v>0</v>
          </cell>
          <cell r="G1530">
            <v>0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  <cell r="L1530">
            <v>0</v>
          </cell>
          <cell r="M1530">
            <v>31092487.492319997</v>
          </cell>
          <cell r="N1530">
            <v>311354.21599999996</v>
          </cell>
          <cell r="O1530">
            <v>244167.2536</v>
          </cell>
          <cell r="P1530">
            <v>88.391999999999996</v>
          </cell>
          <cell r="Q1530">
            <v>7367296.2331199991</v>
          </cell>
          <cell r="R1530">
            <v>163215.15744000001</v>
          </cell>
          <cell r="S1530">
            <v>145353.25767999998</v>
          </cell>
          <cell r="T1530">
            <v>43.18</v>
          </cell>
          <cell r="U1530">
            <v>19729369.573439997</v>
          </cell>
          <cell r="V1530">
            <v>0</v>
          </cell>
        </row>
        <row r="1531">
          <cell r="B1531" t="str">
            <v>HSS254X101.6X4.8</v>
          </cell>
          <cell r="C1531">
            <v>25.447535999999999</v>
          </cell>
          <cell r="D1531">
            <v>3012.8971999999999</v>
          </cell>
          <cell r="E1531">
            <v>0</v>
          </cell>
          <cell r="F1531">
            <v>0</v>
          </cell>
          <cell r="G1531">
            <v>0</v>
          </cell>
          <cell r="H1531">
            <v>0</v>
          </cell>
          <cell r="I1531">
            <v>0</v>
          </cell>
          <cell r="J1531">
            <v>0</v>
          </cell>
          <cell r="K1531">
            <v>0</v>
          </cell>
          <cell r="L1531">
            <v>0</v>
          </cell>
          <cell r="M1531">
            <v>24058176.399679996</v>
          </cell>
          <cell r="N1531">
            <v>239251.13439999998</v>
          </cell>
          <cell r="O1531">
            <v>190089.94239999997</v>
          </cell>
          <cell r="P1531">
            <v>89.408000000000001</v>
          </cell>
          <cell r="Q1531">
            <v>5785616.8158399994</v>
          </cell>
          <cell r="R1531">
            <v>125524.91024</v>
          </cell>
          <cell r="S1531">
            <v>113562.35351999999</v>
          </cell>
          <cell r="T1531">
            <v>43.687999999999995</v>
          </cell>
          <cell r="U1531">
            <v>15192447.034399999</v>
          </cell>
          <cell r="V1531">
            <v>0</v>
          </cell>
        </row>
        <row r="1532">
          <cell r="B1532" t="str">
            <v>HSS254X88.9X4.8</v>
          </cell>
          <cell r="C1532">
            <v>24.405823999999996</v>
          </cell>
          <cell r="D1532">
            <v>2903.22</v>
          </cell>
          <cell r="E1532">
            <v>0</v>
          </cell>
          <cell r="F1532">
            <v>0</v>
          </cell>
          <cell r="G1532">
            <v>0</v>
          </cell>
          <cell r="H1532">
            <v>0</v>
          </cell>
          <cell r="I1532">
            <v>0</v>
          </cell>
          <cell r="J1532">
            <v>0</v>
          </cell>
          <cell r="K1532">
            <v>0</v>
          </cell>
          <cell r="L1532">
            <v>0</v>
          </cell>
          <cell r="M1532">
            <v>22310004.412159998</v>
          </cell>
          <cell r="N1532">
            <v>224502.77679999996</v>
          </cell>
          <cell r="O1532">
            <v>175341.58479999998</v>
          </cell>
          <cell r="P1532">
            <v>87.63</v>
          </cell>
          <cell r="Q1532">
            <v>4287183.6836799998</v>
          </cell>
          <cell r="R1532">
            <v>106843.65727999998</v>
          </cell>
          <cell r="S1532">
            <v>96519.806959999987</v>
          </cell>
          <cell r="T1532">
            <v>38.353999999999999</v>
          </cell>
          <cell r="U1532">
            <v>11904218.772159999</v>
          </cell>
          <cell r="V1532">
            <v>0</v>
          </cell>
        </row>
        <row r="1533">
          <cell r="B1533" t="str">
            <v>HSS254X76.2X9.5</v>
          </cell>
          <cell r="C1533">
            <v>44.644799999999996</v>
          </cell>
          <cell r="D1533">
            <v>5335.4731999999995</v>
          </cell>
          <cell r="E1533">
            <v>0</v>
          </cell>
          <cell r="F1533">
            <v>0</v>
          </cell>
          <cell r="G1533">
            <v>0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  <cell r="L1533">
            <v>0</v>
          </cell>
          <cell r="M1533">
            <v>36628365.452799998</v>
          </cell>
          <cell r="N1533">
            <v>388373.41679999995</v>
          </cell>
          <cell r="O1533">
            <v>288412.32640000002</v>
          </cell>
          <cell r="P1533">
            <v>82.803999999999988</v>
          </cell>
          <cell r="Q1533">
            <v>5161269.6774399998</v>
          </cell>
          <cell r="R1533">
            <v>159446.13271999999</v>
          </cell>
          <cell r="S1533">
            <v>135684.88991999999</v>
          </cell>
          <cell r="T1533">
            <v>30.987999999999996</v>
          </cell>
          <cell r="U1533">
            <v>15733547.887679998</v>
          </cell>
          <cell r="V1533">
            <v>0</v>
          </cell>
        </row>
        <row r="1534">
          <cell r="B1534" t="str">
            <v>HSS254X76.2X7.9</v>
          </cell>
          <cell r="C1534">
            <v>37.799263999999994</v>
          </cell>
          <cell r="D1534">
            <v>4522.5715999999993</v>
          </cell>
          <cell r="E1534">
            <v>0</v>
          </cell>
          <cell r="F1534">
            <v>0</v>
          </cell>
          <cell r="G1534">
            <v>0</v>
          </cell>
          <cell r="H1534">
            <v>0</v>
          </cell>
          <cell r="I1534">
            <v>0</v>
          </cell>
          <cell r="J1534">
            <v>0</v>
          </cell>
          <cell r="K1534">
            <v>0</v>
          </cell>
          <cell r="L1534">
            <v>0</v>
          </cell>
          <cell r="M1534">
            <v>31758457.773279995</v>
          </cell>
          <cell r="N1534">
            <v>332657.39919999999</v>
          </cell>
          <cell r="O1534">
            <v>250722.07919999998</v>
          </cell>
          <cell r="P1534">
            <v>83.82</v>
          </cell>
          <cell r="Q1534">
            <v>4578545.6815999998</v>
          </cell>
          <cell r="R1534">
            <v>137979.07887999999</v>
          </cell>
          <cell r="S1534">
            <v>119625.56719999999</v>
          </cell>
          <cell r="T1534">
            <v>31.75</v>
          </cell>
          <cell r="U1534">
            <v>13735637.044799998</v>
          </cell>
          <cell r="V1534">
            <v>0</v>
          </cell>
        </row>
        <row r="1535">
          <cell r="B1535" t="str">
            <v>HSS254X76.2X6.4</v>
          </cell>
          <cell r="C1535">
            <v>30.804911999999998</v>
          </cell>
          <cell r="D1535">
            <v>3677.4119999999998</v>
          </cell>
          <cell r="E1535">
            <v>0</v>
          </cell>
          <cell r="F1535">
            <v>0</v>
          </cell>
          <cell r="G1535">
            <v>0</v>
          </cell>
          <cell r="H1535">
            <v>0</v>
          </cell>
          <cell r="I1535">
            <v>0</v>
          </cell>
          <cell r="J1535">
            <v>0</v>
          </cell>
          <cell r="K1535">
            <v>0</v>
          </cell>
          <cell r="L1535">
            <v>0</v>
          </cell>
          <cell r="M1535">
            <v>26472318.668159999</v>
          </cell>
          <cell r="N1535">
            <v>273663.96879999997</v>
          </cell>
          <cell r="O1535">
            <v>208115.71279999998</v>
          </cell>
          <cell r="P1535">
            <v>84.835999999999999</v>
          </cell>
          <cell r="Q1535">
            <v>3862627.6295679994</v>
          </cell>
          <cell r="R1535">
            <v>114545.57736</v>
          </cell>
          <cell r="S1535">
            <v>101435.92616</v>
          </cell>
          <cell r="T1535">
            <v>32.512</v>
          </cell>
          <cell r="U1535">
            <v>11487987.34656</v>
          </cell>
          <cell r="V1535">
            <v>0</v>
          </cell>
        </row>
        <row r="1536">
          <cell r="B1536" t="str">
            <v>HSS254X76.2X4.8</v>
          </cell>
          <cell r="C1536">
            <v>23.512927999999999</v>
          </cell>
          <cell r="D1536">
            <v>2787.0911999999998</v>
          </cell>
          <cell r="E1536">
            <v>0</v>
          </cell>
          <cell r="F1536">
            <v>0</v>
          </cell>
          <cell r="G1536">
            <v>0</v>
          </cell>
          <cell r="H1536">
            <v>0</v>
          </cell>
          <cell r="I1536">
            <v>0</v>
          </cell>
          <cell r="J1536">
            <v>0</v>
          </cell>
          <cell r="K1536">
            <v>0</v>
          </cell>
          <cell r="L1536">
            <v>0</v>
          </cell>
          <cell r="M1536">
            <v>20561832.424639996</v>
          </cell>
          <cell r="N1536">
            <v>209754.4192</v>
          </cell>
          <cell r="O1536">
            <v>161740.32167999996</v>
          </cell>
          <cell r="P1536">
            <v>85.85199999999999</v>
          </cell>
          <cell r="Q1536">
            <v>3050976.3496479997</v>
          </cell>
          <cell r="R1536">
            <v>88654.016239999997</v>
          </cell>
          <cell r="S1536">
            <v>80132.742959999989</v>
          </cell>
          <cell r="T1536">
            <v>33.019999999999996</v>
          </cell>
          <cell r="U1536">
            <v>8948975.6503999997</v>
          </cell>
          <cell r="V1536">
            <v>0</v>
          </cell>
        </row>
        <row r="1537">
          <cell r="B1537" t="str">
            <v>HSS254X76.2X3.2</v>
          </cell>
          <cell r="C1537">
            <v>15.923311999999997</v>
          </cell>
          <cell r="D1537">
            <v>1890.3188</v>
          </cell>
          <cell r="E1537">
            <v>0</v>
          </cell>
          <cell r="F1537">
            <v>0</v>
          </cell>
          <cell r="G1537">
            <v>0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  <cell r="L1537">
            <v>0</v>
          </cell>
          <cell r="M1537">
            <v>14235114.755519999</v>
          </cell>
          <cell r="N1537">
            <v>144206.16320000001</v>
          </cell>
          <cell r="O1537">
            <v>111923.64711999999</v>
          </cell>
          <cell r="P1537">
            <v>86.867999999999995</v>
          </cell>
          <cell r="Q1537">
            <v>2147754.1560959998</v>
          </cell>
          <cell r="R1537">
            <v>61287.619359999997</v>
          </cell>
          <cell r="S1537">
            <v>56371.500159999996</v>
          </cell>
          <cell r="T1537">
            <v>33.781999999999996</v>
          </cell>
          <cell r="U1537">
            <v>6201848.2414399991</v>
          </cell>
          <cell r="V1537">
            <v>0</v>
          </cell>
        </row>
        <row r="1538">
          <cell r="B1538" t="str">
            <v>HSS254X50.8X9.5</v>
          </cell>
          <cell r="C1538">
            <v>40.775583999999995</v>
          </cell>
          <cell r="D1538">
            <v>4890.3127999999997</v>
          </cell>
          <cell r="E1538">
            <v>0</v>
          </cell>
          <cell r="F1538">
            <v>0</v>
          </cell>
          <cell r="G1538">
            <v>0</v>
          </cell>
          <cell r="H1538">
            <v>0</v>
          </cell>
          <cell r="I1538">
            <v>0</v>
          </cell>
          <cell r="J1538">
            <v>0</v>
          </cell>
          <cell r="K1538">
            <v>0</v>
          </cell>
          <cell r="L1538">
            <v>0</v>
          </cell>
          <cell r="M1538">
            <v>29843793.215519998</v>
          </cell>
          <cell r="N1538">
            <v>332657.39919999999</v>
          </cell>
          <cell r="O1538">
            <v>234335.01519999999</v>
          </cell>
          <cell r="P1538">
            <v>78.231999999999999</v>
          </cell>
          <cell r="Q1538">
            <v>1956287.7003199998</v>
          </cell>
          <cell r="R1538">
            <v>94389.488639999981</v>
          </cell>
          <cell r="S1538">
            <v>77019.200799999991</v>
          </cell>
          <cell r="T1538">
            <v>19.989799999999999</v>
          </cell>
          <cell r="U1538">
            <v>6618079.6670399997</v>
          </cell>
          <cell r="V1538">
            <v>0</v>
          </cell>
        </row>
        <row r="1539">
          <cell r="B1539" t="str">
            <v>HSS254X50.8X7.9</v>
          </cell>
          <cell r="C1539">
            <v>34.674127999999996</v>
          </cell>
          <cell r="D1539">
            <v>4148.3787999999995</v>
          </cell>
          <cell r="E1539">
            <v>0</v>
          </cell>
          <cell r="F1539">
            <v>0</v>
          </cell>
          <cell r="G1539">
            <v>0</v>
          </cell>
          <cell r="H1539">
            <v>0</v>
          </cell>
          <cell r="I1539">
            <v>0</v>
          </cell>
          <cell r="J1539">
            <v>0</v>
          </cell>
          <cell r="K1539">
            <v>0</v>
          </cell>
          <cell r="L1539">
            <v>0</v>
          </cell>
          <cell r="M1539">
            <v>26056087.242559999</v>
          </cell>
          <cell r="N1539">
            <v>286773.62</v>
          </cell>
          <cell r="O1539">
            <v>204838.3</v>
          </cell>
          <cell r="P1539">
            <v>79.248000000000005</v>
          </cell>
          <cell r="Q1539">
            <v>1764821.2445439999</v>
          </cell>
          <cell r="R1539">
            <v>82918.543839999984</v>
          </cell>
          <cell r="S1539">
            <v>69481.151360000003</v>
          </cell>
          <cell r="T1539">
            <v>20.6248</v>
          </cell>
          <cell r="U1539">
            <v>5910486.2435199991</v>
          </cell>
          <cell r="V1539">
            <v>0</v>
          </cell>
        </row>
        <row r="1540">
          <cell r="B1540" t="str">
            <v>HSS254X50.8X6.4</v>
          </cell>
          <cell r="C1540">
            <v>28.275039999999997</v>
          </cell>
          <cell r="D1540">
            <v>3380.6383999999998</v>
          </cell>
          <cell r="E1540">
            <v>0</v>
          </cell>
          <cell r="F1540">
            <v>0</v>
          </cell>
          <cell r="G1540">
            <v>0</v>
          </cell>
          <cell r="H1540">
            <v>0</v>
          </cell>
          <cell r="I1540">
            <v>0</v>
          </cell>
          <cell r="J1540">
            <v>0</v>
          </cell>
          <cell r="K1540">
            <v>0</v>
          </cell>
          <cell r="L1540">
            <v>0</v>
          </cell>
          <cell r="M1540">
            <v>21852149.843999997</v>
          </cell>
          <cell r="N1540">
            <v>235973.72159999999</v>
          </cell>
          <cell r="O1540">
            <v>172064.17199999999</v>
          </cell>
          <cell r="P1540">
            <v>80.518000000000001</v>
          </cell>
          <cell r="Q1540">
            <v>1527569.3319519998</v>
          </cell>
          <cell r="R1540">
            <v>69808.892639999991</v>
          </cell>
          <cell r="S1540">
            <v>60140.52487999999</v>
          </cell>
          <cell r="T1540">
            <v>21.2852</v>
          </cell>
          <cell r="U1540">
            <v>5078023.3923199996</v>
          </cell>
          <cell r="V1540">
            <v>0</v>
          </cell>
        </row>
        <row r="1541">
          <cell r="B1541" t="str">
            <v>HSS254X50.8X4.8</v>
          </cell>
          <cell r="C1541">
            <v>21.578319999999998</v>
          </cell>
          <cell r="D1541">
            <v>2567.7367999999997</v>
          </cell>
          <cell r="E1541">
            <v>0</v>
          </cell>
          <cell r="F1541">
            <v>0</v>
          </cell>
          <cell r="G1541">
            <v>0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  <cell r="L1541">
            <v>0</v>
          </cell>
          <cell r="M1541">
            <v>17065488.4496</v>
          </cell>
          <cell r="N1541">
            <v>181896.41039999996</v>
          </cell>
          <cell r="O1541">
            <v>134210.05415999997</v>
          </cell>
          <cell r="P1541">
            <v>81.533999999999992</v>
          </cell>
          <cell r="Q1541">
            <v>1236207.334032</v>
          </cell>
          <cell r="R1541">
            <v>54732.793759999993</v>
          </cell>
          <cell r="S1541">
            <v>48669.58008</v>
          </cell>
          <cell r="T1541">
            <v>21.945599999999999</v>
          </cell>
          <cell r="U1541">
            <v>4054094.0853439998</v>
          </cell>
          <cell r="V1541">
            <v>0</v>
          </cell>
        </row>
        <row r="1542">
          <cell r="B1542" t="str">
            <v>HSS228.6X177.8X15.9</v>
          </cell>
          <cell r="C1542">
            <v>87.950255999999996</v>
          </cell>
          <cell r="D1542">
            <v>10580.623999999998</v>
          </cell>
          <cell r="E1542">
            <v>0</v>
          </cell>
          <cell r="F1542">
            <v>0</v>
          </cell>
          <cell r="G1542">
            <v>0</v>
          </cell>
          <cell r="H1542">
            <v>0</v>
          </cell>
          <cell r="I1542">
            <v>0</v>
          </cell>
          <cell r="J1542">
            <v>0</v>
          </cell>
          <cell r="K1542">
            <v>0</v>
          </cell>
          <cell r="L1542">
            <v>0</v>
          </cell>
          <cell r="M1542">
            <v>72424268.054399997</v>
          </cell>
          <cell r="N1542">
            <v>791495.19119999988</v>
          </cell>
          <cell r="O1542">
            <v>634179.37679999997</v>
          </cell>
          <cell r="P1542">
            <v>82.803999999999988</v>
          </cell>
          <cell r="Q1542">
            <v>48699076.795199998</v>
          </cell>
          <cell r="R1542">
            <v>663676.09199999995</v>
          </cell>
          <cell r="S1542">
            <v>548966.64399999997</v>
          </cell>
          <cell r="T1542">
            <v>68.072000000000003</v>
          </cell>
          <cell r="U1542">
            <v>97814385.015999988</v>
          </cell>
          <cell r="V1542">
            <v>0</v>
          </cell>
        </row>
        <row r="1543">
          <cell r="B1543" t="str">
            <v>HSS228.6X177.8X12.7</v>
          </cell>
          <cell r="C1543">
            <v>72.473392000000004</v>
          </cell>
          <cell r="D1543">
            <v>8709.66</v>
          </cell>
          <cell r="E1543">
            <v>0</v>
          </cell>
          <cell r="F1543">
            <v>0</v>
          </cell>
          <cell r="G1543">
            <v>0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  <cell r="L1543">
            <v>0</v>
          </cell>
          <cell r="M1543">
            <v>62018482.414399996</v>
          </cell>
          <cell r="N1543">
            <v>663676.09199999995</v>
          </cell>
          <cell r="O1543">
            <v>540773.11199999996</v>
          </cell>
          <cell r="P1543">
            <v>84.327999999999989</v>
          </cell>
          <cell r="Q1543">
            <v>41623142.559999995</v>
          </cell>
          <cell r="R1543">
            <v>557160.17599999998</v>
          </cell>
          <cell r="S1543">
            <v>470308.73679999996</v>
          </cell>
          <cell r="T1543">
            <v>69.341999999999999</v>
          </cell>
          <cell r="U1543">
            <v>81997590.843199998</v>
          </cell>
          <cell r="V1543">
            <v>0</v>
          </cell>
        </row>
        <row r="1544">
          <cell r="B1544" t="str">
            <v>HSS228.6X177.8X9.5</v>
          </cell>
          <cell r="C1544">
            <v>55.954816000000001</v>
          </cell>
          <cell r="D1544">
            <v>6709.6639999999998</v>
          </cell>
          <cell r="E1544">
            <v>0</v>
          </cell>
          <cell r="F1544">
            <v>0</v>
          </cell>
          <cell r="G1544">
            <v>0</v>
          </cell>
          <cell r="H1544">
            <v>0</v>
          </cell>
          <cell r="I1544">
            <v>0</v>
          </cell>
          <cell r="J1544">
            <v>0</v>
          </cell>
          <cell r="K1544">
            <v>0</v>
          </cell>
          <cell r="L1544">
            <v>0</v>
          </cell>
          <cell r="M1544">
            <v>49531539.646399997</v>
          </cell>
          <cell r="N1544">
            <v>521108.63519999996</v>
          </cell>
          <cell r="O1544">
            <v>432618.48959999991</v>
          </cell>
          <cell r="P1544">
            <v>85.85199999999999</v>
          </cell>
          <cell r="Q1544">
            <v>33465006.618239999</v>
          </cell>
          <cell r="R1544">
            <v>437534.60879999993</v>
          </cell>
          <cell r="S1544">
            <v>376902.47199999995</v>
          </cell>
          <cell r="T1544">
            <v>70.611999999999995</v>
          </cell>
          <cell r="U1544">
            <v>64099639.542399995</v>
          </cell>
          <cell r="V1544">
            <v>0</v>
          </cell>
        </row>
        <row r="1545">
          <cell r="B1545" t="str">
            <v>HSS228.6X177.8X7.9</v>
          </cell>
          <cell r="C1545">
            <v>47.323487999999998</v>
          </cell>
          <cell r="D1545">
            <v>5651.6016</v>
          </cell>
          <cell r="E1545">
            <v>0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0</v>
          </cell>
          <cell r="M1545">
            <v>42455605.411199994</v>
          </cell>
          <cell r="N1545">
            <v>444089.43439999997</v>
          </cell>
          <cell r="O1545">
            <v>370347.64639999997</v>
          </cell>
          <cell r="P1545">
            <v>86.614000000000004</v>
          </cell>
          <cell r="Q1545">
            <v>28803214.651519999</v>
          </cell>
          <cell r="R1545">
            <v>373625.05919999996</v>
          </cell>
          <cell r="S1545">
            <v>324463.86719999998</v>
          </cell>
          <cell r="T1545">
            <v>71.373999999999995</v>
          </cell>
          <cell r="U1545">
            <v>54526316.753599994</v>
          </cell>
          <cell r="V1545">
            <v>0</v>
          </cell>
        </row>
        <row r="1546">
          <cell r="B1546" t="str">
            <v>HSS228.6X177.8X6.4</v>
          </cell>
          <cell r="C1546">
            <v>38.394528000000001</v>
          </cell>
          <cell r="D1546">
            <v>4580.6359999999995</v>
          </cell>
          <cell r="E1546">
            <v>0</v>
          </cell>
          <cell r="F1546">
            <v>0</v>
          </cell>
          <cell r="G1546">
            <v>0</v>
          </cell>
          <cell r="H1546">
            <v>0</v>
          </cell>
          <cell r="I1546">
            <v>0</v>
          </cell>
          <cell r="J1546">
            <v>0</v>
          </cell>
          <cell r="K1546">
            <v>0</v>
          </cell>
          <cell r="L1546">
            <v>0</v>
          </cell>
          <cell r="M1546">
            <v>35005062.892959997</v>
          </cell>
          <cell r="N1546">
            <v>363792.82079999993</v>
          </cell>
          <cell r="O1546">
            <v>306438.09679999994</v>
          </cell>
          <cell r="P1546">
            <v>87.375999999999991</v>
          </cell>
          <cell r="Q1546">
            <v>23808437.544319998</v>
          </cell>
          <cell r="R1546">
            <v>306438.09679999994</v>
          </cell>
          <cell r="S1546">
            <v>267109.14319999999</v>
          </cell>
          <cell r="T1546">
            <v>72.135999999999996</v>
          </cell>
          <cell r="U1546">
            <v>44536762.539199993</v>
          </cell>
          <cell r="V1546">
            <v>0</v>
          </cell>
        </row>
        <row r="1547">
          <cell r="B1547" t="str">
            <v>HSS228.6X177.8X4.8</v>
          </cell>
          <cell r="C1547">
            <v>29.167936000000001</v>
          </cell>
          <cell r="D1547">
            <v>3464.5092</v>
          </cell>
          <cell r="E1547">
            <v>0</v>
          </cell>
          <cell r="F1547">
            <v>0</v>
          </cell>
          <cell r="G1547">
            <v>0</v>
          </cell>
          <cell r="H1547">
            <v>0</v>
          </cell>
          <cell r="I1547">
            <v>0</v>
          </cell>
          <cell r="J1547">
            <v>0</v>
          </cell>
          <cell r="K1547">
            <v>0</v>
          </cell>
          <cell r="L1547">
            <v>0</v>
          </cell>
          <cell r="M1547">
            <v>26930173.23632</v>
          </cell>
          <cell r="N1547">
            <v>276941.38159999996</v>
          </cell>
          <cell r="O1547">
            <v>235973.72159999999</v>
          </cell>
          <cell r="P1547">
            <v>88.138000000000005</v>
          </cell>
          <cell r="Q1547">
            <v>18355805.868960001</v>
          </cell>
          <cell r="R1547">
            <v>234335.01519999999</v>
          </cell>
          <cell r="S1547">
            <v>206477.00639999998</v>
          </cell>
          <cell r="T1547">
            <v>72.897999999999996</v>
          </cell>
          <cell r="U1547">
            <v>34006107.471519999</v>
          </cell>
          <cell r="V1547">
            <v>0</v>
          </cell>
        </row>
        <row r="1548">
          <cell r="B1548" t="str">
            <v>HSS228.6X127X15.9</v>
          </cell>
          <cell r="C1548">
            <v>75.300895999999995</v>
          </cell>
          <cell r="D1548">
            <v>9032.24</v>
          </cell>
          <cell r="E1548">
            <v>0</v>
          </cell>
          <cell r="F1548">
            <v>0</v>
          </cell>
          <cell r="G1548">
            <v>0</v>
          </cell>
          <cell r="H1548">
            <v>0</v>
          </cell>
          <cell r="I1548">
            <v>0</v>
          </cell>
          <cell r="J1548">
            <v>0</v>
          </cell>
          <cell r="K1548">
            <v>0</v>
          </cell>
          <cell r="L1548">
            <v>0</v>
          </cell>
          <cell r="M1548">
            <v>55358779.604799993</v>
          </cell>
          <cell r="N1548">
            <v>630901.96399999992</v>
          </cell>
          <cell r="O1548">
            <v>485057.0944</v>
          </cell>
          <cell r="P1548">
            <v>78.231999999999999</v>
          </cell>
          <cell r="Q1548">
            <v>21644034.131199997</v>
          </cell>
          <cell r="R1548">
            <v>414592.71919999999</v>
          </cell>
          <cell r="S1548">
            <v>340850.93119999999</v>
          </cell>
          <cell r="T1548">
            <v>48.767999999999994</v>
          </cell>
          <cell r="U1548">
            <v>53277622.476799995</v>
          </cell>
          <cell r="V1548">
            <v>0</v>
          </cell>
        </row>
        <row r="1549">
          <cell r="B1549" t="str">
            <v>HSS228.6X127X12.7</v>
          </cell>
          <cell r="C1549">
            <v>62.353903999999993</v>
          </cell>
          <cell r="D1549">
            <v>7483.8559999999998</v>
          </cell>
          <cell r="E1549">
            <v>0</v>
          </cell>
          <cell r="F1549">
            <v>0</v>
          </cell>
          <cell r="G1549">
            <v>0</v>
          </cell>
          <cell r="H1549">
            <v>0</v>
          </cell>
          <cell r="I1549">
            <v>0</v>
          </cell>
          <cell r="J1549">
            <v>0</v>
          </cell>
          <cell r="K1549">
            <v>0</v>
          </cell>
          <cell r="L1549">
            <v>0</v>
          </cell>
          <cell r="M1549">
            <v>47866613.943999998</v>
          </cell>
          <cell r="N1549">
            <v>532579.57999999996</v>
          </cell>
          <cell r="O1549">
            <v>417870.13199999998</v>
          </cell>
          <cell r="P1549">
            <v>79.756</v>
          </cell>
          <cell r="Q1549">
            <v>18813660.437119998</v>
          </cell>
          <cell r="R1549">
            <v>352321.87599999999</v>
          </cell>
          <cell r="S1549">
            <v>296605.85839999997</v>
          </cell>
          <cell r="T1549">
            <v>50.037999999999997</v>
          </cell>
          <cell r="U1549">
            <v>45369225.390399992</v>
          </cell>
          <cell r="V1549">
            <v>0</v>
          </cell>
        </row>
        <row r="1550">
          <cell r="B1550" t="str">
            <v>HSS228.6X127X9.5</v>
          </cell>
          <cell r="C1550">
            <v>48.365199999999994</v>
          </cell>
          <cell r="D1550">
            <v>5787.0852000000004</v>
          </cell>
          <cell r="E1550">
            <v>0</v>
          </cell>
          <cell r="F1550">
            <v>0</v>
          </cell>
          <cell r="G1550">
            <v>0</v>
          </cell>
          <cell r="H1550">
            <v>0</v>
          </cell>
          <cell r="I1550">
            <v>0</v>
          </cell>
          <cell r="J1550">
            <v>0</v>
          </cell>
          <cell r="K1550">
            <v>0</v>
          </cell>
          <cell r="L1550">
            <v>0</v>
          </cell>
          <cell r="M1550">
            <v>38501406.867999993</v>
          </cell>
          <cell r="N1550">
            <v>421147.54479999997</v>
          </cell>
          <cell r="O1550">
            <v>335934.81199999998</v>
          </cell>
          <cell r="P1550">
            <v>81.533999999999992</v>
          </cell>
          <cell r="Q1550">
            <v>15317316.462079998</v>
          </cell>
          <cell r="R1550">
            <v>280218.79440000001</v>
          </cell>
          <cell r="S1550">
            <v>240889.84079999998</v>
          </cell>
          <cell r="T1550">
            <v>51.561999999999991</v>
          </cell>
          <cell r="U1550">
            <v>36170510.884640001</v>
          </cell>
          <cell r="V1550">
            <v>0</v>
          </cell>
        </row>
        <row r="1551">
          <cell r="B1551" t="str">
            <v>HSS228.6X127X7.9</v>
          </cell>
          <cell r="C1551">
            <v>40.924399999999999</v>
          </cell>
          <cell r="D1551">
            <v>4896.7644</v>
          </cell>
          <cell r="E1551">
            <v>0</v>
          </cell>
          <cell r="F1551">
            <v>0</v>
          </cell>
          <cell r="G1551">
            <v>0</v>
          </cell>
          <cell r="H1551">
            <v>0</v>
          </cell>
          <cell r="I1551">
            <v>0</v>
          </cell>
          <cell r="J1551">
            <v>0</v>
          </cell>
          <cell r="K1551">
            <v>0</v>
          </cell>
          <cell r="L1551">
            <v>0</v>
          </cell>
          <cell r="M1551">
            <v>33215267.762879994</v>
          </cell>
          <cell r="N1551">
            <v>360515.40799999994</v>
          </cell>
          <cell r="O1551">
            <v>290051.03279999999</v>
          </cell>
          <cell r="P1551">
            <v>82.296000000000006</v>
          </cell>
          <cell r="Q1551">
            <v>13319405.619199999</v>
          </cell>
          <cell r="R1551">
            <v>239251.13439999998</v>
          </cell>
          <cell r="S1551">
            <v>209754.4192</v>
          </cell>
          <cell r="T1551">
            <v>52.069999999999993</v>
          </cell>
          <cell r="U1551">
            <v>30967618.06464</v>
          </cell>
          <cell r="V1551">
            <v>0</v>
          </cell>
        </row>
        <row r="1552">
          <cell r="B1552" t="str">
            <v>HSS228.6X127X6.4</v>
          </cell>
          <cell r="C1552">
            <v>33.334783999999999</v>
          </cell>
          <cell r="D1552">
            <v>3980.6371999999997</v>
          </cell>
          <cell r="E1552">
            <v>0</v>
          </cell>
          <cell r="F1552">
            <v>0</v>
          </cell>
          <cell r="G1552">
            <v>0</v>
          </cell>
          <cell r="H1552">
            <v>0</v>
          </cell>
          <cell r="I1552">
            <v>0</v>
          </cell>
          <cell r="J1552">
            <v>0</v>
          </cell>
          <cell r="K1552">
            <v>0</v>
          </cell>
          <cell r="L1552">
            <v>0</v>
          </cell>
          <cell r="M1552">
            <v>27512897.232159995</v>
          </cell>
          <cell r="N1552">
            <v>296605.85839999997</v>
          </cell>
          <cell r="O1552">
            <v>240889.84079999998</v>
          </cell>
          <cell r="P1552">
            <v>83.057999999999993</v>
          </cell>
          <cell r="Q1552">
            <v>11071755.92096</v>
          </cell>
          <cell r="R1552">
            <v>196644.76799999998</v>
          </cell>
          <cell r="S1552">
            <v>173702.87839999999</v>
          </cell>
          <cell r="T1552">
            <v>52.832000000000001</v>
          </cell>
          <cell r="U1552">
            <v>25473363.246719997</v>
          </cell>
          <cell r="V1552">
            <v>0</v>
          </cell>
        </row>
        <row r="1553">
          <cell r="B1553" t="str">
            <v>HSS228.6X127X4.8</v>
          </cell>
          <cell r="C1553">
            <v>25.447535999999999</v>
          </cell>
          <cell r="D1553">
            <v>3012.8971999999999</v>
          </cell>
          <cell r="E1553">
            <v>0</v>
          </cell>
          <cell r="F1553">
            <v>0</v>
          </cell>
          <cell r="G1553">
            <v>0</v>
          </cell>
          <cell r="H1553">
            <v>0</v>
          </cell>
          <cell r="I1553">
            <v>0</v>
          </cell>
          <cell r="J1553">
            <v>0</v>
          </cell>
          <cell r="K1553">
            <v>0</v>
          </cell>
          <cell r="L1553">
            <v>0</v>
          </cell>
          <cell r="M1553">
            <v>21269425.848159999</v>
          </cell>
          <cell r="N1553">
            <v>226141.48319999999</v>
          </cell>
          <cell r="O1553">
            <v>186812.52959999998</v>
          </cell>
          <cell r="P1553">
            <v>84.073999999999998</v>
          </cell>
          <cell r="Q1553">
            <v>8615990.5099199992</v>
          </cell>
          <cell r="R1553">
            <v>151580.34199999998</v>
          </cell>
          <cell r="S1553">
            <v>135684.88991999999</v>
          </cell>
          <cell r="T1553">
            <v>53.339999999999996</v>
          </cell>
          <cell r="U1553">
            <v>19521253.860639997</v>
          </cell>
          <cell r="V1553">
            <v>0</v>
          </cell>
        </row>
        <row r="1554">
          <cell r="B1554" t="str">
            <v>HSS228.6X76.2X12.7</v>
          </cell>
          <cell r="C1554">
            <v>52.234416000000003</v>
          </cell>
          <cell r="D1554">
            <v>6283.8584000000001</v>
          </cell>
          <cell r="E1554">
            <v>0</v>
          </cell>
          <cell r="F1554">
            <v>0</v>
          </cell>
          <cell r="G1554">
            <v>0</v>
          </cell>
          <cell r="H1554">
            <v>0</v>
          </cell>
          <cell r="I1554">
            <v>0</v>
          </cell>
          <cell r="J1554">
            <v>0</v>
          </cell>
          <cell r="K1554">
            <v>0</v>
          </cell>
          <cell r="L1554">
            <v>0</v>
          </cell>
          <cell r="M1554">
            <v>33631499.188479997</v>
          </cell>
          <cell r="N1554">
            <v>403121.77439999999</v>
          </cell>
          <cell r="O1554">
            <v>294967.152</v>
          </cell>
          <cell r="P1554">
            <v>73.151999999999987</v>
          </cell>
          <cell r="Q1554">
            <v>5494254.8179199994</v>
          </cell>
          <cell r="R1554">
            <v>176980.29120000001</v>
          </cell>
          <cell r="S1554">
            <v>144370.03383999999</v>
          </cell>
          <cell r="T1554">
            <v>29.717999999999996</v>
          </cell>
          <cell r="U1554">
            <v>16649257.023999998</v>
          </cell>
          <cell r="V1554">
            <v>0</v>
          </cell>
        </row>
        <row r="1555">
          <cell r="B1555" t="str">
            <v>HSS228.6X76.2X9.5</v>
          </cell>
          <cell r="C1555">
            <v>40.775583999999995</v>
          </cell>
          <cell r="D1555">
            <v>4890.3127999999997</v>
          </cell>
          <cell r="E1555">
            <v>0</v>
          </cell>
          <cell r="F1555">
            <v>0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  <cell r="K1555">
            <v>0</v>
          </cell>
          <cell r="L1555">
            <v>0</v>
          </cell>
          <cell r="M1555">
            <v>27596143.517279997</v>
          </cell>
          <cell r="N1555">
            <v>322825.16079999995</v>
          </cell>
          <cell r="O1555">
            <v>240889.84079999998</v>
          </cell>
          <cell r="P1555">
            <v>75.183999999999997</v>
          </cell>
          <cell r="Q1555">
            <v>4661791.966719999</v>
          </cell>
          <cell r="R1555">
            <v>144206.16320000001</v>
          </cell>
          <cell r="S1555">
            <v>122083.6268</v>
          </cell>
          <cell r="T1555">
            <v>30.733999999999998</v>
          </cell>
          <cell r="U1555">
            <v>13777260.18736</v>
          </cell>
          <cell r="V1555">
            <v>0</v>
          </cell>
        </row>
        <row r="1556">
          <cell r="B1556" t="str">
            <v>HSS228.6X76.2X7.9</v>
          </cell>
          <cell r="C1556">
            <v>34.674127999999996</v>
          </cell>
          <cell r="D1556">
            <v>4148.3787999999995</v>
          </cell>
          <cell r="E1556">
            <v>0</v>
          </cell>
          <cell r="F1556">
            <v>0</v>
          </cell>
          <cell r="G1556">
            <v>0</v>
          </cell>
          <cell r="H1556">
            <v>0</v>
          </cell>
          <cell r="I1556">
            <v>0</v>
          </cell>
          <cell r="J1556">
            <v>0</v>
          </cell>
          <cell r="K1556">
            <v>0</v>
          </cell>
          <cell r="L1556">
            <v>0</v>
          </cell>
          <cell r="M1556">
            <v>24016553.257119998</v>
          </cell>
          <cell r="N1556">
            <v>276941.38159999996</v>
          </cell>
          <cell r="O1556">
            <v>209754.4192</v>
          </cell>
          <cell r="P1556">
            <v>76.199999999999989</v>
          </cell>
          <cell r="Q1556">
            <v>4112366.4849279998</v>
          </cell>
          <cell r="R1556">
            <v>125033.29831999999</v>
          </cell>
          <cell r="S1556">
            <v>107990.75175999998</v>
          </cell>
          <cell r="T1556">
            <v>31.495999999999999</v>
          </cell>
          <cell r="U1556">
            <v>12029088.199839998</v>
          </cell>
          <cell r="V1556">
            <v>0</v>
          </cell>
        </row>
        <row r="1557">
          <cell r="B1557" t="str">
            <v>HSS228.6X76.2X6.4</v>
          </cell>
          <cell r="C1557">
            <v>28.275039999999997</v>
          </cell>
          <cell r="D1557">
            <v>3380.6383999999998</v>
          </cell>
          <cell r="E1557">
            <v>0</v>
          </cell>
          <cell r="F1557">
            <v>0</v>
          </cell>
          <cell r="G1557">
            <v>0</v>
          </cell>
          <cell r="H1557">
            <v>0</v>
          </cell>
          <cell r="I1557">
            <v>0</v>
          </cell>
          <cell r="J1557">
            <v>0</v>
          </cell>
          <cell r="K1557">
            <v>0</v>
          </cell>
          <cell r="L1557">
            <v>0</v>
          </cell>
          <cell r="M1557">
            <v>20062354.713920001</v>
          </cell>
          <cell r="N1557">
            <v>229418.89599999998</v>
          </cell>
          <cell r="O1557">
            <v>175341.58479999998</v>
          </cell>
          <cell r="P1557">
            <v>77.215999999999994</v>
          </cell>
          <cell r="Q1557">
            <v>3488019.3465280002</v>
          </cell>
          <cell r="R1557">
            <v>104057.85639999999</v>
          </cell>
          <cell r="S1557">
            <v>91603.687759999986</v>
          </cell>
          <cell r="T1557">
            <v>32.257999999999996</v>
          </cell>
          <cell r="U1557">
            <v>10072800.499519998</v>
          </cell>
          <cell r="V1557">
            <v>0</v>
          </cell>
        </row>
        <row r="1558">
          <cell r="B1558" t="str">
            <v>HSS228.6X76.2X4.8</v>
          </cell>
          <cell r="C1558">
            <v>21.578319999999998</v>
          </cell>
          <cell r="D1558">
            <v>2567.7367999999997</v>
          </cell>
          <cell r="E1558">
            <v>0</v>
          </cell>
          <cell r="F1558">
            <v>0</v>
          </cell>
          <cell r="G1558">
            <v>0</v>
          </cell>
          <cell r="H1558">
            <v>0</v>
          </cell>
          <cell r="I1558">
            <v>0</v>
          </cell>
          <cell r="J1558">
            <v>0</v>
          </cell>
          <cell r="K1558">
            <v>0</v>
          </cell>
          <cell r="L1558">
            <v>0</v>
          </cell>
          <cell r="M1558">
            <v>15650301.602559999</v>
          </cell>
          <cell r="N1558">
            <v>176980.29120000001</v>
          </cell>
          <cell r="O1558">
            <v>136831.98439999999</v>
          </cell>
          <cell r="P1558">
            <v>77.977999999999994</v>
          </cell>
          <cell r="Q1558">
            <v>2763776.6659839996</v>
          </cell>
          <cell r="R1558">
            <v>80624.354879999984</v>
          </cell>
          <cell r="S1558">
            <v>72430.822879999992</v>
          </cell>
          <cell r="T1558">
            <v>32.765999999999998</v>
          </cell>
          <cell r="U1558">
            <v>7866773.9438399989</v>
          </cell>
          <cell r="V1558">
            <v>0</v>
          </cell>
        </row>
        <row r="1559">
          <cell r="B1559" t="str">
            <v>HSS203.2X203.2X15.9</v>
          </cell>
          <cell r="C1559">
            <v>87.950255999999996</v>
          </cell>
          <cell r="D1559">
            <v>10580.623999999998</v>
          </cell>
          <cell r="E1559">
            <v>0</v>
          </cell>
          <cell r="F1559">
            <v>0</v>
          </cell>
          <cell r="G1559">
            <v>0</v>
          </cell>
          <cell r="H1559">
            <v>0</v>
          </cell>
          <cell r="I1559">
            <v>0</v>
          </cell>
          <cell r="J1559">
            <v>0</v>
          </cell>
          <cell r="K1559">
            <v>0</v>
          </cell>
          <cell r="L1559">
            <v>0</v>
          </cell>
          <cell r="M1559">
            <v>60769788.137599997</v>
          </cell>
          <cell r="N1559">
            <v>732501.76079999993</v>
          </cell>
          <cell r="O1559">
            <v>598127.83599999989</v>
          </cell>
          <cell r="P1559">
            <v>75.945999999999998</v>
          </cell>
          <cell r="Q1559">
            <v>60769788.137599997</v>
          </cell>
          <cell r="R1559">
            <v>732501.76079999993</v>
          </cell>
          <cell r="S1559">
            <v>598127.83599999989</v>
          </cell>
          <cell r="T1559">
            <v>75.945999999999998</v>
          </cell>
          <cell r="U1559">
            <v>101560467.84639999</v>
          </cell>
          <cell r="V1559">
            <v>0</v>
          </cell>
        </row>
        <row r="1560">
          <cell r="B1560" t="str">
            <v>HSS203.2X203.2X12.7</v>
          </cell>
          <cell r="C1560">
            <v>72.473392000000004</v>
          </cell>
          <cell r="D1560">
            <v>8709.66</v>
          </cell>
          <cell r="E1560">
            <v>0</v>
          </cell>
          <cell r="F1560">
            <v>0</v>
          </cell>
          <cell r="G1560">
            <v>0</v>
          </cell>
          <cell r="H1560">
            <v>0</v>
          </cell>
          <cell r="I1560">
            <v>0</v>
          </cell>
          <cell r="J1560">
            <v>0</v>
          </cell>
          <cell r="K1560">
            <v>0</v>
          </cell>
          <cell r="L1560">
            <v>0</v>
          </cell>
          <cell r="M1560">
            <v>52028928.199999996</v>
          </cell>
          <cell r="N1560">
            <v>614514.89999999991</v>
          </cell>
          <cell r="O1560">
            <v>511276.39679999993</v>
          </cell>
          <cell r="P1560">
            <v>77.215999999999994</v>
          </cell>
          <cell r="Q1560">
            <v>52028928.199999996</v>
          </cell>
          <cell r="R1560">
            <v>614514.89999999991</v>
          </cell>
          <cell r="S1560">
            <v>511276.39679999993</v>
          </cell>
          <cell r="T1560">
            <v>77.215999999999994</v>
          </cell>
          <cell r="U1560">
            <v>84911210.822399989</v>
          </cell>
          <cell r="V1560">
            <v>0</v>
          </cell>
        </row>
        <row r="1561">
          <cell r="B1561" t="str">
            <v>HSS203.2X203.2X9.5</v>
          </cell>
          <cell r="C1561">
            <v>55.954816000000001</v>
          </cell>
          <cell r="D1561">
            <v>6709.6639999999998</v>
          </cell>
          <cell r="E1561">
            <v>0</v>
          </cell>
          <cell r="F1561">
            <v>0</v>
          </cell>
          <cell r="G1561">
            <v>0</v>
          </cell>
          <cell r="H1561">
            <v>0</v>
          </cell>
          <cell r="I1561">
            <v>0</v>
          </cell>
          <cell r="J1561">
            <v>0</v>
          </cell>
          <cell r="K1561">
            <v>0</v>
          </cell>
          <cell r="L1561">
            <v>0</v>
          </cell>
          <cell r="M1561">
            <v>41456649.989759997</v>
          </cell>
          <cell r="N1561">
            <v>481779.68159999995</v>
          </cell>
          <cell r="O1561">
            <v>408037.89359999995</v>
          </cell>
          <cell r="P1561">
            <v>78.739999999999995</v>
          </cell>
          <cell r="Q1561">
            <v>41456649.989759997</v>
          </cell>
          <cell r="R1561">
            <v>481779.68159999995</v>
          </cell>
          <cell r="S1561">
            <v>408037.89359999995</v>
          </cell>
          <cell r="T1561">
            <v>78.739999999999995</v>
          </cell>
          <cell r="U1561">
            <v>66597028.095999993</v>
          </cell>
          <cell r="V1561">
            <v>0</v>
          </cell>
        </row>
        <row r="1562">
          <cell r="B1562" t="str">
            <v>HSS203.2X203.2X7.9</v>
          </cell>
          <cell r="C1562">
            <v>47.323487999999998</v>
          </cell>
          <cell r="D1562">
            <v>5651.6016</v>
          </cell>
          <cell r="E1562">
            <v>0</v>
          </cell>
          <cell r="F1562">
            <v>0</v>
          </cell>
          <cell r="G1562">
            <v>0</v>
          </cell>
          <cell r="H1562">
            <v>0</v>
          </cell>
          <cell r="I1562">
            <v>0</v>
          </cell>
          <cell r="J1562">
            <v>0</v>
          </cell>
          <cell r="K1562">
            <v>0</v>
          </cell>
          <cell r="L1562">
            <v>0</v>
          </cell>
          <cell r="M1562">
            <v>35629410.031359993</v>
          </cell>
          <cell r="N1562">
            <v>411315.3064</v>
          </cell>
          <cell r="O1562">
            <v>350683.16959999996</v>
          </cell>
          <cell r="P1562">
            <v>79.501999999999995</v>
          </cell>
          <cell r="Q1562">
            <v>35629410.031359993</v>
          </cell>
          <cell r="R1562">
            <v>411315.3064</v>
          </cell>
          <cell r="S1562">
            <v>350683.16959999996</v>
          </cell>
          <cell r="T1562">
            <v>79.501999999999995</v>
          </cell>
          <cell r="U1562">
            <v>56607473.881599993</v>
          </cell>
          <cell r="V1562">
            <v>0</v>
          </cell>
        </row>
        <row r="1563">
          <cell r="B1563" t="str">
            <v>HSS203.2X203.2X6.4</v>
          </cell>
          <cell r="C1563">
            <v>38.394528000000001</v>
          </cell>
          <cell r="D1563">
            <v>4580.6359999999995</v>
          </cell>
          <cell r="E1563">
            <v>0</v>
          </cell>
          <cell r="F1563">
            <v>0</v>
          </cell>
          <cell r="G1563">
            <v>0</v>
          </cell>
          <cell r="H1563">
            <v>0</v>
          </cell>
          <cell r="I1563">
            <v>0</v>
          </cell>
          <cell r="J1563">
            <v>0</v>
          </cell>
          <cell r="K1563">
            <v>0</v>
          </cell>
          <cell r="L1563">
            <v>0</v>
          </cell>
          <cell r="M1563">
            <v>29427561.789919998</v>
          </cell>
          <cell r="N1563">
            <v>335934.81199999998</v>
          </cell>
          <cell r="O1563">
            <v>290051.03279999999</v>
          </cell>
          <cell r="P1563">
            <v>80.009999999999991</v>
          </cell>
          <cell r="Q1563">
            <v>29427561.789919998</v>
          </cell>
          <cell r="R1563">
            <v>335934.81199999998</v>
          </cell>
          <cell r="S1563">
            <v>290051.03279999999</v>
          </cell>
          <cell r="T1563">
            <v>80.009999999999991</v>
          </cell>
          <cell r="U1563">
            <v>46201688.241599992</v>
          </cell>
          <cell r="V1563">
            <v>0</v>
          </cell>
        </row>
        <row r="1564">
          <cell r="B1564" t="str">
            <v>HSS203.2X203.2X4.8</v>
          </cell>
          <cell r="C1564">
            <v>29.167936000000001</v>
          </cell>
          <cell r="D1564">
            <v>3464.5092</v>
          </cell>
          <cell r="E1564">
            <v>0</v>
          </cell>
          <cell r="F1564">
            <v>0</v>
          </cell>
          <cell r="G1564">
            <v>0</v>
          </cell>
          <cell r="H1564">
            <v>0</v>
          </cell>
          <cell r="I1564">
            <v>0</v>
          </cell>
          <cell r="J1564">
            <v>0</v>
          </cell>
          <cell r="K1564">
            <v>0</v>
          </cell>
          <cell r="L1564">
            <v>0</v>
          </cell>
          <cell r="M1564">
            <v>22642989.552639998</v>
          </cell>
          <cell r="N1564">
            <v>257276.90479999996</v>
          </cell>
          <cell r="O1564">
            <v>222864.07039999997</v>
          </cell>
          <cell r="P1564">
            <v>80.772000000000006</v>
          </cell>
          <cell r="Q1564">
            <v>22642989.552639998</v>
          </cell>
          <cell r="R1564">
            <v>257276.90479999996</v>
          </cell>
          <cell r="S1564">
            <v>222864.07039999997</v>
          </cell>
          <cell r="T1564">
            <v>80.772000000000006</v>
          </cell>
          <cell r="U1564">
            <v>35171555.463199995</v>
          </cell>
          <cell r="V1564">
            <v>0</v>
          </cell>
        </row>
        <row r="1565">
          <cell r="B1565" t="str">
            <v>HSS203.2X152.4X15.9</v>
          </cell>
          <cell r="C1565">
            <v>75.300895999999995</v>
          </cell>
          <cell r="D1565">
            <v>9032.24</v>
          </cell>
          <cell r="E1565">
            <v>0</v>
          </cell>
          <cell r="F1565">
            <v>0</v>
          </cell>
          <cell r="G1565">
            <v>0</v>
          </cell>
          <cell r="H1565">
            <v>0</v>
          </cell>
          <cell r="I1565">
            <v>0</v>
          </cell>
          <cell r="J1565">
            <v>0</v>
          </cell>
          <cell r="K1565">
            <v>0</v>
          </cell>
          <cell r="L1565">
            <v>0</v>
          </cell>
          <cell r="M1565">
            <v>47450382.518399999</v>
          </cell>
          <cell r="N1565">
            <v>591573.01039999991</v>
          </cell>
          <cell r="O1565">
            <v>467031.32399999996</v>
          </cell>
          <cell r="P1565">
            <v>72.39</v>
          </cell>
          <cell r="Q1565">
            <v>30093532.070879996</v>
          </cell>
          <cell r="R1565">
            <v>483418.38799999998</v>
          </cell>
          <cell r="S1565">
            <v>394928.24239999999</v>
          </cell>
          <cell r="T1565">
            <v>57.657999999999994</v>
          </cell>
          <cell r="U1565">
            <v>62434713.839999996</v>
          </cell>
          <cell r="V1565">
            <v>0</v>
          </cell>
        </row>
        <row r="1566">
          <cell r="B1566" t="str">
            <v>HSS203.2X152.4X12.7</v>
          </cell>
          <cell r="C1566">
            <v>62.353903999999993</v>
          </cell>
          <cell r="D1566">
            <v>7483.8559999999998</v>
          </cell>
          <cell r="E1566">
            <v>0</v>
          </cell>
          <cell r="F1566">
            <v>0</v>
          </cell>
          <cell r="G1566">
            <v>0</v>
          </cell>
          <cell r="H1566">
            <v>0</v>
          </cell>
          <cell r="I1566">
            <v>0</v>
          </cell>
          <cell r="J1566">
            <v>0</v>
          </cell>
          <cell r="K1566">
            <v>0</v>
          </cell>
          <cell r="L1566">
            <v>0</v>
          </cell>
          <cell r="M1566">
            <v>40873925.993919998</v>
          </cell>
          <cell r="N1566">
            <v>499805.45199999993</v>
          </cell>
          <cell r="O1566">
            <v>403121.77439999999</v>
          </cell>
          <cell r="P1566">
            <v>73.914000000000001</v>
          </cell>
          <cell r="Q1566">
            <v>26014464.099999998</v>
          </cell>
          <cell r="R1566">
            <v>408037.89359999995</v>
          </cell>
          <cell r="S1566">
            <v>340850.93119999999</v>
          </cell>
          <cell r="T1566">
            <v>58.92799999999999</v>
          </cell>
          <cell r="U1566">
            <v>52861391.051199995</v>
          </cell>
          <cell r="V1566">
            <v>0</v>
          </cell>
        </row>
        <row r="1567">
          <cell r="B1567" t="str">
            <v>HSS203.2X152.4X9.5</v>
          </cell>
          <cell r="C1567">
            <v>48.365199999999994</v>
          </cell>
          <cell r="D1567">
            <v>5787.0852000000004</v>
          </cell>
          <cell r="E1567">
            <v>0</v>
          </cell>
          <cell r="F1567">
            <v>0</v>
          </cell>
          <cell r="G1567">
            <v>0</v>
          </cell>
          <cell r="H1567">
            <v>0</v>
          </cell>
          <cell r="I1567">
            <v>0</v>
          </cell>
          <cell r="J1567">
            <v>0</v>
          </cell>
          <cell r="K1567">
            <v>0</v>
          </cell>
          <cell r="L1567">
            <v>0</v>
          </cell>
          <cell r="M1567">
            <v>32923905.764959995</v>
          </cell>
          <cell r="N1567">
            <v>394928.24239999999</v>
          </cell>
          <cell r="O1567">
            <v>324463.86719999998</v>
          </cell>
          <cell r="P1567">
            <v>75.438000000000002</v>
          </cell>
          <cell r="Q1567">
            <v>21061310.135359999</v>
          </cell>
          <cell r="R1567">
            <v>324463.86719999998</v>
          </cell>
          <cell r="S1567">
            <v>276941.38159999996</v>
          </cell>
          <cell r="T1567">
            <v>60.451999999999991</v>
          </cell>
          <cell r="U1567">
            <v>41623142.559999995</v>
          </cell>
          <cell r="V1567">
            <v>0</v>
          </cell>
        </row>
        <row r="1568">
          <cell r="B1568" t="str">
            <v>HSS203.2X152.4X7.9</v>
          </cell>
          <cell r="C1568">
            <v>40.924399999999999</v>
          </cell>
          <cell r="D1568">
            <v>4896.7644</v>
          </cell>
          <cell r="E1568">
            <v>0</v>
          </cell>
          <cell r="F1568">
            <v>0</v>
          </cell>
          <cell r="G1568">
            <v>0</v>
          </cell>
          <cell r="H1568">
            <v>0</v>
          </cell>
          <cell r="I1568">
            <v>0</v>
          </cell>
          <cell r="J1568">
            <v>0</v>
          </cell>
          <cell r="K1568">
            <v>0</v>
          </cell>
          <cell r="L1568">
            <v>0</v>
          </cell>
          <cell r="M1568">
            <v>28428606.368479997</v>
          </cell>
          <cell r="N1568">
            <v>337573.5184</v>
          </cell>
          <cell r="O1568">
            <v>280218.79440000001</v>
          </cell>
          <cell r="P1568">
            <v>76.199999999999989</v>
          </cell>
          <cell r="Q1568">
            <v>18230936.441279996</v>
          </cell>
          <cell r="R1568">
            <v>276941.38159999996</v>
          </cell>
          <cell r="S1568">
            <v>239251.13439999998</v>
          </cell>
          <cell r="T1568">
            <v>60.959999999999994</v>
          </cell>
          <cell r="U1568">
            <v>35712656.316479996</v>
          </cell>
          <cell r="V1568">
            <v>0</v>
          </cell>
        </row>
        <row r="1569">
          <cell r="B1569" t="str">
            <v>HSS203.2X152.4X6.4</v>
          </cell>
          <cell r="C1569">
            <v>33.334783999999999</v>
          </cell>
          <cell r="D1569">
            <v>3980.6371999999997</v>
          </cell>
          <cell r="E1569">
            <v>0</v>
          </cell>
          <cell r="F1569">
            <v>0</v>
          </cell>
          <cell r="G1569">
            <v>0</v>
          </cell>
          <cell r="H1569">
            <v>0</v>
          </cell>
          <cell r="I1569">
            <v>0</v>
          </cell>
          <cell r="J1569">
            <v>0</v>
          </cell>
          <cell r="K1569">
            <v>0</v>
          </cell>
          <cell r="L1569">
            <v>0</v>
          </cell>
          <cell r="M1569">
            <v>23558698.688959997</v>
          </cell>
          <cell r="N1569">
            <v>276941.38159999996</v>
          </cell>
          <cell r="O1569">
            <v>232696.30879999997</v>
          </cell>
          <cell r="P1569">
            <v>76.961999999999989</v>
          </cell>
          <cell r="Q1569">
            <v>15150823.891839998</v>
          </cell>
          <cell r="R1569">
            <v>227780.18959999998</v>
          </cell>
          <cell r="S1569">
            <v>198283.47439999998</v>
          </cell>
          <cell r="T1569">
            <v>61.722000000000001</v>
          </cell>
          <cell r="U1569">
            <v>29261069.219679996</v>
          </cell>
          <cell r="V1569">
            <v>0</v>
          </cell>
        </row>
        <row r="1570">
          <cell r="B1570" t="str">
            <v>HSS203.2X152.4X4.8</v>
          </cell>
          <cell r="C1570">
            <v>25.447535999999999</v>
          </cell>
          <cell r="D1570">
            <v>3012.8971999999999</v>
          </cell>
          <cell r="E1570">
            <v>0</v>
          </cell>
          <cell r="F1570">
            <v>0</v>
          </cell>
          <cell r="G1570">
            <v>0</v>
          </cell>
          <cell r="H1570">
            <v>0</v>
          </cell>
          <cell r="I1570">
            <v>0</v>
          </cell>
          <cell r="J1570">
            <v>0</v>
          </cell>
          <cell r="K1570">
            <v>0</v>
          </cell>
          <cell r="L1570">
            <v>0</v>
          </cell>
          <cell r="M1570">
            <v>18189313.298719998</v>
          </cell>
          <cell r="N1570">
            <v>213031.83199999999</v>
          </cell>
          <cell r="O1570">
            <v>178618.9976</v>
          </cell>
          <cell r="P1570">
            <v>77.724000000000004</v>
          </cell>
          <cell r="Q1570">
            <v>11737726.201919999</v>
          </cell>
          <cell r="R1570">
            <v>175341.58479999998</v>
          </cell>
          <cell r="S1570">
            <v>153874.53096</v>
          </cell>
          <cell r="T1570">
            <v>62.483999999999995</v>
          </cell>
          <cell r="U1570">
            <v>22351627.554719999</v>
          </cell>
          <cell r="V1570">
            <v>0</v>
          </cell>
        </row>
        <row r="1571">
          <cell r="B1571" t="str">
            <v>HSS203.2X101.6X15.9</v>
          </cell>
          <cell r="C1571">
            <v>62.651536</v>
          </cell>
          <cell r="D1571">
            <v>7548.3719999999994</v>
          </cell>
          <cell r="E1571">
            <v>0</v>
          </cell>
          <cell r="F1571">
            <v>0</v>
          </cell>
          <cell r="G1571">
            <v>0</v>
          </cell>
          <cell r="H1571">
            <v>0</v>
          </cell>
          <cell r="I1571">
            <v>0</v>
          </cell>
          <cell r="J1571">
            <v>0</v>
          </cell>
          <cell r="K1571">
            <v>0</v>
          </cell>
          <cell r="L1571">
            <v>0</v>
          </cell>
          <cell r="M1571">
            <v>34130976.8992</v>
          </cell>
          <cell r="N1571">
            <v>449005.55359999993</v>
          </cell>
          <cell r="O1571">
            <v>335934.81199999998</v>
          </cell>
          <cell r="P1571">
            <v>67.055999999999997</v>
          </cell>
          <cell r="Q1571">
            <v>11071755.92096</v>
          </cell>
          <cell r="R1571">
            <v>272025.26240000001</v>
          </cell>
          <cell r="S1571">
            <v>217947.95119999998</v>
          </cell>
          <cell r="T1571">
            <v>38.353999999999999</v>
          </cell>
          <cell r="U1571">
            <v>29261069.219679996</v>
          </cell>
          <cell r="V1571">
            <v>0</v>
          </cell>
        </row>
        <row r="1572">
          <cell r="B1572" t="str">
            <v>HSS203.2X101.6X12.7</v>
          </cell>
          <cell r="C1572">
            <v>52.234416000000003</v>
          </cell>
          <cell r="D1572">
            <v>6283.8584000000001</v>
          </cell>
          <cell r="E1572">
            <v>0</v>
          </cell>
          <cell r="F1572">
            <v>0</v>
          </cell>
          <cell r="G1572">
            <v>0</v>
          </cell>
          <cell r="H1572">
            <v>0</v>
          </cell>
          <cell r="I1572">
            <v>0</v>
          </cell>
          <cell r="J1572">
            <v>0</v>
          </cell>
          <cell r="K1572">
            <v>0</v>
          </cell>
          <cell r="L1572">
            <v>0</v>
          </cell>
          <cell r="M1572">
            <v>29885416.358079996</v>
          </cell>
          <cell r="N1572">
            <v>385096.00399999996</v>
          </cell>
          <cell r="O1572">
            <v>293328.44559999998</v>
          </cell>
          <cell r="P1572">
            <v>68.833999999999989</v>
          </cell>
          <cell r="Q1572">
            <v>9823061.6441599987</v>
          </cell>
          <cell r="R1572">
            <v>234335.01519999999</v>
          </cell>
          <cell r="S1572">
            <v>193367.35519999999</v>
          </cell>
          <cell r="T1572">
            <v>39.624000000000002</v>
          </cell>
          <cell r="U1572">
            <v>25431740.10416</v>
          </cell>
          <cell r="V1572">
            <v>0</v>
          </cell>
        </row>
        <row r="1573">
          <cell r="B1573" t="str">
            <v>HSS203.2X101.6X9.5</v>
          </cell>
          <cell r="C1573">
            <v>40.775583999999995</v>
          </cell>
          <cell r="D1573">
            <v>4890.3127999999997</v>
          </cell>
          <cell r="E1573">
            <v>0</v>
          </cell>
          <cell r="F1573">
            <v>0</v>
          </cell>
          <cell r="G1573">
            <v>0</v>
          </cell>
          <cell r="H1573">
            <v>0</v>
          </cell>
          <cell r="I1573">
            <v>0</v>
          </cell>
          <cell r="J1573">
            <v>0</v>
          </cell>
          <cell r="K1573">
            <v>0</v>
          </cell>
          <cell r="L1573">
            <v>0</v>
          </cell>
          <cell r="M1573">
            <v>24432784.682719998</v>
          </cell>
          <cell r="N1573">
            <v>308076.80319999997</v>
          </cell>
          <cell r="O1573">
            <v>240889.84079999998</v>
          </cell>
          <cell r="P1573">
            <v>70.611999999999995</v>
          </cell>
          <cell r="Q1573">
            <v>8158135.9417599998</v>
          </cell>
          <cell r="R1573">
            <v>188451.23599999998</v>
          </cell>
          <cell r="S1573">
            <v>160593.22719999999</v>
          </cell>
          <cell r="T1573">
            <v>40.893999999999998</v>
          </cell>
          <cell r="U1573">
            <v>20520209.282079998</v>
          </cell>
          <cell r="V1573">
            <v>0</v>
          </cell>
        </row>
        <row r="1574">
          <cell r="B1574" t="str">
            <v>HSS203.2X101.6X7.9</v>
          </cell>
          <cell r="C1574">
            <v>34.674127999999996</v>
          </cell>
          <cell r="D1574">
            <v>4148.3787999999995</v>
          </cell>
          <cell r="E1574">
            <v>0</v>
          </cell>
          <cell r="F1574">
            <v>0</v>
          </cell>
          <cell r="G1574">
            <v>0</v>
          </cell>
          <cell r="H1574">
            <v>0</v>
          </cell>
          <cell r="I1574">
            <v>0</v>
          </cell>
          <cell r="J1574">
            <v>0</v>
          </cell>
          <cell r="K1574">
            <v>0</v>
          </cell>
          <cell r="L1574">
            <v>0</v>
          </cell>
          <cell r="M1574">
            <v>21227802.705599997</v>
          </cell>
          <cell r="N1574">
            <v>263831.7304</v>
          </cell>
          <cell r="O1574">
            <v>209754.4192</v>
          </cell>
          <cell r="P1574">
            <v>71.627999999999986</v>
          </cell>
          <cell r="Q1574">
            <v>7159180.5203199992</v>
          </cell>
          <cell r="R1574">
            <v>162395.80424</v>
          </cell>
          <cell r="S1574">
            <v>140601.00912</v>
          </cell>
          <cell r="T1574">
            <v>41.401999999999994</v>
          </cell>
          <cell r="U1574">
            <v>17731458.730559997</v>
          </cell>
          <cell r="V1574">
            <v>0</v>
          </cell>
        </row>
        <row r="1575">
          <cell r="B1575" t="str">
            <v>HSS203.2X101.6X6.4</v>
          </cell>
          <cell r="C1575">
            <v>28.275039999999997</v>
          </cell>
          <cell r="D1575">
            <v>3380.6383999999998</v>
          </cell>
          <cell r="E1575">
            <v>0</v>
          </cell>
          <cell r="F1575">
            <v>0</v>
          </cell>
          <cell r="G1575">
            <v>0</v>
          </cell>
          <cell r="H1575">
            <v>0</v>
          </cell>
          <cell r="I1575">
            <v>0</v>
          </cell>
          <cell r="J1575">
            <v>0</v>
          </cell>
          <cell r="K1575">
            <v>0</v>
          </cell>
          <cell r="L1575">
            <v>0</v>
          </cell>
          <cell r="M1575">
            <v>17689835.588</v>
          </cell>
          <cell r="N1575">
            <v>217947.95119999998</v>
          </cell>
          <cell r="O1575">
            <v>173702.87839999999</v>
          </cell>
          <cell r="P1575">
            <v>72.39</v>
          </cell>
          <cell r="Q1575">
            <v>5993732.5286399992</v>
          </cell>
          <cell r="R1575">
            <v>134373.92479999998</v>
          </cell>
          <cell r="S1575">
            <v>118150.73143999999</v>
          </cell>
          <cell r="T1575">
            <v>42.163999999999994</v>
          </cell>
          <cell r="U1575">
            <v>14692969.323679997</v>
          </cell>
          <cell r="V1575">
            <v>0</v>
          </cell>
        </row>
        <row r="1576">
          <cell r="B1576" t="str">
            <v>HSS203.2X101.6X4.8</v>
          </cell>
          <cell r="C1576">
            <v>21.578319999999998</v>
          </cell>
          <cell r="D1576">
            <v>2567.7367999999997</v>
          </cell>
          <cell r="E1576">
            <v>0</v>
          </cell>
          <cell r="F1576">
            <v>0</v>
          </cell>
          <cell r="G1576">
            <v>0</v>
          </cell>
          <cell r="H1576">
            <v>0</v>
          </cell>
          <cell r="I1576">
            <v>0</v>
          </cell>
          <cell r="J1576">
            <v>0</v>
          </cell>
          <cell r="K1576">
            <v>0</v>
          </cell>
          <cell r="L1576">
            <v>0</v>
          </cell>
          <cell r="M1576">
            <v>13777260.18736</v>
          </cell>
          <cell r="N1576">
            <v>167148.05279999998</v>
          </cell>
          <cell r="O1576">
            <v>135521.01927999998</v>
          </cell>
          <cell r="P1576">
            <v>73.151999999999987</v>
          </cell>
          <cell r="Q1576">
            <v>4703415.1092799995</v>
          </cell>
          <cell r="R1576">
            <v>103730.11511999999</v>
          </cell>
          <cell r="S1576">
            <v>92586.911599999992</v>
          </cell>
          <cell r="T1576">
            <v>42.925999999999995</v>
          </cell>
          <cell r="U1576">
            <v>11321494.776319999</v>
          </cell>
          <cell r="V1576">
            <v>0</v>
          </cell>
        </row>
        <row r="1577">
          <cell r="B1577" t="str">
            <v>HSS203.2X101.6X3.2</v>
          </cell>
          <cell r="C1577">
            <v>14.658375999999999</v>
          </cell>
          <cell r="D1577">
            <v>1741.932</v>
          </cell>
          <cell r="E1577">
            <v>0</v>
          </cell>
          <cell r="F1577">
            <v>0</v>
          </cell>
          <cell r="G1577">
            <v>0</v>
          </cell>
          <cell r="H1577">
            <v>0</v>
          </cell>
          <cell r="I1577">
            <v>0</v>
          </cell>
          <cell r="J1577">
            <v>0</v>
          </cell>
          <cell r="K1577">
            <v>0</v>
          </cell>
          <cell r="L1577">
            <v>0</v>
          </cell>
          <cell r="M1577">
            <v>9531699.6462399978</v>
          </cell>
          <cell r="N1577">
            <v>115037.18927999998</v>
          </cell>
          <cell r="O1577">
            <v>93897.87672</v>
          </cell>
          <cell r="P1577">
            <v>74.167999999999992</v>
          </cell>
          <cell r="Q1577">
            <v>3288228.2622399996</v>
          </cell>
          <cell r="R1577">
            <v>71447.599040000001</v>
          </cell>
          <cell r="S1577">
            <v>64728.902799999996</v>
          </cell>
          <cell r="T1577">
            <v>43.433999999999997</v>
          </cell>
          <cell r="U1577">
            <v>7783527.6587199988</v>
          </cell>
          <cell r="V1577">
            <v>0</v>
          </cell>
        </row>
        <row r="1578">
          <cell r="B1578" t="str">
            <v>HSS203.2X76.2X12.7</v>
          </cell>
          <cell r="C1578">
            <v>47.174671999999994</v>
          </cell>
          <cell r="D1578">
            <v>5683.8595999999998</v>
          </cell>
          <cell r="E1578">
            <v>0</v>
          </cell>
          <cell r="F1578">
            <v>0</v>
          </cell>
          <cell r="G1578">
            <v>0</v>
          </cell>
          <cell r="H1578">
            <v>0</v>
          </cell>
          <cell r="I1578">
            <v>0</v>
          </cell>
          <cell r="J1578">
            <v>0</v>
          </cell>
          <cell r="K1578">
            <v>0</v>
          </cell>
          <cell r="L1578">
            <v>0</v>
          </cell>
          <cell r="M1578">
            <v>24391161.540159997</v>
          </cell>
          <cell r="N1578">
            <v>327741.27999999997</v>
          </cell>
          <cell r="O1578">
            <v>239251.13439999998</v>
          </cell>
          <cell r="P1578">
            <v>65.531999999999996</v>
          </cell>
          <cell r="Q1578">
            <v>4869907.6795199988</v>
          </cell>
          <cell r="R1578">
            <v>157971.29696000001</v>
          </cell>
          <cell r="S1578">
            <v>127982.96983999998</v>
          </cell>
          <cell r="T1578">
            <v>29.209999999999997</v>
          </cell>
          <cell r="U1578">
            <v>14276737.898079997</v>
          </cell>
          <cell r="V1578">
            <v>0</v>
          </cell>
        </row>
        <row r="1579">
          <cell r="B1579" t="str">
            <v>HSS203.2X76.2X9.5</v>
          </cell>
          <cell r="C1579">
            <v>37.055183999999997</v>
          </cell>
          <cell r="D1579">
            <v>4438.7007999999996</v>
          </cell>
          <cell r="E1579">
            <v>0</v>
          </cell>
          <cell r="F1579">
            <v>0</v>
          </cell>
          <cell r="G1579">
            <v>0</v>
          </cell>
          <cell r="H1579">
            <v>0</v>
          </cell>
          <cell r="I1579">
            <v>0</v>
          </cell>
          <cell r="J1579">
            <v>0</v>
          </cell>
          <cell r="K1579">
            <v>0</v>
          </cell>
          <cell r="L1579">
            <v>0</v>
          </cell>
          <cell r="M1579">
            <v>20187224.141599998</v>
          </cell>
          <cell r="N1579">
            <v>263831.7304</v>
          </cell>
          <cell r="O1579">
            <v>198283.47439999998</v>
          </cell>
          <cell r="P1579">
            <v>67.309999999999988</v>
          </cell>
          <cell r="Q1579">
            <v>4141502.6847199993</v>
          </cell>
          <cell r="R1579">
            <v>129130.06431999999</v>
          </cell>
          <cell r="S1579">
            <v>108646.23431999999</v>
          </cell>
          <cell r="T1579">
            <v>30.479999999999997</v>
          </cell>
          <cell r="U1579">
            <v>11862595.6296</v>
          </cell>
          <cell r="V1579">
            <v>0</v>
          </cell>
        </row>
        <row r="1580">
          <cell r="B1580" t="str">
            <v>HSS203.2X76.2X7.9</v>
          </cell>
          <cell r="C1580">
            <v>31.548991999999998</v>
          </cell>
          <cell r="D1580">
            <v>3774.1859999999997</v>
          </cell>
          <cell r="E1580">
            <v>0</v>
          </cell>
          <cell r="F1580">
            <v>0</v>
          </cell>
          <cell r="G1580">
            <v>0</v>
          </cell>
          <cell r="H1580">
            <v>0</v>
          </cell>
          <cell r="I1580">
            <v>0</v>
          </cell>
          <cell r="J1580">
            <v>0</v>
          </cell>
          <cell r="K1580">
            <v>0</v>
          </cell>
          <cell r="L1580">
            <v>0</v>
          </cell>
          <cell r="M1580">
            <v>17648212.445439998</v>
          </cell>
          <cell r="N1580">
            <v>227780.18959999998</v>
          </cell>
          <cell r="O1580">
            <v>173702.87839999999</v>
          </cell>
          <cell r="P1580">
            <v>68.325999999999993</v>
          </cell>
          <cell r="Q1580">
            <v>3666998.8595360001</v>
          </cell>
          <cell r="R1580">
            <v>112087.51775999999</v>
          </cell>
          <cell r="S1580">
            <v>96192.06568</v>
          </cell>
          <cell r="T1580">
            <v>31.241999999999997</v>
          </cell>
          <cell r="U1580">
            <v>10364162.497439999</v>
          </cell>
          <cell r="V1580">
            <v>0</v>
          </cell>
        </row>
        <row r="1581">
          <cell r="B1581" t="str">
            <v>HSS203.2X76.2X6.4</v>
          </cell>
          <cell r="C1581">
            <v>25.745168</v>
          </cell>
          <cell r="D1581">
            <v>3077.4131999999995</v>
          </cell>
          <cell r="E1581">
            <v>0</v>
          </cell>
          <cell r="F1581">
            <v>0</v>
          </cell>
          <cell r="G1581">
            <v>0</v>
          </cell>
          <cell r="H1581">
            <v>0</v>
          </cell>
          <cell r="I1581">
            <v>0</v>
          </cell>
          <cell r="J1581">
            <v>0</v>
          </cell>
          <cell r="K1581">
            <v>0</v>
          </cell>
          <cell r="L1581">
            <v>0</v>
          </cell>
          <cell r="M1581">
            <v>14776215.608799998</v>
          </cell>
          <cell r="N1581">
            <v>188451.23599999998</v>
          </cell>
          <cell r="O1581">
            <v>145517.12831999999</v>
          </cell>
          <cell r="P1581">
            <v>69.341999999999999</v>
          </cell>
          <cell r="Q1581">
            <v>3117573.3777439999</v>
          </cell>
          <cell r="R1581">
            <v>93406.26479999999</v>
          </cell>
          <cell r="S1581">
            <v>81771.449359999999</v>
          </cell>
          <cell r="T1581">
            <v>31.75</v>
          </cell>
          <cell r="U1581">
            <v>8657613.6524799988</v>
          </cell>
          <cell r="V1581">
            <v>0</v>
          </cell>
        </row>
        <row r="1582">
          <cell r="B1582" t="str">
            <v>HSS203.2X76.2X4.8</v>
          </cell>
          <cell r="C1582">
            <v>19.643711999999997</v>
          </cell>
          <cell r="D1582">
            <v>2341.9307999999996</v>
          </cell>
          <cell r="E1582">
            <v>0</v>
          </cell>
          <cell r="F1582">
            <v>0</v>
          </cell>
          <cell r="G1582">
            <v>0</v>
          </cell>
          <cell r="H1582">
            <v>0</v>
          </cell>
          <cell r="I1582">
            <v>0</v>
          </cell>
          <cell r="J1582">
            <v>0</v>
          </cell>
          <cell r="K1582">
            <v>0</v>
          </cell>
          <cell r="L1582">
            <v>0</v>
          </cell>
          <cell r="M1582">
            <v>11571233.631679999</v>
          </cell>
          <cell r="N1582">
            <v>145353.25767999998</v>
          </cell>
          <cell r="O1582">
            <v>113726.22416</v>
          </cell>
          <cell r="P1582">
            <v>70.35799999999999</v>
          </cell>
          <cell r="Q1582">
            <v>2472414.6680640001</v>
          </cell>
          <cell r="R1582">
            <v>72594.693519999986</v>
          </cell>
          <cell r="S1582">
            <v>64892.77343999999</v>
          </cell>
          <cell r="T1582">
            <v>32.512</v>
          </cell>
          <cell r="U1582">
            <v>6742949.0947199995</v>
          </cell>
          <cell r="V1582">
            <v>0</v>
          </cell>
        </row>
        <row r="1583">
          <cell r="B1583" t="str">
            <v>HSS203.2X76.2X3.2</v>
          </cell>
          <cell r="C1583">
            <v>13.39344</v>
          </cell>
          <cell r="D1583">
            <v>1587.0935999999999</v>
          </cell>
          <cell r="E1583">
            <v>0</v>
          </cell>
          <cell r="F1583">
            <v>0</v>
          </cell>
          <cell r="G1583">
            <v>0</v>
          </cell>
          <cell r="H1583">
            <v>0</v>
          </cell>
          <cell r="I1583">
            <v>0</v>
          </cell>
          <cell r="J1583">
            <v>0</v>
          </cell>
          <cell r="K1583">
            <v>0</v>
          </cell>
          <cell r="L1583">
            <v>0</v>
          </cell>
          <cell r="M1583">
            <v>8033266.5140799992</v>
          </cell>
          <cell r="N1583">
            <v>100124.96103999999</v>
          </cell>
          <cell r="O1583">
            <v>79149.519119999997</v>
          </cell>
          <cell r="P1583">
            <v>71.11999999999999</v>
          </cell>
          <cell r="Q1583">
            <v>1748171.98752</v>
          </cell>
          <cell r="R1583">
            <v>50308.286479999995</v>
          </cell>
          <cell r="S1583">
            <v>45883.77919999999</v>
          </cell>
          <cell r="T1583">
            <v>33.274000000000001</v>
          </cell>
          <cell r="U1583">
            <v>4703415.1092799995</v>
          </cell>
          <cell r="V1583">
            <v>0</v>
          </cell>
        </row>
        <row r="1584">
          <cell r="B1584" t="str">
            <v>HSS203.2X50.8X9.5</v>
          </cell>
          <cell r="C1584">
            <v>33.185968000000003</v>
          </cell>
          <cell r="D1584">
            <v>3987.0887999999995</v>
          </cell>
          <cell r="E1584">
            <v>0</v>
          </cell>
          <cell r="F1584">
            <v>0</v>
          </cell>
          <cell r="G1584">
            <v>0</v>
          </cell>
          <cell r="H1584">
            <v>0</v>
          </cell>
          <cell r="I1584">
            <v>0</v>
          </cell>
          <cell r="J1584">
            <v>0</v>
          </cell>
          <cell r="K1584">
            <v>0</v>
          </cell>
          <cell r="L1584">
            <v>0</v>
          </cell>
          <cell r="M1584">
            <v>15900040.45792</v>
          </cell>
          <cell r="N1584">
            <v>219586.65759999998</v>
          </cell>
          <cell r="O1584">
            <v>156660.33184</v>
          </cell>
          <cell r="P1584">
            <v>63.246000000000002</v>
          </cell>
          <cell r="Q1584">
            <v>1552543.2174879999</v>
          </cell>
          <cell r="R1584">
            <v>75544.365040000004</v>
          </cell>
          <cell r="S1584">
            <v>61123.748719999996</v>
          </cell>
          <cell r="T1584">
            <v>19.735800000000001</v>
          </cell>
          <cell r="U1584">
            <v>5036400.2497599991</v>
          </cell>
          <cell r="V1584">
            <v>0</v>
          </cell>
        </row>
        <row r="1585">
          <cell r="B1585" t="str">
            <v>HSS203.2X50.8X7.9</v>
          </cell>
          <cell r="C1585">
            <v>28.275039999999997</v>
          </cell>
          <cell r="D1585">
            <v>3393.5415999999996</v>
          </cell>
          <cell r="E1585">
            <v>0</v>
          </cell>
          <cell r="F1585">
            <v>0</v>
          </cell>
          <cell r="G1585">
            <v>0</v>
          </cell>
          <cell r="H1585">
            <v>0</v>
          </cell>
          <cell r="I1585">
            <v>0</v>
          </cell>
          <cell r="J1585">
            <v>0</v>
          </cell>
          <cell r="K1585">
            <v>0</v>
          </cell>
          <cell r="L1585">
            <v>0</v>
          </cell>
          <cell r="M1585">
            <v>14026999.042719999</v>
          </cell>
          <cell r="N1585">
            <v>190089.94239999997</v>
          </cell>
          <cell r="O1585">
            <v>138142.94951999999</v>
          </cell>
          <cell r="P1585">
            <v>64.261999999999986</v>
          </cell>
          <cell r="Q1585">
            <v>1406862.2185279997</v>
          </cell>
          <cell r="R1585">
            <v>66531.479839999985</v>
          </cell>
          <cell r="S1585">
            <v>55388.27631999999</v>
          </cell>
          <cell r="T1585">
            <v>20.370799999999999</v>
          </cell>
          <cell r="U1585">
            <v>4536922.5390399992</v>
          </cell>
          <cell r="V1585">
            <v>0</v>
          </cell>
        </row>
        <row r="1586">
          <cell r="B1586" t="str">
            <v>HSS203.2X50.8X6.4</v>
          </cell>
          <cell r="C1586">
            <v>23.215295999999999</v>
          </cell>
          <cell r="D1586">
            <v>2774.1879999999996</v>
          </cell>
          <cell r="E1586">
            <v>0</v>
          </cell>
          <cell r="F1586">
            <v>0</v>
          </cell>
          <cell r="G1586">
            <v>0</v>
          </cell>
          <cell r="H1586">
            <v>0</v>
          </cell>
          <cell r="I1586">
            <v>0</v>
          </cell>
          <cell r="J1586">
            <v>0</v>
          </cell>
          <cell r="K1586">
            <v>0</v>
          </cell>
          <cell r="L1586">
            <v>0</v>
          </cell>
          <cell r="M1586">
            <v>11862595.6296</v>
          </cell>
          <cell r="N1586">
            <v>158626.77951999998</v>
          </cell>
          <cell r="O1586">
            <v>116675.89567999999</v>
          </cell>
          <cell r="P1586">
            <v>65.277999999999992</v>
          </cell>
          <cell r="Q1586">
            <v>1223720.3912639997</v>
          </cell>
          <cell r="R1586">
            <v>56207.629519999995</v>
          </cell>
          <cell r="S1586">
            <v>48177.968159999997</v>
          </cell>
          <cell r="T1586">
            <v>21.005799999999997</v>
          </cell>
          <cell r="U1586">
            <v>3895926.1436159993</v>
          </cell>
          <cell r="V1586">
            <v>0</v>
          </cell>
        </row>
        <row r="1587">
          <cell r="B1587" t="str">
            <v>HSS203.2X50.8X4.8</v>
          </cell>
          <cell r="C1587">
            <v>17.85792</v>
          </cell>
          <cell r="D1587">
            <v>2116.1247999999996</v>
          </cell>
          <cell r="E1587">
            <v>0</v>
          </cell>
          <cell r="F1587">
            <v>0</v>
          </cell>
          <cell r="G1587">
            <v>0</v>
          </cell>
          <cell r="H1587">
            <v>0</v>
          </cell>
          <cell r="I1587">
            <v>0</v>
          </cell>
          <cell r="J1587">
            <v>0</v>
          </cell>
          <cell r="K1587">
            <v>0</v>
          </cell>
          <cell r="L1587">
            <v>0</v>
          </cell>
          <cell r="M1587">
            <v>9323583.933439998</v>
          </cell>
          <cell r="N1587">
            <v>123066.85063999999</v>
          </cell>
          <cell r="O1587">
            <v>91931.429040000003</v>
          </cell>
          <cell r="P1587">
            <v>66.293999999999997</v>
          </cell>
          <cell r="Q1587">
            <v>994793.10718399996</v>
          </cell>
          <cell r="R1587">
            <v>44245.072800000002</v>
          </cell>
          <cell r="S1587">
            <v>39165.08296</v>
          </cell>
          <cell r="T1587">
            <v>21.6662</v>
          </cell>
          <cell r="U1587">
            <v>3113411.0634880001</v>
          </cell>
          <cell r="V1587">
            <v>0</v>
          </cell>
        </row>
        <row r="1588">
          <cell r="B1588" t="str">
            <v>HSS203.2X50.8X3.2</v>
          </cell>
          <cell r="C1588">
            <v>12.128504</v>
          </cell>
          <cell r="D1588">
            <v>1438.7067999999999</v>
          </cell>
          <cell r="E1588">
            <v>0</v>
          </cell>
          <cell r="F1588">
            <v>0</v>
          </cell>
          <cell r="G1588">
            <v>0</v>
          </cell>
          <cell r="H1588">
            <v>0</v>
          </cell>
          <cell r="I1588">
            <v>0</v>
          </cell>
          <cell r="J1588">
            <v>0</v>
          </cell>
          <cell r="K1588">
            <v>0</v>
          </cell>
          <cell r="L1588">
            <v>0</v>
          </cell>
          <cell r="M1588">
            <v>6534833.3819199987</v>
          </cell>
          <cell r="N1588">
            <v>85048.862160000004</v>
          </cell>
          <cell r="O1588">
            <v>64401.161519999994</v>
          </cell>
          <cell r="P1588">
            <v>67.309999999999988</v>
          </cell>
          <cell r="Q1588">
            <v>715918.05203199992</v>
          </cell>
          <cell r="R1588">
            <v>31135.421599999994</v>
          </cell>
          <cell r="S1588">
            <v>28185.750079999998</v>
          </cell>
          <cell r="T1588">
            <v>22.326599999999999</v>
          </cell>
          <cell r="U1588">
            <v>2206026.5556799998</v>
          </cell>
          <cell r="V1588">
            <v>0</v>
          </cell>
        </row>
        <row r="1589">
          <cell r="B1589" t="str">
            <v>HSS177.8X177.8X15.9</v>
          </cell>
          <cell r="C1589">
            <v>75.300895999999995</v>
          </cell>
          <cell r="D1589">
            <v>9032.24</v>
          </cell>
          <cell r="E1589">
            <v>0</v>
          </cell>
          <cell r="F1589">
            <v>0</v>
          </cell>
          <cell r="G1589">
            <v>0</v>
          </cell>
          <cell r="H1589">
            <v>0</v>
          </cell>
          <cell r="I1589">
            <v>0</v>
          </cell>
          <cell r="J1589">
            <v>0</v>
          </cell>
          <cell r="K1589">
            <v>0</v>
          </cell>
          <cell r="L1589">
            <v>0</v>
          </cell>
          <cell r="M1589">
            <v>38876015.151039995</v>
          </cell>
          <cell r="N1589">
            <v>542411.81839999999</v>
          </cell>
          <cell r="O1589">
            <v>437534.60879999993</v>
          </cell>
          <cell r="P1589">
            <v>65.531999999999996</v>
          </cell>
          <cell r="Q1589">
            <v>38876015.151039995</v>
          </cell>
          <cell r="R1589">
            <v>542411.81839999999</v>
          </cell>
          <cell r="S1589">
            <v>437534.60879999993</v>
          </cell>
          <cell r="T1589">
            <v>65.531999999999996</v>
          </cell>
          <cell r="U1589">
            <v>65764565.244799994</v>
          </cell>
          <cell r="V1589">
            <v>0</v>
          </cell>
        </row>
        <row r="1590">
          <cell r="B1590" t="str">
            <v>HSS177.8X177.8X12.7</v>
          </cell>
          <cell r="C1590">
            <v>62.353903999999993</v>
          </cell>
          <cell r="D1590">
            <v>7483.8559999999998</v>
          </cell>
          <cell r="E1590">
            <v>0</v>
          </cell>
          <cell r="F1590">
            <v>0</v>
          </cell>
          <cell r="G1590">
            <v>0</v>
          </cell>
          <cell r="H1590">
            <v>0</v>
          </cell>
          <cell r="I1590">
            <v>0</v>
          </cell>
          <cell r="J1590">
            <v>0</v>
          </cell>
          <cell r="K1590">
            <v>0</v>
          </cell>
          <cell r="L1590">
            <v>0</v>
          </cell>
          <cell r="M1590">
            <v>33506629.760799997</v>
          </cell>
          <cell r="N1590">
            <v>457199.08559999993</v>
          </cell>
          <cell r="O1590">
            <v>376902.47199999995</v>
          </cell>
          <cell r="P1590">
            <v>66.801999999999992</v>
          </cell>
          <cell r="Q1590">
            <v>33506629.760799997</v>
          </cell>
          <cell r="R1590">
            <v>457199.08559999993</v>
          </cell>
          <cell r="S1590">
            <v>376902.47199999995</v>
          </cell>
          <cell r="T1590">
            <v>66.801999999999992</v>
          </cell>
          <cell r="U1590">
            <v>55358779.604799993</v>
          </cell>
          <cell r="V1590">
            <v>0</v>
          </cell>
        </row>
        <row r="1591">
          <cell r="B1591" t="str">
            <v>HSS177.8X177.8X9.5</v>
          </cell>
          <cell r="C1591">
            <v>48.365199999999994</v>
          </cell>
          <cell r="D1591">
            <v>5787.0852000000004</v>
          </cell>
          <cell r="E1591">
            <v>0</v>
          </cell>
          <cell r="F1591">
            <v>0</v>
          </cell>
          <cell r="G1591">
            <v>0</v>
          </cell>
          <cell r="H1591">
            <v>0</v>
          </cell>
          <cell r="I1591">
            <v>0</v>
          </cell>
          <cell r="J1591">
            <v>0</v>
          </cell>
          <cell r="K1591">
            <v>0</v>
          </cell>
          <cell r="L1591">
            <v>0</v>
          </cell>
          <cell r="M1591">
            <v>27055042.663999997</v>
          </cell>
          <cell r="N1591">
            <v>362154.11439999996</v>
          </cell>
          <cell r="O1591">
            <v>304799.39039999997</v>
          </cell>
          <cell r="P1591">
            <v>68.325999999999993</v>
          </cell>
          <cell r="Q1591">
            <v>27055042.663999997</v>
          </cell>
          <cell r="R1591">
            <v>362154.11439999996</v>
          </cell>
          <cell r="S1591">
            <v>304799.39039999997</v>
          </cell>
          <cell r="T1591">
            <v>68.325999999999993</v>
          </cell>
          <cell r="U1591">
            <v>43704299.687999994</v>
          </cell>
          <cell r="V1591">
            <v>0</v>
          </cell>
        </row>
        <row r="1592">
          <cell r="B1592" t="str">
            <v>HSS177.8X177.8X7.9</v>
          </cell>
          <cell r="C1592">
            <v>40.924399999999999</v>
          </cell>
          <cell r="D1592">
            <v>4896.7644</v>
          </cell>
          <cell r="E1592">
            <v>0</v>
          </cell>
          <cell r="F1592">
            <v>0</v>
          </cell>
          <cell r="G1592">
            <v>0</v>
          </cell>
          <cell r="H1592">
            <v>0</v>
          </cell>
          <cell r="I1592">
            <v>0</v>
          </cell>
          <cell r="J1592">
            <v>0</v>
          </cell>
          <cell r="K1592">
            <v>0</v>
          </cell>
          <cell r="L1592">
            <v>0</v>
          </cell>
          <cell r="M1592">
            <v>23350582.976159997</v>
          </cell>
          <cell r="N1592">
            <v>309715.50959999993</v>
          </cell>
          <cell r="O1592">
            <v>262193.02399999998</v>
          </cell>
          <cell r="P1592">
            <v>69.088000000000008</v>
          </cell>
          <cell r="Q1592">
            <v>23350582.976159997</v>
          </cell>
          <cell r="R1592">
            <v>309715.50959999993</v>
          </cell>
          <cell r="S1592">
            <v>262193.02399999998</v>
          </cell>
          <cell r="T1592">
            <v>69.088000000000008</v>
          </cell>
          <cell r="U1592">
            <v>37335958.876319997</v>
          </cell>
          <cell r="V1592">
            <v>0</v>
          </cell>
        </row>
        <row r="1593">
          <cell r="B1593" t="str">
            <v>HSS177.8X177.8X6.4</v>
          </cell>
          <cell r="C1593">
            <v>33.334783999999999</v>
          </cell>
          <cell r="D1593">
            <v>3980.6371999999997</v>
          </cell>
          <cell r="E1593">
            <v>0</v>
          </cell>
          <cell r="F1593">
            <v>0</v>
          </cell>
          <cell r="G1593">
            <v>0</v>
          </cell>
          <cell r="H1593">
            <v>0</v>
          </cell>
          <cell r="I1593">
            <v>0</v>
          </cell>
          <cell r="J1593">
            <v>0</v>
          </cell>
          <cell r="K1593">
            <v>0</v>
          </cell>
          <cell r="L1593">
            <v>0</v>
          </cell>
          <cell r="M1593">
            <v>19354761.290399998</v>
          </cell>
          <cell r="N1593">
            <v>253999.49199999997</v>
          </cell>
          <cell r="O1593">
            <v>217947.95119999998</v>
          </cell>
          <cell r="P1593">
            <v>69.849999999999994</v>
          </cell>
          <cell r="Q1593">
            <v>19354761.290399998</v>
          </cell>
          <cell r="R1593">
            <v>253999.49199999997</v>
          </cell>
          <cell r="S1593">
            <v>217947.95119999998</v>
          </cell>
          <cell r="T1593">
            <v>69.849999999999994</v>
          </cell>
          <cell r="U1593">
            <v>30593009.781599998</v>
          </cell>
          <cell r="V1593">
            <v>0</v>
          </cell>
        </row>
        <row r="1594">
          <cell r="B1594" t="str">
            <v>HSS177.8X177.8X4.8</v>
          </cell>
          <cell r="C1594">
            <v>25.447535999999999</v>
          </cell>
          <cell r="D1594">
            <v>3012.8971999999999</v>
          </cell>
          <cell r="E1594">
            <v>0</v>
          </cell>
          <cell r="F1594">
            <v>0</v>
          </cell>
          <cell r="G1594">
            <v>0</v>
          </cell>
          <cell r="H1594">
            <v>0</v>
          </cell>
          <cell r="I1594">
            <v>0</v>
          </cell>
          <cell r="J1594">
            <v>0</v>
          </cell>
          <cell r="K1594">
            <v>0</v>
          </cell>
          <cell r="L1594">
            <v>0</v>
          </cell>
          <cell r="M1594">
            <v>14984331.321599998</v>
          </cell>
          <cell r="N1594">
            <v>195006.06159999999</v>
          </cell>
          <cell r="O1594">
            <v>168786.7592</v>
          </cell>
          <cell r="P1594">
            <v>70.35799999999999</v>
          </cell>
          <cell r="Q1594">
            <v>14984331.321599998</v>
          </cell>
          <cell r="R1594">
            <v>195006.06159999999</v>
          </cell>
          <cell r="S1594">
            <v>168786.7592</v>
          </cell>
          <cell r="T1594">
            <v>70.35799999999999</v>
          </cell>
          <cell r="U1594">
            <v>23350582.976159997</v>
          </cell>
          <cell r="V1594">
            <v>0</v>
          </cell>
        </row>
        <row r="1595">
          <cell r="B1595" t="str">
            <v>HSS177.8X127X15.9</v>
          </cell>
          <cell r="C1595">
            <v>62.651536</v>
          </cell>
          <cell r="D1595">
            <v>7548.3719999999994</v>
          </cell>
          <cell r="E1595">
            <v>0</v>
          </cell>
          <cell r="F1595">
            <v>0</v>
          </cell>
          <cell r="G1595">
            <v>0</v>
          </cell>
          <cell r="H1595">
            <v>0</v>
          </cell>
          <cell r="I1595">
            <v>0</v>
          </cell>
          <cell r="J1595">
            <v>0</v>
          </cell>
          <cell r="K1595">
            <v>0</v>
          </cell>
          <cell r="L1595">
            <v>0</v>
          </cell>
          <cell r="M1595">
            <v>28886460.936639998</v>
          </cell>
          <cell r="N1595">
            <v>419508.83840000001</v>
          </cell>
          <cell r="O1595">
            <v>324463.86719999998</v>
          </cell>
          <cell r="P1595">
            <v>61.722000000000001</v>
          </cell>
          <cell r="Q1595">
            <v>16898995.879359998</v>
          </cell>
          <cell r="R1595">
            <v>331018.69279999996</v>
          </cell>
          <cell r="S1595">
            <v>265470.43679999997</v>
          </cell>
          <cell r="T1595">
            <v>47.244</v>
          </cell>
          <cell r="U1595">
            <v>36836481.165599994</v>
          </cell>
          <cell r="V1595">
            <v>0</v>
          </cell>
        </row>
        <row r="1596">
          <cell r="B1596" t="str">
            <v>HSS177.8X127X12.7</v>
          </cell>
          <cell r="C1596">
            <v>52.234416000000003</v>
          </cell>
          <cell r="D1596">
            <v>6283.8584000000001</v>
          </cell>
          <cell r="E1596">
            <v>0</v>
          </cell>
          <cell r="F1596">
            <v>0</v>
          </cell>
          <cell r="G1596">
            <v>0</v>
          </cell>
          <cell r="H1596">
            <v>0</v>
          </cell>
          <cell r="I1596">
            <v>0</v>
          </cell>
          <cell r="J1596">
            <v>0</v>
          </cell>
          <cell r="K1596">
            <v>0</v>
          </cell>
          <cell r="L1596">
            <v>0</v>
          </cell>
          <cell r="M1596">
            <v>25223624.39136</v>
          </cell>
          <cell r="N1596">
            <v>358876.70159999997</v>
          </cell>
          <cell r="O1596">
            <v>283496.2072</v>
          </cell>
          <cell r="P1596">
            <v>63.5</v>
          </cell>
          <cell r="Q1596">
            <v>14817838.751359999</v>
          </cell>
          <cell r="R1596">
            <v>283496.2072</v>
          </cell>
          <cell r="S1596">
            <v>232696.30879999997</v>
          </cell>
          <cell r="T1596">
            <v>48.513999999999996</v>
          </cell>
          <cell r="U1596">
            <v>31550342.060479995</v>
          </cell>
          <cell r="V1596">
            <v>0</v>
          </cell>
        </row>
        <row r="1597">
          <cell r="B1597" t="str">
            <v>HSS177.8X127X9.5</v>
          </cell>
          <cell r="C1597">
            <v>40.775583999999995</v>
          </cell>
          <cell r="D1597">
            <v>4890.3127999999997</v>
          </cell>
          <cell r="E1597">
            <v>0</v>
          </cell>
          <cell r="F1597">
            <v>0</v>
          </cell>
          <cell r="G1597">
            <v>0</v>
          </cell>
          <cell r="H1597">
            <v>0</v>
          </cell>
          <cell r="I1597">
            <v>0</v>
          </cell>
          <cell r="J1597">
            <v>0</v>
          </cell>
          <cell r="K1597">
            <v>0</v>
          </cell>
          <cell r="L1597">
            <v>0</v>
          </cell>
          <cell r="M1597">
            <v>20603455.567199998</v>
          </cell>
          <cell r="N1597">
            <v>286773.62</v>
          </cell>
          <cell r="O1597">
            <v>231057.60239999997</v>
          </cell>
          <cell r="P1597">
            <v>65.024000000000001</v>
          </cell>
          <cell r="Q1597">
            <v>12195580.770079998</v>
          </cell>
          <cell r="R1597">
            <v>226141.48319999999</v>
          </cell>
          <cell r="S1597">
            <v>191728.64879999997</v>
          </cell>
          <cell r="T1597">
            <v>50.037999999999997</v>
          </cell>
          <cell r="U1597">
            <v>25223624.39136</v>
          </cell>
          <cell r="V1597">
            <v>0</v>
          </cell>
        </row>
        <row r="1598">
          <cell r="B1598" t="str">
            <v>HSS177.8X127X7.9</v>
          </cell>
          <cell r="C1598">
            <v>34.674127999999996</v>
          </cell>
          <cell r="D1598">
            <v>4148.3787999999995</v>
          </cell>
          <cell r="E1598">
            <v>0</v>
          </cell>
          <cell r="F1598">
            <v>0</v>
          </cell>
          <cell r="G1598">
            <v>0</v>
          </cell>
          <cell r="H1598">
            <v>0</v>
          </cell>
          <cell r="I1598">
            <v>0</v>
          </cell>
          <cell r="J1598">
            <v>0</v>
          </cell>
          <cell r="K1598">
            <v>0</v>
          </cell>
          <cell r="L1598">
            <v>0</v>
          </cell>
          <cell r="M1598">
            <v>17897951.300799999</v>
          </cell>
          <cell r="N1598">
            <v>245805.95999999996</v>
          </cell>
          <cell r="O1598">
            <v>201560.8872</v>
          </cell>
          <cell r="P1598">
            <v>65.785999999999987</v>
          </cell>
          <cell r="Q1598">
            <v>10613901.352799999</v>
          </cell>
          <cell r="R1598">
            <v>195006.06159999999</v>
          </cell>
          <cell r="S1598">
            <v>167148.05279999998</v>
          </cell>
          <cell r="T1598">
            <v>50.545999999999999</v>
          </cell>
          <cell r="U1598">
            <v>21685657.273759998</v>
          </cell>
          <cell r="V1598">
            <v>0</v>
          </cell>
        </row>
        <row r="1599">
          <cell r="B1599" t="str">
            <v>HSS177.8X127X6.4</v>
          </cell>
          <cell r="C1599">
            <v>28.275039999999997</v>
          </cell>
          <cell r="D1599">
            <v>3380.6383999999998</v>
          </cell>
          <cell r="E1599">
            <v>0</v>
          </cell>
          <cell r="F1599">
            <v>0</v>
          </cell>
          <cell r="G1599">
            <v>0</v>
          </cell>
          <cell r="H1599">
            <v>0</v>
          </cell>
          <cell r="I1599">
            <v>0</v>
          </cell>
          <cell r="J1599">
            <v>0</v>
          </cell>
          <cell r="K1599">
            <v>0</v>
          </cell>
          <cell r="L1599">
            <v>0</v>
          </cell>
          <cell r="M1599">
            <v>14942708.179039998</v>
          </cell>
          <cell r="N1599">
            <v>203199.59359999999</v>
          </cell>
          <cell r="O1599">
            <v>167148.05279999998</v>
          </cell>
          <cell r="P1599">
            <v>66.548000000000002</v>
          </cell>
          <cell r="Q1599">
            <v>8865729.3652799986</v>
          </cell>
          <cell r="R1599">
            <v>161084.83911999999</v>
          </cell>
          <cell r="S1599">
            <v>139781.65591999999</v>
          </cell>
          <cell r="T1599">
            <v>51.308</v>
          </cell>
          <cell r="U1599">
            <v>17856328.158239998</v>
          </cell>
          <cell r="V1599">
            <v>0</v>
          </cell>
        </row>
        <row r="1600">
          <cell r="B1600" t="str">
            <v>HSS177.8X127X4.8</v>
          </cell>
          <cell r="C1600">
            <v>21.578319999999998</v>
          </cell>
          <cell r="D1600">
            <v>2567.7367999999997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11612856.774239998</v>
          </cell>
          <cell r="N1600">
            <v>156004.84927999997</v>
          </cell>
          <cell r="O1600">
            <v>130441.02943999998</v>
          </cell>
          <cell r="P1600">
            <v>67.309999999999988</v>
          </cell>
          <cell r="Q1600">
            <v>6909441.6649599997</v>
          </cell>
          <cell r="R1600">
            <v>124050.07448</v>
          </cell>
          <cell r="S1600">
            <v>108973.97559999999</v>
          </cell>
          <cell r="T1600">
            <v>52.069999999999993</v>
          </cell>
          <cell r="U1600">
            <v>13694013.902239999</v>
          </cell>
          <cell r="V1600">
            <v>0</v>
          </cell>
        </row>
        <row r="1601">
          <cell r="B1601" t="str">
            <v>HSS177.8X127X3.2</v>
          </cell>
          <cell r="C1601">
            <v>14.658375999999999</v>
          </cell>
          <cell r="D1601">
            <v>1741.932</v>
          </cell>
          <cell r="E1601">
            <v>0</v>
          </cell>
          <cell r="F1601">
            <v>0</v>
          </cell>
          <cell r="G1601">
            <v>0</v>
          </cell>
          <cell r="H1601">
            <v>0</v>
          </cell>
          <cell r="I1601">
            <v>0</v>
          </cell>
          <cell r="J1601">
            <v>0</v>
          </cell>
          <cell r="K1601">
            <v>0</v>
          </cell>
          <cell r="L1601">
            <v>0</v>
          </cell>
          <cell r="M1601">
            <v>8033266.5140799992</v>
          </cell>
          <cell r="N1601">
            <v>107007.52791999999</v>
          </cell>
          <cell r="O1601">
            <v>90456.593279999986</v>
          </cell>
          <cell r="P1601">
            <v>68.072000000000003</v>
          </cell>
          <cell r="Q1601">
            <v>4828284.5369599992</v>
          </cell>
          <cell r="R1601">
            <v>85212.732799999998</v>
          </cell>
          <cell r="S1601">
            <v>75872.106319999992</v>
          </cell>
          <cell r="T1601">
            <v>52.577999999999996</v>
          </cell>
          <cell r="U1601">
            <v>9365207.0759999994</v>
          </cell>
          <cell r="V1601">
            <v>0</v>
          </cell>
        </row>
        <row r="1602">
          <cell r="B1602" t="str">
            <v>HSS177.8X101.6X12.7</v>
          </cell>
          <cell r="C1602">
            <v>47.174671999999994</v>
          </cell>
          <cell r="D1602">
            <v>5683.8595999999998</v>
          </cell>
          <cell r="E1602">
            <v>0</v>
          </cell>
          <cell r="F1602">
            <v>0</v>
          </cell>
          <cell r="G1602">
            <v>0</v>
          </cell>
          <cell r="H1602">
            <v>0</v>
          </cell>
          <cell r="I1602">
            <v>0</v>
          </cell>
          <cell r="J1602">
            <v>0</v>
          </cell>
          <cell r="K1602">
            <v>0</v>
          </cell>
          <cell r="L1602">
            <v>0</v>
          </cell>
          <cell r="M1602">
            <v>21102933.27792</v>
          </cell>
          <cell r="N1602">
            <v>308076.80319999997</v>
          </cell>
          <cell r="O1602">
            <v>237612.42799999999</v>
          </cell>
          <cell r="P1602">
            <v>60.959999999999994</v>
          </cell>
          <cell r="Q1602">
            <v>8615990.5099199992</v>
          </cell>
          <cell r="R1602">
            <v>206477.00639999998</v>
          </cell>
          <cell r="S1602">
            <v>170425.4656</v>
          </cell>
          <cell r="T1602">
            <v>38.862000000000002</v>
          </cell>
          <cell r="U1602">
            <v>21019686.992799997</v>
          </cell>
          <cell r="V1602">
            <v>0</v>
          </cell>
        </row>
        <row r="1603">
          <cell r="B1603" t="str">
            <v>HSS177.8X101.6X9.5</v>
          </cell>
          <cell r="C1603">
            <v>37.055183999999997</v>
          </cell>
          <cell r="D1603">
            <v>4438.7007999999996</v>
          </cell>
          <cell r="E1603">
            <v>0</v>
          </cell>
          <cell r="F1603">
            <v>0</v>
          </cell>
          <cell r="G1603">
            <v>0</v>
          </cell>
          <cell r="H1603">
            <v>0</v>
          </cell>
          <cell r="I1603">
            <v>0</v>
          </cell>
          <cell r="J1603">
            <v>0</v>
          </cell>
          <cell r="K1603">
            <v>0</v>
          </cell>
          <cell r="L1603">
            <v>0</v>
          </cell>
          <cell r="M1603">
            <v>17398473.590079997</v>
          </cell>
          <cell r="N1603">
            <v>247444.66639999996</v>
          </cell>
          <cell r="O1603">
            <v>195006.06159999999</v>
          </cell>
          <cell r="P1603">
            <v>62.483999999999995</v>
          </cell>
          <cell r="Q1603">
            <v>7200803.6628799997</v>
          </cell>
          <cell r="R1603">
            <v>167148.05279999998</v>
          </cell>
          <cell r="S1603">
            <v>141420.36231999999</v>
          </cell>
          <cell r="T1603">
            <v>40.131999999999998</v>
          </cell>
          <cell r="U1603">
            <v>17065488.4496</v>
          </cell>
          <cell r="V1603">
            <v>0</v>
          </cell>
        </row>
        <row r="1604">
          <cell r="B1604" t="str">
            <v>HSS177.8X101.6X7.9</v>
          </cell>
          <cell r="C1604">
            <v>31.548991999999998</v>
          </cell>
          <cell r="D1604">
            <v>3774.1859999999997</v>
          </cell>
          <cell r="E1604">
            <v>0</v>
          </cell>
          <cell r="F1604">
            <v>0</v>
          </cell>
          <cell r="G1604">
            <v>0</v>
          </cell>
          <cell r="H1604">
            <v>0</v>
          </cell>
          <cell r="I1604">
            <v>0</v>
          </cell>
          <cell r="J1604">
            <v>0</v>
          </cell>
          <cell r="K1604">
            <v>0</v>
          </cell>
          <cell r="L1604">
            <v>0</v>
          </cell>
          <cell r="M1604">
            <v>15192447.034399999</v>
          </cell>
          <cell r="N1604">
            <v>214670.53839999996</v>
          </cell>
          <cell r="O1604">
            <v>170425.4656</v>
          </cell>
          <cell r="P1604">
            <v>63.5</v>
          </cell>
          <cell r="Q1604">
            <v>6326717.6691199988</v>
          </cell>
          <cell r="R1604">
            <v>144697.77511999998</v>
          </cell>
          <cell r="S1604">
            <v>124213.94511999999</v>
          </cell>
          <cell r="T1604">
            <v>40.893999999999998</v>
          </cell>
          <cell r="U1604">
            <v>14734592.466239998</v>
          </cell>
          <cell r="V1604">
            <v>0</v>
          </cell>
        </row>
        <row r="1605">
          <cell r="B1605" t="str">
            <v>HSS177.8X101.6X6.4</v>
          </cell>
          <cell r="C1605">
            <v>25.745168</v>
          </cell>
          <cell r="D1605">
            <v>3077.4131999999995</v>
          </cell>
          <cell r="E1605">
            <v>0</v>
          </cell>
          <cell r="F1605">
            <v>0</v>
          </cell>
          <cell r="G1605">
            <v>0</v>
          </cell>
          <cell r="H1605">
            <v>0</v>
          </cell>
          <cell r="I1605">
            <v>0</v>
          </cell>
          <cell r="J1605">
            <v>0</v>
          </cell>
          <cell r="K1605">
            <v>0</v>
          </cell>
          <cell r="L1605">
            <v>0</v>
          </cell>
          <cell r="M1605">
            <v>12695058.480799999</v>
          </cell>
          <cell r="N1605">
            <v>176980.29120000001</v>
          </cell>
          <cell r="O1605">
            <v>142895.19808</v>
          </cell>
          <cell r="P1605">
            <v>64.261999999999986</v>
          </cell>
          <cell r="Q1605">
            <v>5327762.24768</v>
          </cell>
          <cell r="R1605">
            <v>120117.17911999999</v>
          </cell>
          <cell r="S1605">
            <v>104549.46831999999</v>
          </cell>
          <cell r="T1605">
            <v>41.655999999999992</v>
          </cell>
          <cell r="U1605">
            <v>12195580.770079998</v>
          </cell>
          <cell r="V1605">
            <v>0</v>
          </cell>
        </row>
        <row r="1606">
          <cell r="B1606" t="str">
            <v>HSS177.8X101.6X4.8</v>
          </cell>
          <cell r="C1606">
            <v>19.643711999999997</v>
          </cell>
          <cell r="D1606">
            <v>2341.9307999999996</v>
          </cell>
          <cell r="E1606">
            <v>0</v>
          </cell>
          <cell r="F1606">
            <v>0</v>
          </cell>
          <cell r="G1606">
            <v>0</v>
          </cell>
          <cell r="H1606">
            <v>0</v>
          </cell>
          <cell r="I1606">
            <v>0</v>
          </cell>
          <cell r="J1606">
            <v>0</v>
          </cell>
          <cell r="K1606">
            <v>0</v>
          </cell>
          <cell r="L1606">
            <v>0</v>
          </cell>
          <cell r="M1606">
            <v>9906307.9292799998</v>
          </cell>
          <cell r="N1606">
            <v>136504.24312</v>
          </cell>
          <cell r="O1606">
            <v>111595.90583999998</v>
          </cell>
          <cell r="P1606">
            <v>65.024000000000001</v>
          </cell>
          <cell r="Q1606">
            <v>4162314.2559999996</v>
          </cell>
          <cell r="R1606">
            <v>92914.652879999994</v>
          </cell>
          <cell r="S1606">
            <v>82263.06127999998</v>
          </cell>
          <cell r="T1606">
            <v>42.163999999999994</v>
          </cell>
          <cell r="U1606">
            <v>9448453.3611199986</v>
          </cell>
          <cell r="V1606">
            <v>0</v>
          </cell>
        </row>
        <row r="1607">
          <cell r="B1607" t="str">
            <v>HSS177.8X101.6X3.2</v>
          </cell>
          <cell r="C1607">
            <v>13.39344</v>
          </cell>
          <cell r="D1607">
            <v>1587.0935999999999</v>
          </cell>
          <cell r="E1607">
            <v>0</v>
          </cell>
          <cell r="F1607">
            <v>0</v>
          </cell>
          <cell r="G1607">
            <v>0</v>
          </cell>
          <cell r="H1607">
            <v>0</v>
          </cell>
          <cell r="I1607">
            <v>0</v>
          </cell>
          <cell r="J1607">
            <v>0</v>
          </cell>
          <cell r="K1607">
            <v>0</v>
          </cell>
          <cell r="L1607">
            <v>0</v>
          </cell>
          <cell r="M1607">
            <v>6909441.6649599997</v>
          </cell>
          <cell r="N1607">
            <v>93897.87672</v>
          </cell>
          <cell r="O1607">
            <v>77510.812720000002</v>
          </cell>
          <cell r="P1607">
            <v>65.785999999999987</v>
          </cell>
          <cell r="Q1607">
            <v>2926106.921968</v>
          </cell>
          <cell r="R1607">
            <v>64073.420239999999</v>
          </cell>
          <cell r="S1607">
            <v>57518.594639999988</v>
          </cell>
          <cell r="T1607">
            <v>42.925999999999995</v>
          </cell>
          <cell r="U1607">
            <v>6493210.2393599991</v>
          </cell>
          <cell r="V1607">
            <v>0</v>
          </cell>
        </row>
        <row r="1608">
          <cell r="B1608" t="str">
            <v>HSS177.8X76.2X12.7</v>
          </cell>
          <cell r="C1608">
            <v>42.114927999999999</v>
          </cell>
          <cell r="D1608">
            <v>5083.8607999999995</v>
          </cell>
          <cell r="E1608">
            <v>0</v>
          </cell>
          <cell r="F1608">
            <v>0</v>
          </cell>
          <cell r="G1608">
            <v>0</v>
          </cell>
          <cell r="H1608">
            <v>0</v>
          </cell>
          <cell r="I1608">
            <v>0</v>
          </cell>
          <cell r="J1608">
            <v>0</v>
          </cell>
          <cell r="K1608">
            <v>0</v>
          </cell>
          <cell r="L1608">
            <v>0</v>
          </cell>
          <cell r="M1608">
            <v>16940619.021919999</v>
          </cell>
          <cell r="N1608">
            <v>258915.61119999998</v>
          </cell>
          <cell r="O1608">
            <v>190089.94239999997</v>
          </cell>
          <cell r="P1608">
            <v>57.657999999999994</v>
          </cell>
          <cell r="Q1608">
            <v>4245560.5411199993</v>
          </cell>
          <cell r="R1608">
            <v>138634.56143999999</v>
          </cell>
          <cell r="S1608">
            <v>111432.03519999998</v>
          </cell>
          <cell r="T1608">
            <v>28.955999999999996</v>
          </cell>
          <cell r="U1608">
            <v>11904218.772159999</v>
          </cell>
          <cell r="V1608">
            <v>0</v>
          </cell>
        </row>
        <row r="1609">
          <cell r="B1609" t="str">
            <v>HSS177.8X76.2X9.5</v>
          </cell>
          <cell r="C1609">
            <v>33.185968000000003</v>
          </cell>
          <cell r="D1609">
            <v>3987.0887999999995</v>
          </cell>
          <cell r="E1609">
            <v>0</v>
          </cell>
          <cell r="F1609">
            <v>0</v>
          </cell>
          <cell r="G1609">
            <v>0</v>
          </cell>
          <cell r="H1609">
            <v>0</v>
          </cell>
          <cell r="I1609">
            <v>0</v>
          </cell>
          <cell r="J1609">
            <v>0</v>
          </cell>
          <cell r="K1609">
            <v>0</v>
          </cell>
          <cell r="L1609">
            <v>0</v>
          </cell>
          <cell r="M1609">
            <v>14193491.61296</v>
          </cell>
          <cell r="N1609">
            <v>209754.4192</v>
          </cell>
          <cell r="O1609">
            <v>159446.13271999999</v>
          </cell>
          <cell r="P1609">
            <v>59.69</v>
          </cell>
          <cell r="Q1609">
            <v>3625375.716976</v>
          </cell>
          <cell r="R1609">
            <v>113890.09479999999</v>
          </cell>
          <cell r="S1609">
            <v>95208.841839999979</v>
          </cell>
          <cell r="T1609">
            <v>30.225999999999996</v>
          </cell>
          <cell r="U1609">
            <v>9947931.0718399975</v>
          </cell>
          <cell r="V1609">
            <v>0</v>
          </cell>
        </row>
        <row r="1610">
          <cell r="B1610" t="str">
            <v>HSS177.8X76.2X7.9</v>
          </cell>
          <cell r="C1610">
            <v>28.275039999999997</v>
          </cell>
          <cell r="D1610">
            <v>3393.5415999999996</v>
          </cell>
          <cell r="E1610">
            <v>0</v>
          </cell>
          <cell r="F1610">
            <v>0</v>
          </cell>
          <cell r="G1610">
            <v>0</v>
          </cell>
          <cell r="H1610">
            <v>0</v>
          </cell>
          <cell r="I1610">
            <v>0</v>
          </cell>
          <cell r="J1610">
            <v>0</v>
          </cell>
          <cell r="K1610">
            <v>0</v>
          </cell>
          <cell r="L1610">
            <v>0</v>
          </cell>
          <cell r="M1610">
            <v>12445319.625439998</v>
          </cell>
          <cell r="N1610">
            <v>181896.41039999996</v>
          </cell>
          <cell r="O1610">
            <v>139945.52655999997</v>
          </cell>
          <cell r="P1610">
            <v>60.451999999999991</v>
          </cell>
          <cell r="Q1610">
            <v>3221631.2341439999</v>
          </cell>
          <cell r="R1610">
            <v>99141.737199999989</v>
          </cell>
          <cell r="S1610">
            <v>84557.250239999994</v>
          </cell>
          <cell r="T1610">
            <v>30.733999999999998</v>
          </cell>
          <cell r="U1610">
            <v>8699236.7950399984</v>
          </cell>
          <cell r="V1610">
            <v>0</v>
          </cell>
        </row>
        <row r="1611">
          <cell r="B1611" t="str">
            <v>HSS177.8X76.2X6.4</v>
          </cell>
          <cell r="C1611">
            <v>23.215295999999999</v>
          </cell>
          <cell r="D1611">
            <v>2774.1879999999996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10489031.925119998</v>
          </cell>
          <cell r="N1611">
            <v>151088.73008000001</v>
          </cell>
          <cell r="O1611">
            <v>117822.99016</v>
          </cell>
          <cell r="P1611">
            <v>61.467999999999996</v>
          </cell>
          <cell r="Q1611">
            <v>2747127.4089599997</v>
          </cell>
          <cell r="R1611">
            <v>82918.543839999984</v>
          </cell>
          <cell r="S1611">
            <v>72103.081600000005</v>
          </cell>
          <cell r="T1611">
            <v>31.495999999999999</v>
          </cell>
          <cell r="U1611">
            <v>7284049.9479999989</v>
          </cell>
          <cell r="V1611">
            <v>0</v>
          </cell>
        </row>
        <row r="1612">
          <cell r="B1612" t="str">
            <v>HSS177.8X76.2X4.8</v>
          </cell>
          <cell r="C1612">
            <v>17.85792</v>
          </cell>
          <cell r="D1612">
            <v>2116.1247999999996</v>
          </cell>
          <cell r="E1612">
            <v>0</v>
          </cell>
          <cell r="F1612">
            <v>0</v>
          </cell>
          <cell r="G1612">
            <v>0</v>
          </cell>
          <cell r="H1612">
            <v>0</v>
          </cell>
          <cell r="I1612">
            <v>0</v>
          </cell>
          <cell r="J1612">
            <v>0</v>
          </cell>
          <cell r="K1612">
            <v>0</v>
          </cell>
          <cell r="L1612">
            <v>0</v>
          </cell>
          <cell r="M1612">
            <v>8241382.226879999</v>
          </cell>
          <cell r="N1612">
            <v>117003.63695999999</v>
          </cell>
          <cell r="O1612">
            <v>92586.911599999992</v>
          </cell>
          <cell r="P1612">
            <v>62.230000000000004</v>
          </cell>
          <cell r="Q1612">
            <v>2181052.6701440001</v>
          </cell>
          <cell r="R1612">
            <v>64565.032159999995</v>
          </cell>
          <cell r="S1612">
            <v>57354.723999999995</v>
          </cell>
          <cell r="T1612">
            <v>32.003999999999998</v>
          </cell>
          <cell r="U1612">
            <v>5702370.5307199992</v>
          </cell>
          <cell r="V1612">
            <v>0</v>
          </cell>
        </row>
        <row r="1613">
          <cell r="B1613" t="str">
            <v>HSS177.8X76.2X3.2</v>
          </cell>
          <cell r="C1613">
            <v>12.128504</v>
          </cell>
          <cell r="D1613">
            <v>1438.7067999999999</v>
          </cell>
          <cell r="E1613">
            <v>0</v>
          </cell>
          <cell r="F1613">
            <v>0</v>
          </cell>
          <cell r="G1613">
            <v>0</v>
          </cell>
          <cell r="H1613">
            <v>0</v>
          </cell>
          <cell r="I1613">
            <v>0</v>
          </cell>
          <cell r="J1613">
            <v>0</v>
          </cell>
          <cell r="K1613">
            <v>0</v>
          </cell>
          <cell r="L1613">
            <v>0</v>
          </cell>
          <cell r="M1613">
            <v>5743993.6732799998</v>
          </cell>
          <cell r="N1613">
            <v>80788.225519999993</v>
          </cell>
          <cell r="O1613">
            <v>64728.902799999996</v>
          </cell>
          <cell r="P1613">
            <v>63.246000000000002</v>
          </cell>
          <cell r="Q1613">
            <v>1544218.5889759997</v>
          </cell>
          <cell r="R1613">
            <v>44736.684719999997</v>
          </cell>
          <cell r="S1613">
            <v>40639.918719999994</v>
          </cell>
          <cell r="T1613">
            <v>32.765999999999998</v>
          </cell>
          <cell r="U1613">
            <v>3945873.914688</v>
          </cell>
          <cell r="V1613">
            <v>0</v>
          </cell>
        </row>
        <row r="1614">
          <cell r="B1614" t="str">
            <v>HSS152.4X152.4X15.9</v>
          </cell>
          <cell r="C1614">
            <v>62.651536</v>
          </cell>
          <cell r="D1614">
            <v>7548.3719999999994</v>
          </cell>
          <cell r="E1614">
            <v>0</v>
          </cell>
          <cell r="F1614">
            <v>0</v>
          </cell>
          <cell r="G1614">
            <v>0</v>
          </cell>
          <cell r="H1614">
            <v>0</v>
          </cell>
          <cell r="I1614">
            <v>0</v>
          </cell>
          <cell r="J1614">
            <v>0</v>
          </cell>
          <cell r="K1614">
            <v>0</v>
          </cell>
          <cell r="L1614">
            <v>0</v>
          </cell>
          <cell r="M1614">
            <v>22975974.693119999</v>
          </cell>
          <cell r="N1614">
            <v>380179.88479999994</v>
          </cell>
          <cell r="O1614">
            <v>301521.97759999993</v>
          </cell>
          <cell r="P1614">
            <v>55.117999999999995</v>
          </cell>
          <cell r="Q1614">
            <v>22975974.693119999</v>
          </cell>
          <cell r="R1614">
            <v>380179.88479999994</v>
          </cell>
          <cell r="S1614">
            <v>301521.97759999993</v>
          </cell>
          <cell r="T1614">
            <v>55.117999999999995</v>
          </cell>
          <cell r="U1614">
            <v>39500362.289439999</v>
          </cell>
          <cell r="V1614">
            <v>0</v>
          </cell>
        </row>
        <row r="1615">
          <cell r="B1615" t="str">
            <v>HSS152.4X152.4X12.7</v>
          </cell>
          <cell r="C1615">
            <v>52.234416000000003</v>
          </cell>
          <cell r="D1615">
            <v>6283.8584000000001</v>
          </cell>
          <cell r="E1615">
            <v>0</v>
          </cell>
          <cell r="F1615">
            <v>0</v>
          </cell>
          <cell r="G1615">
            <v>0</v>
          </cell>
          <cell r="H1615">
            <v>0</v>
          </cell>
          <cell r="I1615">
            <v>0</v>
          </cell>
          <cell r="J1615">
            <v>0</v>
          </cell>
          <cell r="K1615">
            <v>0</v>
          </cell>
          <cell r="L1615">
            <v>0</v>
          </cell>
          <cell r="M1615">
            <v>20103977.856479999</v>
          </cell>
          <cell r="N1615">
            <v>324463.86719999998</v>
          </cell>
          <cell r="O1615">
            <v>263831.7304</v>
          </cell>
          <cell r="P1615">
            <v>56.641999999999996</v>
          </cell>
          <cell r="Q1615">
            <v>20103977.856479999</v>
          </cell>
          <cell r="R1615">
            <v>324463.86719999998</v>
          </cell>
          <cell r="S1615">
            <v>263831.7304</v>
          </cell>
          <cell r="T1615">
            <v>56.641999999999996</v>
          </cell>
          <cell r="U1615">
            <v>33756368.616159998</v>
          </cell>
          <cell r="V1615">
            <v>0</v>
          </cell>
        </row>
        <row r="1616">
          <cell r="B1616" t="str">
            <v>HSS152.4X152.4X9.5</v>
          </cell>
          <cell r="C1616">
            <v>40.775583999999995</v>
          </cell>
          <cell r="D1616">
            <v>4890.3127999999997</v>
          </cell>
          <cell r="E1616">
            <v>0</v>
          </cell>
          <cell r="F1616">
            <v>0</v>
          </cell>
          <cell r="G1616">
            <v>0</v>
          </cell>
          <cell r="H1616">
            <v>0</v>
          </cell>
          <cell r="I1616">
            <v>0</v>
          </cell>
          <cell r="J1616">
            <v>0</v>
          </cell>
          <cell r="K1616">
            <v>0</v>
          </cell>
          <cell r="L1616">
            <v>0</v>
          </cell>
          <cell r="M1616">
            <v>16441141.311199998</v>
          </cell>
          <cell r="N1616">
            <v>258915.61119999998</v>
          </cell>
          <cell r="O1616">
            <v>216309.24479999996</v>
          </cell>
          <cell r="P1616">
            <v>57.911999999999992</v>
          </cell>
          <cell r="Q1616">
            <v>16441141.311199998</v>
          </cell>
          <cell r="R1616">
            <v>258915.61119999998</v>
          </cell>
          <cell r="S1616">
            <v>216309.24479999996</v>
          </cell>
          <cell r="T1616">
            <v>57.911999999999992</v>
          </cell>
          <cell r="U1616">
            <v>26888550.093759995</v>
          </cell>
          <cell r="V1616">
            <v>0</v>
          </cell>
        </row>
        <row r="1617">
          <cell r="B1617" t="str">
            <v>HSS152.4X152.4X7.9</v>
          </cell>
          <cell r="C1617">
            <v>34.674127999999996</v>
          </cell>
          <cell r="D1617">
            <v>4148.3787999999995</v>
          </cell>
          <cell r="E1617">
            <v>0</v>
          </cell>
          <cell r="F1617">
            <v>0</v>
          </cell>
          <cell r="G1617">
            <v>0</v>
          </cell>
          <cell r="H1617">
            <v>0</v>
          </cell>
          <cell r="I1617">
            <v>0</v>
          </cell>
          <cell r="J1617">
            <v>0</v>
          </cell>
          <cell r="K1617">
            <v>0</v>
          </cell>
          <cell r="L1617">
            <v>0</v>
          </cell>
          <cell r="M1617">
            <v>14276737.898079997</v>
          </cell>
          <cell r="N1617">
            <v>222864.07039999997</v>
          </cell>
          <cell r="O1617">
            <v>186812.52959999998</v>
          </cell>
          <cell r="P1617">
            <v>58.673999999999999</v>
          </cell>
          <cell r="Q1617">
            <v>14276737.898079997</v>
          </cell>
          <cell r="R1617">
            <v>222864.07039999997</v>
          </cell>
          <cell r="S1617">
            <v>186812.52959999998</v>
          </cell>
          <cell r="T1617">
            <v>58.673999999999999</v>
          </cell>
          <cell r="U1617">
            <v>23059220.978239998</v>
          </cell>
          <cell r="V1617">
            <v>0</v>
          </cell>
        </row>
        <row r="1618">
          <cell r="B1618" t="str">
            <v>HSS150X150X6.3</v>
          </cell>
          <cell r="C1618">
            <v>28.275039999999997</v>
          </cell>
          <cell r="D1618">
            <v>3380.6383999999998</v>
          </cell>
          <cell r="E1618">
            <v>0</v>
          </cell>
          <cell r="F1618">
            <v>0</v>
          </cell>
          <cell r="G1618">
            <v>0</v>
          </cell>
          <cell r="H1618">
            <v>0</v>
          </cell>
          <cell r="I1618">
            <v>0</v>
          </cell>
          <cell r="J1618">
            <v>0</v>
          </cell>
          <cell r="K1618">
            <v>0</v>
          </cell>
          <cell r="L1618">
            <v>0</v>
          </cell>
          <cell r="M1618">
            <v>11904218.772159999</v>
          </cell>
          <cell r="N1618">
            <v>183535.11679999996</v>
          </cell>
          <cell r="O1618">
            <v>156332.59055999998</v>
          </cell>
          <cell r="P1618">
            <v>59.435999999999993</v>
          </cell>
          <cell r="Q1618">
            <v>11904218.772159999</v>
          </cell>
          <cell r="R1618">
            <v>183535.11679999996</v>
          </cell>
          <cell r="S1618">
            <v>156332.59055999998</v>
          </cell>
          <cell r="T1618">
            <v>59.435999999999993</v>
          </cell>
          <cell r="U1618">
            <v>18980153.00736</v>
          </cell>
          <cell r="V1618">
            <v>0</v>
          </cell>
        </row>
        <row r="1619">
          <cell r="B1619" t="str">
            <v>HSS152.4X152.4X4.8</v>
          </cell>
          <cell r="C1619">
            <v>21.578319999999998</v>
          </cell>
          <cell r="D1619">
            <v>2567.7367999999997</v>
          </cell>
          <cell r="E1619">
            <v>0</v>
          </cell>
          <cell r="F1619">
            <v>0</v>
          </cell>
          <cell r="G1619">
            <v>0</v>
          </cell>
          <cell r="H1619">
            <v>0</v>
          </cell>
          <cell r="I1619">
            <v>0</v>
          </cell>
          <cell r="J1619">
            <v>0</v>
          </cell>
          <cell r="K1619">
            <v>0</v>
          </cell>
          <cell r="L1619">
            <v>0</v>
          </cell>
          <cell r="M1619">
            <v>9281960.7908800002</v>
          </cell>
          <cell r="N1619">
            <v>141420.36231999999</v>
          </cell>
          <cell r="O1619">
            <v>121592.01487999999</v>
          </cell>
          <cell r="P1619">
            <v>60.198</v>
          </cell>
          <cell r="Q1619">
            <v>9281960.7908800002</v>
          </cell>
          <cell r="R1619">
            <v>141420.36231999999</v>
          </cell>
          <cell r="S1619">
            <v>121592.01487999999</v>
          </cell>
          <cell r="T1619">
            <v>60.198</v>
          </cell>
          <cell r="U1619">
            <v>14568099.895999998</v>
          </cell>
          <cell r="V1619">
            <v>0</v>
          </cell>
        </row>
        <row r="1620">
          <cell r="B1620" t="str">
            <v>HSS152.4X152.4X3.2</v>
          </cell>
          <cell r="C1620">
            <v>14.658375999999999</v>
          </cell>
          <cell r="D1620">
            <v>1741.932</v>
          </cell>
          <cell r="E1620">
            <v>0</v>
          </cell>
          <cell r="F1620">
            <v>0</v>
          </cell>
          <cell r="G1620">
            <v>0</v>
          </cell>
          <cell r="H1620">
            <v>0</v>
          </cell>
          <cell r="I1620">
            <v>0</v>
          </cell>
          <cell r="J1620">
            <v>0</v>
          </cell>
          <cell r="K1620">
            <v>0</v>
          </cell>
          <cell r="L1620">
            <v>0</v>
          </cell>
          <cell r="M1620">
            <v>6451587.0967999995</v>
          </cell>
          <cell r="N1620">
            <v>97011.418879999983</v>
          </cell>
          <cell r="O1620">
            <v>84393.3796</v>
          </cell>
          <cell r="P1620">
            <v>60.706000000000003</v>
          </cell>
          <cell r="Q1620">
            <v>6451587.0967999995</v>
          </cell>
          <cell r="R1620">
            <v>97011.418879999983</v>
          </cell>
          <cell r="S1620">
            <v>84393.3796</v>
          </cell>
          <cell r="T1620">
            <v>60.706000000000003</v>
          </cell>
          <cell r="U1620">
            <v>9947931.0718399975</v>
          </cell>
          <cell r="V1620">
            <v>0</v>
          </cell>
        </row>
        <row r="1621">
          <cell r="B1621" t="str">
            <v>HSS152.4X127X9.5</v>
          </cell>
          <cell r="C1621">
            <v>37.055183999999997</v>
          </cell>
          <cell r="D1621">
            <v>4438.7007999999996</v>
          </cell>
          <cell r="E1621">
            <v>0</v>
          </cell>
          <cell r="F1621">
            <v>0</v>
          </cell>
          <cell r="G1621">
            <v>0</v>
          </cell>
          <cell r="H1621">
            <v>0</v>
          </cell>
          <cell r="I1621">
            <v>0</v>
          </cell>
          <cell r="J1621">
            <v>0</v>
          </cell>
          <cell r="K1621">
            <v>0</v>
          </cell>
          <cell r="L1621">
            <v>0</v>
          </cell>
          <cell r="M1621">
            <v>14110245.327839999</v>
          </cell>
          <cell r="N1621">
            <v>226141.48319999999</v>
          </cell>
          <cell r="O1621">
            <v>185173.82319999998</v>
          </cell>
          <cell r="P1621">
            <v>56.388000000000005</v>
          </cell>
          <cell r="Q1621">
            <v>10613901.352799999</v>
          </cell>
          <cell r="R1621">
            <v>199922.18079999997</v>
          </cell>
          <cell r="S1621">
            <v>167148.05279999998</v>
          </cell>
          <cell r="T1621">
            <v>48.767999999999994</v>
          </cell>
          <cell r="U1621">
            <v>20020731.571359999</v>
          </cell>
          <cell r="V1621">
            <v>0</v>
          </cell>
        </row>
        <row r="1622">
          <cell r="B1622" t="str">
            <v>HSS152.4X127X7.9</v>
          </cell>
          <cell r="C1622">
            <v>31.548991999999998</v>
          </cell>
          <cell r="D1622">
            <v>3774.1859999999997</v>
          </cell>
          <cell r="E1622">
            <v>0</v>
          </cell>
          <cell r="F1622">
            <v>0</v>
          </cell>
          <cell r="G1622">
            <v>0</v>
          </cell>
          <cell r="H1622">
            <v>0</v>
          </cell>
          <cell r="I1622">
            <v>0</v>
          </cell>
          <cell r="J1622">
            <v>0</v>
          </cell>
          <cell r="K1622">
            <v>0</v>
          </cell>
          <cell r="L1622">
            <v>0</v>
          </cell>
          <cell r="M1622">
            <v>12320450.197759999</v>
          </cell>
          <cell r="N1622">
            <v>195006.06159999999</v>
          </cell>
          <cell r="O1622">
            <v>161412.58039999998</v>
          </cell>
          <cell r="P1622">
            <v>57.15</v>
          </cell>
          <cell r="Q1622">
            <v>9281960.7908800002</v>
          </cell>
          <cell r="R1622">
            <v>172064.17199999999</v>
          </cell>
          <cell r="S1622">
            <v>146008.74023999998</v>
          </cell>
          <cell r="T1622">
            <v>49.529999999999994</v>
          </cell>
          <cell r="U1622">
            <v>17231981.019839998</v>
          </cell>
          <cell r="V1622">
            <v>0</v>
          </cell>
        </row>
        <row r="1623">
          <cell r="B1623" t="str">
            <v>HSS152.4X127X6.4</v>
          </cell>
          <cell r="C1623">
            <v>25.745168</v>
          </cell>
          <cell r="D1623">
            <v>3077.4131999999995</v>
          </cell>
          <cell r="E1623">
            <v>0</v>
          </cell>
          <cell r="F1623">
            <v>0</v>
          </cell>
          <cell r="G1623">
            <v>0</v>
          </cell>
          <cell r="H1623">
            <v>0</v>
          </cell>
          <cell r="I1623">
            <v>0</v>
          </cell>
          <cell r="J1623">
            <v>0</v>
          </cell>
          <cell r="K1623">
            <v>0</v>
          </cell>
          <cell r="L1623">
            <v>0</v>
          </cell>
          <cell r="M1623">
            <v>10280916.212319998</v>
          </cell>
          <cell r="N1623">
            <v>161740.32167999996</v>
          </cell>
          <cell r="O1623">
            <v>135193.27799999999</v>
          </cell>
          <cell r="P1623">
            <v>57.911999999999992</v>
          </cell>
          <cell r="Q1623">
            <v>7783527.6587199988</v>
          </cell>
          <cell r="R1623">
            <v>142895.19808</v>
          </cell>
          <cell r="S1623">
            <v>122411.36807999999</v>
          </cell>
          <cell r="T1623">
            <v>50.291999999999994</v>
          </cell>
          <cell r="U1623">
            <v>14235114.755519999</v>
          </cell>
          <cell r="V1623">
            <v>0</v>
          </cell>
        </row>
        <row r="1624">
          <cell r="B1624" t="str">
            <v>HSS152.4X127X4.8</v>
          </cell>
          <cell r="C1624">
            <v>19.643711999999997</v>
          </cell>
          <cell r="D1624">
            <v>2341.9307999999996</v>
          </cell>
          <cell r="E1624">
            <v>0</v>
          </cell>
          <cell r="F1624">
            <v>0</v>
          </cell>
          <cell r="G1624">
            <v>0</v>
          </cell>
          <cell r="H1624">
            <v>0</v>
          </cell>
          <cell r="I1624">
            <v>0</v>
          </cell>
          <cell r="J1624">
            <v>0</v>
          </cell>
          <cell r="K1624">
            <v>0</v>
          </cell>
          <cell r="L1624">
            <v>0</v>
          </cell>
          <cell r="M1624">
            <v>8033266.5140799992</v>
          </cell>
          <cell r="N1624">
            <v>124869.42767999999</v>
          </cell>
          <cell r="O1624">
            <v>105532.69215999999</v>
          </cell>
          <cell r="P1624">
            <v>58.673999999999999</v>
          </cell>
          <cell r="Q1624">
            <v>6076978.8137599993</v>
          </cell>
          <cell r="R1624">
            <v>110284.94072</v>
          </cell>
          <cell r="S1624">
            <v>95700.453759999989</v>
          </cell>
          <cell r="T1624">
            <v>51.053999999999995</v>
          </cell>
          <cell r="U1624">
            <v>10946886.493279999</v>
          </cell>
          <cell r="V1624">
            <v>0</v>
          </cell>
        </row>
        <row r="1625">
          <cell r="B1625" t="str">
            <v>HSS152.4X101.6X12.7</v>
          </cell>
          <cell r="C1625">
            <v>42.114927999999999</v>
          </cell>
          <cell r="D1625">
            <v>5083.8607999999995</v>
          </cell>
          <cell r="E1625">
            <v>0</v>
          </cell>
          <cell r="F1625">
            <v>0</v>
          </cell>
          <cell r="G1625">
            <v>0</v>
          </cell>
          <cell r="H1625">
            <v>0</v>
          </cell>
          <cell r="I1625">
            <v>0</v>
          </cell>
          <cell r="J1625">
            <v>0</v>
          </cell>
          <cell r="K1625">
            <v>0</v>
          </cell>
          <cell r="L1625">
            <v>0</v>
          </cell>
          <cell r="M1625">
            <v>14151868.470399998</v>
          </cell>
          <cell r="N1625">
            <v>239251.13439999998</v>
          </cell>
          <cell r="O1625">
            <v>185173.82319999998</v>
          </cell>
          <cell r="P1625">
            <v>52.832000000000001</v>
          </cell>
          <cell r="Q1625">
            <v>7408919.3756799996</v>
          </cell>
          <cell r="R1625">
            <v>180257.70399999997</v>
          </cell>
          <cell r="S1625">
            <v>145680.99896</v>
          </cell>
          <cell r="T1625">
            <v>38.099999999999994</v>
          </cell>
          <cell r="U1625">
            <v>16774126.451679997</v>
          </cell>
          <cell r="V1625">
            <v>0</v>
          </cell>
        </row>
        <row r="1626">
          <cell r="B1626" t="str">
            <v>HSS152.4X101.6X9.5</v>
          </cell>
          <cell r="C1626">
            <v>33.185968000000003</v>
          </cell>
          <cell r="D1626">
            <v>3987.0887999999995</v>
          </cell>
          <cell r="E1626">
            <v>0</v>
          </cell>
          <cell r="F1626">
            <v>0</v>
          </cell>
          <cell r="G1626">
            <v>0</v>
          </cell>
          <cell r="H1626">
            <v>0</v>
          </cell>
          <cell r="I1626">
            <v>0</v>
          </cell>
          <cell r="J1626">
            <v>0</v>
          </cell>
          <cell r="K1626">
            <v>0</v>
          </cell>
          <cell r="L1626">
            <v>0</v>
          </cell>
          <cell r="M1626">
            <v>11779349.344479999</v>
          </cell>
          <cell r="N1626">
            <v>195006.06159999999</v>
          </cell>
          <cell r="O1626">
            <v>154530.01351999998</v>
          </cell>
          <cell r="P1626">
            <v>54.356000000000002</v>
          </cell>
          <cell r="Q1626">
            <v>6201848.2414399991</v>
          </cell>
          <cell r="R1626">
            <v>146500.35215999998</v>
          </cell>
          <cell r="S1626">
            <v>122411.36807999999</v>
          </cell>
          <cell r="T1626">
            <v>39.369999999999997</v>
          </cell>
          <cell r="U1626">
            <v>13652390.759679997</v>
          </cell>
          <cell r="V1626">
            <v>0</v>
          </cell>
        </row>
        <row r="1627">
          <cell r="B1627" t="str">
            <v>HSS152.4X101.6X7.9</v>
          </cell>
          <cell r="C1627">
            <v>28.275039999999997</v>
          </cell>
          <cell r="D1627">
            <v>3393.5415999999996</v>
          </cell>
          <cell r="E1627">
            <v>0</v>
          </cell>
          <cell r="F1627">
            <v>0</v>
          </cell>
          <cell r="G1627">
            <v>0</v>
          </cell>
          <cell r="H1627">
            <v>0</v>
          </cell>
          <cell r="I1627">
            <v>0</v>
          </cell>
          <cell r="J1627">
            <v>0</v>
          </cell>
          <cell r="K1627">
            <v>0</v>
          </cell>
          <cell r="L1627">
            <v>0</v>
          </cell>
          <cell r="M1627">
            <v>10322539.35488</v>
          </cell>
          <cell r="N1627">
            <v>168786.7592</v>
          </cell>
          <cell r="O1627">
            <v>135521.01927999998</v>
          </cell>
          <cell r="P1627">
            <v>55.117999999999995</v>
          </cell>
          <cell r="Q1627">
            <v>5494254.8179199994</v>
          </cell>
          <cell r="R1627">
            <v>126999.74599999998</v>
          </cell>
          <cell r="S1627">
            <v>107826.88111999999</v>
          </cell>
          <cell r="T1627">
            <v>40.131999999999998</v>
          </cell>
          <cell r="U1627">
            <v>11820972.487039998</v>
          </cell>
          <cell r="V1627">
            <v>0</v>
          </cell>
        </row>
        <row r="1628">
          <cell r="B1628" t="str">
            <v>HSS152.4X101.6X6.4</v>
          </cell>
          <cell r="C1628">
            <v>23.215295999999999</v>
          </cell>
          <cell r="D1628">
            <v>2774.1879999999996</v>
          </cell>
          <cell r="E1628">
            <v>0</v>
          </cell>
          <cell r="F1628">
            <v>0</v>
          </cell>
          <cell r="G1628">
            <v>0</v>
          </cell>
          <cell r="H1628">
            <v>0</v>
          </cell>
          <cell r="I1628">
            <v>0</v>
          </cell>
          <cell r="J1628">
            <v>0</v>
          </cell>
          <cell r="K1628">
            <v>0</v>
          </cell>
          <cell r="L1628">
            <v>0</v>
          </cell>
          <cell r="M1628">
            <v>8699236.7950399984</v>
          </cell>
          <cell r="N1628">
            <v>139781.65591999999</v>
          </cell>
          <cell r="O1628">
            <v>114053.96543999999</v>
          </cell>
          <cell r="P1628">
            <v>55.88</v>
          </cell>
          <cell r="Q1628">
            <v>4620168.8241599994</v>
          </cell>
          <cell r="R1628">
            <v>105696.5628</v>
          </cell>
          <cell r="S1628">
            <v>91112.07583999999</v>
          </cell>
          <cell r="T1628">
            <v>40.893999999999998</v>
          </cell>
          <cell r="U1628">
            <v>9823061.6441599987</v>
          </cell>
          <cell r="V1628">
            <v>0</v>
          </cell>
        </row>
        <row r="1629">
          <cell r="B1629" t="str">
            <v>HSS152.4X101.6X4.8</v>
          </cell>
          <cell r="C1629">
            <v>17.85792</v>
          </cell>
          <cell r="D1629">
            <v>2116.1247999999996</v>
          </cell>
          <cell r="E1629">
            <v>0</v>
          </cell>
          <cell r="F1629">
            <v>0</v>
          </cell>
          <cell r="G1629">
            <v>0</v>
          </cell>
          <cell r="H1629">
            <v>0</v>
          </cell>
          <cell r="I1629">
            <v>0</v>
          </cell>
          <cell r="J1629">
            <v>0</v>
          </cell>
          <cell r="K1629">
            <v>0</v>
          </cell>
          <cell r="L1629">
            <v>0</v>
          </cell>
          <cell r="M1629">
            <v>6826195.3798399987</v>
          </cell>
          <cell r="N1629">
            <v>108154.62239999998</v>
          </cell>
          <cell r="O1629">
            <v>89473.369439999995</v>
          </cell>
          <cell r="P1629">
            <v>56.641999999999996</v>
          </cell>
          <cell r="Q1629">
            <v>3646187.2882559993</v>
          </cell>
          <cell r="R1629">
            <v>81935.319999999992</v>
          </cell>
          <cell r="S1629">
            <v>71775.340319999988</v>
          </cell>
          <cell r="T1629">
            <v>41.401999999999994</v>
          </cell>
          <cell r="U1629">
            <v>7575411.9459199989</v>
          </cell>
          <cell r="V1629">
            <v>0</v>
          </cell>
        </row>
        <row r="1630">
          <cell r="B1630" t="str">
            <v>HSS152.4X101.6X3.2</v>
          </cell>
          <cell r="C1630">
            <v>12.128504</v>
          </cell>
          <cell r="D1630">
            <v>1438.7067999999999</v>
          </cell>
          <cell r="E1630">
            <v>0</v>
          </cell>
          <cell r="F1630">
            <v>0</v>
          </cell>
          <cell r="G1630">
            <v>0</v>
          </cell>
          <cell r="H1630">
            <v>0</v>
          </cell>
          <cell r="I1630">
            <v>0</v>
          </cell>
          <cell r="J1630">
            <v>0</v>
          </cell>
          <cell r="K1630">
            <v>0</v>
          </cell>
          <cell r="L1630">
            <v>0</v>
          </cell>
          <cell r="M1630">
            <v>4745038.25184</v>
          </cell>
          <cell r="N1630">
            <v>74725.011839999992</v>
          </cell>
          <cell r="O1630">
            <v>62434.713839999997</v>
          </cell>
          <cell r="P1630">
            <v>57.403999999999989</v>
          </cell>
          <cell r="Q1630">
            <v>2559823.2674400001</v>
          </cell>
          <cell r="R1630">
            <v>56699.241439999991</v>
          </cell>
          <cell r="S1630">
            <v>50472.157119999996</v>
          </cell>
          <cell r="T1630">
            <v>42.163999999999994</v>
          </cell>
          <cell r="U1630">
            <v>5244515.962559999</v>
          </cell>
          <cell r="V1630">
            <v>0</v>
          </cell>
        </row>
        <row r="1631">
          <cell r="B1631" t="str">
            <v>HSS152.4X76.2X12.7</v>
          </cell>
          <cell r="C1631">
            <v>37.055183999999997</v>
          </cell>
          <cell r="D1631">
            <v>4483.8620000000001</v>
          </cell>
          <cell r="E1631">
            <v>0</v>
          </cell>
          <cell r="F1631">
            <v>0</v>
          </cell>
          <cell r="G1631">
            <v>0</v>
          </cell>
          <cell r="H1631">
            <v>0</v>
          </cell>
          <cell r="I1631">
            <v>0</v>
          </cell>
          <cell r="J1631">
            <v>0</v>
          </cell>
          <cell r="K1631">
            <v>0</v>
          </cell>
          <cell r="L1631">
            <v>0</v>
          </cell>
          <cell r="M1631">
            <v>11155002.206079999</v>
          </cell>
          <cell r="N1631">
            <v>198283.47439999998</v>
          </cell>
          <cell r="O1631">
            <v>146664.22279999999</v>
          </cell>
          <cell r="P1631">
            <v>50.037999999999997</v>
          </cell>
          <cell r="Q1631">
            <v>3617051.0884639993</v>
          </cell>
          <cell r="R1631">
            <v>119297.82591999999</v>
          </cell>
          <cell r="S1631">
            <v>94881.100559999992</v>
          </cell>
          <cell r="T1631">
            <v>28.448</v>
          </cell>
          <cell r="U1631">
            <v>9614945.9313599989</v>
          </cell>
          <cell r="V1631">
            <v>0</v>
          </cell>
        </row>
        <row r="1632">
          <cell r="B1632" t="str">
            <v>HSS152.4X76.2X9.5</v>
          </cell>
          <cell r="C1632">
            <v>29.316751999999997</v>
          </cell>
          <cell r="D1632">
            <v>3535.4767999999999</v>
          </cell>
          <cell r="E1632">
            <v>0</v>
          </cell>
          <cell r="F1632">
            <v>0</v>
          </cell>
          <cell r="G1632">
            <v>0</v>
          </cell>
          <cell r="H1632">
            <v>0</v>
          </cell>
          <cell r="I1632">
            <v>0</v>
          </cell>
          <cell r="J1632">
            <v>0</v>
          </cell>
          <cell r="K1632">
            <v>0</v>
          </cell>
          <cell r="L1632">
            <v>0</v>
          </cell>
          <cell r="M1632">
            <v>9448453.3611199986</v>
          </cell>
          <cell r="N1632">
            <v>162231.93359999999</v>
          </cell>
          <cell r="O1632">
            <v>124050.07448</v>
          </cell>
          <cell r="P1632">
            <v>51.815999999999995</v>
          </cell>
          <cell r="Q1632">
            <v>3113411.0634880001</v>
          </cell>
          <cell r="R1632">
            <v>98813.995920000001</v>
          </cell>
          <cell r="S1632">
            <v>81771.449359999999</v>
          </cell>
          <cell r="T1632">
            <v>29.717999999999996</v>
          </cell>
          <cell r="U1632">
            <v>8033266.5140799992</v>
          </cell>
          <cell r="V1632">
            <v>0</v>
          </cell>
        </row>
        <row r="1633">
          <cell r="B1633" t="str">
            <v>HSS152.4X76.2X7.9</v>
          </cell>
          <cell r="C1633">
            <v>25.149903999999996</v>
          </cell>
          <cell r="D1633">
            <v>3019.3487999999998</v>
          </cell>
          <cell r="E1633">
            <v>0</v>
          </cell>
          <cell r="F1633">
            <v>0</v>
          </cell>
          <cell r="G1633">
            <v>0</v>
          </cell>
          <cell r="H1633">
            <v>0</v>
          </cell>
          <cell r="I1633">
            <v>0</v>
          </cell>
          <cell r="J1633">
            <v>0</v>
          </cell>
          <cell r="K1633">
            <v>0</v>
          </cell>
          <cell r="L1633">
            <v>0</v>
          </cell>
          <cell r="M1633">
            <v>8366251.6545599997</v>
          </cell>
          <cell r="N1633">
            <v>141092.62103999997</v>
          </cell>
          <cell r="O1633">
            <v>109629.45815999999</v>
          </cell>
          <cell r="P1633">
            <v>52.577999999999996</v>
          </cell>
          <cell r="Q1633">
            <v>2776263.6087519997</v>
          </cell>
          <cell r="R1633">
            <v>86359.827279999983</v>
          </cell>
          <cell r="S1633">
            <v>72922.434800000003</v>
          </cell>
          <cell r="T1633">
            <v>30.225999999999996</v>
          </cell>
          <cell r="U1633">
            <v>7034311.0926399985</v>
          </cell>
          <cell r="V1633">
            <v>0</v>
          </cell>
        </row>
        <row r="1634">
          <cell r="B1634" t="str">
            <v>HSS152.4X76.2X6.4</v>
          </cell>
          <cell r="C1634">
            <v>20.685424000000001</v>
          </cell>
          <cell r="D1634">
            <v>2477.4143999999997</v>
          </cell>
          <cell r="E1634">
            <v>0</v>
          </cell>
          <cell r="F1634">
            <v>0</v>
          </cell>
          <cell r="G1634">
            <v>0</v>
          </cell>
          <cell r="H1634">
            <v>0</v>
          </cell>
          <cell r="I1634">
            <v>0</v>
          </cell>
          <cell r="J1634">
            <v>0</v>
          </cell>
          <cell r="K1634">
            <v>0</v>
          </cell>
          <cell r="L1634">
            <v>0</v>
          </cell>
          <cell r="M1634">
            <v>7075934.2351999991</v>
          </cell>
          <cell r="N1634">
            <v>117822.99016</v>
          </cell>
          <cell r="O1634">
            <v>92750.78224</v>
          </cell>
          <cell r="P1634">
            <v>53.339999999999996</v>
          </cell>
          <cell r="Q1634">
            <v>2372519.12592</v>
          </cell>
          <cell r="R1634">
            <v>72266.952239999999</v>
          </cell>
          <cell r="S1634">
            <v>62270.843199999988</v>
          </cell>
          <cell r="T1634">
            <v>30.987999999999996</v>
          </cell>
          <cell r="U1634">
            <v>5910486.2435199991</v>
          </cell>
          <cell r="V1634">
            <v>0</v>
          </cell>
        </row>
        <row r="1635">
          <cell r="B1635" t="str">
            <v>HSS152.4X76.2X4.8</v>
          </cell>
          <cell r="C1635">
            <v>15.923311999999997</v>
          </cell>
          <cell r="D1635">
            <v>1890.3188</v>
          </cell>
          <cell r="E1635">
            <v>0</v>
          </cell>
          <cell r="F1635">
            <v>0</v>
          </cell>
          <cell r="G1635">
            <v>0</v>
          </cell>
          <cell r="H1635">
            <v>0</v>
          </cell>
          <cell r="I1635">
            <v>0</v>
          </cell>
          <cell r="J1635">
            <v>0</v>
          </cell>
          <cell r="K1635">
            <v>0</v>
          </cell>
          <cell r="L1635">
            <v>0</v>
          </cell>
          <cell r="M1635">
            <v>5577501.1030399995</v>
          </cell>
          <cell r="N1635">
            <v>91603.687759999986</v>
          </cell>
          <cell r="O1635">
            <v>73250.17607999999</v>
          </cell>
          <cell r="P1635">
            <v>54.356000000000002</v>
          </cell>
          <cell r="Q1635">
            <v>1893852.9864799997</v>
          </cell>
          <cell r="R1635">
            <v>56535.370799999997</v>
          </cell>
          <cell r="S1635">
            <v>49652.803919999991</v>
          </cell>
          <cell r="T1635">
            <v>31.75</v>
          </cell>
          <cell r="U1635">
            <v>4620168.8241599994</v>
          </cell>
          <cell r="V1635">
            <v>0</v>
          </cell>
        </row>
        <row r="1636">
          <cell r="B1636" t="str">
            <v>HSS152.4X76.2X3.2</v>
          </cell>
          <cell r="C1636">
            <v>10.863567999999999</v>
          </cell>
          <cell r="D1636">
            <v>1290.32</v>
          </cell>
          <cell r="E1636">
            <v>0</v>
          </cell>
          <cell r="F1636">
            <v>0</v>
          </cell>
          <cell r="G1636">
            <v>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3925062.3434079997</v>
          </cell>
          <cell r="N1636">
            <v>63417.937679999995</v>
          </cell>
          <cell r="O1636">
            <v>51455.380959999995</v>
          </cell>
          <cell r="P1636">
            <v>55.117999999999995</v>
          </cell>
          <cell r="Q1636">
            <v>1344427.5046879998</v>
          </cell>
          <cell r="R1636">
            <v>39328.953599999993</v>
          </cell>
          <cell r="S1636">
            <v>35232.187599999997</v>
          </cell>
          <cell r="T1636">
            <v>32.257999999999996</v>
          </cell>
          <cell r="U1636">
            <v>3217468.919888</v>
          </cell>
          <cell r="V1636">
            <v>0</v>
          </cell>
        </row>
        <row r="1637">
          <cell r="B1637" t="str">
            <v>HSS152.4X50.8X9.5</v>
          </cell>
          <cell r="C1637">
            <v>25.596351999999996</v>
          </cell>
          <cell r="D1637">
            <v>3083.8647999999998</v>
          </cell>
          <cell r="E1637">
            <v>0</v>
          </cell>
          <cell r="F1637">
            <v>0</v>
          </cell>
          <cell r="G1637">
            <v>0</v>
          </cell>
          <cell r="H1637">
            <v>0</v>
          </cell>
          <cell r="I1637">
            <v>0</v>
          </cell>
          <cell r="J1637">
            <v>0</v>
          </cell>
          <cell r="K1637">
            <v>0</v>
          </cell>
          <cell r="L1637">
            <v>0</v>
          </cell>
          <cell r="M1637">
            <v>7117557.3777599996</v>
          </cell>
          <cell r="N1637">
            <v>129949.41751999999</v>
          </cell>
          <cell r="O1637">
            <v>93570.135439999984</v>
          </cell>
          <cell r="P1637">
            <v>48.005999999999993</v>
          </cell>
          <cell r="Q1637">
            <v>1152961.0489119999</v>
          </cell>
          <cell r="R1637">
            <v>56699.241439999991</v>
          </cell>
          <cell r="S1637">
            <v>45392.167279999994</v>
          </cell>
          <cell r="T1637">
            <v>19.303999999999998</v>
          </cell>
          <cell r="U1637">
            <v>3504668.6035519997</v>
          </cell>
          <cell r="V1637">
            <v>0</v>
          </cell>
        </row>
        <row r="1638">
          <cell r="B1638" t="str">
            <v>HSS152.4X50.8X7.9</v>
          </cell>
          <cell r="C1638">
            <v>22.024768000000002</v>
          </cell>
          <cell r="D1638">
            <v>2645.1559999999995</v>
          </cell>
          <cell r="E1638">
            <v>0</v>
          </cell>
          <cell r="F1638">
            <v>0</v>
          </cell>
          <cell r="G1638">
            <v>0</v>
          </cell>
          <cell r="H1638">
            <v>0</v>
          </cell>
          <cell r="I1638">
            <v>0</v>
          </cell>
          <cell r="J1638">
            <v>0</v>
          </cell>
          <cell r="K1638">
            <v>0</v>
          </cell>
          <cell r="L1638">
            <v>0</v>
          </cell>
          <cell r="M1638">
            <v>6368340.8116799993</v>
          </cell>
          <cell r="N1638">
            <v>113890.09479999999</v>
          </cell>
          <cell r="O1638">
            <v>83737.897039999996</v>
          </cell>
          <cell r="P1638">
            <v>49.021999999999998</v>
          </cell>
          <cell r="Q1638">
            <v>1048903.192512</v>
          </cell>
          <cell r="R1638">
            <v>50308.286479999995</v>
          </cell>
          <cell r="S1638">
            <v>41295.401279999998</v>
          </cell>
          <cell r="T1638">
            <v>19.939</v>
          </cell>
          <cell r="U1638">
            <v>3163358.8345599994</v>
          </cell>
          <cell r="V1638">
            <v>0</v>
          </cell>
        </row>
        <row r="1639">
          <cell r="B1639" t="str">
            <v>HSS152.4X50.8X6.4</v>
          </cell>
          <cell r="C1639">
            <v>18.155551999999997</v>
          </cell>
          <cell r="D1639">
            <v>2174.1891999999998</v>
          </cell>
          <cell r="E1639">
            <v>0</v>
          </cell>
          <cell r="F1639">
            <v>0</v>
          </cell>
          <cell r="G1639">
            <v>0</v>
          </cell>
          <cell r="H1639">
            <v>0</v>
          </cell>
          <cell r="I1639">
            <v>0</v>
          </cell>
          <cell r="J1639">
            <v>0</v>
          </cell>
          <cell r="K1639">
            <v>0</v>
          </cell>
          <cell r="L1639">
            <v>0</v>
          </cell>
          <cell r="M1639">
            <v>5452631.6753599998</v>
          </cell>
          <cell r="N1639">
            <v>95700.453759999989</v>
          </cell>
          <cell r="O1639">
            <v>71611.469679999995</v>
          </cell>
          <cell r="P1639">
            <v>50.037999999999997</v>
          </cell>
          <cell r="Q1639">
            <v>919871.45057599992</v>
          </cell>
          <cell r="R1639">
            <v>42770.237039999993</v>
          </cell>
          <cell r="S1639">
            <v>36215.411439999996</v>
          </cell>
          <cell r="T1639">
            <v>20.574000000000002</v>
          </cell>
          <cell r="U1639">
            <v>2726315.8376799999</v>
          </cell>
          <cell r="V1639">
            <v>0</v>
          </cell>
        </row>
        <row r="1640">
          <cell r="B1640" t="str">
            <v>HSS152.4X50.8X4.8</v>
          </cell>
          <cell r="C1640">
            <v>13.988704</v>
          </cell>
          <cell r="D1640">
            <v>1664.5128</v>
          </cell>
          <cell r="E1640">
            <v>0</v>
          </cell>
          <cell r="F1640">
            <v>0</v>
          </cell>
          <cell r="G1640">
            <v>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4370429.9687999999</v>
          </cell>
          <cell r="N1640">
            <v>75052.753119999994</v>
          </cell>
          <cell r="O1640">
            <v>57190.853360000001</v>
          </cell>
          <cell r="P1640">
            <v>51.053999999999995</v>
          </cell>
          <cell r="Q1640">
            <v>749216.5660799999</v>
          </cell>
          <cell r="R1640">
            <v>33921.222479999997</v>
          </cell>
          <cell r="S1640">
            <v>29496.715199999999</v>
          </cell>
          <cell r="T1640">
            <v>21.234399999999997</v>
          </cell>
          <cell r="U1640">
            <v>2181052.6701440001</v>
          </cell>
          <cell r="V1640">
            <v>0</v>
          </cell>
        </row>
        <row r="1641">
          <cell r="B1641" t="str">
            <v>HSS152.4X50.8X3.2</v>
          </cell>
          <cell r="C1641">
            <v>9.5986320000000003</v>
          </cell>
          <cell r="D1641">
            <v>1141.9331999999999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3088437.1779519995</v>
          </cell>
          <cell r="N1641">
            <v>52274.734159999993</v>
          </cell>
          <cell r="O1641">
            <v>40476.04808</v>
          </cell>
          <cell r="P1641">
            <v>52.069999999999993</v>
          </cell>
          <cell r="Q1641">
            <v>545263.16753600002</v>
          </cell>
          <cell r="R1641">
            <v>23925.113439999997</v>
          </cell>
          <cell r="S1641">
            <v>21467.05384</v>
          </cell>
          <cell r="T1641">
            <v>21.869399999999999</v>
          </cell>
          <cell r="U1641">
            <v>1548380.9032319998</v>
          </cell>
          <cell r="V1641">
            <v>0</v>
          </cell>
        </row>
        <row r="1642">
          <cell r="B1642" t="str">
            <v>HSS139.7X139.7X9.5</v>
          </cell>
          <cell r="C1642">
            <v>37.055183999999997</v>
          </cell>
          <cell r="D1642">
            <v>4438.7007999999996</v>
          </cell>
          <cell r="E1642">
            <v>0</v>
          </cell>
          <cell r="F1642">
            <v>0</v>
          </cell>
          <cell r="G1642">
            <v>0</v>
          </cell>
          <cell r="H1642">
            <v>0</v>
          </cell>
          <cell r="I1642">
            <v>0</v>
          </cell>
          <cell r="J1642">
            <v>0</v>
          </cell>
          <cell r="K1642">
            <v>0</v>
          </cell>
          <cell r="L1642">
            <v>0</v>
          </cell>
          <cell r="M1642">
            <v>12362073.340319999</v>
          </cell>
          <cell r="N1642">
            <v>214670.53839999996</v>
          </cell>
          <cell r="O1642">
            <v>176980.29120000001</v>
          </cell>
          <cell r="P1642">
            <v>52.832000000000001</v>
          </cell>
          <cell r="Q1642">
            <v>12362073.340319999</v>
          </cell>
          <cell r="R1642">
            <v>214670.53839999996</v>
          </cell>
          <cell r="S1642">
            <v>176980.29120000001</v>
          </cell>
          <cell r="T1642">
            <v>52.832000000000001</v>
          </cell>
          <cell r="U1642">
            <v>20395339.854399998</v>
          </cell>
          <cell r="V1642">
            <v>0</v>
          </cell>
        </row>
        <row r="1643">
          <cell r="B1643" t="str">
            <v>HSS139.7X139.7X7.9</v>
          </cell>
          <cell r="C1643">
            <v>31.548991999999998</v>
          </cell>
          <cell r="D1643">
            <v>3774.1859999999997</v>
          </cell>
          <cell r="E1643">
            <v>0</v>
          </cell>
          <cell r="F1643">
            <v>0</v>
          </cell>
          <cell r="G1643">
            <v>0</v>
          </cell>
          <cell r="H1643">
            <v>0</v>
          </cell>
          <cell r="I1643">
            <v>0</v>
          </cell>
          <cell r="J1643">
            <v>0</v>
          </cell>
          <cell r="K1643">
            <v>0</v>
          </cell>
          <cell r="L1643">
            <v>0</v>
          </cell>
          <cell r="M1643">
            <v>10780393.923039999</v>
          </cell>
          <cell r="N1643">
            <v>185173.82319999998</v>
          </cell>
          <cell r="O1643">
            <v>154530.01351999998</v>
          </cell>
          <cell r="P1643">
            <v>53.593999999999994</v>
          </cell>
          <cell r="Q1643">
            <v>10780393.923039999</v>
          </cell>
          <cell r="R1643">
            <v>185173.82319999998</v>
          </cell>
          <cell r="S1643">
            <v>154530.01351999998</v>
          </cell>
          <cell r="T1643">
            <v>53.593999999999994</v>
          </cell>
          <cell r="U1643">
            <v>17564966.160319999</v>
          </cell>
          <cell r="V1643">
            <v>0</v>
          </cell>
        </row>
        <row r="1644">
          <cell r="B1644" t="str">
            <v>HSS139.7X139.7X6.4</v>
          </cell>
          <cell r="C1644">
            <v>25.745168</v>
          </cell>
          <cell r="D1644">
            <v>3077.4131999999995</v>
          </cell>
          <cell r="E1644">
            <v>0</v>
          </cell>
          <cell r="F1644">
            <v>0</v>
          </cell>
          <cell r="G1644">
            <v>0</v>
          </cell>
          <cell r="H1644">
            <v>0</v>
          </cell>
          <cell r="I1644">
            <v>0</v>
          </cell>
          <cell r="J1644">
            <v>0</v>
          </cell>
          <cell r="K1644">
            <v>0</v>
          </cell>
          <cell r="L1644">
            <v>0</v>
          </cell>
          <cell r="M1644">
            <v>9032221.9355199989</v>
          </cell>
          <cell r="N1644">
            <v>152727.43648</v>
          </cell>
          <cell r="O1644">
            <v>129457.80559999999</v>
          </cell>
          <cell r="P1644">
            <v>54.101999999999997</v>
          </cell>
          <cell r="Q1644">
            <v>9032221.9355199989</v>
          </cell>
          <cell r="R1644">
            <v>152727.43648</v>
          </cell>
          <cell r="S1644">
            <v>129457.80559999999</v>
          </cell>
          <cell r="T1644">
            <v>54.101999999999997</v>
          </cell>
          <cell r="U1644">
            <v>14484853.610879997</v>
          </cell>
          <cell r="V1644">
            <v>0</v>
          </cell>
        </row>
        <row r="1645">
          <cell r="B1645" t="str">
            <v>HSS139.7X139.7X4.8</v>
          </cell>
          <cell r="C1645">
            <v>19.643711999999997</v>
          </cell>
          <cell r="D1645">
            <v>2341.9307999999996</v>
          </cell>
          <cell r="E1645">
            <v>0</v>
          </cell>
          <cell r="F1645">
            <v>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7075934.2351999991</v>
          </cell>
          <cell r="N1645">
            <v>117822.99016</v>
          </cell>
          <cell r="O1645">
            <v>101108.18487999999</v>
          </cell>
          <cell r="P1645">
            <v>54.863999999999997</v>
          </cell>
          <cell r="Q1645">
            <v>7075934.2351999991</v>
          </cell>
          <cell r="R1645">
            <v>117822.99016</v>
          </cell>
          <cell r="S1645">
            <v>101108.18487999999</v>
          </cell>
          <cell r="T1645">
            <v>54.863999999999997</v>
          </cell>
          <cell r="U1645">
            <v>11113379.063519999</v>
          </cell>
          <cell r="V1645">
            <v>0</v>
          </cell>
        </row>
        <row r="1646">
          <cell r="B1646" t="str">
            <v>HSS139.7X139.7X3.2</v>
          </cell>
          <cell r="C1646">
            <v>13.39344</v>
          </cell>
          <cell r="D1646">
            <v>1587.0935999999999</v>
          </cell>
          <cell r="E1646">
            <v>0</v>
          </cell>
          <cell r="F1646">
            <v>0</v>
          </cell>
          <cell r="G1646">
            <v>0</v>
          </cell>
          <cell r="H1646">
            <v>0</v>
          </cell>
          <cell r="I1646">
            <v>0</v>
          </cell>
          <cell r="J1646">
            <v>0</v>
          </cell>
          <cell r="K1646">
            <v>0</v>
          </cell>
          <cell r="L1646">
            <v>0</v>
          </cell>
          <cell r="M1646">
            <v>4911530.8220799994</v>
          </cell>
          <cell r="N1646">
            <v>81115.966799999995</v>
          </cell>
          <cell r="O1646">
            <v>70464.375199999995</v>
          </cell>
          <cell r="P1646">
            <v>55.625999999999998</v>
          </cell>
          <cell r="Q1646">
            <v>4911530.8220799994</v>
          </cell>
          <cell r="R1646">
            <v>81115.966799999995</v>
          </cell>
          <cell r="S1646">
            <v>70464.375199999995</v>
          </cell>
          <cell r="T1646">
            <v>55.625999999999998</v>
          </cell>
          <cell r="U1646">
            <v>7617035.0884799995</v>
          </cell>
          <cell r="V1646">
            <v>0</v>
          </cell>
        </row>
        <row r="1647">
          <cell r="B1647" t="str">
            <v>HSS127X127X12.7</v>
          </cell>
          <cell r="C1647">
            <v>42.114927999999999</v>
          </cell>
          <cell r="D1647">
            <v>5083.8607999999995</v>
          </cell>
          <cell r="E1647">
            <v>0</v>
          </cell>
          <cell r="F1647">
            <v>0</v>
          </cell>
          <cell r="G1647">
            <v>0</v>
          </cell>
          <cell r="H1647">
            <v>0</v>
          </cell>
          <cell r="I1647">
            <v>0</v>
          </cell>
          <cell r="J1647">
            <v>0</v>
          </cell>
          <cell r="K1647">
            <v>0</v>
          </cell>
          <cell r="L1647">
            <v>0</v>
          </cell>
          <cell r="M1647">
            <v>10822017.065599998</v>
          </cell>
          <cell r="N1647">
            <v>214670.53839999996</v>
          </cell>
          <cell r="O1647">
            <v>170425.4656</v>
          </cell>
          <cell r="P1647">
            <v>46.228000000000002</v>
          </cell>
          <cell r="Q1647">
            <v>10822017.065599998</v>
          </cell>
          <cell r="R1647">
            <v>214670.53839999996</v>
          </cell>
          <cell r="S1647">
            <v>170425.4656</v>
          </cell>
          <cell r="T1647">
            <v>46.228000000000002</v>
          </cell>
          <cell r="U1647">
            <v>18563921.58176</v>
          </cell>
          <cell r="V1647">
            <v>0</v>
          </cell>
        </row>
        <row r="1648">
          <cell r="B1648" t="str">
            <v>HSS127X127X9.5</v>
          </cell>
          <cell r="C1648">
            <v>33.185968000000003</v>
          </cell>
          <cell r="D1648">
            <v>3987.0887999999995</v>
          </cell>
          <cell r="E1648">
            <v>0</v>
          </cell>
          <cell r="F1648">
            <v>0</v>
          </cell>
          <cell r="G1648">
            <v>0</v>
          </cell>
          <cell r="H1648">
            <v>0</v>
          </cell>
          <cell r="I1648">
            <v>0</v>
          </cell>
          <cell r="J1648">
            <v>0</v>
          </cell>
          <cell r="K1648">
            <v>0</v>
          </cell>
          <cell r="L1648">
            <v>0</v>
          </cell>
          <cell r="M1648">
            <v>9032221.9355199989</v>
          </cell>
          <cell r="N1648">
            <v>173702.87839999999</v>
          </cell>
          <cell r="O1648">
            <v>142239.71551999997</v>
          </cell>
          <cell r="P1648">
            <v>47.497999999999998</v>
          </cell>
          <cell r="Q1648">
            <v>9032221.9355199989</v>
          </cell>
          <cell r="R1648">
            <v>173702.87839999999</v>
          </cell>
          <cell r="S1648">
            <v>142239.71551999997</v>
          </cell>
          <cell r="T1648">
            <v>47.497999999999998</v>
          </cell>
          <cell r="U1648">
            <v>15025954.464159999</v>
          </cell>
          <cell r="V1648">
            <v>0</v>
          </cell>
        </row>
        <row r="1649">
          <cell r="B1649" t="str">
            <v>HSS127X127X7.9</v>
          </cell>
          <cell r="C1649">
            <v>28.275039999999997</v>
          </cell>
          <cell r="D1649">
            <v>3393.5415999999996</v>
          </cell>
          <cell r="E1649">
            <v>0</v>
          </cell>
          <cell r="F1649">
            <v>0</v>
          </cell>
          <cell r="G1649">
            <v>0</v>
          </cell>
          <cell r="H1649">
            <v>0</v>
          </cell>
          <cell r="I1649">
            <v>0</v>
          </cell>
          <cell r="J1649">
            <v>0</v>
          </cell>
          <cell r="K1649">
            <v>0</v>
          </cell>
          <cell r="L1649">
            <v>0</v>
          </cell>
          <cell r="M1649">
            <v>7908397.0863999994</v>
          </cell>
          <cell r="N1649">
            <v>150105.50623999999</v>
          </cell>
          <cell r="O1649">
            <v>124869.42767999999</v>
          </cell>
          <cell r="P1649">
            <v>48.26</v>
          </cell>
          <cell r="Q1649">
            <v>7908397.0863999994</v>
          </cell>
          <cell r="R1649">
            <v>150105.50623999999</v>
          </cell>
          <cell r="S1649">
            <v>124869.42767999999</v>
          </cell>
          <cell r="T1649">
            <v>48.26</v>
          </cell>
          <cell r="U1649">
            <v>12986420.478719998</v>
          </cell>
          <cell r="V1649">
            <v>0</v>
          </cell>
        </row>
        <row r="1650">
          <cell r="B1650" t="str">
            <v>HSS127X127X6.4</v>
          </cell>
          <cell r="C1650">
            <v>23.215295999999999</v>
          </cell>
          <cell r="D1650">
            <v>2774.1879999999996</v>
          </cell>
          <cell r="E1650">
            <v>0</v>
          </cell>
          <cell r="F1650">
            <v>0</v>
          </cell>
          <cell r="G1650">
            <v>0</v>
          </cell>
          <cell r="H1650">
            <v>0</v>
          </cell>
          <cell r="I1650">
            <v>0</v>
          </cell>
          <cell r="J1650">
            <v>0</v>
          </cell>
          <cell r="K1650">
            <v>0</v>
          </cell>
          <cell r="L1650">
            <v>0</v>
          </cell>
          <cell r="M1650">
            <v>6659702.8095999993</v>
          </cell>
          <cell r="N1650">
            <v>124705.55704</v>
          </cell>
          <cell r="O1650">
            <v>105041.08024</v>
          </cell>
          <cell r="P1650">
            <v>49.021999999999998</v>
          </cell>
          <cell r="Q1650">
            <v>6659702.8095999993</v>
          </cell>
          <cell r="R1650">
            <v>124705.55704</v>
          </cell>
          <cell r="S1650">
            <v>105041.08024</v>
          </cell>
          <cell r="T1650">
            <v>49.021999999999998</v>
          </cell>
          <cell r="U1650">
            <v>10738770.780479999</v>
          </cell>
          <cell r="V1650">
            <v>0</v>
          </cell>
        </row>
        <row r="1651">
          <cell r="B1651" t="str">
            <v>HSS127X127X4.8</v>
          </cell>
          <cell r="C1651">
            <v>17.85792</v>
          </cell>
          <cell r="D1651">
            <v>2116.1247999999996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5244515.962559999</v>
          </cell>
          <cell r="N1651">
            <v>96519.806959999987</v>
          </cell>
          <cell r="O1651">
            <v>82426.931920000003</v>
          </cell>
          <cell r="P1651">
            <v>49.783999999999999</v>
          </cell>
          <cell r="Q1651">
            <v>5244515.962559999</v>
          </cell>
          <cell r="R1651">
            <v>96519.806959999987</v>
          </cell>
          <cell r="S1651">
            <v>82426.931920000003</v>
          </cell>
          <cell r="T1651">
            <v>49.783999999999999</v>
          </cell>
          <cell r="U1651">
            <v>8283005.3694399986</v>
          </cell>
          <cell r="V1651">
            <v>0</v>
          </cell>
        </row>
        <row r="1652">
          <cell r="B1652" t="str">
            <v>HSS127X127X3.2</v>
          </cell>
          <cell r="C1652">
            <v>12.128504</v>
          </cell>
          <cell r="D1652">
            <v>1438.7067999999999</v>
          </cell>
          <cell r="E1652">
            <v>0</v>
          </cell>
          <cell r="F1652">
            <v>0</v>
          </cell>
          <cell r="G1652">
            <v>0</v>
          </cell>
          <cell r="H1652">
            <v>0</v>
          </cell>
          <cell r="I1652">
            <v>0</v>
          </cell>
          <cell r="J1652">
            <v>0</v>
          </cell>
          <cell r="K1652">
            <v>0</v>
          </cell>
          <cell r="L1652">
            <v>0</v>
          </cell>
          <cell r="M1652">
            <v>3662836.5452799997</v>
          </cell>
          <cell r="N1652">
            <v>66695.350479999994</v>
          </cell>
          <cell r="O1652">
            <v>57682.465279999997</v>
          </cell>
          <cell r="P1652">
            <v>50.545999999999999</v>
          </cell>
          <cell r="Q1652">
            <v>3662836.5452799997</v>
          </cell>
          <cell r="R1652">
            <v>66695.350479999994</v>
          </cell>
          <cell r="S1652">
            <v>57682.465279999997</v>
          </cell>
          <cell r="T1652">
            <v>50.545999999999999</v>
          </cell>
          <cell r="U1652">
            <v>5702370.5307199992</v>
          </cell>
          <cell r="V1652">
            <v>0</v>
          </cell>
        </row>
        <row r="1653">
          <cell r="B1653" t="str">
            <v>HSS127X101.6X12.7</v>
          </cell>
          <cell r="C1653">
            <v>37.055183999999997</v>
          </cell>
          <cell r="D1653">
            <v>4483.8620000000001</v>
          </cell>
          <cell r="E1653">
            <v>0</v>
          </cell>
          <cell r="F1653">
            <v>0</v>
          </cell>
          <cell r="G1653">
            <v>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8824106.222719999</v>
          </cell>
          <cell r="N1653">
            <v>178618.9976</v>
          </cell>
          <cell r="O1653">
            <v>139126.17335999999</v>
          </cell>
          <cell r="P1653">
            <v>44.449999999999996</v>
          </cell>
          <cell r="Q1653">
            <v>6201848.2414399991</v>
          </cell>
          <cell r="R1653">
            <v>153219.04839999997</v>
          </cell>
          <cell r="S1653">
            <v>121755.88551999998</v>
          </cell>
          <cell r="T1653">
            <v>37.083999999999996</v>
          </cell>
          <cell r="U1653">
            <v>12611812.19568</v>
          </cell>
          <cell r="V1653">
            <v>0</v>
          </cell>
        </row>
        <row r="1654">
          <cell r="B1654" t="str">
            <v>HSS127X101.6X9.5</v>
          </cell>
          <cell r="C1654">
            <v>29.316751999999997</v>
          </cell>
          <cell r="D1654">
            <v>3535.4767999999999</v>
          </cell>
          <cell r="E1654">
            <v>0</v>
          </cell>
          <cell r="F1654">
            <v>0</v>
          </cell>
          <cell r="G1654">
            <v>0</v>
          </cell>
          <cell r="H1654">
            <v>0</v>
          </cell>
          <cell r="I1654">
            <v>0</v>
          </cell>
          <cell r="J1654">
            <v>0</v>
          </cell>
          <cell r="K1654">
            <v>0</v>
          </cell>
          <cell r="L1654">
            <v>0</v>
          </cell>
          <cell r="M1654">
            <v>7450542.5182399983</v>
          </cell>
          <cell r="N1654">
            <v>146828.09344</v>
          </cell>
          <cell r="O1654">
            <v>117495.24887999998</v>
          </cell>
          <cell r="P1654">
            <v>45.973999999999997</v>
          </cell>
          <cell r="Q1654">
            <v>5244515.962559999</v>
          </cell>
          <cell r="R1654">
            <v>125688.78087999999</v>
          </cell>
          <cell r="S1654">
            <v>103238.50319999999</v>
          </cell>
          <cell r="T1654">
            <v>38.607999999999997</v>
          </cell>
          <cell r="U1654">
            <v>10364162.497439999</v>
          </cell>
          <cell r="V1654">
            <v>0</v>
          </cell>
        </row>
        <row r="1655">
          <cell r="B1655" t="str">
            <v>HSS127X101.6X7.9</v>
          </cell>
          <cell r="C1655">
            <v>25.149903999999996</v>
          </cell>
          <cell r="D1655">
            <v>3019.3487999999998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6576456.5244799992</v>
          </cell>
          <cell r="N1655">
            <v>127655.22855999999</v>
          </cell>
          <cell r="O1655">
            <v>103566.24447999999</v>
          </cell>
          <cell r="P1655">
            <v>46.735999999999997</v>
          </cell>
          <cell r="Q1655">
            <v>4620168.8241599994</v>
          </cell>
          <cell r="R1655">
            <v>109301.71687999999</v>
          </cell>
          <cell r="S1655">
            <v>91275.946479999999</v>
          </cell>
          <cell r="T1655">
            <v>39.116</v>
          </cell>
          <cell r="U1655">
            <v>9032221.9355199989</v>
          </cell>
          <cell r="V1655">
            <v>0</v>
          </cell>
        </row>
        <row r="1656">
          <cell r="B1656" t="str">
            <v>HSS127X101.6X6.4</v>
          </cell>
          <cell r="C1656">
            <v>20.685424000000001</v>
          </cell>
          <cell r="D1656">
            <v>2477.4143999999997</v>
          </cell>
          <cell r="E1656">
            <v>0</v>
          </cell>
          <cell r="F1656">
            <v>0</v>
          </cell>
          <cell r="G1656">
            <v>0</v>
          </cell>
          <cell r="H1656">
            <v>0</v>
          </cell>
          <cell r="I1656">
            <v>0</v>
          </cell>
          <cell r="J1656">
            <v>0</v>
          </cell>
          <cell r="K1656">
            <v>0</v>
          </cell>
          <cell r="L1656">
            <v>0</v>
          </cell>
          <cell r="M1656">
            <v>5577501.1030399995</v>
          </cell>
          <cell r="N1656">
            <v>106352.04535999999</v>
          </cell>
          <cell r="O1656">
            <v>87670.792399999991</v>
          </cell>
          <cell r="P1656">
            <v>47.497999999999998</v>
          </cell>
          <cell r="Q1656">
            <v>3937549.2861759998</v>
          </cell>
          <cell r="R1656">
            <v>91275.946479999999</v>
          </cell>
          <cell r="S1656">
            <v>77510.812720000002</v>
          </cell>
          <cell r="T1656">
            <v>39.878</v>
          </cell>
          <cell r="U1656">
            <v>7492165.6607999988</v>
          </cell>
          <cell r="V1656">
            <v>0</v>
          </cell>
        </row>
        <row r="1657">
          <cell r="B1657" t="str">
            <v>HSS127X101.6X4.8</v>
          </cell>
          <cell r="C1657">
            <v>15.923311999999997</v>
          </cell>
          <cell r="D1657">
            <v>1890.3188</v>
          </cell>
          <cell r="E1657">
            <v>0</v>
          </cell>
          <cell r="F1657">
            <v>0</v>
          </cell>
          <cell r="G1657">
            <v>0</v>
          </cell>
          <cell r="H1657">
            <v>0</v>
          </cell>
          <cell r="I1657">
            <v>0</v>
          </cell>
          <cell r="J1657">
            <v>0</v>
          </cell>
          <cell r="K1657">
            <v>0</v>
          </cell>
          <cell r="L1657">
            <v>0</v>
          </cell>
          <cell r="M1657">
            <v>4412053.1113599995</v>
          </cell>
          <cell r="N1657">
            <v>82754.67319999999</v>
          </cell>
          <cell r="O1657">
            <v>69153.410079999987</v>
          </cell>
          <cell r="P1657">
            <v>48.26</v>
          </cell>
          <cell r="Q1657">
            <v>3113411.0634880001</v>
          </cell>
          <cell r="R1657">
            <v>71119.857759999984</v>
          </cell>
          <cell r="S1657">
            <v>61287.619359999997</v>
          </cell>
          <cell r="T1657">
            <v>40.64</v>
          </cell>
          <cell r="U1657">
            <v>5827239.9583999999</v>
          </cell>
          <cell r="V1657">
            <v>0</v>
          </cell>
        </row>
        <row r="1658">
          <cell r="B1658" t="str">
            <v>HSS127X76.2X12.7</v>
          </cell>
          <cell r="C1658">
            <v>31.995439999999999</v>
          </cell>
          <cell r="D1658">
            <v>3883.8631999999993</v>
          </cell>
          <cell r="E1658">
            <v>0</v>
          </cell>
          <cell r="F1658">
            <v>0</v>
          </cell>
          <cell r="G1658">
            <v>0</v>
          </cell>
          <cell r="H1658">
            <v>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6826195.3798399987</v>
          </cell>
          <cell r="N1658">
            <v>144697.77511999998</v>
          </cell>
          <cell r="O1658">
            <v>107663.01048</v>
          </cell>
          <cell r="P1658">
            <v>41.91</v>
          </cell>
          <cell r="Q1658">
            <v>2988541.6358079994</v>
          </cell>
          <cell r="R1658">
            <v>99961.090399999986</v>
          </cell>
          <cell r="S1658">
            <v>78330.165919999999</v>
          </cell>
          <cell r="T1658">
            <v>27.686</v>
          </cell>
          <cell r="U1658">
            <v>7325673.0905599995</v>
          </cell>
          <cell r="V1658">
            <v>0</v>
          </cell>
        </row>
        <row r="1659">
          <cell r="B1659" t="str">
            <v>HSS127X76.2X9.5</v>
          </cell>
          <cell r="C1659">
            <v>25.596351999999996</v>
          </cell>
          <cell r="D1659">
            <v>3083.8647999999998</v>
          </cell>
          <cell r="E1659">
            <v>0</v>
          </cell>
          <cell r="F1659">
            <v>0</v>
          </cell>
          <cell r="G1659">
            <v>0</v>
          </cell>
          <cell r="H1659">
            <v>0</v>
          </cell>
          <cell r="I1659">
            <v>0</v>
          </cell>
          <cell r="J1659">
            <v>0</v>
          </cell>
          <cell r="K1659">
            <v>0</v>
          </cell>
          <cell r="L1659">
            <v>0</v>
          </cell>
          <cell r="M1659">
            <v>5868863.1009599995</v>
          </cell>
          <cell r="N1659">
            <v>120281.04975999998</v>
          </cell>
          <cell r="O1659">
            <v>92586.911599999992</v>
          </cell>
          <cell r="P1659">
            <v>43.687999999999995</v>
          </cell>
          <cell r="Q1659">
            <v>2601446.4099999997</v>
          </cell>
          <cell r="R1659">
            <v>83574.026399999988</v>
          </cell>
          <cell r="S1659">
            <v>68170.186239999995</v>
          </cell>
          <cell r="T1659">
            <v>28.955999999999996</v>
          </cell>
          <cell r="U1659">
            <v>6201848.2414399991</v>
          </cell>
          <cell r="V1659">
            <v>0</v>
          </cell>
        </row>
        <row r="1660">
          <cell r="B1660" t="str">
            <v>HSS127X76.2X7.9</v>
          </cell>
          <cell r="C1660">
            <v>22.024768000000002</v>
          </cell>
          <cell r="D1660">
            <v>2645.1559999999995</v>
          </cell>
          <cell r="E1660">
            <v>0</v>
          </cell>
          <cell r="F1660">
            <v>0</v>
          </cell>
          <cell r="G1660">
            <v>0</v>
          </cell>
          <cell r="H1660">
            <v>0</v>
          </cell>
          <cell r="I1660">
            <v>0</v>
          </cell>
          <cell r="J1660">
            <v>0</v>
          </cell>
          <cell r="K1660">
            <v>0</v>
          </cell>
          <cell r="L1660">
            <v>0</v>
          </cell>
          <cell r="M1660">
            <v>5244515.962559999</v>
          </cell>
          <cell r="N1660">
            <v>105204.95087999999</v>
          </cell>
          <cell r="O1660">
            <v>82426.931920000003</v>
          </cell>
          <cell r="P1660">
            <v>44.449999999999996</v>
          </cell>
          <cell r="Q1660">
            <v>2330895.9833599995</v>
          </cell>
          <cell r="R1660">
            <v>73414.046719999998</v>
          </cell>
          <cell r="S1660">
            <v>61123.748719999996</v>
          </cell>
          <cell r="T1660">
            <v>29.717999999999996</v>
          </cell>
          <cell r="U1660">
            <v>5452631.6753599998</v>
          </cell>
          <cell r="V1660">
            <v>0</v>
          </cell>
        </row>
        <row r="1661">
          <cell r="B1661" t="str">
            <v>HSS127X76.2X6.4</v>
          </cell>
          <cell r="C1661">
            <v>18.155551999999997</v>
          </cell>
          <cell r="D1661">
            <v>2174.1891999999998</v>
          </cell>
          <cell r="E1661">
            <v>0</v>
          </cell>
          <cell r="F1661">
            <v>0</v>
          </cell>
          <cell r="G1661">
            <v>0</v>
          </cell>
          <cell r="H1661">
            <v>0</v>
          </cell>
          <cell r="I1661">
            <v>0</v>
          </cell>
          <cell r="J1661">
            <v>0</v>
          </cell>
          <cell r="K1661">
            <v>0</v>
          </cell>
          <cell r="L1661">
            <v>0</v>
          </cell>
          <cell r="M1661">
            <v>4453676.2539199991</v>
          </cell>
          <cell r="N1661">
            <v>88162.404319999987</v>
          </cell>
          <cell r="O1661">
            <v>70300.504560000001</v>
          </cell>
          <cell r="P1661">
            <v>45.211999999999996</v>
          </cell>
          <cell r="Q1661">
            <v>2002073.1571359995</v>
          </cell>
          <cell r="R1661">
            <v>61779.231279999993</v>
          </cell>
          <cell r="S1661">
            <v>52602.475439999995</v>
          </cell>
          <cell r="T1661">
            <v>30.225999999999996</v>
          </cell>
          <cell r="U1661">
            <v>4578545.6815999998</v>
          </cell>
          <cell r="V1661">
            <v>0</v>
          </cell>
        </row>
        <row r="1662">
          <cell r="B1662" t="str">
            <v>HSS127X76.2X4.8</v>
          </cell>
          <cell r="C1662">
            <v>13.988704</v>
          </cell>
          <cell r="D1662">
            <v>1664.5128</v>
          </cell>
          <cell r="E1662">
            <v>0</v>
          </cell>
          <cell r="F1662">
            <v>0</v>
          </cell>
          <cell r="G1662">
            <v>0</v>
          </cell>
          <cell r="H1662">
            <v>0</v>
          </cell>
          <cell r="I1662">
            <v>0</v>
          </cell>
          <cell r="J1662">
            <v>0</v>
          </cell>
          <cell r="K1662">
            <v>0</v>
          </cell>
          <cell r="L1662">
            <v>0</v>
          </cell>
          <cell r="M1662">
            <v>3550454.0603679996</v>
          </cell>
          <cell r="N1662">
            <v>68989.539439999993</v>
          </cell>
          <cell r="O1662">
            <v>55879.88824</v>
          </cell>
          <cell r="P1662">
            <v>46.228000000000002</v>
          </cell>
          <cell r="Q1662">
            <v>1602490.98856</v>
          </cell>
          <cell r="R1662">
            <v>48505.709439999991</v>
          </cell>
          <cell r="S1662">
            <v>42114.754479999996</v>
          </cell>
          <cell r="T1662">
            <v>30.987999999999996</v>
          </cell>
          <cell r="U1662">
            <v>3596239.517184</v>
          </cell>
          <cell r="V1662">
            <v>0</v>
          </cell>
        </row>
        <row r="1663">
          <cell r="B1663" t="str">
            <v>HSS127X76.2X3.2</v>
          </cell>
          <cell r="C1663">
            <v>9.5986320000000003</v>
          </cell>
          <cell r="D1663">
            <v>1141.9331999999999</v>
          </cell>
          <cell r="E1663">
            <v>0</v>
          </cell>
          <cell r="F1663">
            <v>0</v>
          </cell>
          <cell r="G1663">
            <v>0</v>
          </cell>
          <cell r="H1663">
            <v>0</v>
          </cell>
          <cell r="I1663">
            <v>0</v>
          </cell>
          <cell r="J1663">
            <v>0</v>
          </cell>
          <cell r="K1663">
            <v>0</v>
          </cell>
          <cell r="L1663">
            <v>0</v>
          </cell>
          <cell r="M1663">
            <v>2509875.4963679998</v>
          </cell>
          <cell r="N1663">
            <v>48014.097519999996</v>
          </cell>
          <cell r="O1663">
            <v>39492.824240000002</v>
          </cell>
          <cell r="P1663">
            <v>46.99</v>
          </cell>
          <cell r="Q1663">
            <v>1144636.4203999999</v>
          </cell>
          <cell r="R1663">
            <v>33921.222479999997</v>
          </cell>
          <cell r="S1663">
            <v>29988.327119999998</v>
          </cell>
          <cell r="T1663">
            <v>31.75</v>
          </cell>
          <cell r="U1663">
            <v>2505713.1821119995</v>
          </cell>
          <cell r="V1663">
            <v>0</v>
          </cell>
        </row>
        <row r="1664">
          <cell r="B1664" t="str">
            <v>HSS127X63.5X6.4</v>
          </cell>
          <cell r="C1664">
            <v>16.816208</v>
          </cell>
          <cell r="D1664">
            <v>2025.8024</v>
          </cell>
          <cell r="E1664">
            <v>0</v>
          </cell>
          <cell r="F1664">
            <v>0</v>
          </cell>
          <cell r="G1664">
            <v>0</v>
          </cell>
          <cell r="H1664">
            <v>0</v>
          </cell>
          <cell r="I1664">
            <v>0</v>
          </cell>
          <cell r="J1664">
            <v>0</v>
          </cell>
          <cell r="K1664">
            <v>0</v>
          </cell>
          <cell r="L1664">
            <v>0</v>
          </cell>
          <cell r="M1664">
            <v>3912575.4006399997</v>
          </cell>
          <cell r="N1664">
            <v>79149.519119999997</v>
          </cell>
          <cell r="O1664">
            <v>61615.360639999992</v>
          </cell>
          <cell r="P1664">
            <v>43.942</v>
          </cell>
          <cell r="Q1664">
            <v>1302804.3621279998</v>
          </cell>
          <cell r="R1664">
            <v>48341.838799999998</v>
          </cell>
          <cell r="S1664">
            <v>40967.659999999996</v>
          </cell>
          <cell r="T1664">
            <v>25.374599999999997</v>
          </cell>
          <cell r="U1664">
            <v>3300715.2050079997</v>
          </cell>
          <cell r="V1664">
            <v>0</v>
          </cell>
        </row>
        <row r="1665">
          <cell r="B1665" t="str">
            <v>HSS127X63.5X4.8</v>
          </cell>
          <cell r="C1665">
            <v>13.0511632</v>
          </cell>
          <cell r="D1665">
            <v>1554.8356000000001</v>
          </cell>
          <cell r="E1665">
            <v>0</v>
          </cell>
          <cell r="F1665">
            <v>0</v>
          </cell>
          <cell r="G1665">
            <v>0</v>
          </cell>
          <cell r="H1665">
            <v>0</v>
          </cell>
          <cell r="I1665">
            <v>0</v>
          </cell>
          <cell r="J1665">
            <v>0</v>
          </cell>
          <cell r="K1665">
            <v>0</v>
          </cell>
          <cell r="L1665">
            <v>0</v>
          </cell>
          <cell r="M1665">
            <v>3125898.0062559997</v>
          </cell>
          <cell r="N1665">
            <v>62106.972559999995</v>
          </cell>
          <cell r="O1665">
            <v>49325.062639999989</v>
          </cell>
          <cell r="P1665">
            <v>44.957999999999998</v>
          </cell>
          <cell r="Q1665">
            <v>1053065.5067679998</v>
          </cell>
          <cell r="R1665">
            <v>38181.859120000001</v>
          </cell>
          <cell r="S1665">
            <v>33265.739919999993</v>
          </cell>
          <cell r="T1665">
            <v>25.907999999999998</v>
          </cell>
          <cell r="U1665">
            <v>2605608.7242559996</v>
          </cell>
          <cell r="V1665">
            <v>0</v>
          </cell>
        </row>
        <row r="1666">
          <cell r="B1666" t="str">
            <v>HSS127X63.5X3.2</v>
          </cell>
          <cell r="C1666">
            <v>8.9587231999999997</v>
          </cell>
          <cell r="D1666">
            <v>1064.5139999999999</v>
          </cell>
          <cell r="E1666">
            <v>0</v>
          </cell>
          <cell r="F1666">
            <v>0</v>
          </cell>
          <cell r="G1666">
            <v>0</v>
          </cell>
          <cell r="H1666">
            <v>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2222675.8127039997</v>
          </cell>
          <cell r="N1666">
            <v>43425.719599999997</v>
          </cell>
          <cell r="O1666">
            <v>35068.316959999996</v>
          </cell>
          <cell r="P1666">
            <v>45.72</v>
          </cell>
          <cell r="Q1666">
            <v>757541.19459199999</v>
          </cell>
          <cell r="R1666">
            <v>26874.784959999997</v>
          </cell>
          <cell r="S1666">
            <v>23925.113439999997</v>
          </cell>
          <cell r="T1666">
            <v>26.669999999999998</v>
          </cell>
          <cell r="U1666">
            <v>1831418.2726399999</v>
          </cell>
          <cell r="V1666">
            <v>0</v>
          </cell>
        </row>
        <row r="1667">
          <cell r="B1667" t="str">
            <v>HSS127X50.8X9.5</v>
          </cell>
          <cell r="C1667">
            <v>21.727135999999998</v>
          </cell>
          <cell r="D1667">
            <v>2638.7043999999996</v>
          </cell>
          <cell r="E1667">
            <v>0</v>
          </cell>
          <cell r="F1667">
            <v>0</v>
          </cell>
          <cell r="G1667">
            <v>0</v>
          </cell>
          <cell r="H1667">
            <v>0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4328806.8262399994</v>
          </cell>
          <cell r="N1667">
            <v>93570.135439999984</v>
          </cell>
          <cell r="O1667">
            <v>67842.444959999993</v>
          </cell>
          <cell r="P1667">
            <v>40.386000000000003</v>
          </cell>
          <cell r="Q1667">
            <v>949007.6503679998</v>
          </cell>
          <cell r="R1667">
            <v>47194.744319999991</v>
          </cell>
          <cell r="S1667">
            <v>37362.505919999996</v>
          </cell>
          <cell r="T1667">
            <v>18.999199999999998</v>
          </cell>
          <cell r="U1667">
            <v>2751289.723216</v>
          </cell>
          <cell r="V1667">
            <v>0</v>
          </cell>
        </row>
        <row r="1668">
          <cell r="B1668" t="str">
            <v>HSS127X50.8X7.9</v>
          </cell>
          <cell r="C1668">
            <v>18.899631999999997</v>
          </cell>
          <cell r="D1668">
            <v>2270.9631999999997</v>
          </cell>
          <cell r="E1668">
            <v>0</v>
          </cell>
          <cell r="F1668">
            <v>0</v>
          </cell>
          <cell r="G1668">
            <v>0</v>
          </cell>
          <cell r="H1668">
            <v>0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3891763.8293599994</v>
          </cell>
          <cell r="N1668">
            <v>82754.67319999999</v>
          </cell>
          <cell r="O1668">
            <v>61287.619359999997</v>
          </cell>
          <cell r="P1668">
            <v>41.401999999999994</v>
          </cell>
          <cell r="Q1668">
            <v>874085.99375999998</v>
          </cell>
          <cell r="R1668">
            <v>42114.754479999996</v>
          </cell>
          <cell r="S1668">
            <v>34412.8344</v>
          </cell>
          <cell r="T1668">
            <v>19.608799999999999</v>
          </cell>
          <cell r="U1668">
            <v>2493226.2393439999</v>
          </cell>
          <cell r="V1668">
            <v>0</v>
          </cell>
        </row>
        <row r="1669">
          <cell r="B1669" t="str">
            <v>HSS127X50.8X6.4</v>
          </cell>
          <cell r="C1669">
            <v>15.625679999999999</v>
          </cell>
          <cell r="D1669">
            <v>1877.4156</v>
          </cell>
          <cell r="E1669">
            <v>0</v>
          </cell>
          <cell r="F1669">
            <v>0</v>
          </cell>
          <cell r="G1669">
            <v>0</v>
          </cell>
          <cell r="H1669">
            <v>0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3363149.9188479995</v>
          </cell>
          <cell r="N1669">
            <v>69972.763279999985</v>
          </cell>
          <cell r="O1669">
            <v>52930.216719999997</v>
          </cell>
          <cell r="P1669">
            <v>42.417999999999999</v>
          </cell>
          <cell r="Q1669">
            <v>765865.82310399995</v>
          </cell>
          <cell r="R1669">
            <v>36051.540800000002</v>
          </cell>
          <cell r="S1669">
            <v>30152.197759999999</v>
          </cell>
          <cell r="T1669">
            <v>20.2438</v>
          </cell>
          <cell r="U1669">
            <v>2151916.4703519996</v>
          </cell>
          <cell r="V1669">
            <v>0</v>
          </cell>
        </row>
        <row r="1670">
          <cell r="B1670" t="str">
            <v>HSS127X50.8X4.8</v>
          </cell>
          <cell r="C1670">
            <v>12.0987408</v>
          </cell>
          <cell r="D1670">
            <v>1445.1584</v>
          </cell>
          <cell r="E1670">
            <v>0</v>
          </cell>
          <cell r="F1670">
            <v>0</v>
          </cell>
          <cell r="G1670">
            <v>0</v>
          </cell>
          <cell r="H1670">
            <v>0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2705504.2663999996</v>
          </cell>
          <cell r="N1670">
            <v>55224.405679999996</v>
          </cell>
          <cell r="O1670">
            <v>42606.366399999999</v>
          </cell>
          <cell r="P1670">
            <v>43.18</v>
          </cell>
          <cell r="Q1670">
            <v>628509.45265599992</v>
          </cell>
          <cell r="R1670">
            <v>28677.361999999997</v>
          </cell>
          <cell r="S1670">
            <v>24744.466639999999</v>
          </cell>
          <cell r="T1670">
            <v>20.904199999999996</v>
          </cell>
          <cell r="U1670">
            <v>1727360.4162399999</v>
          </cell>
          <cell r="V1670">
            <v>0</v>
          </cell>
        </row>
        <row r="1671">
          <cell r="B1671" t="str">
            <v>HSS127X50.8X3.2</v>
          </cell>
          <cell r="C1671">
            <v>8.3336959999999998</v>
          </cell>
          <cell r="D1671">
            <v>993.54639999999995</v>
          </cell>
          <cell r="E1671">
            <v>0</v>
          </cell>
          <cell r="F1671">
            <v>0</v>
          </cell>
          <cell r="G1671">
            <v>0</v>
          </cell>
          <cell r="H1671">
            <v>0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1935476.12904</v>
          </cell>
          <cell r="N1671">
            <v>38837.341679999998</v>
          </cell>
          <cell r="O1671">
            <v>30479.939039999997</v>
          </cell>
          <cell r="P1671">
            <v>44.195999999999998</v>
          </cell>
          <cell r="Q1671">
            <v>457854.56815999997</v>
          </cell>
          <cell r="R1671">
            <v>20319.959359999997</v>
          </cell>
          <cell r="S1671">
            <v>18025.770400000001</v>
          </cell>
          <cell r="T1671">
            <v>21.539199999999997</v>
          </cell>
          <cell r="U1671">
            <v>1227882.7055199998</v>
          </cell>
          <cell r="V1671">
            <v>0</v>
          </cell>
        </row>
        <row r="1672">
          <cell r="B1672" t="str">
            <v>HSS114.3X114.3X12.7</v>
          </cell>
          <cell r="C1672">
            <v>37.055183999999997</v>
          </cell>
          <cell r="D1672">
            <v>4483.8620000000001</v>
          </cell>
          <cell r="E1672">
            <v>0</v>
          </cell>
          <cell r="F1672">
            <v>0</v>
          </cell>
          <cell r="G1672">
            <v>0</v>
          </cell>
          <cell r="H1672">
            <v>0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7533788.8033600003</v>
          </cell>
          <cell r="N1672">
            <v>167148.05279999998</v>
          </cell>
          <cell r="O1672">
            <v>131588.12391999998</v>
          </cell>
          <cell r="P1672">
            <v>40.893999999999998</v>
          </cell>
          <cell r="Q1672">
            <v>7533788.8033600003</v>
          </cell>
          <cell r="R1672">
            <v>167148.05279999998</v>
          </cell>
          <cell r="S1672">
            <v>131588.12391999998</v>
          </cell>
          <cell r="T1672">
            <v>40.893999999999998</v>
          </cell>
          <cell r="U1672">
            <v>13028043.62128</v>
          </cell>
          <cell r="V1672">
            <v>0</v>
          </cell>
        </row>
        <row r="1673">
          <cell r="B1673" t="str">
            <v>HSS114.3X114.3X9.5</v>
          </cell>
          <cell r="C1673">
            <v>29.316751999999997</v>
          </cell>
          <cell r="D1673">
            <v>3535.4767999999999</v>
          </cell>
          <cell r="E1673">
            <v>0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6368340.8116799993</v>
          </cell>
          <cell r="N1673">
            <v>136995.85503999997</v>
          </cell>
          <cell r="O1673">
            <v>111268.16455999999</v>
          </cell>
          <cell r="P1673">
            <v>42.417999999999999</v>
          </cell>
          <cell r="Q1673">
            <v>6368340.8116799993</v>
          </cell>
          <cell r="R1673">
            <v>136995.85503999997</v>
          </cell>
          <cell r="S1673">
            <v>111268.16455999999</v>
          </cell>
          <cell r="T1673">
            <v>42.417999999999999</v>
          </cell>
          <cell r="U1673">
            <v>10697147.637919998</v>
          </cell>
          <cell r="V1673">
            <v>0</v>
          </cell>
        </row>
        <row r="1674">
          <cell r="B1674" t="str">
            <v>HSS114.3X114.3X7.9</v>
          </cell>
          <cell r="C1674">
            <v>25.149903999999996</v>
          </cell>
          <cell r="D1674">
            <v>3019.3487999999998</v>
          </cell>
          <cell r="E1674">
            <v>0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5619124.2455999991</v>
          </cell>
          <cell r="N1674">
            <v>119133.95527999998</v>
          </cell>
          <cell r="O1674">
            <v>98322.383999999991</v>
          </cell>
          <cell r="P1674">
            <v>43.18</v>
          </cell>
          <cell r="Q1674">
            <v>5619124.2455999991</v>
          </cell>
          <cell r="R1674">
            <v>119133.95527999998</v>
          </cell>
          <cell r="S1674">
            <v>98322.383999999991</v>
          </cell>
          <cell r="T1674">
            <v>43.18</v>
          </cell>
          <cell r="U1674">
            <v>9281960.7908800002</v>
          </cell>
          <cell r="V1674">
            <v>0</v>
          </cell>
        </row>
        <row r="1675">
          <cell r="B1675" t="str">
            <v>HSS114.3X114.3X6.4</v>
          </cell>
          <cell r="C1675">
            <v>20.685424000000001</v>
          </cell>
          <cell r="D1675">
            <v>2477.4143999999997</v>
          </cell>
          <cell r="E1675">
            <v>0</v>
          </cell>
          <cell r="F1675">
            <v>0</v>
          </cell>
          <cell r="G1675">
            <v>0</v>
          </cell>
          <cell r="H1675">
            <v>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4745038.25184</v>
          </cell>
          <cell r="N1675">
            <v>99305.607839999982</v>
          </cell>
          <cell r="O1675">
            <v>83246.28512</v>
          </cell>
          <cell r="P1675">
            <v>43.942</v>
          </cell>
          <cell r="Q1675">
            <v>4745038.25184</v>
          </cell>
          <cell r="R1675">
            <v>99305.607839999982</v>
          </cell>
          <cell r="S1675">
            <v>83246.28512</v>
          </cell>
          <cell r="T1675">
            <v>43.942</v>
          </cell>
          <cell r="U1675">
            <v>7700281.3735999996</v>
          </cell>
          <cell r="V1675">
            <v>0</v>
          </cell>
        </row>
        <row r="1676">
          <cell r="B1676" t="str">
            <v>HSS114.3X114.3X4.8</v>
          </cell>
          <cell r="C1676">
            <v>15.923311999999997</v>
          </cell>
          <cell r="D1676">
            <v>1890.3188</v>
          </cell>
          <cell r="E1676">
            <v>0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3754407.4589119996</v>
          </cell>
          <cell r="N1676">
            <v>77183.071439999985</v>
          </cell>
          <cell r="O1676">
            <v>65712.126639999988</v>
          </cell>
          <cell r="P1676">
            <v>44.449999999999996</v>
          </cell>
          <cell r="Q1676">
            <v>3754407.4589119996</v>
          </cell>
          <cell r="R1676">
            <v>77183.071439999985</v>
          </cell>
          <cell r="S1676">
            <v>65712.126639999988</v>
          </cell>
          <cell r="T1676">
            <v>44.449999999999996</v>
          </cell>
          <cell r="U1676">
            <v>5993732.5286399992</v>
          </cell>
          <cell r="V1676">
            <v>0</v>
          </cell>
        </row>
        <row r="1677">
          <cell r="B1677" t="str">
            <v>HSS114.3X114.3X3.2</v>
          </cell>
          <cell r="C1677">
            <v>10.863567999999999</v>
          </cell>
          <cell r="D1677">
            <v>1290.32</v>
          </cell>
          <cell r="E1677">
            <v>0</v>
          </cell>
          <cell r="F1677">
            <v>0</v>
          </cell>
          <cell r="G1677">
            <v>0</v>
          </cell>
          <cell r="H1677">
            <v>0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2643069.5525599997</v>
          </cell>
          <cell r="N1677">
            <v>53585.699279999993</v>
          </cell>
          <cell r="O1677">
            <v>46211.520479999992</v>
          </cell>
          <cell r="P1677">
            <v>45.211999999999996</v>
          </cell>
          <cell r="Q1677">
            <v>2643069.5525599997</v>
          </cell>
          <cell r="R1677">
            <v>53585.699279999993</v>
          </cell>
          <cell r="S1677">
            <v>46211.520479999992</v>
          </cell>
          <cell r="T1677">
            <v>45.211999999999996</v>
          </cell>
          <cell r="U1677">
            <v>4129015.7419519997</v>
          </cell>
          <cell r="V1677">
            <v>0</v>
          </cell>
        </row>
        <row r="1678">
          <cell r="B1678" t="str">
            <v>HSS101.6X101.6X12.7</v>
          </cell>
          <cell r="C1678">
            <v>31.995439999999999</v>
          </cell>
          <cell r="D1678">
            <v>3883.8631999999993</v>
          </cell>
          <cell r="E1678">
            <v>0</v>
          </cell>
          <cell r="F1678">
            <v>0</v>
          </cell>
          <cell r="G1678">
            <v>0</v>
          </cell>
          <cell r="H1678">
            <v>0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4953153.9646399999</v>
          </cell>
          <cell r="N1678">
            <v>126180.39279999999</v>
          </cell>
          <cell r="O1678">
            <v>97830.772079999981</v>
          </cell>
          <cell r="P1678">
            <v>35.813999999999993</v>
          </cell>
          <cell r="Q1678">
            <v>4953153.9646399999</v>
          </cell>
          <cell r="R1678">
            <v>126180.39279999999</v>
          </cell>
          <cell r="S1678">
            <v>97830.772079999981</v>
          </cell>
          <cell r="T1678">
            <v>35.813999999999993</v>
          </cell>
          <cell r="U1678">
            <v>8740859.9375999998</v>
          </cell>
          <cell r="V1678">
            <v>0</v>
          </cell>
        </row>
        <row r="1679">
          <cell r="B1679" t="str">
            <v>HSS101.6X101.6X9.5</v>
          </cell>
          <cell r="C1679">
            <v>25.596351999999996</v>
          </cell>
          <cell r="D1679">
            <v>3083.8647999999998</v>
          </cell>
          <cell r="E1679">
            <v>0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4287183.6836799998</v>
          </cell>
          <cell r="N1679">
            <v>104713.33895999998</v>
          </cell>
          <cell r="O1679">
            <v>84065.638319999984</v>
          </cell>
          <cell r="P1679">
            <v>37.337999999999994</v>
          </cell>
          <cell r="Q1679">
            <v>4287183.6836799998</v>
          </cell>
          <cell r="R1679">
            <v>104713.33895999998</v>
          </cell>
          <cell r="S1679">
            <v>84065.638319999984</v>
          </cell>
          <cell r="T1679">
            <v>37.337999999999994</v>
          </cell>
          <cell r="U1679">
            <v>7284049.9479999989</v>
          </cell>
          <cell r="V1679">
            <v>0</v>
          </cell>
        </row>
        <row r="1680">
          <cell r="B1680" t="str">
            <v>HSS101.6X101.6X7.9</v>
          </cell>
          <cell r="C1680">
            <v>22.024768000000002</v>
          </cell>
          <cell r="D1680">
            <v>2645.1559999999995</v>
          </cell>
          <cell r="E1680">
            <v>0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3804355.2299839999</v>
          </cell>
          <cell r="N1680">
            <v>91603.687759999986</v>
          </cell>
          <cell r="O1680">
            <v>74888.88248</v>
          </cell>
          <cell r="P1680">
            <v>37.845999999999997</v>
          </cell>
          <cell r="Q1680">
            <v>3804355.2299839999</v>
          </cell>
          <cell r="R1680">
            <v>91603.687759999986</v>
          </cell>
          <cell r="S1680">
            <v>74888.88248</v>
          </cell>
          <cell r="T1680">
            <v>37.845999999999997</v>
          </cell>
          <cell r="U1680">
            <v>6368340.8116799993</v>
          </cell>
          <cell r="V1680">
            <v>0</v>
          </cell>
        </row>
        <row r="1681">
          <cell r="B1681" t="str">
            <v>HSS101.6X101.6X6.4</v>
          </cell>
          <cell r="C1681">
            <v>18.155551999999997</v>
          </cell>
          <cell r="D1681">
            <v>2174.1891999999998</v>
          </cell>
          <cell r="E1681">
            <v>0</v>
          </cell>
          <cell r="F1681">
            <v>0</v>
          </cell>
          <cell r="G1681">
            <v>0</v>
          </cell>
          <cell r="H1681">
            <v>0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3246605.1196799995</v>
          </cell>
          <cell r="N1681">
            <v>76855.330159999998</v>
          </cell>
          <cell r="O1681">
            <v>63909.549599999991</v>
          </cell>
          <cell r="P1681">
            <v>38.607999999999997</v>
          </cell>
          <cell r="Q1681">
            <v>3246605.1196799995</v>
          </cell>
          <cell r="R1681">
            <v>76855.330159999998</v>
          </cell>
          <cell r="S1681">
            <v>63909.549599999991</v>
          </cell>
          <cell r="T1681">
            <v>38.607999999999997</v>
          </cell>
          <cell r="U1681">
            <v>5327762.24768</v>
          </cell>
          <cell r="V1681">
            <v>0</v>
          </cell>
        </row>
        <row r="1682">
          <cell r="B1682" t="str">
            <v>HSS101.6X101.6X4.8</v>
          </cell>
          <cell r="C1682">
            <v>13.988704</v>
          </cell>
          <cell r="D1682">
            <v>1664.5128</v>
          </cell>
          <cell r="E1682">
            <v>0</v>
          </cell>
          <cell r="F1682">
            <v>0</v>
          </cell>
          <cell r="G1682">
            <v>0</v>
          </cell>
          <cell r="H1682">
            <v>0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2584797.1529759998</v>
          </cell>
          <cell r="N1682">
            <v>60140.52487999999</v>
          </cell>
          <cell r="O1682">
            <v>50799.898399999998</v>
          </cell>
          <cell r="P1682">
            <v>39.369999999999997</v>
          </cell>
          <cell r="Q1682">
            <v>2584797.1529759998</v>
          </cell>
          <cell r="R1682">
            <v>60140.52487999999</v>
          </cell>
          <cell r="S1682">
            <v>50799.898399999998</v>
          </cell>
          <cell r="T1682">
            <v>39.369999999999997</v>
          </cell>
          <cell r="U1682">
            <v>4145664.9989760001</v>
          </cell>
          <cell r="V1682">
            <v>0</v>
          </cell>
        </row>
        <row r="1683">
          <cell r="B1683" t="str">
            <v>HSS101.6X101.6X3.2</v>
          </cell>
          <cell r="C1683">
            <v>9.5986320000000003</v>
          </cell>
          <cell r="D1683">
            <v>1141.9331999999999</v>
          </cell>
          <cell r="E1683">
            <v>0</v>
          </cell>
          <cell r="F1683">
            <v>0</v>
          </cell>
          <cell r="G1683">
            <v>0</v>
          </cell>
          <cell r="H1683">
            <v>0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1831418.2726399999</v>
          </cell>
          <cell r="N1683">
            <v>41950.883839999995</v>
          </cell>
          <cell r="O1683">
            <v>36051.540800000002</v>
          </cell>
          <cell r="P1683">
            <v>40.131999999999998</v>
          </cell>
          <cell r="Q1683">
            <v>1831418.2726399999</v>
          </cell>
          <cell r="R1683">
            <v>41950.883839999995</v>
          </cell>
          <cell r="S1683">
            <v>36051.540800000002</v>
          </cell>
          <cell r="T1683">
            <v>40.131999999999998</v>
          </cell>
          <cell r="U1683">
            <v>2876159.1508959997</v>
          </cell>
          <cell r="V1683">
            <v>0</v>
          </cell>
        </row>
        <row r="1684">
          <cell r="B1684" t="str">
            <v>HSS101.6X76.2X9.5</v>
          </cell>
          <cell r="C1684">
            <v>21.727135999999998</v>
          </cell>
          <cell r="D1684">
            <v>2638.7043999999996</v>
          </cell>
          <cell r="E1684">
            <v>0</v>
          </cell>
          <cell r="F1684">
            <v>0</v>
          </cell>
          <cell r="G1684">
            <v>0</v>
          </cell>
          <cell r="H1684">
            <v>0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3300715.2050079997</v>
          </cell>
          <cell r="N1684">
            <v>83901.76767999999</v>
          </cell>
          <cell r="O1684">
            <v>65056.644079999998</v>
          </cell>
          <cell r="P1684">
            <v>35.305999999999997</v>
          </cell>
          <cell r="Q1684">
            <v>2085319.4422559997</v>
          </cell>
          <cell r="R1684">
            <v>68497.927519999983</v>
          </cell>
          <cell r="S1684">
            <v>54732.793759999993</v>
          </cell>
          <cell r="T1684">
            <v>28.194000000000003</v>
          </cell>
          <cell r="U1684">
            <v>4412053.1113599995</v>
          </cell>
          <cell r="V1684">
            <v>0</v>
          </cell>
        </row>
        <row r="1685">
          <cell r="B1685" t="str">
            <v>HSS101.6X76.2X7.9</v>
          </cell>
          <cell r="C1685">
            <v>18.899631999999997</v>
          </cell>
          <cell r="D1685">
            <v>2270.9631999999997</v>
          </cell>
          <cell r="E1685">
            <v>0</v>
          </cell>
          <cell r="F1685">
            <v>0</v>
          </cell>
          <cell r="G1685">
            <v>0</v>
          </cell>
          <cell r="H1685">
            <v>0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2971892.3787839995</v>
          </cell>
          <cell r="N1685">
            <v>73905.658639999994</v>
          </cell>
          <cell r="O1685">
            <v>58501.818479999994</v>
          </cell>
          <cell r="P1685">
            <v>36.067999999999998</v>
          </cell>
          <cell r="Q1685">
            <v>1881366.0437119997</v>
          </cell>
          <cell r="R1685">
            <v>60468.266159999992</v>
          </cell>
          <cell r="S1685">
            <v>49488.933279999997</v>
          </cell>
          <cell r="T1685">
            <v>28.701999999999995</v>
          </cell>
          <cell r="U1685">
            <v>3916737.7148959995</v>
          </cell>
          <cell r="V1685">
            <v>0</v>
          </cell>
        </row>
        <row r="1686">
          <cell r="B1686" t="str">
            <v>HSS101.6X76.2X6.4</v>
          </cell>
          <cell r="C1686">
            <v>15.625679999999999</v>
          </cell>
          <cell r="D1686">
            <v>1877.4156</v>
          </cell>
          <cell r="E1686">
            <v>0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2559823.2674400001</v>
          </cell>
          <cell r="N1686">
            <v>62434.713839999997</v>
          </cell>
          <cell r="O1686">
            <v>50308.286479999995</v>
          </cell>
          <cell r="P1686">
            <v>36.83</v>
          </cell>
          <cell r="Q1686">
            <v>1627464.8740959999</v>
          </cell>
          <cell r="R1686">
            <v>51127.63968</v>
          </cell>
          <cell r="S1686">
            <v>42770.237039999993</v>
          </cell>
          <cell r="T1686">
            <v>29.463999999999995</v>
          </cell>
          <cell r="U1686">
            <v>3313202.1477759997</v>
          </cell>
          <cell r="V1686">
            <v>0</v>
          </cell>
        </row>
        <row r="1687">
          <cell r="B1687" t="str">
            <v>HSS101.6X76.2X4.8</v>
          </cell>
          <cell r="C1687">
            <v>12.0987408</v>
          </cell>
          <cell r="D1687">
            <v>1445.1584</v>
          </cell>
          <cell r="E1687">
            <v>0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2052020.9282079998</v>
          </cell>
          <cell r="N1687">
            <v>49161.191999999995</v>
          </cell>
          <cell r="O1687">
            <v>40476.04808</v>
          </cell>
          <cell r="P1687">
            <v>37.845999999999997</v>
          </cell>
          <cell r="Q1687">
            <v>1315291.3048959998</v>
          </cell>
          <cell r="R1687">
            <v>40312.177439999992</v>
          </cell>
          <cell r="S1687">
            <v>34412.8344</v>
          </cell>
          <cell r="T1687">
            <v>30.225999999999996</v>
          </cell>
          <cell r="U1687">
            <v>2605608.7242559996</v>
          </cell>
          <cell r="V1687">
            <v>0</v>
          </cell>
        </row>
        <row r="1688">
          <cell r="B1688" t="str">
            <v>HSS101.6X76.2X3.2</v>
          </cell>
          <cell r="C1688">
            <v>8.3336959999999998</v>
          </cell>
          <cell r="D1688">
            <v>993.54639999999995</v>
          </cell>
          <cell r="E1688">
            <v>0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1465134.6181119999</v>
          </cell>
          <cell r="N1688">
            <v>34576.705039999993</v>
          </cell>
          <cell r="O1688">
            <v>28841.232639999998</v>
          </cell>
          <cell r="P1688">
            <v>38.607999999999997</v>
          </cell>
          <cell r="Q1688">
            <v>944845.33611199993</v>
          </cell>
          <cell r="R1688">
            <v>28349.620719999995</v>
          </cell>
          <cell r="S1688">
            <v>24744.466639999999</v>
          </cell>
          <cell r="T1688">
            <v>30.733999999999998</v>
          </cell>
          <cell r="U1688">
            <v>1823093.6441279997</v>
          </cell>
          <cell r="V1688">
            <v>0</v>
          </cell>
        </row>
        <row r="1689">
          <cell r="B1689" t="str">
            <v>HSS101.6X63.5X7.9</v>
          </cell>
          <cell r="C1689">
            <v>17.262656</v>
          </cell>
          <cell r="D1689">
            <v>2083.8667999999998</v>
          </cell>
          <cell r="E1689">
            <v>0</v>
          </cell>
          <cell r="F1689">
            <v>0</v>
          </cell>
          <cell r="G1689">
            <v>0</v>
          </cell>
          <cell r="H1689">
            <v>0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2551498.6389279999</v>
          </cell>
          <cell r="N1689">
            <v>65056.644079999998</v>
          </cell>
          <cell r="O1689">
            <v>50308.286479999995</v>
          </cell>
          <cell r="P1689">
            <v>35.051999999999992</v>
          </cell>
          <cell r="Q1689">
            <v>1202908.8199839999</v>
          </cell>
          <cell r="R1689">
            <v>46703.132399999995</v>
          </cell>
          <cell r="S1689">
            <v>38017.988479999993</v>
          </cell>
          <cell r="T1689">
            <v>24.053799999999999</v>
          </cell>
          <cell r="U1689">
            <v>2817886.7513119997</v>
          </cell>
          <cell r="V1689">
            <v>0</v>
          </cell>
        </row>
        <row r="1690">
          <cell r="B1690" t="str">
            <v>HSS101.6X63.5X6.4</v>
          </cell>
          <cell r="C1690">
            <v>14.330980800000001</v>
          </cell>
          <cell r="D1690">
            <v>1722.5771999999999</v>
          </cell>
          <cell r="E1690">
            <v>0</v>
          </cell>
          <cell r="F1690">
            <v>0</v>
          </cell>
          <cell r="G1690">
            <v>0</v>
          </cell>
          <cell r="H1690">
            <v>0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2214351.184192</v>
          </cell>
          <cell r="N1690">
            <v>55388.27631999999</v>
          </cell>
          <cell r="O1690">
            <v>43589.590239999998</v>
          </cell>
          <cell r="P1690">
            <v>35.813999999999993</v>
          </cell>
          <cell r="Q1690">
            <v>1053065.5067679998</v>
          </cell>
          <cell r="R1690">
            <v>39820.565519999996</v>
          </cell>
          <cell r="S1690">
            <v>33101.869279999999</v>
          </cell>
          <cell r="T1690">
            <v>24.714199999999998</v>
          </cell>
          <cell r="U1690">
            <v>2405817.6399679999</v>
          </cell>
          <cell r="V1690">
            <v>0</v>
          </cell>
        </row>
        <row r="1691">
          <cell r="B1691" t="str">
            <v>HSS101.6X63.5X4.8</v>
          </cell>
          <cell r="C1691">
            <v>11.1463184</v>
          </cell>
          <cell r="D1691">
            <v>1329.0296000000001</v>
          </cell>
          <cell r="E1691">
            <v>0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1789795.1300799998</v>
          </cell>
          <cell r="N1691">
            <v>43753.460879999991</v>
          </cell>
          <cell r="O1691">
            <v>35232.187599999997</v>
          </cell>
          <cell r="P1691">
            <v>36.575999999999993</v>
          </cell>
          <cell r="Q1691">
            <v>857436.73673599993</v>
          </cell>
          <cell r="R1691">
            <v>31627.033519999997</v>
          </cell>
          <cell r="S1691">
            <v>27038.655599999995</v>
          </cell>
          <cell r="T1691">
            <v>25.374599999999997</v>
          </cell>
          <cell r="U1691">
            <v>1910502.2435039997</v>
          </cell>
          <cell r="V1691">
            <v>0</v>
          </cell>
        </row>
        <row r="1692">
          <cell r="B1692" t="str">
            <v>HSS101.6X50.8X9.5</v>
          </cell>
          <cell r="C1692">
            <v>18.006736</v>
          </cell>
          <cell r="D1692">
            <v>2187.0924</v>
          </cell>
          <cell r="E1692">
            <v>0</v>
          </cell>
          <cell r="F1692">
            <v>0</v>
          </cell>
          <cell r="G1692">
            <v>0</v>
          </cell>
          <cell r="H1692">
            <v>0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2330895.9833599995</v>
          </cell>
          <cell r="N1692">
            <v>62926.325759999992</v>
          </cell>
          <cell r="O1692">
            <v>45883.77919999999</v>
          </cell>
          <cell r="P1692">
            <v>32.765999999999998</v>
          </cell>
          <cell r="Q1692">
            <v>749216.5660799999</v>
          </cell>
          <cell r="R1692">
            <v>37854.117839999999</v>
          </cell>
          <cell r="S1692">
            <v>29496.715199999999</v>
          </cell>
          <cell r="T1692">
            <v>18.516599999999997</v>
          </cell>
          <cell r="U1692">
            <v>2010397.7856479997</v>
          </cell>
          <cell r="V1692">
            <v>0</v>
          </cell>
        </row>
        <row r="1693">
          <cell r="B1693" t="str">
            <v>HSS101.6X50.8X7.9</v>
          </cell>
          <cell r="C1693">
            <v>15.625679999999999</v>
          </cell>
          <cell r="D1693">
            <v>1896.7703999999999</v>
          </cell>
          <cell r="E1693">
            <v>0</v>
          </cell>
          <cell r="F1693">
            <v>0</v>
          </cell>
          <cell r="G1693">
            <v>0</v>
          </cell>
          <cell r="H1693">
            <v>0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2135267.2133279997</v>
          </cell>
          <cell r="N1693">
            <v>56207.629519999995</v>
          </cell>
          <cell r="O1693">
            <v>41950.883839999995</v>
          </cell>
          <cell r="P1693">
            <v>33.527999999999999</v>
          </cell>
          <cell r="Q1693">
            <v>695106.48075199989</v>
          </cell>
          <cell r="R1693">
            <v>34085.093119999998</v>
          </cell>
          <cell r="S1693">
            <v>27366.396879999997</v>
          </cell>
          <cell r="T1693">
            <v>19.151599999999998</v>
          </cell>
          <cell r="U1693">
            <v>1831418.2726399999</v>
          </cell>
          <cell r="V1693">
            <v>0</v>
          </cell>
        </row>
        <row r="1694">
          <cell r="B1694" t="str">
            <v>HSS101.6X50.8X6.4</v>
          </cell>
          <cell r="C1694">
            <v>13.066044799999998</v>
          </cell>
          <cell r="D1694">
            <v>1574.1904</v>
          </cell>
          <cell r="E1694">
            <v>0</v>
          </cell>
          <cell r="F1694">
            <v>0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1868879.1009439998</v>
          </cell>
          <cell r="N1694">
            <v>48177.968159999997</v>
          </cell>
          <cell r="O1694">
            <v>36870.894</v>
          </cell>
          <cell r="P1694">
            <v>34.544000000000004</v>
          </cell>
          <cell r="Q1694">
            <v>616022.50988799997</v>
          </cell>
          <cell r="R1694">
            <v>29332.844559999998</v>
          </cell>
          <cell r="S1694">
            <v>24252.854719999996</v>
          </cell>
          <cell r="T1694">
            <v>19.7866</v>
          </cell>
          <cell r="U1694">
            <v>1590004.0457919997</v>
          </cell>
          <cell r="V1694">
            <v>0</v>
          </cell>
        </row>
        <row r="1695">
          <cell r="B1695" t="str">
            <v>HSS101.6X50.8X4.8</v>
          </cell>
          <cell r="C1695">
            <v>10.193895999999999</v>
          </cell>
          <cell r="D1695">
            <v>1219.3524</v>
          </cell>
          <cell r="E1695">
            <v>0</v>
          </cell>
          <cell r="F1695">
            <v>0</v>
          </cell>
          <cell r="G1695">
            <v>0</v>
          </cell>
          <cell r="H1695">
            <v>0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1523407.0176959999</v>
          </cell>
          <cell r="N1695">
            <v>38345.729759999995</v>
          </cell>
          <cell r="O1695">
            <v>29988.327119999998</v>
          </cell>
          <cell r="P1695">
            <v>35.305999999999997</v>
          </cell>
          <cell r="Q1695">
            <v>507802.33923199994</v>
          </cell>
          <cell r="R1695">
            <v>23433.501519999998</v>
          </cell>
          <cell r="S1695">
            <v>19992.218079999999</v>
          </cell>
          <cell r="T1695">
            <v>20.421600000000002</v>
          </cell>
          <cell r="U1695">
            <v>1281992.790848</v>
          </cell>
          <cell r="V1695">
            <v>0</v>
          </cell>
        </row>
        <row r="1696">
          <cell r="B1696" t="str">
            <v>HSS101.6X50.8X3.2</v>
          </cell>
          <cell r="C1696">
            <v>7.0687599999999993</v>
          </cell>
          <cell r="D1696">
            <v>838.70799999999997</v>
          </cell>
          <cell r="E1696">
            <v>0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1103013.2778399999</v>
          </cell>
          <cell r="N1696">
            <v>27202.526239999996</v>
          </cell>
          <cell r="O1696">
            <v>21630.924479999998</v>
          </cell>
          <cell r="P1696">
            <v>36.321999999999996</v>
          </cell>
          <cell r="Q1696">
            <v>373775.82018879999</v>
          </cell>
          <cell r="R1696">
            <v>16714.80528</v>
          </cell>
          <cell r="S1696">
            <v>14715.583471999998</v>
          </cell>
          <cell r="T1696">
            <v>21.081999999999997</v>
          </cell>
          <cell r="U1696">
            <v>915709.13631999993</v>
          </cell>
          <cell r="V1696">
            <v>0</v>
          </cell>
        </row>
        <row r="1697">
          <cell r="B1697" t="str">
            <v>HSS88.9X88.9X9.5</v>
          </cell>
          <cell r="C1697">
            <v>21.727135999999998</v>
          </cell>
          <cell r="D1697">
            <v>2638.7043999999996</v>
          </cell>
          <cell r="E1697">
            <v>0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2701341.9521439997</v>
          </cell>
          <cell r="N1697">
            <v>76855.330159999998</v>
          </cell>
          <cell r="O1697">
            <v>60796.007439999994</v>
          </cell>
          <cell r="P1697">
            <v>32.003999999999998</v>
          </cell>
          <cell r="Q1697">
            <v>2701341.9521439997</v>
          </cell>
          <cell r="R1697">
            <v>76855.330159999998</v>
          </cell>
          <cell r="S1697">
            <v>60796.007439999994</v>
          </cell>
          <cell r="T1697">
            <v>32.003999999999998</v>
          </cell>
          <cell r="U1697">
            <v>4661791.966719999</v>
          </cell>
          <cell r="V1697">
            <v>0</v>
          </cell>
        </row>
        <row r="1698">
          <cell r="B1698" t="str">
            <v>HSS88.9X88.9X7.9</v>
          </cell>
          <cell r="C1698">
            <v>18.899631999999997</v>
          </cell>
          <cell r="D1698">
            <v>2270.9631999999997</v>
          </cell>
          <cell r="E1698">
            <v>0</v>
          </cell>
          <cell r="F1698">
            <v>0</v>
          </cell>
          <cell r="G1698">
            <v>0</v>
          </cell>
          <cell r="H1698">
            <v>0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2430791.5255039996</v>
          </cell>
          <cell r="N1698">
            <v>67842.444959999993</v>
          </cell>
          <cell r="O1698">
            <v>54732.793759999993</v>
          </cell>
          <cell r="P1698">
            <v>32.765999999999998</v>
          </cell>
          <cell r="Q1698">
            <v>2430791.5255039996</v>
          </cell>
          <cell r="R1698">
            <v>67842.444959999993</v>
          </cell>
          <cell r="S1698">
            <v>54732.793759999993</v>
          </cell>
          <cell r="T1698">
            <v>32.765999999999998</v>
          </cell>
          <cell r="U1698">
            <v>4116528.7991839997</v>
          </cell>
          <cell r="V1698">
            <v>0</v>
          </cell>
        </row>
        <row r="1699">
          <cell r="B1699" t="str">
            <v>HSS88.9X88.9X6.4</v>
          </cell>
          <cell r="C1699">
            <v>15.625679999999999</v>
          </cell>
          <cell r="D1699">
            <v>1877.4156</v>
          </cell>
          <cell r="E1699">
            <v>0</v>
          </cell>
          <cell r="F1699">
            <v>0</v>
          </cell>
          <cell r="G1699">
            <v>0</v>
          </cell>
          <cell r="H1699">
            <v>0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2097806.385024</v>
          </cell>
          <cell r="N1699">
            <v>57354.723999999995</v>
          </cell>
          <cell r="O1699">
            <v>47194.744319999991</v>
          </cell>
          <cell r="P1699">
            <v>33.527999999999999</v>
          </cell>
          <cell r="Q1699">
            <v>2097806.385024</v>
          </cell>
          <cell r="R1699">
            <v>57354.723999999995</v>
          </cell>
          <cell r="S1699">
            <v>47194.744319999991</v>
          </cell>
          <cell r="T1699">
            <v>33.527999999999999</v>
          </cell>
          <cell r="U1699">
            <v>3475532.4037599997</v>
          </cell>
          <cell r="V1699">
            <v>0</v>
          </cell>
        </row>
        <row r="1700">
          <cell r="B1700" t="str">
            <v>HSS88.9X88.9X4.8</v>
          </cell>
          <cell r="C1700">
            <v>12.0987408</v>
          </cell>
          <cell r="D1700">
            <v>1445.1584</v>
          </cell>
          <cell r="E1700">
            <v>0</v>
          </cell>
          <cell r="F1700">
            <v>0</v>
          </cell>
          <cell r="G1700">
            <v>0</v>
          </cell>
          <cell r="H1700">
            <v>0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1685737.2736799999</v>
          </cell>
          <cell r="N1700">
            <v>45228.296639999993</v>
          </cell>
          <cell r="O1700">
            <v>37854.117839999999</v>
          </cell>
          <cell r="P1700">
            <v>34.29</v>
          </cell>
          <cell r="Q1700">
            <v>1685737.2736799999</v>
          </cell>
          <cell r="R1700">
            <v>45228.296639999993</v>
          </cell>
          <cell r="S1700">
            <v>37854.117839999999</v>
          </cell>
          <cell r="T1700">
            <v>34.29</v>
          </cell>
          <cell r="U1700">
            <v>2730478.1519359997</v>
          </cell>
          <cell r="V1700">
            <v>0</v>
          </cell>
        </row>
        <row r="1701">
          <cell r="B1701" t="str">
            <v>HSS88.9X88.9X3.2</v>
          </cell>
          <cell r="C1701">
            <v>8.3336959999999998</v>
          </cell>
          <cell r="D1701">
            <v>993.54639999999995</v>
          </cell>
          <cell r="E1701">
            <v>0</v>
          </cell>
          <cell r="F1701">
            <v>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1207071.1342399998</v>
          </cell>
          <cell r="N1701">
            <v>31627.033519999997</v>
          </cell>
          <cell r="O1701">
            <v>27202.526239999996</v>
          </cell>
          <cell r="P1701">
            <v>34.798000000000002</v>
          </cell>
          <cell r="Q1701">
            <v>1207071.1342399998</v>
          </cell>
          <cell r="R1701">
            <v>31627.033519999997</v>
          </cell>
          <cell r="S1701">
            <v>27202.526239999996</v>
          </cell>
          <cell r="T1701">
            <v>34.798000000000002</v>
          </cell>
          <cell r="U1701">
            <v>1906339.9292479998</v>
          </cell>
          <cell r="V1701">
            <v>0</v>
          </cell>
        </row>
        <row r="1702">
          <cell r="B1702" t="str">
            <v>HSS88.9X63.5X9.5</v>
          </cell>
          <cell r="C1702">
            <v>18.006736</v>
          </cell>
          <cell r="D1702">
            <v>2187.0924</v>
          </cell>
          <cell r="E1702">
            <v>0</v>
          </cell>
          <cell r="F1702">
            <v>0</v>
          </cell>
          <cell r="G1702">
            <v>0</v>
          </cell>
          <cell r="H1702">
            <v>0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1977099.2715999999</v>
          </cell>
          <cell r="N1702">
            <v>58829.559759999989</v>
          </cell>
          <cell r="O1702">
            <v>44572.814079999996</v>
          </cell>
          <cell r="P1702">
            <v>29.971999999999998</v>
          </cell>
          <cell r="Q1702">
            <v>1152961.0489119999</v>
          </cell>
          <cell r="R1702">
            <v>46211.520479999992</v>
          </cell>
          <cell r="S1702">
            <v>36215.411439999996</v>
          </cell>
          <cell r="T1702">
            <v>22.961600000000001</v>
          </cell>
          <cell r="U1702">
            <v>2563985.581696</v>
          </cell>
          <cell r="V1702">
            <v>0</v>
          </cell>
        </row>
        <row r="1703">
          <cell r="B1703" t="str">
            <v>HSS88.9X63.5X7.9</v>
          </cell>
          <cell r="C1703">
            <v>15.625679999999999</v>
          </cell>
          <cell r="D1703">
            <v>1896.7703999999999</v>
          </cell>
          <cell r="E1703">
            <v>0</v>
          </cell>
          <cell r="F1703">
            <v>0</v>
          </cell>
          <cell r="G1703">
            <v>0</v>
          </cell>
          <cell r="H1703">
            <v>0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1806444.3871039997</v>
          </cell>
          <cell r="N1703">
            <v>52438.604800000001</v>
          </cell>
          <cell r="O1703">
            <v>40639.918719999994</v>
          </cell>
          <cell r="P1703">
            <v>30.987999999999996</v>
          </cell>
          <cell r="Q1703">
            <v>1057227.8210239999</v>
          </cell>
          <cell r="R1703">
            <v>41295.401279999998</v>
          </cell>
          <cell r="S1703">
            <v>33265.739919999993</v>
          </cell>
          <cell r="T1703">
            <v>23.622</v>
          </cell>
          <cell r="U1703">
            <v>2301759.783568</v>
          </cell>
          <cell r="V1703">
            <v>0</v>
          </cell>
        </row>
        <row r="1704">
          <cell r="B1704" t="str">
            <v>HSS88.9X63.5X6.4</v>
          </cell>
          <cell r="C1704">
            <v>13.066044799999998</v>
          </cell>
          <cell r="D1704">
            <v>1574.1904</v>
          </cell>
          <cell r="E1704">
            <v>0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1577517.1030239998</v>
          </cell>
          <cell r="N1704">
            <v>44900.555359999998</v>
          </cell>
          <cell r="O1704">
            <v>35559.928879999992</v>
          </cell>
          <cell r="P1704">
            <v>31.75</v>
          </cell>
          <cell r="Q1704">
            <v>928196.07908799988</v>
          </cell>
          <cell r="R1704">
            <v>35396.058239999998</v>
          </cell>
          <cell r="S1704">
            <v>29168.973919999997</v>
          </cell>
          <cell r="T1704">
            <v>24.282399999999999</v>
          </cell>
          <cell r="U1704">
            <v>1977099.2715999999</v>
          </cell>
          <cell r="V1704">
            <v>0</v>
          </cell>
        </row>
        <row r="1705">
          <cell r="B1705" t="str">
            <v>HSS88.9X63.5X4.8</v>
          </cell>
          <cell r="C1705">
            <v>10.193895999999999</v>
          </cell>
          <cell r="D1705">
            <v>1219.3524</v>
          </cell>
          <cell r="E1705">
            <v>0</v>
          </cell>
          <cell r="F1705">
            <v>0</v>
          </cell>
          <cell r="G1705">
            <v>0</v>
          </cell>
          <cell r="H1705">
            <v>0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1286155.1051039998</v>
          </cell>
          <cell r="N1705">
            <v>35723.79952</v>
          </cell>
          <cell r="O1705">
            <v>28841.232639999998</v>
          </cell>
          <cell r="P1705">
            <v>32.512</v>
          </cell>
          <cell r="Q1705">
            <v>757541.19459199999</v>
          </cell>
          <cell r="R1705">
            <v>28185.750079999998</v>
          </cell>
          <cell r="S1705">
            <v>23925.113439999997</v>
          </cell>
          <cell r="T1705">
            <v>24.9682</v>
          </cell>
          <cell r="U1705">
            <v>1573354.7887679997</v>
          </cell>
          <cell r="V1705">
            <v>0</v>
          </cell>
        </row>
        <row r="1706">
          <cell r="B1706" t="str">
            <v>HSS88.9X63.5X3.2</v>
          </cell>
          <cell r="C1706">
            <v>7.0687599999999993</v>
          </cell>
          <cell r="D1706">
            <v>838.70799999999997</v>
          </cell>
          <cell r="E1706">
            <v>0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928196.07908799988</v>
          </cell>
          <cell r="N1706">
            <v>25236.078559999998</v>
          </cell>
          <cell r="O1706">
            <v>20975.441919999997</v>
          </cell>
          <cell r="P1706">
            <v>33.274000000000001</v>
          </cell>
          <cell r="Q1706">
            <v>553587.79604799999</v>
          </cell>
          <cell r="R1706">
            <v>19992.218079999999</v>
          </cell>
          <cell r="S1706">
            <v>17370.287840000001</v>
          </cell>
          <cell r="T1706">
            <v>25.654</v>
          </cell>
          <cell r="U1706">
            <v>1111337.9063519998</v>
          </cell>
          <cell r="V1706">
            <v>0</v>
          </cell>
        </row>
        <row r="1707">
          <cell r="B1707" t="str">
            <v>HSS76.2X76.2X9.5</v>
          </cell>
          <cell r="C1707">
            <v>18.006736</v>
          </cell>
          <cell r="D1707">
            <v>2187.0924</v>
          </cell>
          <cell r="E1707">
            <v>0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1573354.7887679997</v>
          </cell>
          <cell r="N1707">
            <v>53257.957999999999</v>
          </cell>
          <cell r="O1707">
            <v>41295.401279999998</v>
          </cell>
          <cell r="P1707">
            <v>26.923999999999999</v>
          </cell>
          <cell r="Q1707">
            <v>1573354.7887679997</v>
          </cell>
          <cell r="R1707">
            <v>53257.957999999999</v>
          </cell>
          <cell r="S1707">
            <v>41295.401279999998</v>
          </cell>
          <cell r="T1707">
            <v>26.923999999999999</v>
          </cell>
          <cell r="U1707">
            <v>2763776.6659839996</v>
          </cell>
          <cell r="V1707">
            <v>0</v>
          </cell>
        </row>
        <row r="1708">
          <cell r="B1708" t="str">
            <v>HSS76.2X76.2X7.9</v>
          </cell>
          <cell r="C1708">
            <v>15.625679999999999</v>
          </cell>
          <cell r="D1708">
            <v>1896.7703999999999</v>
          </cell>
          <cell r="E1708">
            <v>0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1435998.4183199999</v>
          </cell>
          <cell r="N1708">
            <v>47522.485599999993</v>
          </cell>
          <cell r="O1708">
            <v>37690.247199999991</v>
          </cell>
          <cell r="P1708">
            <v>27.431999999999999</v>
          </cell>
          <cell r="Q1708">
            <v>1435998.4183199999</v>
          </cell>
          <cell r="R1708">
            <v>47522.485599999993</v>
          </cell>
          <cell r="S1708">
            <v>37690.247199999991</v>
          </cell>
          <cell r="T1708">
            <v>27.431999999999999</v>
          </cell>
          <cell r="U1708">
            <v>2472414.6680640001</v>
          </cell>
          <cell r="V1708">
            <v>0</v>
          </cell>
        </row>
        <row r="1709">
          <cell r="B1709" t="str">
            <v>HSS76.2X76.2X6.4</v>
          </cell>
          <cell r="C1709">
            <v>13.066044799999998</v>
          </cell>
          <cell r="D1709">
            <v>1574.1904</v>
          </cell>
          <cell r="E1709">
            <v>0</v>
          </cell>
          <cell r="F1709">
            <v>0</v>
          </cell>
          <cell r="G1709">
            <v>0</v>
          </cell>
          <cell r="H1709">
            <v>0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1257018.9053119998</v>
          </cell>
          <cell r="N1709">
            <v>40639.918719999994</v>
          </cell>
          <cell r="O1709">
            <v>32937.998639999991</v>
          </cell>
          <cell r="P1709">
            <v>28.194000000000003</v>
          </cell>
          <cell r="Q1709">
            <v>1257018.9053119998</v>
          </cell>
          <cell r="R1709">
            <v>40639.918719999994</v>
          </cell>
          <cell r="S1709">
            <v>32937.998639999991</v>
          </cell>
          <cell r="T1709">
            <v>28.194000000000003</v>
          </cell>
          <cell r="U1709">
            <v>2114455.6420479999</v>
          </cell>
          <cell r="V1709">
            <v>0</v>
          </cell>
        </row>
        <row r="1710">
          <cell r="B1710" t="str">
            <v>HSS76.2X76.2X4.8</v>
          </cell>
          <cell r="C1710">
            <v>10.193895999999999</v>
          </cell>
          <cell r="D1710">
            <v>1219.3524</v>
          </cell>
          <cell r="E1710">
            <v>0</v>
          </cell>
          <cell r="F1710">
            <v>0</v>
          </cell>
          <cell r="G1710">
            <v>0</v>
          </cell>
          <cell r="H1710">
            <v>0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1023929.3069759998</v>
          </cell>
          <cell r="N1710">
            <v>32282.516079999998</v>
          </cell>
          <cell r="O1710">
            <v>26874.784959999997</v>
          </cell>
          <cell r="P1710">
            <v>28.955999999999996</v>
          </cell>
          <cell r="Q1710">
            <v>1023929.3069759998</v>
          </cell>
          <cell r="R1710">
            <v>32282.516079999998</v>
          </cell>
          <cell r="S1710">
            <v>26874.784959999997</v>
          </cell>
          <cell r="T1710">
            <v>28.955999999999996</v>
          </cell>
          <cell r="U1710">
            <v>1677412.6451679999</v>
          </cell>
          <cell r="V1710">
            <v>0</v>
          </cell>
        </row>
        <row r="1711">
          <cell r="B1711" t="str">
            <v>HSS76.2X76.2X3.2</v>
          </cell>
          <cell r="C1711">
            <v>7.0687599999999993</v>
          </cell>
          <cell r="D1711">
            <v>838.70799999999997</v>
          </cell>
          <cell r="E1711">
            <v>0</v>
          </cell>
          <cell r="F1711">
            <v>0</v>
          </cell>
          <cell r="G1711">
            <v>0</v>
          </cell>
          <cell r="H1711">
            <v>0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740891.93756799994</v>
          </cell>
          <cell r="N1711">
            <v>22941.889599999995</v>
          </cell>
          <cell r="O1711">
            <v>19500.606159999996</v>
          </cell>
          <cell r="P1711">
            <v>29.717999999999996</v>
          </cell>
          <cell r="Q1711">
            <v>740891.93756799994</v>
          </cell>
          <cell r="R1711">
            <v>22941.889599999995</v>
          </cell>
          <cell r="S1711">
            <v>19500.606159999996</v>
          </cell>
          <cell r="T1711">
            <v>29.717999999999996</v>
          </cell>
          <cell r="U1711">
            <v>1182097.2487039999</v>
          </cell>
          <cell r="V1711">
            <v>0</v>
          </cell>
        </row>
        <row r="1712">
          <cell r="B1712" t="str">
            <v>HSS76.2X63.5X7.9</v>
          </cell>
          <cell r="C1712">
            <v>14.077993600000001</v>
          </cell>
          <cell r="D1712">
            <v>1703.2224000000001</v>
          </cell>
          <cell r="E1712">
            <v>0</v>
          </cell>
          <cell r="F1712">
            <v>0</v>
          </cell>
          <cell r="G1712">
            <v>0</v>
          </cell>
          <cell r="H1712">
            <v>0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1215395.7627519998</v>
          </cell>
          <cell r="N1712">
            <v>41131.53063999999</v>
          </cell>
          <cell r="O1712">
            <v>31790.904159999995</v>
          </cell>
          <cell r="P1712">
            <v>26.669999999999998</v>
          </cell>
          <cell r="Q1712">
            <v>907384.50780799997</v>
          </cell>
          <cell r="R1712">
            <v>36051.540800000002</v>
          </cell>
          <cell r="S1712">
            <v>28513.491359999996</v>
          </cell>
          <cell r="T1712">
            <v>23.063199999999998</v>
          </cell>
          <cell r="U1712">
            <v>1806444.3871039997</v>
          </cell>
          <cell r="V1712">
            <v>0</v>
          </cell>
        </row>
        <row r="1713">
          <cell r="B1713" t="str">
            <v>HSS76.2X63.5X6.4</v>
          </cell>
          <cell r="C1713">
            <v>11.8011088</v>
          </cell>
          <cell r="D1713">
            <v>1425.8036</v>
          </cell>
          <cell r="E1713">
            <v>0</v>
          </cell>
          <cell r="F1713">
            <v>0</v>
          </cell>
          <cell r="G1713">
            <v>0</v>
          </cell>
          <cell r="H1713">
            <v>0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1069714.7637919998</v>
          </cell>
          <cell r="N1713">
            <v>35396.058239999998</v>
          </cell>
          <cell r="O1713">
            <v>28185.750079999998</v>
          </cell>
          <cell r="P1713">
            <v>27.431999999999999</v>
          </cell>
          <cell r="Q1713">
            <v>803326.65140799992</v>
          </cell>
          <cell r="R1713">
            <v>31135.421599999994</v>
          </cell>
          <cell r="S1713">
            <v>25236.078559999998</v>
          </cell>
          <cell r="T1713">
            <v>23.748999999999999</v>
          </cell>
          <cell r="U1713">
            <v>1556705.531744</v>
          </cell>
          <cell r="V1713">
            <v>0</v>
          </cell>
        </row>
        <row r="1714">
          <cell r="B1714" t="str">
            <v>HSS76.2X63.5X4.8</v>
          </cell>
          <cell r="C1714">
            <v>9.2414735999999991</v>
          </cell>
          <cell r="D1714">
            <v>1103.2236</v>
          </cell>
          <cell r="E1714">
            <v>0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878248.30801599985</v>
          </cell>
          <cell r="N1714">
            <v>28349.620719999995</v>
          </cell>
          <cell r="O1714">
            <v>23105.760239999996</v>
          </cell>
          <cell r="P1714">
            <v>28.194000000000003</v>
          </cell>
          <cell r="Q1714">
            <v>661807.96670400002</v>
          </cell>
          <cell r="R1714">
            <v>24908.33728</v>
          </cell>
          <cell r="S1714">
            <v>20811.57128</v>
          </cell>
          <cell r="T1714">
            <v>24.460199999999997</v>
          </cell>
          <cell r="U1714">
            <v>1248694.2767999999</v>
          </cell>
          <cell r="V1714">
            <v>0</v>
          </cell>
        </row>
        <row r="1715">
          <cell r="B1715" t="str">
            <v>HSS76.2X63.5X3.2</v>
          </cell>
          <cell r="C1715">
            <v>6.4288512000000004</v>
          </cell>
          <cell r="D1715">
            <v>767.74039999999991</v>
          </cell>
          <cell r="E1715">
            <v>0</v>
          </cell>
          <cell r="F1715">
            <v>0</v>
          </cell>
          <cell r="G1715">
            <v>0</v>
          </cell>
          <cell r="H1715">
            <v>0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640996.39542399999</v>
          </cell>
          <cell r="N1715">
            <v>20156.088719999996</v>
          </cell>
          <cell r="O1715">
            <v>16878.675919999998</v>
          </cell>
          <cell r="P1715">
            <v>28.955999999999996</v>
          </cell>
          <cell r="Q1715">
            <v>482828.45369599992</v>
          </cell>
          <cell r="R1715">
            <v>17861.89976</v>
          </cell>
          <cell r="S1715">
            <v>15256.356583999999</v>
          </cell>
          <cell r="T1715">
            <v>25.145999999999997</v>
          </cell>
          <cell r="U1715">
            <v>886572.93652799982</v>
          </cell>
          <cell r="V1715">
            <v>0</v>
          </cell>
        </row>
        <row r="1716">
          <cell r="B1716" t="str">
            <v>HSS76.2X50.8X7.9</v>
          </cell>
          <cell r="C1716">
            <v>12.500544</v>
          </cell>
          <cell r="D1716">
            <v>1516.126</v>
          </cell>
          <cell r="E1716">
            <v>0</v>
          </cell>
          <cell r="F1716">
            <v>0</v>
          </cell>
          <cell r="G1716">
            <v>0</v>
          </cell>
          <cell r="H1716">
            <v>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990630.79292799986</v>
          </cell>
          <cell r="N1716">
            <v>34576.705039999993</v>
          </cell>
          <cell r="O1716">
            <v>26055.431759999999</v>
          </cell>
          <cell r="P1716">
            <v>25.654</v>
          </cell>
          <cell r="Q1716">
            <v>516126.96774399997</v>
          </cell>
          <cell r="R1716">
            <v>25891.561119999998</v>
          </cell>
          <cell r="S1716">
            <v>20319.959359999997</v>
          </cell>
          <cell r="T1716">
            <v>18.414999999999999</v>
          </cell>
          <cell r="U1716">
            <v>1194584.191472</v>
          </cell>
          <cell r="V1716">
            <v>0</v>
          </cell>
        </row>
        <row r="1717">
          <cell r="B1717" t="str">
            <v>HSS76.2X50.8X6.4</v>
          </cell>
          <cell r="C1717">
            <v>10.536172799999999</v>
          </cell>
          <cell r="D1717">
            <v>1270.9651999999999</v>
          </cell>
          <cell r="E1717">
            <v>0</v>
          </cell>
          <cell r="F1717">
            <v>0</v>
          </cell>
          <cell r="G1717">
            <v>0</v>
          </cell>
          <cell r="H1717">
            <v>0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886572.93652799982</v>
          </cell>
          <cell r="N1717">
            <v>29988.327119999998</v>
          </cell>
          <cell r="O1717">
            <v>23269.630879999997</v>
          </cell>
          <cell r="P1717">
            <v>26.416</v>
          </cell>
          <cell r="Q1717">
            <v>462016.88241600001</v>
          </cell>
          <cell r="R1717">
            <v>22614.148319999997</v>
          </cell>
          <cell r="S1717">
            <v>18189.641039999999</v>
          </cell>
          <cell r="T1717">
            <v>19.075399999999998</v>
          </cell>
          <cell r="U1717">
            <v>1048903.192512</v>
          </cell>
          <cell r="V1717">
            <v>0</v>
          </cell>
        </row>
        <row r="1718">
          <cell r="B1718" t="str">
            <v>HSS76.2X50.8X4.8</v>
          </cell>
          <cell r="C1718">
            <v>8.2890511999999994</v>
          </cell>
          <cell r="D1718">
            <v>993.54639999999995</v>
          </cell>
          <cell r="E1718">
            <v>0</v>
          </cell>
          <cell r="F1718">
            <v>0</v>
          </cell>
          <cell r="G1718">
            <v>0</v>
          </cell>
          <cell r="H1718">
            <v>0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736729.62331199995</v>
          </cell>
          <cell r="N1718">
            <v>24252.854719999996</v>
          </cell>
          <cell r="O1718">
            <v>19336.735519999998</v>
          </cell>
          <cell r="P1718">
            <v>27.178000000000001</v>
          </cell>
          <cell r="Q1718">
            <v>387927.68865919998</v>
          </cell>
          <cell r="R1718">
            <v>18353.51168</v>
          </cell>
          <cell r="S1718">
            <v>15272.743648</v>
          </cell>
          <cell r="T1718">
            <v>19.761199999999999</v>
          </cell>
          <cell r="U1718">
            <v>853274.42247999983</v>
          </cell>
          <cell r="V1718">
            <v>0</v>
          </cell>
        </row>
        <row r="1719">
          <cell r="B1719" t="str">
            <v>HSS76.2X50.8X3.2</v>
          </cell>
          <cell r="C1719">
            <v>5.8038239999999996</v>
          </cell>
          <cell r="D1719">
            <v>690.32119999999998</v>
          </cell>
          <cell r="E1719">
            <v>0</v>
          </cell>
          <cell r="F1719">
            <v>0</v>
          </cell>
          <cell r="G1719">
            <v>0</v>
          </cell>
          <cell r="H1719">
            <v>0</v>
          </cell>
          <cell r="I1719">
            <v>0</v>
          </cell>
          <cell r="J1719">
            <v>0</v>
          </cell>
          <cell r="K1719">
            <v>0</v>
          </cell>
          <cell r="L1719">
            <v>0</v>
          </cell>
          <cell r="M1719">
            <v>541100.85327999992</v>
          </cell>
          <cell r="N1719">
            <v>17370.287840000001</v>
          </cell>
          <cell r="O1719">
            <v>14207.584487999999</v>
          </cell>
          <cell r="P1719">
            <v>27.94</v>
          </cell>
          <cell r="Q1719">
            <v>288032.14651519997</v>
          </cell>
          <cell r="R1719">
            <v>13158.812392</v>
          </cell>
          <cell r="S1719">
            <v>11339.848287999997</v>
          </cell>
          <cell r="T1719">
            <v>20.421600000000002</v>
          </cell>
          <cell r="U1719">
            <v>611860.19563199987</v>
          </cell>
          <cell r="V1719">
            <v>0</v>
          </cell>
        </row>
        <row r="1720">
          <cell r="B1720" t="str">
            <v>HSS76.2X38.1X6.4</v>
          </cell>
          <cell r="C1720">
            <v>9.2712368000000005</v>
          </cell>
          <cell r="D1720">
            <v>1122.5783999999999</v>
          </cell>
          <cell r="E1720">
            <v>0</v>
          </cell>
          <cell r="F1720">
            <v>0</v>
          </cell>
          <cell r="G1720">
            <v>0</v>
          </cell>
          <cell r="H1720">
            <v>0</v>
          </cell>
          <cell r="I1720">
            <v>0</v>
          </cell>
          <cell r="J1720">
            <v>0</v>
          </cell>
          <cell r="K1720">
            <v>0</v>
          </cell>
          <cell r="L1720">
            <v>0</v>
          </cell>
          <cell r="M1720">
            <v>699268.79500799987</v>
          </cell>
          <cell r="N1720">
            <v>24744.466639999999</v>
          </cell>
          <cell r="O1720">
            <v>18353.51168</v>
          </cell>
          <cell r="P1720">
            <v>24.942799999999998</v>
          </cell>
          <cell r="Q1720">
            <v>226013.6641008</v>
          </cell>
          <cell r="R1720">
            <v>14928.615303999999</v>
          </cell>
          <cell r="S1720">
            <v>11880.621399999998</v>
          </cell>
          <cell r="T1720">
            <v>14.198600000000001</v>
          </cell>
          <cell r="U1720">
            <v>599373.25286399992</v>
          </cell>
          <cell r="V1720">
            <v>0</v>
          </cell>
        </row>
        <row r="1721">
          <cell r="B1721" t="str">
            <v>HSS76.2X38.1X4.8</v>
          </cell>
          <cell r="C1721">
            <v>7.3515104000000004</v>
          </cell>
          <cell r="D1721">
            <v>883.86919999999998</v>
          </cell>
          <cell r="E1721">
            <v>0</v>
          </cell>
          <cell r="F1721">
            <v>0</v>
          </cell>
          <cell r="G1721">
            <v>0</v>
          </cell>
          <cell r="H1721">
            <v>0</v>
          </cell>
          <cell r="I1721">
            <v>0</v>
          </cell>
          <cell r="J1721">
            <v>0</v>
          </cell>
          <cell r="K1721">
            <v>0</v>
          </cell>
          <cell r="L1721">
            <v>0</v>
          </cell>
          <cell r="M1721">
            <v>591048.62435199996</v>
          </cell>
          <cell r="N1721">
            <v>20319.959359999997</v>
          </cell>
          <cell r="O1721">
            <v>15485.775479999998</v>
          </cell>
          <cell r="P1721">
            <v>25.907999999999998</v>
          </cell>
          <cell r="Q1721">
            <v>194380.0757552</v>
          </cell>
          <cell r="R1721">
            <v>12323.072128</v>
          </cell>
          <cell r="S1721">
            <v>10192.753807999999</v>
          </cell>
          <cell r="T1721">
            <v>14.833599999999999</v>
          </cell>
          <cell r="U1721">
            <v>503640.02497599996</v>
          </cell>
          <cell r="V1721">
            <v>0</v>
          </cell>
        </row>
        <row r="1722">
          <cell r="B1722" t="str">
            <v>HSS76.2X38.1X3.2</v>
          </cell>
          <cell r="C1722">
            <v>5.1639151999999999</v>
          </cell>
          <cell r="D1722">
            <v>616.7729599999999</v>
          </cell>
          <cell r="E1722">
            <v>0</v>
          </cell>
          <cell r="F1722">
            <v>0</v>
          </cell>
          <cell r="G1722">
            <v>0</v>
          </cell>
          <cell r="H1722">
            <v>0</v>
          </cell>
          <cell r="I1722">
            <v>0</v>
          </cell>
          <cell r="J1722">
            <v>0</v>
          </cell>
          <cell r="K1722">
            <v>0</v>
          </cell>
          <cell r="L1722">
            <v>0</v>
          </cell>
          <cell r="M1722">
            <v>441205.31113599997</v>
          </cell>
          <cell r="N1722">
            <v>14666.422279999999</v>
          </cell>
          <cell r="O1722">
            <v>11569.267183999998</v>
          </cell>
          <cell r="P1722">
            <v>26.669999999999998</v>
          </cell>
          <cell r="Q1722">
            <v>147762.15608799999</v>
          </cell>
          <cell r="R1722">
            <v>9012.8852000000006</v>
          </cell>
          <cell r="S1722">
            <v>7767.468335999999</v>
          </cell>
          <cell r="T1722">
            <v>15.493999999999998</v>
          </cell>
          <cell r="U1722">
            <v>368781.04308159999</v>
          </cell>
          <cell r="V1722">
            <v>0</v>
          </cell>
        </row>
        <row r="1723">
          <cell r="B1723" t="str">
            <v>HSS76.2X25.4X3.2</v>
          </cell>
          <cell r="C1723">
            <v>4.5240064000000002</v>
          </cell>
          <cell r="D1723">
            <v>541.93439999999998</v>
          </cell>
          <cell r="E1723">
            <v>0</v>
          </cell>
          <cell r="F1723">
            <v>0</v>
          </cell>
          <cell r="G1723">
            <v>0</v>
          </cell>
          <cell r="H1723">
            <v>0</v>
          </cell>
          <cell r="I1723">
            <v>0</v>
          </cell>
          <cell r="J1723">
            <v>0</v>
          </cell>
          <cell r="K1723">
            <v>0</v>
          </cell>
          <cell r="L1723">
            <v>0</v>
          </cell>
          <cell r="M1723">
            <v>340061.07471519994</v>
          </cell>
          <cell r="N1723">
            <v>11929.782591999998</v>
          </cell>
          <cell r="O1723">
            <v>8930.9498800000001</v>
          </cell>
          <cell r="P1723">
            <v>25.069799999999997</v>
          </cell>
          <cell r="Q1723">
            <v>57439.936732800001</v>
          </cell>
          <cell r="R1723">
            <v>5325.7957999999999</v>
          </cell>
          <cell r="S1723">
            <v>4522.8296639999999</v>
          </cell>
          <cell r="T1723">
            <v>10.287000000000001</v>
          </cell>
          <cell r="U1723">
            <v>169822.42164479996</v>
          </cell>
          <cell r="V1723">
            <v>0</v>
          </cell>
        </row>
        <row r="1724">
          <cell r="B1724" t="str">
            <v>HSS63.5X63.5X7.9</v>
          </cell>
          <cell r="C1724">
            <v>12.500544</v>
          </cell>
          <cell r="D1724">
            <v>1516.126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757541.19459199999</v>
          </cell>
          <cell r="N1724">
            <v>30807.680319999996</v>
          </cell>
          <cell r="O1724">
            <v>23925.113439999997</v>
          </cell>
          <cell r="P1724">
            <v>22.352</v>
          </cell>
          <cell r="Q1724">
            <v>757541.19459199999</v>
          </cell>
          <cell r="R1724">
            <v>30807.680319999996</v>
          </cell>
          <cell r="S1724">
            <v>23925.113439999997</v>
          </cell>
          <cell r="T1724">
            <v>22.352</v>
          </cell>
          <cell r="U1724">
            <v>1331940.56192</v>
          </cell>
          <cell r="V1724">
            <v>0</v>
          </cell>
        </row>
        <row r="1725">
          <cell r="B1725" t="str">
            <v>HSS63.5X63.5X6.4</v>
          </cell>
          <cell r="C1725">
            <v>10.536172799999999</v>
          </cell>
          <cell r="D1725">
            <v>1270.9651999999999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678457.22372799984</v>
          </cell>
          <cell r="N1725">
            <v>26710.914319999996</v>
          </cell>
          <cell r="O1725">
            <v>21303.183199999999</v>
          </cell>
          <cell r="P1725">
            <v>23.063199999999998</v>
          </cell>
          <cell r="Q1725">
            <v>678457.22372799984</v>
          </cell>
          <cell r="R1725">
            <v>26710.914319999996</v>
          </cell>
          <cell r="S1725">
            <v>21303.183199999999</v>
          </cell>
          <cell r="T1725">
            <v>23.063199999999998</v>
          </cell>
          <cell r="U1725">
            <v>1161285.6774239999</v>
          </cell>
          <cell r="V1725">
            <v>0</v>
          </cell>
        </row>
        <row r="1726">
          <cell r="B1726" t="str">
            <v>HSS63.5X63.5X4.8</v>
          </cell>
          <cell r="C1726">
            <v>8.2890511999999994</v>
          </cell>
          <cell r="D1726">
            <v>993.54639999999995</v>
          </cell>
          <cell r="E1726">
            <v>0</v>
          </cell>
          <cell r="F1726">
            <v>0</v>
          </cell>
          <cell r="G1726">
            <v>0</v>
          </cell>
          <cell r="H1726">
            <v>0</v>
          </cell>
          <cell r="I1726">
            <v>0</v>
          </cell>
          <cell r="J1726">
            <v>0</v>
          </cell>
          <cell r="K1726">
            <v>0</v>
          </cell>
          <cell r="L1726">
            <v>0</v>
          </cell>
          <cell r="M1726">
            <v>561912.42455999996</v>
          </cell>
          <cell r="N1726">
            <v>21630.924479999998</v>
          </cell>
          <cell r="O1726">
            <v>17698.029119999999</v>
          </cell>
          <cell r="P1726">
            <v>23.799800000000001</v>
          </cell>
          <cell r="Q1726">
            <v>561912.42455999996</v>
          </cell>
          <cell r="R1726">
            <v>21630.924479999998</v>
          </cell>
          <cell r="S1726">
            <v>17698.029119999999</v>
          </cell>
          <cell r="T1726">
            <v>23.799800000000001</v>
          </cell>
          <cell r="U1726">
            <v>936520.70759999985</v>
          </cell>
          <cell r="V1726">
            <v>0</v>
          </cell>
        </row>
        <row r="1727">
          <cell r="B1727" t="str">
            <v>HSS63.5X63.5X3.2</v>
          </cell>
          <cell r="C1727">
            <v>5.8038239999999996</v>
          </cell>
          <cell r="D1727">
            <v>690.32119999999998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415398.96274879994</v>
          </cell>
          <cell r="N1727">
            <v>15518.549607999998</v>
          </cell>
          <cell r="O1727">
            <v>13093.264136</v>
          </cell>
          <cell r="P1727">
            <v>24.510999999999999</v>
          </cell>
          <cell r="Q1727">
            <v>415398.96274879994</v>
          </cell>
          <cell r="R1727">
            <v>15518.549607999998</v>
          </cell>
          <cell r="S1727">
            <v>13093.264136</v>
          </cell>
          <cell r="T1727">
            <v>24.510999999999999</v>
          </cell>
          <cell r="U1727">
            <v>670132.59521599999</v>
          </cell>
          <cell r="V1727">
            <v>0</v>
          </cell>
        </row>
        <row r="1728">
          <cell r="B1728" t="str">
            <v>HSS63.5X38.1X6.4</v>
          </cell>
          <cell r="C1728">
            <v>8.0063008</v>
          </cell>
          <cell r="D1728">
            <v>974.19159999999999</v>
          </cell>
          <cell r="E1728">
            <v>0</v>
          </cell>
          <cell r="F1728">
            <v>0</v>
          </cell>
          <cell r="G1728">
            <v>0</v>
          </cell>
          <cell r="H1728">
            <v>0</v>
          </cell>
          <cell r="I1728">
            <v>0</v>
          </cell>
          <cell r="J1728">
            <v>0</v>
          </cell>
          <cell r="K1728">
            <v>0</v>
          </cell>
          <cell r="L1728">
            <v>0</v>
          </cell>
          <cell r="M1728">
            <v>428718.36836799997</v>
          </cell>
          <cell r="N1728">
            <v>18189.641039999999</v>
          </cell>
          <cell r="O1728">
            <v>13470.166607999998</v>
          </cell>
          <cell r="P1728">
            <v>20.980399999999999</v>
          </cell>
          <cell r="Q1728">
            <v>186887.91009439999</v>
          </cell>
          <cell r="R1728">
            <v>12519.716896</v>
          </cell>
          <cell r="S1728">
            <v>9815.8513359999979</v>
          </cell>
          <cell r="T1728">
            <v>13.868399999999999</v>
          </cell>
          <cell r="U1728">
            <v>457854.56815999997</v>
          </cell>
          <cell r="V1728">
            <v>0</v>
          </cell>
        </row>
        <row r="1729">
          <cell r="B1729" t="str">
            <v>HSS63.5X38.1X4.8</v>
          </cell>
          <cell r="C1729">
            <v>6.399087999999999</v>
          </cell>
          <cell r="D1729">
            <v>767.74039999999991</v>
          </cell>
          <cell r="E1729">
            <v>0</v>
          </cell>
          <cell r="F1729">
            <v>0</v>
          </cell>
          <cell r="G1729">
            <v>0</v>
          </cell>
          <cell r="H1729">
            <v>0</v>
          </cell>
          <cell r="I1729">
            <v>0</v>
          </cell>
          <cell r="J1729">
            <v>0</v>
          </cell>
          <cell r="K1729">
            <v>0</v>
          </cell>
          <cell r="L1729">
            <v>0</v>
          </cell>
          <cell r="M1729">
            <v>367116.11737919995</v>
          </cell>
          <cell r="N1729">
            <v>14994.163559999999</v>
          </cell>
          <cell r="O1729">
            <v>11552.880119999998</v>
          </cell>
          <cell r="P1729">
            <v>21.843999999999998</v>
          </cell>
          <cell r="Q1729">
            <v>162330.25598399999</v>
          </cell>
          <cell r="R1729">
            <v>10422.172703999999</v>
          </cell>
          <cell r="S1729">
            <v>8521.2732799999994</v>
          </cell>
          <cell r="T1729">
            <v>14.528799999999999</v>
          </cell>
          <cell r="U1729">
            <v>386678.99438240001</v>
          </cell>
          <cell r="V1729">
            <v>0</v>
          </cell>
        </row>
        <row r="1730">
          <cell r="B1730" t="str">
            <v>HSS63.5X38.1X3.2</v>
          </cell>
          <cell r="C1730">
            <v>4.5240064000000002</v>
          </cell>
          <cell r="D1730">
            <v>541.93439999999998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278042.59230079997</v>
          </cell>
          <cell r="N1730">
            <v>10995.719944</v>
          </cell>
          <cell r="O1730">
            <v>8767.0792399999991</v>
          </cell>
          <cell r="P1730">
            <v>22.6568</v>
          </cell>
          <cell r="Q1730">
            <v>124869.42767999998</v>
          </cell>
          <cell r="R1730">
            <v>7685.5330159999985</v>
          </cell>
          <cell r="S1730">
            <v>6538.4385359999997</v>
          </cell>
          <cell r="T1730">
            <v>15.163799999999998</v>
          </cell>
          <cell r="U1730">
            <v>285950.98938719998</v>
          </cell>
          <cell r="V1730">
            <v>0</v>
          </cell>
        </row>
        <row r="1731">
          <cell r="B1731" t="str">
            <v>HSS57.2X57.2X6.4</v>
          </cell>
          <cell r="C1731">
            <v>9.2712368000000005</v>
          </cell>
          <cell r="D1731">
            <v>1122.5783999999999</v>
          </cell>
          <cell r="E1731">
            <v>0</v>
          </cell>
          <cell r="F1731">
            <v>0</v>
          </cell>
          <cell r="G1731">
            <v>0</v>
          </cell>
          <cell r="H1731">
            <v>0</v>
          </cell>
          <cell r="I1731">
            <v>0</v>
          </cell>
          <cell r="J1731">
            <v>0</v>
          </cell>
          <cell r="K1731">
            <v>0</v>
          </cell>
          <cell r="L1731">
            <v>0</v>
          </cell>
          <cell r="M1731">
            <v>470341.51092799992</v>
          </cell>
          <cell r="N1731">
            <v>20975.441919999997</v>
          </cell>
          <cell r="O1731">
            <v>16550.934639999999</v>
          </cell>
          <cell r="P1731">
            <v>20.4724</v>
          </cell>
          <cell r="Q1731">
            <v>470341.51092799992</v>
          </cell>
          <cell r="R1731">
            <v>20975.441919999997</v>
          </cell>
          <cell r="S1731">
            <v>16550.934639999999</v>
          </cell>
          <cell r="T1731">
            <v>20.4724</v>
          </cell>
          <cell r="U1731">
            <v>815813.59417599987</v>
          </cell>
          <cell r="V1731">
            <v>0</v>
          </cell>
        </row>
        <row r="1732">
          <cell r="B1732" t="str">
            <v>HSS57.2X57.2X4.8</v>
          </cell>
          <cell r="C1732">
            <v>7.3515104000000004</v>
          </cell>
          <cell r="D1732">
            <v>883.86919999999998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396668.54859679996</v>
          </cell>
          <cell r="N1732">
            <v>17042.546559999999</v>
          </cell>
          <cell r="O1732">
            <v>13879.843207999998</v>
          </cell>
          <cell r="P1732">
            <v>21.209</v>
          </cell>
          <cell r="Q1732">
            <v>396668.54859679996</v>
          </cell>
          <cell r="R1732">
            <v>17042.546559999999</v>
          </cell>
          <cell r="S1732">
            <v>13879.843207999998</v>
          </cell>
          <cell r="T1732">
            <v>21.209</v>
          </cell>
          <cell r="U1732">
            <v>665970.28096</v>
          </cell>
          <cell r="V1732">
            <v>0</v>
          </cell>
        </row>
        <row r="1733">
          <cell r="B1733" t="str">
            <v>HSS57.2X57.2X3.2</v>
          </cell>
          <cell r="C1733">
            <v>5.1639151999999999</v>
          </cell>
          <cell r="D1733">
            <v>616.7729599999999</v>
          </cell>
          <cell r="E1733">
            <v>0</v>
          </cell>
          <cell r="F1733">
            <v>0</v>
          </cell>
          <cell r="G1733">
            <v>0</v>
          </cell>
          <cell r="H1733">
            <v>0</v>
          </cell>
          <cell r="I1733">
            <v>0</v>
          </cell>
          <cell r="J1733">
            <v>0</v>
          </cell>
          <cell r="K1733">
            <v>0</v>
          </cell>
          <cell r="L1733">
            <v>0</v>
          </cell>
          <cell r="M1733">
            <v>296356.77502719994</v>
          </cell>
          <cell r="N1733">
            <v>12372.233319999999</v>
          </cell>
          <cell r="O1733">
            <v>10373.011511999999</v>
          </cell>
          <cell r="P1733">
            <v>21.920199999999998</v>
          </cell>
          <cell r="Q1733">
            <v>296356.77502719994</v>
          </cell>
          <cell r="R1733">
            <v>12372.233319999999</v>
          </cell>
          <cell r="S1733">
            <v>10373.011511999999</v>
          </cell>
          <cell r="T1733">
            <v>21.920199999999998</v>
          </cell>
          <cell r="U1733">
            <v>478666.13943999994</v>
          </cell>
          <cell r="V1733">
            <v>0</v>
          </cell>
        </row>
        <row r="1734">
          <cell r="B1734" t="str">
            <v>HSS50.8X50.8X6.4</v>
          </cell>
          <cell r="C1734">
            <v>8.0063008</v>
          </cell>
          <cell r="D1734">
            <v>974.19159999999999</v>
          </cell>
          <cell r="E1734">
            <v>0</v>
          </cell>
          <cell r="F1734">
            <v>0</v>
          </cell>
          <cell r="G1734">
            <v>0</v>
          </cell>
          <cell r="H1734">
            <v>0</v>
          </cell>
          <cell r="I1734">
            <v>0</v>
          </cell>
          <cell r="J1734">
            <v>0</v>
          </cell>
          <cell r="K1734">
            <v>0</v>
          </cell>
          <cell r="L1734">
            <v>0</v>
          </cell>
          <cell r="M1734">
            <v>310924.87492319994</v>
          </cell>
          <cell r="N1734">
            <v>15797.129695999998</v>
          </cell>
          <cell r="O1734">
            <v>12241.136807999999</v>
          </cell>
          <cell r="P1734">
            <v>17.881599999999999</v>
          </cell>
          <cell r="Q1734">
            <v>310924.87492319994</v>
          </cell>
          <cell r="R1734">
            <v>15797.129695999998</v>
          </cell>
          <cell r="S1734">
            <v>12241.136807999999</v>
          </cell>
          <cell r="T1734">
            <v>17.881599999999999</v>
          </cell>
          <cell r="U1734">
            <v>545263.16753600002</v>
          </cell>
          <cell r="V1734">
            <v>0</v>
          </cell>
        </row>
        <row r="1735">
          <cell r="B1735" t="str">
            <v>HSS50.8X50.8X4.8</v>
          </cell>
          <cell r="C1735">
            <v>6.399087999999999</v>
          </cell>
          <cell r="D1735">
            <v>767.74039999999991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266804.34380959999</v>
          </cell>
          <cell r="N1735">
            <v>13060.490007999999</v>
          </cell>
          <cell r="O1735">
            <v>10504.108023999999</v>
          </cell>
          <cell r="P1735">
            <v>18.618199999999998</v>
          </cell>
          <cell r="Q1735">
            <v>266804.34380959999</v>
          </cell>
          <cell r="R1735">
            <v>13060.490007999999</v>
          </cell>
          <cell r="S1735">
            <v>10504.108023999999</v>
          </cell>
          <cell r="T1735">
            <v>18.618199999999998</v>
          </cell>
          <cell r="U1735">
            <v>453692.25390399998</v>
          </cell>
          <cell r="V1735">
            <v>0</v>
          </cell>
        </row>
        <row r="1736">
          <cell r="B1736" t="str">
            <v>HSS50.8X50.8X3.2</v>
          </cell>
          <cell r="C1736">
            <v>4.5240064000000002</v>
          </cell>
          <cell r="D1736">
            <v>541.93439999999998</v>
          </cell>
          <cell r="E1736">
            <v>0</v>
          </cell>
          <cell r="F1736">
            <v>0</v>
          </cell>
          <cell r="G1736">
            <v>0</v>
          </cell>
          <cell r="H1736">
            <v>0</v>
          </cell>
          <cell r="I1736">
            <v>0</v>
          </cell>
          <cell r="J1736">
            <v>0</v>
          </cell>
          <cell r="K1736">
            <v>0</v>
          </cell>
          <cell r="L1736">
            <v>0</v>
          </cell>
          <cell r="M1736">
            <v>202288.47284159999</v>
          </cell>
          <cell r="N1736">
            <v>9570.0453759999982</v>
          </cell>
          <cell r="O1736">
            <v>7964.1131039999991</v>
          </cell>
          <cell r="P1736">
            <v>19.3294</v>
          </cell>
          <cell r="Q1736">
            <v>202288.47284159999</v>
          </cell>
          <cell r="R1736">
            <v>9570.0453759999982</v>
          </cell>
          <cell r="S1736">
            <v>7964.1131039999991</v>
          </cell>
          <cell r="T1736">
            <v>19.3294</v>
          </cell>
          <cell r="U1736">
            <v>331320.21477759996</v>
          </cell>
          <cell r="V1736">
            <v>0</v>
          </cell>
        </row>
        <row r="1737">
          <cell r="B1737" t="str">
            <v>HSS50.8X38.1X4.8</v>
          </cell>
          <cell r="C1737">
            <v>5.4466656000000002</v>
          </cell>
          <cell r="D1737">
            <v>658.06319999999994</v>
          </cell>
          <cell r="E1737">
            <v>0</v>
          </cell>
          <cell r="F1737">
            <v>0</v>
          </cell>
          <cell r="G1737">
            <v>0</v>
          </cell>
          <cell r="H1737">
            <v>0</v>
          </cell>
          <cell r="I1737">
            <v>0</v>
          </cell>
          <cell r="J1737">
            <v>0</v>
          </cell>
          <cell r="K1737">
            <v>0</v>
          </cell>
          <cell r="L1737">
            <v>0</v>
          </cell>
          <cell r="M1737">
            <v>206034.55567199999</v>
          </cell>
          <cell r="N1737">
            <v>10471.333896</v>
          </cell>
          <cell r="O1737">
            <v>8111.5966799999987</v>
          </cell>
          <cell r="P1737">
            <v>17.703799999999998</v>
          </cell>
          <cell r="Q1737">
            <v>130280.43621279999</v>
          </cell>
          <cell r="R1737">
            <v>8537.6603439999999</v>
          </cell>
          <cell r="S1737">
            <v>6833.4056879999989</v>
          </cell>
          <cell r="T1737">
            <v>14.0716</v>
          </cell>
          <cell r="U1737">
            <v>276377.66659839998</v>
          </cell>
          <cell r="V1737">
            <v>0</v>
          </cell>
        </row>
        <row r="1738">
          <cell r="B1738" t="str">
            <v>HSS50.8X25.4X4.8</v>
          </cell>
          <cell r="C1738">
            <v>4.4942431999999997</v>
          </cell>
          <cell r="D1738">
            <v>545.16019999999992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145680.99895999997</v>
          </cell>
          <cell r="N1738">
            <v>7865.7907199999991</v>
          </cell>
          <cell r="O1738">
            <v>5735.4723999999987</v>
          </cell>
          <cell r="P1738">
            <v>16.3322</v>
          </cell>
          <cell r="Q1738">
            <v>46617.919667199996</v>
          </cell>
          <cell r="R1738">
            <v>4719.4744319999991</v>
          </cell>
          <cell r="S1738">
            <v>3687.0893999999998</v>
          </cell>
          <cell r="T1738">
            <v>9.270999999999999</v>
          </cell>
          <cell r="U1738">
            <v>125285.65910559999</v>
          </cell>
          <cell r="V1738">
            <v>0</v>
          </cell>
        </row>
        <row r="1739">
          <cell r="B1739" t="str">
            <v>HSS50.8X25.4X3.2</v>
          </cell>
          <cell r="C1739">
            <v>3.2590703999999997</v>
          </cell>
          <cell r="D1739">
            <v>392.25727999999998</v>
          </cell>
          <cell r="E1739">
            <v>0</v>
          </cell>
          <cell r="F1739">
            <v>0</v>
          </cell>
          <cell r="G1739">
            <v>0</v>
          </cell>
          <cell r="H1739">
            <v>0</v>
          </cell>
          <cell r="I1739">
            <v>0</v>
          </cell>
          <cell r="J1739">
            <v>0</v>
          </cell>
          <cell r="K1739">
            <v>0</v>
          </cell>
          <cell r="L1739">
            <v>0</v>
          </cell>
          <cell r="M1739">
            <v>116544.799168</v>
          </cell>
          <cell r="N1739">
            <v>5997.6654239999989</v>
          </cell>
          <cell r="O1739">
            <v>4588.3779199999999</v>
          </cell>
          <cell r="P1739">
            <v>17.246600000000001</v>
          </cell>
          <cell r="Q1739">
            <v>38376.537440319997</v>
          </cell>
          <cell r="R1739">
            <v>3654.3152719999998</v>
          </cell>
          <cell r="S1739">
            <v>3015.2197759999995</v>
          </cell>
          <cell r="T1739">
            <v>9.9060000000000006</v>
          </cell>
          <cell r="U1739">
            <v>99063.079292799986</v>
          </cell>
          <cell r="V1739">
            <v>0</v>
          </cell>
        </row>
        <row r="1740">
          <cell r="B1740" t="str">
            <v>HSS44.5X44.5X4.8</v>
          </cell>
          <cell r="C1740">
            <v>5.4466656000000002</v>
          </cell>
          <cell r="D1740">
            <v>658.06319999999994</v>
          </cell>
          <cell r="E1740">
            <v>0</v>
          </cell>
          <cell r="F1740">
            <v>0</v>
          </cell>
          <cell r="G1740">
            <v>0</v>
          </cell>
          <cell r="H1740">
            <v>0</v>
          </cell>
          <cell r="I1740">
            <v>0</v>
          </cell>
          <cell r="J1740">
            <v>0</v>
          </cell>
          <cell r="K1740">
            <v>0</v>
          </cell>
          <cell r="L1740">
            <v>0</v>
          </cell>
          <cell r="M1740">
            <v>168573.72736799999</v>
          </cell>
          <cell r="N1740">
            <v>9586.4324399999987</v>
          </cell>
          <cell r="O1740">
            <v>7587.2106319999994</v>
          </cell>
          <cell r="P1740">
            <v>16.0274</v>
          </cell>
          <cell r="Q1740">
            <v>168573.72736799999</v>
          </cell>
          <cell r="R1740">
            <v>9586.4324399999987</v>
          </cell>
          <cell r="S1740">
            <v>7587.2106319999994</v>
          </cell>
          <cell r="T1740">
            <v>16.0274</v>
          </cell>
          <cell r="U1740">
            <v>290945.76649439993</v>
          </cell>
          <cell r="V1740">
            <v>0</v>
          </cell>
        </row>
        <row r="1741">
          <cell r="B1741" t="str">
            <v>HSS41.3X41.3X4.8</v>
          </cell>
          <cell r="C1741">
            <v>4.9704543999999995</v>
          </cell>
          <cell r="D1741">
            <v>601.28912000000003</v>
          </cell>
          <cell r="E1741">
            <v>0</v>
          </cell>
          <cell r="F1741">
            <v>0</v>
          </cell>
          <cell r="G1741">
            <v>0</v>
          </cell>
          <cell r="H1741">
            <v>0</v>
          </cell>
          <cell r="I1741">
            <v>0</v>
          </cell>
          <cell r="J1741">
            <v>0</v>
          </cell>
          <cell r="K1741">
            <v>0</v>
          </cell>
          <cell r="L1741">
            <v>0</v>
          </cell>
          <cell r="M1741">
            <v>130280.43621279999</v>
          </cell>
          <cell r="N1741">
            <v>8046.0484239999987</v>
          </cell>
          <cell r="O1741">
            <v>6309.0196399999995</v>
          </cell>
          <cell r="P1741">
            <v>14.731999999999998</v>
          </cell>
          <cell r="Q1741">
            <v>130280.43621279999</v>
          </cell>
          <cell r="R1741">
            <v>8046.0484239999987</v>
          </cell>
          <cell r="S1741">
            <v>6309.0196399999995</v>
          </cell>
          <cell r="T1741">
            <v>14.731999999999998</v>
          </cell>
          <cell r="U1741">
            <v>226429.89552639998</v>
          </cell>
          <cell r="V1741">
            <v>0</v>
          </cell>
        </row>
        <row r="1742">
          <cell r="B1742" t="str">
            <v>HSS41.3X41.3X3.2</v>
          </cell>
          <cell r="C1742">
            <v>3.5864655999999999</v>
          </cell>
          <cell r="D1742">
            <v>429.67655999999999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102392.93069759999</v>
          </cell>
          <cell r="N1742">
            <v>6063.2136799999989</v>
          </cell>
          <cell r="O1742">
            <v>4965.2803919999997</v>
          </cell>
          <cell r="P1742">
            <v>15.443199999999999</v>
          </cell>
          <cell r="Q1742">
            <v>102392.93069759999</v>
          </cell>
          <cell r="R1742">
            <v>6063.2136799999989</v>
          </cell>
          <cell r="S1742">
            <v>4965.2803919999997</v>
          </cell>
          <cell r="T1742">
            <v>15.443199999999999</v>
          </cell>
          <cell r="U1742">
            <v>170654.88449599998</v>
          </cell>
          <cell r="V1742">
            <v>0</v>
          </cell>
        </row>
        <row r="1743">
          <cell r="B1743" t="str">
            <v>HSS38.1X38.1X4.8</v>
          </cell>
          <cell r="C1743">
            <v>4.4942431999999997</v>
          </cell>
          <cell r="D1743">
            <v>545.16019999999992</v>
          </cell>
          <cell r="E1743">
            <v>0</v>
          </cell>
          <cell r="F1743">
            <v>0</v>
          </cell>
          <cell r="G1743">
            <v>0</v>
          </cell>
          <cell r="H1743">
            <v>0</v>
          </cell>
          <cell r="I1743">
            <v>0</v>
          </cell>
          <cell r="J1743">
            <v>0</v>
          </cell>
          <cell r="K1743">
            <v>0</v>
          </cell>
          <cell r="L1743">
            <v>0</v>
          </cell>
          <cell r="M1743">
            <v>98230.616441599981</v>
          </cell>
          <cell r="N1743">
            <v>6653.1479840000002</v>
          </cell>
          <cell r="O1743">
            <v>5161.9251599999998</v>
          </cell>
          <cell r="P1743">
            <v>13.411199999999999</v>
          </cell>
          <cell r="Q1743">
            <v>98230.616441599981</v>
          </cell>
          <cell r="R1743">
            <v>6653.1479840000002</v>
          </cell>
          <cell r="S1743">
            <v>5161.9251599999998</v>
          </cell>
          <cell r="T1743">
            <v>13.411199999999999</v>
          </cell>
          <cell r="U1743">
            <v>172319.81019839997</v>
          </cell>
          <cell r="V1743">
            <v>0</v>
          </cell>
        </row>
        <row r="1744">
          <cell r="B1744" t="str">
            <v>HSS38.1X38.1X3.2</v>
          </cell>
          <cell r="C1744">
            <v>3.2590703999999997</v>
          </cell>
          <cell r="D1744">
            <v>392.25727999999998</v>
          </cell>
          <cell r="E1744">
            <v>0</v>
          </cell>
          <cell r="F1744">
            <v>0</v>
          </cell>
          <cell r="G1744">
            <v>0</v>
          </cell>
          <cell r="H1744">
            <v>0</v>
          </cell>
          <cell r="I1744">
            <v>0</v>
          </cell>
          <cell r="J1744">
            <v>0</v>
          </cell>
          <cell r="K1744">
            <v>0</v>
          </cell>
          <cell r="L1744">
            <v>0</v>
          </cell>
          <cell r="M1744">
            <v>78251.508012799997</v>
          </cell>
          <cell r="N1744">
            <v>5063.6027759999997</v>
          </cell>
          <cell r="O1744">
            <v>4113.1530640000001</v>
          </cell>
          <cell r="P1744">
            <v>14.1478</v>
          </cell>
          <cell r="Q1744">
            <v>78251.508012799997</v>
          </cell>
          <cell r="R1744">
            <v>5063.6027759999997</v>
          </cell>
          <cell r="S1744">
            <v>4113.1530640000001</v>
          </cell>
          <cell r="T1744">
            <v>14.1478</v>
          </cell>
          <cell r="U1744">
            <v>131529.13048959998</v>
          </cell>
          <cell r="V1744">
            <v>0</v>
          </cell>
        </row>
        <row r="1745">
          <cell r="B1745" t="str">
            <v>HSS31.8X31.8X4.8</v>
          </cell>
          <cell r="C1745">
            <v>3.5418207999999995</v>
          </cell>
          <cell r="D1745">
            <v>432.90235999999999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50780.233923199994</v>
          </cell>
          <cell r="N1745">
            <v>4244.2495760000002</v>
          </cell>
          <cell r="O1745">
            <v>3195.47748</v>
          </cell>
          <cell r="P1745">
            <v>10.820399999999999</v>
          </cell>
          <cell r="Q1745">
            <v>50780.233923199994</v>
          </cell>
          <cell r="R1745">
            <v>4244.2495760000002</v>
          </cell>
          <cell r="S1745">
            <v>3195.47748</v>
          </cell>
          <cell r="T1745">
            <v>10.820399999999999</v>
          </cell>
          <cell r="U1745">
            <v>90738.450780799991</v>
          </cell>
          <cell r="V1745">
            <v>0</v>
          </cell>
        </row>
        <row r="1746">
          <cell r="B1746" t="str">
            <v>HSS31.8X31.8X3.2</v>
          </cell>
          <cell r="C1746">
            <v>2.6340431999999998</v>
          </cell>
          <cell r="D1746">
            <v>317.41872000000001</v>
          </cell>
          <cell r="E1746">
            <v>0</v>
          </cell>
          <cell r="F1746">
            <v>0</v>
          </cell>
          <cell r="G1746">
            <v>0</v>
          </cell>
          <cell r="H1746">
            <v>0</v>
          </cell>
          <cell r="I1746">
            <v>0</v>
          </cell>
          <cell r="J1746">
            <v>0</v>
          </cell>
          <cell r="K1746">
            <v>0</v>
          </cell>
          <cell r="L1746">
            <v>0</v>
          </cell>
          <cell r="M1746">
            <v>42455.605411199991</v>
          </cell>
          <cell r="N1746">
            <v>3342.9610559999996</v>
          </cell>
          <cell r="O1746">
            <v>2654.7043679999997</v>
          </cell>
          <cell r="P1746">
            <v>11.531599999999999</v>
          </cell>
          <cell r="Q1746">
            <v>42455.605411199991</v>
          </cell>
          <cell r="R1746">
            <v>3342.9610559999996</v>
          </cell>
          <cell r="S1746">
            <v>2654.7043679999997</v>
          </cell>
          <cell r="T1746">
            <v>11.531599999999999</v>
          </cell>
          <cell r="U1746">
            <v>72424.268054399989</v>
          </cell>
          <cell r="V1746">
            <v>0</v>
          </cell>
        </row>
        <row r="1747">
          <cell r="B1747" t="str">
            <v>HSS508X12.7</v>
          </cell>
          <cell r="C1747">
            <v>154.76864</v>
          </cell>
          <cell r="D1747">
            <v>18387.059999999998</v>
          </cell>
          <cell r="E1747">
            <v>0</v>
          </cell>
          <cell r="F1747">
            <v>0</v>
          </cell>
          <cell r="G1747">
            <v>0</v>
          </cell>
          <cell r="H1747">
            <v>0</v>
          </cell>
          <cell r="I1747">
            <v>0</v>
          </cell>
          <cell r="J1747">
            <v>0</v>
          </cell>
          <cell r="K1747">
            <v>0</v>
          </cell>
          <cell r="L1747">
            <v>0</v>
          </cell>
          <cell r="M1747">
            <v>566074738.81599998</v>
          </cell>
          <cell r="N1747">
            <v>2900510.3279999997</v>
          </cell>
          <cell r="O1747">
            <v>2228640.7039999999</v>
          </cell>
          <cell r="P1747">
            <v>175.51399999999998</v>
          </cell>
          <cell r="Q1747">
            <v>566074738.81599998</v>
          </cell>
          <cell r="R1747">
            <v>2900510.3279999997</v>
          </cell>
          <cell r="S1747">
            <v>2228640.7039999999</v>
          </cell>
          <cell r="T1747">
            <v>175.51399999999998</v>
          </cell>
          <cell r="U1747">
            <v>1132149477.632</v>
          </cell>
          <cell r="V1747">
            <v>0</v>
          </cell>
        </row>
        <row r="1748">
          <cell r="B1748" t="str">
            <v>HSS508X9.5</v>
          </cell>
          <cell r="C1748">
            <v>117.11819199999999</v>
          </cell>
          <cell r="D1748">
            <v>13870.939999999999</v>
          </cell>
          <cell r="E1748">
            <v>0</v>
          </cell>
          <cell r="F1748">
            <v>0</v>
          </cell>
          <cell r="G1748">
            <v>0</v>
          </cell>
          <cell r="H1748">
            <v>0</v>
          </cell>
          <cell r="I1748">
            <v>0</v>
          </cell>
          <cell r="J1748">
            <v>0</v>
          </cell>
          <cell r="K1748">
            <v>0</v>
          </cell>
          <cell r="L1748">
            <v>0</v>
          </cell>
          <cell r="M1748">
            <v>432880682.62399995</v>
          </cell>
          <cell r="N1748">
            <v>2212253.6399999997</v>
          </cell>
          <cell r="O1748">
            <v>1704254.656</v>
          </cell>
          <cell r="P1748">
            <v>176.53</v>
          </cell>
          <cell r="Q1748">
            <v>432880682.62399995</v>
          </cell>
          <cell r="R1748">
            <v>2212253.6399999997</v>
          </cell>
          <cell r="S1748">
            <v>1704254.656</v>
          </cell>
          <cell r="T1748">
            <v>176.53</v>
          </cell>
          <cell r="U1748">
            <v>865761365.24799991</v>
          </cell>
          <cell r="V1748">
            <v>0</v>
          </cell>
        </row>
        <row r="1749">
          <cell r="B1749" t="str">
            <v>HSS457.2X12.7</v>
          </cell>
          <cell r="C1749">
            <v>139.14295999999999</v>
          </cell>
          <cell r="D1749">
            <v>16516.096000000001</v>
          </cell>
          <cell r="E1749">
            <v>0</v>
          </cell>
          <cell r="F1749">
            <v>0</v>
          </cell>
          <cell r="G1749">
            <v>0</v>
          </cell>
          <cell r="H1749">
            <v>0</v>
          </cell>
          <cell r="I1749">
            <v>0</v>
          </cell>
          <cell r="J1749">
            <v>0</v>
          </cell>
          <cell r="K1749">
            <v>0</v>
          </cell>
          <cell r="L1749">
            <v>0</v>
          </cell>
          <cell r="M1749">
            <v>409987954.21599996</v>
          </cell>
          <cell r="N1749">
            <v>2343350.1519999998</v>
          </cell>
          <cell r="O1749">
            <v>1786189.9759999998</v>
          </cell>
          <cell r="P1749">
            <v>157.47999999999999</v>
          </cell>
          <cell r="Q1749">
            <v>409987954.21599996</v>
          </cell>
          <cell r="R1749">
            <v>2343350.1519999998</v>
          </cell>
          <cell r="S1749">
            <v>1786189.9759999998</v>
          </cell>
          <cell r="T1749">
            <v>157.47999999999999</v>
          </cell>
          <cell r="U1749">
            <v>819975908.43199992</v>
          </cell>
          <cell r="V1749">
            <v>0</v>
          </cell>
        </row>
        <row r="1750">
          <cell r="B1750" t="str">
            <v>HSS457.2X9.5</v>
          </cell>
          <cell r="C1750">
            <v>105.212912</v>
          </cell>
          <cell r="D1750">
            <v>12516.103999999999</v>
          </cell>
          <cell r="E1750">
            <v>0</v>
          </cell>
          <cell r="F1750">
            <v>0</v>
          </cell>
          <cell r="G1750">
            <v>0</v>
          </cell>
          <cell r="H1750">
            <v>0</v>
          </cell>
          <cell r="I1750">
            <v>0</v>
          </cell>
          <cell r="J1750">
            <v>0</v>
          </cell>
          <cell r="K1750">
            <v>0</v>
          </cell>
          <cell r="L1750">
            <v>0</v>
          </cell>
          <cell r="M1750">
            <v>313838494.90239996</v>
          </cell>
          <cell r="N1750">
            <v>1786189.9759999998</v>
          </cell>
          <cell r="O1750">
            <v>1373235.9631999999</v>
          </cell>
          <cell r="P1750">
            <v>158.49600000000001</v>
          </cell>
          <cell r="Q1750">
            <v>313838494.90239996</v>
          </cell>
          <cell r="R1750">
            <v>1786189.9759999998</v>
          </cell>
          <cell r="S1750">
            <v>1373235.9631999999</v>
          </cell>
          <cell r="T1750">
            <v>158.49600000000001</v>
          </cell>
          <cell r="U1750">
            <v>628509452.6559999</v>
          </cell>
          <cell r="V1750">
            <v>0</v>
          </cell>
        </row>
        <row r="1751">
          <cell r="B1751" t="str">
            <v>HSS406.4X12.7</v>
          </cell>
          <cell r="C1751">
            <v>123.21964799999999</v>
          </cell>
          <cell r="D1751">
            <v>14645.132</v>
          </cell>
          <cell r="E1751">
            <v>0</v>
          </cell>
          <cell r="F1751">
            <v>0</v>
          </cell>
          <cell r="G1751">
            <v>0</v>
          </cell>
          <cell r="H1751">
            <v>0</v>
          </cell>
          <cell r="I1751">
            <v>0</v>
          </cell>
          <cell r="J1751">
            <v>0</v>
          </cell>
          <cell r="K1751">
            <v>0</v>
          </cell>
          <cell r="L1751">
            <v>0</v>
          </cell>
          <cell r="M1751">
            <v>285118526.53599995</v>
          </cell>
          <cell r="N1751">
            <v>1835351.1679999998</v>
          </cell>
          <cell r="O1751">
            <v>1404371.3847999999</v>
          </cell>
          <cell r="P1751">
            <v>139.446</v>
          </cell>
          <cell r="Q1751">
            <v>285118526.53599995</v>
          </cell>
          <cell r="R1751">
            <v>1835351.1679999998</v>
          </cell>
          <cell r="S1751">
            <v>1404371.3847999999</v>
          </cell>
          <cell r="T1751">
            <v>139.446</v>
          </cell>
          <cell r="U1751">
            <v>570237053.07199991</v>
          </cell>
          <cell r="V1751">
            <v>0</v>
          </cell>
        </row>
        <row r="1752">
          <cell r="B1752" t="str">
            <v>HSS406.4X11.1</v>
          </cell>
          <cell r="C1752">
            <v>108.486864</v>
          </cell>
          <cell r="D1752">
            <v>12838.683999999999</v>
          </cell>
          <cell r="E1752">
            <v>0</v>
          </cell>
          <cell r="F1752">
            <v>0</v>
          </cell>
          <cell r="G1752">
            <v>0</v>
          </cell>
          <cell r="H1752">
            <v>0</v>
          </cell>
          <cell r="I1752">
            <v>0</v>
          </cell>
          <cell r="J1752">
            <v>0</v>
          </cell>
          <cell r="K1752">
            <v>0</v>
          </cell>
          <cell r="L1752">
            <v>0</v>
          </cell>
          <cell r="M1752">
            <v>252236243.91359997</v>
          </cell>
          <cell r="N1752">
            <v>1622319.3359999999</v>
          </cell>
          <cell r="O1752">
            <v>1242139.4511999998</v>
          </cell>
          <cell r="P1752">
            <v>139.95399999999998</v>
          </cell>
          <cell r="Q1752">
            <v>252236243.91359997</v>
          </cell>
          <cell r="R1752">
            <v>1622319.3359999999</v>
          </cell>
          <cell r="S1752">
            <v>1242139.4511999998</v>
          </cell>
          <cell r="T1752">
            <v>139.95399999999998</v>
          </cell>
          <cell r="U1752">
            <v>503640024.97599995</v>
          </cell>
          <cell r="V1752">
            <v>0</v>
          </cell>
        </row>
        <row r="1753">
          <cell r="B1753" t="str">
            <v>HSS406.4X9.5</v>
          </cell>
          <cell r="C1753">
            <v>93.158816000000002</v>
          </cell>
          <cell r="D1753">
            <v>11096.751999999999</v>
          </cell>
          <cell r="E1753">
            <v>0</v>
          </cell>
          <cell r="F1753">
            <v>0</v>
          </cell>
          <cell r="G1753">
            <v>0</v>
          </cell>
          <cell r="H1753">
            <v>0</v>
          </cell>
          <cell r="I1753">
            <v>0</v>
          </cell>
          <cell r="J1753">
            <v>0</v>
          </cell>
          <cell r="K1753">
            <v>0</v>
          </cell>
          <cell r="L1753">
            <v>0</v>
          </cell>
          <cell r="M1753">
            <v>218937729.86559999</v>
          </cell>
          <cell r="N1753">
            <v>1401093.9719999998</v>
          </cell>
          <cell r="O1753">
            <v>1076630.1047999999</v>
          </cell>
          <cell r="P1753">
            <v>140.46199999999999</v>
          </cell>
          <cell r="Q1753">
            <v>218937729.86559999</v>
          </cell>
          <cell r="R1753">
            <v>1401093.9719999998</v>
          </cell>
          <cell r="S1753">
            <v>1076630.1047999999</v>
          </cell>
          <cell r="T1753">
            <v>140.46199999999999</v>
          </cell>
          <cell r="U1753">
            <v>437042996.87999994</v>
          </cell>
          <cell r="V1753">
            <v>0</v>
          </cell>
        </row>
        <row r="1754">
          <cell r="B1754" t="str">
            <v>HSS406.4X7.9</v>
          </cell>
          <cell r="C1754">
            <v>77.830767999999992</v>
          </cell>
          <cell r="D1754">
            <v>9290.3040000000001</v>
          </cell>
          <cell r="E1754">
            <v>0</v>
          </cell>
          <cell r="F1754">
            <v>0</v>
          </cell>
          <cell r="G1754">
            <v>0</v>
          </cell>
          <cell r="H1754">
            <v>0</v>
          </cell>
          <cell r="I1754">
            <v>0</v>
          </cell>
          <cell r="J1754">
            <v>0</v>
          </cell>
          <cell r="K1754">
            <v>0</v>
          </cell>
          <cell r="L1754">
            <v>0</v>
          </cell>
          <cell r="M1754">
            <v>184390521.54079998</v>
          </cell>
          <cell r="N1754">
            <v>1176591.1952</v>
          </cell>
          <cell r="O1754">
            <v>907843.34559999988</v>
          </cell>
          <cell r="P1754">
            <v>140.97</v>
          </cell>
          <cell r="Q1754">
            <v>184390521.54079998</v>
          </cell>
          <cell r="R1754">
            <v>1176591.1952</v>
          </cell>
          <cell r="S1754">
            <v>907843.34559999988</v>
          </cell>
          <cell r="T1754">
            <v>140.97</v>
          </cell>
          <cell r="U1754">
            <v>368781043.08159995</v>
          </cell>
          <cell r="V1754">
            <v>0</v>
          </cell>
        </row>
        <row r="1755">
          <cell r="B1755" t="str">
            <v>HSS355.6X12.7</v>
          </cell>
          <cell r="C1755">
            <v>107.44515199999999</v>
          </cell>
          <cell r="D1755">
            <v>12774.168</v>
          </cell>
          <cell r="E1755">
            <v>0</v>
          </cell>
          <cell r="F1755">
            <v>0</v>
          </cell>
          <cell r="G1755">
            <v>0</v>
          </cell>
          <cell r="H1755">
            <v>0</v>
          </cell>
          <cell r="I1755">
            <v>0</v>
          </cell>
          <cell r="J1755">
            <v>0</v>
          </cell>
          <cell r="K1755">
            <v>0</v>
          </cell>
          <cell r="L1755">
            <v>0</v>
          </cell>
          <cell r="M1755">
            <v>188552835.79679999</v>
          </cell>
          <cell r="N1755">
            <v>1396177.8528</v>
          </cell>
          <cell r="O1755">
            <v>1061881.7471999999</v>
          </cell>
          <cell r="P1755">
            <v>121.666</v>
          </cell>
          <cell r="Q1755">
            <v>188552835.79679999</v>
          </cell>
          <cell r="R1755">
            <v>1396177.8528</v>
          </cell>
          <cell r="S1755">
            <v>1061881.7471999999</v>
          </cell>
          <cell r="T1755">
            <v>121.666</v>
          </cell>
          <cell r="U1755">
            <v>377521903.01919997</v>
          </cell>
          <cell r="V1755">
            <v>0</v>
          </cell>
        </row>
        <row r="1756">
          <cell r="B1756" t="str">
            <v>HSS355.6X9.5</v>
          </cell>
          <cell r="C1756">
            <v>81.253535999999997</v>
          </cell>
          <cell r="D1756">
            <v>9677.4</v>
          </cell>
          <cell r="E1756">
            <v>0</v>
          </cell>
          <cell r="F1756">
            <v>0</v>
          </cell>
          <cell r="G1756">
            <v>0</v>
          </cell>
          <cell r="H1756">
            <v>0</v>
          </cell>
          <cell r="I1756">
            <v>0</v>
          </cell>
          <cell r="J1756">
            <v>0</v>
          </cell>
          <cell r="K1756">
            <v>0</v>
          </cell>
          <cell r="L1756">
            <v>0</v>
          </cell>
          <cell r="M1756">
            <v>145264767.53439999</v>
          </cell>
          <cell r="N1756">
            <v>1066797.8663999997</v>
          </cell>
          <cell r="O1756">
            <v>816075.7871999999</v>
          </cell>
          <cell r="P1756">
            <v>122.68199999999999</v>
          </cell>
          <cell r="Q1756">
            <v>145264767.53439999</v>
          </cell>
          <cell r="R1756">
            <v>1066797.8663999997</v>
          </cell>
          <cell r="S1756">
            <v>816075.7871999999</v>
          </cell>
          <cell r="T1756">
            <v>122.68199999999999</v>
          </cell>
          <cell r="U1756">
            <v>290529535.06879997</v>
          </cell>
          <cell r="V1756">
            <v>0</v>
          </cell>
        </row>
        <row r="1757">
          <cell r="B1757" t="str">
            <v>HSS355.6X7.9</v>
          </cell>
          <cell r="C1757">
            <v>68.008911999999995</v>
          </cell>
          <cell r="D1757">
            <v>8064.5</v>
          </cell>
          <cell r="E1757">
            <v>0</v>
          </cell>
          <cell r="F1757">
            <v>0</v>
          </cell>
          <cell r="G1757">
            <v>0</v>
          </cell>
          <cell r="H1757">
            <v>0</v>
          </cell>
          <cell r="I1757">
            <v>0</v>
          </cell>
          <cell r="J1757">
            <v>0</v>
          </cell>
          <cell r="K1757">
            <v>0</v>
          </cell>
          <cell r="L1757">
            <v>0</v>
          </cell>
          <cell r="M1757">
            <v>122788270.55199999</v>
          </cell>
          <cell r="N1757">
            <v>896372.40079999994</v>
          </cell>
          <cell r="O1757">
            <v>689895.39439999999</v>
          </cell>
          <cell r="P1757">
            <v>123.18999999999998</v>
          </cell>
          <cell r="Q1757">
            <v>122788270.55199999</v>
          </cell>
          <cell r="R1757">
            <v>896372.40079999994</v>
          </cell>
          <cell r="S1757">
            <v>689895.39439999999</v>
          </cell>
          <cell r="T1757">
            <v>123.18999999999998</v>
          </cell>
          <cell r="U1757">
            <v>245160309.67839998</v>
          </cell>
          <cell r="V1757">
            <v>0</v>
          </cell>
        </row>
        <row r="1758">
          <cell r="B1758" t="str">
            <v>HSS323.9X12.7</v>
          </cell>
          <cell r="C1758">
            <v>97.47448</v>
          </cell>
          <cell r="D1758">
            <v>11548.363999999998</v>
          </cell>
          <cell r="E1758">
            <v>0</v>
          </cell>
          <cell r="F1758">
            <v>0</v>
          </cell>
          <cell r="G1758">
            <v>0</v>
          </cell>
          <cell r="H1758">
            <v>0</v>
          </cell>
          <cell r="I1758">
            <v>0</v>
          </cell>
          <cell r="J1758">
            <v>0</v>
          </cell>
          <cell r="K1758">
            <v>0</v>
          </cell>
          <cell r="L1758">
            <v>0</v>
          </cell>
          <cell r="M1758">
            <v>141102453.27839997</v>
          </cell>
          <cell r="N1758">
            <v>1150371.8928</v>
          </cell>
          <cell r="O1758">
            <v>871791.80479999993</v>
          </cell>
          <cell r="P1758">
            <v>110.48999999999998</v>
          </cell>
          <cell r="Q1758">
            <v>141102453.27839997</v>
          </cell>
          <cell r="R1758">
            <v>1150371.8928</v>
          </cell>
          <cell r="S1758">
            <v>871791.80479999993</v>
          </cell>
          <cell r="T1758">
            <v>110.48999999999998</v>
          </cell>
          <cell r="U1758">
            <v>282204906.55679995</v>
          </cell>
          <cell r="V1758">
            <v>0</v>
          </cell>
        </row>
        <row r="1759">
          <cell r="B1759" t="str">
            <v>HSS323.9X9.5</v>
          </cell>
          <cell r="C1759">
            <v>73.812736000000001</v>
          </cell>
          <cell r="D1759">
            <v>8774.1759999999995</v>
          </cell>
          <cell r="E1759">
            <v>0</v>
          </cell>
          <cell r="F1759">
            <v>0</v>
          </cell>
          <cell r="G1759">
            <v>0</v>
          </cell>
          <cell r="H1759">
            <v>0</v>
          </cell>
          <cell r="I1759">
            <v>0</v>
          </cell>
          <cell r="J1759">
            <v>0</v>
          </cell>
          <cell r="K1759">
            <v>0</v>
          </cell>
          <cell r="L1759">
            <v>0</v>
          </cell>
          <cell r="M1759">
            <v>109052633.50719999</v>
          </cell>
          <cell r="N1759">
            <v>879985.33679999993</v>
          </cell>
          <cell r="O1759">
            <v>671869.62399999995</v>
          </cell>
          <cell r="P1759">
            <v>111.50599999999999</v>
          </cell>
          <cell r="Q1759">
            <v>109052633.50719999</v>
          </cell>
          <cell r="R1759">
            <v>879985.33679999993</v>
          </cell>
          <cell r="S1759">
            <v>671869.62399999995</v>
          </cell>
          <cell r="T1759">
            <v>111.50599999999999</v>
          </cell>
          <cell r="U1759">
            <v>217689035.58879998</v>
          </cell>
          <cell r="V1759">
            <v>0</v>
          </cell>
        </row>
        <row r="1760">
          <cell r="B1760" t="str">
            <v>HSS323.9X6.4</v>
          </cell>
          <cell r="C1760">
            <v>49.704543999999999</v>
          </cell>
          <cell r="D1760">
            <v>5909.6655999999994</v>
          </cell>
          <cell r="E1760">
            <v>0</v>
          </cell>
          <cell r="F1760">
            <v>0</v>
          </cell>
          <cell r="G1760">
            <v>0</v>
          </cell>
          <cell r="H1760">
            <v>0</v>
          </cell>
          <cell r="I1760">
            <v>0</v>
          </cell>
          <cell r="J1760">
            <v>0</v>
          </cell>
          <cell r="K1760">
            <v>0</v>
          </cell>
          <cell r="L1760">
            <v>0</v>
          </cell>
          <cell r="M1760">
            <v>74921656.607999995</v>
          </cell>
          <cell r="N1760">
            <v>598127.83599999989</v>
          </cell>
          <cell r="O1760">
            <v>462115.20479999995</v>
          </cell>
          <cell r="P1760">
            <v>112.52199999999999</v>
          </cell>
          <cell r="Q1760">
            <v>74921656.607999995</v>
          </cell>
          <cell r="R1760">
            <v>598127.83599999989</v>
          </cell>
          <cell r="S1760">
            <v>462115.20479999995</v>
          </cell>
          <cell r="T1760">
            <v>112.52199999999999</v>
          </cell>
          <cell r="U1760">
            <v>149427081.7904</v>
          </cell>
          <cell r="V1760">
            <v>0</v>
          </cell>
        </row>
        <row r="1761">
          <cell r="B1761" t="str">
            <v>HSS317.5X15.9</v>
          </cell>
          <cell r="C1761">
            <v>118.01108799999999</v>
          </cell>
          <cell r="D1761">
            <v>14064.487999999999</v>
          </cell>
          <cell r="E1761">
            <v>0</v>
          </cell>
          <cell r="F1761">
            <v>0</v>
          </cell>
          <cell r="G1761">
            <v>0</v>
          </cell>
          <cell r="H1761">
            <v>0</v>
          </cell>
          <cell r="I1761">
            <v>0</v>
          </cell>
          <cell r="J1761">
            <v>0</v>
          </cell>
          <cell r="K1761">
            <v>0</v>
          </cell>
          <cell r="L1761">
            <v>0</v>
          </cell>
          <cell r="M1761">
            <v>161081561.70719999</v>
          </cell>
          <cell r="N1761">
            <v>1353571.4863999998</v>
          </cell>
          <cell r="O1761">
            <v>1015997.9679999999</v>
          </cell>
          <cell r="P1761">
            <v>107.18799999999999</v>
          </cell>
          <cell r="Q1761">
            <v>161081561.70719999</v>
          </cell>
          <cell r="R1761">
            <v>1353571.4863999998</v>
          </cell>
          <cell r="S1761">
            <v>1015997.9679999999</v>
          </cell>
          <cell r="T1761">
            <v>107.18799999999999</v>
          </cell>
          <cell r="U1761">
            <v>322163123.41439998</v>
          </cell>
          <cell r="V1761">
            <v>0</v>
          </cell>
        </row>
        <row r="1762">
          <cell r="B1762" t="str">
            <v>HSS317.5X12.7</v>
          </cell>
          <cell r="C1762">
            <v>95.391055999999992</v>
          </cell>
          <cell r="D1762">
            <v>11354.816000000001</v>
          </cell>
          <cell r="E1762">
            <v>0</v>
          </cell>
          <cell r="F1762">
            <v>0</v>
          </cell>
          <cell r="G1762">
            <v>0</v>
          </cell>
          <cell r="H1762">
            <v>0</v>
          </cell>
          <cell r="I1762">
            <v>0</v>
          </cell>
          <cell r="J1762">
            <v>0</v>
          </cell>
          <cell r="K1762">
            <v>0</v>
          </cell>
          <cell r="L1762">
            <v>0</v>
          </cell>
          <cell r="M1762">
            <v>132777824.76639998</v>
          </cell>
          <cell r="N1762">
            <v>1104488.1136</v>
          </cell>
          <cell r="O1762">
            <v>835740.26399999997</v>
          </cell>
          <cell r="P1762">
            <v>108.20399999999999</v>
          </cell>
          <cell r="Q1762">
            <v>132777824.76639998</v>
          </cell>
          <cell r="R1762">
            <v>1104488.1136</v>
          </cell>
          <cell r="S1762">
            <v>835740.26399999997</v>
          </cell>
          <cell r="T1762">
            <v>108.20399999999999</v>
          </cell>
          <cell r="U1762">
            <v>265555649.53279996</v>
          </cell>
          <cell r="V1762">
            <v>0</v>
          </cell>
        </row>
        <row r="1763">
          <cell r="B1763" t="str">
            <v>HSS317.5X9.5</v>
          </cell>
          <cell r="C1763">
            <v>72.324575999999993</v>
          </cell>
          <cell r="D1763">
            <v>8580.6280000000006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102392930.69759999</v>
          </cell>
          <cell r="N1763">
            <v>843933.79599999997</v>
          </cell>
          <cell r="O1763">
            <v>645650.32159999991</v>
          </cell>
          <cell r="P1763">
            <v>109.21999999999998</v>
          </cell>
          <cell r="Q1763">
            <v>102392930.69759999</v>
          </cell>
          <cell r="R1763">
            <v>843933.79599999997</v>
          </cell>
          <cell r="S1763">
            <v>645650.32159999991</v>
          </cell>
          <cell r="T1763">
            <v>109.21999999999998</v>
          </cell>
          <cell r="U1763">
            <v>204785861.39519998</v>
          </cell>
          <cell r="V1763">
            <v>0</v>
          </cell>
        </row>
        <row r="1764">
          <cell r="B1764" t="str">
            <v>HSS317.5X7.9</v>
          </cell>
          <cell r="C1764">
            <v>60.568111999999999</v>
          </cell>
          <cell r="D1764">
            <v>7225.7919999999995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86576136.524799988</v>
          </cell>
          <cell r="N1764">
            <v>711198.57759999996</v>
          </cell>
          <cell r="O1764">
            <v>545689.23119999992</v>
          </cell>
          <cell r="P1764">
            <v>109.72799999999999</v>
          </cell>
          <cell r="Q1764">
            <v>86576136.524799988</v>
          </cell>
          <cell r="R1764">
            <v>711198.57759999996</v>
          </cell>
          <cell r="S1764">
            <v>545689.23119999992</v>
          </cell>
          <cell r="T1764">
            <v>109.72799999999999</v>
          </cell>
          <cell r="U1764">
            <v>173152273.04959998</v>
          </cell>
          <cell r="V1764">
            <v>0</v>
          </cell>
        </row>
        <row r="1765">
          <cell r="B1765" t="str">
            <v>HSS317.5X6.4</v>
          </cell>
          <cell r="C1765">
            <v>48.662832000000002</v>
          </cell>
          <cell r="D1765">
            <v>5793.5367999999999</v>
          </cell>
          <cell r="E1765">
            <v>0</v>
          </cell>
          <cell r="F1765">
            <v>0</v>
          </cell>
          <cell r="G1765">
            <v>0</v>
          </cell>
          <cell r="H1765">
            <v>0</v>
          </cell>
          <cell r="I1765">
            <v>0</v>
          </cell>
          <cell r="J1765">
            <v>0</v>
          </cell>
          <cell r="K1765">
            <v>0</v>
          </cell>
          <cell r="L1765">
            <v>0</v>
          </cell>
          <cell r="M1765">
            <v>70343110.926399991</v>
          </cell>
          <cell r="N1765">
            <v>575185.94640000002</v>
          </cell>
          <cell r="O1765">
            <v>442450.72799999994</v>
          </cell>
          <cell r="P1765">
            <v>110.23599999999999</v>
          </cell>
          <cell r="Q1765">
            <v>70343110.926399991</v>
          </cell>
          <cell r="R1765">
            <v>575185.94640000002</v>
          </cell>
          <cell r="S1765">
            <v>442450.72799999994</v>
          </cell>
          <cell r="T1765">
            <v>110.23599999999999</v>
          </cell>
          <cell r="U1765">
            <v>140686221.85279998</v>
          </cell>
          <cell r="V1765">
            <v>0</v>
          </cell>
        </row>
        <row r="1766">
          <cell r="B1766" t="str">
            <v>HSS317.5X4.8</v>
          </cell>
          <cell r="C1766">
            <v>36.757551999999997</v>
          </cell>
          <cell r="D1766">
            <v>4348.3783999999996</v>
          </cell>
          <cell r="E1766">
            <v>0</v>
          </cell>
          <cell r="F1766">
            <v>0</v>
          </cell>
          <cell r="G1766">
            <v>0</v>
          </cell>
          <cell r="H1766">
            <v>0</v>
          </cell>
          <cell r="I1766">
            <v>0</v>
          </cell>
          <cell r="J1766">
            <v>0</v>
          </cell>
          <cell r="K1766">
            <v>0</v>
          </cell>
          <cell r="L1766">
            <v>0</v>
          </cell>
          <cell r="M1766">
            <v>53277622.476799995</v>
          </cell>
          <cell r="N1766">
            <v>432618.48959999991</v>
          </cell>
          <cell r="O1766">
            <v>335934.81199999998</v>
          </cell>
          <cell r="P1766">
            <v>110.744</v>
          </cell>
          <cell r="Q1766">
            <v>53277622.476799995</v>
          </cell>
          <cell r="R1766">
            <v>432618.48959999991</v>
          </cell>
          <cell r="S1766">
            <v>335934.81199999998</v>
          </cell>
          <cell r="T1766">
            <v>110.744</v>
          </cell>
          <cell r="U1766">
            <v>106555244.95359999</v>
          </cell>
          <cell r="V1766">
            <v>0</v>
          </cell>
        </row>
        <row r="1767">
          <cell r="B1767" t="str">
            <v>HSS285.8X15.9</v>
          </cell>
          <cell r="C1767">
            <v>105.65935999999999</v>
          </cell>
          <cell r="D1767">
            <v>12580.619999999999</v>
          </cell>
          <cell r="E1767">
            <v>0</v>
          </cell>
          <cell r="F1767">
            <v>0</v>
          </cell>
          <cell r="G1767">
            <v>0</v>
          </cell>
          <cell r="H1767">
            <v>0</v>
          </cell>
          <cell r="I1767">
            <v>0</v>
          </cell>
          <cell r="J1767">
            <v>0</v>
          </cell>
          <cell r="K1767">
            <v>0</v>
          </cell>
          <cell r="L1767">
            <v>0</v>
          </cell>
          <cell r="M1767">
            <v>115712336.31679998</v>
          </cell>
          <cell r="N1767">
            <v>1084823.6368</v>
          </cell>
          <cell r="O1767">
            <v>809520.96159999992</v>
          </cell>
          <cell r="P1767">
            <v>96.011999999999986</v>
          </cell>
          <cell r="Q1767">
            <v>115712336.31679998</v>
          </cell>
          <cell r="R1767">
            <v>1084823.6368</v>
          </cell>
          <cell r="S1767">
            <v>809520.96159999992</v>
          </cell>
          <cell r="T1767">
            <v>96.011999999999986</v>
          </cell>
          <cell r="U1767">
            <v>231424672.63359997</v>
          </cell>
          <cell r="V1767">
            <v>0</v>
          </cell>
        </row>
        <row r="1768">
          <cell r="B1768" t="str">
            <v>HSS285.8X12.7</v>
          </cell>
          <cell r="C1768">
            <v>85.569199999999995</v>
          </cell>
          <cell r="D1768">
            <v>10193.528</v>
          </cell>
          <cell r="E1768">
            <v>0</v>
          </cell>
          <cell r="F1768">
            <v>0</v>
          </cell>
          <cell r="G1768">
            <v>0</v>
          </cell>
          <cell r="H1768">
            <v>0</v>
          </cell>
          <cell r="I1768">
            <v>0</v>
          </cell>
          <cell r="J1768">
            <v>0</v>
          </cell>
          <cell r="K1768">
            <v>0</v>
          </cell>
          <cell r="L1768">
            <v>0</v>
          </cell>
          <cell r="M1768">
            <v>95316996.462399989</v>
          </cell>
          <cell r="N1768">
            <v>886540.16239999991</v>
          </cell>
          <cell r="O1768">
            <v>668592.2111999999</v>
          </cell>
          <cell r="P1768">
            <v>97.027999999999992</v>
          </cell>
          <cell r="Q1768">
            <v>95316996.462399989</v>
          </cell>
          <cell r="R1768">
            <v>886540.16239999991</v>
          </cell>
          <cell r="S1768">
            <v>668592.2111999999</v>
          </cell>
          <cell r="T1768">
            <v>97.027999999999992</v>
          </cell>
          <cell r="U1768">
            <v>191050224.35039997</v>
          </cell>
          <cell r="V1768">
            <v>0</v>
          </cell>
        </row>
        <row r="1769">
          <cell r="B1769" t="str">
            <v>HSS285.8X9.5</v>
          </cell>
          <cell r="C1769">
            <v>64.883775999999997</v>
          </cell>
          <cell r="D1769">
            <v>7741.92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74089193.756799996</v>
          </cell>
          <cell r="N1769">
            <v>680063.15599999996</v>
          </cell>
          <cell r="O1769">
            <v>517831.22239999997</v>
          </cell>
          <cell r="P1769">
            <v>98.043999999999997</v>
          </cell>
          <cell r="Q1769">
            <v>74089193.756799996</v>
          </cell>
          <cell r="R1769">
            <v>680063.15599999996</v>
          </cell>
          <cell r="S1769">
            <v>517831.22239999997</v>
          </cell>
          <cell r="T1769">
            <v>98.043999999999997</v>
          </cell>
          <cell r="U1769">
            <v>147762156.088</v>
          </cell>
          <cell r="V1769">
            <v>0</v>
          </cell>
        </row>
        <row r="1770">
          <cell r="B1770" t="str">
            <v>HSS285.8X7.9</v>
          </cell>
          <cell r="C1770">
            <v>54.317839999999997</v>
          </cell>
          <cell r="D1770">
            <v>6451.5999999999995</v>
          </cell>
          <cell r="E1770">
            <v>0</v>
          </cell>
          <cell r="F1770">
            <v>0</v>
          </cell>
          <cell r="G1770">
            <v>0</v>
          </cell>
          <cell r="H1770">
            <v>0</v>
          </cell>
          <cell r="I1770">
            <v>0</v>
          </cell>
          <cell r="J1770">
            <v>0</v>
          </cell>
          <cell r="K1770">
            <v>0</v>
          </cell>
          <cell r="L1770">
            <v>0</v>
          </cell>
          <cell r="M1770">
            <v>62850945.265599996</v>
          </cell>
          <cell r="N1770">
            <v>573547.24</v>
          </cell>
          <cell r="O1770">
            <v>439173.31519999995</v>
          </cell>
          <cell r="P1770">
            <v>98.551999999999992</v>
          </cell>
          <cell r="Q1770">
            <v>62850945.265599996</v>
          </cell>
          <cell r="R1770">
            <v>573547.24</v>
          </cell>
          <cell r="S1770">
            <v>439173.31519999995</v>
          </cell>
          <cell r="T1770">
            <v>98.551999999999992</v>
          </cell>
          <cell r="U1770">
            <v>125285659.10559998</v>
          </cell>
          <cell r="V1770">
            <v>0</v>
          </cell>
        </row>
        <row r="1771">
          <cell r="B1771" t="str">
            <v>HSS285.8X6.4</v>
          </cell>
          <cell r="C1771">
            <v>43.751903999999996</v>
          </cell>
          <cell r="D1771">
            <v>5199.9895999999999</v>
          </cell>
          <cell r="E1771">
            <v>0</v>
          </cell>
          <cell r="F1771">
            <v>0</v>
          </cell>
          <cell r="G1771">
            <v>0</v>
          </cell>
          <cell r="H1771">
            <v>0</v>
          </cell>
          <cell r="I1771">
            <v>0</v>
          </cell>
          <cell r="J1771">
            <v>0</v>
          </cell>
          <cell r="K1771">
            <v>0</v>
          </cell>
          <cell r="L1771">
            <v>0</v>
          </cell>
          <cell r="M1771">
            <v>50780233.923199996</v>
          </cell>
          <cell r="N1771">
            <v>463753.91119999997</v>
          </cell>
          <cell r="O1771">
            <v>357237.9952</v>
          </cell>
          <cell r="P1771">
            <v>99.059999999999988</v>
          </cell>
          <cell r="Q1771">
            <v>50780233.923199996</v>
          </cell>
          <cell r="R1771">
            <v>463753.91119999997</v>
          </cell>
          <cell r="S1771">
            <v>357237.9952</v>
          </cell>
          <cell r="T1771">
            <v>99.059999999999988</v>
          </cell>
          <cell r="U1771">
            <v>101976699.27199998</v>
          </cell>
          <cell r="V1771">
            <v>0</v>
          </cell>
        </row>
        <row r="1772">
          <cell r="B1772" t="str">
            <v>HSS285.8X4.8</v>
          </cell>
          <cell r="C1772">
            <v>33.037151999999999</v>
          </cell>
          <cell r="D1772">
            <v>3903.2179999999998</v>
          </cell>
          <cell r="E1772">
            <v>0</v>
          </cell>
          <cell r="F1772">
            <v>0</v>
          </cell>
          <cell r="G1772">
            <v>0</v>
          </cell>
          <cell r="H1772">
            <v>0</v>
          </cell>
          <cell r="I1772">
            <v>0</v>
          </cell>
          <cell r="J1772">
            <v>0</v>
          </cell>
          <cell r="K1772">
            <v>0</v>
          </cell>
          <cell r="L1772">
            <v>0</v>
          </cell>
          <cell r="M1772">
            <v>38667899.438239999</v>
          </cell>
          <cell r="N1772">
            <v>349044.4632</v>
          </cell>
          <cell r="O1772">
            <v>270386.55599999998</v>
          </cell>
          <cell r="P1772">
            <v>99.567999999999998</v>
          </cell>
          <cell r="Q1772">
            <v>38667899.438239999</v>
          </cell>
          <cell r="R1772">
            <v>349044.4632</v>
          </cell>
          <cell r="S1772">
            <v>270386.55599999998</v>
          </cell>
          <cell r="T1772">
            <v>99.567999999999998</v>
          </cell>
          <cell r="U1772">
            <v>77419045.161599994</v>
          </cell>
          <cell r="V1772">
            <v>0</v>
          </cell>
        </row>
        <row r="1773">
          <cell r="B1773" t="str">
            <v>HSS273.1X12.7</v>
          </cell>
          <cell r="C1773">
            <v>81.55116799999999</v>
          </cell>
          <cell r="D1773">
            <v>9677.4</v>
          </cell>
          <cell r="E1773">
            <v>0</v>
          </cell>
          <cell r="F1773">
            <v>0</v>
          </cell>
          <cell r="G1773">
            <v>0</v>
          </cell>
          <cell r="H1773">
            <v>0</v>
          </cell>
          <cell r="I1773">
            <v>0</v>
          </cell>
          <cell r="J1773">
            <v>0</v>
          </cell>
          <cell r="K1773">
            <v>0</v>
          </cell>
          <cell r="L1773">
            <v>0</v>
          </cell>
          <cell r="M1773">
            <v>82830053.694399998</v>
          </cell>
          <cell r="N1773">
            <v>806243.54879999999</v>
          </cell>
          <cell r="O1773">
            <v>606321.3679999999</v>
          </cell>
          <cell r="P1773">
            <v>92.456000000000003</v>
          </cell>
          <cell r="Q1773">
            <v>82830053.694399998</v>
          </cell>
          <cell r="R1773">
            <v>806243.54879999999</v>
          </cell>
          <cell r="S1773">
            <v>606321.3679999999</v>
          </cell>
          <cell r="T1773">
            <v>92.456000000000003</v>
          </cell>
          <cell r="U1773">
            <v>165660107.3888</v>
          </cell>
          <cell r="V1773">
            <v>0</v>
          </cell>
        </row>
        <row r="1774">
          <cell r="B1774" t="str">
            <v>HSS273.1X6.4</v>
          </cell>
          <cell r="C1774">
            <v>41.817295999999999</v>
          </cell>
          <cell r="D1774">
            <v>4967.732</v>
          </cell>
          <cell r="E1774">
            <v>0</v>
          </cell>
          <cell r="F1774">
            <v>0</v>
          </cell>
          <cell r="G1774">
            <v>0</v>
          </cell>
          <cell r="H1774">
            <v>0</v>
          </cell>
          <cell r="I1774">
            <v>0</v>
          </cell>
          <cell r="J1774">
            <v>0</v>
          </cell>
          <cell r="K1774">
            <v>0</v>
          </cell>
          <cell r="L1774">
            <v>0</v>
          </cell>
          <cell r="M1774">
            <v>44120531.113599993</v>
          </cell>
          <cell r="N1774">
            <v>422786.2512</v>
          </cell>
          <cell r="O1774">
            <v>324463.86719999998</v>
          </cell>
          <cell r="P1774">
            <v>94.488</v>
          </cell>
          <cell r="Q1774">
            <v>44120531.113599993</v>
          </cell>
          <cell r="R1774">
            <v>422786.2512</v>
          </cell>
          <cell r="S1774">
            <v>324463.86719999998</v>
          </cell>
          <cell r="T1774">
            <v>94.488</v>
          </cell>
          <cell r="U1774">
            <v>88657293.652799994</v>
          </cell>
          <cell r="V1774">
            <v>0</v>
          </cell>
        </row>
        <row r="1775">
          <cell r="B1775" t="str">
            <v>HSS254X15.9</v>
          </cell>
          <cell r="C1775">
            <v>93.158816000000002</v>
          </cell>
          <cell r="D1775">
            <v>11096.751999999999</v>
          </cell>
          <cell r="E1775">
            <v>0</v>
          </cell>
          <cell r="F1775">
            <v>0</v>
          </cell>
          <cell r="G1775">
            <v>0</v>
          </cell>
          <cell r="H1775">
            <v>0</v>
          </cell>
          <cell r="I1775">
            <v>0</v>
          </cell>
          <cell r="J1775">
            <v>0</v>
          </cell>
          <cell r="K1775">
            <v>0</v>
          </cell>
          <cell r="L1775">
            <v>0</v>
          </cell>
          <cell r="M1775">
            <v>79500202.289599985</v>
          </cell>
          <cell r="N1775">
            <v>845572.5024</v>
          </cell>
          <cell r="O1775">
            <v>627624.55119999987</v>
          </cell>
          <cell r="P1775">
            <v>84.835999999999999</v>
          </cell>
          <cell r="Q1775">
            <v>79500202.289599985</v>
          </cell>
          <cell r="R1775">
            <v>845572.5024</v>
          </cell>
          <cell r="S1775">
            <v>627624.55119999987</v>
          </cell>
          <cell r="T1775">
            <v>84.835999999999999</v>
          </cell>
          <cell r="U1775">
            <v>159416636.00479999</v>
          </cell>
          <cell r="V1775">
            <v>0</v>
          </cell>
        </row>
        <row r="1776">
          <cell r="B1776" t="str">
            <v>HSS254X12.7</v>
          </cell>
          <cell r="C1776">
            <v>75.598527999999988</v>
          </cell>
          <cell r="D1776">
            <v>8967.7240000000002</v>
          </cell>
          <cell r="E1776">
            <v>0</v>
          </cell>
          <cell r="F1776">
            <v>0</v>
          </cell>
          <cell r="G1776">
            <v>0</v>
          </cell>
          <cell r="H1776">
            <v>0</v>
          </cell>
          <cell r="I1776">
            <v>0</v>
          </cell>
          <cell r="J1776">
            <v>0</v>
          </cell>
          <cell r="K1776">
            <v>0</v>
          </cell>
          <cell r="L1776">
            <v>0</v>
          </cell>
          <cell r="M1776">
            <v>66180796.670399994</v>
          </cell>
          <cell r="N1776">
            <v>693172.80719999992</v>
          </cell>
          <cell r="O1776">
            <v>519469.92879999994</v>
          </cell>
          <cell r="P1776">
            <v>85.85199999999999</v>
          </cell>
          <cell r="Q1776">
            <v>66180796.670399994</v>
          </cell>
          <cell r="R1776">
            <v>693172.80719999992</v>
          </cell>
          <cell r="S1776">
            <v>519469.92879999994</v>
          </cell>
          <cell r="T1776">
            <v>85.85199999999999</v>
          </cell>
          <cell r="U1776">
            <v>131945361.91519998</v>
          </cell>
          <cell r="V1776">
            <v>0</v>
          </cell>
        </row>
        <row r="1777">
          <cell r="B1777" t="str">
            <v>HSS254X9.5</v>
          </cell>
          <cell r="C1777">
            <v>57.442976000000002</v>
          </cell>
          <cell r="D1777">
            <v>6838.695999999999</v>
          </cell>
          <cell r="E1777">
            <v>0</v>
          </cell>
          <cell r="F1777">
            <v>0</v>
          </cell>
          <cell r="G1777">
            <v>0</v>
          </cell>
          <cell r="H1777">
            <v>0</v>
          </cell>
          <cell r="I1777">
            <v>0</v>
          </cell>
          <cell r="J1777">
            <v>0</v>
          </cell>
          <cell r="K1777">
            <v>0</v>
          </cell>
          <cell r="L1777">
            <v>0</v>
          </cell>
          <cell r="M1777">
            <v>51196465.348799996</v>
          </cell>
          <cell r="N1777">
            <v>532579.57999999996</v>
          </cell>
          <cell r="O1777">
            <v>404760.48079999996</v>
          </cell>
          <cell r="P1777">
            <v>86.614000000000004</v>
          </cell>
          <cell r="Q1777">
            <v>51196465.348799996</v>
          </cell>
          <cell r="R1777">
            <v>532579.57999999996</v>
          </cell>
          <cell r="S1777">
            <v>404760.48079999996</v>
          </cell>
          <cell r="T1777">
            <v>86.614000000000004</v>
          </cell>
          <cell r="U1777">
            <v>102809162.12319998</v>
          </cell>
          <cell r="V1777">
            <v>0</v>
          </cell>
        </row>
        <row r="1778">
          <cell r="B1778" t="str">
            <v>HSS254X7.9</v>
          </cell>
          <cell r="C1778">
            <v>48.067567999999994</v>
          </cell>
          <cell r="D1778">
            <v>5729.0208000000002</v>
          </cell>
          <cell r="E1778">
            <v>0</v>
          </cell>
          <cell r="F1778">
            <v>0</v>
          </cell>
          <cell r="G1778">
            <v>0</v>
          </cell>
          <cell r="H1778">
            <v>0</v>
          </cell>
          <cell r="I1778">
            <v>0</v>
          </cell>
          <cell r="J1778">
            <v>0</v>
          </cell>
          <cell r="K1778">
            <v>0</v>
          </cell>
          <cell r="L1778">
            <v>0</v>
          </cell>
          <cell r="M1778">
            <v>43704299.687999994</v>
          </cell>
          <cell r="N1778">
            <v>449005.55359999993</v>
          </cell>
          <cell r="O1778">
            <v>342489.63759999996</v>
          </cell>
          <cell r="P1778">
            <v>87.122</v>
          </cell>
          <cell r="Q1778">
            <v>43704299.687999994</v>
          </cell>
          <cell r="R1778">
            <v>449005.55359999993</v>
          </cell>
          <cell r="S1778">
            <v>342489.63759999996</v>
          </cell>
          <cell r="T1778">
            <v>87.122</v>
          </cell>
          <cell r="U1778">
            <v>86992367.950399995</v>
          </cell>
          <cell r="V1778">
            <v>0</v>
          </cell>
        </row>
        <row r="1779">
          <cell r="B1779" t="str">
            <v>HSS254X6.4</v>
          </cell>
          <cell r="C1779">
            <v>38.840975999999998</v>
          </cell>
          <cell r="D1779">
            <v>4612.8940000000002</v>
          </cell>
          <cell r="E1779">
            <v>0</v>
          </cell>
          <cell r="F1779">
            <v>0</v>
          </cell>
          <cell r="G1779">
            <v>0</v>
          </cell>
          <cell r="H1779">
            <v>0</v>
          </cell>
          <cell r="I1779">
            <v>0</v>
          </cell>
          <cell r="J1779">
            <v>0</v>
          </cell>
          <cell r="K1779">
            <v>0</v>
          </cell>
          <cell r="L1779">
            <v>0</v>
          </cell>
          <cell r="M1779">
            <v>35504540.603679992</v>
          </cell>
          <cell r="N1779">
            <v>363792.82079999993</v>
          </cell>
          <cell r="O1779">
            <v>280218.79440000001</v>
          </cell>
          <cell r="P1779">
            <v>87.63</v>
          </cell>
          <cell r="Q1779">
            <v>35504540.603679992</v>
          </cell>
          <cell r="R1779">
            <v>363792.82079999993</v>
          </cell>
          <cell r="S1779">
            <v>280218.79440000001</v>
          </cell>
          <cell r="T1779">
            <v>87.63</v>
          </cell>
          <cell r="U1779">
            <v>71175573.77759999</v>
          </cell>
          <cell r="V1779">
            <v>0</v>
          </cell>
        </row>
        <row r="1780">
          <cell r="B1780" t="str">
            <v>HSS254X4.8</v>
          </cell>
          <cell r="C1780">
            <v>29.316751999999997</v>
          </cell>
          <cell r="D1780">
            <v>3464.5092</v>
          </cell>
          <cell r="E1780">
            <v>0</v>
          </cell>
          <cell r="F1780">
            <v>0</v>
          </cell>
          <cell r="G1780">
            <v>0</v>
          </cell>
          <cell r="H1780">
            <v>0</v>
          </cell>
          <cell r="I1780">
            <v>0</v>
          </cell>
          <cell r="J1780">
            <v>0</v>
          </cell>
          <cell r="K1780">
            <v>0</v>
          </cell>
          <cell r="L1780">
            <v>0</v>
          </cell>
          <cell r="M1780">
            <v>26971796.378879998</v>
          </cell>
          <cell r="N1780">
            <v>275302.6752</v>
          </cell>
          <cell r="O1780">
            <v>213031.83199999999</v>
          </cell>
          <cell r="P1780">
            <v>88.138000000000005</v>
          </cell>
          <cell r="Q1780">
            <v>26971796.378879998</v>
          </cell>
          <cell r="R1780">
            <v>275302.6752</v>
          </cell>
          <cell r="S1780">
            <v>213031.83199999999</v>
          </cell>
          <cell r="T1780">
            <v>88.138000000000005</v>
          </cell>
          <cell r="U1780">
            <v>54110085.327999994</v>
          </cell>
          <cell r="V1780">
            <v>0</v>
          </cell>
        </row>
        <row r="1781">
          <cell r="B1781" t="str">
            <v>HSS244.5X12.7</v>
          </cell>
          <cell r="C1781">
            <v>72.622207999999986</v>
          </cell>
          <cell r="D1781">
            <v>8645.1440000000002</v>
          </cell>
          <cell r="E1781">
            <v>0</v>
          </cell>
          <cell r="F1781">
            <v>0</v>
          </cell>
          <cell r="G1781">
            <v>0</v>
          </cell>
          <cell r="H1781">
            <v>0</v>
          </cell>
          <cell r="I1781">
            <v>0</v>
          </cell>
          <cell r="J1781">
            <v>0</v>
          </cell>
          <cell r="K1781">
            <v>0</v>
          </cell>
          <cell r="L1781">
            <v>0</v>
          </cell>
          <cell r="M1781">
            <v>58688631.009599991</v>
          </cell>
          <cell r="N1781">
            <v>639095.49599999993</v>
          </cell>
          <cell r="O1781">
            <v>478502.26879999996</v>
          </cell>
          <cell r="P1781">
            <v>82.296000000000006</v>
          </cell>
          <cell r="Q1781">
            <v>58688631.009599991</v>
          </cell>
          <cell r="R1781">
            <v>639095.49599999993</v>
          </cell>
          <cell r="S1781">
            <v>478502.26879999996</v>
          </cell>
          <cell r="T1781">
            <v>82.296000000000006</v>
          </cell>
          <cell r="U1781">
            <v>116961030.59359999</v>
          </cell>
          <cell r="V1781">
            <v>0</v>
          </cell>
        </row>
        <row r="1782">
          <cell r="B1782" t="str">
            <v>HSS244.5X9.5</v>
          </cell>
          <cell r="C1782">
            <v>55.210735999999997</v>
          </cell>
          <cell r="D1782">
            <v>6580.6319999999996</v>
          </cell>
          <cell r="E1782">
            <v>0</v>
          </cell>
          <cell r="F1782">
            <v>0</v>
          </cell>
          <cell r="G1782">
            <v>0</v>
          </cell>
          <cell r="H1782">
            <v>0</v>
          </cell>
          <cell r="I1782">
            <v>0</v>
          </cell>
          <cell r="J1782">
            <v>0</v>
          </cell>
          <cell r="K1782">
            <v>0</v>
          </cell>
          <cell r="L1782">
            <v>0</v>
          </cell>
          <cell r="M1782">
            <v>45785456.815999992</v>
          </cell>
          <cell r="N1782">
            <v>491611.91999999993</v>
          </cell>
          <cell r="O1782">
            <v>373625.05919999996</v>
          </cell>
          <cell r="P1782">
            <v>83.311999999999983</v>
          </cell>
          <cell r="Q1782">
            <v>45785456.815999992</v>
          </cell>
          <cell r="R1782">
            <v>491611.91999999993</v>
          </cell>
          <cell r="S1782">
            <v>373625.05919999996</v>
          </cell>
          <cell r="T1782">
            <v>83.311999999999983</v>
          </cell>
          <cell r="U1782">
            <v>91154682.206399992</v>
          </cell>
          <cell r="V1782">
            <v>0</v>
          </cell>
        </row>
        <row r="1783">
          <cell r="B1783" t="str">
            <v>HSS244.5X7.9</v>
          </cell>
          <cell r="C1783">
            <v>46.281776000000001</v>
          </cell>
          <cell r="D1783">
            <v>5503.2147999999997</v>
          </cell>
          <cell r="E1783">
            <v>0</v>
          </cell>
          <cell r="F1783">
            <v>0</v>
          </cell>
          <cell r="G1783">
            <v>0</v>
          </cell>
          <cell r="H1783">
            <v>0</v>
          </cell>
          <cell r="I1783">
            <v>0</v>
          </cell>
          <cell r="J1783">
            <v>0</v>
          </cell>
          <cell r="K1783">
            <v>0</v>
          </cell>
          <cell r="L1783">
            <v>0</v>
          </cell>
          <cell r="M1783">
            <v>38709522.580799997</v>
          </cell>
          <cell r="N1783">
            <v>416231.42559999996</v>
          </cell>
          <cell r="O1783">
            <v>316270.33519999997</v>
          </cell>
          <cell r="P1783">
            <v>83.82</v>
          </cell>
          <cell r="Q1783">
            <v>38709522.580799997</v>
          </cell>
          <cell r="R1783">
            <v>416231.42559999996</v>
          </cell>
          <cell r="S1783">
            <v>316270.33519999997</v>
          </cell>
          <cell r="T1783">
            <v>83.82</v>
          </cell>
          <cell r="U1783">
            <v>77419045.161599994</v>
          </cell>
          <cell r="V1783">
            <v>0</v>
          </cell>
        </row>
        <row r="1784">
          <cell r="B1784" t="str">
            <v>HSS244.5X6.4</v>
          </cell>
          <cell r="C1784">
            <v>37.352815999999997</v>
          </cell>
          <cell r="D1784">
            <v>4432.2492000000002</v>
          </cell>
          <cell r="E1784">
            <v>0</v>
          </cell>
          <cell r="F1784">
            <v>0</v>
          </cell>
          <cell r="G1784">
            <v>0</v>
          </cell>
          <cell r="H1784">
            <v>0</v>
          </cell>
          <cell r="I1784">
            <v>0</v>
          </cell>
          <cell r="J1784">
            <v>0</v>
          </cell>
          <cell r="K1784">
            <v>0</v>
          </cell>
          <cell r="L1784">
            <v>0</v>
          </cell>
          <cell r="M1784">
            <v>31591965.20304</v>
          </cell>
          <cell r="N1784">
            <v>337573.5184</v>
          </cell>
          <cell r="O1784">
            <v>258915.61119999998</v>
          </cell>
          <cell r="P1784">
            <v>84.327999999999989</v>
          </cell>
          <cell r="Q1784">
            <v>31591965.20304</v>
          </cell>
          <cell r="R1784">
            <v>337573.5184</v>
          </cell>
          <cell r="S1784">
            <v>258915.61119999998</v>
          </cell>
          <cell r="T1784">
            <v>84.327999999999989</v>
          </cell>
          <cell r="U1784">
            <v>63267176.691199996</v>
          </cell>
          <cell r="V1784">
            <v>0</v>
          </cell>
        </row>
        <row r="1785">
          <cell r="B1785" t="str">
            <v>HSS244.5X4.8</v>
          </cell>
          <cell r="C1785">
            <v>28.275039999999997</v>
          </cell>
          <cell r="D1785">
            <v>3335.4771999999998</v>
          </cell>
          <cell r="E1785">
            <v>0</v>
          </cell>
          <cell r="F1785">
            <v>0</v>
          </cell>
          <cell r="G1785">
            <v>0</v>
          </cell>
          <cell r="H1785">
            <v>0</v>
          </cell>
          <cell r="I1785">
            <v>0</v>
          </cell>
          <cell r="J1785">
            <v>0</v>
          </cell>
          <cell r="K1785">
            <v>0</v>
          </cell>
          <cell r="L1785">
            <v>0</v>
          </cell>
          <cell r="M1785">
            <v>24016553.257119998</v>
          </cell>
          <cell r="N1785">
            <v>253999.49199999997</v>
          </cell>
          <cell r="O1785">
            <v>196644.76799999998</v>
          </cell>
          <cell r="P1785">
            <v>84.835999999999999</v>
          </cell>
          <cell r="Q1785">
            <v>24016553.257119998</v>
          </cell>
          <cell r="R1785">
            <v>253999.49199999997</v>
          </cell>
          <cell r="S1785">
            <v>196644.76799999998</v>
          </cell>
          <cell r="T1785">
            <v>84.835999999999999</v>
          </cell>
          <cell r="U1785">
            <v>47866613.943999998</v>
          </cell>
          <cell r="V1785">
            <v>0</v>
          </cell>
        </row>
        <row r="1786">
          <cell r="B1786" t="str">
            <v>HSS222.3X12.7</v>
          </cell>
          <cell r="C1786">
            <v>65.627855999999994</v>
          </cell>
          <cell r="D1786">
            <v>7806.4359999999997</v>
          </cell>
          <cell r="E1786">
            <v>0</v>
          </cell>
          <cell r="F1786">
            <v>0</v>
          </cell>
          <cell r="G1786">
            <v>0</v>
          </cell>
          <cell r="H1786">
            <v>0</v>
          </cell>
          <cell r="I1786">
            <v>0</v>
          </cell>
          <cell r="J1786">
            <v>0</v>
          </cell>
          <cell r="K1786">
            <v>0</v>
          </cell>
          <cell r="L1786">
            <v>0</v>
          </cell>
          <cell r="M1786">
            <v>43288068.262399994</v>
          </cell>
          <cell r="N1786">
            <v>524386.04799999995</v>
          </cell>
          <cell r="O1786">
            <v>390012.12319999997</v>
          </cell>
          <cell r="P1786">
            <v>74.421999999999997</v>
          </cell>
          <cell r="Q1786">
            <v>43288068.262399994</v>
          </cell>
          <cell r="R1786">
            <v>524386.04799999995</v>
          </cell>
          <cell r="S1786">
            <v>390012.12319999997</v>
          </cell>
          <cell r="T1786">
            <v>74.421999999999997</v>
          </cell>
          <cell r="U1786">
            <v>86576136.524799988</v>
          </cell>
          <cell r="V1786">
            <v>0</v>
          </cell>
        </row>
        <row r="1787">
          <cell r="B1787" t="str">
            <v>HSS222.3X9.5</v>
          </cell>
          <cell r="C1787">
            <v>50.002175999999999</v>
          </cell>
          <cell r="D1787">
            <v>5941.9236000000001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33881238.043839999</v>
          </cell>
          <cell r="N1787">
            <v>403121.77439999999</v>
          </cell>
          <cell r="O1787">
            <v>304799.39039999997</v>
          </cell>
          <cell r="P1787">
            <v>75.438000000000002</v>
          </cell>
          <cell r="Q1787">
            <v>33881238.043839999</v>
          </cell>
          <cell r="R1787">
            <v>403121.77439999999</v>
          </cell>
          <cell r="S1787">
            <v>304799.39039999997</v>
          </cell>
          <cell r="T1787">
            <v>75.438000000000002</v>
          </cell>
          <cell r="U1787">
            <v>67845722.372799993</v>
          </cell>
          <cell r="V1787">
            <v>0</v>
          </cell>
        </row>
        <row r="1788">
          <cell r="B1788" t="str">
            <v>HSS222.3X7.9</v>
          </cell>
          <cell r="C1788">
            <v>41.817295999999999</v>
          </cell>
          <cell r="D1788">
            <v>4987.0868</v>
          </cell>
          <cell r="E1788">
            <v>0</v>
          </cell>
          <cell r="F1788">
            <v>0</v>
          </cell>
          <cell r="G1788">
            <v>0</v>
          </cell>
          <cell r="H1788">
            <v>0</v>
          </cell>
          <cell r="I1788">
            <v>0</v>
          </cell>
          <cell r="J1788">
            <v>0</v>
          </cell>
          <cell r="K1788">
            <v>0</v>
          </cell>
          <cell r="L1788">
            <v>0</v>
          </cell>
          <cell r="M1788">
            <v>28844837.794079997</v>
          </cell>
          <cell r="N1788">
            <v>340850.93119999999</v>
          </cell>
          <cell r="O1788">
            <v>258915.61119999998</v>
          </cell>
          <cell r="P1788">
            <v>75.945999999999998</v>
          </cell>
          <cell r="Q1788">
            <v>28844837.794079997</v>
          </cell>
          <cell r="R1788">
            <v>340850.93119999999</v>
          </cell>
          <cell r="S1788">
            <v>258915.61119999998</v>
          </cell>
          <cell r="T1788">
            <v>75.945999999999998</v>
          </cell>
          <cell r="U1788">
            <v>57856168.158399992</v>
          </cell>
          <cell r="V1788">
            <v>0</v>
          </cell>
        </row>
        <row r="1789">
          <cell r="B1789" t="str">
            <v>HSS222.3X6.4</v>
          </cell>
          <cell r="C1789">
            <v>33.781231999999996</v>
          </cell>
          <cell r="D1789">
            <v>4019.3468000000003</v>
          </cell>
          <cell r="E1789">
            <v>0</v>
          </cell>
          <cell r="F1789">
            <v>0</v>
          </cell>
          <cell r="G1789">
            <v>0</v>
          </cell>
          <cell r="H1789">
            <v>0</v>
          </cell>
          <cell r="I1789">
            <v>0</v>
          </cell>
          <cell r="J1789">
            <v>0</v>
          </cell>
          <cell r="K1789">
            <v>0</v>
          </cell>
          <cell r="L1789">
            <v>0</v>
          </cell>
          <cell r="M1789">
            <v>23558698.688959997</v>
          </cell>
          <cell r="N1789">
            <v>276941.38159999996</v>
          </cell>
          <cell r="O1789">
            <v>211393.1256</v>
          </cell>
          <cell r="P1789">
            <v>76.453999999999994</v>
          </cell>
          <cell r="Q1789">
            <v>23558698.688959997</v>
          </cell>
          <cell r="R1789">
            <v>276941.38159999996</v>
          </cell>
          <cell r="S1789">
            <v>211393.1256</v>
          </cell>
          <cell r="T1789">
            <v>76.453999999999994</v>
          </cell>
          <cell r="U1789">
            <v>47034151.092799999</v>
          </cell>
          <cell r="V1789">
            <v>0</v>
          </cell>
        </row>
        <row r="1790">
          <cell r="B1790" t="str">
            <v>HSS222.3X4.8</v>
          </cell>
          <cell r="C1790">
            <v>25.596351999999996</v>
          </cell>
          <cell r="D1790">
            <v>3025.8004000000001</v>
          </cell>
          <cell r="E1790">
            <v>0</v>
          </cell>
          <cell r="F1790">
            <v>0</v>
          </cell>
          <cell r="G1790">
            <v>0</v>
          </cell>
          <cell r="H1790">
            <v>0</v>
          </cell>
          <cell r="I1790">
            <v>0</v>
          </cell>
          <cell r="J1790">
            <v>0</v>
          </cell>
          <cell r="K1790">
            <v>0</v>
          </cell>
          <cell r="L1790">
            <v>0</v>
          </cell>
          <cell r="M1790">
            <v>17939574.443359997</v>
          </cell>
          <cell r="N1790">
            <v>209754.4192</v>
          </cell>
          <cell r="O1790">
            <v>161576.45103999999</v>
          </cell>
          <cell r="P1790">
            <v>76.961999999999989</v>
          </cell>
          <cell r="Q1790">
            <v>17939574.443359997</v>
          </cell>
          <cell r="R1790">
            <v>209754.4192</v>
          </cell>
          <cell r="S1790">
            <v>161576.45103999999</v>
          </cell>
          <cell r="T1790">
            <v>76.961999999999989</v>
          </cell>
          <cell r="U1790">
            <v>35879148.886719994</v>
          </cell>
          <cell r="V1790">
            <v>0</v>
          </cell>
        </row>
        <row r="1791">
          <cell r="B1791" t="str">
            <v>HSS219.1X12.7</v>
          </cell>
          <cell r="C1791">
            <v>64.58614399999999</v>
          </cell>
          <cell r="D1791">
            <v>7677.4039999999995</v>
          </cell>
          <cell r="E1791">
            <v>0</v>
          </cell>
          <cell r="F1791">
            <v>0</v>
          </cell>
          <cell r="G1791">
            <v>0</v>
          </cell>
          <cell r="H1791">
            <v>0</v>
          </cell>
          <cell r="I1791">
            <v>0</v>
          </cell>
          <cell r="J1791">
            <v>0</v>
          </cell>
          <cell r="K1791">
            <v>0</v>
          </cell>
          <cell r="L1791">
            <v>0</v>
          </cell>
          <cell r="M1791">
            <v>41415026.847199999</v>
          </cell>
          <cell r="N1791">
            <v>507998.98399999994</v>
          </cell>
          <cell r="O1791">
            <v>378541.17839999998</v>
          </cell>
          <cell r="P1791">
            <v>73.406000000000006</v>
          </cell>
          <cell r="Q1791">
            <v>41415026.847199999</v>
          </cell>
          <cell r="R1791">
            <v>507998.98399999994</v>
          </cell>
          <cell r="S1791">
            <v>378541.17839999998</v>
          </cell>
          <cell r="T1791">
            <v>73.406000000000006</v>
          </cell>
          <cell r="U1791">
            <v>82830053.694399998</v>
          </cell>
          <cell r="V1791">
            <v>0</v>
          </cell>
        </row>
        <row r="1792">
          <cell r="B1792" t="str">
            <v>HSS219.1X9.5</v>
          </cell>
          <cell r="C1792">
            <v>49.258096000000002</v>
          </cell>
          <cell r="D1792">
            <v>5851.6012000000001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32382804.911679994</v>
          </cell>
          <cell r="N1792">
            <v>391650.82959999994</v>
          </cell>
          <cell r="O1792">
            <v>294967.152</v>
          </cell>
          <cell r="P1792">
            <v>74.421999999999997</v>
          </cell>
          <cell r="Q1792">
            <v>32382804.911679994</v>
          </cell>
          <cell r="R1792">
            <v>391650.82959999994</v>
          </cell>
          <cell r="S1792">
            <v>294967.152</v>
          </cell>
          <cell r="T1792">
            <v>74.421999999999997</v>
          </cell>
          <cell r="U1792">
            <v>64932102.393599994</v>
          </cell>
          <cell r="V1792">
            <v>0</v>
          </cell>
        </row>
        <row r="1793">
          <cell r="B1793" t="str">
            <v>HSS219.1X8.2</v>
          </cell>
          <cell r="C1793">
            <v>42.561376000000003</v>
          </cell>
          <cell r="D1793">
            <v>5064.5059999999994</v>
          </cell>
          <cell r="E1793">
            <v>0</v>
          </cell>
          <cell r="F1793">
            <v>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28345360.083359994</v>
          </cell>
          <cell r="N1793">
            <v>340850.93119999999</v>
          </cell>
          <cell r="O1793">
            <v>258915.61119999998</v>
          </cell>
          <cell r="P1793">
            <v>74.930000000000007</v>
          </cell>
          <cell r="Q1793">
            <v>28345360.083359994</v>
          </cell>
          <cell r="R1793">
            <v>340850.93119999999</v>
          </cell>
          <cell r="S1793">
            <v>258915.61119999998</v>
          </cell>
          <cell r="T1793">
            <v>74.930000000000007</v>
          </cell>
          <cell r="U1793">
            <v>56607473.881599993</v>
          </cell>
          <cell r="V1793">
            <v>0</v>
          </cell>
        </row>
        <row r="1794">
          <cell r="B1794" t="str">
            <v>HSS219.1X6.4</v>
          </cell>
          <cell r="C1794">
            <v>33.334783999999999</v>
          </cell>
          <cell r="D1794">
            <v>3961.2823999999996</v>
          </cell>
          <cell r="E1794">
            <v>0</v>
          </cell>
          <cell r="F1794">
            <v>0</v>
          </cell>
          <cell r="G1794">
            <v>0</v>
          </cell>
          <cell r="H1794">
            <v>0</v>
          </cell>
          <cell r="I1794">
            <v>0</v>
          </cell>
          <cell r="J1794">
            <v>0</v>
          </cell>
          <cell r="K1794">
            <v>0</v>
          </cell>
          <cell r="L1794">
            <v>0</v>
          </cell>
          <cell r="M1794">
            <v>22518120.124959998</v>
          </cell>
          <cell r="N1794">
            <v>268747.84959999996</v>
          </cell>
          <cell r="O1794">
            <v>204838.3</v>
          </cell>
          <cell r="P1794">
            <v>75.438000000000002</v>
          </cell>
          <cell r="Q1794">
            <v>22518120.124959998</v>
          </cell>
          <cell r="R1794">
            <v>268747.84959999996</v>
          </cell>
          <cell r="S1794">
            <v>204838.3</v>
          </cell>
          <cell r="T1794">
            <v>75.438000000000002</v>
          </cell>
          <cell r="U1794">
            <v>44952993.964799993</v>
          </cell>
          <cell r="V1794">
            <v>0</v>
          </cell>
        </row>
        <row r="1795">
          <cell r="B1795" t="str">
            <v>HSS219.1X4.8</v>
          </cell>
          <cell r="C1795">
            <v>25.298719999999999</v>
          </cell>
          <cell r="D1795">
            <v>2980.6392000000001</v>
          </cell>
          <cell r="E1795">
            <v>0</v>
          </cell>
          <cell r="F1795">
            <v>0</v>
          </cell>
          <cell r="G1795">
            <v>0</v>
          </cell>
          <cell r="H1795">
            <v>0</v>
          </cell>
          <cell r="I1795">
            <v>0</v>
          </cell>
          <cell r="J1795">
            <v>0</v>
          </cell>
          <cell r="K1795">
            <v>0</v>
          </cell>
          <cell r="L1795">
            <v>0</v>
          </cell>
          <cell r="M1795">
            <v>17190357.877279997</v>
          </cell>
          <cell r="N1795">
            <v>203199.59359999999</v>
          </cell>
          <cell r="O1795">
            <v>156824.20247999998</v>
          </cell>
          <cell r="P1795">
            <v>75.945999999999998</v>
          </cell>
          <cell r="Q1795">
            <v>17190357.877279997</v>
          </cell>
          <cell r="R1795">
            <v>203199.59359999999</v>
          </cell>
          <cell r="S1795">
            <v>156824.20247999998</v>
          </cell>
          <cell r="T1795">
            <v>75.945999999999998</v>
          </cell>
          <cell r="U1795">
            <v>34339092.611999996</v>
          </cell>
          <cell r="V1795">
            <v>0</v>
          </cell>
        </row>
        <row r="1796">
          <cell r="B1796" t="str">
            <v>HSS193.7X3.2</v>
          </cell>
          <cell r="C1796">
            <v>14.881599999999999</v>
          </cell>
          <cell r="D1796">
            <v>1767.7384</v>
          </cell>
          <cell r="E1796">
            <v>0</v>
          </cell>
          <cell r="F1796">
            <v>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8033266.5140799992</v>
          </cell>
          <cell r="N1796">
            <v>107171.39855999999</v>
          </cell>
          <cell r="O1796">
            <v>82918.543839999984</v>
          </cell>
          <cell r="P1796">
            <v>67.563999999999993</v>
          </cell>
          <cell r="Q1796">
            <v>8033266.5140799992</v>
          </cell>
          <cell r="R1796">
            <v>107171.39855999999</v>
          </cell>
          <cell r="S1796">
            <v>82918.543839999984</v>
          </cell>
          <cell r="T1796">
            <v>67.563999999999993</v>
          </cell>
          <cell r="U1796">
            <v>16066533.028159998</v>
          </cell>
          <cell r="V1796">
            <v>0</v>
          </cell>
        </row>
        <row r="1797">
          <cell r="B1797" t="str">
            <v>HSS190.5X12.7</v>
          </cell>
          <cell r="C1797">
            <v>55.657183999999994</v>
          </cell>
          <cell r="D1797">
            <v>6645.1480000000001</v>
          </cell>
          <cell r="E1797">
            <v>0</v>
          </cell>
          <cell r="F1797">
            <v>0</v>
          </cell>
          <cell r="G1797">
            <v>0</v>
          </cell>
          <cell r="H1797">
            <v>0</v>
          </cell>
          <cell r="I1797">
            <v>0</v>
          </cell>
          <cell r="J1797">
            <v>0</v>
          </cell>
          <cell r="K1797">
            <v>0</v>
          </cell>
          <cell r="L1797">
            <v>0</v>
          </cell>
          <cell r="M1797">
            <v>26597188.095839996</v>
          </cell>
          <cell r="N1797">
            <v>376902.47199999995</v>
          </cell>
          <cell r="O1797">
            <v>278580.08799999999</v>
          </cell>
          <cell r="P1797">
            <v>63.246000000000002</v>
          </cell>
          <cell r="Q1797">
            <v>26597188.095839996</v>
          </cell>
          <cell r="R1797">
            <v>376902.47199999995</v>
          </cell>
          <cell r="S1797">
            <v>278580.08799999999</v>
          </cell>
          <cell r="T1797">
            <v>63.246000000000002</v>
          </cell>
          <cell r="U1797">
            <v>53277622.476799995</v>
          </cell>
          <cell r="V1797">
            <v>0</v>
          </cell>
        </row>
        <row r="1798">
          <cell r="B1798" t="str">
            <v>HSS190.5X9.5</v>
          </cell>
          <cell r="C1798">
            <v>42.561376000000003</v>
          </cell>
          <cell r="D1798">
            <v>5058.0544</v>
          </cell>
          <cell r="E1798">
            <v>0</v>
          </cell>
          <cell r="F1798">
            <v>0</v>
          </cell>
          <cell r="G1798">
            <v>0</v>
          </cell>
          <cell r="H1798">
            <v>0</v>
          </cell>
          <cell r="I1798">
            <v>0</v>
          </cell>
          <cell r="J1798">
            <v>0</v>
          </cell>
          <cell r="K1798">
            <v>0</v>
          </cell>
          <cell r="L1798">
            <v>0</v>
          </cell>
          <cell r="M1798">
            <v>20894817.56512</v>
          </cell>
          <cell r="N1798">
            <v>293328.44559999998</v>
          </cell>
          <cell r="O1798">
            <v>219586.65759999998</v>
          </cell>
          <cell r="P1798">
            <v>64.261999999999986</v>
          </cell>
          <cell r="Q1798">
            <v>20894817.56512</v>
          </cell>
          <cell r="R1798">
            <v>293328.44559999998</v>
          </cell>
          <cell r="S1798">
            <v>219586.65759999998</v>
          </cell>
          <cell r="T1798">
            <v>64.261999999999986</v>
          </cell>
          <cell r="U1798">
            <v>41623142.559999995</v>
          </cell>
          <cell r="V1798">
            <v>0</v>
          </cell>
        </row>
        <row r="1799">
          <cell r="B1799" t="str">
            <v>HSS190.5X7.9</v>
          </cell>
          <cell r="C1799">
            <v>35.71584</v>
          </cell>
          <cell r="D1799">
            <v>4251.6043999999993</v>
          </cell>
          <cell r="E1799">
            <v>0</v>
          </cell>
          <cell r="F1799">
            <v>0</v>
          </cell>
          <cell r="G1799">
            <v>0</v>
          </cell>
          <cell r="H1799">
            <v>0</v>
          </cell>
          <cell r="I1799">
            <v>0</v>
          </cell>
          <cell r="J1799">
            <v>0</v>
          </cell>
          <cell r="K1799">
            <v>0</v>
          </cell>
          <cell r="L1799">
            <v>0</v>
          </cell>
          <cell r="M1799">
            <v>17856328.158239998</v>
          </cell>
          <cell r="N1799">
            <v>247444.66639999996</v>
          </cell>
          <cell r="O1799">
            <v>186812.52959999998</v>
          </cell>
          <cell r="P1799">
            <v>64.77</v>
          </cell>
          <cell r="Q1799">
            <v>17856328.158239998</v>
          </cell>
          <cell r="R1799">
            <v>247444.66639999996</v>
          </cell>
          <cell r="S1799">
            <v>186812.52959999998</v>
          </cell>
          <cell r="T1799">
            <v>64.77</v>
          </cell>
          <cell r="U1799">
            <v>35712656.316479996</v>
          </cell>
          <cell r="V1799">
            <v>0</v>
          </cell>
        </row>
        <row r="1800">
          <cell r="B1800" t="str">
            <v>HSS190.5X6.4</v>
          </cell>
          <cell r="C1800">
            <v>28.870303999999997</v>
          </cell>
          <cell r="D1800">
            <v>3432.2512000000002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14651346.181119999</v>
          </cell>
          <cell r="N1800">
            <v>201560.8872</v>
          </cell>
          <cell r="O1800">
            <v>153546.78967999999</v>
          </cell>
          <cell r="P1800">
            <v>65.277999999999992</v>
          </cell>
          <cell r="Q1800">
            <v>14651346.181119999</v>
          </cell>
          <cell r="R1800">
            <v>201560.8872</v>
          </cell>
          <cell r="S1800">
            <v>153546.78967999999</v>
          </cell>
          <cell r="T1800">
            <v>65.277999999999992</v>
          </cell>
          <cell r="U1800">
            <v>29261069.219679996</v>
          </cell>
          <cell r="V1800">
            <v>0</v>
          </cell>
        </row>
        <row r="1801">
          <cell r="B1801" t="str">
            <v>HSS190.5X4.8</v>
          </cell>
          <cell r="C1801">
            <v>21.875951999999998</v>
          </cell>
          <cell r="D1801">
            <v>2580.64</v>
          </cell>
          <cell r="E1801">
            <v>0</v>
          </cell>
          <cell r="F1801">
            <v>0</v>
          </cell>
          <cell r="G1801">
            <v>0</v>
          </cell>
          <cell r="H1801">
            <v>0</v>
          </cell>
          <cell r="I1801">
            <v>0</v>
          </cell>
          <cell r="J1801">
            <v>0</v>
          </cell>
          <cell r="K1801">
            <v>0</v>
          </cell>
          <cell r="L1801">
            <v>0</v>
          </cell>
          <cell r="M1801">
            <v>11196625.348639999</v>
          </cell>
          <cell r="N1801">
            <v>153055.17775999999</v>
          </cell>
          <cell r="O1801">
            <v>117495.24887999998</v>
          </cell>
          <cell r="P1801">
            <v>65.785999999999987</v>
          </cell>
          <cell r="Q1801">
            <v>11196625.348639999</v>
          </cell>
          <cell r="R1801">
            <v>153055.17775999999</v>
          </cell>
          <cell r="S1801">
            <v>117495.24887999998</v>
          </cell>
          <cell r="T1801">
            <v>65.785999999999987</v>
          </cell>
          <cell r="U1801">
            <v>22393250.697279997</v>
          </cell>
          <cell r="V1801">
            <v>0</v>
          </cell>
        </row>
        <row r="1802">
          <cell r="B1802" t="str">
            <v>HSS177.8X12.7</v>
          </cell>
          <cell r="C1802">
            <v>51.639152000000003</v>
          </cell>
          <cell r="D1802">
            <v>6161.2780000000002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21311048.99072</v>
          </cell>
          <cell r="N1802">
            <v>326102.57359999995</v>
          </cell>
          <cell r="O1802">
            <v>239251.13439999998</v>
          </cell>
          <cell r="P1802">
            <v>58.92799999999999</v>
          </cell>
          <cell r="Q1802">
            <v>21311048.99072</v>
          </cell>
          <cell r="R1802">
            <v>326102.57359999995</v>
          </cell>
          <cell r="S1802">
            <v>239251.13439999998</v>
          </cell>
          <cell r="T1802">
            <v>58.92799999999999</v>
          </cell>
          <cell r="U1802">
            <v>42455605.411199994</v>
          </cell>
          <cell r="V1802">
            <v>0</v>
          </cell>
        </row>
        <row r="1803">
          <cell r="B1803" t="str">
            <v>HSS177.8X9.5</v>
          </cell>
          <cell r="C1803">
            <v>39.585056000000002</v>
          </cell>
          <cell r="D1803">
            <v>4703.2163999999993</v>
          </cell>
          <cell r="E1803">
            <v>0</v>
          </cell>
          <cell r="F1803">
            <v>0</v>
          </cell>
          <cell r="G1803">
            <v>0</v>
          </cell>
          <cell r="H1803">
            <v>0</v>
          </cell>
          <cell r="I1803">
            <v>0</v>
          </cell>
          <cell r="J1803">
            <v>0</v>
          </cell>
          <cell r="K1803">
            <v>0</v>
          </cell>
          <cell r="L1803">
            <v>0</v>
          </cell>
          <cell r="M1803">
            <v>16815749.594239999</v>
          </cell>
          <cell r="N1803">
            <v>253999.49199999997</v>
          </cell>
          <cell r="O1803">
            <v>190089.94239999997</v>
          </cell>
          <cell r="P1803">
            <v>59.69</v>
          </cell>
          <cell r="Q1803">
            <v>16815749.594239999</v>
          </cell>
          <cell r="R1803">
            <v>253999.49199999997</v>
          </cell>
          <cell r="S1803">
            <v>190089.94239999997</v>
          </cell>
          <cell r="T1803">
            <v>59.69</v>
          </cell>
          <cell r="U1803">
            <v>33673122.331040002</v>
          </cell>
          <cell r="V1803">
            <v>0</v>
          </cell>
        </row>
        <row r="1804">
          <cell r="B1804" t="str">
            <v>HSS177.8X7.9</v>
          </cell>
          <cell r="C1804">
            <v>33.185968000000003</v>
          </cell>
          <cell r="D1804">
            <v>3954.8307999999997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14401607.325759999</v>
          </cell>
          <cell r="N1804">
            <v>214670.53839999996</v>
          </cell>
          <cell r="O1804">
            <v>161904.19232</v>
          </cell>
          <cell r="P1804">
            <v>60.198</v>
          </cell>
          <cell r="Q1804">
            <v>14401607.325759999</v>
          </cell>
          <cell r="R1804">
            <v>214670.53839999996</v>
          </cell>
          <cell r="S1804">
            <v>161904.19232</v>
          </cell>
          <cell r="T1804">
            <v>60.198</v>
          </cell>
          <cell r="U1804">
            <v>28761591.508959994</v>
          </cell>
          <cell r="V1804">
            <v>0</v>
          </cell>
        </row>
        <row r="1805">
          <cell r="B1805" t="str">
            <v>HSS177.8X6.4</v>
          </cell>
          <cell r="C1805">
            <v>26.78688</v>
          </cell>
          <cell r="D1805">
            <v>3193.5419999999999</v>
          </cell>
          <cell r="E1805">
            <v>0</v>
          </cell>
          <cell r="F1805">
            <v>0</v>
          </cell>
          <cell r="G1805">
            <v>0</v>
          </cell>
          <cell r="H1805">
            <v>0</v>
          </cell>
          <cell r="I1805">
            <v>0</v>
          </cell>
          <cell r="J1805">
            <v>0</v>
          </cell>
          <cell r="K1805">
            <v>0</v>
          </cell>
          <cell r="L1805">
            <v>0</v>
          </cell>
          <cell r="M1805">
            <v>11820972.487039998</v>
          </cell>
          <cell r="N1805">
            <v>175341.58479999998</v>
          </cell>
          <cell r="O1805">
            <v>132899.08903999999</v>
          </cell>
          <cell r="P1805">
            <v>60.706000000000003</v>
          </cell>
          <cell r="Q1805">
            <v>11820972.487039998</v>
          </cell>
          <cell r="R1805">
            <v>175341.58479999998</v>
          </cell>
          <cell r="S1805">
            <v>132899.08903999999</v>
          </cell>
          <cell r="T1805">
            <v>60.706000000000003</v>
          </cell>
          <cell r="U1805">
            <v>23641944.974079996</v>
          </cell>
          <cell r="V1805">
            <v>0</v>
          </cell>
        </row>
        <row r="1806">
          <cell r="B1806" t="str">
            <v>HSS177.8X4.8</v>
          </cell>
          <cell r="C1806">
            <v>20.387791999999997</v>
          </cell>
          <cell r="D1806">
            <v>2406.4467999999997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9032221.9355199989</v>
          </cell>
          <cell r="N1806">
            <v>132899.08903999999</v>
          </cell>
          <cell r="O1806">
            <v>101763.66743999999</v>
          </cell>
          <cell r="P1806">
            <v>61.213999999999999</v>
          </cell>
          <cell r="Q1806">
            <v>9032221.9355199989</v>
          </cell>
          <cell r="R1806">
            <v>132899.08903999999</v>
          </cell>
          <cell r="S1806">
            <v>101763.66743999999</v>
          </cell>
          <cell r="T1806">
            <v>61.213999999999999</v>
          </cell>
          <cell r="U1806">
            <v>18106067.013599999</v>
          </cell>
          <cell r="V1806">
            <v>0</v>
          </cell>
        </row>
        <row r="1807">
          <cell r="B1807" t="str">
            <v>HSS177.8X3.2</v>
          </cell>
          <cell r="C1807">
            <v>13.676190399999999</v>
          </cell>
          <cell r="D1807">
            <v>1619.3515999999997</v>
          </cell>
          <cell r="E1807">
            <v>0</v>
          </cell>
          <cell r="F1807">
            <v>0</v>
          </cell>
          <cell r="G1807">
            <v>0</v>
          </cell>
          <cell r="H1807">
            <v>0</v>
          </cell>
          <cell r="I1807">
            <v>0</v>
          </cell>
          <cell r="J1807">
            <v>0</v>
          </cell>
          <cell r="K1807">
            <v>0</v>
          </cell>
          <cell r="L1807">
            <v>0</v>
          </cell>
          <cell r="M1807">
            <v>6201848.2414399991</v>
          </cell>
          <cell r="N1807">
            <v>90128.851999999984</v>
          </cell>
          <cell r="O1807">
            <v>69645.021999999997</v>
          </cell>
          <cell r="P1807">
            <v>61.722000000000001</v>
          </cell>
          <cell r="Q1807">
            <v>6201848.2414399991</v>
          </cell>
          <cell r="R1807">
            <v>90128.851999999984</v>
          </cell>
          <cell r="S1807">
            <v>69645.021999999997</v>
          </cell>
          <cell r="T1807">
            <v>61.722000000000001</v>
          </cell>
          <cell r="U1807">
            <v>12362073.340319999</v>
          </cell>
          <cell r="V1807">
            <v>0</v>
          </cell>
        </row>
        <row r="1808">
          <cell r="B1808" t="str">
            <v>HSS174.6X12.7</v>
          </cell>
          <cell r="C1808">
            <v>50.746256000000002</v>
          </cell>
          <cell r="D1808">
            <v>6038.6975999999995</v>
          </cell>
          <cell r="E1808">
            <v>0</v>
          </cell>
          <cell r="F1808">
            <v>0</v>
          </cell>
          <cell r="G1808">
            <v>0</v>
          </cell>
          <cell r="H1808">
            <v>0</v>
          </cell>
          <cell r="I1808">
            <v>0</v>
          </cell>
          <cell r="J1808">
            <v>0</v>
          </cell>
          <cell r="K1808">
            <v>0</v>
          </cell>
          <cell r="L1808">
            <v>0</v>
          </cell>
          <cell r="M1808">
            <v>20103977.856479999</v>
          </cell>
          <cell r="N1808">
            <v>312992.92239999998</v>
          </cell>
          <cell r="O1808">
            <v>231057.60239999997</v>
          </cell>
          <cell r="P1808">
            <v>57.657999999999994</v>
          </cell>
          <cell r="Q1808">
            <v>20103977.856479999</v>
          </cell>
          <cell r="R1808">
            <v>312992.92239999998</v>
          </cell>
          <cell r="S1808">
            <v>231057.60239999997</v>
          </cell>
          <cell r="T1808">
            <v>57.657999999999994</v>
          </cell>
          <cell r="U1808">
            <v>40249578.855519995</v>
          </cell>
          <cell r="V1808">
            <v>0</v>
          </cell>
        </row>
        <row r="1809">
          <cell r="B1809" t="str">
            <v>HSS174.6X9.5</v>
          </cell>
          <cell r="C1809">
            <v>38.840975999999998</v>
          </cell>
          <cell r="D1809">
            <v>4619.3455999999996</v>
          </cell>
          <cell r="E1809">
            <v>0</v>
          </cell>
          <cell r="F1809">
            <v>0</v>
          </cell>
          <cell r="G1809">
            <v>0</v>
          </cell>
          <cell r="H1809">
            <v>0</v>
          </cell>
          <cell r="I1809">
            <v>0</v>
          </cell>
          <cell r="J1809">
            <v>0</v>
          </cell>
          <cell r="K1809">
            <v>0</v>
          </cell>
          <cell r="L1809">
            <v>0</v>
          </cell>
          <cell r="M1809">
            <v>15900040.45792</v>
          </cell>
          <cell r="N1809">
            <v>244167.2536</v>
          </cell>
          <cell r="O1809">
            <v>181896.41039999996</v>
          </cell>
          <cell r="P1809">
            <v>58.673999999999999</v>
          </cell>
          <cell r="Q1809">
            <v>15900040.45792</v>
          </cell>
          <cell r="R1809">
            <v>244167.2536</v>
          </cell>
          <cell r="S1809">
            <v>181896.41039999996</v>
          </cell>
          <cell r="T1809">
            <v>58.673999999999999</v>
          </cell>
          <cell r="U1809">
            <v>31800080.91584</v>
          </cell>
          <cell r="V1809">
            <v>0</v>
          </cell>
        </row>
        <row r="1810">
          <cell r="B1810" t="str">
            <v>HSS174.6X7.9</v>
          </cell>
          <cell r="C1810">
            <v>32.590703999999995</v>
          </cell>
          <cell r="D1810">
            <v>3883.8631999999993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13610767.61712</v>
          </cell>
          <cell r="N1810">
            <v>206477.00639999998</v>
          </cell>
          <cell r="O1810">
            <v>155840.97863999999</v>
          </cell>
          <cell r="P1810">
            <v>59.181999999999995</v>
          </cell>
          <cell r="Q1810">
            <v>13610767.61712</v>
          </cell>
          <cell r="R1810">
            <v>206477.00639999998</v>
          </cell>
          <cell r="S1810">
            <v>155840.97863999999</v>
          </cell>
          <cell r="T1810">
            <v>59.181999999999995</v>
          </cell>
          <cell r="U1810">
            <v>27221535.234239999</v>
          </cell>
          <cell r="V1810">
            <v>0</v>
          </cell>
        </row>
        <row r="1811">
          <cell r="B1811" t="str">
            <v>HSS174.6X6.4</v>
          </cell>
          <cell r="C1811">
            <v>26.340431999999996</v>
          </cell>
          <cell r="D1811">
            <v>3135.4776000000002</v>
          </cell>
          <cell r="E1811">
            <v>0</v>
          </cell>
          <cell r="F1811">
            <v>0</v>
          </cell>
          <cell r="G1811">
            <v>0</v>
          </cell>
          <cell r="H1811">
            <v>0</v>
          </cell>
          <cell r="I1811">
            <v>0</v>
          </cell>
          <cell r="J1811">
            <v>0</v>
          </cell>
          <cell r="K1811">
            <v>0</v>
          </cell>
          <cell r="L1811">
            <v>0</v>
          </cell>
          <cell r="M1811">
            <v>11155002.206079999</v>
          </cell>
          <cell r="N1811">
            <v>168786.7592</v>
          </cell>
          <cell r="O1811">
            <v>127982.96983999998</v>
          </cell>
          <cell r="P1811">
            <v>59.69</v>
          </cell>
          <cell r="Q1811">
            <v>11155002.206079999</v>
          </cell>
          <cell r="R1811">
            <v>168786.7592</v>
          </cell>
          <cell r="S1811">
            <v>127982.96983999998</v>
          </cell>
          <cell r="T1811">
            <v>59.69</v>
          </cell>
          <cell r="U1811">
            <v>22351627.554719999</v>
          </cell>
          <cell r="V1811">
            <v>0</v>
          </cell>
        </row>
        <row r="1812">
          <cell r="B1812" t="str">
            <v>HSS174.6X4.8</v>
          </cell>
          <cell r="C1812">
            <v>19.941344000000001</v>
          </cell>
          <cell r="D1812">
            <v>2361.2856000000002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8574367.3673599996</v>
          </cell>
          <cell r="N1812">
            <v>127982.96983999998</v>
          </cell>
          <cell r="O1812">
            <v>98158.513359999997</v>
          </cell>
          <cell r="P1812">
            <v>60.198</v>
          </cell>
          <cell r="Q1812">
            <v>8574367.3673599996</v>
          </cell>
          <cell r="R1812">
            <v>127982.96983999998</v>
          </cell>
          <cell r="S1812">
            <v>98158.513359999997</v>
          </cell>
          <cell r="T1812">
            <v>60.198</v>
          </cell>
          <cell r="U1812">
            <v>17107111.592159998</v>
          </cell>
          <cell r="V1812">
            <v>0</v>
          </cell>
        </row>
        <row r="1813">
          <cell r="B1813" t="str">
            <v>HSS168.3X12.7</v>
          </cell>
          <cell r="C1813">
            <v>48.662832000000002</v>
          </cell>
          <cell r="D1813">
            <v>5806.44</v>
          </cell>
          <cell r="E1813">
            <v>0</v>
          </cell>
          <cell r="F1813">
            <v>0</v>
          </cell>
          <cell r="G1813">
            <v>0</v>
          </cell>
          <cell r="H1813">
            <v>0</v>
          </cell>
          <cell r="I1813">
            <v>0</v>
          </cell>
          <cell r="J1813">
            <v>0</v>
          </cell>
          <cell r="K1813">
            <v>0</v>
          </cell>
          <cell r="L1813">
            <v>0</v>
          </cell>
          <cell r="M1813">
            <v>17856328.158239998</v>
          </cell>
          <cell r="N1813">
            <v>290051.03279999999</v>
          </cell>
          <cell r="O1813">
            <v>213031.83199999999</v>
          </cell>
          <cell r="P1813">
            <v>55.372</v>
          </cell>
          <cell r="Q1813">
            <v>17856328.158239998</v>
          </cell>
          <cell r="R1813">
            <v>290051.03279999999</v>
          </cell>
          <cell r="S1813">
            <v>213031.83199999999</v>
          </cell>
          <cell r="T1813">
            <v>55.372</v>
          </cell>
          <cell r="U1813">
            <v>35754279.459040001</v>
          </cell>
          <cell r="V1813">
            <v>0</v>
          </cell>
        </row>
        <row r="1814">
          <cell r="B1814" t="str">
            <v>HSS168.3X11</v>
          </cell>
          <cell r="C1814">
            <v>42.561376000000003</v>
          </cell>
          <cell r="D1814">
            <v>5083.8607999999995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15941663.600479998</v>
          </cell>
          <cell r="N1814">
            <v>255638.19839999996</v>
          </cell>
          <cell r="O1814">
            <v>190089.94239999997</v>
          </cell>
          <cell r="P1814">
            <v>55.88</v>
          </cell>
          <cell r="Q1814">
            <v>15941663.600479998</v>
          </cell>
          <cell r="R1814">
            <v>255638.19839999996</v>
          </cell>
          <cell r="S1814">
            <v>190089.94239999997</v>
          </cell>
          <cell r="T1814">
            <v>55.88</v>
          </cell>
          <cell r="U1814">
            <v>31883327.200959995</v>
          </cell>
          <cell r="V1814">
            <v>0</v>
          </cell>
        </row>
        <row r="1815">
          <cell r="B1815" t="str">
            <v>HSS168.3X9.5</v>
          </cell>
          <cell r="C1815">
            <v>37.352815999999997</v>
          </cell>
          <cell r="D1815">
            <v>4438.7007999999996</v>
          </cell>
          <cell r="E1815">
            <v>0</v>
          </cell>
          <cell r="F1815">
            <v>0</v>
          </cell>
          <cell r="G1815">
            <v>0</v>
          </cell>
          <cell r="H1815">
            <v>0</v>
          </cell>
          <cell r="I1815">
            <v>0</v>
          </cell>
          <cell r="J1815">
            <v>0</v>
          </cell>
          <cell r="K1815">
            <v>0</v>
          </cell>
          <cell r="L1815">
            <v>0</v>
          </cell>
          <cell r="M1815">
            <v>14151868.470399998</v>
          </cell>
          <cell r="N1815">
            <v>226141.48319999999</v>
          </cell>
          <cell r="O1815">
            <v>168786.7592</v>
          </cell>
          <cell r="P1815">
            <v>56.388000000000005</v>
          </cell>
          <cell r="Q1815">
            <v>14151868.470399998</v>
          </cell>
          <cell r="R1815">
            <v>226141.48319999999</v>
          </cell>
          <cell r="S1815">
            <v>168786.7592</v>
          </cell>
          <cell r="T1815">
            <v>56.388000000000005</v>
          </cell>
          <cell r="U1815">
            <v>28303736.940799996</v>
          </cell>
          <cell r="V1815">
            <v>0</v>
          </cell>
        </row>
        <row r="1816">
          <cell r="B1816" t="str">
            <v>HSS168.3X7.9</v>
          </cell>
          <cell r="C1816">
            <v>31.400176000000002</v>
          </cell>
          <cell r="D1816">
            <v>3735.4764</v>
          </cell>
          <cell r="E1816">
            <v>0</v>
          </cell>
          <cell r="F1816">
            <v>0</v>
          </cell>
          <cell r="G1816">
            <v>0</v>
          </cell>
          <cell r="H1816">
            <v>0</v>
          </cell>
          <cell r="I1816">
            <v>0</v>
          </cell>
          <cell r="J1816">
            <v>0</v>
          </cell>
          <cell r="K1816">
            <v>0</v>
          </cell>
          <cell r="L1816">
            <v>0</v>
          </cell>
          <cell r="M1816">
            <v>12112334.484959999</v>
          </cell>
          <cell r="N1816">
            <v>191728.64879999997</v>
          </cell>
          <cell r="O1816">
            <v>144042.29255999997</v>
          </cell>
          <cell r="P1816">
            <v>56.896000000000001</v>
          </cell>
          <cell r="Q1816">
            <v>12112334.484959999</v>
          </cell>
          <cell r="R1816">
            <v>191728.64879999997</v>
          </cell>
          <cell r="S1816">
            <v>144042.29255999997</v>
          </cell>
          <cell r="T1816">
            <v>56.896000000000001</v>
          </cell>
          <cell r="U1816">
            <v>24224668.969919998</v>
          </cell>
          <cell r="V1816">
            <v>0</v>
          </cell>
        </row>
        <row r="1817">
          <cell r="B1817" t="str">
            <v>HSS168.3X7.1</v>
          </cell>
          <cell r="C1817">
            <v>28.275039999999997</v>
          </cell>
          <cell r="D1817">
            <v>3367.7351999999996</v>
          </cell>
          <cell r="E1817">
            <v>0</v>
          </cell>
          <cell r="F1817">
            <v>0</v>
          </cell>
          <cell r="G1817">
            <v>0</v>
          </cell>
          <cell r="H1817">
            <v>0</v>
          </cell>
          <cell r="I1817">
            <v>0</v>
          </cell>
          <cell r="J1817">
            <v>0</v>
          </cell>
          <cell r="K1817">
            <v>0</v>
          </cell>
          <cell r="L1817">
            <v>0</v>
          </cell>
          <cell r="M1817">
            <v>11030132.778399998</v>
          </cell>
          <cell r="N1817">
            <v>173702.87839999999</v>
          </cell>
          <cell r="O1817">
            <v>130932.64135999999</v>
          </cell>
          <cell r="P1817">
            <v>57.15</v>
          </cell>
          <cell r="Q1817">
            <v>11030132.778399998</v>
          </cell>
          <cell r="R1817">
            <v>173702.87839999999</v>
          </cell>
          <cell r="S1817">
            <v>130932.64135999999</v>
          </cell>
          <cell r="T1817">
            <v>57.15</v>
          </cell>
          <cell r="U1817">
            <v>22018642.414239999</v>
          </cell>
          <cell r="V1817">
            <v>0</v>
          </cell>
        </row>
        <row r="1818">
          <cell r="B1818" t="str">
            <v>HSS168.3X6.4</v>
          </cell>
          <cell r="C1818">
            <v>25.298719999999999</v>
          </cell>
          <cell r="D1818">
            <v>3019.3487999999998</v>
          </cell>
          <cell r="E1818">
            <v>0</v>
          </cell>
          <cell r="F1818">
            <v>0</v>
          </cell>
          <cell r="G1818">
            <v>0</v>
          </cell>
          <cell r="H1818">
            <v>0</v>
          </cell>
          <cell r="I1818">
            <v>0</v>
          </cell>
          <cell r="J1818">
            <v>0</v>
          </cell>
          <cell r="K1818">
            <v>0</v>
          </cell>
          <cell r="L1818">
            <v>0</v>
          </cell>
          <cell r="M1818">
            <v>9947931.0718399975</v>
          </cell>
          <cell r="N1818">
            <v>156004.84927999997</v>
          </cell>
          <cell r="O1818">
            <v>118314.60207999998</v>
          </cell>
          <cell r="P1818">
            <v>57.403999999999989</v>
          </cell>
          <cell r="Q1818">
            <v>9947931.0718399975</v>
          </cell>
          <cell r="R1818">
            <v>156004.84927999997</v>
          </cell>
          <cell r="S1818">
            <v>118314.60207999998</v>
          </cell>
          <cell r="T1818">
            <v>57.403999999999989</v>
          </cell>
          <cell r="U1818">
            <v>19937485.286239997</v>
          </cell>
          <cell r="V1818">
            <v>0</v>
          </cell>
        </row>
        <row r="1819">
          <cell r="B1819" t="str">
            <v>HSS168.3X4.8</v>
          </cell>
          <cell r="C1819">
            <v>19.197264000000001</v>
          </cell>
          <cell r="D1819">
            <v>2277.4147999999996</v>
          </cell>
          <cell r="E1819">
            <v>0</v>
          </cell>
          <cell r="F1819">
            <v>0</v>
          </cell>
          <cell r="G1819">
            <v>0</v>
          </cell>
          <cell r="H1819">
            <v>0</v>
          </cell>
          <cell r="I1819">
            <v>0</v>
          </cell>
          <cell r="J1819">
            <v>0</v>
          </cell>
          <cell r="K1819">
            <v>0</v>
          </cell>
          <cell r="L1819">
            <v>0</v>
          </cell>
          <cell r="M1819">
            <v>7658658.2310399991</v>
          </cell>
          <cell r="N1819">
            <v>118642.34336</v>
          </cell>
          <cell r="O1819">
            <v>90784.334559999988</v>
          </cell>
          <cell r="P1819">
            <v>57.911999999999992</v>
          </cell>
          <cell r="Q1819">
            <v>7658658.2310399991</v>
          </cell>
          <cell r="R1819">
            <v>118642.34336</v>
          </cell>
          <cell r="S1819">
            <v>90784.334559999988</v>
          </cell>
          <cell r="T1819">
            <v>57.911999999999992</v>
          </cell>
          <cell r="U1819">
            <v>15275693.31952</v>
          </cell>
          <cell r="V1819">
            <v>0</v>
          </cell>
        </row>
        <row r="1820">
          <cell r="B1820" t="str">
            <v>HSS168.3X3.2</v>
          </cell>
          <cell r="C1820">
            <v>12.932110399999999</v>
          </cell>
          <cell r="D1820">
            <v>1529.0291999999999</v>
          </cell>
          <cell r="E1820">
            <v>0</v>
          </cell>
          <cell r="F1820">
            <v>0</v>
          </cell>
          <cell r="G1820">
            <v>0</v>
          </cell>
          <cell r="H1820">
            <v>0</v>
          </cell>
          <cell r="I1820">
            <v>0</v>
          </cell>
          <cell r="J1820">
            <v>0</v>
          </cell>
          <cell r="K1820">
            <v>0</v>
          </cell>
          <cell r="L1820">
            <v>0</v>
          </cell>
          <cell r="M1820">
            <v>5244515.962559999</v>
          </cell>
          <cell r="N1820">
            <v>80624.354879999984</v>
          </cell>
          <cell r="O1820">
            <v>62106.972559999995</v>
          </cell>
          <cell r="P1820">
            <v>58.419999999999995</v>
          </cell>
          <cell r="Q1820">
            <v>5244515.962559999</v>
          </cell>
          <cell r="R1820">
            <v>80624.354879999984</v>
          </cell>
          <cell r="S1820">
            <v>62106.972559999995</v>
          </cell>
          <cell r="T1820">
            <v>58.419999999999995</v>
          </cell>
          <cell r="U1820">
            <v>10447408.78256</v>
          </cell>
          <cell r="V1820">
            <v>0</v>
          </cell>
        </row>
        <row r="1821">
          <cell r="B1821" t="str">
            <v>HSS155.6X12.7</v>
          </cell>
          <cell r="C1821">
            <v>44.793616</v>
          </cell>
          <cell r="D1821">
            <v>5335.4731999999995</v>
          </cell>
          <cell r="E1821">
            <v>0</v>
          </cell>
          <cell r="F1821">
            <v>0</v>
          </cell>
          <cell r="G1821">
            <v>0</v>
          </cell>
          <cell r="H1821">
            <v>0</v>
          </cell>
          <cell r="I1821">
            <v>0</v>
          </cell>
          <cell r="J1821">
            <v>0</v>
          </cell>
          <cell r="K1821">
            <v>0</v>
          </cell>
          <cell r="L1821">
            <v>0</v>
          </cell>
          <cell r="M1821">
            <v>13860506.472479997</v>
          </cell>
          <cell r="N1821">
            <v>244167.2536</v>
          </cell>
          <cell r="O1821">
            <v>178618.9976</v>
          </cell>
          <cell r="P1821">
            <v>51.053999999999995</v>
          </cell>
          <cell r="Q1821">
            <v>13860506.472479997</v>
          </cell>
          <cell r="R1821">
            <v>244167.2536</v>
          </cell>
          <cell r="S1821">
            <v>178618.9976</v>
          </cell>
          <cell r="T1821">
            <v>51.053999999999995</v>
          </cell>
          <cell r="U1821">
            <v>27762636.08752</v>
          </cell>
          <cell r="V1821">
            <v>0</v>
          </cell>
        </row>
        <row r="1822">
          <cell r="B1822" t="str">
            <v>HSS155.6X9.5</v>
          </cell>
          <cell r="C1822">
            <v>34.376496000000003</v>
          </cell>
          <cell r="D1822">
            <v>4083.8627999999999</v>
          </cell>
          <cell r="E1822">
            <v>0</v>
          </cell>
          <cell r="F1822">
            <v>0</v>
          </cell>
          <cell r="G1822">
            <v>0</v>
          </cell>
          <cell r="H1822">
            <v>0</v>
          </cell>
          <cell r="I1822">
            <v>0</v>
          </cell>
          <cell r="J1822">
            <v>0</v>
          </cell>
          <cell r="K1822">
            <v>0</v>
          </cell>
          <cell r="L1822">
            <v>0</v>
          </cell>
          <cell r="M1822">
            <v>11030132.778399998</v>
          </cell>
          <cell r="N1822">
            <v>191728.64879999997</v>
          </cell>
          <cell r="O1822">
            <v>141911.97423999998</v>
          </cell>
          <cell r="P1822">
            <v>52.069999999999993</v>
          </cell>
          <cell r="Q1822">
            <v>11030132.778399998</v>
          </cell>
          <cell r="R1822">
            <v>191728.64879999997</v>
          </cell>
          <cell r="S1822">
            <v>141911.97423999998</v>
          </cell>
          <cell r="T1822">
            <v>52.069999999999993</v>
          </cell>
          <cell r="U1822">
            <v>22060265.556799997</v>
          </cell>
          <cell r="V1822">
            <v>0</v>
          </cell>
        </row>
        <row r="1823">
          <cell r="B1823" t="str">
            <v>HSS155.6X7.9</v>
          </cell>
          <cell r="C1823">
            <v>28.870303999999997</v>
          </cell>
          <cell r="D1823">
            <v>3438.7028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9448453.3611199986</v>
          </cell>
          <cell r="N1823">
            <v>162395.80424</v>
          </cell>
          <cell r="O1823">
            <v>121755.88551999998</v>
          </cell>
          <cell r="P1823">
            <v>52.577999999999996</v>
          </cell>
          <cell r="Q1823">
            <v>9448453.3611199986</v>
          </cell>
          <cell r="R1823">
            <v>162395.80424</v>
          </cell>
          <cell r="S1823">
            <v>121755.88551999998</v>
          </cell>
          <cell r="T1823">
            <v>52.577999999999996</v>
          </cell>
          <cell r="U1823">
            <v>18938529.864799999</v>
          </cell>
          <cell r="V1823">
            <v>0</v>
          </cell>
        </row>
        <row r="1824">
          <cell r="B1824" t="str">
            <v>HSS155.6X6.4</v>
          </cell>
          <cell r="C1824">
            <v>23.364111999999999</v>
          </cell>
          <cell r="D1824">
            <v>2780.6395999999995</v>
          </cell>
          <cell r="E1824">
            <v>0</v>
          </cell>
          <cell r="F1824">
            <v>0</v>
          </cell>
          <cell r="G1824">
            <v>0</v>
          </cell>
          <cell r="H1824">
            <v>0</v>
          </cell>
          <cell r="I1824">
            <v>0</v>
          </cell>
          <cell r="J1824">
            <v>0</v>
          </cell>
          <cell r="K1824">
            <v>0</v>
          </cell>
          <cell r="L1824">
            <v>0</v>
          </cell>
          <cell r="M1824">
            <v>7783527.6587199988</v>
          </cell>
          <cell r="N1824">
            <v>132571.34775999998</v>
          </cell>
          <cell r="O1824">
            <v>100288.83167999999</v>
          </cell>
          <cell r="P1824">
            <v>52.832000000000001</v>
          </cell>
          <cell r="Q1824">
            <v>7783527.6587199988</v>
          </cell>
          <cell r="R1824">
            <v>132571.34775999998</v>
          </cell>
          <cell r="S1824">
            <v>100288.83167999999</v>
          </cell>
          <cell r="T1824">
            <v>52.832000000000001</v>
          </cell>
          <cell r="U1824">
            <v>15608678.459999999</v>
          </cell>
          <cell r="V1824">
            <v>0</v>
          </cell>
        </row>
        <row r="1825">
          <cell r="B1825" t="str">
            <v>HSS155.6X4.8</v>
          </cell>
          <cell r="C1825">
            <v>17.709104</v>
          </cell>
          <cell r="D1825">
            <v>2096.77</v>
          </cell>
          <cell r="E1825">
            <v>0</v>
          </cell>
          <cell r="F1825">
            <v>0</v>
          </cell>
          <cell r="G1825">
            <v>0</v>
          </cell>
          <cell r="H1825">
            <v>0</v>
          </cell>
          <cell r="I1825">
            <v>0</v>
          </cell>
          <cell r="J1825">
            <v>0</v>
          </cell>
          <cell r="K1825">
            <v>0</v>
          </cell>
          <cell r="L1825">
            <v>0</v>
          </cell>
          <cell r="M1825">
            <v>5993732.5286399992</v>
          </cell>
          <cell r="N1825">
            <v>100944.31423999999</v>
          </cell>
          <cell r="O1825">
            <v>77183.071439999985</v>
          </cell>
          <cell r="P1825">
            <v>53.339999999999996</v>
          </cell>
          <cell r="Q1825">
            <v>5993732.5286399992</v>
          </cell>
          <cell r="R1825">
            <v>100944.31423999999</v>
          </cell>
          <cell r="S1825">
            <v>77183.071439999985</v>
          </cell>
          <cell r="T1825">
            <v>53.339999999999996</v>
          </cell>
          <cell r="U1825">
            <v>11987465.057279998</v>
          </cell>
          <cell r="V1825">
            <v>0</v>
          </cell>
        </row>
        <row r="1826">
          <cell r="B1826" t="str">
            <v>HSS152.4X12.7</v>
          </cell>
          <cell r="C1826">
            <v>43.751903999999996</v>
          </cell>
          <cell r="D1826">
            <v>5219.3444</v>
          </cell>
          <cell r="E1826">
            <v>0</v>
          </cell>
          <cell r="F1826">
            <v>0</v>
          </cell>
          <cell r="G1826">
            <v>0</v>
          </cell>
          <cell r="H1826">
            <v>0</v>
          </cell>
          <cell r="I1826">
            <v>0</v>
          </cell>
          <cell r="J1826">
            <v>0</v>
          </cell>
          <cell r="K1826">
            <v>0</v>
          </cell>
          <cell r="L1826">
            <v>0</v>
          </cell>
          <cell r="M1826">
            <v>12986420.478719998</v>
          </cell>
          <cell r="N1826">
            <v>234335.01519999999</v>
          </cell>
          <cell r="O1826">
            <v>170425.4656</v>
          </cell>
          <cell r="P1826">
            <v>49.783999999999999</v>
          </cell>
          <cell r="Q1826">
            <v>12986420.478719998</v>
          </cell>
          <cell r="R1826">
            <v>234335.01519999999</v>
          </cell>
          <cell r="S1826">
            <v>170425.4656</v>
          </cell>
          <cell r="T1826">
            <v>49.783999999999999</v>
          </cell>
          <cell r="U1826">
            <v>25972840.957439996</v>
          </cell>
          <cell r="V1826">
            <v>0</v>
          </cell>
        </row>
        <row r="1827">
          <cell r="B1827" t="str">
            <v>HSS152.4X9.5</v>
          </cell>
          <cell r="C1827">
            <v>33.483599999999996</v>
          </cell>
          <cell r="D1827">
            <v>3999.9919999999997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10322539.35488</v>
          </cell>
          <cell r="N1827">
            <v>183535.11679999996</v>
          </cell>
          <cell r="O1827">
            <v>135684.88991999999</v>
          </cell>
          <cell r="P1827">
            <v>50.8</v>
          </cell>
          <cell r="Q1827">
            <v>10322539.35488</v>
          </cell>
          <cell r="R1827">
            <v>183535.11679999996</v>
          </cell>
          <cell r="S1827">
            <v>135684.88991999999</v>
          </cell>
          <cell r="T1827">
            <v>50.8</v>
          </cell>
          <cell r="U1827">
            <v>20686701.852320001</v>
          </cell>
          <cell r="V1827">
            <v>0</v>
          </cell>
        </row>
        <row r="1828">
          <cell r="B1828" t="str">
            <v>HSS152.4X7.9</v>
          </cell>
          <cell r="C1828">
            <v>28.275039999999997</v>
          </cell>
          <cell r="D1828">
            <v>3367.7351999999996</v>
          </cell>
          <cell r="E1828">
            <v>0</v>
          </cell>
          <cell r="F1828">
            <v>0</v>
          </cell>
          <cell r="G1828">
            <v>0</v>
          </cell>
          <cell r="H1828">
            <v>0</v>
          </cell>
          <cell r="I1828">
            <v>0</v>
          </cell>
          <cell r="J1828">
            <v>0</v>
          </cell>
          <cell r="K1828">
            <v>0</v>
          </cell>
          <cell r="L1828">
            <v>0</v>
          </cell>
          <cell r="M1828">
            <v>8865729.3652799986</v>
          </cell>
          <cell r="N1828">
            <v>155513.23736</v>
          </cell>
          <cell r="O1828">
            <v>116512.02503999999</v>
          </cell>
          <cell r="P1828">
            <v>51.308</v>
          </cell>
          <cell r="Q1828">
            <v>8865729.3652799986</v>
          </cell>
          <cell r="R1828">
            <v>155513.23736</v>
          </cell>
          <cell r="S1828">
            <v>116512.02503999999</v>
          </cell>
          <cell r="T1828">
            <v>51.308</v>
          </cell>
          <cell r="U1828">
            <v>17731458.730559997</v>
          </cell>
          <cell r="V1828">
            <v>0</v>
          </cell>
        </row>
        <row r="1829">
          <cell r="B1829" t="str">
            <v>HSS152.4X7.1</v>
          </cell>
          <cell r="C1829">
            <v>25.447535999999999</v>
          </cell>
          <cell r="D1829">
            <v>3038.7035999999998</v>
          </cell>
          <cell r="E1829">
            <v>0</v>
          </cell>
          <cell r="F1829">
            <v>0</v>
          </cell>
          <cell r="G1829">
            <v>0</v>
          </cell>
          <cell r="H1829">
            <v>0</v>
          </cell>
          <cell r="I1829">
            <v>0</v>
          </cell>
          <cell r="J1829">
            <v>0</v>
          </cell>
          <cell r="K1829">
            <v>0</v>
          </cell>
          <cell r="L1829">
            <v>0</v>
          </cell>
          <cell r="M1829">
            <v>8074889.6566399988</v>
          </cell>
          <cell r="N1829">
            <v>140928.75039999999</v>
          </cell>
          <cell r="O1829">
            <v>106024.30407999999</v>
          </cell>
          <cell r="P1829">
            <v>51.561999999999991</v>
          </cell>
          <cell r="Q1829">
            <v>8074889.6566399988</v>
          </cell>
          <cell r="R1829">
            <v>140928.75039999999</v>
          </cell>
          <cell r="S1829">
            <v>106024.30407999999</v>
          </cell>
          <cell r="T1829">
            <v>51.561999999999991</v>
          </cell>
          <cell r="U1829">
            <v>16149779.313279998</v>
          </cell>
          <cell r="V1829">
            <v>0</v>
          </cell>
        </row>
        <row r="1830">
          <cell r="B1830" t="str">
            <v>HSS152.4X6.4</v>
          </cell>
          <cell r="C1830">
            <v>22.917663999999998</v>
          </cell>
          <cell r="D1830">
            <v>2722.5751999999998</v>
          </cell>
          <cell r="E1830">
            <v>0</v>
          </cell>
          <cell r="F1830">
            <v>0</v>
          </cell>
          <cell r="G1830">
            <v>0</v>
          </cell>
          <cell r="H1830">
            <v>0</v>
          </cell>
          <cell r="I1830">
            <v>0</v>
          </cell>
          <cell r="J1830">
            <v>0</v>
          </cell>
          <cell r="K1830">
            <v>0</v>
          </cell>
          <cell r="L1830">
            <v>0</v>
          </cell>
          <cell r="M1830">
            <v>7325673.0905599995</v>
          </cell>
          <cell r="N1830">
            <v>126999.74599999998</v>
          </cell>
          <cell r="O1830">
            <v>96028.195039999991</v>
          </cell>
          <cell r="P1830">
            <v>51.815999999999995</v>
          </cell>
          <cell r="Q1830">
            <v>7325673.0905599995</v>
          </cell>
          <cell r="R1830">
            <v>126999.74599999998</v>
          </cell>
          <cell r="S1830">
            <v>96028.195039999991</v>
          </cell>
          <cell r="T1830">
            <v>51.815999999999995</v>
          </cell>
          <cell r="U1830">
            <v>14651346.181119999</v>
          </cell>
          <cell r="V1830">
            <v>0</v>
          </cell>
        </row>
        <row r="1831">
          <cell r="B1831" t="str">
            <v>HSS152.4X4.8</v>
          </cell>
          <cell r="C1831">
            <v>17.411472</v>
          </cell>
          <cell r="D1831">
            <v>2051.6088</v>
          </cell>
          <cell r="E1831">
            <v>0</v>
          </cell>
          <cell r="F1831">
            <v>0</v>
          </cell>
          <cell r="G1831">
            <v>0</v>
          </cell>
          <cell r="H1831">
            <v>0</v>
          </cell>
          <cell r="I1831">
            <v>0</v>
          </cell>
          <cell r="J1831">
            <v>0</v>
          </cell>
          <cell r="K1831">
            <v>0</v>
          </cell>
          <cell r="L1831">
            <v>0</v>
          </cell>
          <cell r="M1831">
            <v>5619124.2455999991</v>
          </cell>
          <cell r="N1831">
            <v>96847.548239999989</v>
          </cell>
          <cell r="O1831">
            <v>73905.658639999994</v>
          </cell>
          <cell r="P1831">
            <v>52.323999999999998</v>
          </cell>
          <cell r="Q1831">
            <v>5619124.2455999991</v>
          </cell>
          <cell r="R1831">
            <v>96847.548239999989</v>
          </cell>
          <cell r="S1831">
            <v>73905.658639999994</v>
          </cell>
          <cell r="T1831">
            <v>52.323999999999998</v>
          </cell>
          <cell r="U1831">
            <v>11238248.491199998</v>
          </cell>
          <cell r="V1831">
            <v>0</v>
          </cell>
        </row>
        <row r="1832">
          <cell r="B1832" t="str">
            <v>HSS152.4X3.2</v>
          </cell>
          <cell r="C1832">
            <v>11.682055999999999</v>
          </cell>
          <cell r="D1832">
            <v>1380.6424</v>
          </cell>
          <cell r="E1832">
            <v>0</v>
          </cell>
          <cell r="F1832">
            <v>0</v>
          </cell>
          <cell r="G1832">
            <v>0</v>
          </cell>
          <cell r="H1832">
            <v>0</v>
          </cell>
          <cell r="I1832">
            <v>0</v>
          </cell>
          <cell r="J1832">
            <v>0</v>
          </cell>
          <cell r="K1832">
            <v>0</v>
          </cell>
          <cell r="L1832">
            <v>0</v>
          </cell>
          <cell r="M1832">
            <v>3862627.6295679994</v>
          </cell>
          <cell r="N1832">
            <v>65875.997279999981</v>
          </cell>
          <cell r="O1832">
            <v>50636.02775999999</v>
          </cell>
          <cell r="P1832">
            <v>52.832000000000001</v>
          </cell>
          <cell r="Q1832">
            <v>3862627.6295679994</v>
          </cell>
          <cell r="R1832">
            <v>65875.997279999981</v>
          </cell>
          <cell r="S1832">
            <v>50636.02775999999</v>
          </cell>
          <cell r="T1832">
            <v>52.832000000000001</v>
          </cell>
          <cell r="U1832">
            <v>7741904.5161600001</v>
          </cell>
          <cell r="V1832">
            <v>0</v>
          </cell>
        </row>
        <row r="1833">
          <cell r="B1833" t="str">
            <v>HSS141.3X9.5</v>
          </cell>
          <cell r="C1833">
            <v>30.953727999999998</v>
          </cell>
          <cell r="D1833">
            <v>3690.3151999999995</v>
          </cell>
          <cell r="E1833">
            <v>0</v>
          </cell>
          <cell r="F1833">
            <v>0</v>
          </cell>
          <cell r="G1833">
            <v>0</v>
          </cell>
          <cell r="H1833">
            <v>0</v>
          </cell>
          <cell r="I1833">
            <v>0</v>
          </cell>
          <cell r="J1833">
            <v>0</v>
          </cell>
          <cell r="K1833">
            <v>0</v>
          </cell>
          <cell r="L1833">
            <v>0</v>
          </cell>
          <cell r="M1833">
            <v>8116512.7991999993</v>
          </cell>
          <cell r="N1833">
            <v>155677.10799999998</v>
          </cell>
          <cell r="O1833">
            <v>115037.18927999998</v>
          </cell>
          <cell r="P1833">
            <v>46.99</v>
          </cell>
          <cell r="Q1833">
            <v>8116512.7991999993</v>
          </cell>
          <cell r="R1833">
            <v>155677.10799999998</v>
          </cell>
          <cell r="S1833">
            <v>115037.18927999998</v>
          </cell>
          <cell r="T1833">
            <v>46.99</v>
          </cell>
          <cell r="U1833">
            <v>16233025.598399999</v>
          </cell>
          <cell r="V1833">
            <v>0</v>
          </cell>
        </row>
        <row r="1834">
          <cell r="B1834" t="str">
            <v>HSS141.3X6.6</v>
          </cell>
          <cell r="C1834">
            <v>21.727135999999998</v>
          </cell>
          <cell r="D1834">
            <v>2599.9947999999999</v>
          </cell>
          <cell r="E1834">
            <v>0</v>
          </cell>
          <cell r="F1834">
            <v>0</v>
          </cell>
          <cell r="G1834">
            <v>0</v>
          </cell>
          <cell r="H1834">
            <v>0</v>
          </cell>
          <cell r="I1834">
            <v>0</v>
          </cell>
          <cell r="J1834">
            <v>0</v>
          </cell>
          <cell r="K1834">
            <v>0</v>
          </cell>
          <cell r="L1834">
            <v>0</v>
          </cell>
          <cell r="M1834">
            <v>5952109.3860799996</v>
          </cell>
          <cell r="N1834">
            <v>111923.64711999999</v>
          </cell>
          <cell r="O1834">
            <v>84229.508959999992</v>
          </cell>
          <cell r="P1834">
            <v>47.751999999999995</v>
          </cell>
          <cell r="Q1834">
            <v>5952109.3860799996</v>
          </cell>
          <cell r="R1834">
            <v>111923.64711999999</v>
          </cell>
          <cell r="S1834">
            <v>84229.508959999992</v>
          </cell>
          <cell r="T1834">
            <v>47.751999999999995</v>
          </cell>
          <cell r="U1834">
            <v>11904218.772159999</v>
          </cell>
          <cell r="V1834">
            <v>0</v>
          </cell>
        </row>
        <row r="1835">
          <cell r="B1835" t="str">
            <v>HSS141.3X4.8</v>
          </cell>
          <cell r="C1835">
            <v>16.072127999999999</v>
          </cell>
          <cell r="D1835">
            <v>1903.222</v>
          </cell>
          <cell r="E1835">
            <v>0</v>
          </cell>
          <cell r="F1835">
            <v>0</v>
          </cell>
          <cell r="G1835">
            <v>0</v>
          </cell>
          <cell r="H1835">
            <v>0</v>
          </cell>
          <cell r="I1835">
            <v>0</v>
          </cell>
          <cell r="J1835">
            <v>0</v>
          </cell>
          <cell r="K1835">
            <v>0</v>
          </cell>
          <cell r="L1835">
            <v>0</v>
          </cell>
          <cell r="M1835">
            <v>4453676.2539199991</v>
          </cell>
          <cell r="N1835">
            <v>82754.67319999999</v>
          </cell>
          <cell r="O1835">
            <v>63090.196399999993</v>
          </cell>
          <cell r="P1835">
            <v>48.513999999999996</v>
          </cell>
          <cell r="Q1835">
            <v>4453676.2539199991</v>
          </cell>
          <cell r="R1835">
            <v>82754.67319999999</v>
          </cell>
          <cell r="S1835">
            <v>63090.196399999993</v>
          </cell>
          <cell r="T1835">
            <v>48.513999999999996</v>
          </cell>
          <cell r="U1835">
            <v>8907352.5078399982</v>
          </cell>
          <cell r="V1835">
            <v>0</v>
          </cell>
        </row>
        <row r="1836">
          <cell r="B1836" t="str">
            <v>HSS141.3X3.4</v>
          </cell>
          <cell r="C1836">
            <v>11.5778848</v>
          </cell>
          <cell r="D1836">
            <v>1380.6424</v>
          </cell>
          <cell r="E1836">
            <v>0</v>
          </cell>
          <cell r="F1836">
            <v>0</v>
          </cell>
          <cell r="G1836">
            <v>0</v>
          </cell>
          <cell r="H1836">
            <v>0</v>
          </cell>
          <cell r="I1836">
            <v>0</v>
          </cell>
          <cell r="J1836">
            <v>0</v>
          </cell>
          <cell r="K1836">
            <v>0</v>
          </cell>
          <cell r="L1836">
            <v>0</v>
          </cell>
          <cell r="M1836">
            <v>3288228.2622399996</v>
          </cell>
          <cell r="N1836">
            <v>60632.1368</v>
          </cell>
          <cell r="O1836">
            <v>46539.261759999994</v>
          </cell>
          <cell r="P1836">
            <v>48.767999999999994</v>
          </cell>
          <cell r="Q1836">
            <v>3288228.2622399996</v>
          </cell>
          <cell r="R1836">
            <v>60632.1368</v>
          </cell>
          <cell r="S1836">
            <v>46539.261759999994</v>
          </cell>
          <cell r="T1836">
            <v>48.767999999999994</v>
          </cell>
          <cell r="U1836">
            <v>6576456.5244799992</v>
          </cell>
          <cell r="V1836">
            <v>0</v>
          </cell>
        </row>
        <row r="1837">
          <cell r="B1837" t="str">
            <v>HSS139.7X12.7</v>
          </cell>
          <cell r="C1837">
            <v>39.733871999999998</v>
          </cell>
          <cell r="D1837">
            <v>4748.3775999999998</v>
          </cell>
          <cell r="E1837">
            <v>0</v>
          </cell>
          <cell r="F1837">
            <v>0</v>
          </cell>
          <cell r="G1837">
            <v>0</v>
          </cell>
          <cell r="H1837">
            <v>0</v>
          </cell>
          <cell r="I1837">
            <v>0</v>
          </cell>
          <cell r="J1837">
            <v>0</v>
          </cell>
          <cell r="K1837">
            <v>0</v>
          </cell>
          <cell r="L1837">
            <v>0</v>
          </cell>
          <cell r="M1837">
            <v>9781438.5015999991</v>
          </cell>
          <cell r="N1837">
            <v>193367.35519999999</v>
          </cell>
          <cell r="O1837">
            <v>140109.39720000001</v>
          </cell>
          <cell r="P1837">
            <v>45.466000000000001</v>
          </cell>
          <cell r="Q1837">
            <v>9781438.5015999991</v>
          </cell>
          <cell r="R1837">
            <v>193367.35519999999</v>
          </cell>
          <cell r="S1837">
            <v>140109.39720000001</v>
          </cell>
          <cell r="T1837">
            <v>45.466000000000001</v>
          </cell>
          <cell r="U1837">
            <v>19562877.003199998</v>
          </cell>
          <cell r="V1837">
            <v>0</v>
          </cell>
        </row>
        <row r="1838">
          <cell r="B1838" t="str">
            <v>HSS139.7X9.5</v>
          </cell>
          <cell r="C1838">
            <v>30.507279999999998</v>
          </cell>
          <cell r="D1838">
            <v>3645.154</v>
          </cell>
          <cell r="E1838">
            <v>0</v>
          </cell>
          <cell r="F1838">
            <v>0</v>
          </cell>
          <cell r="G1838">
            <v>0</v>
          </cell>
          <cell r="H1838">
            <v>0</v>
          </cell>
          <cell r="I1838">
            <v>0</v>
          </cell>
          <cell r="J1838">
            <v>0</v>
          </cell>
          <cell r="K1838">
            <v>0</v>
          </cell>
          <cell r="L1838">
            <v>0</v>
          </cell>
          <cell r="M1838">
            <v>7825150.8012799993</v>
          </cell>
          <cell r="N1838">
            <v>151908.08327999999</v>
          </cell>
          <cell r="O1838">
            <v>112087.51775999999</v>
          </cell>
          <cell r="P1838">
            <v>46.481999999999999</v>
          </cell>
          <cell r="Q1838">
            <v>7825150.8012799993</v>
          </cell>
          <cell r="R1838">
            <v>151908.08327999999</v>
          </cell>
          <cell r="S1838">
            <v>112087.51775999999</v>
          </cell>
          <cell r="T1838">
            <v>46.481999999999999</v>
          </cell>
          <cell r="U1838">
            <v>15650301.602559999</v>
          </cell>
          <cell r="V1838">
            <v>0</v>
          </cell>
        </row>
        <row r="1839">
          <cell r="B1839" t="str">
            <v>HSS139.7X6.6</v>
          </cell>
          <cell r="C1839">
            <v>21.578319999999998</v>
          </cell>
          <cell r="D1839">
            <v>2567.7367999999997</v>
          </cell>
          <cell r="E1839">
            <v>0</v>
          </cell>
          <cell r="F1839">
            <v>0</v>
          </cell>
          <cell r="G1839">
            <v>0</v>
          </cell>
          <cell r="H1839">
            <v>0</v>
          </cell>
          <cell r="I1839">
            <v>0</v>
          </cell>
          <cell r="J1839">
            <v>0</v>
          </cell>
          <cell r="K1839">
            <v>0</v>
          </cell>
          <cell r="L1839">
            <v>0</v>
          </cell>
          <cell r="M1839">
            <v>5743993.6732799998</v>
          </cell>
          <cell r="N1839">
            <v>109301.71687999999</v>
          </cell>
          <cell r="O1839">
            <v>82263.06127999998</v>
          </cell>
          <cell r="P1839">
            <v>47.244</v>
          </cell>
          <cell r="Q1839">
            <v>5743993.6732799998</v>
          </cell>
          <cell r="R1839">
            <v>109301.71687999999</v>
          </cell>
          <cell r="S1839">
            <v>82263.06127999998</v>
          </cell>
          <cell r="T1839">
            <v>47.244</v>
          </cell>
          <cell r="U1839">
            <v>11487987.34656</v>
          </cell>
          <cell r="V1839">
            <v>0</v>
          </cell>
        </row>
        <row r="1840">
          <cell r="B1840" t="str">
            <v>HSS127X12.7</v>
          </cell>
          <cell r="C1840">
            <v>35.864656000000004</v>
          </cell>
          <cell r="D1840">
            <v>4270.9592000000002</v>
          </cell>
          <cell r="E1840">
            <v>0</v>
          </cell>
          <cell r="F1840">
            <v>0</v>
          </cell>
          <cell r="G1840">
            <v>0</v>
          </cell>
          <cell r="H1840">
            <v>0</v>
          </cell>
          <cell r="I1840">
            <v>0</v>
          </cell>
          <cell r="J1840">
            <v>0</v>
          </cell>
          <cell r="K1840">
            <v>0</v>
          </cell>
          <cell r="L1840">
            <v>0</v>
          </cell>
          <cell r="M1840">
            <v>7159180.5203199992</v>
          </cell>
          <cell r="N1840">
            <v>157315.81439999997</v>
          </cell>
          <cell r="O1840">
            <v>112743.00031999999</v>
          </cell>
          <cell r="P1840">
            <v>40.893999999999998</v>
          </cell>
          <cell r="Q1840">
            <v>7159180.5203199992</v>
          </cell>
          <cell r="R1840">
            <v>157315.81439999997</v>
          </cell>
          <cell r="S1840">
            <v>112743.00031999999</v>
          </cell>
          <cell r="T1840">
            <v>40.893999999999998</v>
          </cell>
          <cell r="U1840">
            <v>14318361.040639998</v>
          </cell>
          <cell r="V1840">
            <v>0</v>
          </cell>
        </row>
        <row r="1841">
          <cell r="B1841" t="str">
            <v>HSS127X9.5</v>
          </cell>
          <cell r="C1841">
            <v>27.53096</v>
          </cell>
          <cell r="D1841">
            <v>3290.3159999999998</v>
          </cell>
          <cell r="E1841">
            <v>0</v>
          </cell>
          <cell r="F1841">
            <v>0</v>
          </cell>
          <cell r="G1841">
            <v>0</v>
          </cell>
          <cell r="H1841">
            <v>0</v>
          </cell>
          <cell r="I1841">
            <v>0</v>
          </cell>
          <cell r="J1841">
            <v>0</v>
          </cell>
          <cell r="K1841">
            <v>0</v>
          </cell>
          <cell r="L1841">
            <v>0</v>
          </cell>
          <cell r="M1841">
            <v>5785616.8158399994</v>
          </cell>
          <cell r="N1841">
            <v>123886.20383999999</v>
          </cell>
          <cell r="O1841">
            <v>90948.205199999982</v>
          </cell>
          <cell r="P1841">
            <v>41.91</v>
          </cell>
          <cell r="Q1841">
            <v>5785616.8158399994</v>
          </cell>
          <cell r="R1841">
            <v>123886.20383999999</v>
          </cell>
          <cell r="S1841">
            <v>90948.205199999982</v>
          </cell>
          <cell r="T1841">
            <v>41.91</v>
          </cell>
          <cell r="U1841">
            <v>11529610.489119999</v>
          </cell>
          <cell r="V1841">
            <v>0</v>
          </cell>
        </row>
        <row r="1842">
          <cell r="B1842" t="str">
            <v>HSS127X7.9</v>
          </cell>
          <cell r="C1842">
            <v>23.215295999999999</v>
          </cell>
          <cell r="D1842">
            <v>2774.1879999999996</v>
          </cell>
          <cell r="E1842">
            <v>0</v>
          </cell>
          <cell r="F1842">
            <v>0</v>
          </cell>
          <cell r="G1842">
            <v>0</v>
          </cell>
          <cell r="H1842">
            <v>0</v>
          </cell>
          <cell r="I1842">
            <v>0</v>
          </cell>
          <cell r="J1842">
            <v>0</v>
          </cell>
          <cell r="K1842">
            <v>0</v>
          </cell>
          <cell r="L1842">
            <v>0</v>
          </cell>
          <cell r="M1842">
            <v>4994777.1071999995</v>
          </cell>
          <cell r="N1842">
            <v>105860.43343999999</v>
          </cell>
          <cell r="O1842">
            <v>78494.036559999993</v>
          </cell>
          <cell r="P1842">
            <v>42.417999999999999</v>
          </cell>
          <cell r="Q1842">
            <v>4994777.1071999995</v>
          </cell>
          <cell r="R1842">
            <v>105860.43343999999</v>
          </cell>
          <cell r="S1842">
            <v>78494.036559999993</v>
          </cell>
          <cell r="T1842">
            <v>42.417999999999999</v>
          </cell>
          <cell r="U1842">
            <v>9989554.214399999</v>
          </cell>
          <cell r="V1842">
            <v>0</v>
          </cell>
        </row>
        <row r="1843">
          <cell r="B1843" t="str">
            <v>HSS127X6.6</v>
          </cell>
          <cell r="C1843">
            <v>19.494895999999997</v>
          </cell>
          <cell r="D1843">
            <v>2322.576</v>
          </cell>
          <cell r="E1843">
            <v>0</v>
          </cell>
          <cell r="F1843">
            <v>0</v>
          </cell>
          <cell r="G1843">
            <v>0</v>
          </cell>
          <cell r="H1843">
            <v>0</v>
          </cell>
          <cell r="I1843">
            <v>0</v>
          </cell>
          <cell r="J1843">
            <v>0</v>
          </cell>
          <cell r="K1843">
            <v>0</v>
          </cell>
          <cell r="L1843">
            <v>0</v>
          </cell>
          <cell r="M1843">
            <v>4245560.5411199993</v>
          </cell>
          <cell r="N1843">
            <v>89473.369439999995</v>
          </cell>
          <cell r="O1843">
            <v>67023.091759999996</v>
          </cell>
          <cell r="P1843">
            <v>42.671999999999997</v>
          </cell>
          <cell r="Q1843">
            <v>4245560.5411199993</v>
          </cell>
          <cell r="R1843">
            <v>89473.369439999995</v>
          </cell>
          <cell r="S1843">
            <v>67023.091759999996</v>
          </cell>
          <cell r="T1843">
            <v>42.671999999999997</v>
          </cell>
          <cell r="U1843">
            <v>8532744.2248</v>
          </cell>
          <cell r="V1843">
            <v>0</v>
          </cell>
        </row>
        <row r="1844">
          <cell r="B1844" t="str">
            <v>HSS127X6.4</v>
          </cell>
          <cell r="C1844">
            <v>18.899631999999997</v>
          </cell>
          <cell r="D1844">
            <v>2251.6084000000001</v>
          </cell>
          <cell r="E1844">
            <v>0</v>
          </cell>
          <cell r="F1844">
            <v>0</v>
          </cell>
          <cell r="G1844">
            <v>0</v>
          </cell>
          <cell r="H1844">
            <v>0</v>
          </cell>
          <cell r="I1844">
            <v>0</v>
          </cell>
          <cell r="J1844">
            <v>0</v>
          </cell>
          <cell r="K1844">
            <v>0</v>
          </cell>
          <cell r="L1844">
            <v>0</v>
          </cell>
          <cell r="M1844">
            <v>4137340.3704639995</v>
          </cell>
          <cell r="N1844">
            <v>86851.439199999993</v>
          </cell>
          <cell r="O1844">
            <v>65056.644079999998</v>
          </cell>
          <cell r="P1844">
            <v>42.925999999999995</v>
          </cell>
          <cell r="Q1844">
            <v>4137340.3704639995</v>
          </cell>
          <cell r="R1844">
            <v>86851.439199999993</v>
          </cell>
          <cell r="S1844">
            <v>65056.644079999998</v>
          </cell>
          <cell r="T1844">
            <v>42.925999999999995</v>
          </cell>
          <cell r="U1844">
            <v>8283005.3694399986</v>
          </cell>
          <cell r="V1844">
            <v>0</v>
          </cell>
        </row>
        <row r="1845">
          <cell r="B1845" t="str">
            <v>HSS127X4.8</v>
          </cell>
          <cell r="C1845">
            <v>14.3905072</v>
          </cell>
          <cell r="D1845">
            <v>1703.2224000000001</v>
          </cell>
          <cell r="E1845">
            <v>0</v>
          </cell>
          <cell r="F1845">
            <v>0</v>
          </cell>
          <cell r="G1845">
            <v>0</v>
          </cell>
          <cell r="H1845">
            <v>0</v>
          </cell>
          <cell r="I1845">
            <v>0</v>
          </cell>
          <cell r="J1845">
            <v>0</v>
          </cell>
          <cell r="K1845">
            <v>0</v>
          </cell>
          <cell r="L1845">
            <v>0</v>
          </cell>
          <cell r="M1845">
            <v>3200819.6628640001</v>
          </cell>
          <cell r="N1845">
            <v>66367.609199999992</v>
          </cell>
          <cell r="O1845">
            <v>50472.157119999996</v>
          </cell>
          <cell r="P1845">
            <v>43.433999999999997</v>
          </cell>
          <cell r="Q1845">
            <v>3200819.6628640001</v>
          </cell>
          <cell r="R1845">
            <v>66367.609199999992</v>
          </cell>
          <cell r="S1845">
            <v>50472.157119999996</v>
          </cell>
          <cell r="T1845">
            <v>43.433999999999997</v>
          </cell>
          <cell r="U1845">
            <v>6409963.9542399999</v>
          </cell>
          <cell r="V1845">
            <v>0</v>
          </cell>
        </row>
        <row r="1846">
          <cell r="B1846" t="str">
            <v>HSS127X3.2</v>
          </cell>
          <cell r="C1846">
            <v>9.6879215999999992</v>
          </cell>
          <cell r="D1846">
            <v>1148.3848</v>
          </cell>
          <cell r="E1846">
            <v>0</v>
          </cell>
          <cell r="F1846">
            <v>0</v>
          </cell>
          <cell r="G1846">
            <v>0</v>
          </cell>
          <cell r="H1846">
            <v>0</v>
          </cell>
          <cell r="I1846">
            <v>0</v>
          </cell>
          <cell r="J1846">
            <v>0</v>
          </cell>
          <cell r="K1846">
            <v>0</v>
          </cell>
          <cell r="L1846">
            <v>0</v>
          </cell>
          <cell r="M1846">
            <v>2210188.8699359996</v>
          </cell>
          <cell r="N1846">
            <v>45392.167279999994</v>
          </cell>
          <cell r="O1846">
            <v>34740.575680000002</v>
          </cell>
          <cell r="P1846">
            <v>43.942</v>
          </cell>
          <cell r="Q1846">
            <v>2210188.8699359996</v>
          </cell>
          <cell r="R1846">
            <v>45392.167279999994</v>
          </cell>
          <cell r="S1846">
            <v>34740.575680000002</v>
          </cell>
          <cell r="T1846">
            <v>43.942</v>
          </cell>
          <cell r="U1846">
            <v>4412053.1113599995</v>
          </cell>
          <cell r="V1846">
            <v>0</v>
          </cell>
        </row>
        <row r="1847">
          <cell r="B1847" t="str">
            <v>HSS114.3X8.6</v>
          </cell>
          <cell r="C1847">
            <v>22.322399999999998</v>
          </cell>
          <cell r="D1847">
            <v>2670.9623999999999</v>
          </cell>
          <cell r="E1847">
            <v>0</v>
          </cell>
          <cell r="F1847">
            <v>0</v>
          </cell>
          <cell r="G1847">
            <v>0</v>
          </cell>
          <cell r="H1847">
            <v>0</v>
          </cell>
          <cell r="I1847">
            <v>0</v>
          </cell>
          <cell r="J1847">
            <v>0</v>
          </cell>
          <cell r="K1847">
            <v>0</v>
          </cell>
          <cell r="L1847">
            <v>0</v>
          </cell>
          <cell r="M1847">
            <v>3796030.6014719992</v>
          </cell>
          <cell r="N1847">
            <v>90620.463919999995</v>
          </cell>
          <cell r="O1847">
            <v>66367.609199999992</v>
          </cell>
          <cell r="P1847">
            <v>37.591999999999999</v>
          </cell>
          <cell r="Q1847">
            <v>3796030.6014719992</v>
          </cell>
          <cell r="R1847">
            <v>90620.463919999995</v>
          </cell>
          <cell r="S1847">
            <v>66367.609199999992</v>
          </cell>
          <cell r="T1847">
            <v>37.591999999999999</v>
          </cell>
          <cell r="U1847">
            <v>7575411.9459199989</v>
          </cell>
          <cell r="V1847">
            <v>0</v>
          </cell>
        </row>
        <row r="1848">
          <cell r="B1848" t="str">
            <v>HSS114.3X6</v>
          </cell>
          <cell r="C1848">
            <v>16.072127999999999</v>
          </cell>
          <cell r="D1848">
            <v>1916.1251999999999</v>
          </cell>
          <cell r="E1848">
            <v>0</v>
          </cell>
          <cell r="F1848">
            <v>0</v>
          </cell>
          <cell r="G1848">
            <v>0</v>
          </cell>
          <cell r="H1848">
            <v>0</v>
          </cell>
          <cell r="I1848">
            <v>0</v>
          </cell>
          <cell r="J1848">
            <v>0</v>
          </cell>
          <cell r="K1848">
            <v>0</v>
          </cell>
          <cell r="L1848">
            <v>0</v>
          </cell>
          <cell r="M1848">
            <v>2838698.322592</v>
          </cell>
          <cell r="N1848">
            <v>66367.609199999992</v>
          </cell>
          <cell r="O1848">
            <v>49652.803919999991</v>
          </cell>
          <cell r="P1848">
            <v>38.353999999999999</v>
          </cell>
          <cell r="Q1848">
            <v>2838698.322592</v>
          </cell>
          <cell r="R1848">
            <v>66367.609199999992</v>
          </cell>
          <cell r="S1848">
            <v>49652.803919999991</v>
          </cell>
          <cell r="T1848">
            <v>38.353999999999999</v>
          </cell>
          <cell r="U1848">
            <v>5660747.3881599996</v>
          </cell>
          <cell r="V1848">
            <v>0</v>
          </cell>
        </row>
        <row r="1849">
          <cell r="B1849" t="str">
            <v>HSS114.3X4.8</v>
          </cell>
          <cell r="C1849">
            <v>12.902347199999999</v>
          </cell>
          <cell r="D1849">
            <v>1522.5775999999998</v>
          </cell>
          <cell r="E1849">
            <v>0</v>
          </cell>
          <cell r="F1849">
            <v>0</v>
          </cell>
          <cell r="G1849">
            <v>0</v>
          </cell>
          <cell r="H1849">
            <v>0</v>
          </cell>
          <cell r="I1849">
            <v>0</v>
          </cell>
          <cell r="J1849">
            <v>0</v>
          </cell>
          <cell r="K1849">
            <v>0</v>
          </cell>
          <cell r="L1849">
            <v>0</v>
          </cell>
          <cell r="M1849">
            <v>2305922.0978239998</v>
          </cell>
          <cell r="N1849">
            <v>53421.828639999992</v>
          </cell>
          <cell r="O1849">
            <v>40312.177439999992</v>
          </cell>
          <cell r="P1849">
            <v>38.862000000000002</v>
          </cell>
          <cell r="Q1849">
            <v>2305922.0978239998</v>
          </cell>
          <cell r="R1849">
            <v>53421.828639999992</v>
          </cell>
          <cell r="S1849">
            <v>40312.177439999992</v>
          </cell>
          <cell r="T1849">
            <v>38.862000000000002</v>
          </cell>
          <cell r="U1849">
            <v>4620168.8241599994</v>
          </cell>
          <cell r="V1849">
            <v>0</v>
          </cell>
        </row>
        <row r="1850">
          <cell r="B1850" t="str">
            <v>HSS114.3X3.2</v>
          </cell>
          <cell r="C1850">
            <v>8.7057359999999999</v>
          </cell>
          <cell r="D1850">
            <v>1032.2560000000001</v>
          </cell>
          <cell r="E1850">
            <v>0</v>
          </cell>
          <cell r="F1850">
            <v>0</v>
          </cell>
          <cell r="G1850">
            <v>0</v>
          </cell>
          <cell r="H1850">
            <v>0</v>
          </cell>
          <cell r="I1850">
            <v>0</v>
          </cell>
          <cell r="J1850">
            <v>0</v>
          </cell>
          <cell r="K1850">
            <v>0</v>
          </cell>
          <cell r="L1850">
            <v>0</v>
          </cell>
          <cell r="M1850">
            <v>1598328.6743039999</v>
          </cell>
          <cell r="N1850">
            <v>36543.152719999998</v>
          </cell>
          <cell r="O1850">
            <v>28021.879439999997</v>
          </cell>
          <cell r="P1850">
            <v>39.369999999999997</v>
          </cell>
          <cell r="Q1850">
            <v>1598328.6743039999</v>
          </cell>
          <cell r="R1850">
            <v>36543.152719999998</v>
          </cell>
          <cell r="S1850">
            <v>28021.879439999997</v>
          </cell>
          <cell r="T1850">
            <v>39.369999999999997</v>
          </cell>
          <cell r="U1850">
            <v>3196657.3486079997</v>
          </cell>
          <cell r="V1850">
            <v>0</v>
          </cell>
        </row>
        <row r="1851">
          <cell r="B1851" t="str">
            <v>HSS101.6X8.6</v>
          </cell>
          <cell r="C1851">
            <v>19.643711999999997</v>
          </cell>
          <cell r="D1851">
            <v>2354.8339999999998</v>
          </cell>
          <cell r="E1851">
            <v>0</v>
          </cell>
          <cell r="F1851">
            <v>0</v>
          </cell>
          <cell r="G1851">
            <v>0</v>
          </cell>
          <cell r="H1851">
            <v>0</v>
          </cell>
          <cell r="I1851">
            <v>0</v>
          </cell>
          <cell r="J1851">
            <v>0</v>
          </cell>
          <cell r="K1851">
            <v>0</v>
          </cell>
          <cell r="L1851">
            <v>0</v>
          </cell>
          <cell r="M1851">
            <v>2597284.0957439998</v>
          </cell>
          <cell r="N1851">
            <v>70300.504560000001</v>
          </cell>
          <cell r="O1851">
            <v>51127.63968</v>
          </cell>
          <cell r="P1851">
            <v>33.274000000000001</v>
          </cell>
          <cell r="Q1851">
            <v>2597284.0957439998</v>
          </cell>
          <cell r="R1851">
            <v>70300.504560000001</v>
          </cell>
          <cell r="S1851">
            <v>51127.63968</v>
          </cell>
          <cell r="T1851">
            <v>33.274000000000001</v>
          </cell>
          <cell r="U1851">
            <v>5202892.8199999994</v>
          </cell>
          <cell r="V1851">
            <v>0</v>
          </cell>
        </row>
        <row r="1852">
          <cell r="B1852" t="str">
            <v>HSS101.6X8</v>
          </cell>
          <cell r="C1852">
            <v>18.304368</v>
          </cell>
          <cell r="D1852">
            <v>2187.0924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2443278.4682719996</v>
          </cell>
          <cell r="N1852">
            <v>65712.126639999988</v>
          </cell>
          <cell r="O1852">
            <v>48014.097519999996</v>
          </cell>
          <cell r="P1852">
            <v>33.527999999999999</v>
          </cell>
          <cell r="Q1852">
            <v>2443278.4682719996</v>
          </cell>
          <cell r="R1852">
            <v>65712.126639999988</v>
          </cell>
          <cell r="S1852">
            <v>48014.097519999996</v>
          </cell>
          <cell r="T1852">
            <v>33.527999999999999</v>
          </cell>
          <cell r="U1852">
            <v>4869907.6795199988</v>
          </cell>
          <cell r="V1852">
            <v>0</v>
          </cell>
        </row>
        <row r="1853">
          <cell r="B1853" t="str">
            <v>HSS101.6X6.4</v>
          </cell>
          <cell r="C1853">
            <v>14.881599999999999</v>
          </cell>
          <cell r="D1853">
            <v>1780.6415999999997</v>
          </cell>
          <cell r="E1853">
            <v>0</v>
          </cell>
          <cell r="F1853">
            <v>0</v>
          </cell>
          <cell r="G1853">
            <v>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2043696.2996959998</v>
          </cell>
          <cell r="N1853">
            <v>54241.181839999997</v>
          </cell>
          <cell r="O1853">
            <v>40148.306799999998</v>
          </cell>
          <cell r="P1853">
            <v>33.781999999999996</v>
          </cell>
          <cell r="Q1853">
            <v>2043696.2996959998</v>
          </cell>
          <cell r="R1853">
            <v>54241.181839999997</v>
          </cell>
          <cell r="S1853">
            <v>40148.306799999998</v>
          </cell>
          <cell r="T1853">
            <v>33.781999999999996</v>
          </cell>
          <cell r="U1853">
            <v>4087392.5993919997</v>
          </cell>
          <cell r="V1853">
            <v>0</v>
          </cell>
        </row>
        <row r="1854">
          <cell r="B1854" t="str">
            <v>HSS101.6X6</v>
          </cell>
          <cell r="C1854">
            <v>14.182164799999999</v>
          </cell>
          <cell r="D1854">
            <v>1690.3191999999999</v>
          </cell>
          <cell r="E1854">
            <v>0</v>
          </cell>
          <cell r="F1854">
            <v>0</v>
          </cell>
          <cell r="G1854">
            <v>0</v>
          </cell>
          <cell r="H1854">
            <v>0</v>
          </cell>
          <cell r="I1854">
            <v>0</v>
          </cell>
          <cell r="J1854">
            <v>0</v>
          </cell>
          <cell r="K1854">
            <v>0</v>
          </cell>
          <cell r="L1854">
            <v>0</v>
          </cell>
          <cell r="M1854">
            <v>1956287.7003199998</v>
          </cell>
          <cell r="N1854">
            <v>51783.122239999997</v>
          </cell>
          <cell r="O1854">
            <v>38509.600399999996</v>
          </cell>
          <cell r="P1854">
            <v>34.036000000000001</v>
          </cell>
          <cell r="Q1854">
            <v>1956287.7003199998</v>
          </cell>
          <cell r="R1854">
            <v>51783.122239999997</v>
          </cell>
          <cell r="S1854">
            <v>38509.600399999996</v>
          </cell>
          <cell r="T1854">
            <v>34.036000000000001</v>
          </cell>
          <cell r="U1854">
            <v>3912575.4006399997</v>
          </cell>
          <cell r="V1854">
            <v>0</v>
          </cell>
        </row>
        <row r="1855">
          <cell r="B1855" t="str">
            <v>HSS101.6X5.7</v>
          </cell>
          <cell r="C1855">
            <v>13.572019199999998</v>
          </cell>
          <cell r="D1855">
            <v>1619.3515999999997</v>
          </cell>
          <cell r="E1855">
            <v>0</v>
          </cell>
          <cell r="F1855">
            <v>0</v>
          </cell>
          <cell r="G1855">
            <v>0</v>
          </cell>
          <cell r="H1855">
            <v>0</v>
          </cell>
          <cell r="I1855">
            <v>0</v>
          </cell>
          <cell r="J1855">
            <v>0</v>
          </cell>
          <cell r="K1855">
            <v>0</v>
          </cell>
          <cell r="L1855">
            <v>0</v>
          </cell>
          <cell r="M1855">
            <v>1881366.0437119997</v>
          </cell>
          <cell r="N1855">
            <v>49652.803919999991</v>
          </cell>
          <cell r="O1855">
            <v>37034.764639999994</v>
          </cell>
          <cell r="P1855">
            <v>34.036000000000001</v>
          </cell>
          <cell r="Q1855">
            <v>1881366.0437119997</v>
          </cell>
          <cell r="R1855">
            <v>49652.803919999991</v>
          </cell>
          <cell r="S1855">
            <v>37034.764639999994</v>
          </cell>
          <cell r="T1855">
            <v>34.036000000000001</v>
          </cell>
          <cell r="U1855">
            <v>3762732.0874239993</v>
          </cell>
          <cell r="V1855">
            <v>0</v>
          </cell>
        </row>
        <row r="1856">
          <cell r="B1856" t="str">
            <v>HSS101.6X5.6</v>
          </cell>
          <cell r="C1856">
            <v>13.229742400000001</v>
          </cell>
          <cell r="D1856">
            <v>1574.1904</v>
          </cell>
          <cell r="E1856">
            <v>0</v>
          </cell>
          <cell r="F1856">
            <v>0</v>
          </cell>
          <cell r="G1856">
            <v>0</v>
          </cell>
          <cell r="H1856">
            <v>0</v>
          </cell>
          <cell r="I1856">
            <v>0</v>
          </cell>
          <cell r="J1856">
            <v>0</v>
          </cell>
          <cell r="K1856">
            <v>0</v>
          </cell>
          <cell r="L1856">
            <v>0</v>
          </cell>
          <cell r="M1856">
            <v>1835580.586896</v>
          </cell>
          <cell r="N1856">
            <v>48505.709439999991</v>
          </cell>
          <cell r="O1856">
            <v>36215.411439999996</v>
          </cell>
          <cell r="P1856">
            <v>34.036000000000001</v>
          </cell>
          <cell r="Q1856">
            <v>1835580.586896</v>
          </cell>
          <cell r="R1856">
            <v>48505.709439999991</v>
          </cell>
          <cell r="S1856">
            <v>36215.411439999996</v>
          </cell>
          <cell r="T1856">
            <v>34.036000000000001</v>
          </cell>
          <cell r="U1856">
            <v>3675323.4880479998</v>
          </cell>
          <cell r="V1856">
            <v>0</v>
          </cell>
        </row>
        <row r="1857">
          <cell r="B1857" t="str">
            <v>HSS101.6X4.8</v>
          </cell>
          <cell r="C1857">
            <v>11.3993056</v>
          </cell>
          <cell r="D1857">
            <v>1348.3843999999999</v>
          </cell>
          <cell r="E1857">
            <v>0</v>
          </cell>
          <cell r="F1857">
            <v>0</v>
          </cell>
          <cell r="G1857">
            <v>0</v>
          </cell>
          <cell r="H1857">
            <v>0</v>
          </cell>
          <cell r="I1857">
            <v>0</v>
          </cell>
          <cell r="J1857">
            <v>0</v>
          </cell>
          <cell r="K1857">
            <v>0</v>
          </cell>
          <cell r="L1857">
            <v>0</v>
          </cell>
          <cell r="M1857">
            <v>1594166.3600479998</v>
          </cell>
          <cell r="N1857">
            <v>41787.013199999994</v>
          </cell>
          <cell r="O1857">
            <v>31463.162879999996</v>
          </cell>
          <cell r="P1857">
            <v>34.29</v>
          </cell>
          <cell r="Q1857">
            <v>1594166.3600479998</v>
          </cell>
          <cell r="R1857">
            <v>41787.013199999994</v>
          </cell>
          <cell r="S1857">
            <v>31463.162879999996</v>
          </cell>
          <cell r="T1857">
            <v>34.29</v>
          </cell>
          <cell r="U1857">
            <v>3192495.0343519999</v>
          </cell>
          <cell r="V1857">
            <v>0</v>
          </cell>
        </row>
        <row r="1858">
          <cell r="B1858" t="str">
            <v>HSS101.6X3.2</v>
          </cell>
          <cell r="C1858">
            <v>7.708668799999999</v>
          </cell>
          <cell r="D1858">
            <v>916.1271999999999</v>
          </cell>
          <cell r="E1858">
            <v>0</v>
          </cell>
          <cell r="F1858">
            <v>0</v>
          </cell>
          <cell r="G1858">
            <v>0</v>
          </cell>
          <cell r="H1858">
            <v>0</v>
          </cell>
          <cell r="I1858">
            <v>0</v>
          </cell>
          <cell r="J1858">
            <v>0</v>
          </cell>
          <cell r="K1858">
            <v>0</v>
          </cell>
          <cell r="L1858">
            <v>0</v>
          </cell>
          <cell r="M1858">
            <v>1111337.9063519998</v>
          </cell>
          <cell r="N1858">
            <v>28677.361999999997</v>
          </cell>
          <cell r="O1858">
            <v>21958.66576</v>
          </cell>
          <cell r="P1858">
            <v>34.798000000000002</v>
          </cell>
          <cell r="Q1858">
            <v>1111337.9063519998</v>
          </cell>
          <cell r="R1858">
            <v>28677.361999999997</v>
          </cell>
          <cell r="S1858">
            <v>21958.66576</v>
          </cell>
          <cell r="T1858">
            <v>34.798000000000002</v>
          </cell>
          <cell r="U1858">
            <v>2222675.8127039997</v>
          </cell>
          <cell r="V1858">
            <v>0</v>
          </cell>
        </row>
        <row r="1859">
          <cell r="B1859" t="str">
            <v>HSS88.9X8</v>
          </cell>
          <cell r="C1859">
            <v>15.923311999999997</v>
          </cell>
          <cell r="D1859">
            <v>1890.3188</v>
          </cell>
          <cell r="E1859">
            <v>0</v>
          </cell>
          <cell r="F1859">
            <v>0</v>
          </cell>
          <cell r="G1859">
            <v>0</v>
          </cell>
          <cell r="H1859">
            <v>0</v>
          </cell>
          <cell r="I1859">
            <v>0</v>
          </cell>
          <cell r="J1859">
            <v>0</v>
          </cell>
          <cell r="K1859">
            <v>0</v>
          </cell>
          <cell r="L1859">
            <v>0</v>
          </cell>
          <cell r="M1859">
            <v>1585841.7315359998</v>
          </cell>
          <cell r="N1859">
            <v>49161.191999999995</v>
          </cell>
          <cell r="O1859">
            <v>35723.79952</v>
          </cell>
          <cell r="P1859">
            <v>28.955999999999996</v>
          </cell>
          <cell r="Q1859">
            <v>1585841.7315359998</v>
          </cell>
          <cell r="R1859">
            <v>49161.191999999995</v>
          </cell>
          <cell r="S1859">
            <v>35723.79952</v>
          </cell>
          <cell r="T1859">
            <v>28.955999999999996</v>
          </cell>
          <cell r="U1859">
            <v>3167521.1488159997</v>
          </cell>
          <cell r="V1859">
            <v>0</v>
          </cell>
        </row>
        <row r="1860">
          <cell r="B1860" t="str">
            <v>HSS88.9X7.6</v>
          </cell>
          <cell r="C1860">
            <v>15.328048000000001</v>
          </cell>
          <cell r="D1860">
            <v>1825.8027999999999</v>
          </cell>
          <cell r="E1860">
            <v>0</v>
          </cell>
          <cell r="F1860">
            <v>0</v>
          </cell>
          <cell r="G1860">
            <v>0</v>
          </cell>
          <cell r="H1860">
            <v>0</v>
          </cell>
          <cell r="I1860">
            <v>0</v>
          </cell>
          <cell r="J1860">
            <v>0</v>
          </cell>
          <cell r="K1860">
            <v>0</v>
          </cell>
          <cell r="L1860">
            <v>0</v>
          </cell>
          <cell r="M1860">
            <v>1540056.2747199999</v>
          </cell>
          <cell r="N1860">
            <v>47686.356240000001</v>
          </cell>
          <cell r="O1860">
            <v>34576.705039999993</v>
          </cell>
          <cell r="P1860">
            <v>28.955999999999996</v>
          </cell>
          <cell r="Q1860">
            <v>1540056.2747199999</v>
          </cell>
          <cell r="R1860">
            <v>47686.356240000001</v>
          </cell>
          <cell r="S1860">
            <v>34576.705039999993</v>
          </cell>
          <cell r="T1860">
            <v>28.955999999999996</v>
          </cell>
          <cell r="U1860">
            <v>3080112.5494399997</v>
          </cell>
          <cell r="V1860">
            <v>0</v>
          </cell>
        </row>
        <row r="1861">
          <cell r="B1861" t="str">
            <v>HSS88.9X6.4</v>
          </cell>
          <cell r="C1861">
            <v>12.932110399999999</v>
          </cell>
          <cell r="D1861">
            <v>1541.9323999999999</v>
          </cell>
          <cell r="E1861">
            <v>0</v>
          </cell>
          <cell r="F1861">
            <v>0</v>
          </cell>
          <cell r="G1861">
            <v>0</v>
          </cell>
          <cell r="H1861">
            <v>0</v>
          </cell>
          <cell r="I1861">
            <v>0</v>
          </cell>
          <cell r="J1861">
            <v>0</v>
          </cell>
          <cell r="K1861">
            <v>0</v>
          </cell>
          <cell r="L1861">
            <v>0</v>
          </cell>
          <cell r="M1861">
            <v>1336102.8761759999</v>
          </cell>
          <cell r="N1861">
            <v>40803.789360000002</v>
          </cell>
          <cell r="O1861">
            <v>29988.327119999998</v>
          </cell>
          <cell r="P1861">
            <v>29.463999999999995</v>
          </cell>
          <cell r="Q1861">
            <v>1336102.8761759999</v>
          </cell>
          <cell r="R1861">
            <v>40803.789360000002</v>
          </cell>
          <cell r="S1861">
            <v>29988.327119999998</v>
          </cell>
          <cell r="T1861">
            <v>29.463999999999995</v>
          </cell>
          <cell r="U1861">
            <v>2668043.4380959999</v>
          </cell>
          <cell r="V1861">
            <v>0</v>
          </cell>
        </row>
        <row r="1862">
          <cell r="B1862" t="str">
            <v>HSS88.9X5.5</v>
          </cell>
          <cell r="C1862">
            <v>11.2802528</v>
          </cell>
          <cell r="D1862">
            <v>1341.9328</v>
          </cell>
          <cell r="E1862">
            <v>0</v>
          </cell>
          <cell r="F1862">
            <v>0</v>
          </cell>
          <cell r="G1862">
            <v>0</v>
          </cell>
          <cell r="H1862">
            <v>0</v>
          </cell>
          <cell r="I1862">
            <v>0</v>
          </cell>
          <cell r="J1862">
            <v>0</v>
          </cell>
          <cell r="K1862">
            <v>0</v>
          </cell>
          <cell r="L1862">
            <v>0</v>
          </cell>
          <cell r="M1862">
            <v>1182097.2487039999</v>
          </cell>
          <cell r="N1862">
            <v>35887.670159999994</v>
          </cell>
          <cell r="O1862">
            <v>26710.914319999996</v>
          </cell>
          <cell r="P1862">
            <v>29.717999999999996</v>
          </cell>
          <cell r="Q1862">
            <v>1182097.2487039999</v>
          </cell>
          <cell r="R1862">
            <v>35887.670159999994</v>
          </cell>
          <cell r="S1862">
            <v>26710.914319999996</v>
          </cell>
          <cell r="T1862">
            <v>29.717999999999996</v>
          </cell>
          <cell r="U1862">
            <v>2368356.8116640002</v>
          </cell>
          <cell r="V1862">
            <v>0</v>
          </cell>
        </row>
        <row r="1863">
          <cell r="B1863" t="str">
            <v>HSS88.9X5.2</v>
          </cell>
          <cell r="C1863">
            <v>10.640344000000001</v>
          </cell>
          <cell r="D1863">
            <v>1270.9651999999999</v>
          </cell>
          <cell r="E1863">
            <v>0</v>
          </cell>
          <cell r="F1863">
            <v>0</v>
          </cell>
          <cell r="G1863">
            <v>0</v>
          </cell>
          <cell r="H1863">
            <v>0</v>
          </cell>
          <cell r="I1863">
            <v>0</v>
          </cell>
          <cell r="J1863">
            <v>0</v>
          </cell>
          <cell r="K1863">
            <v>0</v>
          </cell>
          <cell r="L1863">
            <v>0</v>
          </cell>
          <cell r="M1863">
            <v>1123824.8491199999</v>
          </cell>
          <cell r="N1863">
            <v>33921.222479999997</v>
          </cell>
          <cell r="O1863">
            <v>25236.078559999998</v>
          </cell>
          <cell r="P1863">
            <v>29.717999999999996</v>
          </cell>
          <cell r="Q1863">
            <v>1123824.8491199999</v>
          </cell>
          <cell r="R1863">
            <v>33921.222479999997</v>
          </cell>
          <cell r="S1863">
            <v>25236.078559999998</v>
          </cell>
          <cell r="T1863">
            <v>29.717999999999996</v>
          </cell>
          <cell r="U1863">
            <v>2251812.0124959997</v>
          </cell>
          <cell r="V1863">
            <v>0</v>
          </cell>
        </row>
        <row r="1864">
          <cell r="B1864" t="str">
            <v>HSS88.9X4.8</v>
          </cell>
          <cell r="C1864">
            <v>9.9111455999999993</v>
          </cell>
          <cell r="D1864">
            <v>1174.1912</v>
          </cell>
          <cell r="E1864">
            <v>0</v>
          </cell>
          <cell r="F1864">
            <v>0</v>
          </cell>
          <cell r="G1864">
            <v>0</v>
          </cell>
          <cell r="H1864">
            <v>0</v>
          </cell>
          <cell r="I1864">
            <v>0</v>
          </cell>
          <cell r="J1864">
            <v>0</v>
          </cell>
          <cell r="K1864">
            <v>0</v>
          </cell>
          <cell r="L1864">
            <v>0</v>
          </cell>
          <cell r="M1864">
            <v>1048903.192512</v>
          </cell>
          <cell r="N1864">
            <v>31627.033519999997</v>
          </cell>
          <cell r="O1864">
            <v>23597.372159999995</v>
          </cell>
          <cell r="P1864">
            <v>29.971999999999998</v>
          </cell>
          <cell r="Q1864">
            <v>1048903.192512</v>
          </cell>
          <cell r="R1864">
            <v>31627.033519999997</v>
          </cell>
          <cell r="S1864">
            <v>23597.372159999995</v>
          </cell>
          <cell r="T1864">
            <v>29.971999999999998</v>
          </cell>
          <cell r="U1864">
            <v>2097806.385024</v>
          </cell>
          <cell r="V1864">
            <v>0</v>
          </cell>
        </row>
        <row r="1865">
          <cell r="B1865" t="str">
            <v>HSS88.9X3.2</v>
          </cell>
          <cell r="C1865">
            <v>6.7116015999999989</v>
          </cell>
          <cell r="D1865">
            <v>793.54679999999996</v>
          </cell>
          <cell r="E1865">
            <v>0</v>
          </cell>
          <cell r="F1865">
            <v>0</v>
          </cell>
          <cell r="G1865">
            <v>0</v>
          </cell>
          <cell r="H1865">
            <v>0</v>
          </cell>
          <cell r="I1865">
            <v>0</v>
          </cell>
          <cell r="J1865">
            <v>0</v>
          </cell>
          <cell r="K1865">
            <v>0</v>
          </cell>
          <cell r="L1865">
            <v>0</v>
          </cell>
          <cell r="M1865">
            <v>736729.62331199995</v>
          </cell>
          <cell r="N1865">
            <v>21794.795119999999</v>
          </cell>
          <cell r="O1865">
            <v>16550.934639999999</v>
          </cell>
          <cell r="P1865">
            <v>30.479999999999997</v>
          </cell>
          <cell r="Q1865">
            <v>736729.62331199995</v>
          </cell>
          <cell r="R1865">
            <v>21794.795119999999</v>
          </cell>
          <cell r="S1865">
            <v>16550.934639999999</v>
          </cell>
          <cell r="T1865">
            <v>30.479999999999997</v>
          </cell>
          <cell r="U1865">
            <v>1469296.9323679998</v>
          </cell>
          <cell r="V1865">
            <v>0</v>
          </cell>
        </row>
        <row r="1866">
          <cell r="B1866" t="str">
            <v>HSS76.2X7.6</v>
          </cell>
          <cell r="C1866">
            <v>12.887465599999999</v>
          </cell>
          <cell r="D1866">
            <v>1541.9323999999999</v>
          </cell>
          <cell r="E1866">
            <v>0</v>
          </cell>
          <cell r="F1866">
            <v>0</v>
          </cell>
          <cell r="G1866">
            <v>0</v>
          </cell>
          <cell r="H1866">
            <v>0</v>
          </cell>
          <cell r="I1866">
            <v>0</v>
          </cell>
          <cell r="J1866">
            <v>0</v>
          </cell>
          <cell r="K1866">
            <v>0</v>
          </cell>
          <cell r="L1866">
            <v>0</v>
          </cell>
          <cell r="M1866">
            <v>932358.39334399998</v>
          </cell>
          <cell r="N1866">
            <v>34085.093119999998</v>
          </cell>
          <cell r="O1866">
            <v>24416.725359999997</v>
          </cell>
          <cell r="P1866">
            <v>24.561799999999998</v>
          </cell>
          <cell r="Q1866">
            <v>932358.39334399998</v>
          </cell>
          <cell r="R1866">
            <v>34085.093119999998</v>
          </cell>
          <cell r="S1866">
            <v>24416.725359999997</v>
          </cell>
          <cell r="T1866">
            <v>24.561799999999998</v>
          </cell>
          <cell r="U1866">
            <v>1860554.4724319996</v>
          </cell>
          <cell r="V1866">
            <v>0</v>
          </cell>
        </row>
        <row r="1867">
          <cell r="B1867" t="str">
            <v>HSS76.2X6.4</v>
          </cell>
          <cell r="C1867">
            <v>10.937975999999999</v>
          </cell>
          <cell r="D1867">
            <v>1309.6747999999998</v>
          </cell>
          <cell r="E1867">
            <v>0</v>
          </cell>
          <cell r="F1867">
            <v>0</v>
          </cell>
          <cell r="G1867">
            <v>0</v>
          </cell>
          <cell r="H1867">
            <v>0</v>
          </cell>
          <cell r="I1867">
            <v>0</v>
          </cell>
          <cell r="J1867">
            <v>0</v>
          </cell>
          <cell r="K1867">
            <v>0</v>
          </cell>
          <cell r="L1867">
            <v>0</v>
          </cell>
          <cell r="M1867">
            <v>811651.27991999988</v>
          </cell>
          <cell r="N1867">
            <v>29332.844559999998</v>
          </cell>
          <cell r="O1867">
            <v>21303.183199999999</v>
          </cell>
          <cell r="P1867">
            <v>24.942799999999998</v>
          </cell>
          <cell r="Q1867">
            <v>811651.27991999988</v>
          </cell>
          <cell r="R1867">
            <v>29332.844559999998</v>
          </cell>
          <cell r="S1867">
            <v>21303.183199999999</v>
          </cell>
          <cell r="T1867">
            <v>24.942799999999998</v>
          </cell>
          <cell r="U1867">
            <v>1623302.5598399998</v>
          </cell>
          <cell r="V1867">
            <v>0</v>
          </cell>
        </row>
        <row r="1868">
          <cell r="B1868" t="str">
            <v>HSS76.2X5.5</v>
          </cell>
          <cell r="C1868">
            <v>9.5688687999999988</v>
          </cell>
          <cell r="D1868">
            <v>1141.9331999999999</v>
          </cell>
          <cell r="E1868">
            <v>0</v>
          </cell>
          <cell r="F1868">
            <v>0</v>
          </cell>
          <cell r="G1868">
            <v>0</v>
          </cell>
          <cell r="H1868">
            <v>0</v>
          </cell>
          <cell r="I1868">
            <v>0</v>
          </cell>
          <cell r="J1868">
            <v>0</v>
          </cell>
          <cell r="K1868">
            <v>0</v>
          </cell>
          <cell r="L1868">
            <v>0</v>
          </cell>
          <cell r="M1868">
            <v>724242.68054399989</v>
          </cell>
          <cell r="N1868">
            <v>25891.561119999998</v>
          </cell>
          <cell r="O1868">
            <v>19008.994239999996</v>
          </cell>
          <cell r="P1868">
            <v>25.1968</v>
          </cell>
          <cell r="Q1868">
            <v>724242.68054399989</v>
          </cell>
          <cell r="R1868">
            <v>25891.561119999998</v>
          </cell>
          <cell r="S1868">
            <v>19008.994239999996</v>
          </cell>
          <cell r="T1868">
            <v>25.1968</v>
          </cell>
          <cell r="U1868">
            <v>1448485.3610879998</v>
          </cell>
          <cell r="V1868">
            <v>0</v>
          </cell>
        </row>
        <row r="1869">
          <cell r="B1869" t="str">
            <v>HSS76.2X5.2</v>
          </cell>
          <cell r="C1869">
            <v>9.0331311999999997</v>
          </cell>
          <cell r="D1869">
            <v>1077.4171999999999</v>
          </cell>
          <cell r="E1869">
            <v>0</v>
          </cell>
          <cell r="F1869">
            <v>0</v>
          </cell>
          <cell r="G1869">
            <v>0</v>
          </cell>
          <cell r="H1869">
            <v>0</v>
          </cell>
          <cell r="I1869">
            <v>0</v>
          </cell>
          <cell r="J1869">
            <v>0</v>
          </cell>
          <cell r="K1869">
            <v>0</v>
          </cell>
          <cell r="L1869">
            <v>0</v>
          </cell>
          <cell r="M1869">
            <v>690944.1664959999</v>
          </cell>
          <cell r="N1869">
            <v>24580.595999999998</v>
          </cell>
          <cell r="O1869">
            <v>18025.770400000001</v>
          </cell>
          <cell r="P1869">
            <v>25.298399999999997</v>
          </cell>
          <cell r="Q1869">
            <v>690944.1664959999</v>
          </cell>
          <cell r="R1869">
            <v>24580.595999999998</v>
          </cell>
          <cell r="S1869">
            <v>18025.770400000001</v>
          </cell>
          <cell r="T1869">
            <v>25.298399999999997</v>
          </cell>
          <cell r="U1869">
            <v>1377726.0187359999</v>
          </cell>
          <cell r="V1869">
            <v>0</v>
          </cell>
        </row>
        <row r="1870">
          <cell r="B1870" t="str">
            <v>HSS76.2X4.8</v>
          </cell>
          <cell r="C1870">
            <v>8.4081039999999998</v>
          </cell>
          <cell r="D1870">
            <v>993.54639999999995</v>
          </cell>
          <cell r="E1870">
            <v>0</v>
          </cell>
          <cell r="F1870">
            <v>0</v>
          </cell>
          <cell r="G1870">
            <v>0</v>
          </cell>
          <cell r="H1870">
            <v>0</v>
          </cell>
          <cell r="I1870">
            <v>0</v>
          </cell>
          <cell r="J1870">
            <v>0</v>
          </cell>
          <cell r="K1870">
            <v>0</v>
          </cell>
          <cell r="L1870">
            <v>0</v>
          </cell>
          <cell r="M1870">
            <v>645158.70967999997</v>
          </cell>
          <cell r="N1870">
            <v>22778.018959999998</v>
          </cell>
          <cell r="O1870">
            <v>16878.675919999998</v>
          </cell>
          <cell r="P1870">
            <v>25.4</v>
          </cell>
          <cell r="Q1870">
            <v>645158.70967999997</v>
          </cell>
          <cell r="R1870">
            <v>22778.018959999998</v>
          </cell>
          <cell r="S1870">
            <v>16878.675919999998</v>
          </cell>
          <cell r="T1870">
            <v>25.4</v>
          </cell>
          <cell r="U1870">
            <v>1290317.4193599999</v>
          </cell>
          <cell r="V1870">
            <v>0</v>
          </cell>
        </row>
        <row r="1871">
          <cell r="B1871" t="str">
            <v>HSS76.2X3.9</v>
          </cell>
          <cell r="C1871">
            <v>6.8901807999999996</v>
          </cell>
          <cell r="D1871">
            <v>819.35320000000002</v>
          </cell>
          <cell r="E1871">
            <v>0</v>
          </cell>
          <cell r="F1871">
            <v>0</v>
          </cell>
          <cell r="G1871">
            <v>0</v>
          </cell>
          <cell r="H1871">
            <v>0</v>
          </cell>
          <cell r="I1871">
            <v>0</v>
          </cell>
          <cell r="J1871">
            <v>0</v>
          </cell>
          <cell r="K1871">
            <v>0</v>
          </cell>
          <cell r="L1871">
            <v>0</v>
          </cell>
          <cell r="M1871">
            <v>541100.85327999992</v>
          </cell>
          <cell r="N1871">
            <v>19008.994239999996</v>
          </cell>
          <cell r="O1871">
            <v>14256.745679999998</v>
          </cell>
          <cell r="P1871">
            <v>25.654</v>
          </cell>
          <cell r="Q1871">
            <v>541100.85327999992</v>
          </cell>
          <cell r="R1871">
            <v>19008.994239999996</v>
          </cell>
          <cell r="S1871">
            <v>14256.745679999998</v>
          </cell>
          <cell r="T1871">
            <v>25.654</v>
          </cell>
          <cell r="U1871">
            <v>1086364.0208159999</v>
          </cell>
          <cell r="V1871">
            <v>0</v>
          </cell>
        </row>
        <row r="1872">
          <cell r="B1872" t="str">
            <v>HSS76.2X3.4</v>
          </cell>
          <cell r="C1872">
            <v>6.1163376000000005</v>
          </cell>
          <cell r="D1872">
            <v>729.03079999999989</v>
          </cell>
          <cell r="E1872">
            <v>0</v>
          </cell>
          <cell r="F1872">
            <v>0</v>
          </cell>
          <cell r="G1872">
            <v>0</v>
          </cell>
          <cell r="H1872">
            <v>0</v>
          </cell>
          <cell r="I1872">
            <v>0</v>
          </cell>
          <cell r="J1872">
            <v>0</v>
          </cell>
          <cell r="K1872">
            <v>0</v>
          </cell>
          <cell r="L1872">
            <v>0</v>
          </cell>
          <cell r="M1872">
            <v>486990.76795199991</v>
          </cell>
          <cell r="N1872">
            <v>16878.675919999998</v>
          </cell>
          <cell r="O1872">
            <v>12765.522856</v>
          </cell>
          <cell r="P1872">
            <v>25.907999999999998</v>
          </cell>
          <cell r="Q1872">
            <v>486990.76795199991</v>
          </cell>
          <cell r="R1872">
            <v>16878.675919999998</v>
          </cell>
          <cell r="S1872">
            <v>12765.522856</v>
          </cell>
          <cell r="T1872">
            <v>25.907999999999998</v>
          </cell>
          <cell r="U1872">
            <v>973981.53590399981</v>
          </cell>
          <cell r="V1872">
            <v>0</v>
          </cell>
        </row>
        <row r="1873">
          <cell r="B1873" t="str">
            <v>HSS76.2X3</v>
          </cell>
          <cell r="C1873">
            <v>5.4913103999999997</v>
          </cell>
          <cell r="D1873">
            <v>658.06319999999994</v>
          </cell>
          <cell r="E1873">
            <v>0</v>
          </cell>
          <cell r="F1873">
            <v>0</v>
          </cell>
          <cell r="G1873">
            <v>0</v>
          </cell>
          <cell r="H1873">
            <v>0</v>
          </cell>
          <cell r="I1873">
            <v>0</v>
          </cell>
          <cell r="J1873">
            <v>0</v>
          </cell>
          <cell r="K1873">
            <v>0</v>
          </cell>
          <cell r="L1873">
            <v>0</v>
          </cell>
          <cell r="M1873">
            <v>441205.31113599997</v>
          </cell>
          <cell r="N1873">
            <v>15321.904839999999</v>
          </cell>
          <cell r="O1873">
            <v>11585.654247999999</v>
          </cell>
          <cell r="P1873">
            <v>25.907999999999998</v>
          </cell>
          <cell r="Q1873">
            <v>441205.31113599997</v>
          </cell>
          <cell r="R1873">
            <v>15321.904839999999</v>
          </cell>
          <cell r="S1873">
            <v>11585.654247999999</v>
          </cell>
          <cell r="T1873">
            <v>25.907999999999998</v>
          </cell>
          <cell r="U1873">
            <v>882410.62227199995</v>
          </cell>
          <cell r="V1873">
            <v>0</v>
          </cell>
        </row>
        <row r="1874">
          <cell r="B1874" t="str">
            <v>HSS73X6.4</v>
          </cell>
          <cell r="C1874">
            <v>10.446883199999998</v>
          </cell>
          <cell r="D1874">
            <v>1245.1587999999999</v>
          </cell>
          <cell r="E1874">
            <v>0</v>
          </cell>
          <cell r="F1874">
            <v>0</v>
          </cell>
          <cell r="G1874">
            <v>0</v>
          </cell>
          <cell r="H1874">
            <v>0</v>
          </cell>
          <cell r="I1874">
            <v>0</v>
          </cell>
          <cell r="J1874">
            <v>0</v>
          </cell>
          <cell r="K1874">
            <v>0</v>
          </cell>
          <cell r="L1874">
            <v>0</v>
          </cell>
          <cell r="M1874">
            <v>707593.42351999995</v>
          </cell>
          <cell r="N1874">
            <v>26710.914319999996</v>
          </cell>
          <cell r="O1874">
            <v>19336.735519999998</v>
          </cell>
          <cell r="P1874">
            <v>23.825199999999999</v>
          </cell>
          <cell r="Q1874">
            <v>707593.42351999995</v>
          </cell>
          <cell r="R1874">
            <v>26710.914319999996</v>
          </cell>
          <cell r="S1874">
            <v>19336.735519999998</v>
          </cell>
          <cell r="T1874">
            <v>23.825199999999999</v>
          </cell>
          <cell r="U1874">
            <v>1415186.8470399999</v>
          </cell>
          <cell r="V1874">
            <v>0</v>
          </cell>
        </row>
        <row r="1875">
          <cell r="B1875" t="str">
            <v>HSS73X5.2</v>
          </cell>
          <cell r="C1875">
            <v>8.6313279999999999</v>
          </cell>
          <cell r="D1875">
            <v>1025.8044</v>
          </cell>
          <cell r="E1875">
            <v>0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603535.56711999991</v>
          </cell>
          <cell r="N1875">
            <v>22450.277679999999</v>
          </cell>
          <cell r="O1875">
            <v>16550.934639999999</v>
          </cell>
          <cell r="P1875">
            <v>24.180799999999998</v>
          </cell>
          <cell r="Q1875">
            <v>603535.56711999991</v>
          </cell>
          <cell r="R1875">
            <v>22450.277679999999</v>
          </cell>
          <cell r="S1875">
            <v>16550.934639999999</v>
          </cell>
          <cell r="T1875">
            <v>24.180799999999998</v>
          </cell>
          <cell r="U1875">
            <v>1202908.8199839999</v>
          </cell>
          <cell r="V1875">
            <v>0</v>
          </cell>
        </row>
        <row r="1876">
          <cell r="B1876" t="str">
            <v>HSS73X4.8</v>
          </cell>
          <cell r="C1876">
            <v>8.0360639999999997</v>
          </cell>
          <cell r="D1876">
            <v>954.83679999999993</v>
          </cell>
          <cell r="E1876">
            <v>0</v>
          </cell>
          <cell r="F1876">
            <v>0</v>
          </cell>
          <cell r="G1876">
            <v>0</v>
          </cell>
          <cell r="H1876">
            <v>0</v>
          </cell>
          <cell r="I1876">
            <v>0</v>
          </cell>
          <cell r="J1876">
            <v>0</v>
          </cell>
          <cell r="K1876">
            <v>0</v>
          </cell>
          <cell r="L1876">
            <v>0</v>
          </cell>
          <cell r="M1876">
            <v>561912.42455999996</v>
          </cell>
          <cell r="N1876">
            <v>20811.57128</v>
          </cell>
          <cell r="O1876">
            <v>15420.227223999998</v>
          </cell>
          <cell r="P1876">
            <v>24.307799999999997</v>
          </cell>
          <cell r="Q1876">
            <v>561912.42455999996</v>
          </cell>
          <cell r="R1876">
            <v>20811.57128</v>
          </cell>
          <cell r="S1876">
            <v>15420.227223999998</v>
          </cell>
          <cell r="T1876">
            <v>24.307799999999997</v>
          </cell>
          <cell r="U1876">
            <v>1123824.8491199999</v>
          </cell>
          <cell r="V1876">
            <v>0</v>
          </cell>
        </row>
        <row r="1877">
          <cell r="B1877" t="str">
            <v>HSS73X3.2</v>
          </cell>
          <cell r="C1877">
            <v>5.4615472</v>
          </cell>
          <cell r="D1877">
            <v>651.61159999999995</v>
          </cell>
          <cell r="E1877">
            <v>0</v>
          </cell>
          <cell r="F1877">
            <v>0</v>
          </cell>
          <cell r="G1877">
            <v>0</v>
          </cell>
          <cell r="H1877">
            <v>0</v>
          </cell>
          <cell r="I1877">
            <v>0</v>
          </cell>
          <cell r="J1877">
            <v>0</v>
          </cell>
          <cell r="K1877">
            <v>0</v>
          </cell>
          <cell r="L1877">
            <v>0</v>
          </cell>
          <cell r="M1877">
            <v>398749.70572479995</v>
          </cell>
          <cell r="N1877">
            <v>14486.164575999999</v>
          </cell>
          <cell r="O1877">
            <v>10930.171688</v>
          </cell>
          <cell r="P1877">
            <v>24.790399999999998</v>
          </cell>
          <cell r="Q1877">
            <v>398749.70572479995</v>
          </cell>
          <cell r="R1877">
            <v>14486.164575999999</v>
          </cell>
          <cell r="S1877">
            <v>10930.171688</v>
          </cell>
          <cell r="T1877">
            <v>24.790399999999998</v>
          </cell>
          <cell r="U1877">
            <v>799164.33715199993</v>
          </cell>
          <cell r="V1877">
            <v>0</v>
          </cell>
        </row>
        <row r="1878">
          <cell r="B1878" t="str">
            <v>HSS63.5X6.4</v>
          </cell>
          <cell r="C1878">
            <v>8.9438415999999989</v>
          </cell>
          <cell r="D1878">
            <v>1070.9656</v>
          </cell>
          <cell r="E1878">
            <v>0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0</v>
          </cell>
          <cell r="M1878">
            <v>449529.939648</v>
          </cell>
          <cell r="N1878">
            <v>19664.476799999997</v>
          </cell>
          <cell r="O1878">
            <v>14125.649167999998</v>
          </cell>
          <cell r="P1878">
            <v>20.4724</v>
          </cell>
          <cell r="Q1878">
            <v>449529.939648</v>
          </cell>
          <cell r="R1878">
            <v>19664.476799999997</v>
          </cell>
          <cell r="S1878">
            <v>14125.649167999998</v>
          </cell>
          <cell r="T1878">
            <v>20.4724</v>
          </cell>
          <cell r="U1878">
            <v>894897.5650399999</v>
          </cell>
          <cell r="V1878">
            <v>0</v>
          </cell>
        </row>
        <row r="1879">
          <cell r="B1879" t="str">
            <v>HSS63.5X4.8</v>
          </cell>
          <cell r="C1879">
            <v>6.9199440000000001</v>
          </cell>
          <cell r="D1879">
            <v>819.35320000000002</v>
          </cell>
          <cell r="E1879">
            <v>0</v>
          </cell>
          <cell r="F1879">
            <v>0</v>
          </cell>
          <cell r="G1879">
            <v>0</v>
          </cell>
          <cell r="H1879">
            <v>0</v>
          </cell>
          <cell r="I1879">
            <v>0</v>
          </cell>
          <cell r="J1879">
            <v>0</v>
          </cell>
          <cell r="K1879">
            <v>0</v>
          </cell>
          <cell r="L1879">
            <v>0</v>
          </cell>
          <cell r="M1879">
            <v>360040.18314399995</v>
          </cell>
          <cell r="N1879">
            <v>15453.001351999997</v>
          </cell>
          <cell r="O1879">
            <v>11339.848287999997</v>
          </cell>
          <cell r="P1879">
            <v>20.954999999999998</v>
          </cell>
          <cell r="Q1879">
            <v>360040.18314399995</v>
          </cell>
          <cell r="R1879">
            <v>15453.001351999997</v>
          </cell>
          <cell r="S1879">
            <v>11339.848287999997</v>
          </cell>
          <cell r="T1879">
            <v>20.954999999999998</v>
          </cell>
          <cell r="U1879">
            <v>720080.3662879999</v>
          </cell>
          <cell r="V1879">
            <v>0</v>
          </cell>
        </row>
        <row r="1880">
          <cell r="B1880" t="str">
            <v>HSS63.5X3.2</v>
          </cell>
          <cell r="C1880">
            <v>4.7174671999999997</v>
          </cell>
          <cell r="D1880">
            <v>560.64404000000002</v>
          </cell>
          <cell r="E1880">
            <v>0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0</v>
          </cell>
          <cell r="M1880">
            <v>257647.25244639997</v>
          </cell>
          <cell r="N1880">
            <v>10815.462239999999</v>
          </cell>
          <cell r="O1880">
            <v>8111.5966799999987</v>
          </cell>
          <cell r="P1880">
            <v>21.4376</v>
          </cell>
          <cell r="Q1880">
            <v>257647.25244639997</v>
          </cell>
          <cell r="R1880">
            <v>10815.462239999999</v>
          </cell>
          <cell r="S1880">
            <v>8111.5966799999987</v>
          </cell>
          <cell r="T1880">
            <v>21.4376</v>
          </cell>
          <cell r="U1880">
            <v>516126.96774399997</v>
          </cell>
          <cell r="V1880">
            <v>0</v>
          </cell>
        </row>
        <row r="1881">
          <cell r="B1881" t="str">
            <v>HSS60.3X6.4</v>
          </cell>
          <cell r="C1881">
            <v>8.4527487999999984</v>
          </cell>
          <cell r="D1881">
            <v>1012.9012</v>
          </cell>
          <cell r="E1881">
            <v>0</v>
          </cell>
          <cell r="F1881">
            <v>0</v>
          </cell>
          <cell r="G1881">
            <v>0</v>
          </cell>
          <cell r="H1881">
            <v>0</v>
          </cell>
          <cell r="I1881">
            <v>0</v>
          </cell>
          <cell r="J1881">
            <v>0</v>
          </cell>
          <cell r="K1881">
            <v>0</v>
          </cell>
          <cell r="L1881">
            <v>0</v>
          </cell>
          <cell r="M1881">
            <v>378770.59729599999</v>
          </cell>
          <cell r="N1881">
            <v>17534.158479999998</v>
          </cell>
          <cell r="O1881">
            <v>12552.491023999999</v>
          </cell>
          <cell r="P1881">
            <v>19.354800000000001</v>
          </cell>
          <cell r="Q1881">
            <v>378770.59729599999</v>
          </cell>
          <cell r="R1881">
            <v>17534.158479999998</v>
          </cell>
          <cell r="S1881">
            <v>12552.491023999999</v>
          </cell>
          <cell r="T1881">
            <v>19.354800000000001</v>
          </cell>
          <cell r="U1881">
            <v>757541.19459199999</v>
          </cell>
          <cell r="V1881">
            <v>0</v>
          </cell>
        </row>
        <row r="1882">
          <cell r="B1882" t="str">
            <v>HSS60.3X5.5</v>
          </cell>
          <cell r="C1882">
            <v>7.4854447999999998</v>
          </cell>
          <cell r="D1882">
            <v>896.77239999999995</v>
          </cell>
          <cell r="E1882">
            <v>0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344223.38897119992</v>
          </cell>
          <cell r="N1882">
            <v>15797.129695999998</v>
          </cell>
          <cell r="O1882">
            <v>11405.396543999997</v>
          </cell>
          <cell r="P1882">
            <v>19.583400000000001</v>
          </cell>
          <cell r="Q1882">
            <v>344223.38897119992</v>
          </cell>
          <cell r="R1882">
            <v>15797.129695999998</v>
          </cell>
          <cell r="S1882">
            <v>11405.396543999997</v>
          </cell>
          <cell r="T1882">
            <v>19.583400000000001</v>
          </cell>
          <cell r="U1882">
            <v>686781.85223999992</v>
          </cell>
          <cell r="V1882">
            <v>0</v>
          </cell>
        </row>
        <row r="1883">
          <cell r="B1883" t="str">
            <v>HSS60.3X4.8</v>
          </cell>
          <cell r="C1883">
            <v>6.5479039999999999</v>
          </cell>
          <cell r="D1883">
            <v>774.19199999999989</v>
          </cell>
          <cell r="E1883">
            <v>0</v>
          </cell>
          <cell r="F1883">
            <v>0</v>
          </cell>
          <cell r="G1883">
            <v>0</v>
          </cell>
          <cell r="H1883">
            <v>0</v>
          </cell>
          <cell r="I1883">
            <v>0</v>
          </cell>
          <cell r="J1883">
            <v>0</v>
          </cell>
          <cell r="K1883">
            <v>0</v>
          </cell>
          <cell r="L1883">
            <v>0</v>
          </cell>
          <cell r="M1883">
            <v>305097.63496479997</v>
          </cell>
          <cell r="N1883">
            <v>13847.069079999997</v>
          </cell>
          <cell r="O1883">
            <v>10110.818487999999</v>
          </cell>
          <cell r="P1883">
            <v>19.837399999999999</v>
          </cell>
          <cell r="Q1883">
            <v>305097.63496479997</v>
          </cell>
          <cell r="R1883">
            <v>13847.069079999997</v>
          </cell>
          <cell r="S1883">
            <v>10110.818487999999</v>
          </cell>
          <cell r="T1883">
            <v>19.837399999999999</v>
          </cell>
          <cell r="U1883">
            <v>611860.19563199987</v>
          </cell>
          <cell r="V1883">
            <v>0</v>
          </cell>
        </row>
        <row r="1884">
          <cell r="B1884" t="str">
            <v>HSS60.3X3.9</v>
          </cell>
          <cell r="C1884">
            <v>5.4466656000000002</v>
          </cell>
          <cell r="D1884">
            <v>645.16</v>
          </cell>
          <cell r="E1884">
            <v>0</v>
          </cell>
          <cell r="F1884">
            <v>0</v>
          </cell>
          <cell r="G1884">
            <v>0</v>
          </cell>
          <cell r="H1884">
            <v>0</v>
          </cell>
          <cell r="I1884">
            <v>0</v>
          </cell>
          <cell r="J1884">
            <v>0</v>
          </cell>
          <cell r="K1884">
            <v>0</v>
          </cell>
          <cell r="L1884">
            <v>0</v>
          </cell>
          <cell r="M1884">
            <v>260977.10385119996</v>
          </cell>
          <cell r="N1884">
            <v>11683.976631999998</v>
          </cell>
          <cell r="O1884">
            <v>8652.3697919999995</v>
          </cell>
          <cell r="P1884">
            <v>20.0914</v>
          </cell>
          <cell r="Q1884">
            <v>260977.10385119996</v>
          </cell>
          <cell r="R1884">
            <v>11683.976631999998</v>
          </cell>
          <cell r="S1884">
            <v>8652.3697919999995</v>
          </cell>
          <cell r="T1884">
            <v>20.0914</v>
          </cell>
          <cell r="U1884">
            <v>520289.28199999995</v>
          </cell>
          <cell r="V1884">
            <v>0</v>
          </cell>
        </row>
        <row r="1885">
          <cell r="B1885" t="str">
            <v>HSS60.3X3.2</v>
          </cell>
          <cell r="C1885">
            <v>4.4793615999999998</v>
          </cell>
          <cell r="D1885">
            <v>530.96668</v>
          </cell>
          <cell r="E1885">
            <v>0</v>
          </cell>
          <cell r="F1885">
            <v>0</v>
          </cell>
          <cell r="G1885">
            <v>0</v>
          </cell>
          <cell r="H1885">
            <v>0</v>
          </cell>
          <cell r="I1885">
            <v>0</v>
          </cell>
          <cell r="J1885">
            <v>0</v>
          </cell>
          <cell r="K1885">
            <v>0</v>
          </cell>
          <cell r="L1885">
            <v>0</v>
          </cell>
          <cell r="M1885">
            <v>219353.96129119999</v>
          </cell>
          <cell r="N1885">
            <v>9701.1418879999983</v>
          </cell>
          <cell r="O1885">
            <v>7259.4693519999992</v>
          </cell>
          <cell r="P1885">
            <v>20.32</v>
          </cell>
          <cell r="Q1885">
            <v>219353.96129119999</v>
          </cell>
          <cell r="R1885">
            <v>9701.1418879999983</v>
          </cell>
          <cell r="S1885">
            <v>7259.4693519999992</v>
          </cell>
          <cell r="T1885">
            <v>20.32</v>
          </cell>
          <cell r="U1885">
            <v>437042.99687999999</v>
          </cell>
          <cell r="V1885">
            <v>0</v>
          </cell>
        </row>
        <row r="1886">
          <cell r="B1886" t="str">
            <v>HSS48.3X3.7</v>
          </cell>
          <cell r="C1886">
            <v>4.0477952000000004</v>
          </cell>
          <cell r="D1886">
            <v>483.22483999999997</v>
          </cell>
          <cell r="E1886">
            <v>0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121955.80770079998</v>
          </cell>
          <cell r="N1886">
            <v>6898.953943999999</v>
          </cell>
          <cell r="O1886">
            <v>5063.6027759999997</v>
          </cell>
          <cell r="P1886">
            <v>15.900399999999999</v>
          </cell>
          <cell r="Q1886">
            <v>121955.80770079998</v>
          </cell>
          <cell r="R1886">
            <v>6898.953943999999</v>
          </cell>
          <cell r="S1886">
            <v>5063.6027759999997</v>
          </cell>
          <cell r="T1886">
            <v>15.900399999999999</v>
          </cell>
          <cell r="U1886">
            <v>243911.61540159996</v>
          </cell>
          <cell r="V1886">
            <v>0</v>
          </cell>
        </row>
        <row r="1887">
          <cell r="B1887" t="str">
            <v>HSS42.2X3.6</v>
          </cell>
          <cell r="C1887">
            <v>3.3781231999999997</v>
          </cell>
          <cell r="D1887">
            <v>403.22499999999997</v>
          </cell>
          <cell r="E1887">
            <v>0</v>
          </cell>
          <cell r="F1887">
            <v>0</v>
          </cell>
          <cell r="G1887">
            <v>0</v>
          </cell>
          <cell r="H1887">
            <v>0</v>
          </cell>
          <cell r="I1887">
            <v>0</v>
          </cell>
          <cell r="J1887">
            <v>0</v>
          </cell>
          <cell r="K1887">
            <v>0</v>
          </cell>
          <cell r="L1887">
            <v>0</v>
          </cell>
          <cell r="M1887">
            <v>76586.582310399986</v>
          </cell>
          <cell r="N1887">
            <v>4998.0545199999997</v>
          </cell>
          <cell r="O1887">
            <v>3637.9282079999998</v>
          </cell>
          <cell r="P1887">
            <v>13.792199999999999</v>
          </cell>
          <cell r="Q1887">
            <v>76586.582310399986</v>
          </cell>
          <cell r="R1887">
            <v>4998.0545199999997</v>
          </cell>
          <cell r="S1887">
            <v>3637.9282079999998</v>
          </cell>
          <cell r="T1887">
            <v>13.792199999999999</v>
          </cell>
          <cell r="U1887">
            <v>153173.16462079997</v>
          </cell>
          <cell r="V1887">
            <v>0</v>
          </cell>
        </row>
        <row r="1888">
          <cell r="B1888" t="str">
            <v>PIPE13STD</v>
          </cell>
          <cell r="C1888">
            <v>1.26791232</v>
          </cell>
          <cell r="D1888">
            <v>161.29</v>
          </cell>
          <cell r="E1888">
            <v>0</v>
          </cell>
          <cell r="F1888">
            <v>0</v>
          </cell>
          <cell r="G1888">
            <v>0</v>
          </cell>
          <cell r="H1888">
            <v>0</v>
          </cell>
          <cell r="I1888">
            <v>2.7685999999999997</v>
          </cell>
          <cell r="J1888">
            <v>0</v>
          </cell>
          <cell r="K1888">
            <v>0</v>
          </cell>
          <cell r="L1888">
            <v>0</v>
          </cell>
          <cell r="M1888">
            <v>7117.5573777599993</v>
          </cell>
          <cell r="N1888">
            <v>961.92065679999996</v>
          </cell>
          <cell r="O1888">
            <v>666.95350479999991</v>
          </cell>
          <cell r="P1888">
            <v>6.6293999999999995</v>
          </cell>
          <cell r="Q1888">
            <v>7117.5573777599993</v>
          </cell>
          <cell r="R1888">
            <v>961.92065679999996</v>
          </cell>
          <cell r="S1888">
            <v>666.95350479999991</v>
          </cell>
          <cell r="T1888">
            <v>6.6293999999999995</v>
          </cell>
          <cell r="U1888">
            <v>14235.114755519999</v>
          </cell>
          <cell r="V1888">
            <v>0</v>
          </cell>
        </row>
        <row r="1889">
          <cell r="B1889" t="str">
            <v>PIPE19STD</v>
          </cell>
          <cell r="C1889">
            <v>1.6816207999999997</v>
          </cell>
          <cell r="D1889">
            <v>214.83828</v>
          </cell>
          <cell r="E1889">
            <v>0</v>
          </cell>
          <cell r="F1889">
            <v>0</v>
          </cell>
          <cell r="G1889">
            <v>0</v>
          </cell>
          <cell r="H1889">
            <v>0</v>
          </cell>
          <cell r="I1889">
            <v>2.8702000000000001</v>
          </cell>
          <cell r="J1889">
            <v>0</v>
          </cell>
          <cell r="K1889">
            <v>0</v>
          </cell>
          <cell r="L1889">
            <v>0</v>
          </cell>
          <cell r="M1889">
            <v>15400.562747199998</v>
          </cell>
          <cell r="N1889">
            <v>1633.7902807999999</v>
          </cell>
          <cell r="O1889">
            <v>1155.2880119999998</v>
          </cell>
          <cell r="P1889">
            <v>8.4835999999999991</v>
          </cell>
          <cell r="Q1889">
            <v>15400.562747199998</v>
          </cell>
          <cell r="R1889">
            <v>1633.7902807999999</v>
          </cell>
          <cell r="S1889">
            <v>1155.2880119999998</v>
          </cell>
          <cell r="T1889">
            <v>8.4835999999999991</v>
          </cell>
          <cell r="U1889">
            <v>30842.748636959997</v>
          </cell>
          <cell r="V1889">
            <v>0</v>
          </cell>
        </row>
        <row r="1890">
          <cell r="B1890" t="str">
            <v>PIPE25STD</v>
          </cell>
          <cell r="C1890">
            <v>2.5001087999999996</v>
          </cell>
          <cell r="D1890">
            <v>318.70903999999996</v>
          </cell>
          <cell r="E1890">
            <v>0</v>
          </cell>
          <cell r="F1890">
            <v>0</v>
          </cell>
          <cell r="G1890">
            <v>0</v>
          </cell>
          <cell r="H1890">
            <v>0</v>
          </cell>
          <cell r="I1890">
            <v>3.3782000000000001</v>
          </cell>
          <cell r="J1890">
            <v>0</v>
          </cell>
          <cell r="K1890">
            <v>0</v>
          </cell>
          <cell r="L1890">
            <v>0</v>
          </cell>
          <cell r="M1890">
            <v>36337.003454879996</v>
          </cell>
          <cell r="N1890">
            <v>3064.3809679999995</v>
          </cell>
          <cell r="O1890">
            <v>2179.4795119999999</v>
          </cell>
          <cell r="P1890">
            <v>10.693399999999999</v>
          </cell>
          <cell r="Q1890">
            <v>36337.003454879996</v>
          </cell>
          <cell r="R1890">
            <v>3064.3809679999995</v>
          </cell>
          <cell r="S1890">
            <v>2179.4795119999999</v>
          </cell>
          <cell r="T1890">
            <v>10.693399999999999</v>
          </cell>
          <cell r="U1890">
            <v>72840.499479999984</v>
          </cell>
          <cell r="V1890">
            <v>0</v>
          </cell>
        </row>
        <row r="1891">
          <cell r="B1891" t="str">
            <v>PIPE32STD</v>
          </cell>
          <cell r="C1891">
            <v>3.3781231999999997</v>
          </cell>
          <cell r="D1891">
            <v>431.61203999999998</v>
          </cell>
          <cell r="E1891">
            <v>0</v>
          </cell>
          <cell r="F1891">
            <v>0</v>
          </cell>
          <cell r="G1891">
            <v>0</v>
          </cell>
          <cell r="H1891">
            <v>0</v>
          </cell>
          <cell r="I1891">
            <v>3.556</v>
          </cell>
          <cell r="J1891">
            <v>0</v>
          </cell>
          <cell r="K1891">
            <v>0</v>
          </cell>
          <cell r="L1891">
            <v>0</v>
          </cell>
          <cell r="M1891">
            <v>81165.127991999994</v>
          </cell>
          <cell r="N1891">
            <v>5309.4087359999994</v>
          </cell>
          <cell r="O1891">
            <v>3850.9600399999995</v>
          </cell>
          <cell r="P1891">
            <v>13.715999999999999</v>
          </cell>
          <cell r="Q1891">
            <v>81165.127991999994</v>
          </cell>
          <cell r="R1891">
            <v>5309.4087359999994</v>
          </cell>
          <cell r="S1891">
            <v>3850.9600399999995</v>
          </cell>
          <cell r="T1891">
            <v>13.715999999999999</v>
          </cell>
          <cell r="U1891">
            <v>161914.02455839998</v>
          </cell>
          <cell r="V1891">
            <v>0</v>
          </cell>
        </row>
        <row r="1892">
          <cell r="B1892" t="str">
            <v>PIPE38STD</v>
          </cell>
          <cell r="C1892">
            <v>4.0477952000000004</v>
          </cell>
          <cell r="D1892">
            <v>515.48284000000001</v>
          </cell>
          <cell r="E1892">
            <v>0</v>
          </cell>
          <cell r="F1892">
            <v>0</v>
          </cell>
          <cell r="G1892">
            <v>0</v>
          </cell>
          <cell r="H1892">
            <v>0</v>
          </cell>
          <cell r="I1892">
            <v>3.6829999999999994</v>
          </cell>
          <cell r="J1892">
            <v>0</v>
          </cell>
          <cell r="K1892">
            <v>0</v>
          </cell>
          <cell r="L1892">
            <v>0</v>
          </cell>
          <cell r="M1892">
            <v>129031.74193599999</v>
          </cell>
          <cell r="N1892">
            <v>7341.4046719999997</v>
          </cell>
          <cell r="O1892">
            <v>5342.1828639999994</v>
          </cell>
          <cell r="P1892">
            <v>15.824199999999999</v>
          </cell>
          <cell r="Q1892">
            <v>129031.74193599999</v>
          </cell>
          <cell r="R1892">
            <v>7341.4046719999997</v>
          </cell>
          <cell r="S1892">
            <v>5342.1828639999994</v>
          </cell>
          <cell r="T1892">
            <v>15.824199999999999</v>
          </cell>
          <cell r="U1892">
            <v>258063.48387199998</v>
          </cell>
          <cell r="V1892">
            <v>0</v>
          </cell>
        </row>
        <row r="1893">
          <cell r="B1893" t="str">
            <v>PIPE51STD</v>
          </cell>
          <cell r="C1893">
            <v>5.4466656000000002</v>
          </cell>
          <cell r="D1893">
            <v>690.32119999999998</v>
          </cell>
          <cell r="E1893">
            <v>0</v>
          </cell>
          <cell r="F1893">
            <v>0</v>
          </cell>
          <cell r="G1893">
            <v>0</v>
          </cell>
          <cell r="H1893">
            <v>0</v>
          </cell>
          <cell r="I1893">
            <v>3.9115999999999995</v>
          </cell>
          <cell r="J1893">
            <v>0</v>
          </cell>
          <cell r="K1893">
            <v>0</v>
          </cell>
          <cell r="L1893">
            <v>0</v>
          </cell>
          <cell r="M1893">
            <v>277210.1294496</v>
          </cell>
          <cell r="N1893">
            <v>12470.555703999999</v>
          </cell>
          <cell r="O1893">
            <v>9193.1429040000003</v>
          </cell>
          <cell r="P1893">
            <v>19.989799999999999</v>
          </cell>
          <cell r="Q1893">
            <v>277210.1294496</v>
          </cell>
          <cell r="R1893">
            <v>12470.555703999999</v>
          </cell>
          <cell r="S1893">
            <v>9193.1429040000003</v>
          </cell>
          <cell r="T1893">
            <v>19.989799999999999</v>
          </cell>
          <cell r="U1893">
            <v>553587.79604799999</v>
          </cell>
          <cell r="V1893">
            <v>0</v>
          </cell>
        </row>
        <row r="1894">
          <cell r="B1894" t="str">
            <v>PIPE64STD</v>
          </cell>
          <cell r="C1894">
            <v>8.6313279999999999</v>
          </cell>
          <cell r="D1894">
            <v>1096.7719999999999</v>
          </cell>
          <cell r="E1894">
            <v>0</v>
          </cell>
          <cell r="F1894">
            <v>0</v>
          </cell>
          <cell r="G1894">
            <v>0</v>
          </cell>
          <cell r="H1894">
            <v>0</v>
          </cell>
          <cell r="I1894">
            <v>5.1562000000000001</v>
          </cell>
          <cell r="J1894">
            <v>0</v>
          </cell>
          <cell r="K1894">
            <v>0</v>
          </cell>
          <cell r="L1894">
            <v>0</v>
          </cell>
          <cell r="M1894">
            <v>636834.081168</v>
          </cell>
          <cell r="N1894">
            <v>23761.242799999996</v>
          </cell>
          <cell r="O1894">
            <v>17370.287840000001</v>
          </cell>
          <cell r="P1894">
            <v>24.053799999999999</v>
          </cell>
          <cell r="Q1894">
            <v>636834.081168</v>
          </cell>
          <cell r="R1894">
            <v>23761.242799999996</v>
          </cell>
          <cell r="S1894">
            <v>17370.287840000001</v>
          </cell>
          <cell r="T1894">
            <v>24.053799999999999</v>
          </cell>
          <cell r="U1894">
            <v>1273668.162336</v>
          </cell>
          <cell r="V1894">
            <v>0</v>
          </cell>
        </row>
        <row r="1895">
          <cell r="B1895" t="str">
            <v>PIPE75STD</v>
          </cell>
          <cell r="C1895">
            <v>11.2802528</v>
          </cell>
          <cell r="D1895">
            <v>1438.7067999999999</v>
          </cell>
          <cell r="E1895">
            <v>0</v>
          </cell>
          <cell r="F1895">
            <v>0</v>
          </cell>
          <cell r="G1895">
            <v>0</v>
          </cell>
          <cell r="H1895">
            <v>0</v>
          </cell>
          <cell r="I1895">
            <v>5.4863999999999997</v>
          </cell>
          <cell r="J1895">
            <v>0</v>
          </cell>
          <cell r="K1895">
            <v>0</v>
          </cell>
          <cell r="L1895">
            <v>0</v>
          </cell>
          <cell r="M1895">
            <v>1257018.9053119998</v>
          </cell>
          <cell r="N1895">
            <v>38181.859120000001</v>
          </cell>
          <cell r="O1895">
            <v>28185.750079999998</v>
          </cell>
          <cell r="P1895">
            <v>29.463999999999995</v>
          </cell>
          <cell r="Q1895">
            <v>1257018.9053119998</v>
          </cell>
          <cell r="R1895">
            <v>38181.859120000001</v>
          </cell>
          <cell r="S1895">
            <v>28185.750079999998</v>
          </cell>
          <cell r="T1895">
            <v>29.463999999999995</v>
          </cell>
          <cell r="U1895">
            <v>2509875.4963679998</v>
          </cell>
          <cell r="V1895">
            <v>0</v>
          </cell>
        </row>
        <row r="1896">
          <cell r="B1896" t="str">
            <v>PIPE89STD</v>
          </cell>
          <cell r="C1896">
            <v>13.572019199999998</v>
          </cell>
          <cell r="D1896">
            <v>1729.0288</v>
          </cell>
          <cell r="E1896">
            <v>0</v>
          </cell>
          <cell r="F1896">
            <v>0</v>
          </cell>
          <cell r="G1896">
            <v>0</v>
          </cell>
          <cell r="H1896">
            <v>0</v>
          </cell>
          <cell r="I1896">
            <v>5.7404000000000002</v>
          </cell>
          <cell r="J1896">
            <v>0</v>
          </cell>
          <cell r="K1896">
            <v>0</v>
          </cell>
          <cell r="L1896">
            <v>0</v>
          </cell>
          <cell r="M1896">
            <v>1993748.5286239998</v>
          </cell>
          <cell r="N1896">
            <v>52766.346079999996</v>
          </cell>
          <cell r="O1896">
            <v>39165.08296</v>
          </cell>
          <cell r="P1896">
            <v>34.036000000000001</v>
          </cell>
          <cell r="Q1896">
            <v>1993748.5286239998</v>
          </cell>
          <cell r="R1896">
            <v>52766.346079999996</v>
          </cell>
          <cell r="S1896">
            <v>39165.08296</v>
          </cell>
          <cell r="T1896">
            <v>34.036000000000001</v>
          </cell>
          <cell r="U1896">
            <v>3987497.0572479996</v>
          </cell>
          <cell r="V1896">
            <v>0</v>
          </cell>
        </row>
        <row r="1897">
          <cell r="B1897" t="str">
            <v>PIPE102STD</v>
          </cell>
          <cell r="C1897">
            <v>16.072127999999999</v>
          </cell>
          <cell r="D1897">
            <v>2045.1571999999999</v>
          </cell>
          <cell r="E1897">
            <v>0</v>
          </cell>
          <cell r="F1897">
            <v>0</v>
          </cell>
          <cell r="G1897">
            <v>0</v>
          </cell>
          <cell r="H1897">
            <v>0</v>
          </cell>
          <cell r="I1897">
            <v>6.0197999999999992</v>
          </cell>
          <cell r="J1897">
            <v>0</v>
          </cell>
          <cell r="K1897">
            <v>0</v>
          </cell>
          <cell r="L1897">
            <v>0</v>
          </cell>
          <cell r="M1897">
            <v>3009353.2070879997</v>
          </cell>
          <cell r="N1897">
            <v>70628.245839999989</v>
          </cell>
          <cell r="O1897">
            <v>52602.475439999995</v>
          </cell>
          <cell r="P1897">
            <v>38.353999999999999</v>
          </cell>
          <cell r="Q1897">
            <v>3009353.2070879997</v>
          </cell>
          <cell r="R1897">
            <v>70628.245839999989</v>
          </cell>
          <cell r="S1897">
            <v>52602.475439999995</v>
          </cell>
          <cell r="T1897">
            <v>38.353999999999999</v>
          </cell>
          <cell r="U1897">
            <v>6035355.6711999997</v>
          </cell>
          <cell r="V1897">
            <v>0</v>
          </cell>
        </row>
        <row r="1898">
          <cell r="B1898" t="str">
            <v>PIPE127STD</v>
          </cell>
          <cell r="C1898">
            <v>21.727135999999998</v>
          </cell>
          <cell r="D1898">
            <v>2774.1879999999996</v>
          </cell>
          <cell r="E1898">
            <v>0</v>
          </cell>
          <cell r="F1898">
            <v>0</v>
          </cell>
          <cell r="G1898">
            <v>0</v>
          </cell>
          <cell r="H1898">
            <v>0</v>
          </cell>
          <cell r="I1898">
            <v>6.5531999999999995</v>
          </cell>
          <cell r="J1898">
            <v>0</v>
          </cell>
          <cell r="K1898">
            <v>0</v>
          </cell>
          <cell r="L1898">
            <v>0</v>
          </cell>
          <cell r="M1898">
            <v>6326717.6691199988</v>
          </cell>
          <cell r="N1898">
            <v>119133.95527999998</v>
          </cell>
          <cell r="O1898">
            <v>89309.498800000001</v>
          </cell>
          <cell r="P1898">
            <v>47.751999999999995</v>
          </cell>
          <cell r="Q1898">
            <v>6326717.6691199988</v>
          </cell>
          <cell r="R1898">
            <v>119133.95527999998</v>
          </cell>
          <cell r="S1898">
            <v>89309.498800000001</v>
          </cell>
          <cell r="T1898">
            <v>47.751999999999995</v>
          </cell>
          <cell r="U1898">
            <v>12611812.19568</v>
          </cell>
          <cell r="V1898">
            <v>0</v>
          </cell>
        </row>
        <row r="1899">
          <cell r="B1899" t="str">
            <v>PIPE152STD</v>
          </cell>
          <cell r="C1899">
            <v>28.275039999999997</v>
          </cell>
          <cell r="D1899">
            <v>3599.9928</v>
          </cell>
          <cell r="E1899">
            <v>0</v>
          </cell>
          <cell r="F1899">
            <v>0</v>
          </cell>
          <cell r="G1899">
            <v>0</v>
          </cell>
          <cell r="H1899">
            <v>0</v>
          </cell>
          <cell r="I1899">
            <v>7.1120000000000001</v>
          </cell>
          <cell r="J1899">
            <v>0</v>
          </cell>
          <cell r="K1899">
            <v>0</v>
          </cell>
          <cell r="L1899">
            <v>0</v>
          </cell>
          <cell r="M1899">
            <v>11696103.059359999</v>
          </cell>
          <cell r="N1899">
            <v>185173.82319999998</v>
          </cell>
          <cell r="O1899">
            <v>139290.04399999999</v>
          </cell>
          <cell r="P1899">
            <v>57.15</v>
          </cell>
          <cell r="Q1899">
            <v>11696103.059359999</v>
          </cell>
          <cell r="R1899">
            <v>185173.82319999998</v>
          </cell>
          <cell r="S1899">
            <v>139290.04399999999</v>
          </cell>
          <cell r="T1899">
            <v>57.15</v>
          </cell>
          <cell r="U1899">
            <v>23433829.261279996</v>
          </cell>
          <cell r="V1899">
            <v>0</v>
          </cell>
        </row>
        <row r="1900">
          <cell r="B1900" t="str">
            <v>PIPE203STD</v>
          </cell>
          <cell r="C1900">
            <v>42.561376000000003</v>
          </cell>
          <cell r="D1900">
            <v>5419.3440000000001</v>
          </cell>
          <cell r="E1900">
            <v>0</v>
          </cell>
          <cell r="F1900">
            <v>0</v>
          </cell>
          <cell r="G1900">
            <v>0</v>
          </cell>
          <cell r="H1900">
            <v>0</v>
          </cell>
          <cell r="I1900">
            <v>8.178799999999999</v>
          </cell>
          <cell r="J1900">
            <v>0</v>
          </cell>
          <cell r="K1900">
            <v>0</v>
          </cell>
          <cell r="L1900">
            <v>0</v>
          </cell>
          <cell r="M1900">
            <v>30176778.355999999</v>
          </cell>
          <cell r="N1900">
            <v>363792.82079999993</v>
          </cell>
          <cell r="O1900">
            <v>275302.6752</v>
          </cell>
          <cell r="P1900">
            <v>74.675999999999988</v>
          </cell>
          <cell r="Q1900">
            <v>30176778.355999999</v>
          </cell>
          <cell r="R1900">
            <v>363792.82079999993</v>
          </cell>
          <cell r="S1900">
            <v>275302.6752</v>
          </cell>
          <cell r="T1900">
            <v>74.675999999999988</v>
          </cell>
          <cell r="U1900">
            <v>60353556.711999997</v>
          </cell>
          <cell r="V1900">
            <v>0</v>
          </cell>
        </row>
        <row r="1901">
          <cell r="B1901" t="str">
            <v>PIPE254STD</v>
          </cell>
          <cell r="C1901">
            <v>60.270479999999999</v>
          </cell>
          <cell r="D1901">
            <v>7677.4039999999995</v>
          </cell>
          <cell r="E1901">
            <v>0</v>
          </cell>
          <cell r="F1901">
            <v>0</v>
          </cell>
          <cell r="G1901">
            <v>0</v>
          </cell>
          <cell r="H1901">
            <v>0</v>
          </cell>
          <cell r="I1901">
            <v>9.270999999999999</v>
          </cell>
          <cell r="J1901">
            <v>0</v>
          </cell>
          <cell r="K1901">
            <v>0</v>
          </cell>
          <cell r="L1901">
            <v>0</v>
          </cell>
          <cell r="M1901">
            <v>67013259.521599993</v>
          </cell>
          <cell r="N1901">
            <v>645650.32159999991</v>
          </cell>
          <cell r="O1901">
            <v>489973.21359999996</v>
          </cell>
          <cell r="P1901">
            <v>93.217999999999989</v>
          </cell>
          <cell r="Q1901">
            <v>67013259.521599993</v>
          </cell>
          <cell r="R1901">
            <v>645650.32159999991</v>
          </cell>
          <cell r="S1901">
            <v>489973.21359999996</v>
          </cell>
          <cell r="T1901">
            <v>93.217999999999989</v>
          </cell>
          <cell r="U1901">
            <v>133610287.61759999</v>
          </cell>
          <cell r="V1901">
            <v>0</v>
          </cell>
        </row>
        <row r="1902">
          <cell r="B1902" t="str">
            <v>PIPE310STD</v>
          </cell>
          <cell r="C1902">
            <v>73.812736000000001</v>
          </cell>
          <cell r="D1902">
            <v>9419.3359999999993</v>
          </cell>
          <cell r="E1902">
            <v>0</v>
          </cell>
          <cell r="F1902">
            <v>0</v>
          </cell>
          <cell r="G1902">
            <v>0</v>
          </cell>
          <cell r="H1902">
            <v>0</v>
          </cell>
          <cell r="I1902">
            <v>9.5249999999999986</v>
          </cell>
          <cell r="J1902">
            <v>0</v>
          </cell>
          <cell r="K1902">
            <v>0</v>
          </cell>
          <cell r="L1902">
            <v>0</v>
          </cell>
          <cell r="M1902">
            <v>116128567.74239999</v>
          </cell>
          <cell r="N1902">
            <v>940617.47359999991</v>
          </cell>
          <cell r="O1902">
            <v>717753.40319999994</v>
          </cell>
          <cell r="P1902">
            <v>111.252</v>
          </cell>
          <cell r="Q1902">
            <v>116128567.74239999</v>
          </cell>
          <cell r="R1902">
            <v>940617.47359999991</v>
          </cell>
          <cell r="S1902">
            <v>717753.40319999994</v>
          </cell>
          <cell r="T1902">
            <v>111.252</v>
          </cell>
          <cell r="U1902">
            <v>232673366.91039997</v>
          </cell>
          <cell r="V1902">
            <v>0</v>
          </cell>
        </row>
        <row r="1903">
          <cell r="B1903" t="str">
            <v>PIPE13XS</v>
          </cell>
          <cell r="C1903">
            <v>1.6220943999999999</v>
          </cell>
          <cell r="D1903">
            <v>206.4512</v>
          </cell>
          <cell r="E1903">
            <v>0</v>
          </cell>
          <cell r="F1903">
            <v>0</v>
          </cell>
          <cell r="G1903">
            <v>0</v>
          </cell>
          <cell r="H1903">
            <v>0</v>
          </cell>
          <cell r="I1903">
            <v>3.7337999999999996</v>
          </cell>
          <cell r="J1903">
            <v>0</v>
          </cell>
          <cell r="K1903">
            <v>0</v>
          </cell>
          <cell r="L1903">
            <v>0</v>
          </cell>
          <cell r="M1903">
            <v>8366.2516545599992</v>
          </cell>
          <cell r="N1903">
            <v>1174.9524887999999</v>
          </cell>
          <cell r="O1903">
            <v>783.30165920000002</v>
          </cell>
          <cell r="P1903">
            <v>6.35</v>
          </cell>
          <cell r="Q1903">
            <v>8366.2516545599992</v>
          </cell>
          <cell r="R1903">
            <v>1174.9524887999999</v>
          </cell>
          <cell r="S1903">
            <v>783.30165920000002</v>
          </cell>
          <cell r="T1903">
            <v>6.35</v>
          </cell>
          <cell r="U1903">
            <v>16732.503309119998</v>
          </cell>
          <cell r="V1903">
            <v>0</v>
          </cell>
        </row>
        <row r="1904">
          <cell r="B1904" t="str">
            <v>PIPE19XS</v>
          </cell>
          <cell r="C1904">
            <v>2.2024767999999999</v>
          </cell>
          <cell r="D1904">
            <v>279.35427999999996</v>
          </cell>
          <cell r="E1904">
            <v>0</v>
          </cell>
          <cell r="F1904">
            <v>0</v>
          </cell>
          <cell r="G1904">
            <v>0</v>
          </cell>
          <cell r="H1904">
            <v>0</v>
          </cell>
          <cell r="I1904">
            <v>3.9115999999999995</v>
          </cell>
          <cell r="J1904">
            <v>0</v>
          </cell>
          <cell r="K1904">
            <v>0</v>
          </cell>
          <cell r="L1904">
            <v>0</v>
          </cell>
          <cell r="M1904">
            <v>18647.167866879998</v>
          </cell>
          <cell r="N1904">
            <v>2048.3829999999998</v>
          </cell>
          <cell r="O1904">
            <v>1397.8165591999998</v>
          </cell>
          <cell r="P1904">
            <v>8.1533999999999995</v>
          </cell>
          <cell r="Q1904">
            <v>18647.167866879998</v>
          </cell>
          <cell r="R1904">
            <v>2048.3829999999998</v>
          </cell>
          <cell r="S1904">
            <v>1397.8165591999998</v>
          </cell>
          <cell r="T1904">
            <v>8.1533999999999995</v>
          </cell>
          <cell r="U1904">
            <v>37294.335733759995</v>
          </cell>
          <cell r="V1904">
            <v>0</v>
          </cell>
        </row>
        <row r="1905">
          <cell r="B1905" t="str">
            <v>PIPE25XS</v>
          </cell>
          <cell r="C1905">
            <v>3.2293071999999996</v>
          </cell>
          <cell r="D1905">
            <v>412.25723999999997</v>
          </cell>
          <cell r="E1905">
            <v>0</v>
          </cell>
          <cell r="F1905">
            <v>0</v>
          </cell>
          <cell r="G1905">
            <v>0</v>
          </cell>
          <cell r="H1905">
            <v>0</v>
          </cell>
          <cell r="I1905">
            <v>4.5465999999999998</v>
          </cell>
          <cell r="J1905">
            <v>0</v>
          </cell>
          <cell r="K1905">
            <v>0</v>
          </cell>
          <cell r="L1905">
            <v>0</v>
          </cell>
          <cell r="M1905">
            <v>44120.531113599995</v>
          </cell>
          <cell r="N1905">
            <v>3818.1859119999999</v>
          </cell>
          <cell r="O1905">
            <v>2638.3173039999997</v>
          </cell>
          <cell r="P1905">
            <v>10.337799999999998</v>
          </cell>
          <cell r="Q1905">
            <v>44120.531113599995</v>
          </cell>
          <cell r="R1905">
            <v>3818.1859119999999</v>
          </cell>
          <cell r="S1905">
            <v>2638.3173039999997</v>
          </cell>
          <cell r="T1905">
            <v>10.337799999999998</v>
          </cell>
          <cell r="U1905">
            <v>87824.830801599994</v>
          </cell>
          <cell r="V1905">
            <v>0</v>
          </cell>
        </row>
        <row r="1906">
          <cell r="B1906" t="str">
            <v>PIPE32XS</v>
          </cell>
          <cell r="C1906">
            <v>4.46448</v>
          </cell>
          <cell r="D1906">
            <v>568.38595999999995</v>
          </cell>
          <cell r="E1906">
            <v>0</v>
          </cell>
          <cell r="F1906">
            <v>0</v>
          </cell>
          <cell r="G1906">
            <v>0</v>
          </cell>
          <cell r="H1906">
            <v>0</v>
          </cell>
          <cell r="I1906">
            <v>4.8513999999999999</v>
          </cell>
          <cell r="J1906">
            <v>0</v>
          </cell>
          <cell r="K1906">
            <v>0</v>
          </cell>
          <cell r="L1906">
            <v>0</v>
          </cell>
          <cell r="M1906">
            <v>100728.00499519998</v>
          </cell>
          <cell r="N1906">
            <v>6784.2444959999993</v>
          </cell>
          <cell r="O1906">
            <v>4768.6356239999996</v>
          </cell>
          <cell r="P1906">
            <v>13.3096</v>
          </cell>
          <cell r="Q1906">
            <v>100728.00499519998</v>
          </cell>
          <cell r="R1906">
            <v>6784.2444959999993</v>
          </cell>
          <cell r="S1906">
            <v>4768.6356239999996</v>
          </cell>
          <cell r="T1906">
            <v>13.3096</v>
          </cell>
          <cell r="U1906">
            <v>201456.00999039997</v>
          </cell>
          <cell r="V1906">
            <v>0</v>
          </cell>
        </row>
        <row r="1907">
          <cell r="B1907" t="str">
            <v>PIPE38XS</v>
          </cell>
          <cell r="C1907">
            <v>5.4020207999999998</v>
          </cell>
          <cell r="D1907">
            <v>690.32119999999998</v>
          </cell>
          <cell r="E1907">
            <v>0</v>
          </cell>
          <cell r="F1907">
            <v>0</v>
          </cell>
          <cell r="G1907">
            <v>0</v>
          </cell>
          <cell r="H1907">
            <v>0</v>
          </cell>
          <cell r="I1907">
            <v>5.08</v>
          </cell>
          <cell r="J1907">
            <v>0</v>
          </cell>
          <cell r="K1907">
            <v>0</v>
          </cell>
          <cell r="L1907">
            <v>0</v>
          </cell>
          <cell r="M1907">
            <v>162746.4874096</v>
          </cell>
          <cell r="N1907">
            <v>9520.8841839999986</v>
          </cell>
          <cell r="O1907">
            <v>6751.4703679999993</v>
          </cell>
          <cell r="P1907">
            <v>15.366999999999999</v>
          </cell>
          <cell r="Q1907">
            <v>162746.4874096</v>
          </cell>
          <cell r="R1907">
            <v>9520.8841839999986</v>
          </cell>
          <cell r="S1907">
            <v>6751.4703679999993</v>
          </cell>
          <cell r="T1907">
            <v>15.366999999999999</v>
          </cell>
          <cell r="U1907">
            <v>325492.9748192</v>
          </cell>
          <cell r="V1907">
            <v>0</v>
          </cell>
        </row>
        <row r="1908">
          <cell r="B1908" t="str">
            <v>PIPE51XS</v>
          </cell>
          <cell r="C1908">
            <v>7.4854447999999998</v>
          </cell>
          <cell r="D1908">
            <v>954.83679999999993</v>
          </cell>
          <cell r="E1908">
            <v>0</v>
          </cell>
          <cell r="F1908">
            <v>0</v>
          </cell>
          <cell r="G1908">
            <v>0</v>
          </cell>
          <cell r="H1908">
            <v>0</v>
          </cell>
          <cell r="I1908">
            <v>5.5371999999999995</v>
          </cell>
          <cell r="J1908">
            <v>0</v>
          </cell>
          <cell r="K1908">
            <v>0</v>
          </cell>
          <cell r="L1908">
            <v>0</v>
          </cell>
          <cell r="M1908">
            <v>361288.87742079998</v>
          </cell>
          <cell r="N1908">
            <v>16714.80528</v>
          </cell>
          <cell r="O1908">
            <v>11978.943783999999</v>
          </cell>
          <cell r="P1908">
            <v>19.456399999999999</v>
          </cell>
          <cell r="Q1908">
            <v>361288.87742079998</v>
          </cell>
          <cell r="R1908">
            <v>16714.80528</v>
          </cell>
          <cell r="S1908">
            <v>11978.943783999999</v>
          </cell>
          <cell r="T1908">
            <v>19.456399999999999</v>
          </cell>
          <cell r="U1908">
            <v>724242.68054399989</v>
          </cell>
          <cell r="V1908">
            <v>0</v>
          </cell>
        </row>
        <row r="1909">
          <cell r="B1909" t="str">
            <v>PIPE64XS</v>
          </cell>
          <cell r="C1909">
            <v>11.414187199999999</v>
          </cell>
          <cell r="D1909">
            <v>1451.61</v>
          </cell>
          <cell r="E1909">
            <v>0</v>
          </cell>
          <cell r="F1909">
            <v>0</v>
          </cell>
          <cell r="G1909">
            <v>0</v>
          </cell>
          <cell r="H1909">
            <v>0</v>
          </cell>
          <cell r="I1909">
            <v>7.0104000000000006</v>
          </cell>
          <cell r="J1909">
            <v>0</v>
          </cell>
          <cell r="K1909">
            <v>0</v>
          </cell>
          <cell r="L1909">
            <v>0</v>
          </cell>
          <cell r="M1909">
            <v>799164.33715199993</v>
          </cell>
          <cell r="N1909">
            <v>30643.809679999998</v>
          </cell>
          <cell r="O1909">
            <v>21958.66576</v>
          </cell>
          <cell r="P1909">
            <v>23.4696</v>
          </cell>
          <cell r="Q1909">
            <v>799164.33715199993</v>
          </cell>
          <cell r="R1909">
            <v>30643.809679999998</v>
          </cell>
          <cell r="S1909">
            <v>21958.66576</v>
          </cell>
          <cell r="T1909">
            <v>23.4696</v>
          </cell>
          <cell r="U1909">
            <v>1602490.98856</v>
          </cell>
          <cell r="V1909">
            <v>0</v>
          </cell>
        </row>
        <row r="1910">
          <cell r="B1910" t="str">
            <v>PIPE75XS</v>
          </cell>
          <cell r="C1910">
            <v>15.328048000000001</v>
          </cell>
          <cell r="D1910">
            <v>1948.3832</v>
          </cell>
          <cell r="E1910">
            <v>0</v>
          </cell>
          <cell r="F1910">
            <v>0</v>
          </cell>
          <cell r="G1910">
            <v>0</v>
          </cell>
          <cell r="H1910">
            <v>0</v>
          </cell>
          <cell r="I1910">
            <v>7.6199999999999992</v>
          </cell>
          <cell r="J1910">
            <v>0</v>
          </cell>
          <cell r="K1910">
            <v>0</v>
          </cell>
          <cell r="L1910">
            <v>0</v>
          </cell>
          <cell r="M1910">
            <v>1619140.2455839999</v>
          </cell>
          <cell r="N1910">
            <v>50472.157119999996</v>
          </cell>
          <cell r="O1910">
            <v>36543.152719999998</v>
          </cell>
          <cell r="P1910">
            <v>28.955999999999996</v>
          </cell>
          <cell r="Q1910">
            <v>1619140.2455839999</v>
          </cell>
          <cell r="R1910">
            <v>50472.157119999996</v>
          </cell>
          <cell r="S1910">
            <v>36543.152719999998</v>
          </cell>
          <cell r="T1910">
            <v>28.955999999999996</v>
          </cell>
          <cell r="U1910">
            <v>3242442.8054239997</v>
          </cell>
          <cell r="V1910">
            <v>0</v>
          </cell>
        </row>
        <row r="1911">
          <cell r="B1911" t="str">
            <v>PIPE89XS</v>
          </cell>
          <cell r="C1911">
            <v>18.602</v>
          </cell>
          <cell r="D1911">
            <v>2374.1887999999999</v>
          </cell>
          <cell r="E1911">
            <v>0</v>
          </cell>
          <cell r="F1911">
            <v>0</v>
          </cell>
          <cell r="G1911">
            <v>0</v>
          </cell>
          <cell r="H1911">
            <v>0</v>
          </cell>
          <cell r="I1911">
            <v>8.0771999999999995</v>
          </cell>
          <cell r="J1911">
            <v>0</v>
          </cell>
          <cell r="K1911">
            <v>0</v>
          </cell>
          <cell r="L1911">
            <v>0</v>
          </cell>
          <cell r="M1911">
            <v>2613933.3527679997</v>
          </cell>
          <cell r="N1911">
            <v>70792.116479999997</v>
          </cell>
          <cell r="O1911">
            <v>51455.380959999995</v>
          </cell>
          <cell r="P1911">
            <v>33.274000000000001</v>
          </cell>
          <cell r="Q1911">
            <v>2613933.3527679997</v>
          </cell>
          <cell r="R1911">
            <v>70792.116479999997</v>
          </cell>
          <cell r="S1911">
            <v>51455.380959999995</v>
          </cell>
          <cell r="T1911">
            <v>33.274000000000001</v>
          </cell>
          <cell r="U1911">
            <v>5244515.962559999</v>
          </cell>
          <cell r="V1911">
            <v>0</v>
          </cell>
        </row>
        <row r="1912">
          <cell r="B1912" t="str">
            <v>PIPE102XS</v>
          </cell>
          <cell r="C1912">
            <v>22.322399999999998</v>
          </cell>
          <cell r="D1912">
            <v>2845.1556</v>
          </cell>
          <cell r="E1912">
            <v>0</v>
          </cell>
          <cell r="F1912">
            <v>0</v>
          </cell>
          <cell r="G1912">
            <v>0</v>
          </cell>
          <cell r="H1912">
            <v>0</v>
          </cell>
          <cell r="I1912">
            <v>8.5597999999999992</v>
          </cell>
          <cell r="J1912">
            <v>0</v>
          </cell>
          <cell r="K1912">
            <v>0</v>
          </cell>
          <cell r="L1912">
            <v>0</v>
          </cell>
          <cell r="M1912">
            <v>3999984.0000159992</v>
          </cell>
          <cell r="N1912">
            <v>95864.324399999983</v>
          </cell>
          <cell r="O1912">
            <v>69972.763279999985</v>
          </cell>
          <cell r="P1912">
            <v>37.591999999999999</v>
          </cell>
          <cell r="Q1912">
            <v>3999984.0000159992</v>
          </cell>
          <cell r="R1912">
            <v>95864.324399999983</v>
          </cell>
          <cell r="S1912">
            <v>69972.763279999985</v>
          </cell>
          <cell r="T1912">
            <v>37.591999999999999</v>
          </cell>
          <cell r="U1912">
            <v>7991643.3715199986</v>
          </cell>
          <cell r="V1912">
            <v>0</v>
          </cell>
        </row>
        <row r="1913">
          <cell r="B1913" t="str">
            <v>PIPE127XS</v>
          </cell>
          <cell r="C1913">
            <v>30.953727999999998</v>
          </cell>
          <cell r="D1913">
            <v>3941.9276</v>
          </cell>
          <cell r="E1913">
            <v>0</v>
          </cell>
          <cell r="F1913">
            <v>0</v>
          </cell>
          <cell r="G1913">
            <v>0</v>
          </cell>
          <cell r="H1913">
            <v>0</v>
          </cell>
          <cell r="I1913">
            <v>9.5249999999999986</v>
          </cell>
          <cell r="J1913">
            <v>0</v>
          </cell>
          <cell r="K1913">
            <v>0</v>
          </cell>
          <cell r="L1913">
            <v>0</v>
          </cell>
          <cell r="M1913">
            <v>8615990.5099199992</v>
          </cell>
          <cell r="N1913">
            <v>165509.34639999998</v>
          </cell>
          <cell r="O1913">
            <v>121755.88551999998</v>
          </cell>
          <cell r="P1913">
            <v>46.735999999999997</v>
          </cell>
          <cell r="Q1913">
            <v>8615990.5099199992</v>
          </cell>
          <cell r="R1913">
            <v>165509.34639999998</v>
          </cell>
          <cell r="S1913">
            <v>121755.88551999998</v>
          </cell>
          <cell r="T1913">
            <v>46.735999999999997</v>
          </cell>
          <cell r="U1913">
            <v>17190357.877279997</v>
          </cell>
          <cell r="V1913">
            <v>0</v>
          </cell>
        </row>
        <row r="1914">
          <cell r="B1914" t="str">
            <v>PIPE152XS</v>
          </cell>
          <cell r="C1914">
            <v>42.561376000000003</v>
          </cell>
          <cell r="D1914">
            <v>5419.3440000000001</v>
          </cell>
          <cell r="E1914">
            <v>0</v>
          </cell>
          <cell r="F1914">
            <v>0</v>
          </cell>
          <cell r="G1914">
            <v>0</v>
          </cell>
          <cell r="H1914">
            <v>0</v>
          </cell>
          <cell r="I1914">
            <v>10.972799999999999</v>
          </cell>
          <cell r="J1914">
            <v>0</v>
          </cell>
          <cell r="K1914">
            <v>0</v>
          </cell>
          <cell r="L1914">
            <v>0</v>
          </cell>
          <cell r="M1914">
            <v>16857372.7368</v>
          </cell>
          <cell r="N1914">
            <v>272025.26240000001</v>
          </cell>
          <cell r="O1914">
            <v>199922.18079999997</v>
          </cell>
          <cell r="P1914">
            <v>55.625999999999998</v>
          </cell>
          <cell r="Q1914">
            <v>16857372.7368</v>
          </cell>
          <cell r="R1914">
            <v>272025.26240000001</v>
          </cell>
          <cell r="S1914">
            <v>199922.18079999997</v>
          </cell>
          <cell r="T1914">
            <v>55.625999999999998</v>
          </cell>
          <cell r="U1914">
            <v>33714745.4736</v>
          </cell>
          <cell r="V1914">
            <v>0</v>
          </cell>
        </row>
        <row r="1915">
          <cell r="B1915" t="str">
            <v>PIPE203XS</v>
          </cell>
          <cell r="C1915">
            <v>64.58614399999999</v>
          </cell>
          <cell r="D1915">
            <v>8258.0480000000007</v>
          </cell>
          <cell r="E1915">
            <v>0</v>
          </cell>
          <cell r="F1915">
            <v>0</v>
          </cell>
          <cell r="G1915">
            <v>0</v>
          </cell>
          <cell r="H1915">
            <v>0</v>
          </cell>
          <cell r="I1915">
            <v>12.7</v>
          </cell>
          <cell r="J1915">
            <v>0</v>
          </cell>
          <cell r="K1915">
            <v>0</v>
          </cell>
          <cell r="L1915">
            <v>0</v>
          </cell>
          <cell r="M1915">
            <v>44120531.113599993</v>
          </cell>
          <cell r="N1915">
            <v>540773.11199999996</v>
          </cell>
          <cell r="O1915">
            <v>401483.06799999997</v>
          </cell>
          <cell r="P1915">
            <v>73.151999999999987</v>
          </cell>
          <cell r="Q1915">
            <v>44120531.113599993</v>
          </cell>
          <cell r="R1915">
            <v>540773.11199999996</v>
          </cell>
          <cell r="S1915">
            <v>401483.06799999997</v>
          </cell>
          <cell r="T1915">
            <v>73.151999999999987</v>
          </cell>
          <cell r="U1915">
            <v>87824830.801599994</v>
          </cell>
          <cell r="V1915">
            <v>0</v>
          </cell>
        </row>
        <row r="1916">
          <cell r="B1916" t="str">
            <v>PIPE254XS</v>
          </cell>
          <cell r="C1916">
            <v>81.55116799999999</v>
          </cell>
          <cell r="D1916">
            <v>10387.076000000001</v>
          </cell>
          <cell r="E1916">
            <v>0</v>
          </cell>
          <cell r="F1916">
            <v>0</v>
          </cell>
          <cell r="G1916">
            <v>0</v>
          </cell>
          <cell r="H1916">
            <v>0</v>
          </cell>
          <cell r="I1916">
            <v>12.7</v>
          </cell>
          <cell r="J1916">
            <v>0</v>
          </cell>
          <cell r="K1916">
            <v>0</v>
          </cell>
          <cell r="L1916">
            <v>0</v>
          </cell>
          <cell r="M1916">
            <v>88241062.227199987</v>
          </cell>
          <cell r="N1916">
            <v>861959.56639999989</v>
          </cell>
          <cell r="O1916">
            <v>645650.32159999991</v>
          </cell>
          <cell r="P1916">
            <v>92.201999999999998</v>
          </cell>
          <cell r="Q1916">
            <v>88241062.227199987</v>
          </cell>
          <cell r="R1916">
            <v>861959.56639999989</v>
          </cell>
          <cell r="S1916">
            <v>645650.32159999991</v>
          </cell>
          <cell r="T1916">
            <v>92.201999999999998</v>
          </cell>
          <cell r="U1916">
            <v>176482124.45439997</v>
          </cell>
          <cell r="V1916">
            <v>0</v>
          </cell>
        </row>
        <row r="1917">
          <cell r="B1917" t="str">
            <v>PIPE310XS</v>
          </cell>
          <cell r="C1917">
            <v>97.47448</v>
          </cell>
          <cell r="D1917">
            <v>12387.071999999998</v>
          </cell>
          <cell r="E1917">
            <v>0</v>
          </cell>
          <cell r="F1917">
            <v>0</v>
          </cell>
          <cell r="G1917">
            <v>0</v>
          </cell>
          <cell r="H1917">
            <v>0</v>
          </cell>
          <cell r="I1917">
            <v>12.7</v>
          </cell>
          <cell r="J1917">
            <v>0</v>
          </cell>
          <cell r="K1917">
            <v>0</v>
          </cell>
          <cell r="L1917">
            <v>0</v>
          </cell>
          <cell r="M1917">
            <v>150675776.06719998</v>
          </cell>
          <cell r="N1917">
            <v>1230668.5063999998</v>
          </cell>
          <cell r="O1917">
            <v>929146.52879999997</v>
          </cell>
          <cell r="P1917">
            <v>109.982</v>
          </cell>
          <cell r="Q1917">
            <v>150675776.06719998</v>
          </cell>
          <cell r="R1917">
            <v>1230668.5063999998</v>
          </cell>
          <cell r="S1917">
            <v>929146.52879999997</v>
          </cell>
          <cell r="T1917">
            <v>109.982</v>
          </cell>
          <cell r="U1917">
            <v>300935320.70879996</v>
          </cell>
          <cell r="V1917">
            <v>0</v>
          </cell>
        </row>
        <row r="1918">
          <cell r="B1918" t="str">
            <v>PIPE51XXS</v>
          </cell>
          <cell r="C1918">
            <v>13.452966399999998</v>
          </cell>
          <cell r="D1918">
            <v>1716.1256000000001</v>
          </cell>
          <cell r="E1918">
            <v>0</v>
          </cell>
          <cell r="F1918">
            <v>0</v>
          </cell>
          <cell r="G1918">
            <v>0</v>
          </cell>
          <cell r="H1918">
            <v>0</v>
          </cell>
          <cell r="I1918">
            <v>11.074399999999999</v>
          </cell>
          <cell r="J1918">
            <v>0</v>
          </cell>
          <cell r="K1918">
            <v>0</v>
          </cell>
          <cell r="L1918">
            <v>0</v>
          </cell>
          <cell r="M1918">
            <v>545263.16753600002</v>
          </cell>
          <cell r="N1918">
            <v>27366.396879999997</v>
          </cell>
          <cell r="O1918">
            <v>18025.770400000001</v>
          </cell>
          <cell r="P1918">
            <v>17.856199999999998</v>
          </cell>
          <cell r="Q1918">
            <v>545263.16753600002</v>
          </cell>
          <cell r="R1918">
            <v>27366.396879999997</v>
          </cell>
          <cell r="S1918">
            <v>18025.770400000001</v>
          </cell>
          <cell r="T1918">
            <v>17.856199999999998</v>
          </cell>
          <cell r="U1918">
            <v>1090526.335072</v>
          </cell>
          <cell r="V1918">
            <v>0</v>
          </cell>
        </row>
        <row r="1919">
          <cell r="B1919" t="str">
            <v>PIPE64XXS</v>
          </cell>
          <cell r="C1919">
            <v>20.387791999999997</v>
          </cell>
          <cell r="D1919">
            <v>2599.9947999999999</v>
          </cell>
          <cell r="E1919">
            <v>0</v>
          </cell>
          <cell r="F1919">
            <v>0</v>
          </cell>
          <cell r="G1919">
            <v>0</v>
          </cell>
          <cell r="H1919">
            <v>0</v>
          </cell>
          <cell r="I1919">
            <v>14.020800000000001</v>
          </cell>
          <cell r="J1919">
            <v>0</v>
          </cell>
          <cell r="K1919">
            <v>0</v>
          </cell>
          <cell r="L1919">
            <v>0</v>
          </cell>
          <cell r="M1919">
            <v>1194584.191472</v>
          </cell>
          <cell r="N1919">
            <v>49652.803919999991</v>
          </cell>
          <cell r="O1919">
            <v>32774.127999999997</v>
          </cell>
          <cell r="P1919">
            <v>21.4376</v>
          </cell>
          <cell r="Q1919">
            <v>1194584.191472</v>
          </cell>
          <cell r="R1919">
            <v>49652.803919999991</v>
          </cell>
          <cell r="S1919">
            <v>32774.127999999997</v>
          </cell>
          <cell r="T1919">
            <v>21.4376</v>
          </cell>
          <cell r="U1919">
            <v>2389168.382944</v>
          </cell>
          <cell r="V1919">
            <v>0</v>
          </cell>
        </row>
        <row r="1920">
          <cell r="B1920" t="str">
            <v>PIPE75XXS</v>
          </cell>
          <cell r="C1920">
            <v>27.679776</v>
          </cell>
          <cell r="D1920">
            <v>3529.0251999999996</v>
          </cell>
          <cell r="E1920">
            <v>0</v>
          </cell>
          <cell r="F1920">
            <v>0</v>
          </cell>
          <cell r="G1920">
            <v>0</v>
          </cell>
          <cell r="H1920">
            <v>0</v>
          </cell>
          <cell r="I1920">
            <v>15.239999999999998</v>
          </cell>
          <cell r="J1920">
            <v>0</v>
          </cell>
          <cell r="K1920">
            <v>0</v>
          </cell>
          <cell r="L1920">
            <v>0</v>
          </cell>
          <cell r="M1920">
            <v>2493226.2393439999</v>
          </cell>
          <cell r="N1920">
            <v>83901.76767999999</v>
          </cell>
          <cell r="O1920">
            <v>56043.758879999994</v>
          </cell>
          <cell r="P1920">
            <v>26.669999999999998</v>
          </cell>
          <cell r="Q1920">
            <v>2493226.2393439999</v>
          </cell>
          <cell r="R1920">
            <v>83901.76767999999</v>
          </cell>
          <cell r="S1920">
            <v>56043.758879999994</v>
          </cell>
          <cell r="T1920">
            <v>26.669999999999998</v>
          </cell>
          <cell r="U1920">
            <v>4994777.1071999995</v>
          </cell>
          <cell r="V1920">
            <v>0</v>
          </cell>
        </row>
        <row r="1921">
          <cell r="B1921" t="str">
            <v>PIPE102XXS</v>
          </cell>
          <cell r="C1921">
            <v>41.073216000000002</v>
          </cell>
          <cell r="D1921">
            <v>5225.7959999999994</v>
          </cell>
          <cell r="E1921">
            <v>0</v>
          </cell>
          <cell r="F1921">
            <v>0</v>
          </cell>
          <cell r="G1921">
            <v>0</v>
          </cell>
          <cell r="H1921">
            <v>0</v>
          </cell>
          <cell r="I1921">
            <v>17.119599999999998</v>
          </cell>
          <cell r="J1921">
            <v>0</v>
          </cell>
          <cell r="K1921">
            <v>0</v>
          </cell>
          <cell r="L1921">
            <v>0</v>
          </cell>
          <cell r="M1921">
            <v>6368340.8116799993</v>
          </cell>
          <cell r="N1921">
            <v>163379.02807999999</v>
          </cell>
          <cell r="O1921">
            <v>111268.16455999999</v>
          </cell>
          <cell r="P1921">
            <v>34.798000000000002</v>
          </cell>
          <cell r="Q1921">
            <v>6368340.8116799993</v>
          </cell>
          <cell r="R1921">
            <v>163379.02807999999</v>
          </cell>
          <cell r="S1921">
            <v>111268.16455999999</v>
          </cell>
          <cell r="T1921">
            <v>34.798000000000002</v>
          </cell>
          <cell r="U1921">
            <v>12736681.623359999</v>
          </cell>
          <cell r="V1921">
            <v>0</v>
          </cell>
        </row>
        <row r="1922">
          <cell r="B1922" t="str">
            <v>PIPE127XXS</v>
          </cell>
          <cell r="C1922">
            <v>57.442976000000002</v>
          </cell>
          <cell r="D1922">
            <v>7290.308</v>
          </cell>
          <cell r="E1922">
            <v>0</v>
          </cell>
          <cell r="F1922">
            <v>0</v>
          </cell>
          <cell r="G1922">
            <v>0</v>
          </cell>
          <cell r="H1922">
            <v>0</v>
          </cell>
          <cell r="I1922">
            <v>19.049999999999997</v>
          </cell>
          <cell r="J1922">
            <v>0</v>
          </cell>
          <cell r="K1922">
            <v>0</v>
          </cell>
          <cell r="L1922">
            <v>0</v>
          </cell>
          <cell r="M1922">
            <v>13985375.90016</v>
          </cell>
          <cell r="N1922">
            <v>286773.62</v>
          </cell>
          <cell r="O1922">
            <v>198283.47439999998</v>
          </cell>
          <cell r="P1922">
            <v>43.687999999999995</v>
          </cell>
          <cell r="Q1922">
            <v>13985375.90016</v>
          </cell>
          <cell r="R1922">
            <v>286773.62</v>
          </cell>
          <cell r="S1922">
            <v>198283.47439999998</v>
          </cell>
          <cell r="T1922">
            <v>43.687999999999995</v>
          </cell>
          <cell r="U1922">
            <v>28012374.942879997</v>
          </cell>
          <cell r="V1922">
            <v>0</v>
          </cell>
        </row>
        <row r="1923">
          <cell r="B1923" t="str">
            <v>PIPE152XXS</v>
          </cell>
          <cell r="C1923">
            <v>79.170112000000003</v>
          </cell>
          <cell r="D1923">
            <v>10064.495999999999</v>
          </cell>
          <cell r="E1923">
            <v>0</v>
          </cell>
          <cell r="F1923">
            <v>0</v>
          </cell>
          <cell r="G1923">
            <v>0</v>
          </cell>
          <cell r="H1923">
            <v>0</v>
          </cell>
          <cell r="I1923">
            <v>21.945599999999999</v>
          </cell>
          <cell r="J1923">
            <v>0</v>
          </cell>
          <cell r="K1923">
            <v>0</v>
          </cell>
          <cell r="L1923">
            <v>0</v>
          </cell>
          <cell r="M1923">
            <v>27596143.517279997</v>
          </cell>
          <cell r="N1923">
            <v>473586.14959999995</v>
          </cell>
          <cell r="O1923">
            <v>327741.27999999997</v>
          </cell>
          <cell r="P1923">
            <v>52.323999999999998</v>
          </cell>
          <cell r="Q1923">
            <v>27596143.517279997</v>
          </cell>
          <cell r="R1923">
            <v>473586.14959999995</v>
          </cell>
          <cell r="S1923">
            <v>327741.27999999997</v>
          </cell>
          <cell r="T1923">
            <v>52.323999999999998</v>
          </cell>
          <cell r="U1923">
            <v>55358779.604799993</v>
          </cell>
          <cell r="V1923">
            <v>0</v>
          </cell>
        </row>
        <row r="1924">
          <cell r="B1924" t="str">
            <v>PIPE203XXS</v>
          </cell>
          <cell r="C1924">
            <v>107.8916</v>
          </cell>
          <cell r="D1924">
            <v>13741.907999999999</v>
          </cell>
          <cell r="E1924">
            <v>0</v>
          </cell>
          <cell r="F1924">
            <v>0</v>
          </cell>
          <cell r="G1924">
            <v>0</v>
          </cell>
          <cell r="H1924">
            <v>0</v>
          </cell>
          <cell r="I1924">
            <v>22.224999999999998</v>
          </cell>
          <cell r="J1924">
            <v>0</v>
          </cell>
          <cell r="K1924">
            <v>0</v>
          </cell>
          <cell r="L1924">
            <v>0</v>
          </cell>
          <cell r="M1924">
            <v>67429490.9472</v>
          </cell>
          <cell r="N1924">
            <v>865236.97919999983</v>
          </cell>
          <cell r="O1924">
            <v>616153.60639999993</v>
          </cell>
          <cell r="P1924">
            <v>70.103999999999985</v>
          </cell>
          <cell r="Q1924">
            <v>67429490.9472</v>
          </cell>
          <cell r="R1924">
            <v>865236.97919999983</v>
          </cell>
          <cell r="S1924">
            <v>616153.60639999993</v>
          </cell>
          <cell r="T1924">
            <v>70.103999999999985</v>
          </cell>
          <cell r="U1924">
            <v>134858981.8944</v>
          </cell>
          <cell r="V1924">
            <v>0</v>
          </cell>
        </row>
        <row r="1925">
          <cell r="B1925" t="str">
            <v>IPE AA 80</v>
          </cell>
          <cell r="C1925">
            <v>4.9518000000000004</v>
          </cell>
          <cell r="D1925">
            <v>630</v>
          </cell>
          <cell r="E1925">
            <v>78</v>
          </cell>
          <cell r="F1925">
            <v>46</v>
          </cell>
          <cell r="G1925">
            <v>3.2</v>
          </cell>
          <cell r="H1925">
            <v>4.2</v>
          </cell>
          <cell r="J1925">
            <v>5</v>
          </cell>
          <cell r="K1925">
            <v>5.4761904761904763</v>
          </cell>
          <cell r="L1925">
            <v>18.624999999999996</v>
          </cell>
          <cell r="M1925">
            <v>641000</v>
          </cell>
          <cell r="N1925">
            <v>18900</v>
          </cell>
          <cell r="O1925">
            <v>16400</v>
          </cell>
          <cell r="P1925">
            <v>31.9</v>
          </cell>
          <cell r="Q1925">
            <v>68500</v>
          </cell>
          <cell r="R1925">
            <v>4700</v>
          </cell>
          <cell r="S1925">
            <v>2980</v>
          </cell>
          <cell r="T1925">
            <v>10.4</v>
          </cell>
          <cell r="U1925">
            <v>3830</v>
          </cell>
          <cell r="V1925">
            <v>90000000</v>
          </cell>
        </row>
        <row r="1926">
          <cell r="B1926" t="str">
            <v>IPE A 80</v>
          </cell>
          <cell r="C1926">
            <v>5.0304000000000002</v>
          </cell>
          <cell r="D1926">
            <v>640</v>
          </cell>
          <cell r="E1926">
            <v>78</v>
          </cell>
          <cell r="F1926">
            <v>46</v>
          </cell>
          <cell r="G1926">
            <v>3.3</v>
          </cell>
          <cell r="H1926">
            <v>4.2</v>
          </cell>
          <cell r="J1926">
            <v>5</v>
          </cell>
          <cell r="K1926">
            <v>5.4761904761904763</v>
          </cell>
          <cell r="L1926">
            <v>18.060606060606059</v>
          </cell>
          <cell r="M1926">
            <v>644000</v>
          </cell>
          <cell r="N1926">
            <v>19000</v>
          </cell>
          <cell r="O1926">
            <v>16500</v>
          </cell>
          <cell r="P1926">
            <v>31.8</v>
          </cell>
          <cell r="Q1926">
            <v>68500</v>
          </cell>
          <cell r="R1926">
            <v>4700</v>
          </cell>
          <cell r="S1926">
            <v>2980</v>
          </cell>
          <cell r="T1926">
            <v>10.4</v>
          </cell>
          <cell r="U1926">
            <v>3930</v>
          </cell>
          <cell r="V1926">
            <v>90000000</v>
          </cell>
        </row>
        <row r="1927">
          <cell r="B1927" t="str">
            <v>IPE 80</v>
          </cell>
          <cell r="C1927">
            <v>5.9736000000000002</v>
          </cell>
          <cell r="D1927">
            <v>760</v>
          </cell>
          <cell r="E1927">
            <v>80</v>
          </cell>
          <cell r="F1927">
            <v>46</v>
          </cell>
          <cell r="G1927">
            <v>3.8</v>
          </cell>
          <cell r="H1927">
            <v>5.2</v>
          </cell>
          <cell r="J1927">
            <v>5</v>
          </cell>
          <cell r="K1927">
            <v>4.4230769230769234</v>
          </cell>
          <cell r="L1927">
            <v>15.684210526315789</v>
          </cell>
          <cell r="M1927">
            <v>801000</v>
          </cell>
          <cell r="N1927">
            <v>23200</v>
          </cell>
          <cell r="O1927">
            <v>20000</v>
          </cell>
          <cell r="P1927">
            <v>32.400000000000006</v>
          </cell>
          <cell r="Q1927">
            <v>84900</v>
          </cell>
          <cell r="R1927">
            <v>5800</v>
          </cell>
          <cell r="S1927">
            <v>3690</v>
          </cell>
          <cell r="T1927">
            <v>10.5</v>
          </cell>
          <cell r="U1927">
            <v>6720</v>
          </cell>
          <cell r="V1927">
            <v>120000000</v>
          </cell>
        </row>
        <row r="1928">
          <cell r="B1928" t="str">
            <v>IPE AA 100</v>
          </cell>
          <cell r="C1928">
            <v>6.7596000000000007</v>
          </cell>
          <cell r="D1928">
            <v>860</v>
          </cell>
          <cell r="E1928">
            <v>97.6</v>
          </cell>
          <cell r="F1928">
            <v>55</v>
          </cell>
          <cell r="G1928">
            <v>3.6</v>
          </cell>
          <cell r="H1928">
            <v>4.5</v>
          </cell>
          <cell r="J1928">
            <v>7</v>
          </cell>
          <cell r="K1928">
            <v>6.1111111111111107</v>
          </cell>
          <cell r="L1928">
            <v>20.722222222222221</v>
          </cell>
          <cell r="M1928">
            <v>1360000</v>
          </cell>
          <cell r="N1928">
            <v>31900</v>
          </cell>
          <cell r="O1928">
            <v>27900</v>
          </cell>
          <cell r="P1928">
            <v>39.799999999999997</v>
          </cell>
          <cell r="Q1928">
            <v>126000</v>
          </cell>
          <cell r="R1928">
            <v>7200</v>
          </cell>
          <cell r="S1928">
            <v>4570</v>
          </cell>
          <cell r="T1928">
            <v>12.1</v>
          </cell>
          <cell r="U1928">
            <v>6720</v>
          </cell>
          <cell r="V1928">
            <v>270000000</v>
          </cell>
        </row>
        <row r="1929">
          <cell r="B1929" t="str">
            <v>IPE A 100</v>
          </cell>
          <cell r="C1929">
            <v>6.9168000000000012</v>
          </cell>
          <cell r="D1929">
            <v>880.00000000000011</v>
          </cell>
          <cell r="E1929">
            <v>98</v>
          </cell>
          <cell r="F1929">
            <v>55</v>
          </cell>
          <cell r="G1929">
            <v>3.6</v>
          </cell>
          <cell r="H1929">
            <v>4.7</v>
          </cell>
          <cell r="J1929">
            <v>7</v>
          </cell>
          <cell r="K1929">
            <v>5.8510638297872335</v>
          </cell>
          <cell r="L1929">
            <v>20.722222222222221</v>
          </cell>
          <cell r="M1929">
            <v>1410000</v>
          </cell>
          <cell r="N1929">
            <v>33000</v>
          </cell>
          <cell r="O1929">
            <v>28800</v>
          </cell>
          <cell r="P1929">
            <v>40.099999999999994</v>
          </cell>
          <cell r="Q1929">
            <v>131000</v>
          </cell>
          <cell r="R1929">
            <v>7500</v>
          </cell>
          <cell r="S1929">
            <v>4770</v>
          </cell>
          <cell r="T1929">
            <v>12.2</v>
          </cell>
          <cell r="U1929">
            <v>7270</v>
          </cell>
          <cell r="V1929">
            <v>280000000</v>
          </cell>
        </row>
        <row r="1930">
          <cell r="B1930" t="str">
            <v>IPE 100</v>
          </cell>
          <cell r="C1930">
            <v>8.0958000000000006</v>
          </cell>
          <cell r="D1930">
            <v>1030</v>
          </cell>
          <cell r="E1930">
            <v>100</v>
          </cell>
          <cell r="F1930">
            <v>55</v>
          </cell>
          <cell r="G1930">
            <v>4.0999999999999996</v>
          </cell>
          <cell r="H1930">
            <v>5.7</v>
          </cell>
          <cell r="J1930">
            <v>7</v>
          </cell>
          <cell r="K1930">
            <v>4.8245614035087714</v>
          </cell>
          <cell r="L1930">
            <v>18.195121951219512</v>
          </cell>
          <cell r="M1930">
            <v>1710000</v>
          </cell>
          <cell r="N1930">
            <v>39400</v>
          </cell>
          <cell r="O1930">
            <v>34200</v>
          </cell>
          <cell r="P1930">
            <v>40.700000000000003</v>
          </cell>
          <cell r="Q1930">
            <v>159000</v>
          </cell>
          <cell r="R1930">
            <v>9200</v>
          </cell>
          <cell r="S1930">
            <v>5790</v>
          </cell>
          <cell r="T1930">
            <v>12.4</v>
          </cell>
          <cell r="U1930">
            <v>11570</v>
          </cell>
          <cell r="V1930">
            <v>350000000</v>
          </cell>
        </row>
        <row r="1931">
          <cell r="B1931" t="str">
            <v>IPE AA 120</v>
          </cell>
          <cell r="C1931">
            <v>8.4102000000000015</v>
          </cell>
          <cell r="D1931">
            <v>1070</v>
          </cell>
          <cell r="E1931">
            <v>117</v>
          </cell>
          <cell r="F1931">
            <v>64</v>
          </cell>
          <cell r="G1931">
            <v>3.8</v>
          </cell>
          <cell r="H1931">
            <v>4.8</v>
          </cell>
          <cell r="J1931">
            <v>7</v>
          </cell>
          <cell r="K1931">
            <v>6.666666666666667</v>
          </cell>
          <cell r="L1931">
            <v>24.578947368421055</v>
          </cell>
          <cell r="M1931">
            <v>2440000</v>
          </cell>
          <cell r="N1931">
            <v>47600</v>
          </cell>
          <cell r="O1931">
            <v>41700</v>
          </cell>
          <cell r="P1931">
            <v>47.9</v>
          </cell>
          <cell r="Q1931">
            <v>211000</v>
          </cell>
          <cell r="R1931">
            <v>10400</v>
          </cell>
          <cell r="S1931">
            <v>6590</v>
          </cell>
          <cell r="T1931">
            <v>14.1</v>
          </cell>
          <cell r="U1931">
            <v>8900</v>
          </cell>
          <cell r="V1931">
            <v>660000000</v>
          </cell>
        </row>
        <row r="1932">
          <cell r="B1932" t="str">
            <v>IPE A 120</v>
          </cell>
          <cell r="C1932">
            <v>8.6460000000000008</v>
          </cell>
          <cell r="D1932">
            <v>1100</v>
          </cell>
          <cell r="E1932">
            <v>117.6</v>
          </cell>
          <cell r="F1932">
            <v>64</v>
          </cell>
          <cell r="G1932">
            <v>3.8</v>
          </cell>
          <cell r="H1932">
            <v>5.0999999999999996</v>
          </cell>
          <cell r="J1932">
            <v>7</v>
          </cell>
          <cell r="K1932">
            <v>6.2745098039215694</v>
          </cell>
          <cell r="L1932">
            <v>24.578947368421051</v>
          </cell>
          <cell r="M1932">
            <v>2570000</v>
          </cell>
          <cell r="N1932">
            <v>49900</v>
          </cell>
          <cell r="O1932">
            <v>43800</v>
          </cell>
          <cell r="P1932">
            <v>48.3</v>
          </cell>
          <cell r="Q1932">
            <v>224000</v>
          </cell>
          <cell r="R1932">
            <v>11000</v>
          </cell>
          <cell r="S1932">
            <v>7000</v>
          </cell>
          <cell r="T1932">
            <v>14.2</v>
          </cell>
          <cell r="U1932">
            <v>9960</v>
          </cell>
          <cell r="V1932">
            <v>710000000</v>
          </cell>
        </row>
        <row r="1933">
          <cell r="B1933" t="str">
            <v>IPE 120</v>
          </cell>
          <cell r="C1933">
            <v>10.375200000000001</v>
          </cell>
          <cell r="D1933">
            <v>1320</v>
          </cell>
          <cell r="E1933">
            <v>120</v>
          </cell>
          <cell r="F1933">
            <v>64</v>
          </cell>
          <cell r="G1933">
            <v>4.4000000000000004</v>
          </cell>
          <cell r="H1933">
            <v>6.3</v>
          </cell>
          <cell r="J1933">
            <v>7</v>
          </cell>
          <cell r="K1933">
            <v>5.0793650793650791</v>
          </cell>
          <cell r="L1933">
            <v>21.227272727272727</v>
          </cell>
          <cell r="M1933">
            <v>3180000</v>
          </cell>
          <cell r="N1933">
            <v>60700</v>
          </cell>
          <cell r="O1933">
            <v>53000</v>
          </cell>
          <cell r="P1933">
            <v>49</v>
          </cell>
          <cell r="Q1933">
            <v>277000</v>
          </cell>
          <cell r="R1933">
            <v>13600</v>
          </cell>
          <cell r="S1933">
            <v>8650</v>
          </cell>
          <cell r="T1933">
            <v>14.5</v>
          </cell>
          <cell r="U1933">
            <v>16900</v>
          </cell>
          <cell r="V1933">
            <v>890000000</v>
          </cell>
        </row>
        <row r="1934">
          <cell r="B1934" t="str">
            <v>IPE AA 140</v>
          </cell>
          <cell r="C1934">
            <v>10.0608</v>
          </cell>
          <cell r="D1934">
            <v>1280</v>
          </cell>
          <cell r="E1934">
            <v>136.6</v>
          </cell>
          <cell r="F1934">
            <v>73</v>
          </cell>
          <cell r="G1934">
            <v>3.8</v>
          </cell>
          <cell r="H1934">
            <v>5.2</v>
          </cell>
          <cell r="J1934">
            <v>7</v>
          </cell>
          <cell r="K1934">
            <v>7.0192307692307692</v>
          </cell>
          <cell r="L1934">
            <v>29.526315789473681</v>
          </cell>
          <cell r="M1934">
            <v>4070000</v>
          </cell>
          <cell r="N1934">
            <v>67600</v>
          </cell>
          <cell r="O1934">
            <v>59700</v>
          </cell>
          <cell r="P1934">
            <v>56.4</v>
          </cell>
          <cell r="Q1934">
            <v>338000</v>
          </cell>
          <cell r="R1934">
            <v>14500</v>
          </cell>
          <cell r="S1934">
            <v>9270</v>
          </cell>
          <cell r="T1934">
            <v>16.299999999999997</v>
          </cell>
          <cell r="U1934">
            <v>11530</v>
          </cell>
          <cell r="V1934">
            <v>1460000000</v>
          </cell>
        </row>
        <row r="1935">
          <cell r="B1935" t="str">
            <v>IPE A 140</v>
          </cell>
          <cell r="C1935">
            <v>10.532400000000001</v>
          </cell>
          <cell r="D1935">
            <v>1340</v>
          </cell>
          <cell r="E1935">
            <v>137.4</v>
          </cell>
          <cell r="F1935">
            <v>73</v>
          </cell>
          <cell r="G1935">
            <v>3.8</v>
          </cell>
          <cell r="H1935">
            <v>5.6</v>
          </cell>
          <cell r="J1935">
            <v>7</v>
          </cell>
          <cell r="K1935">
            <v>6.5178571428571432</v>
          </cell>
          <cell r="L1935">
            <v>29.526315789473685</v>
          </cell>
          <cell r="M1935">
            <v>4350000</v>
          </cell>
          <cell r="N1935">
            <v>71600</v>
          </cell>
          <cell r="O1935">
            <v>63300</v>
          </cell>
          <cell r="P1935">
            <v>57</v>
          </cell>
          <cell r="Q1935">
            <v>364000</v>
          </cell>
          <cell r="R1935">
            <v>15500</v>
          </cell>
          <cell r="S1935">
            <v>10000</v>
          </cell>
          <cell r="T1935">
            <v>16.5</v>
          </cell>
          <cell r="U1935">
            <v>13380</v>
          </cell>
          <cell r="V1935">
            <v>1580000000</v>
          </cell>
        </row>
        <row r="1936">
          <cell r="B1936" t="str">
            <v>IPE 140</v>
          </cell>
          <cell r="C1936">
            <v>12.8904</v>
          </cell>
          <cell r="D1936">
            <v>1639.9999999999998</v>
          </cell>
          <cell r="E1936">
            <v>140</v>
          </cell>
          <cell r="F1936">
            <v>73</v>
          </cell>
          <cell r="G1936">
            <v>4.7</v>
          </cell>
          <cell r="H1936">
            <v>6.9</v>
          </cell>
          <cell r="J1936">
            <v>7</v>
          </cell>
          <cell r="K1936">
            <v>5.2898550724637676</v>
          </cell>
          <cell r="L1936">
            <v>23.872340425531913</v>
          </cell>
          <cell r="M1936">
            <v>5410000</v>
          </cell>
          <cell r="N1936">
            <v>88300</v>
          </cell>
          <cell r="O1936">
            <v>77300</v>
          </cell>
          <cell r="P1936">
            <v>57.400000000000006</v>
          </cell>
          <cell r="Q1936">
            <v>449000</v>
          </cell>
          <cell r="R1936">
            <v>19300</v>
          </cell>
          <cell r="S1936">
            <v>12300</v>
          </cell>
          <cell r="T1936">
            <v>16.5</v>
          </cell>
          <cell r="U1936">
            <v>23990</v>
          </cell>
          <cell r="V1936">
            <v>1980000000</v>
          </cell>
        </row>
        <row r="1937">
          <cell r="B1937" t="str">
            <v>IPE AA 160</v>
          </cell>
          <cell r="C1937">
            <v>12.340200000000001</v>
          </cell>
          <cell r="D1937">
            <v>1570</v>
          </cell>
          <cell r="E1937">
            <v>156.4</v>
          </cell>
          <cell r="F1937">
            <v>82</v>
          </cell>
          <cell r="G1937">
            <v>4</v>
          </cell>
          <cell r="H1937">
            <v>5.6</v>
          </cell>
          <cell r="J1937">
            <v>9</v>
          </cell>
          <cell r="K1937">
            <v>7.3214285714285721</v>
          </cell>
          <cell r="L1937">
            <v>31.800000000000004</v>
          </cell>
          <cell r="M1937">
            <v>6590000</v>
          </cell>
          <cell r="N1937">
            <v>95200</v>
          </cell>
          <cell r="O1937">
            <v>84300</v>
          </cell>
          <cell r="P1937">
            <v>64.800000000000011</v>
          </cell>
          <cell r="Q1937">
            <v>517000</v>
          </cell>
          <cell r="R1937">
            <v>19700</v>
          </cell>
          <cell r="S1937">
            <v>12600</v>
          </cell>
          <cell r="T1937">
            <v>18.100000000000001</v>
          </cell>
          <cell r="U1937">
            <v>17500</v>
          </cell>
          <cell r="V1937">
            <v>2930000000</v>
          </cell>
        </row>
        <row r="1938">
          <cell r="B1938" t="str">
            <v>IPE A 160</v>
          </cell>
          <cell r="C1938">
            <v>12.733200000000002</v>
          </cell>
          <cell r="D1938">
            <v>1620</v>
          </cell>
          <cell r="E1938">
            <v>157</v>
          </cell>
          <cell r="F1938">
            <v>82</v>
          </cell>
          <cell r="G1938">
            <v>4</v>
          </cell>
          <cell r="H1938">
            <v>5.9</v>
          </cell>
          <cell r="J1938">
            <v>9</v>
          </cell>
          <cell r="K1938">
            <v>6.9491525423728806</v>
          </cell>
          <cell r="L1938">
            <v>31.799999999999997</v>
          </cell>
          <cell r="M1938">
            <v>6890000</v>
          </cell>
          <cell r="N1938">
            <v>99100</v>
          </cell>
          <cell r="O1938">
            <v>87800</v>
          </cell>
          <cell r="P1938">
            <v>65.3</v>
          </cell>
          <cell r="Q1938">
            <v>544000</v>
          </cell>
          <cell r="R1938">
            <v>20700</v>
          </cell>
          <cell r="S1938">
            <v>13300</v>
          </cell>
          <cell r="T1938">
            <v>18.3</v>
          </cell>
          <cell r="U1938">
            <v>19340</v>
          </cell>
          <cell r="V1938">
            <v>3090000000</v>
          </cell>
        </row>
        <row r="1939">
          <cell r="B1939" t="str">
            <v>IPE 160</v>
          </cell>
          <cell r="C1939">
            <v>15.798600000000004</v>
          </cell>
          <cell r="D1939">
            <v>2010.0000000000002</v>
          </cell>
          <cell r="E1939">
            <v>160</v>
          </cell>
          <cell r="F1939">
            <v>82</v>
          </cell>
          <cell r="G1939">
            <v>5</v>
          </cell>
          <cell r="H1939">
            <v>7.4</v>
          </cell>
          <cell r="J1939">
            <v>9</v>
          </cell>
          <cell r="K1939">
            <v>5.5405405405405403</v>
          </cell>
          <cell r="L1939">
            <v>25.439999999999998</v>
          </cell>
          <cell r="M1939">
            <v>8690000</v>
          </cell>
          <cell r="N1939">
            <v>124000</v>
          </cell>
          <cell r="O1939">
            <v>109000</v>
          </cell>
          <cell r="P1939">
            <v>65.8</v>
          </cell>
          <cell r="Q1939">
            <v>683000</v>
          </cell>
          <cell r="R1939">
            <v>26100</v>
          </cell>
          <cell r="S1939">
            <v>16700</v>
          </cell>
          <cell r="T1939">
            <v>18.400000000000002</v>
          </cell>
          <cell r="U1939">
            <v>35410</v>
          </cell>
          <cell r="V1939">
            <v>3960000000</v>
          </cell>
        </row>
        <row r="1940">
          <cell r="B1940" t="str">
            <v>IPE AA 180</v>
          </cell>
          <cell r="C1940">
            <v>14.934000000000001</v>
          </cell>
          <cell r="D1940">
            <v>1900</v>
          </cell>
          <cell r="E1940">
            <v>176.4</v>
          </cell>
          <cell r="F1940">
            <v>91</v>
          </cell>
          <cell r="G1940">
            <v>4.3</v>
          </cell>
          <cell r="H1940">
            <v>6.2</v>
          </cell>
          <cell r="J1940">
            <v>9</v>
          </cell>
          <cell r="K1940">
            <v>7.338709677419355</v>
          </cell>
          <cell r="L1940">
            <v>33.953488372093027</v>
          </cell>
          <cell r="M1940">
            <v>10200000</v>
          </cell>
          <cell r="N1940">
            <v>131000</v>
          </cell>
          <cell r="O1940">
            <v>116000</v>
          </cell>
          <cell r="P1940">
            <v>73.2</v>
          </cell>
          <cell r="Q1940">
            <v>781000</v>
          </cell>
          <cell r="R1940">
            <v>26700</v>
          </cell>
          <cell r="S1940">
            <v>17200</v>
          </cell>
          <cell r="T1940">
            <v>20.299999999999997</v>
          </cell>
          <cell r="U1940">
            <v>24320</v>
          </cell>
          <cell r="V1940">
            <v>5640000000</v>
          </cell>
        </row>
        <row r="1941">
          <cell r="B1941" t="str">
            <v>IPE A 180</v>
          </cell>
          <cell r="C1941">
            <v>15.405600000000003</v>
          </cell>
          <cell r="D1941">
            <v>1960.0000000000002</v>
          </cell>
          <cell r="E1941">
            <v>177</v>
          </cell>
          <cell r="F1941">
            <v>91</v>
          </cell>
          <cell r="G1941">
            <v>4.3</v>
          </cell>
          <cell r="H1941">
            <v>6.5</v>
          </cell>
          <cell r="J1941">
            <v>9</v>
          </cell>
          <cell r="K1941">
            <v>7</v>
          </cell>
          <cell r="L1941">
            <v>33.953488372093027</v>
          </cell>
          <cell r="M1941">
            <v>10630000</v>
          </cell>
          <cell r="N1941">
            <v>135000</v>
          </cell>
          <cell r="O1941">
            <v>120000</v>
          </cell>
          <cell r="P1941">
            <v>73.7</v>
          </cell>
          <cell r="Q1941">
            <v>819000</v>
          </cell>
          <cell r="R1941">
            <v>28000</v>
          </cell>
          <cell r="S1941">
            <v>18000</v>
          </cell>
          <cell r="T1941">
            <v>20.5</v>
          </cell>
          <cell r="U1941">
            <v>26730</v>
          </cell>
          <cell r="V1941">
            <v>5930000000</v>
          </cell>
        </row>
        <row r="1942">
          <cell r="B1942" t="str">
            <v>IPE 180</v>
          </cell>
          <cell r="C1942">
            <v>18.785400000000003</v>
          </cell>
          <cell r="D1942">
            <v>2390</v>
          </cell>
          <cell r="E1942">
            <v>180</v>
          </cell>
          <cell r="F1942">
            <v>91</v>
          </cell>
          <cell r="G1942">
            <v>5.3</v>
          </cell>
          <cell r="H1942">
            <v>8</v>
          </cell>
          <cell r="J1942">
            <v>9</v>
          </cell>
          <cell r="K1942">
            <v>5.6875</v>
          </cell>
          <cell r="L1942">
            <v>27.547169811320757</v>
          </cell>
          <cell r="M1942">
            <v>13170000</v>
          </cell>
          <cell r="N1942">
            <v>166000</v>
          </cell>
          <cell r="O1942">
            <v>146000</v>
          </cell>
          <cell r="P1942">
            <v>74.2</v>
          </cell>
          <cell r="Q1942">
            <v>1010000</v>
          </cell>
          <cell r="R1942">
            <v>34600</v>
          </cell>
          <cell r="S1942">
            <v>22200</v>
          </cell>
          <cell r="T1942">
            <v>20.5</v>
          </cell>
          <cell r="U1942">
            <v>47260</v>
          </cell>
          <cell r="V1942">
            <v>7430000000</v>
          </cell>
        </row>
        <row r="1943">
          <cell r="B1943" t="str">
            <v>IPE O 180</v>
          </cell>
          <cell r="C1943">
            <v>21.300600000000003</v>
          </cell>
          <cell r="D1943">
            <v>2710</v>
          </cell>
          <cell r="E1943">
            <v>182</v>
          </cell>
          <cell r="F1943">
            <v>92</v>
          </cell>
          <cell r="G1943">
            <v>6</v>
          </cell>
          <cell r="H1943">
            <v>9</v>
          </cell>
          <cell r="J1943">
            <v>9</v>
          </cell>
          <cell r="K1943">
            <v>5.1111111111111107</v>
          </cell>
          <cell r="L1943">
            <v>24.333333333333332</v>
          </cell>
          <cell r="M1943">
            <v>15050000</v>
          </cell>
          <cell r="N1943">
            <v>189000</v>
          </cell>
          <cell r="O1943">
            <v>165000</v>
          </cell>
          <cell r="P1943">
            <v>74.5</v>
          </cell>
          <cell r="Q1943">
            <v>1170000</v>
          </cell>
          <cell r="R1943">
            <v>39900</v>
          </cell>
          <cell r="S1943">
            <v>25500</v>
          </cell>
          <cell r="T1943">
            <v>20.8</v>
          </cell>
          <cell r="U1943">
            <v>66470</v>
          </cell>
          <cell r="V1943">
            <v>8740000000</v>
          </cell>
        </row>
        <row r="1944">
          <cell r="B1944" t="str">
            <v>IPE AA 200</v>
          </cell>
          <cell r="C1944">
            <v>17.999400000000001</v>
          </cell>
          <cell r="D1944">
            <v>2290</v>
          </cell>
          <cell r="E1944">
            <v>196.4</v>
          </cell>
          <cell r="F1944">
            <v>100</v>
          </cell>
          <cell r="G1944">
            <v>4.5</v>
          </cell>
          <cell r="H1944">
            <v>6.7</v>
          </cell>
          <cell r="J1944">
            <v>12</v>
          </cell>
          <cell r="K1944">
            <v>7.4626865671641793</v>
          </cell>
          <cell r="L1944">
            <v>35.333333333333336</v>
          </cell>
          <cell r="M1944">
            <v>15330000</v>
          </cell>
          <cell r="N1944">
            <v>176000</v>
          </cell>
          <cell r="O1944">
            <v>156000</v>
          </cell>
          <cell r="P1944">
            <v>81.899999999999991</v>
          </cell>
          <cell r="Q1944">
            <v>1120000</v>
          </cell>
          <cell r="R1944">
            <v>35000</v>
          </cell>
          <cell r="S1944">
            <v>22400</v>
          </cell>
          <cell r="T1944">
            <v>22.1</v>
          </cell>
          <cell r="U1944">
            <v>38090</v>
          </cell>
          <cell r="V1944">
            <v>10100000000</v>
          </cell>
        </row>
        <row r="1945">
          <cell r="B1945" t="str">
            <v>IPE A 200</v>
          </cell>
          <cell r="C1945">
            <v>18.471</v>
          </cell>
          <cell r="D1945">
            <v>2350</v>
          </cell>
          <cell r="E1945">
            <v>197</v>
          </cell>
          <cell r="F1945">
            <v>100</v>
          </cell>
          <cell r="G1945">
            <v>4.5</v>
          </cell>
          <cell r="H1945">
            <v>7</v>
          </cell>
          <cell r="J1945">
            <v>12</v>
          </cell>
          <cell r="K1945">
            <v>7.1428571428571432</v>
          </cell>
          <cell r="L1945">
            <v>35.333333333333336</v>
          </cell>
          <cell r="M1945">
            <v>15910000</v>
          </cell>
          <cell r="N1945">
            <v>182000</v>
          </cell>
          <cell r="O1945">
            <v>162000</v>
          </cell>
          <cell r="P1945">
            <v>82.300000000000011</v>
          </cell>
          <cell r="Q1945">
            <v>1170000</v>
          </cell>
          <cell r="R1945">
            <v>36500</v>
          </cell>
          <cell r="S1945">
            <v>23400</v>
          </cell>
          <cell r="T1945">
            <v>22.3</v>
          </cell>
          <cell r="U1945">
            <v>41350</v>
          </cell>
          <cell r="V1945">
            <v>10500000000</v>
          </cell>
        </row>
        <row r="1946">
          <cell r="B1946" t="str">
            <v>IPE 200</v>
          </cell>
          <cell r="C1946">
            <v>22.401000000000003</v>
          </cell>
          <cell r="D1946">
            <v>2850</v>
          </cell>
          <cell r="E1946">
            <v>200</v>
          </cell>
          <cell r="F1946">
            <v>100</v>
          </cell>
          <cell r="G1946">
            <v>5.6</v>
          </cell>
          <cell r="H1946">
            <v>8.5</v>
          </cell>
          <cell r="J1946">
            <v>12</v>
          </cell>
          <cell r="K1946">
            <v>5.882352941176471</v>
          </cell>
          <cell r="L1946">
            <v>28.392857142857146</v>
          </cell>
          <cell r="M1946">
            <v>19430000</v>
          </cell>
          <cell r="N1946">
            <v>221000</v>
          </cell>
          <cell r="O1946">
            <v>194000</v>
          </cell>
          <cell r="P1946">
            <v>82.6</v>
          </cell>
          <cell r="Q1946">
            <v>1420000</v>
          </cell>
          <cell r="R1946">
            <v>44600</v>
          </cell>
          <cell r="S1946">
            <v>28500</v>
          </cell>
          <cell r="T1946">
            <v>22.400000000000002</v>
          </cell>
          <cell r="U1946">
            <v>69160</v>
          </cell>
          <cell r="V1946">
            <v>13000000000</v>
          </cell>
        </row>
        <row r="1947">
          <cell r="B1947" t="str">
            <v>IPE O 200</v>
          </cell>
          <cell r="C1947">
            <v>25.152000000000001</v>
          </cell>
          <cell r="D1947">
            <v>3200</v>
          </cell>
          <cell r="E1947">
            <v>202</v>
          </cell>
          <cell r="F1947">
            <v>102</v>
          </cell>
          <cell r="G1947">
            <v>6.2</v>
          </cell>
          <cell r="H1947">
            <v>9.5</v>
          </cell>
          <cell r="J1947">
            <v>12</v>
          </cell>
          <cell r="K1947">
            <v>5.3684210526315788</v>
          </cell>
          <cell r="L1947">
            <v>25.64516129032258</v>
          </cell>
          <cell r="M1947">
            <v>22110000</v>
          </cell>
          <cell r="N1947">
            <v>249000</v>
          </cell>
          <cell r="O1947">
            <v>219000</v>
          </cell>
          <cell r="P1947">
            <v>83.2</v>
          </cell>
          <cell r="Q1947">
            <v>1690000</v>
          </cell>
          <cell r="R1947">
            <v>51900</v>
          </cell>
          <cell r="S1947">
            <v>33100</v>
          </cell>
          <cell r="T1947">
            <v>23</v>
          </cell>
          <cell r="U1947">
            <v>93570</v>
          </cell>
          <cell r="V1947">
            <v>15600000000</v>
          </cell>
        </row>
        <row r="1948">
          <cell r="B1948" t="str">
            <v>IPE AA 220</v>
          </cell>
          <cell r="C1948">
            <v>21.222000000000001</v>
          </cell>
          <cell r="D1948">
            <v>2700</v>
          </cell>
          <cell r="E1948">
            <v>216.4</v>
          </cell>
          <cell r="F1948">
            <v>110</v>
          </cell>
          <cell r="G1948">
            <v>4.7</v>
          </cell>
          <cell r="H1948">
            <v>7.4</v>
          </cell>
          <cell r="J1948">
            <v>12</v>
          </cell>
          <cell r="K1948">
            <v>7.4324324324324325</v>
          </cell>
          <cell r="L1948">
            <v>37.787234042553187</v>
          </cell>
          <cell r="M1948">
            <v>22190000</v>
          </cell>
          <cell r="N1948">
            <v>230000</v>
          </cell>
          <cell r="O1948">
            <v>205000</v>
          </cell>
          <cell r="P1948">
            <v>90.7</v>
          </cell>
          <cell r="Q1948">
            <v>1650000</v>
          </cell>
          <cell r="R1948">
            <v>46500</v>
          </cell>
          <cell r="S1948">
            <v>29900</v>
          </cell>
          <cell r="T1948">
            <v>24.700000000000003</v>
          </cell>
          <cell r="U1948">
            <v>50570.000000000007</v>
          </cell>
          <cell r="V1948">
            <v>17900000000</v>
          </cell>
        </row>
        <row r="1949">
          <cell r="B1949" t="str">
            <v>IPE A 220</v>
          </cell>
          <cell r="C1949">
            <v>22.2438</v>
          </cell>
          <cell r="D1949">
            <v>2830</v>
          </cell>
          <cell r="E1949">
            <v>217</v>
          </cell>
          <cell r="F1949">
            <v>110</v>
          </cell>
          <cell r="G1949">
            <v>5</v>
          </cell>
          <cell r="H1949">
            <v>7.7</v>
          </cell>
          <cell r="J1949">
            <v>12</v>
          </cell>
          <cell r="K1949">
            <v>7.1428571428571423</v>
          </cell>
          <cell r="L1949">
            <v>35.519999999999996</v>
          </cell>
          <cell r="M1949">
            <v>23170000</v>
          </cell>
          <cell r="N1949">
            <v>240000</v>
          </cell>
          <cell r="O1949">
            <v>214000</v>
          </cell>
          <cell r="P1949">
            <v>90.5</v>
          </cell>
          <cell r="Q1949">
            <v>1710000</v>
          </cell>
          <cell r="R1949">
            <v>48500</v>
          </cell>
          <cell r="S1949">
            <v>31200</v>
          </cell>
          <cell r="T1949">
            <v>24.6</v>
          </cell>
          <cell r="U1949">
            <v>56790</v>
          </cell>
          <cell r="V1949">
            <v>18700000000</v>
          </cell>
        </row>
        <row r="1950">
          <cell r="B1950" t="str">
            <v>IPE 220</v>
          </cell>
          <cell r="C1950">
            <v>26.252400000000002</v>
          </cell>
          <cell r="D1950">
            <v>3340</v>
          </cell>
          <cell r="E1950">
            <v>220</v>
          </cell>
          <cell r="F1950">
            <v>110</v>
          </cell>
          <cell r="G1950">
            <v>5.9</v>
          </cell>
          <cell r="H1950">
            <v>9.1999999999999993</v>
          </cell>
          <cell r="J1950">
            <v>12</v>
          </cell>
          <cell r="K1950">
            <v>5.9782608695652177</v>
          </cell>
          <cell r="L1950">
            <v>30.101694915254235</v>
          </cell>
          <cell r="M1950">
            <v>27720000</v>
          </cell>
          <cell r="N1950">
            <v>285000</v>
          </cell>
          <cell r="O1950">
            <v>252000</v>
          </cell>
          <cell r="P1950">
            <v>91.1</v>
          </cell>
          <cell r="Q1950">
            <v>2050000</v>
          </cell>
          <cell r="R1950">
            <v>58100</v>
          </cell>
          <cell r="S1950">
            <v>37300</v>
          </cell>
          <cell r="T1950">
            <v>24.8</v>
          </cell>
          <cell r="U1950">
            <v>90310</v>
          </cell>
          <cell r="V1950">
            <v>22700000000</v>
          </cell>
        </row>
        <row r="1951">
          <cell r="B1951" t="str">
            <v>IPE O 220</v>
          </cell>
          <cell r="C1951">
            <v>29.396400000000003</v>
          </cell>
          <cell r="D1951">
            <v>3740</v>
          </cell>
          <cell r="E1951">
            <v>222</v>
          </cell>
          <cell r="F1951">
            <v>112</v>
          </cell>
          <cell r="G1951">
            <v>6.6</v>
          </cell>
          <cell r="H1951">
            <v>10.199999999999999</v>
          </cell>
          <cell r="J1951">
            <v>12</v>
          </cell>
          <cell r="K1951">
            <v>5.4901960784313726</v>
          </cell>
          <cell r="L1951">
            <v>26.90909090909091</v>
          </cell>
          <cell r="M1951">
            <v>31340000</v>
          </cell>
          <cell r="N1951">
            <v>321000</v>
          </cell>
          <cell r="O1951">
            <v>282000</v>
          </cell>
          <cell r="P1951">
            <v>91.6</v>
          </cell>
          <cell r="Q1951">
            <v>2400000</v>
          </cell>
          <cell r="R1951">
            <v>66900</v>
          </cell>
          <cell r="S1951">
            <v>42800</v>
          </cell>
          <cell r="T1951">
            <v>25.299999999999997</v>
          </cell>
          <cell r="U1951">
            <v>121700</v>
          </cell>
          <cell r="V1951">
            <v>26800000000</v>
          </cell>
        </row>
        <row r="1952">
          <cell r="B1952" t="str">
            <v>IPE AA 240</v>
          </cell>
          <cell r="C1952">
            <v>24.916200000000003</v>
          </cell>
          <cell r="D1952">
            <v>3170</v>
          </cell>
          <cell r="E1952">
            <v>236.4</v>
          </cell>
          <cell r="F1952">
            <v>120</v>
          </cell>
          <cell r="G1952">
            <v>4.8</v>
          </cell>
          <cell r="H1952">
            <v>8</v>
          </cell>
          <cell r="J1952">
            <v>15</v>
          </cell>
          <cell r="K1952">
            <v>7.5</v>
          </cell>
          <cell r="L1952">
            <v>39.666666666666671</v>
          </cell>
          <cell r="M1952">
            <v>31540000</v>
          </cell>
          <cell r="N1952">
            <v>298000</v>
          </cell>
          <cell r="O1952">
            <v>267000</v>
          </cell>
          <cell r="P1952">
            <v>99.7</v>
          </cell>
          <cell r="Q1952">
            <v>2310000</v>
          </cell>
          <cell r="R1952">
            <v>60000</v>
          </cell>
          <cell r="S1952">
            <v>38600</v>
          </cell>
          <cell r="T1952">
            <v>27</v>
          </cell>
          <cell r="U1952">
            <v>76080</v>
          </cell>
          <cell r="V1952">
            <v>30100000000</v>
          </cell>
        </row>
        <row r="1953">
          <cell r="B1953" t="str">
            <v>IPE A 240</v>
          </cell>
          <cell r="C1953">
            <v>26.1738</v>
          </cell>
          <cell r="D1953">
            <v>3329.9999999999995</v>
          </cell>
          <cell r="E1953">
            <v>237</v>
          </cell>
          <cell r="F1953">
            <v>120</v>
          </cell>
          <cell r="G1953">
            <v>5.2</v>
          </cell>
          <cell r="H1953">
            <v>8.3000000000000007</v>
          </cell>
          <cell r="J1953">
            <v>15</v>
          </cell>
          <cell r="K1953">
            <v>7.2289156626506017</v>
          </cell>
          <cell r="L1953">
            <v>36.615384615384613</v>
          </cell>
          <cell r="M1953">
            <v>32900000</v>
          </cell>
          <cell r="N1953">
            <v>312000</v>
          </cell>
          <cell r="O1953">
            <v>278000</v>
          </cell>
          <cell r="P1953">
            <v>99.399999999999991</v>
          </cell>
          <cell r="Q1953">
            <v>2400000</v>
          </cell>
          <cell r="R1953">
            <v>62400</v>
          </cell>
          <cell r="S1953">
            <v>40000</v>
          </cell>
          <cell r="T1953">
            <v>26.8</v>
          </cell>
          <cell r="U1953">
            <v>85030</v>
          </cell>
          <cell r="V1953">
            <v>31300000000</v>
          </cell>
        </row>
        <row r="1954">
          <cell r="B1954" t="str">
            <v>IPE 240</v>
          </cell>
          <cell r="C1954">
            <v>30.732600000000001</v>
          </cell>
          <cell r="D1954">
            <v>3910</v>
          </cell>
          <cell r="E1954">
            <v>240</v>
          </cell>
          <cell r="F1954">
            <v>120</v>
          </cell>
          <cell r="G1954">
            <v>6.2</v>
          </cell>
          <cell r="H1954">
            <v>9.8000000000000007</v>
          </cell>
          <cell r="J1954">
            <v>15</v>
          </cell>
          <cell r="K1954">
            <v>6.1224489795918364</v>
          </cell>
          <cell r="L1954">
            <v>30.70967741935484</v>
          </cell>
          <cell r="M1954">
            <v>38920000</v>
          </cell>
          <cell r="N1954">
            <v>367000</v>
          </cell>
          <cell r="O1954">
            <v>324000</v>
          </cell>
          <cell r="P1954">
            <v>99.7</v>
          </cell>
          <cell r="Q1954">
            <v>2840000</v>
          </cell>
          <cell r="R1954">
            <v>73900</v>
          </cell>
          <cell r="S1954">
            <v>47300</v>
          </cell>
          <cell r="T1954">
            <v>26.9</v>
          </cell>
          <cell r="U1954">
            <v>129500</v>
          </cell>
          <cell r="V1954">
            <v>37400000000</v>
          </cell>
        </row>
        <row r="1955">
          <cell r="B1955" t="str">
            <v>IPE O 240</v>
          </cell>
          <cell r="C1955">
            <v>34.348200000000006</v>
          </cell>
          <cell r="D1955">
            <v>4370</v>
          </cell>
          <cell r="E1955">
            <v>242</v>
          </cell>
          <cell r="F1955">
            <v>122</v>
          </cell>
          <cell r="G1955">
            <v>7</v>
          </cell>
          <cell r="H1955">
            <v>10.8</v>
          </cell>
          <cell r="J1955">
            <v>15</v>
          </cell>
          <cell r="K1955">
            <v>5.6481481481481479</v>
          </cell>
          <cell r="L1955">
            <v>27.2</v>
          </cell>
          <cell r="M1955">
            <v>43690000</v>
          </cell>
          <cell r="N1955">
            <v>410000</v>
          </cell>
          <cell r="O1955">
            <v>361000</v>
          </cell>
          <cell r="P1955">
            <v>100</v>
          </cell>
          <cell r="Q1955">
            <v>3290000</v>
          </cell>
          <cell r="R1955">
            <v>84400</v>
          </cell>
          <cell r="S1955">
            <v>53900</v>
          </cell>
          <cell r="T1955">
            <v>27.400000000000002</v>
          </cell>
          <cell r="U1955">
            <v>170900</v>
          </cell>
          <cell r="V1955">
            <v>43700000000</v>
          </cell>
        </row>
        <row r="1956">
          <cell r="B1956" t="str">
            <v>IPE A 270</v>
          </cell>
          <cell r="C1956">
            <v>30.811200000000007</v>
          </cell>
          <cell r="D1956">
            <v>3920.0000000000005</v>
          </cell>
          <cell r="E1956">
            <v>267</v>
          </cell>
          <cell r="F1956">
            <v>135</v>
          </cell>
          <cell r="G1956">
            <v>5.5</v>
          </cell>
          <cell r="H1956">
            <v>8.6999999999999993</v>
          </cell>
          <cell r="J1956">
            <v>15</v>
          </cell>
          <cell r="K1956">
            <v>7.7586206896551735</v>
          </cell>
          <cell r="L1956">
            <v>39.927272727272729</v>
          </cell>
          <cell r="M1956">
            <v>49170000</v>
          </cell>
          <cell r="N1956">
            <v>413000</v>
          </cell>
          <cell r="O1956">
            <v>368000</v>
          </cell>
          <cell r="P1956">
            <v>112</v>
          </cell>
          <cell r="Q1956">
            <v>3580000</v>
          </cell>
          <cell r="R1956">
            <v>82300</v>
          </cell>
          <cell r="S1956">
            <v>53000</v>
          </cell>
          <cell r="T1956">
            <v>30.2</v>
          </cell>
          <cell r="U1956">
            <v>104100</v>
          </cell>
          <cell r="V1956">
            <v>59500000000</v>
          </cell>
        </row>
        <row r="1957">
          <cell r="B1957" t="str">
            <v>IPE 270</v>
          </cell>
          <cell r="C1957">
            <v>36.077400000000004</v>
          </cell>
          <cell r="D1957">
            <v>4590</v>
          </cell>
          <cell r="E1957">
            <v>270</v>
          </cell>
          <cell r="F1957">
            <v>135</v>
          </cell>
          <cell r="G1957">
            <v>6.6</v>
          </cell>
          <cell r="H1957">
            <v>10.199999999999999</v>
          </cell>
          <cell r="J1957">
            <v>15</v>
          </cell>
          <cell r="K1957">
            <v>6.6176470588235299</v>
          </cell>
          <cell r="L1957">
            <v>33.272727272727273</v>
          </cell>
          <cell r="M1957">
            <v>57900000</v>
          </cell>
          <cell r="N1957">
            <v>484000</v>
          </cell>
          <cell r="O1957">
            <v>429000</v>
          </cell>
          <cell r="P1957">
            <v>112</v>
          </cell>
          <cell r="Q1957">
            <v>4200000</v>
          </cell>
          <cell r="R1957">
            <v>97000</v>
          </cell>
          <cell r="S1957">
            <v>62200</v>
          </cell>
          <cell r="T1957">
            <v>30.2</v>
          </cell>
          <cell r="U1957">
            <v>159000</v>
          </cell>
          <cell r="V1957">
            <v>70600000000</v>
          </cell>
        </row>
        <row r="1958">
          <cell r="B1958" t="str">
            <v>IPE O 270</v>
          </cell>
          <cell r="C1958">
            <v>42.286800000000007</v>
          </cell>
          <cell r="D1958">
            <v>5380</v>
          </cell>
          <cell r="E1958">
            <v>274</v>
          </cell>
          <cell r="F1958">
            <v>136</v>
          </cell>
          <cell r="G1958">
            <v>7.5</v>
          </cell>
          <cell r="H1958">
            <v>12.2</v>
          </cell>
          <cell r="J1958">
            <v>15</v>
          </cell>
          <cell r="K1958">
            <v>5.5737704918032787</v>
          </cell>
          <cell r="L1958">
            <v>29.279999999999998</v>
          </cell>
          <cell r="M1958">
            <v>69470000</v>
          </cell>
          <cell r="N1958">
            <v>575000</v>
          </cell>
          <cell r="O1958">
            <v>507000</v>
          </cell>
          <cell r="P1958">
            <v>114</v>
          </cell>
          <cell r="Q1958">
            <v>5140000</v>
          </cell>
          <cell r="R1958">
            <v>118000</v>
          </cell>
          <cell r="S1958">
            <v>75500</v>
          </cell>
          <cell r="T1958">
            <v>30.9</v>
          </cell>
          <cell r="U1958">
            <v>249899.99999999997</v>
          </cell>
          <cell r="V1958">
            <v>87600000000</v>
          </cell>
        </row>
        <row r="1959">
          <cell r="B1959" t="str">
            <v>IPE A 300</v>
          </cell>
          <cell r="C1959">
            <v>36.549000000000007</v>
          </cell>
          <cell r="D1959">
            <v>4650</v>
          </cell>
          <cell r="E1959">
            <v>297</v>
          </cell>
          <cell r="F1959">
            <v>150</v>
          </cell>
          <cell r="G1959">
            <v>6.1</v>
          </cell>
          <cell r="H1959">
            <v>9.1999999999999993</v>
          </cell>
          <cell r="J1959">
            <v>15</v>
          </cell>
          <cell r="K1959">
            <v>8.1521739130434785</v>
          </cell>
          <cell r="L1959">
            <v>40.754098360655746</v>
          </cell>
          <cell r="M1959">
            <v>71730000</v>
          </cell>
          <cell r="N1959">
            <v>542000</v>
          </cell>
          <cell r="O1959">
            <v>483000</v>
          </cell>
          <cell r="P1959">
            <v>124</v>
          </cell>
          <cell r="Q1959">
            <v>5190000</v>
          </cell>
          <cell r="R1959">
            <v>107000</v>
          </cell>
          <cell r="S1959">
            <v>69200</v>
          </cell>
          <cell r="T1959">
            <v>33.4</v>
          </cell>
          <cell r="U1959">
            <v>133500</v>
          </cell>
          <cell r="V1959">
            <v>107000000000</v>
          </cell>
        </row>
        <row r="1960">
          <cell r="B1960" t="str">
            <v>IPE 300</v>
          </cell>
          <cell r="C1960">
            <v>42.286800000000007</v>
          </cell>
          <cell r="D1960">
            <v>5380</v>
          </cell>
          <cell r="E1960">
            <v>300</v>
          </cell>
          <cell r="F1960">
            <v>150</v>
          </cell>
          <cell r="G1960">
            <v>7.1</v>
          </cell>
          <cell r="H1960">
            <v>10.7</v>
          </cell>
          <cell r="J1960">
            <v>15</v>
          </cell>
          <cell r="K1960">
            <v>7.0093457943925239</v>
          </cell>
          <cell r="L1960">
            <v>35.014084507042256</v>
          </cell>
          <cell r="M1960">
            <v>83560000</v>
          </cell>
          <cell r="N1960">
            <v>628000</v>
          </cell>
          <cell r="O1960">
            <v>557000</v>
          </cell>
          <cell r="P1960">
            <v>125</v>
          </cell>
          <cell r="Q1960">
            <v>6040000</v>
          </cell>
          <cell r="R1960">
            <v>125000</v>
          </cell>
          <cell r="S1960">
            <v>80500</v>
          </cell>
          <cell r="T1960">
            <v>33.5</v>
          </cell>
          <cell r="U1960">
            <v>199200.00000000003</v>
          </cell>
          <cell r="V1960">
            <v>126000000000</v>
          </cell>
        </row>
        <row r="1961">
          <cell r="B1961" t="str">
            <v>IPE O 300</v>
          </cell>
          <cell r="C1961">
            <v>49.360800000000005</v>
          </cell>
          <cell r="D1961">
            <v>6280</v>
          </cell>
          <cell r="E1961">
            <v>304</v>
          </cell>
          <cell r="F1961">
            <v>152</v>
          </cell>
          <cell r="G1961">
            <v>8</v>
          </cell>
          <cell r="H1961">
            <v>12.7</v>
          </cell>
          <cell r="J1961">
            <v>15</v>
          </cell>
          <cell r="K1961">
            <v>5.984251968503937</v>
          </cell>
          <cell r="L1961">
            <v>31.075000000000003</v>
          </cell>
          <cell r="M1961">
            <v>99940000</v>
          </cell>
          <cell r="N1961">
            <v>744000</v>
          </cell>
          <cell r="O1961">
            <v>658000</v>
          </cell>
          <cell r="P1961">
            <v>126</v>
          </cell>
          <cell r="Q1961">
            <v>7460000</v>
          </cell>
          <cell r="R1961">
            <v>153000</v>
          </cell>
          <cell r="S1961">
            <v>98100</v>
          </cell>
          <cell r="T1961">
            <v>34.5</v>
          </cell>
          <cell r="U1961">
            <v>309800</v>
          </cell>
          <cell r="V1961">
            <v>158000000000</v>
          </cell>
        </row>
        <row r="1962">
          <cell r="B1962" t="str">
            <v>IPE A 330</v>
          </cell>
          <cell r="C1962">
            <v>42.994200000000006</v>
          </cell>
          <cell r="D1962">
            <v>5470</v>
          </cell>
          <cell r="E1962">
            <v>327</v>
          </cell>
          <cell r="F1962">
            <v>160</v>
          </cell>
          <cell r="G1962">
            <v>6.5</v>
          </cell>
          <cell r="H1962">
            <v>10</v>
          </cell>
          <cell r="J1962">
            <v>18</v>
          </cell>
          <cell r="K1962">
            <v>8</v>
          </cell>
          <cell r="L1962">
            <v>41.692307692307693</v>
          </cell>
          <cell r="M1962">
            <v>102300000</v>
          </cell>
          <cell r="N1962">
            <v>702000</v>
          </cell>
          <cell r="O1962">
            <v>626000</v>
          </cell>
          <cell r="P1962">
            <v>137</v>
          </cell>
          <cell r="Q1962">
            <v>6850000</v>
          </cell>
          <cell r="R1962">
            <v>133000</v>
          </cell>
          <cell r="S1962">
            <v>85600</v>
          </cell>
          <cell r="T1962">
            <v>35.4</v>
          </cell>
          <cell r="U1962">
            <v>196400</v>
          </cell>
          <cell r="V1962">
            <v>172000000000</v>
          </cell>
        </row>
        <row r="1963">
          <cell r="B1963" t="str">
            <v>IPE 330</v>
          </cell>
          <cell r="C1963">
            <v>49.203600000000002</v>
          </cell>
          <cell r="D1963">
            <v>6260</v>
          </cell>
          <cell r="E1963">
            <v>330</v>
          </cell>
          <cell r="F1963">
            <v>160</v>
          </cell>
          <cell r="G1963">
            <v>7.5</v>
          </cell>
          <cell r="H1963">
            <v>11.5</v>
          </cell>
          <cell r="J1963">
            <v>18</v>
          </cell>
          <cell r="K1963">
            <v>6.9565217391304346</v>
          </cell>
          <cell r="L1963">
            <v>36.133333333333333</v>
          </cell>
          <cell r="M1963">
            <v>117700000</v>
          </cell>
          <cell r="N1963">
            <v>804000</v>
          </cell>
          <cell r="O1963">
            <v>713000</v>
          </cell>
          <cell r="P1963">
            <v>137</v>
          </cell>
          <cell r="Q1963">
            <v>7880000</v>
          </cell>
          <cell r="R1963">
            <v>154000</v>
          </cell>
          <cell r="S1963">
            <v>98500</v>
          </cell>
          <cell r="T1963">
            <v>35.5</v>
          </cell>
          <cell r="U1963">
            <v>280600</v>
          </cell>
          <cell r="V1963">
            <v>199000000000</v>
          </cell>
        </row>
        <row r="1964">
          <cell r="B1964" t="str">
            <v>IPE O 330</v>
          </cell>
          <cell r="C1964">
            <v>57.063600000000001</v>
          </cell>
          <cell r="D1964">
            <v>7259.9999999999991</v>
          </cell>
          <cell r="E1964">
            <v>334</v>
          </cell>
          <cell r="F1964">
            <v>162</v>
          </cell>
          <cell r="G1964">
            <v>8.5</v>
          </cell>
          <cell r="H1964">
            <v>13.5</v>
          </cell>
          <cell r="J1964">
            <v>18</v>
          </cell>
          <cell r="K1964">
            <v>6</v>
          </cell>
          <cell r="L1964">
            <v>31.882352941176471</v>
          </cell>
          <cell r="M1964">
            <v>139100000</v>
          </cell>
          <cell r="N1964">
            <v>943000</v>
          </cell>
          <cell r="O1964">
            <v>833000</v>
          </cell>
          <cell r="P1964">
            <v>138</v>
          </cell>
          <cell r="Q1964">
            <v>9600000</v>
          </cell>
          <cell r="R1964">
            <v>185000</v>
          </cell>
          <cell r="S1964">
            <v>119000</v>
          </cell>
          <cell r="T1964">
            <v>36.4</v>
          </cell>
          <cell r="U1964">
            <v>422000</v>
          </cell>
          <cell r="V1964">
            <v>246000000000</v>
          </cell>
        </row>
        <row r="1965">
          <cell r="B1965" t="str">
            <v>IPE A 360</v>
          </cell>
          <cell r="C1965">
            <v>50.304000000000002</v>
          </cell>
          <cell r="D1965">
            <v>6400</v>
          </cell>
          <cell r="E1965">
            <v>357.6</v>
          </cell>
          <cell r="F1965">
            <v>170</v>
          </cell>
          <cell r="G1965">
            <v>6.6</v>
          </cell>
          <cell r="H1965">
            <v>11.5</v>
          </cell>
          <cell r="J1965">
            <v>18</v>
          </cell>
          <cell r="K1965">
            <v>7.3913043478260869</v>
          </cell>
          <cell r="L1965">
            <v>45.242424242424249</v>
          </cell>
          <cell r="M1965">
            <v>145200000</v>
          </cell>
          <cell r="N1965">
            <v>907000</v>
          </cell>
          <cell r="O1965">
            <v>812000</v>
          </cell>
          <cell r="P1965">
            <v>151</v>
          </cell>
          <cell r="Q1965">
            <v>9440000</v>
          </cell>
          <cell r="R1965">
            <v>172000</v>
          </cell>
          <cell r="S1965">
            <v>111000</v>
          </cell>
          <cell r="T1965">
            <v>38.4</v>
          </cell>
          <cell r="U1965">
            <v>273700</v>
          </cell>
          <cell r="V1965">
            <v>282000000000</v>
          </cell>
        </row>
        <row r="1966">
          <cell r="B1966" t="str">
            <v>IPE 360</v>
          </cell>
          <cell r="C1966">
            <v>57.142200000000003</v>
          </cell>
          <cell r="D1966">
            <v>7270</v>
          </cell>
          <cell r="E1966">
            <v>360</v>
          </cell>
          <cell r="F1966">
            <v>170</v>
          </cell>
          <cell r="G1966">
            <v>8</v>
          </cell>
          <cell r="H1966">
            <v>12.7</v>
          </cell>
          <cell r="J1966">
            <v>18</v>
          </cell>
          <cell r="K1966">
            <v>6.6929133858267722</v>
          </cell>
          <cell r="L1966">
            <v>37.325000000000003</v>
          </cell>
          <cell r="M1966">
            <v>162700000</v>
          </cell>
          <cell r="N1966">
            <v>1019000</v>
          </cell>
          <cell r="O1966">
            <v>904000</v>
          </cell>
          <cell r="P1966">
            <v>150</v>
          </cell>
          <cell r="Q1966">
            <v>10430000</v>
          </cell>
          <cell r="R1966">
            <v>191000</v>
          </cell>
          <cell r="S1966">
            <v>123000</v>
          </cell>
          <cell r="T1966">
            <v>37.9</v>
          </cell>
          <cell r="U1966">
            <v>374400</v>
          </cell>
          <cell r="V1966">
            <v>314000000000</v>
          </cell>
        </row>
        <row r="1967">
          <cell r="B1967" t="str">
            <v>IPE O 360</v>
          </cell>
          <cell r="C1967">
            <v>66.10260000000001</v>
          </cell>
          <cell r="D1967">
            <v>8410</v>
          </cell>
          <cell r="E1967">
            <v>364</v>
          </cell>
          <cell r="F1967">
            <v>172</v>
          </cell>
          <cell r="G1967">
            <v>9.1999999999999993</v>
          </cell>
          <cell r="H1967">
            <v>14.7</v>
          </cell>
          <cell r="J1967">
            <v>18</v>
          </cell>
          <cell r="K1967">
            <v>5.850340136054422</v>
          </cell>
          <cell r="L1967">
            <v>32.456521739130437</v>
          </cell>
          <cell r="M1967">
            <v>190500000</v>
          </cell>
          <cell r="N1967">
            <v>1186000</v>
          </cell>
          <cell r="O1967">
            <v>1047000</v>
          </cell>
          <cell r="P1967">
            <v>151</v>
          </cell>
          <cell r="Q1967">
            <v>12510000</v>
          </cell>
          <cell r="R1967">
            <v>227000</v>
          </cell>
          <cell r="S1967">
            <v>146000</v>
          </cell>
          <cell r="T1967">
            <v>38.6</v>
          </cell>
          <cell r="U1967">
            <v>557400</v>
          </cell>
          <cell r="V1967">
            <v>380000000000</v>
          </cell>
        </row>
        <row r="1968">
          <cell r="B1968" t="str">
            <v>IPE A 400</v>
          </cell>
          <cell r="C1968">
            <v>57.456599999999995</v>
          </cell>
          <cell r="D1968">
            <v>7309.9999999999991</v>
          </cell>
          <cell r="E1968">
            <v>397</v>
          </cell>
          <cell r="F1968">
            <v>180</v>
          </cell>
          <cell r="G1968">
            <v>7</v>
          </cell>
          <cell r="H1968">
            <v>12</v>
          </cell>
          <cell r="J1968">
            <v>21</v>
          </cell>
          <cell r="K1968">
            <v>7.5</v>
          </cell>
          <cell r="L1968">
            <v>47.285714285714285</v>
          </cell>
          <cell r="M1968">
            <v>202900000</v>
          </cell>
          <cell r="N1968">
            <v>1144000</v>
          </cell>
          <cell r="O1968">
            <v>1022000</v>
          </cell>
          <cell r="P1968">
            <v>167</v>
          </cell>
          <cell r="Q1968">
            <v>11710000</v>
          </cell>
          <cell r="R1968">
            <v>202000</v>
          </cell>
          <cell r="S1968">
            <v>130000</v>
          </cell>
          <cell r="T1968">
            <v>40</v>
          </cell>
          <cell r="U1968">
            <v>361599.99999999994</v>
          </cell>
          <cell r="V1968">
            <v>432000000000</v>
          </cell>
        </row>
        <row r="1969">
          <cell r="B1969" t="str">
            <v>IPE 400</v>
          </cell>
          <cell r="C1969">
            <v>66.417000000000002</v>
          </cell>
          <cell r="D1969">
            <v>8450</v>
          </cell>
          <cell r="E1969">
            <v>400</v>
          </cell>
          <cell r="F1969">
            <v>180</v>
          </cell>
          <cell r="G1969">
            <v>8.6</v>
          </cell>
          <cell r="H1969">
            <v>13.5</v>
          </cell>
          <cell r="J1969">
            <v>21</v>
          </cell>
          <cell r="K1969">
            <v>6.666666666666667</v>
          </cell>
          <cell r="L1969">
            <v>38.488372093023258</v>
          </cell>
          <cell r="M1969">
            <v>231300000</v>
          </cell>
          <cell r="N1969">
            <v>1307000</v>
          </cell>
          <cell r="O1969">
            <v>1160000</v>
          </cell>
          <cell r="P1969">
            <v>166</v>
          </cell>
          <cell r="Q1969">
            <v>13180000</v>
          </cell>
          <cell r="R1969">
            <v>229000</v>
          </cell>
          <cell r="S1969">
            <v>146000</v>
          </cell>
          <cell r="T1969">
            <v>39.5</v>
          </cell>
          <cell r="U1969">
            <v>512800</v>
          </cell>
          <cell r="V1969">
            <v>490000000000</v>
          </cell>
        </row>
        <row r="1970">
          <cell r="B1970" t="str">
            <v>IPE O 400</v>
          </cell>
          <cell r="C1970">
            <v>75.770400000000009</v>
          </cell>
          <cell r="D1970">
            <v>9640</v>
          </cell>
          <cell r="E1970">
            <v>404</v>
          </cell>
          <cell r="F1970">
            <v>182</v>
          </cell>
          <cell r="G1970">
            <v>9.6999999999999993</v>
          </cell>
          <cell r="H1970">
            <v>15.5</v>
          </cell>
          <cell r="J1970">
            <v>21</v>
          </cell>
          <cell r="K1970">
            <v>5.870967741935484</v>
          </cell>
          <cell r="L1970">
            <v>34.123711340206185</v>
          </cell>
          <cell r="M1970">
            <v>267500000</v>
          </cell>
          <cell r="N1970">
            <v>1502000</v>
          </cell>
          <cell r="O1970">
            <v>1324000</v>
          </cell>
          <cell r="P1970">
            <v>167</v>
          </cell>
          <cell r="Q1970">
            <v>15640000</v>
          </cell>
          <cell r="R1970">
            <v>269000</v>
          </cell>
          <cell r="S1970">
            <v>172000</v>
          </cell>
          <cell r="T1970">
            <v>40.300000000000004</v>
          </cell>
          <cell r="U1970">
            <v>733400</v>
          </cell>
          <cell r="V1970">
            <v>588000000000</v>
          </cell>
        </row>
        <row r="1971">
          <cell r="B1971" t="str">
            <v>IPE V 400</v>
          </cell>
          <cell r="C1971">
            <v>84.102000000000004</v>
          </cell>
          <cell r="D1971">
            <v>10700</v>
          </cell>
          <cell r="E1971">
            <v>408</v>
          </cell>
          <cell r="F1971">
            <v>182</v>
          </cell>
          <cell r="G1971">
            <v>10.6</v>
          </cell>
          <cell r="H1971">
            <v>17.5</v>
          </cell>
          <cell r="J1971">
            <v>21</v>
          </cell>
          <cell r="K1971">
            <v>5.2</v>
          </cell>
          <cell r="L1971">
            <v>31.226415094339625</v>
          </cell>
          <cell r="M1971">
            <v>301400000</v>
          </cell>
          <cell r="N1971">
            <v>1681000</v>
          </cell>
          <cell r="O1971">
            <v>1477000</v>
          </cell>
          <cell r="P1971">
            <v>168</v>
          </cell>
          <cell r="Q1971">
            <v>17660000</v>
          </cell>
          <cell r="R1971">
            <v>304000</v>
          </cell>
          <cell r="S1971">
            <v>194000</v>
          </cell>
          <cell r="T1971">
            <v>40.599999999999994</v>
          </cell>
          <cell r="U1971">
            <v>995900</v>
          </cell>
          <cell r="V1971">
            <v>673000000000</v>
          </cell>
        </row>
        <row r="1972">
          <cell r="B1972" t="str">
            <v>IPE A 450</v>
          </cell>
          <cell r="C1972">
            <v>67.281600000000012</v>
          </cell>
          <cell r="D1972">
            <v>8560</v>
          </cell>
          <cell r="E1972">
            <v>447</v>
          </cell>
          <cell r="F1972">
            <v>190</v>
          </cell>
          <cell r="G1972">
            <v>7.6</v>
          </cell>
          <cell r="H1972">
            <v>13.1</v>
          </cell>
          <cell r="J1972">
            <v>21</v>
          </cell>
          <cell r="K1972">
            <v>7.2519083969465647</v>
          </cell>
          <cell r="L1972">
            <v>49.842105263157897</v>
          </cell>
          <cell r="M1972">
            <v>297600000</v>
          </cell>
          <cell r="N1972">
            <v>1494000</v>
          </cell>
          <cell r="O1972">
            <v>1331000</v>
          </cell>
          <cell r="P1972">
            <v>187</v>
          </cell>
          <cell r="Q1972">
            <v>15020000</v>
          </cell>
          <cell r="R1972">
            <v>246000</v>
          </cell>
          <cell r="S1972">
            <v>158000</v>
          </cell>
          <cell r="T1972">
            <v>41.900000000000006</v>
          </cell>
          <cell r="U1972">
            <v>471300</v>
          </cell>
          <cell r="V1972">
            <v>705000000000</v>
          </cell>
        </row>
        <row r="1973">
          <cell r="B1973" t="str">
            <v>IPE 450</v>
          </cell>
          <cell r="C1973">
            <v>77.656800000000004</v>
          </cell>
          <cell r="D1973">
            <v>9880</v>
          </cell>
          <cell r="E1973">
            <v>450</v>
          </cell>
          <cell r="F1973">
            <v>190</v>
          </cell>
          <cell r="G1973">
            <v>9.4</v>
          </cell>
          <cell r="H1973">
            <v>14.6</v>
          </cell>
          <cell r="J1973">
            <v>21</v>
          </cell>
          <cell r="K1973">
            <v>6.506849315068493</v>
          </cell>
          <cell r="L1973">
            <v>40.297872340425535</v>
          </cell>
          <cell r="M1973">
            <v>337400000</v>
          </cell>
          <cell r="N1973">
            <v>1702000</v>
          </cell>
          <cell r="O1973">
            <v>1500000</v>
          </cell>
          <cell r="P1973">
            <v>185</v>
          </cell>
          <cell r="Q1973">
            <v>16760000</v>
          </cell>
          <cell r="R1973">
            <v>276000</v>
          </cell>
          <cell r="S1973">
            <v>176000</v>
          </cell>
          <cell r="T1973">
            <v>41.2</v>
          </cell>
          <cell r="U1973">
            <v>667500</v>
          </cell>
          <cell r="V1973">
            <v>791000000000</v>
          </cell>
        </row>
        <row r="1974">
          <cell r="B1974" t="str">
            <v>IPE O 450</v>
          </cell>
          <cell r="C1974">
            <v>92.512200000000007</v>
          </cell>
          <cell r="D1974">
            <v>11770</v>
          </cell>
          <cell r="E1974">
            <v>456</v>
          </cell>
          <cell r="F1974">
            <v>192</v>
          </cell>
          <cell r="G1974">
            <v>11</v>
          </cell>
          <cell r="H1974">
            <v>17.600000000000001</v>
          </cell>
          <cell r="J1974">
            <v>21</v>
          </cell>
          <cell r="K1974">
            <v>5.4545454545454541</v>
          </cell>
          <cell r="L1974">
            <v>34.436363636363637</v>
          </cell>
          <cell r="M1974">
            <v>409200000</v>
          </cell>
          <cell r="N1974">
            <v>2046000</v>
          </cell>
          <cell r="O1974">
            <v>1795000</v>
          </cell>
          <cell r="P1974">
            <v>187</v>
          </cell>
          <cell r="Q1974">
            <v>20850000</v>
          </cell>
          <cell r="R1974">
            <v>341000</v>
          </cell>
          <cell r="S1974">
            <v>217000</v>
          </cell>
          <cell r="T1974">
            <v>42.1</v>
          </cell>
          <cell r="U1974">
            <v>1090000</v>
          </cell>
          <cell r="V1974">
            <v>998000000000</v>
          </cell>
        </row>
        <row r="1975">
          <cell r="B1975" t="str">
            <v>IPE V 450</v>
          </cell>
          <cell r="C1975">
            <v>103.75200000000001</v>
          </cell>
          <cell r="D1975">
            <v>13200</v>
          </cell>
          <cell r="E1975">
            <v>460</v>
          </cell>
          <cell r="F1975">
            <v>194</v>
          </cell>
          <cell r="G1975">
            <v>12.4</v>
          </cell>
          <cell r="H1975">
            <v>19.600000000000001</v>
          </cell>
          <cell r="J1975">
            <v>21</v>
          </cell>
          <cell r="K1975">
            <v>4.9489795918367347</v>
          </cell>
          <cell r="L1975">
            <v>30.548387096774192</v>
          </cell>
          <cell r="M1975">
            <v>462000000</v>
          </cell>
          <cell r="N1975">
            <v>2301000</v>
          </cell>
          <cell r="O1975">
            <v>2008000</v>
          </cell>
          <cell r="P1975">
            <v>187</v>
          </cell>
          <cell r="Q1975">
            <v>23970000</v>
          </cell>
          <cell r="R1975">
            <v>389000</v>
          </cell>
          <cell r="S1975">
            <v>247000</v>
          </cell>
          <cell r="T1975">
            <v>42.599999999999994</v>
          </cell>
          <cell r="U1975">
            <v>1489000</v>
          </cell>
          <cell r="V1975">
            <v>1162000000000</v>
          </cell>
        </row>
        <row r="1976">
          <cell r="B1976" t="str">
            <v>IPE A 500</v>
          </cell>
          <cell r="C1976">
            <v>79.464600000000004</v>
          </cell>
          <cell r="D1976">
            <v>10110</v>
          </cell>
          <cell r="E1976">
            <v>497</v>
          </cell>
          <cell r="F1976">
            <v>200</v>
          </cell>
          <cell r="G1976">
            <v>8.4</v>
          </cell>
          <cell r="H1976">
            <v>14.5</v>
          </cell>
          <cell r="J1976">
            <v>21</v>
          </cell>
          <cell r="K1976">
            <v>6.8965517241379306</v>
          </cell>
          <cell r="L1976">
            <v>50.714285714285715</v>
          </cell>
          <cell r="M1976">
            <v>429300000</v>
          </cell>
          <cell r="N1976">
            <v>1946000</v>
          </cell>
          <cell r="O1976">
            <v>1728000</v>
          </cell>
          <cell r="P1976">
            <v>206</v>
          </cell>
          <cell r="Q1976">
            <v>19390000</v>
          </cell>
          <cell r="R1976">
            <v>302000</v>
          </cell>
          <cell r="S1976">
            <v>194000</v>
          </cell>
          <cell r="T1976">
            <v>43.8</v>
          </cell>
          <cell r="U1976">
            <v>642800</v>
          </cell>
          <cell r="V1976">
            <v>1125000000000</v>
          </cell>
        </row>
        <row r="1977">
          <cell r="B1977" t="str">
            <v>IPE 500</v>
          </cell>
          <cell r="C1977">
            <v>90.783000000000001</v>
          </cell>
          <cell r="D1977">
            <v>11550</v>
          </cell>
          <cell r="E1977">
            <v>500</v>
          </cell>
          <cell r="F1977">
            <v>200</v>
          </cell>
          <cell r="G1977">
            <v>10.199999999999999</v>
          </cell>
          <cell r="H1977">
            <v>16</v>
          </cell>
          <cell r="J1977">
            <v>21</v>
          </cell>
          <cell r="K1977">
            <v>6.25</v>
          </cell>
          <cell r="L1977">
            <v>41.764705882352942</v>
          </cell>
          <cell r="M1977">
            <v>482000000</v>
          </cell>
          <cell r="N1977">
            <v>2194000</v>
          </cell>
          <cell r="O1977">
            <v>1930000</v>
          </cell>
          <cell r="P1977">
            <v>204</v>
          </cell>
          <cell r="Q1977">
            <v>21420000</v>
          </cell>
          <cell r="R1977">
            <v>336000</v>
          </cell>
          <cell r="S1977">
            <v>214000</v>
          </cell>
          <cell r="T1977">
            <v>43.099999999999994</v>
          </cell>
          <cell r="U1977">
            <v>891000</v>
          </cell>
          <cell r="V1977">
            <v>1249000000000</v>
          </cell>
        </row>
        <row r="1978">
          <cell r="B1978" t="str">
            <v>IPE O 500</v>
          </cell>
          <cell r="C1978">
            <v>107.44619999999999</v>
          </cell>
          <cell r="D1978">
            <v>13669.999999999998</v>
          </cell>
          <cell r="E1978">
            <v>506</v>
          </cell>
          <cell r="F1978">
            <v>202</v>
          </cell>
          <cell r="G1978">
            <v>12</v>
          </cell>
          <cell r="H1978">
            <v>19</v>
          </cell>
          <cell r="J1978">
            <v>21</v>
          </cell>
          <cell r="K1978">
            <v>5.3157894736842106</v>
          </cell>
          <cell r="L1978">
            <v>35.5</v>
          </cell>
          <cell r="M1978">
            <v>577800000</v>
          </cell>
          <cell r="N1978">
            <v>2613000</v>
          </cell>
          <cell r="O1978">
            <v>2284000</v>
          </cell>
          <cell r="P1978">
            <v>206</v>
          </cell>
          <cell r="Q1978">
            <v>26220000</v>
          </cell>
          <cell r="R1978">
            <v>409000</v>
          </cell>
          <cell r="S1978">
            <v>260000</v>
          </cell>
          <cell r="T1978">
            <v>43.8</v>
          </cell>
          <cell r="U1978">
            <v>1428000</v>
          </cell>
          <cell r="V1978">
            <v>1548000000000</v>
          </cell>
        </row>
        <row r="1979">
          <cell r="B1979" t="str">
            <v>IPE V 500</v>
          </cell>
          <cell r="C1979">
            <v>128.98260000000002</v>
          </cell>
          <cell r="D1979">
            <v>16410</v>
          </cell>
          <cell r="E1979">
            <v>514</v>
          </cell>
          <cell r="F1979">
            <v>204</v>
          </cell>
          <cell r="G1979">
            <v>14.2</v>
          </cell>
          <cell r="H1979">
            <v>23</v>
          </cell>
          <cell r="J1979">
            <v>21</v>
          </cell>
          <cell r="K1979">
            <v>4.4347826086956523</v>
          </cell>
          <cell r="L1979">
            <v>30</v>
          </cell>
          <cell r="M1979">
            <v>707200000</v>
          </cell>
          <cell r="N1979">
            <v>3168000</v>
          </cell>
          <cell r="O1979">
            <v>2751000</v>
          </cell>
          <cell r="P1979">
            <v>207</v>
          </cell>
          <cell r="Q1979">
            <v>32710000</v>
          </cell>
          <cell r="R1979">
            <v>506000</v>
          </cell>
          <cell r="S1979">
            <v>320000</v>
          </cell>
          <cell r="T1979">
            <v>44.6</v>
          </cell>
          <cell r="U1979">
            <v>2415000</v>
          </cell>
          <cell r="V1979">
            <v>1971000000000</v>
          </cell>
        </row>
        <row r="1980">
          <cell r="B1980" t="str">
            <v>IPE A 550</v>
          </cell>
          <cell r="C1980">
            <v>92.197800000000001</v>
          </cell>
          <cell r="D1980">
            <v>11730</v>
          </cell>
          <cell r="E1980">
            <v>547</v>
          </cell>
          <cell r="F1980">
            <v>210</v>
          </cell>
          <cell r="G1980">
            <v>9</v>
          </cell>
          <cell r="H1980">
            <v>15.7</v>
          </cell>
          <cell r="J1980">
            <v>24</v>
          </cell>
          <cell r="K1980">
            <v>6.6878980891719753</v>
          </cell>
          <cell r="L1980">
            <v>51.955555555555556</v>
          </cell>
          <cell r="M1980">
            <v>599800000</v>
          </cell>
          <cell r="N1980">
            <v>2475000</v>
          </cell>
          <cell r="O1980">
            <v>2193000</v>
          </cell>
          <cell r="P1980">
            <v>226</v>
          </cell>
          <cell r="Q1980">
            <v>24320000</v>
          </cell>
          <cell r="R1980">
            <v>362000</v>
          </cell>
          <cell r="S1980">
            <v>232000</v>
          </cell>
          <cell r="T1980">
            <v>45.5</v>
          </cell>
          <cell r="U1980">
            <v>893000</v>
          </cell>
          <cell r="V1980">
            <v>1710000000000</v>
          </cell>
        </row>
        <row r="1981">
          <cell r="B1981" t="str">
            <v>IPE 550</v>
          </cell>
          <cell r="C1981">
            <v>105.6384</v>
          </cell>
          <cell r="D1981">
            <v>13440</v>
          </cell>
          <cell r="E1981">
            <v>550</v>
          </cell>
          <cell r="F1981">
            <v>210</v>
          </cell>
          <cell r="G1981">
            <v>11.1</v>
          </cell>
          <cell r="H1981">
            <v>17.2</v>
          </cell>
          <cell r="J1981">
            <v>24</v>
          </cell>
          <cell r="K1981">
            <v>6.1046511627906979</v>
          </cell>
          <cell r="L1981">
            <v>42.126126126126131</v>
          </cell>
          <cell r="M1981">
            <v>671200000</v>
          </cell>
          <cell r="N1981">
            <v>2787000</v>
          </cell>
          <cell r="O1981">
            <v>2440000</v>
          </cell>
          <cell r="P1981">
            <v>224</v>
          </cell>
          <cell r="Q1981">
            <v>26680000</v>
          </cell>
          <cell r="R1981">
            <v>401000</v>
          </cell>
          <cell r="S1981">
            <v>254000</v>
          </cell>
          <cell r="T1981">
            <v>44.5</v>
          </cell>
          <cell r="U1981">
            <v>1228000</v>
          </cell>
          <cell r="V1981">
            <v>1884000000000</v>
          </cell>
        </row>
        <row r="1982">
          <cell r="B1982" t="str">
            <v>IPE O 550</v>
          </cell>
          <cell r="C1982">
            <v>122.69460000000001</v>
          </cell>
          <cell r="D1982">
            <v>15610</v>
          </cell>
          <cell r="E1982">
            <v>556</v>
          </cell>
          <cell r="F1982">
            <v>212</v>
          </cell>
          <cell r="G1982">
            <v>12.7</v>
          </cell>
          <cell r="H1982">
            <v>20.2</v>
          </cell>
          <cell r="J1982">
            <v>24</v>
          </cell>
          <cell r="K1982">
            <v>5.2475247524752477</v>
          </cell>
          <cell r="L1982">
            <v>36.818897637795281</v>
          </cell>
          <cell r="M1982">
            <v>791600000</v>
          </cell>
          <cell r="N1982">
            <v>3263000</v>
          </cell>
          <cell r="O1982">
            <v>2847000</v>
          </cell>
          <cell r="P1982">
            <v>225</v>
          </cell>
          <cell r="Q1982">
            <v>32240000</v>
          </cell>
          <cell r="R1982">
            <v>481000</v>
          </cell>
          <cell r="S1982">
            <v>304000</v>
          </cell>
          <cell r="T1982">
            <v>45.5</v>
          </cell>
          <cell r="U1982">
            <v>1871000</v>
          </cell>
          <cell r="V1982">
            <v>2302000000000</v>
          </cell>
        </row>
        <row r="1983">
          <cell r="B1983" t="str">
            <v>IPE V 550</v>
          </cell>
          <cell r="C1983">
            <v>158.77200000000002</v>
          </cell>
          <cell r="D1983">
            <v>20200</v>
          </cell>
          <cell r="E1983">
            <v>566</v>
          </cell>
          <cell r="F1983">
            <v>216</v>
          </cell>
          <cell r="G1983">
            <v>17.100000000000001</v>
          </cell>
          <cell r="H1983">
            <v>25.2</v>
          </cell>
          <cell r="J1983">
            <v>24</v>
          </cell>
          <cell r="K1983">
            <v>4.2857142857142856</v>
          </cell>
          <cell r="L1983">
            <v>27.345029239766081</v>
          </cell>
          <cell r="M1983">
            <v>1023400000</v>
          </cell>
          <cell r="N1983">
            <v>4204000</v>
          </cell>
          <cell r="O1983">
            <v>3616000</v>
          </cell>
          <cell r="P1983">
            <v>225</v>
          </cell>
          <cell r="Q1983">
            <v>42640000</v>
          </cell>
          <cell r="R1983">
            <v>632000</v>
          </cell>
          <cell r="S1983">
            <v>395000</v>
          </cell>
          <cell r="T1983">
            <v>45.9</v>
          </cell>
          <cell r="U1983">
            <v>3724000</v>
          </cell>
          <cell r="V1983">
            <v>3118000000000</v>
          </cell>
        </row>
        <row r="1984">
          <cell r="B1984" t="str">
            <v>IPE A 600</v>
          </cell>
          <cell r="C1984">
            <v>107.682</v>
          </cell>
          <cell r="D1984">
            <v>13700</v>
          </cell>
          <cell r="E1984">
            <v>597</v>
          </cell>
          <cell r="F1984">
            <v>220</v>
          </cell>
          <cell r="G1984">
            <v>9.8000000000000007</v>
          </cell>
          <cell r="H1984">
            <v>17.5</v>
          </cell>
          <cell r="J1984">
            <v>24</v>
          </cell>
          <cell r="K1984">
            <v>6.2857142857142856</v>
          </cell>
          <cell r="L1984">
            <v>52.448979591836732</v>
          </cell>
          <cell r="M1984">
            <v>829200000</v>
          </cell>
          <cell r="N1984">
            <v>3141000</v>
          </cell>
          <cell r="O1984">
            <v>2778000</v>
          </cell>
          <cell r="P1984">
            <v>246</v>
          </cell>
          <cell r="Q1984">
            <v>31160000</v>
          </cell>
          <cell r="R1984">
            <v>442000</v>
          </cell>
          <cell r="S1984">
            <v>283000</v>
          </cell>
          <cell r="T1984">
            <v>47.699999999999996</v>
          </cell>
          <cell r="U1984">
            <v>1221000</v>
          </cell>
          <cell r="V1984">
            <v>2607000000000</v>
          </cell>
        </row>
        <row r="1985">
          <cell r="B1985" t="str">
            <v>IPE 600</v>
          </cell>
          <cell r="C1985">
            <v>122.61600000000001</v>
          </cell>
          <cell r="D1985">
            <v>15600</v>
          </cell>
          <cell r="E1985">
            <v>600</v>
          </cell>
          <cell r="F1985">
            <v>220</v>
          </cell>
          <cell r="G1985">
            <v>12</v>
          </cell>
          <cell r="H1985">
            <v>19</v>
          </cell>
          <cell r="J1985">
            <v>24</v>
          </cell>
          <cell r="K1985">
            <v>5.7894736842105265</v>
          </cell>
          <cell r="L1985">
            <v>42.833333333333336</v>
          </cell>
          <cell r="M1985">
            <v>920800000</v>
          </cell>
          <cell r="N1985">
            <v>3512000</v>
          </cell>
          <cell r="O1985">
            <v>3070000</v>
          </cell>
          <cell r="P1985">
            <v>243</v>
          </cell>
          <cell r="Q1985">
            <v>33870000</v>
          </cell>
          <cell r="R1985">
            <v>486000</v>
          </cell>
          <cell r="S1985">
            <v>308000</v>
          </cell>
          <cell r="T1985">
            <v>46.6</v>
          </cell>
          <cell r="U1985">
            <v>1652000</v>
          </cell>
          <cell r="V1985">
            <v>2846000000000</v>
          </cell>
        </row>
        <row r="1986">
          <cell r="B1986" t="str">
            <v>IPE O 600</v>
          </cell>
          <cell r="C1986">
            <v>154.68480000000002</v>
          </cell>
          <cell r="D1986">
            <v>19680</v>
          </cell>
          <cell r="E1986">
            <v>610</v>
          </cell>
          <cell r="F1986">
            <v>224</v>
          </cell>
          <cell r="G1986">
            <v>15</v>
          </cell>
          <cell r="H1986">
            <v>24</v>
          </cell>
          <cell r="J1986">
            <v>24</v>
          </cell>
          <cell r="K1986">
            <v>4.666666666666667</v>
          </cell>
          <cell r="L1986">
            <v>34.266666666666666</v>
          </cell>
          <cell r="M1986">
            <v>1183000000</v>
          </cell>
          <cell r="N1986">
            <v>4471000</v>
          </cell>
          <cell r="O1986">
            <v>3879000</v>
          </cell>
          <cell r="P1986">
            <v>245</v>
          </cell>
          <cell r="Q1986">
            <v>45210000</v>
          </cell>
          <cell r="R1986">
            <v>640000</v>
          </cell>
          <cell r="S1986">
            <v>404000</v>
          </cell>
          <cell r="T1986">
            <v>47.9</v>
          </cell>
          <cell r="U1986">
            <v>3164000</v>
          </cell>
          <cell r="V1986">
            <v>3860000000000</v>
          </cell>
        </row>
        <row r="1987">
          <cell r="B1987" t="str">
            <v>IPE V 600</v>
          </cell>
          <cell r="C1987">
            <v>183.76680000000002</v>
          </cell>
          <cell r="D1987">
            <v>23380</v>
          </cell>
          <cell r="E1987">
            <v>618</v>
          </cell>
          <cell r="F1987">
            <v>228</v>
          </cell>
          <cell r="G1987">
            <v>18</v>
          </cell>
          <cell r="H1987">
            <v>28</v>
          </cell>
          <cell r="J1987">
            <v>24</v>
          </cell>
          <cell r="K1987">
            <v>4.0714285714285712</v>
          </cell>
          <cell r="L1987">
            <v>28.555555555555557</v>
          </cell>
          <cell r="M1987">
            <v>1415800000</v>
          </cell>
          <cell r="N1987">
            <v>5324000</v>
          </cell>
          <cell r="O1987">
            <v>4581000</v>
          </cell>
          <cell r="P1987">
            <v>246</v>
          </cell>
          <cell r="Q1987">
            <v>55690000</v>
          </cell>
          <cell r="R1987">
            <v>780000</v>
          </cell>
          <cell r="S1987">
            <v>488000</v>
          </cell>
          <cell r="T1987">
            <v>48.8</v>
          </cell>
          <cell r="U1987">
            <v>5058000</v>
          </cell>
          <cell r="V1987">
            <v>4846000000000</v>
          </cell>
        </row>
        <row r="1988">
          <cell r="B1988" t="str">
            <v>IPE 750 x 134</v>
          </cell>
          <cell r="C1988">
            <v>134.0916</v>
          </cell>
          <cell r="D1988">
            <v>17060</v>
          </cell>
          <cell r="E1988">
            <v>750</v>
          </cell>
          <cell r="F1988">
            <v>264</v>
          </cell>
          <cell r="G1988">
            <v>12</v>
          </cell>
          <cell r="H1988">
            <v>15.5</v>
          </cell>
          <cell r="J1988">
            <v>17</v>
          </cell>
          <cell r="K1988">
            <v>8.5161290322580641</v>
          </cell>
          <cell r="L1988">
            <v>57.083333333333336</v>
          </cell>
          <cell r="M1988">
            <v>1507000000</v>
          </cell>
          <cell r="N1988">
            <v>4644000</v>
          </cell>
          <cell r="O1988">
            <v>4018000</v>
          </cell>
          <cell r="P1988">
            <v>297</v>
          </cell>
          <cell r="Q1988">
            <v>47880000</v>
          </cell>
          <cell r="R1988">
            <v>570000</v>
          </cell>
          <cell r="S1988">
            <v>362000</v>
          </cell>
          <cell r="T1988">
            <v>53</v>
          </cell>
          <cell r="U1988">
            <v>1196000</v>
          </cell>
          <cell r="V1988">
            <v>6440000000000</v>
          </cell>
        </row>
        <row r="1989">
          <cell r="B1989" t="str">
            <v>IPE 750 x 147</v>
          </cell>
          <cell r="C1989">
            <v>147.375</v>
          </cell>
          <cell r="D1989">
            <v>18750</v>
          </cell>
          <cell r="E1989">
            <v>753</v>
          </cell>
          <cell r="F1989">
            <v>265</v>
          </cell>
          <cell r="G1989">
            <v>13.2</v>
          </cell>
          <cell r="H1989">
            <v>17</v>
          </cell>
          <cell r="J1989">
            <v>17</v>
          </cell>
          <cell r="K1989">
            <v>7.7941176470588234</v>
          </cell>
          <cell r="L1989">
            <v>51.893939393939398</v>
          </cell>
          <cell r="M1989">
            <v>1661000000</v>
          </cell>
          <cell r="N1989">
            <v>5110000</v>
          </cell>
          <cell r="O1989">
            <v>4411000</v>
          </cell>
          <cell r="P1989">
            <v>298</v>
          </cell>
          <cell r="Q1989">
            <v>52890000</v>
          </cell>
          <cell r="R1989">
            <v>631000</v>
          </cell>
          <cell r="S1989">
            <v>399000</v>
          </cell>
          <cell r="T1989">
            <v>53.099999999999994</v>
          </cell>
          <cell r="U1989">
            <v>1571000</v>
          </cell>
          <cell r="V1989">
            <v>7141000000000</v>
          </cell>
        </row>
        <row r="1990">
          <cell r="B1990" t="str">
            <v>IPE 750 x 173</v>
          </cell>
          <cell r="C1990">
            <v>173.9418</v>
          </cell>
          <cell r="D1990">
            <v>22130</v>
          </cell>
          <cell r="E1990">
            <v>762</v>
          </cell>
          <cell r="F1990">
            <v>267</v>
          </cell>
          <cell r="G1990">
            <v>14.4</v>
          </cell>
          <cell r="H1990">
            <v>21.6</v>
          </cell>
          <cell r="J1990">
            <v>17</v>
          </cell>
          <cell r="K1990">
            <v>6.1805555555555554</v>
          </cell>
          <cell r="L1990">
            <v>47.55555555555555</v>
          </cell>
          <cell r="M1990">
            <v>2058000000</v>
          </cell>
          <cell r="N1990">
            <v>6218000</v>
          </cell>
          <cell r="O1990">
            <v>5402000</v>
          </cell>
          <cell r="P1990">
            <v>305</v>
          </cell>
          <cell r="Q1990">
            <v>68730000</v>
          </cell>
          <cell r="R1990">
            <v>810000</v>
          </cell>
          <cell r="S1990">
            <v>515000</v>
          </cell>
          <cell r="T1990">
            <v>55.7</v>
          </cell>
          <cell r="U1990">
            <v>2704000</v>
          </cell>
          <cell r="V1990">
            <v>9391000000000</v>
          </cell>
        </row>
        <row r="1991">
          <cell r="B1991" t="str">
            <v>IPE 750 x 196</v>
          </cell>
          <cell r="C1991">
            <v>197.12880000000001</v>
          </cell>
          <cell r="D1991">
            <v>25080</v>
          </cell>
          <cell r="E1991">
            <v>770</v>
          </cell>
          <cell r="F1991">
            <v>268</v>
          </cell>
          <cell r="G1991">
            <v>15.6</v>
          </cell>
          <cell r="H1991">
            <v>25.4</v>
          </cell>
          <cell r="J1991">
            <v>17</v>
          </cell>
          <cell r="K1991">
            <v>5.2755905511811028</v>
          </cell>
          <cell r="L1991">
            <v>43.923076923076927</v>
          </cell>
          <cell r="M1991">
            <v>2403000000</v>
          </cell>
          <cell r="N1991">
            <v>7174000</v>
          </cell>
          <cell r="O1991">
            <v>6241000</v>
          </cell>
          <cell r="P1991">
            <v>310</v>
          </cell>
          <cell r="Q1991">
            <v>81750000</v>
          </cell>
          <cell r="R1991">
            <v>959000</v>
          </cell>
          <cell r="S1991">
            <v>610000</v>
          </cell>
          <cell r="T1991">
            <v>57.1</v>
          </cell>
          <cell r="U1991">
            <v>4059000</v>
          </cell>
          <cell r="V1991">
            <v>11290000000000</v>
          </cell>
        </row>
        <row r="1992">
          <cell r="B1992" t="str">
            <v>IPE 750 x 220</v>
          </cell>
          <cell r="C1992">
            <v>220.63020000000003</v>
          </cell>
          <cell r="D1992">
            <v>28070</v>
          </cell>
          <cell r="E1992">
            <v>779</v>
          </cell>
          <cell r="F1992">
            <v>266</v>
          </cell>
          <cell r="G1992">
            <v>16.5</v>
          </cell>
          <cell r="H1992">
            <v>30</v>
          </cell>
          <cell r="J1992">
            <v>17</v>
          </cell>
          <cell r="K1992">
            <v>4.4333333333333336</v>
          </cell>
          <cell r="L1992">
            <v>41.515151515151516</v>
          </cell>
          <cell r="M1992">
            <v>2782000000</v>
          </cell>
          <cell r="N1992">
            <v>8198000</v>
          </cell>
          <cell r="O1992">
            <v>7143000</v>
          </cell>
          <cell r="P1992">
            <v>314.8</v>
          </cell>
          <cell r="Q1992">
            <v>94400000</v>
          </cell>
          <cell r="R1992">
            <v>1113000</v>
          </cell>
          <cell r="S1992">
            <v>709900</v>
          </cell>
          <cell r="T1992">
            <v>58</v>
          </cell>
          <cell r="U1992">
            <v>6071000</v>
          </cell>
          <cell r="V1992">
            <v>13200000000000</v>
          </cell>
        </row>
        <row r="1993">
          <cell r="B1993" t="str">
            <v>HE 100 AA</v>
          </cell>
          <cell r="C1993">
            <v>12.261600000000001</v>
          </cell>
          <cell r="D1993">
            <v>1560</v>
          </cell>
          <cell r="E1993">
            <v>91</v>
          </cell>
          <cell r="F1993">
            <v>100</v>
          </cell>
          <cell r="G1993">
            <v>4.2</v>
          </cell>
          <cell r="H1993">
            <v>5.5</v>
          </cell>
          <cell r="J1993">
            <v>12</v>
          </cell>
          <cell r="K1993">
            <v>9.0909090909090917</v>
          </cell>
          <cell r="L1993">
            <v>13.333333333333332</v>
          </cell>
          <cell r="M1993">
            <v>2365000</v>
          </cell>
          <cell r="N1993">
            <v>58360</v>
          </cell>
          <cell r="O1993">
            <v>51980</v>
          </cell>
          <cell r="P1993">
            <v>38.9</v>
          </cell>
          <cell r="Q1993">
            <v>920600</v>
          </cell>
          <cell r="R1993">
            <v>28440</v>
          </cell>
          <cell r="S1993">
            <v>18410</v>
          </cell>
          <cell r="T1993">
            <v>24.3</v>
          </cell>
          <cell r="U1993">
            <v>23254.446106334704</v>
          </cell>
          <cell r="V1993">
            <v>1680000000</v>
          </cell>
        </row>
        <row r="1994">
          <cell r="B1994" t="str">
            <v>HE 100 A</v>
          </cell>
          <cell r="C1994">
            <v>16.6632</v>
          </cell>
          <cell r="D1994">
            <v>2120</v>
          </cell>
          <cell r="E1994">
            <v>96</v>
          </cell>
          <cell r="F1994">
            <v>100</v>
          </cell>
          <cell r="G1994">
            <v>5</v>
          </cell>
          <cell r="H1994">
            <v>8</v>
          </cell>
          <cell r="J1994">
            <v>12</v>
          </cell>
          <cell r="K1994">
            <v>6.25</v>
          </cell>
          <cell r="L1994">
            <v>11.2</v>
          </cell>
          <cell r="M1994">
            <v>3492000</v>
          </cell>
          <cell r="N1994">
            <v>83010</v>
          </cell>
          <cell r="O1994">
            <v>72760</v>
          </cell>
          <cell r="P1994">
            <v>40.599999999999994</v>
          </cell>
          <cell r="Q1994">
            <v>1338000</v>
          </cell>
          <cell r="R1994">
            <v>41140</v>
          </cell>
          <cell r="S1994">
            <v>26760</v>
          </cell>
          <cell r="T1994">
            <v>25.099999999999998</v>
          </cell>
          <cell r="U1994">
            <v>52835.147261937658</v>
          </cell>
          <cell r="V1994">
            <v>2580000000</v>
          </cell>
        </row>
        <row r="1995">
          <cell r="B1995" t="str">
            <v>HE 100 B</v>
          </cell>
          <cell r="C1995">
            <v>20.436000000000003</v>
          </cell>
          <cell r="D1995">
            <v>2600</v>
          </cell>
          <cell r="E1995">
            <v>100</v>
          </cell>
          <cell r="F1995">
            <v>100</v>
          </cell>
          <cell r="G1995">
            <v>6</v>
          </cell>
          <cell r="H1995">
            <v>10</v>
          </cell>
          <cell r="J1995">
            <v>12</v>
          </cell>
          <cell r="K1995">
            <v>5</v>
          </cell>
          <cell r="L1995">
            <v>9.3333333333333339</v>
          </cell>
          <cell r="M1995">
            <v>4495000</v>
          </cell>
          <cell r="N1995">
            <v>104200</v>
          </cell>
          <cell r="O1995">
            <v>89910</v>
          </cell>
          <cell r="P1995">
            <v>41.6</v>
          </cell>
          <cell r="Q1995">
            <v>1673000</v>
          </cell>
          <cell r="R1995">
            <v>51420</v>
          </cell>
          <cell r="S1995">
            <v>33450</v>
          </cell>
          <cell r="T1995">
            <v>25.299999999999997</v>
          </cell>
          <cell r="U1995">
            <v>93309.027119109</v>
          </cell>
          <cell r="V1995">
            <v>3380000000</v>
          </cell>
        </row>
        <row r="1996">
          <cell r="B1996" t="str">
            <v>HE 100 C</v>
          </cell>
          <cell r="C1996">
            <v>30.889799999999997</v>
          </cell>
          <cell r="D1996">
            <v>3929.9999999999995</v>
          </cell>
          <cell r="E1996">
            <v>110</v>
          </cell>
          <cell r="F1996">
            <v>103</v>
          </cell>
          <cell r="G1996">
            <v>9</v>
          </cell>
          <cell r="H1996">
            <v>15</v>
          </cell>
          <cell r="J1996">
            <v>12</v>
          </cell>
          <cell r="K1996">
            <v>3.4333333333333331</v>
          </cell>
          <cell r="L1996">
            <v>6.2222222222222223</v>
          </cell>
          <cell r="M1996">
            <v>7587000</v>
          </cell>
          <cell r="N1996">
            <v>165700</v>
          </cell>
          <cell r="O1996">
            <v>137900</v>
          </cell>
          <cell r="P1996">
            <v>43.9</v>
          </cell>
          <cell r="Q1996">
            <v>2743000</v>
          </cell>
          <cell r="R1996">
            <v>82070</v>
          </cell>
          <cell r="S1996">
            <v>53270</v>
          </cell>
          <cell r="T1996">
            <v>26.400000000000002</v>
          </cell>
          <cell r="U1996">
            <v>291097.5925807709</v>
          </cell>
          <cell r="V1996">
            <v>6190000000</v>
          </cell>
        </row>
        <row r="1997">
          <cell r="B1997" t="str">
            <v>HE 100 M</v>
          </cell>
          <cell r="C1997">
            <v>41.815200000000004</v>
          </cell>
          <cell r="D1997">
            <v>5320</v>
          </cell>
          <cell r="E1997">
            <v>120</v>
          </cell>
          <cell r="F1997">
            <v>106</v>
          </cell>
          <cell r="G1997">
            <v>12</v>
          </cell>
          <cell r="H1997">
            <v>20</v>
          </cell>
          <cell r="J1997">
            <v>12</v>
          </cell>
          <cell r="K1997">
            <v>2.65</v>
          </cell>
          <cell r="L1997">
            <v>4.666666666666667</v>
          </cell>
          <cell r="M1997">
            <v>11430000</v>
          </cell>
          <cell r="N1997">
            <v>235800</v>
          </cell>
          <cell r="O1997">
            <v>190400</v>
          </cell>
          <cell r="P1997">
            <v>46.3</v>
          </cell>
          <cell r="Q1997">
            <v>3992000</v>
          </cell>
          <cell r="R1997">
            <v>116300</v>
          </cell>
          <cell r="S1997">
            <v>75310</v>
          </cell>
          <cell r="T1997">
            <v>27.400000000000002</v>
          </cell>
          <cell r="U1997">
            <v>672378.93121248088</v>
          </cell>
          <cell r="V1997">
            <v>9930000000</v>
          </cell>
        </row>
        <row r="1998">
          <cell r="B1998" t="str">
            <v>HE 120 AA</v>
          </cell>
          <cell r="C1998">
            <v>14.619600000000004</v>
          </cell>
          <cell r="D1998">
            <v>1860.0000000000002</v>
          </cell>
          <cell r="E1998">
            <v>109</v>
          </cell>
          <cell r="F1998">
            <v>120</v>
          </cell>
          <cell r="G1998">
            <v>4.2</v>
          </cell>
          <cell r="H1998">
            <v>5.5</v>
          </cell>
          <cell r="J1998">
            <v>12</v>
          </cell>
          <cell r="K1998">
            <v>10.909090909090908</v>
          </cell>
          <cell r="L1998">
            <v>17.619047619047617</v>
          </cell>
          <cell r="M1998">
            <v>4134000</v>
          </cell>
          <cell r="N1998">
            <v>84120</v>
          </cell>
          <cell r="O1998">
            <v>75850</v>
          </cell>
          <cell r="P1998">
            <v>47.199999999999996</v>
          </cell>
          <cell r="Q1998">
            <v>1588000</v>
          </cell>
          <cell r="R1998">
            <v>40620</v>
          </cell>
          <cell r="S1998">
            <v>26470</v>
          </cell>
          <cell r="T1998">
            <v>29.3</v>
          </cell>
          <cell r="U1998">
            <v>25917.307439668039</v>
          </cell>
          <cell r="V1998">
            <v>4240000000</v>
          </cell>
        </row>
        <row r="1999">
          <cell r="B1999" t="str">
            <v>HE 120 A</v>
          </cell>
          <cell r="C1999">
            <v>19.885800000000003</v>
          </cell>
          <cell r="D1999">
            <v>2530</v>
          </cell>
          <cell r="E1999">
            <v>114</v>
          </cell>
          <cell r="F1999">
            <v>120</v>
          </cell>
          <cell r="G1999">
            <v>5</v>
          </cell>
          <cell r="H1999">
            <v>8</v>
          </cell>
          <cell r="J1999">
            <v>12</v>
          </cell>
          <cell r="K1999">
            <v>7.5</v>
          </cell>
          <cell r="L1999">
            <v>14.8</v>
          </cell>
          <cell r="M1999">
            <v>6062000</v>
          </cell>
          <cell r="N1999">
            <v>119500</v>
          </cell>
          <cell r="O1999">
            <v>106300</v>
          </cell>
          <cell r="P1999">
            <v>48.9</v>
          </cell>
          <cell r="Q1999">
            <v>2309000</v>
          </cell>
          <cell r="R1999">
            <v>58850</v>
          </cell>
          <cell r="S1999">
            <v>38480</v>
          </cell>
          <cell r="T1999">
            <v>30.2</v>
          </cell>
          <cell r="U1999">
            <v>60411.81392860433</v>
          </cell>
          <cell r="V1999">
            <v>6470000000</v>
          </cell>
        </row>
        <row r="2000">
          <cell r="B2000" t="str">
            <v>HE 120 B</v>
          </cell>
          <cell r="C2000">
            <v>26.724000000000004</v>
          </cell>
          <cell r="D2000">
            <v>3400</v>
          </cell>
          <cell r="E2000">
            <v>120</v>
          </cell>
          <cell r="F2000">
            <v>120</v>
          </cell>
          <cell r="G2000">
            <v>6.5</v>
          </cell>
          <cell r="H2000">
            <v>11</v>
          </cell>
          <cell r="J2000">
            <v>12</v>
          </cell>
          <cell r="K2000">
            <v>5.4545454545454541</v>
          </cell>
          <cell r="L2000">
            <v>11.384615384615385</v>
          </cell>
          <cell r="M2000">
            <v>8644000</v>
          </cell>
          <cell r="N2000">
            <v>165200</v>
          </cell>
          <cell r="O2000">
            <v>144100</v>
          </cell>
          <cell r="P2000">
            <v>50.4</v>
          </cell>
          <cell r="Q2000">
            <v>3175000</v>
          </cell>
          <cell r="R2000">
            <v>80970</v>
          </cell>
          <cell r="S2000">
            <v>52920</v>
          </cell>
          <cell r="T2000">
            <v>30.6</v>
          </cell>
          <cell r="U2000">
            <v>139345.65277747388</v>
          </cell>
          <cell r="V2000">
            <v>9410000000</v>
          </cell>
        </row>
        <row r="2001">
          <cell r="B2001" t="str">
            <v>HE 120 C</v>
          </cell>
          <cell r="C2001">
            <v>39.221400000000003</v>
          </cell>
          <cell r="D2001">
            <v>4990</v>
          </cell>
          <cell r="E2001">
            <v>130</v>
          </cell>
          <cell r="F2001">
            <v>123</v>
          </cell>
          <cell r="G2001">
            <v>9.5</v>
          </cell>
          <cell r="H2001">
            <v>16</v>
          </cell>
          <cell r="J2001">
            <v>12</v>
          </cell>
          <cell r="K2001">
            <v>3.84375</v>
          </cell>
          <cell r="L2001">
            <v>7.7894736842105265</v>
          </cell>
          <cell r="M2001">
            <v>13880000</v>
          </cell>
          <cell r="N2001">
            <v>252900</v>
          </cell>
          <cell r="O2001">
            <v>213500</v>
          </cell>
          <cell r="P2001">
            <v>52.699999999999996</v>
          </cell>
          <cell r="Q2001">
            <v>4976000</v>
          </cell>
          <cell r="R2001">
            <v>124100</v>
          </cell>
          <cell r="S2001">
            <v>80920</v>
          </cell>
          <cell r="T2001">
            <v>31.5</v>
          </cell>
          <cell r="U2001">
            <v>407276.42752493714</v>
          </cell>
          <cell r="V2001">
            <v>16170000000.000002</v>
          </cell>
        </row>
        <row r="2002">
          <cell r="B2002" t="str">
            <v>HE 120 M</v>
          </cell>
          <cell r="C2002">
            <v>52.190400000000011</v>
          </cell>
          <cell r="D2002">
            <v>6640.0000000000009</v>
          </cell>
          <cell r="E2002">
            <v>140</v>
          </cell>
          <cell r="F2002">
            <v>126</v>
          </cell>
          <cell r="G2002">
            <v>12.5</v>
          </cell>
          <cell r="H2002">
            <v>21</v>
          </cell>
          <cell r="J2002">
            <v>12</v>
          </cell>
          <cell r="K2002">
            <v>3</v>
          </cell>
          <cell r="L2002">
            <v>5.92</v>
          </cell>
          <cell r="M2002">
            <v>20180000</v>
          </cell>
          <cell r="N2002">
            <v>350600</v>
          </cell>
          <cell r="O2002">
            <v>288200</v>
          </cell>
          <cell r="P2002">
            <v>55.099999999999994</v>
          </cell>
          <cell r="Q2002">
            <v>7028000</v>
          </cell>
          <cell r="R2002">
            <v>171600</v>
          </cell>
          <cell r="S2002">
            <v>111600</v>
          </cell>
          <cell r="T2002">
            <v>32.5</v>
          </cell>
          <cell r="U2002">
            <v>905155.55831909704</v>
          </cell>
          <cell r="V2002">
            <v>24790000000</v>
          </cell>
        </row>
        <row r="2003">
          <cell r="B2003" t="str">
            <v>HE 140 AA</v>
          </cell>
          <cell r="C2003">
            <v>18.078000000000003</v>
          </cell>
          <cell r="D2003">
            <v>2300</v>
          </cell>
          <cell r="E2003">
            <v>128</v>
          </cell>
          <cell r="F2003">
            <v>140</v>
          </cell>
          <cell r="G2003">
            <v>4.3</v>
          </cell>
          <cell r="H2003">
            <v>6</v>
          </cell>
          <cell r="J2003">
            <v>12</v>
          </cell>
          <cell r="K2003">
            <v>11.666666666666666</v>
          </cell>
          <cell r="L2003">
            <v>21.395348837209305</v>
          </cell>
          <cell r="M2003">
            <v>7195000</v>
          </cell>
          <cell r="N2003">
            <v>123800</v>
          </cell>
          <cell r="O2003">
            <v>112400</v>
          </cell>
          <cell r="P2003">
            <v>55.9</v>
          </cell>
          <cell r="Q2003">
            <v>2748000</v>
          </cell>
          <cell r="R2003">
            <v>59930</v>
          </cell>
          <cell r="S2003">
            <v>39260</v>
          </cell>
          <cell r="T2003">
            <v>34.5</v>
          </cell>
          <cell r="U2003">
            <v>34339.031436124373</v>
          </cell>
          <cell r="V2003">
            <v>10210000000</v>
          </cell>
        </row>
        <row r="2004">
          <cell r="B2004" t="str">
            <v>HE 140 A</v>
          </cell>
          <cell r="C2004">
            <v>24.680400000000002</v>
          </cell>
          <cell r="D2004">
            <v>3140</v>
          </cell>
          <cell r="E2004">
            <v>133</v>
          </cell>
          <cell r="F2004">
            <v>140</v>
          </cell>
          <cell r="G2004">
            <v>5.5</v>
          </cell>
          <cell r="H2004">
            <v>8.5</v>
          </cell>
          <cell r="J2004">
            <v>12</v>
          </cell>
          <cell r="K2004">
            <v>8.235294117647058</v>
          </cell>
          <cell r="L2004">
            <v>16.727272727272727</v>
          </cell>
          <cell r="M2004">
            <v>10330000</v>
          </cell>
          <cell r="N2004">
            <v>173500</v>
          </cell>
          <cell r="O2004">
            <v>155400</v>
          </cell>
          <cell r="P2004">
            <v>57.300000000000004</v>
          </cell>
          <cell r="Q2004">
            <v>3893000</v>
          </cell>
          <cell r="R2004">
            <v>84850</v>
          </cell>
          <cell r="S2004">
            <v>55620</v>
          </cell>
          <cell r="T2004">
            <v>35.200000000000003</v>
          </cell>
          <cell r="U2004">
            <v>81016.63584879569</v>
          </cell>
          <cell r="V2004">
            <v>15060000000</v>
          </cell>
        </row>
        <row r="2005">
          <cell r="B2005" t="str">
            <v>HE 140 B</v>
          </cell>
          <cell r="C2005">
            <v>33.798000000000002</v>
          </cell>
          <cell r="D2005">
            <v>4300</v>
          </cell>
          <cell r="E2005">
            <v>140</v>
          </cell>
          <cell r="F2005">
            <v>140</v>
          </cell>
          <cell r="G2005">
            <v>7</v>
          </cell>
          <cell r="H2005">
            <v>12</v>
          </cell>
          <cell r="J2005">
            <v>12</v>
          </cell>
          <cell r="K2005">
            <v>5.833333333333333</v>
          </cell>
          <cell r="L2005">
            <v>13.142857142857142</v>
          </cell>
          <cell r="M2005">
            <v>15090000</v>
          </cell>
          <cell r="N2005">
            <v>245400</v>
          </cell>
          <cell r="O2005">
            <v>215600</v>
          </cell>
          <cell r="P2005">
            <v>59.3</v>
          </cell>
          <cell r="Q2005">
            <v>5497000</v>
          </cell>
          <cell r="R2005">
            <v>119800</v>
          </cell>
          <cell r="S2005">
            <v>78520</v>
          </cell>
          <cell r="T2005">
            <v>35.799999999999997</v>
          </cell>
          <cell r="U2005">
            <v>201567.24240247672</v>
          </cell>
          <cell r="V2005">
            <v>22480000000</v>
          </cell>
        </row>
        <row r="2006">
          <cell r="B2006" t="str">
            <v>HE 140 C</v>
          </cell>
          <cell r="C2006">
            <v>48.339000000000006</v>
          </cell>
          <cell r="D2006">
            <v>6150</v>
          </cell>
          <cell r="E2006">
            <v>150</v>
          </cell>
          <cell r="F2006">
            <v>143</v>
          </cell>
          <cell r="G2006">
            <v>10</v>
          </cell>
          <cell r="H2006">
            <v>17</v>
          </cell>
          <cell r="J2006">
            <v>12</v>
          </cell>
          <cell r="K2006">
            <v>4.2058823529411766</v>
          </cell>
          <cell r="L2006">
            <v>9.1999999999999993</v>
          </cell>
          <cell r="M2006">
            <v>23300000</v>
          </cell>
          <cell r="N2006">
            <v>363800</v>
          </cell>
          <cell r="O2006">
            <v>310600</v>
          </cell>
          <cell r="P2006">
            <v>61.5</v>
          </cell>
          <cell r="Q2006">
            <v>8302000</v>
          </cell>
          <cell r="R2006">
            <v>177600</v>
          </cell>
          <cell r="S2006">
            <v>116100</v>
          </cell>
          <cell r="T2006">
            <v>36.700000000000003</v>
          </cell>
          <cell r="U2006">
            <v>553768.46303017461</v>
          </cell>
          <cell r="V2006">
            <v>36710000000</v>
          </cell>
        </row>
        <row r="2007">
          <cell r="B2007" t="str">
            <v>HE 140 M</v>
          </cell>
          <cell r="C2007">
            <v>63.351599999999998</v>
          </cell>
          <cell r="D2007">
            <v>8059.9999999999991</v>
          </cell>
          <cell r="E2007">
            <v>160</v>
          </cell>
          <cell r="F2007">
            <v>146</v>
          </cell>
          <cell r="G2007">
            <v>13</v>
          </cell>
          <cell r="H2007">
            <v>22</v>
          </cell>
          <cell r="J2007">
            <v>12</v>
          </cell>
          <cell r="K2007">
            <v>3.3181818181818183</v>
          </cell>
          <cell r="L2007">
            <v>7.0769230769230766</v>
          </cell>
          <cell r="M2007">
            <v>32910000</v>
          </cell>
          <cell r="N2007">
            <v>493800</v>
          </cell>
          <cell r="O2007">
            <v>411400</v>
          </cell>
          <cell r="P2007">
            <v>63.9</v>
          </cell>
          <cell r="Q2007">
            <v>11440000</v>
          </cell>
          <cell r="R2007">
            <v>240500</v>
          </cell>
          <cell r="S2007">
            <v>156800</v>
          </cell>
          <cell r="T2007">
            <v>37.700000000000003</v>
          </cell>
          <cell r="U2007">
            <v>1186658.4632075001</v>
          </cell>
          <cell r="V2007">
            <v>54330000000</v>
          </cell>
        </row>
        <row r="2008">
          <cell r="B2008" t="str">
            <v>HE 160 AA</v>
          </cell>
          <cell r="C2008">
            <v>23.894400000000001</v>
          </cell>
          <cell r="D2008">
            <v>3040</v>
          </cell>
          <cell r="E2008">
            <v>148</v>
          </cell>
          <cell r="F2008">
            <v>160</v>
          </cell>
          <cell r="G2008">
            <v>4.5</v>
          </cell>
          <cell r="H2008">
            <v>7</v>
          </cell>
          <cell r="J2008">
            <v>15</v>
          </cell>
          <cell r="K2008">
            <v>11.428571428571429</v>
          </cell>
          <cell r="L2008">
            <v>23.111111111111111</v>
          </cell>
          <cell r="M2008">
            <v>12830000</v>
          </cell>
          <cell r="N2008">
            <v>190400</v>
          </cell>
          <cell r="O2008">
            <v>173400</v>
          </cell>
          <cell r="P2008">
            <v>65</v>
          </cell>
          <cell r="Q2008">
            <v>4787000</v>
          </cell>
          <cell r="R2008">
            <v>91360</v>
          </cell>
          <cell r="S2008">
            <v>59840</v>
          </cell>
          <cell r="T2008">
            <v>39.700000000000003</v>
          </cell>
          <cell r="U2008">
            <v>64317.809526968187</v>
          </cell>
          <cell r="V2008">
            <v>23750000000</v>
          </cell>
        </row>
        <row r="2009">
          <cell r="B2009" t="str">
            <v>HE 160 A</v>
          </cell>
          <cell r="C2009">
            <v>30.4968</v>
          </cell>
          <cell r="D2009">
            <v>3879.9999999999995</v>
          </cell>
          <cell r="E2009">
            <v>152</v>
          </cell>
          <cell r="F2009">
            <v>160</v>
          </cell>
          <cell r="G2009">
            <v>6</v>
          </cell>
          <cell r="H2009">
            <v>9</v>
          </cell>
          <cell r="J2009">
            <v>15</v>
          </cell>
          <cell r="K2009">
            <v>8.8888888888888893</v>
          </cell>
          <cell r="L2009">
            <v>17.333333333333332</v>
          </cell>
          <cell r="M2009">
            <v>16730000</v>
          </cell>
          <cell r="N2009">
            <v>245100</v>
          </cell>
          <cell r="O2009">
            <v>220100</v>
          </cell>
          <cell r="P2009">
            <v>65.7</v>
          </cell>
          <cell r="Q2009">
            <v>6156000</v>
          </cell>
          <cell r="R2009">
            <v>117600</v>
          </cell>
          <cell r="S2009">
            <v>76950</v>
          </cell>
          <cell r="T2009">
            <v>39.799999999999997</v>
          </cell>
          <cell r="U2009">
            <v>120982.65500350125</v>
          </cell>
          <cell r="V2009">
            <v>31410000000</v>
          </cell>
        </row>
        <row r="2010">
          <cell r="B2010" t="str">
            <v>HE 160 B</v>
          </cell>
          <cell r="C2010">
            <v>42.6798</v>
          </cell>
          <cell r="D2010">
            <v>5430</v>
          </cell>
          <cell r="E2010">
            <v>160</v>
          </cell>
          <cell r="F2010">
            <v>160</v>
          </cell>
          <cell r="G2010">
            <v>8</v>
          </cell>
          <cell r="H2010">
            <v>13</v>
          </cell>
          <cell r="J2010">
            <v>15</v>
          </cell>
          <cell r="K2010">
            <v>6.1538461538461542</v>
          </cell>
          <cell r="L2010">
            <v>13</v>
          </cell>
          <cell r="M2010">
            <v>24920000</v>
          </cell>
          <cell r="N2010">
            <v>354000</v>
          </cell>
          <cell r="O2010">
            <v>311500</v>
          </cell>
          <cell r="P2010">
            <v>67.8</v>
          </cell>
          <cell r="Q2010">
            <v>8892000</v>
          </cell>
          <cell r="R2010">
            <v>170000</v>
          </cell>
          <cell r="S2010">
            <v>111200</v>
          </cell>
          <cell r="T2010">
            <v>40.5</v>
          </cell>
          <cell r="U2010">
            <v>312736.3036576329</v>
          </cell>
          <cell r="V2010">
            <v>47940000000</v>
          </cell>
        </row>
        <row r="2011">
          <cell r="B2011" t="str">
            <v>HE 160 C</v>
          </cell>
          <cell r="C2011">
            <v>59.264400000000009</v>
          </cell>
          <cell r="D2011">
            <v>7540.0000000000009</v>
          </cell>
          <cell r="E2011">
            <v>170</v>
          </cell>
          <cell r="F2011">
            <v>163</v>
          </cell>
          <cell r="G2011">
            <v>11</v>
          </cell>
          <cell r="H2011">
            <v>18</v>
          </cell>
          <cell r="J2011">
            <v>15</v>
          </cell>
          <cell r="K2011">
            <v>4.5277777777777777</v>
          </cell>
          <cell r="L2011">
            <v>9.454545454545455</v>
          </cell>
          <cell r="M2011">
            <v>37040000</v>
          </cell>
          <cell r="N2011">
            <v>507600</v>
          </cell>
          <cell r="O2011">
            <v>435700</v>
          </cell>
          <cell r="P2011">
            <v>70.099999999999994</v>
          </cell>
          <cell r="Q2011">
            <v>13020000</v>
          </cell>
          <cell r="R2011">
            <v>244800</v>
          </cell>
          <cell r="S2011">
            <v>159800</v>
          </cell>
          <cell r="T2011">
            <v>41.5</v>
          </cell>
          <cell r="U2011">
            <v>786927.1933247291</v>
          </cell>
          <cell r="V2011">
            <v>75220000000</v>
          </cell>
        </row>
        <row r="2012">
          <cell r="B2012" t="str">
            <v>HE 160 M</v>
          </cell>
          <cell r="C2012">
            <v>76.320600000000013</v>
          </cell>
          <cell r="D2012">
            <v>9710</v>
          </cell>
          <cell r="E2012">
            <v>180</v>
          </cell>
          <cell r="F2012">
            <v>166</v>
          </cell>
          <cell r="G2012">
            <v>14</v>
          </cell>
          <cell r="H2012">
            <v>23</v>
          </cell>
          <cell r="J2012">
            <v>15</v>
          </cell>
          <cell r="K2012">
            <v>3.6086956521739131</v>
          </cell>
          <cell r="L2012">
            <v>7.4285714285714288</v>
          </cell>
          <cell r="M2012">
            <v>50980000</v>
          </cell>
          <cell r="N2012">
            <v>674600</v>
          </cell>
          <cell r="O2012">
            <v>566500</v>
          </cell>
          <cell r="P2012">
            <v>72.5</v>
          </cell>
          <cell r="Q2012">
            <v>17590000</v>
          </cell>
          <cell r="R2012">
            <v>325500</v>
          </cell>
          <cell r="S2012">
            <v>211900</v>
          </cell>
          <cell r="T2012">
            <v>42.599999999999994</v>
          </cell>
          <cell r="U2012">
            <v>1605914.6329965757</v>
          </cell>
          <cell r="V2012">
            <v>108100000000</v>
          </cell>
        </row>
        <row r="2013">
          <cell r="B2013" t="str">
            <v>HE 180 AA</v>
          </cell>
          <cell r="C2013">
            <v>28.689000000000004</v>
          </cell>
          <cell r="D2013">
            <v>3650</v>
          </cell>
          <cell r="E2013">
            <v>167</v>
          </cell>
          <cell r="F2013">
            <v>180</v>
          </cell>
          <cell r="G2013">
            <v>5</v>
          </cell>
          <cell r="H2013">
            <v>7.5</v>
          </cell>
          <cell r="J2013">
            <v>15</v>
          </cell>
          <cell r="K2013">
            <v>12</v>
          </cell>
          <cell r="L2013">
            <v>24.4</v>
          </cell>
          <cell r="M2013">
            <v>19670000</v>
          </cell>
          <cell r="N2013">
            <v>258200</v>
          </cell>
          <cell r="O2013">
            <v>235600</v>
          </cell>
          <cell r="P2013">
            <v>73.400000000000006</v>
          </cell>
          <cell r="Q2013">
            <v>7300000</v>
          </cell>
          <cell r="R2013">
            <v>123600</v>
          </cell>
          <cell r="S2013">
            <v>81110</v>
          </cell>
          <cell r="T2013">
            <v>44.699999999999996</v>
          </cell>
          <cell r="U2013">
            <v>83145.740738751716</v>
          </cell>
          <cell r="V2013">
            <v>46360000000</v>
          </cell>
        </row>
        <row r="2014">
          <cell r="B2014" t="str">
            <v>HE 180 A</v>
          </cell>
          <cell r="C2014">
            <v>35.605800000000002</v>
          </cell>
          <cell r="D2014">
            <v>4530</v>
          </cell>
          <cell r="E2014">
            <v>171</v>
          </cell>
          <cell r="F2014">
            <v>180</v>
          </cell>
          <cell r="G2014">
            <v>6</v>
          </cell>
          <cell r="H2014">
            <v>9.5</v>
          </cell>
          <cell r="J2014">
            <v>15</v>
          </cell>
          <cell r="K2014">
            <v>9.473684210526315</v>
          </cell>
          <cell r="L2014">
            <v>20.333333333333332</v>
          </cell>
          <cell r="M2014">
            <v>25100000</v>
          </cell>
          <cell r="N2014">
            <v>324900</v>
          </cell>
          <cell r="O2014">
            <v>293600</v>
          </cell>
          <cell r="P2014">
            <v>74.5</v>
          </cell>
          <cell r="Q2014">
            <v>9246000</v>
          </cell>
          <cell r="R2014">
            <v>156500</v>
          </cell>
          <cell r="S2014">
            <v>102700</v>
          </cell>
          <cell r="T2014">
            <v>45.199999999999996</v>
          </cell>
          <cell r="U2014">
            <v>148898.71542266055</v>
          </cell>
          <cell r="V2014">
            <v>60210000000</v>
          </cell>
        </row>
        <row r="2015">
          <cell r="B2015" t="str">
            <v>HE 180 B</v>
          </cell>
          <cell r="C2015">
            <v>51.325800000000001</v>
          </cell>
          <cell r="D2015">
            <v>6530</v>
          </cell>
          <cell r="E2015">
            <v>180</v>
          </cell>
          <cell r="F2015">
            <v>180</v>
          </cell>
          <cell r="G2015">
            <v>8.5</v>
          </cell>
          <cell r="H2015">
            <v>14</v>
          </cell>
          <cell r="J2015">
            <v>15</v>
          </cell>
          <cell r="K2015">
            <v>6.4285714285714288</v>
          </cell>
          <cell r="L2015">
            <v>14.352941176470589</v>
          </cell>
          <cell r="M2015">
            <v>38310000</v>
          </cell>
          <cell r="N2015">
            <v>481400</v>
          </cell>
          <cell r="O2015">
            <v>425700</v>
          </cell>
          <cell r="P2015">
            <v>76.599999999999994</v>
          </cell>
          <cell r="Q2015">
            <v>13630000</v>
          </cell>
          <cell r="R2015">
            <v>231000</v>
          </cell>
          <cell r="S2015">
            <v>151400</v>
          </cell>
          <cell r="T2015">
            <v>45.7</v>
          </cell>
          <cell r="U2015">
            <v>422106.6179562023</v>
          </cell>
          <cell r="V2015">
            <v>93750000000</v>
          </cell>
        </row>
        <row r="2016">
          <cell r="B2016" t="str">
            <v>HE 180 C</v>
          </cell>
          <cell r="C2016">
            <v>69.954000000000008</v>
          </cell>
          <cell r="D2016">
            <v>8900</v>
          </cell>
          <cell r="E2016">
            <v>190</v>
          </cell>
          <cell r="F2016">
            <v>183</v>
          </cell>
          <cell r="G2016">
            <v>11.5</v>
          </cell>
          <cell r="H2016">
            <v>19</v>
          </cell>
          <cell r="J2016">
            <v>15</v>
          </cell>
          <cell r="K2016">
            <v>4.8157894736842106</v>
          </cell>
          <cell r="L2016">
            <v>10.608695652173912</v>
          </cell>
          <cell r="M2016">
            <v>55430000</v>
          </cell>
          <cell r="N2016">
            <v>675000</v>
          </cell>
          <cell r="O2016">
            <v>583400</v>
          </cell>
          <cell r="P2016">
            <v>78.899999999999991</v>
          </cell>
          <cell r="Q2016">
            <v>19440000</v>
          </cell>
          <cell r="R2016">
            <v>324900</v>
          </cell>
          <cell r="S2016">
            <v>212500</v>
          </cell>
          <cell r="T2016">
            <v>46.7</v>
          </cell>
          <cell r="U2016">
            <v>1014696.7061556455</v>
          </cell>
          <cell r="V2016">
            <v>142100000000</v>
          </cell>
        </row>
        <row r="2017">
          <cell r="B2017" t="str">
            <v>HE 180 M</v>
          </cell>
          <cell r="C2017">
            <v>89.05380000000001</v>
          </cell>
          <cell r="D2017">
            <v>11330</v>
          </cell>
          <cell r="E2017">
            <v>200</v>
          </cell>
          <cell r="F2017">
            <v>186</v>
          </cell>
          <cell r="G2017">
            <v>14.5</v>
          </cell>
          <cell r="H2017">
            <v>24</v>
          </cell>
          <cell r="J2017">
            <v>15</v>
          </cell>
          <cell r="K2017">
            <v>3.875</v>
          </cell>
          <cell r="L2017">
            <v>8.4137931034482758</v>
          </cell>
          <cell r="M2017">
            <v>74830000</v>
          </cell>
          <cell r="N2017">
            <v>883400</v>
          </cell>
          <cell r="O2017">
            <v>748300</v>
          </cell>
          <cell r="P2017">
            <v>81.300000000000011</v>
          </cell>
          <cell r="Q2017">
            <v>25800000</v>
          </cell>
          <cell r="R2017">
            <v>425200</v>
          </cell>
          <cell r="S2017">
            <v>277400</v>
          </cell>
          <cell r="T2017">
            <v>47.699999999999996</v>
          </cell>
          <cell r="U2017">
            <v>2011808.1848448541</v>
          </cell>
          <cell r="V2017">
            <v>199300000000</v>
          </cell>
        </row>
        <row r="2018">
          <cell r="B2018" t="str">
            <v>HE 200 AA</v>
          </cell>
          <cell r="C2018">
            <v>34.662600000000005</v>
          </cell>
          <cell r="D2018">
            <v>4410</v>
          </cell>
          <cell r="E2018">
            <v>186</v>
          </cell>
          <cell r="F2018">
            <v>200</v>
          </cell>
          <cell r="G2018">
            <v>5.5</v>
          </cell>
          <cell r="H2018">
            <v>8</v>
          </cell>
          <cell r="J2018">
            <v>18</v>
          </cell>
          <cell r="K2018">
            <v>12.5</v>
          </cell>
          <cell r="L2018">
            <v>24.363636363636363</v>
          </cell>
          <cell r="M2018">
            <v>29440000</v>
          </cell>
          <cell r="N2018">
            <v>347100</v>
          </cell>
          <cell r="O2018">
            <v>316600</v>
          </cell>
          <cell r="P2018">
            <v>81.7</v>
          </cell>
          <cell r="Q2018">
            <v>10680000</v>
          </cell>
          <cell r="R2018">
            <v>163200</v>
          </cell>
          <cell r="S2018">
            <v>106800</v>
          </cell>
          <cell r="T2018">
            <v>49.2</v>
          </cell>
          <cell r="U2018">
            <v>125269.92879268085</v>
          </cell>
          <cell r="V2018">
            <v>84490000000</v>
          </cell>
        </row>
        <row r="2019">
          <cell r="B2019" t="str">
            <v>HE 200 A</v>
          </cell>
          <cell r="C2019">
            <v>42.286800000000007</v>
          </cell>
          <cell r="D2019">
            <v>5380</v>
          </cell>
          <cell r="E2019">
            <v>190</v>
          </cell>
          <cell r="F2019">
            <v>200</v>
          </cell>
          <cell r="G2019">
            <v>6.5</v>
          </cell>
          <cell r="H2019">
            <v>10</v>
          </cell>
          <cell r="J2019">
            <v>18</v>
          </cell>
          <cell r="K2019">
            <v>10</v>
          </cell>
          <cell r="L2019">
            <v>20.615384615384617</v>
          </cell>
          <cell r="M2019">
            <v>36920000</v>
          </cell>
          <cell r="N2019">
            <v>429500</v>
          </cell>
          <cell r="O2019">
            <v>388600</v>
          </cell>
          <cell r="P2019">
            <v>82.8</v>
          </cell>
          <cell r="Q2019">
            <v>13360000</v>
          </cell>
          <cell r="R2019">
            <v>203800</v>
          </cell>
          <cell r="S2019">
            <v>133600</v>
          </cell>
          <cell r="T2019">
            <v>49.800000000000004</v>
          </cell>
          <cell r="U2019">
            <v>210489.02143841051</v>
          </cell>
          <cell r="V2019">
            <v>108000000000</v>
          </cell>
        </row>
        <row r="2020">
          <cell r="B2020" t="str">
            <v>HE 200 B</v>
          </cell>
          <cell r="C2020">
            <v>61.386600000000001</v>
          </cell>
          <cell r="D2020">
            <v>7809.9999999999991</v>
          </cell>
          <cell r="E2020">
            <v>200</v>
          </cell>
          <cell r="F2020">
            <v>200</v>
          </cell>
          <cell r="G2020">
            <v>9</v>
          </cell>
          <cell r="H2020">
            <v>15</v>
          </cell>
          <cell r="J2020">
            <v>18</v>
          </cell>
          <cell r="K2020">
            <v>6.666666666666667</v>
          </cell>
          <cell r="L2020">
            <v>14.888888888888889</v>
          </cell>
          <cell r="M2020">
            <v>56960000</v>
          </cell>
          <cell r="N2020">
            <v>642500</v>
          </cell>
          <cell r="O2020">
            <v>569600</v>
          </cell>
          <cell r="P2020">
            <v>85.399999999999991</v>
          </cell>
          <cell r="Q2020">
            <v>20030000</v>
          </cell>
          <cell r="R2020">
            <v>305800</v>
          </cell>
          <cell r="S2020">
            <v>200300</v>
          </cell>
          <cell r="T2020">
            <v>50.7</v>
          </cell>
          <cell r="U2020">
            <v>597026.94979048939</v>
          </cell>
          <cell r="V2020">
            <v>171100000000</v>
          </cell>
        </row>
        <row r="2021">
          <cell r="B2021" t="str">
            <v>HE 200 C</v>
          </cell>
          <cell r="C2021">
            <v>82.058400000000006</v>
          </cell>
          <cell r="D2021">
            <v>10440</v>
          </cell>
          <cell r="E2021">
            <v>210</v>
          </cell>
          <cell r="F2021">
            <v>203</v>
          </cell>
          <cell r="G2021">
            <v>12</v>
          </cell>
          <cell r="H2021">
            <v>20</v>
          </cell>
          <cell r="J2021">
            <v>18</v>
          </cell>
          <cell r="K2021">
            <v>5.0750000000000002</v>
          </cell>
          <cell r="L2021">
            <v>11.166666666666666</v>
          </cell>
          <cell r="M2021">
            <v>80290000</v>
          </cell>
          <cell r="N2021">
            <v>880600</v>
          </cell>
          <cell r="O2021">
            <v>764700</v>
          </cell>
          <cell r="P2021">
            <v>87.699999999999989</v>
          </cell>
          <cell r="Q2021">
            <v>27940000</v>
          </cell>
          <cell r="R2021">
            <v>421000</v>
          </cell>
          <cell r="S2021">
            <v>275200</v>
          </cell>
          <cell r="T2021">
            <v>51.7</v>
          </cell>
          <cell r="U2021">
            <v>1347907.6678292488</v>
          </cell>
          <cell r="V2021">
            <v>252100000000</v>
          </cell>
        </row>
        <row r="2022">
          <cell r="B2022" t="str">
            <v>HE 200 M</v>
          </cell>
          <cell r="C2022">
            <v>103.20180000000002</v>
          </cell>
          <cell r="D2022">
            <v>13130.000000000002</v>
          </cell>
          <cell r="E2022">
            <v>220</v>
          </cell>
          <cell r="F2022">
            <v>206</v>
          </cell>
          <cell r="G2022">
            <v>15</v>
          </cell>
          <cell r="H2022">
            <v>25</v>
          </cell>
          <cell r="J2022">
            <v>18</v>
          </cell>
          <cell r="K2022">
            <v>4.12</v>
          </cell>
          <cell r="L2022">
            <v>8.9333333333333336</v>
          </cell>
          <cell r="M2022">
            <v>106400000</v>
          </cell>
          <cell r="N2022">
            <v>1135000</v>
          </cell>
          <cell r="O2022">
            <v>967400</v>
          </cell>
          <cell r="P2022">
            <v>90</v>
          </cell>
          <cell r="Q2022">
            <v>36510000</v>
          </cell>
          <cell r="R2022">
            <v>543200</v>
          </cell>
          <cell r="S2022">
            <v>354500</v>
          </cell>
          <cell r="T2022">
            <v>52.699999999999996</v>
          </cell>
          <cell r="U2022">
            <v>2575117.3257665378</v>
          </cell>
          <cell r="V2022">
            <v>346300000000</v>
          </cell>
        </row>
        <row r="2023">
          <cell r="B2023" t="str">
            <v>HE 220 AA</v>
          </cell>
          <cell r="C2023">
            <v>40.479000000000006</v>
          </cell>
          <cell r="D2023">
            <v>5150</v>
          </cell>
          <cell r="E2023">
            <v>205</v>
          </cell>
          <cell r="F2023">
            <v>220</v>
          </cell>
          <cell r="G2023">
            <v>6</v>
          </cell>
          <cell r="H2023">
            <v>8.5</v>
          </cell>
          <cell r="J2023">
            <v>18</v>
          </cell>
          <cell r="K2023">
            <v>12.941176470588236</v>
          </cell>
          <cell r="L2023">
            <v>25.333333333333332</v>
          </cell>
          <cell r="M2023">
            <v>41700000</v>
          </cell>
          <cell r="N2023">
            <v>445500</v>
          </cell>
          <cell r="O2023">
            <v>406900</v>
          </cell>
          <cell r="P2023">
            <v>90</v>
          </cell>
          <cell r="Q2023">
            <v>15100000</v>
          </cell>
          <cell r="R2023">
            <v>209300</v>
          </cell>
          <cell r="S2023">
            <v>137300</v>
          </cell>
          <cell r="T2023">
            <v>54.2</v>
          </cell>
          <cell r="U2023">
            <v>155427.66579740835</v>
          </cell>
          <cell r="V2023">
            <v>145600000000</v>
          </cell>
        </row>
        <row r="2024">
          <cell r="B2024" t="str">
            <v>HE 220 A</v>
          </cell>
          <cell r="C2024">
            <v>50.539800000000007</v>
          </cell>
          <cell r="D2024">
            <v>6430</v>
          </cell>
          <cell r="E2024">
            <v>210</v>
          </cell>
          <cell r="F2024">
            <v>220</v>
          </cell>
          <cell r="G2024">
            <v>7</v>
          </cell>
          <cell r="H2024">
            <v>11</v>
          </cell>
          <cell r="J2024">
            <v>18</v>
          </cell>
          <cell r="K2024">
            <v>10</v>
          </cell>
          <cell r="L2024">
            <v>21.714285714285715</v>
          </cell>
          <cell r="M2024">
            <v>54100000</v>
          </cell>
          <cell r="N2024">
            <v>568500</v>
          </cell>
          <cell r="O2024">
            <v>515200.00000000006</v>
          </cell>
          <cell r="P2024">
            <v>91.7</v>
          </cell>
          <cell r="Q2024">
            <v>19550000</v>
          </cell>
          <cell r="R2024">
            <v>270600</v>
          </cell>
          <cell r="S2024">
            <v>177700</v>
          </cell>
          <cell r="T2024">
            <v>55.099999999999994</v>
          </cell>
          <cell r="U2024">
            <v>286142.98976705183</v>
          </cell>
          <cell r="V2024">
            <v>193300000000</v>
          </cell>
        </row>
        <row r="2025">
          <cell r="B2025" t="str">
            <v>HE 220 B</v>
          </cell>
          <cell r="C2025">
            <v>71.52600000000001</v>
          </cell>
          <cell r="D2025">
            <v>9100</v>
          </cell>
          <cell r="E2025">
            <v>220</v>
          </cell>
          <cell r="F2025">
            <v>220</v>
          </cell>
          <cell r="G2025">
            <v>9.5</v>
          </cell>
          <cell r="H2025">
            <v>16</v>
          </cell>
          <cell r="J2025">
            <v>18</v>
          </cell>
          <cell r="K2025">
            <v>6.875</v>
          </cell>
          <cell r="L2025">
            <v>16</v>
          </cell>
          <cell r="M2025">
            <v>80910000</v>
          </cell>
          <cell r="N2025">
            <v>827000</v>
          </cell>
          <cell r="O2025">
            <v>735500</v>
          </cell>
          <cell r="P2025">
            <v>94.3</v>
          </cell>
          <cell r="Q2025">
            <v>28430000</v>
          </cell>
          <cell r="R2025">
            <v>393900</v>
          </cell>
          <cell r="S2025">
            <v>258500</v>
          </cell>
          <cell r="T2025">
            <v>55.9</v>
          </cell>
          <cell r="U2025">
            <v>770281.40663719422</v>
          </cell>
          <cell r="V2025">
            <v>295400000000</v>
          </cell>
        </row>
        <row r="2026">
          <cell r="B2026" t="str">
            <v>HE 220 C</v>
          </cell>
          <cell r="C2026">
            <v>94.241400000000013</v>
          </cell>
          <cell r="D2026">
            <v>11990</v>
          </cell>
          <cell r="E2026">
            <v>230</v>
          </cell>
          <cell r="F2026">
            <v>223</v>
          </cell>
          <cell r="G2026">
            <v>12.5</v>
          </cell>
          <cell r="H2026">
            <v>21</v>
          </cell>
          <cell r="J2026">
            <v>18</v>
          </cell>
          <cell r="K2026">
            <v>5.3095238095238093</v>
          </cell>
          <cell r="L2026">
            <v>12.16</v>
          </cell>
          <cell r="M2026">
            <v>111800000</v>
          </cell>
          <cell r="N2026">
            <v>1114000</v>
          </cell>
          <cell r="O2026">
            <v>972100</v>
          </cell>
          <cell r="P2026">
            <v>96.5</v>
          </cell>
          <cell r="Q2026">
            <v>38870000</v>
          </cell>
          <cell r="R2026">
            <v>532300</v>
          </cell>
          <cell r="S2026">
            <v>348600</v>
          </cell>
          <cell r="T2026">
            <v>56.900000000000006</v>
          </cell>
          <cell r="U2026">
            <v>1678206.9532138021</v>
          </cell>
          <cell r="V2026">
            <v>424500000000</v>
          </cell>
        </row>
        <row r="2027">
          <cell r="B2027" t="str">
            <v>HE 220 M</v>
          </cell>
          <cell r="C2027">
            <v>117.42840000000001</v>
          </cell>
          <cell r="D2027">
            <v>14940</v>
          </cell>
          <cell r="E2027">
            <v>240</v>
          </cell>
          <cell r="F2027">
            <v>226</v>
          </cell>
          <cell r="G2027">
            <v>15.5</v>
          </cell>
          <cell r="H2027">
            <v>26</v>
          </cell>
          <cell r="J2027">
            <v>18</v>
          </cell>
          <cell r="K2027">
            <v>4.3461538461538458</v>
          </cell>
          <cell r="L2027">
            <v>9.806451612903226</v>
          </cell>
          <cell r="M2027">
            <v>146000000</v>
          </cell>
          <cell r="N2027">
            <v>1419000</v>
          </cell>
          <cell r="O2027">
            <v>1217000</v>
          </cell>
          <cell r="P2027">
            <v>98.9</v>
          </cell>
          <cell r="Q2027">
            <v>50120000</v>
          </cell>
          <cell r="R2027">
            <v>678600</v>
          </cell>
          <cell r="S2027">
            <v>443500</v>
          </cell>
          <cell r="T2027">
            <v>57.9</v>
          </cell>
          <cell r="U2027">
            <v>3130963.3735395228</v>
          </cell>
          <cell r="V2027">
            <v>572700000000</v>
          </cell>
        </row>
        <row r="2028">
          <cell r="B2028" t="str">
            <v>HE 240 AA</v>
          </cell>
          <cell r="C2028">
            <v>47.474400000000003</v>
          </cell>
          <cell r="D2028">
            <v>6040</v>
          </cell>
          <cell r="E2028">
            <v>224</v>
          </cell>
          <cell r="F2028">
            <v>240</v>
          </cell>
          <cell r="G2028">
            <v>6.5</v>
          </cell>
          <cell r="H2028">
            <v>9</v>
          </cell>
          <cell r="J2028">
            <v>21</v>
          </cell>
          <cell r="K2028">
            <v>13.333333333333334</v>
          </cell>
          <cell r="L2028">
            <v>25.23076923076923</v>
          </cell>
          <cell r="M2028">
            <v>58350000</v>
          </cell>
          <cell r="N2028">
            <v>570600</v>
          </cell>
          <cell r="O2028">
            <v>521000</v>
          </cell>
          <cell r="P2028">
            <v>98.3</v>
          </cell>
          <cell r="Q2028">
            <v>20770000</v>
          </cell>
          <cell r="R2028">
            <v>264400</v>
          </cell>
          <cell r="S2028">
            <v>173100</v>
          </cell>
          <cell r="T2028">
            <v>58.7</v>
          </cell>
          <cell r="U2028">
            <v>221490.63243655825</v>
          </cell>
          <cell r="V2028">
            <v>239600000000</v>
          </cell>
        </row>
        <row r="2029">
          <cell r="B2029" t="str">
            <v>HE 240 A</v>
          </cell>
          <cell r="C2029">
            <v>60.364800000000002</v>
          </cell>
          <cell r="D2029">
            <v>7680</v>
          </cell>
          <cell r="E2029">
            <v>230</v>
          </cell>
          <cell r="F2029">
            <v>240</v>
          </cell>
          <cell r="G2029">
            <v>7.5</v>
          </cell>
          <cell r="H2029">
            <v>12</v>
          </cell>
          <cell r="J2029">
            <v>21</v>
          </cell>
          <cell r="K2029">
            <v>10</v>
          </cell>
          <cell r="L2029">
            <v>21.866666666666667</v>
          </cell>
          <cell r="M2029">
            <v>77630000</v>
          </cell>
          <cell r="N2029">
            <v>744600</v>
          </cell>
          <cell r="O2029">
            <v>675100</v>
          </cell>
          <cell r="P2029">
            <v>100.5</v>
          </cell>
          <cell r="Q2029">
            <v>27690000</v>
          </cell>
          <cell r="R2029">
            <v>351700</v>
          </cell>
          <cell r="S2029">
            <v>230700</v>
          </cell>
          <cell r="T2029">
            <v>60</v>
          </cell>
          <cell r="U2029">
            <v>421425.91118319385</v>
          </cell>
          <cell r="V2029">
            <v>328500000000</v>
          </cell>
        </row>
        <row r="2030">
          <cell r="B2030" t="str">
            <v>HE 240 B</v>
          </cell>
          <cell r="C2030">
            <v>83.316000000000003</v>
          </cell>
          <cell r="D2030">
            <v>10600</v>
          </cell>
          <cell r="E2030">
            <v>240</v>
          </cell>
          <cell r="F2030">
            <v>240</v>
          </cell>
          <cell r="G2030">
            <v>10</v>
          </cell>
          <cell r="H2030">
            <v>17</v>
          </cell>
          <cell r="J2030">
            <v>21</v>
          </cell>
          <cell r="K2030">
            <v>7.0588235294117645</v>
          </cell>
          <cell r="L2030">
            <v>16.399999999999999</v>
          </cell>
          <cell r="M2030">
            <v>112600000</v>
          </cell>
          <cell r="N2030">
            <v>1053000</v>
          </cell>
          <cell r="O2030">
            <v>938300</v>
          </cell>
          <cell r="P2030">
            <v>103.10000000000001</v>
          </cell>
          <cell r="Q2030">
            <v>39230000</v>
          </cell>
          <cell r="R2030">
            <v>498400</v>
          </cell>
          <cell r="S2030">
            <v>326900</v>
          </cell>
          <cell r="T2030">
            <v>60.8</v>
          </cell>
          <cell r="U2030">
            <v>1038832.5469437793</v>
          </cell>
          <cell r="V2030">
            <v>486900000000</v>
          </cell>
        </row>
        <row r="2031">
          <cell r="B2031" t="str">
            <v>HE 240 C</v>
          </cell>
          <cell r="C2031">
            <v>119.6292</v>
          </cell>
          <cell r="D2031">
            <v>15219.999999999998</v>
          </cell>
          <cell r="E2031">
            <v>255</v>
          </cell>
          <cell r="F2031">
            <v>244</v>
          </cell>
          <cell r="G2031">
            <v>14</v>
          </cell>
          <cell r="H2031">
            <v>24.5</v>
          </cell>
          <cell r="J2031">
            <v>21</v>
          </cell>
          <cell r="K2031">
            <v>4.9795918367346941</v>
          </cell>
          <cell r="L2031">
            <v>11.714285714285714</v>
          </cell>
          <cell r="M2031">
            <v>173300000</v>
          </cell>
          <cell r="N2031">
            <v>1563000</v>
          </cell>
          <cell r="O2031">
            <v>1359000</v>
          </cell>
          <cell r="P2031">
            <v>106</v>
          </cell>
          <cell r="Q2031">
            <v>59420000</v>
          </cell>
          <cell r="R2031">
            <v>743800</v>
          </cell>
          <cell r="S2031">
            <v>487000</v>
          </cell>
          <cell r="T2031">
            <v>62.400000000000006</v>
          </cell>
          <cell r="U2031">
            <v>2894238.1185114346</v>
          </cell>
          <cell r="V2031">
            <v>787200000000</v>
          </cell>
        </row>
        <row r="2032">
          <cell r="B2032" t="str">
            <v>HE 240 M</v>
          </cell>
          <cell r="C2032">
            <v>156.88560000000001</v>
          </cell>
          <cell r="D2032">
            <v>19960</v>
          </cell>
          <cell r="E2032">
            <v>270</v>
          </cell>
          <cell r="F2032">
            <v>248</v>
          </cell>
          <cell r="G2032">
            <v>18</v>
          </cell>
          <cell r="H2032">
            <v>32</v>
          </cell>
          <cell r="J2032">
            <v>21</v>
          </cell>
          <cell r="K2032">
            <v>3.875</v>
          </cell>
          <cell r="L2032">
            <v>9.1111111111111107</v>
          </cell>
          <cell r="M2032">
            <v>242900000</v>
          </cell>
          <cell r="N2032">
            <v>2117000</v>
          </cell>
          <cell r="O2032">
            <v>1799000</v>
          </cell>
          <cell r="P2032">
            <v>110.3</v>
          </cell>
          <cell r="Q2032">
            <v>81530000</v>
          </cell>
          <cell r="R2032">
            <v>1006000</v>
          </cell>
          <cell r="S2032">
            <v>657500</v>
          </cell>
          <cell r="T2032">
            <v>63.9</v>
          </cell>
          <cell r="U2032">
            <v>6260356.6558112316</v>
          </cell>
          <cell r="V2032">
            <v>1152000000000</v>
          </cell>
        </row>
        <row r="2033">
          <cell r="B2033" t="str">
            <v>HE 260 AA</v>
          </cell>
          <cell r="C2033">
            <v>54.234000000000002</v>
          </cell>
          <cell r="D2033">
            <v>6900</v>
          </cell>
          <cell r="E2033">
            <v>244</v>
          </cell>
          <cell r="F2033">
            <v>260</v>
          </cell>
          <cell r="G2033">
            <v>6.5</v>
          </cell>
          <cell r="H2033">
            <v>9.5</v>
          </cell>
          <cell r="J2033">
            <v>24</v>
          </cell>
          <cell r="K2033">
            <v>13.684210526315789</v>
          </cell>
          <cell r="L2033">
            <v>27.23076923076923</v>
          </cell>
          <cell r="M2033">
            <v>79810000</v>
          </cell>
          <cell r="N2033">
            <v>714500</v>
          </cell>
          <cell r="O2033">
            <v>654100</v>
          </cell>
          <cell r="P2033">
            <v>107.6</v>
          </cell>
          <cell r="Q2033">
            <v>27880000</v>
          </cell>
          <cell r="R2033">
            <v>327700</v>
          </cell>
          <cell r="S2033">
            <v>214500</v>
          </cell>
          <cell r="T2033">
            <v>63.6</v>
          </cell>
          <cell r="U2033">
            <v>300900.49004506471</v>
          </cell>
          <cell r="V2033">
            <v>382600000000</v>
          </cell>
        </row>
        <row r="2034">
          <cell r="B2034" t="str">
            <v>HE 260 A</v>
          </cell>
          <cell r="C2034">
            <v>68.224800000000002</v>
          </cell>
          <cell r="D2034">
            <v>8680</v>
          </cell>
          <cell r="E2034">
            <v>250</v>
          </cell>
          <cell r="F2034">
            <v>260</v>
          </cell>
          <cell r="G2034">
            <v>7.5</v>
          </cell>
          <cell r="H2034">
            <v>12.5</v>
          </cell>
          <cell r="J2034">
            <v>24</v>
          </cell>
          <cell r="K2034">
            <v>10.4</v>
          </cell>
          <cell r="L2034">
            <v>23.6</v>
          </cell>
          <cell r="M2034">
            <v>104500000</v>
          </cell>
          <cell r="N2034">
            <v>919800</v>
          </cell>
          <cell r="O2034">
            <v>836400</v>
          </cell>
          <cell r="P2034">
            <v>109.7</v>
          </cell>
          <cell r="Q2034">
            <v>36680000</v>
          </cell>
          <cell r="R2034">
            <v>430200</v>
          </cell>
          <cell r="S2034">
            <v>282100</v>
          </cell>
          <cell r="T2034">
            <v>65</v>
          </cell>
          <cell r="U2034">
            <v>541937.28763577028</v>
          </cell>
          <cell r="V2034">
            <v>516400000000</v>
          </cell>
        </row>
        <row r="2035">
          <cell r="B2035" t="str">
            <v>HE 260 B</v>
          </cell>
          <cell r="C2035">
            <v>93.062400000000011</v>
          </cell>
          <cell r="D2035">
            <v>11840</v>
          </cell>
          <cell r="E2035">
            <v>260</v>
          </cell>
          <cell r="F2035">
            <v>260</v>
          </cell>
          <cell r="G2035">
            <v>10</v>
          </cell>
          <cell r="H2035">
            <v>17.5</v>
          </cell>
          <cell r="J2035">
            <v>24</v>
          </cell>
          <cell r="K2035">
            <v>7.4285714285714288</v>
          </cell>
          <cell r="L2035">
            <v>17.7</v>
          </cell>
          <cell r="M2035">
            <v>149200000</v>
          </cell>
          <cell r="N2035">
            <v>1283000</v>
          </cell>
          <cell r="O2035">
            <v>1148000</v>
          </cell>
          <cell r="P2035">
            <v>112.2</v>
          </cell>
          <cell r="Q2035">
            <v>51350000</v>
          </cell>
          <cell r="R2035">
            <v>602200</v>
          </cell>
          <cell r="S2035">
            <v>395000</v>
          </cell>
          <cell r="T2035">
            <v>65.8</v>
          </cell>
          <cell r="U2035">
            <v>1266736.6980434614</v>
          </cell>
          <cell r="V2035">
            <v>753700000000</v>
          </cell>
        </row>
        <row r="2036">
          <cell r="B2036" t="str">
            <v>HE 260 C</v>
          </cell>
          <cell r="C2036">
            <v>132.36240000000001</v>
          </cell>
          <cell r="D2036">
            <v>16840</v>
          </cell>
          <cell r="E2036">
            <v>275</v>
          </cell>
          <cell r="F2036">
            <v>264</v>
          </cell>
          <cell r="G2036">
            <v>14</v>
          </cell>
          <cell r="H2036">
            <v>25</v>
          </cell>
          <cell r="J2036">
            <v>24</v>
          </cell>
          <cell r="K2036">
            <v>5.28</v>
          </cell>
          <cell r="L2036">
            <v>12.642857142857142</v>
          </cell>
          <cell r="M2036">
            <v>225900000</v>
          </cell>
          <cell r="N2036">
            <v>1880000</v>
          </cell>
          <cell r="O2036">
            <v>1643000</v>
          </cell>
          <cell r="P2036">
            <v>115</v>
          </cell>
          <cell r="Q2036">
            <v>76800000</v>
          </cell>
          <cell r="R2036">
            <v>888300</v>
          </cell>
          <cell r="S2036">
            <v>581800</v>
          </cell>
          <cell r="T2036">
            <v>67.5</v>
          </cell>
          <cell r="U2036">
            <v>3395356.5025577536</v>
          </cell>
          <cell r="V2036">
            <v>1200000000000</v>
          </cell>
        </row>
        <row r="2037">
          <cell r="B2037" t="str">
            <v>HE 260 M</v>
          </cell>
          <cell r="C2037">
            <v>172.60560000000001</v>
          </cell>
          <cell r="D2037">
            <v>21960</v>
          </cell>
          <cell r="E2037">
            <v>290</v>
          </cell>
          <cell r="F2037">
            <v>268</v>
          </cell>
          <cell r="G2037">
            <v>18</v>
          </cell>
          <cell r="H2037">
            <v>32.5</v>
          </cell>
          <cell r="J2037">
            <v>24</v>
          </cell>
          <cell r="K2037">
            <v>4.1230769230769226</v>
          </cell>
          <cell r="L2037">
            <v>9.8333333333333339</v>
          </cell>
          <cell r="M2037">
            <v>313100000</v>
          </cell>
          <cell r="N2037">
            <v>2524000</v>
          </cell>
          <cell r="O2037">
            <v>2159000</v>
          </cell>
          <cell r="P2037">
            <v>119.39999999999999</v>
          </cell>
          <cell r="Q2037">
            <v>104500000</v>
          </cell>
          <cell r="R2037">
            <v>1192000</v>
          </cell>
          <cell r="S2037">
            <v>779700</v>
          </cell>
          <cell r="T2037">
            <v>69</v>
          </cell>
          <cell r="U2037">
            <v>7201867.4914876465</v>
          </cell>
          <cell r="V2037">
            <v>1728000000000</v>
          </cell>
        </row>
        <row r="2038">
          <cell r="B2038" t="str">
            <v>HE 280 AA</v>
          </cell>
          <cell r="C2038">
            <v>61.308000000000007</v>
          </cell>
          <cell r="D2038">
            <v>7800</v>
          </cell>
          <cell r="E2038">
            <v>264</v>
          </cell>
          <cell r="F2038">
            <v>280</v>
          </cell>
          <cell r="G2038">
            <v>7</v>
          </cell>
          <cell r="H2038">
            <v>10</v>
          </cell>
          <cell r="J2038">
            <v>24</v>
          </cell>
          <cell r="K2038">
            <v>14</v>
          </cell>
          <cell r="L2038">
            <v>28</v>
          </cell>
          <cell r="M2038">
            <v>105600000</v>
          </cell>
          <cell r="N2038">
            <v>873100</v>
          </cell>
          <cell r="O2038">
            <v>799800</v>
          </cell>
          <cell r="P2038">
            <v>116.30000000000001</v>
          </cell>
          <cell r="Q2038">
            <v>36640000</v>
          </cell>
          <cell r="R2038">
            <v>399400</v>
          </cell>
          <cell r="S2038">
            <v>261700</v>
          </cell>
          <cell r="T2038">
            <v>68.5</v>
          </cell>
          <cell r="U2038">
            <v>354969.48940752435</v>
          </cell>
          <cell r="V2038">
            <v>590100000000</v>
          </cell>
        </row>
        <row r="2039">
          <cell r="B2039" t="str">
            <v>HE 280 A</v>
          </cell>
          <cell r="C2039">
            <v>76.477800000000002</v>
          </cell>
          <cell r="D2039">
            <v>9730</v>
          </cell>
          <cell r="E2039">
            <v>270</v>
          </cell>
          <cell r="F2039">
            <v>280</v>
          </cell>
          <cell r="G2039">
            <v>8</v>
          </cell>
          <cell r="H2039">
            <v>13</v>
          </cell>
          <cell r="J2039">
            <v>24</v>
          </cell>
          <cell r="K2039">
            <v>10.76923076923077</v>
          </cell>
          <cell r="L2039">
            <v>24.5</v>
          </cell>
          <cell r="M2039">
            <v>136700000</v>
          </cell>
          <cell r="N2039">
            <v>1112000</v>
          </cell>
          <cell r="O2039">
            <v>1013000</v>
          </cell>
          <cell r="P2039">
            <v>118.6</v>
          </cell>
          <cell r="Q2039">
            <v>47630000</v>
          </cell>
          <cell r="R2039">
            <v>518100</v>
          </cell>
          <cell r="S2039">
            <v>340200</v>
          </cell>
          <cell r="T2039">
            <v>70</v>
          </cell>
          <cell r="U2039">
            <v>634561.8412534087</v>
          </cell>
          <cell r="V2039">
            <v>785400000000</v>
          </cell>
        </row>
        <row r="2040">
          <cell r="B2040" t="str">
            <v>HE 280 B</v>
          </cell>
          <cell r="C2040">
            <v>103.28040000000001</v>
          </cell>
          <cell r="D2040">
            <v>13140</v>
          </cell>
          <cell r="E2040">
            <v>280</v>
          </cell>
          <cell r="F2040">
            <v>280</v>
          </cell>
          <cell r="G2040">
            <v>10.5</v>
          </cell>
          <cell r="H2040">
            <v>18</v>
          </cell>
          <cell r="J2040">
            <v>24</v>
          </cell>
          <cell r="K2040">
            <v>7.7777777777777777</v>
          </cell>
          <cell r="L2040">
            <v>18.666666666666668</v>
          </cell>
          <cell r="M2040">
            <v>192700000</v>
          </cell>
          <cell r="N2040">
            <v>1534000</v>
          </cell>
          <cell r="O2040">
            <v>1376000</v>
          </cell>
          <cell r="P2040">
            <v>121.1</v>
          </cell>
          <cell r="Q2040">
            <v>65950000</v>
          </cell>
          <cell r="R2040">
            <v>717600</v>
          </cell>
          <cell r="S2040">
            <v>471000</v>
          </cell>
          <cell r="T2040">
            <v>70.900000000000006</v>
          </cell>
          <cell r="U2040">
            <v>1460923.0191584271</v>
          </cell>
          <cell r="V2040">
            <v>1130000000000</v>
          </cell>
        </row>
        <row r="2041">
          <cell r="B2041" t="str">
            <v>HE 280 C</v>
          </cell>
          <cell r="C2041">
            <v>145.56720000000001</v>
          </cell>
          <cell r="D2041">
            <v>18520</v>
          </cell>
          <cell r="E2041">
            <v>295</v>
          </cell>
          <cell r="F2041">
            <v>284</v>
          </cell>
          <cell r="G2041">
            <v>14.5</v>
          </cell>
          <cell r="H2041">
            <v>25.5</v>
          </cell>
          <cell r="J2041">
            <v>24</v>
          </cell>
          <cell r="K2041">
            <v>5.5686274509803919</v>
          </cell>
          <cell r="L2041">
            <v>13.517241379310345</v>
          </cell>
          <cell r="M2041">
            <v>288100000</v>
          </cell>
          <cell r="N2041">
            <v>2225000</v>
          </cell>
          <cell r="O2041">
            <v>1953000</v>
          </cell>
          <cell r="P2041">
            <v>124</v>
          </cell>
          <cell r="Q2041">
            <v>97500000</v>
          </cell>
          <cell r="R2041">
            <v>1047000</v>
          </cell>
          <cell r="S2041">
            <v>686600</v>
          </cell>
          <cell r="T2041">
            <v>72.5</v>
          </cell>
          <cell r="U2041">
            <v>3848544.2625147738</v>
          </cell>
          <cell r="V2041">
            <v>1770000000000</v>
          </cell>
        </row>
        <row r="2042">
          <cell r="B2042" t="str">
            <v>HE 280 M</v>
          </cell>
          <cell r="C2042">
            <v>188.7972</v>
          </cell>
          <cell r="D2042">
            <v>24020</v>
          </cell>
          <cell r="E2042">
            <v>310</v>
          </cell>
          <cell r="F2042">
            <v>288</v>
          </cell>
          <cell r="G2042">
            <v>18.5</v>
          </cell>
          <cell r="H2042">
            <v>33</v>
          </cell>
          <cell r="J2042">
            <v>24</v>
          </cell>
          <cell r="K2042">
            <v>4.3636363636363633</v>
          </cell>
          <cell r="L2042">
            <v>10.594594594594595</v>
          </cell>
          <cell r="M2042">
            <v>395500000</v>
          </cell>
          <cell r="N2042">
            <v>2966000</v>
          </cell>
          <cell r="O2042">
            <v>2551000</v>
          </cell>
          <cell r="P2042">
            <v>128.30000000000001</v>
          </cell>
          <cell r="Q2042">
            <v>131600000</v>
          </cell>
          <cell r="R2042">
            <v>1397000</v>
          </cell>
          <cell r="S2042">
            <v>914100</v>
          </cell>
          <cell r="T2042">
            <v>74</v>
          </cell>
          <cell r="U2042">
            <v>8072731.7272394206</v>
          </cell>
          <cell r="V2042">
            <v>2520000000000</v>
          </cell>
        </row>
        <row r="2043">
          <cell r="B2043" t="str">
            <v>HE 300 AA</v>
          </cell>
          <cell r="C2043">
            <v>69.875399999999999</v>
          </cell>
          <cell r="D2043">
            <v>8890</v>
          </cell>
          <cell r="E2043">
            <v>283</v>
          </cell>
          <cell r="F2043">
            <v>300</v>
          </cell>
          <cell r="G2043">
            <v>7.5</v>
          </cell>
          <cell r="H2043">
            <v>10.5</v>
          </cell>
          <cell r="J2043">
            <v>27</v>
          </cell>
          <cell r="K2043">
            <v>14.285714285714286</v>
          </cell>
          <cell r="L2043">
            <v>27.733333333333334</v>
          </cell>
          <cell r="M2043">
            <v>138000000</v>
          </cell>
          <cell r="N2043">
            <v>1065000</v>
          </cell>
          <cell r="O2043">
            <v>975600</v>
          </cell>
          <cell r="P2043">
            <v>124.60000000000001</v>
          </cell>
          <cell r="Q2043">
            <v>47340000</v>
          </cell>
          <cell r="R2043">
            <v>482300</v>
          </cell>
          <cell r="S2043">
            <v>315600</v>
          </cell>
          <cell r="T2043">
            <v>73</v>
          </cell>
          <cell r="U2043">
            <v>478038.15121839789</v>
          </cell>
          <cell r="V2043">
            <v>877200000000</v>
          </cell>
        </row>
        <row r="2044">
          <cell r="B2044" t="str">
            <v>HE 300 A</v>
          </cell>
          <cell r="C2044">
            <v>88.425000000000011</v>
          </cell>
          <cell r="D2044">
            <v>11250</v>
          </cell>
          <cell r="E2044">
            <v>290</v>
          </cell>
          <cell r="F2044">
            <v>300</v>
          </cell>
          <cell r="G2044">
            <v>8.5</v>
          </cell>
          <cell r="H2044">
            <v>14</v>
          </cell>
          <cell r="J2044">
            <v>27</v>
          </cell>
          <cell r="K2044">
            <v>10.714285714285714</v>
          </cell>
          <cell r="L2044">
            <v>24.470588235294116</v>
          </cell>
          <cell r="M2044">
            <v>182600000</v>
          </cell>
          <cell r="N2044">
            <v>1383000</v>
          </cell>
          <cell r="O2044">
            <v>1260000</v>
          </cell>
          <cell r="P2044">
            <v>127.4</v>
          </cell>
          <cell r="Q2044">
            <v>63100000</v>
          </cell>
          <cell r="R2044">
            <v>641200</v>
          </cell>
          <cell r="S2044">
            <v>420600</v>
          </cell>
          <cell r="T2044">
            <v>74.900000000000006</v>
          </cell>
          <cell r="U2044">
            <v>877608.70464487141</v>
          </cell>
          <cell r="V2044">
            <v>1200000000000</v>
          </cell>
        </row>
        <row r="2045">
          <cell r="B2045" t="str">
            <v>HE 300 B</v>
          </cell>
          <cell r="C2045">
            <v>117.19260000000001</v>
          </cell>
          <cell r="D2045">
            <v>14910</v>
          </cell>
          <cell r="E2045">
            <v>300</v>
          </cell>
          <cell r="F2045">
            <v>300</v>
          </cell>
          <cell r="G2045">
            <v>11</v>
          </cell>
          <cell r="H2045">
            <v>19</v>
          </cell>
          <cell r="J2045">
            <v>27</v>
          </cell>
          <cell r="K2045">
            <v>7.8947368421052628</v>
          </cell>
          <cell r="L2045">
            <v>18.90909090909091</v>
          </cell>
          <cell r="M2045">
            <v>251700000</v>
          </cell>
          <cell r="N2045">
            <v>1869000</v>
          </cell>
          <cell r="O2045">
            <v>1678000</v>
          </cell>
          <cell r="P2045">
            <v>129.9</v>
          </cell>
          <cell r="Q2045">
            <v>85630000</v>
          </cell>
          <cell r="R2045">
            <v>870100</v>
          </cell>
          <cell r="S2045">
            <v>570900</v>
          </cell>
          <cell r="T2045">
            <v>75.8</v>
          </cell>
          <cell r="U2045">
            <v>1891783.7838533621</v>
          </cell>
          <cell r="V2045">
            <v>1688000000000</v>
          </cell>
        </row>
        <row r="2046">
          <cell r="B2046" t="str">
            <v>HE 300 C</v>
          </cell>
          <cell r="C2046">
            <v>176.92860000000002</v>
          </cell>
          <cell r="D2046">
            <v>22510</v>
          </cell>
          <cell r="E2046">
            <v>320</v>
          </cell>
          <cell r="F2046">
            <v>305</v>
          </cell>
          <cell r="G2046">
            <v>16</v>
          </cell>
          <cell r="H2046">
            <v>29</v>
          </cell>
          <cell r="J2046">
            <v>27</v>
          </cell>
          <cell r="K2046">
            <v>5.2586206896551726</v>
          </cell>
          <cell r="L2046">
            <v>13</v>
          </cell>
          <cell r="M2046">
            <v>409500000</v>
          </cell>
          <cell r="N2046">
            <v>2926000</v>
          </cell>
          <cell r="O2046">
            <v>2559000</v>
          </cell>
          <cell r="P2046">
            <v>134</v>
          </cell>
          <cell r="Q2046">
            <v>137300000</v>
          </cell>
          <cell r="R2046">
            <v>1374000</v>
          </cell>
          <cell r="S2046">
            <v>900700</v>
          </cell>
          <cell r="T2046">
            <v>78.099999999999994</v>
          </cell>
          <cell r="U2046">
            <v>6040946.4621418249</v>
          </cell>
          <cell r="V2046">
            <v>2908000000000</v>
          </cell>
        </row>
        <row r="2047">
          <cell r="B2047" t="str">
            <v>HE 300 M</v>
          </cell>
          <cell r="C2047">
            <v>238.23660000000004</v>
          </cell>
          <cell r="D2047">
            <v>30310.000000000004</v>
          </cell>
          <cell r="E2047">
            <v>340</v>
          </cell>
          <cell r="F2047">
            <v>310</v>
          </cell>
          <cell r="G2047">
            <v>21</v>
          </cell>
          <cell r="H2047">
            <v>39</v>
          </cell>
          <cell r="J2047">
            <v>27</v>
          </cell>
          <cell r="K2047">
            <v>3.9743589743589745</v>
          </cell>
          <cell r="L2047">
            <v>9.9047619047619051</v>
          </cell>
          <cell r="M2047">
            <v>592000000</v>
          </cell>
          <cell r="N2047">
            <v>4078000</v>
          </cell>
          <cell r="O2047">
            <v>3482000</v>
          </cell>
          <cell r="P2047">
            <v>139.80000000000001</v>
          </cell>
          <cell r="Q2047">
            <v>194000000</v>
          </cell>
          <cell r="R2047">
            <v>1913000</v>
          </cell>
          <cell r="S2047">
            <v>1252000</v>
          </cell>
          <cell r="T2047">
            <v>80</v>
          </cell>
          <cell r="U2047">
            <v>14107759.424066404</v>
          </cell>
          <cell r="V2047">
            <v>4386000000000</v>
          </cell>
        </row>
        <row r="2048">
          <cell r="B2048" t="str">
            <v>HE 320 AA</v>
          </cell>
          <cell r="C2048">
            <v>74.35560000000001</v>
          </cell>
          <cell r="D2048">
            <v>9460</v>
          </cell>
          <cell r="E2048">
            <v>301</v>
          </cell>
          <cell r="F2048">
            <v>300</v>
          </cell>
          <cell r="G2048">
            <v>8</v>
          </cell>
          <cell r="H2048">
            <v>11</v>
          </cell>
          <cell r="J2048">
            <v>27</v>
          </cell>
          <cell r="K2048">
            <v>13.636363636363637</v>
          </cell>
          <cell r="L2048">
            <v>28.125</v>
          </cell>
          <cell r="M2048">
            <v>164500000</v>
          </cell>
          <cell r="N2048">
            <v>1196000</v>
          </cell>
          <cell r="O2048">
            <v>1093000</v>
          </cell>
          <cell r="P2048">
            <v>131.9</v>
          </cell>
          <cell r="Q2048">
            <v>49590000</v>
          </cell>
          <cell r="R2048">
            <v>505700</v>
          </cell>
          <cell r="S2048">
            <v>330600</v>
          </cell>
          <cell r="T2048">
            <v>72.400000000000006</v>
          </cell>
          <cell r="U2048">
            <v>535856.8731466413</v>
          </cell>
          <cell r="V2048">
            <v>1041000000000</v>
          </cell>
        </row>
        <row r="2049">
          <cell r="B2049" t="str">
            <v>HE 320 A</v>
          </cell>
          <cell r="C2049">
            <v>97.778400000000005</v>
          </cell>
          <cell r="D2049">
            <v>12440</v>
          </cell>
          <cell r="E2049">
            <v>310</v>
          </cell>
          <cell r="F2049">
            <v>300</v>
          </cell>
          <cell r="G2049">
            <v>9</v>
          </cell>
          <cell r="H2049">
            <v>15.5</v>
          </cell>
          <cell r="J2049">
            <v>27</v>
          </cell>
          <cell r="K2049">
            <v>9.67741935483871</v>
          </cell>
          <cell r="L2049">
            <v>25</v>
          </cell>
          <cell r="M2049">
            <v>229300000</v>
          </cell>
          <cell r="N2049">
            <v>1628000</v>
          </cell>
          <cell r="O2049">
            <v>1479000</v>
          </cell>
          <cell r="P2049">
            <v>135.80000000000001</v>
          </cell>
          <cell r="Q2049">
            <v>69850000</v>
          </cell>
          <cell r="R2049">
            <v>709700</v>
          </cell>
          <cell r="S2049">
            <v>465700</v>
          </cell>
          <cell r="T2049">
            <v>74.900000000000006</v>
          </cell>
          <cell r="U2049">
            <v>1118640.4232401112</v>
          </cell>
          <cell r="V2049">
            <v>1512000000000</v>
          </cell>
        </row>
        <row r="2050">
          <cell r="B2050" t="str">
            <v>HE 320 B</v>
          </cell>
          <cell r="C2050">
            <v>126.78180000000002</v>
          </cell>
          <cell r="D2050">
            <v>16130.000000000002</v>
          </cell>
          <cell r="E2050">
            <v>320</v>
          </cell>
          <cell r="F2050">
            <v>300</v>
          </cell>
          <cell r="G2050">
            <v>11.5</v>
          </cell>
          <cell r="H2050">
            <v>20.5</v>
          </cell>
          <cell r="J2050">
            <v>27</v>
          </cell>
          <cell r="K2050">
            <v>7.3170731707317076</v>
          </cell>
          <cell r="L2050">
            <v>19.565217391304348</v>
          </cell>
          <cell r="M2050">
            <v>308200000</v>
          </cell>
          <cell r="N2050">
            <v>2149000</v>
          </cell>
          <cell r="O2050">
            <v>1926000</v>
          </cell>
          <cell r="P2050">
            <v>138.19999999999999</v>
          </cell>
          <cell r="Q2050">
            <v>92390000</v>
          </cell>
          <cell r="R2050">
            <v>939100</v>
          </cell>
          <cell r="S2050">
            <v>615900</v>
          </cell>
          <cell r="T2050">
            <v>75.7</v>
          </cell>
          <cell r="U2050">
            <v>2304528.4774247166</v>
          </cell>
          <cell r="V2050">
            <v>2069000000000</v>
          </cell>
        </row>
        <row r="2051">
          <cell r="B2051" t="str">
            <v>HE 320 C</v>
          </cell>
          <cell r="C2051">
            <v>186.20340000000002</v>
          </cell>
          <cell r="D2051">
            <v>23690</v>
          </cell>
          <cell r="E2051">
            <v>340</v>
          </cell>
          <cell r="F2051">
            <v>305</v>
          </cell>
          <cell r="G2051">
            <v>16</v>
          </cell>
          <cell r="H2051">
            <v>30.5</v>
          </cell>
          <cell r="J2051">
            <v>27</v>
          </cell>
          <cell r="K2051">
            <v>5</v>
          </cell>
          <cell r="L2051">
            <v>14.0625</v>
          </cell>
          <cell r="M2051">
            <v>487100000</v>
          </cell>
          <cell r="N2051">
            <v>3274000</v>
          </cell>
          <cell r="O2051">
            <v>2865000</v>
          </cell>
          <cell r="P2051">
            <v>143</v>
          </cell>
          <cell r="Q2051">
            <v>144400000</v>
          </cell>
          <cell r="R2051">
            <v>1445000</v>
          </cell>
          <cell r="S2051">
            <v>947300</v>
          </cell>
          <cell r="T2051">
            <v>78.099999999999994</v>
          </cell>
          <cell r="U2051">
            <v>6880736.0630614832</v>
          </cell>
          <cell r="V2051">
            <v>3459000000000</v>
          </cell>
        </row>
        <row r="2052">
          <cell r="B2052" t="str">
            <v>HE 320 M</v>
          </cell>
          <cell r="C2052">
            <v>245.23200000000003</v>
          </cell>
          <cell r="D2052">
            <v>31200</v>
          </cell>
          <cell r="E2052">
            <v>359</v>
          </cell>
          <cell r="F2052">
            <v>309</v>
          </cell>
          <cell r="G2052">
            <v>21</v>
          </cell>
          <cell r="H2052">
            <v>40</v>
          </cell>
          <cell r="J2052">
            <v>27</v>
          </cell>
          <cell r="K2052">
            <v>3.8624999999999998</v>
          </cell>
          <cell r="L2052">
            <v>10.714285714285714</v>
          </cell>
          <cell r="M2052">
            <v>681300000</v>
          </cell>
          <cell r="N2052">
            <v>4435000</v>
          </cell>
          <cell r="O2052">
            <v>3796000</v>
          </cell>
          <cell r="P2052">
            <v>147.79999999999998</v>
          </cell>
          <cell r="Q2052">
            <v>197100000</v>
          </cell>
          <cell r="R2052">
            <v>1951000</v>
          </cell>
          <cell r="S2052">
            <v>1276000</v>
          </cell>
          <cell r="T2052">
            <v>79.5</v>
          </cell>
          <cell r="U2052">
            <v>15060154.466937082</v>
          </cell>
          <cell r="V2052">
            <v>5004000000000</v>
          </cell>
        </row>
        <row r="2053">
          <cell r="B2053" t="str">
            <v>HE 340 AA</v>
          </cell>
          <cell r="C2053">
            <v>78.993000000000009</v>
          </cell>
          <cell r="D2053">
            <v>10050</v>
          </cell>
          <cell r="E2053">
            <v>320</v>
          </cell>
          <cell r="F2053">
            <v>300</v>
          </cell>
          <cell r="G2053">
            <v>8.5</v>
          </cell>
          <cell r="H2053">
            <v>11.5</v>
          </cell>
          <cell r="J2053">
            <v>27</v>
          </cell>
          <cell r="K2053">
            <v>13.043478260869565</v>
          </cell>
          <cell r="L2053">
            <v>28.588235294117649</v>
          </cell>
          <cell r="M2053">
            <v>195500000</v>
          </cell>
          <cell r="N2053">
            <v>1341000</v>
          </cell>
          <cell r="O2053">
            <v>1222000</v>
          </cell>
          <cell r="P2053">
            <v>139.5</v>
          </cell>
          <cell r="Q2053">
            <v>51850000</v>
          </cell>
          <cell r="R2053">
            <v>529300</v>
          </cell>
          <cell r="S2053">
            <v>345600</v>
          </cell>
          <cell r="T2053">
            <v>71.8</v>
          </cell>
          <cell r="U2053">
            <v>600186.21001448692</v>
          </cell>
          <cell r="V2053">
            <v>1231000000000</v>
          </cell>
        </row>
        <row r="2054">
          <cell r="B2054" t="str">
            <v>HE 340 A</v>
          </cell>
          <cell r="C2054">
            <v>104.93100000000001</v>
          </cell>
          <cell r="D2054">
            <v>13350</v>
          </cell>
          <cell r="E2054">
            <v>330</v>
          </cell>
          <cell r="F2054">
            <v>300</v>
          </cell>
          <cell r="G2054">
            <v>9.5</v>
          </cell>
          <cell r="H2054">
            <v>16.5</v>
          </cell>
          <cell r="J2054">
            <v>27</v>
          </cell>
          <cell r="K2054">
            <v>9.0909090909090917</v>
          </cell>
          <cell r="L2054">
            <v>25.578947368421051</v>
          </cell>
          <cell r="M2054">
            <v>276900000</v>
          </cell>
          <cell r="N2054">
            <v>1850000</v>
          </cell>
          <cell r="O2054">
            <v>1678000</v>
          </cell>
          <cell r="P2054">
            <v>144</v>
          </cell>
          <cell r="Q2054">
            <v>74360000</v>
          </cell>
          <cell r="R2054">
            <v>755900</v>
          </cell>
          <cell r="S2054">
            <v>495700</v>
          </cell>
          <cell r="T2054">
            <v>74.599999999999994</v>
          </cell>
          <cell r="U2054">
            <v>1314054.0666212225</v>
          </cell>
          <cell r="V2054">
            <v>1824000000000</v>
          </cell>
        </row>
        <row r="2055">
          <cell r="B2055" t="str">
            <v>HE 340 B</v>
          </cell>
          <cell r="C2055">
            <v>134.32740000000001</v>
          </cell>
          <cell r="D2055">
            <v>17090</v>
          </cell>
          <cell r="E2055">
            <v>340</v>
          </cell>
          <cell r="F2055">
            <v>300</v>
          </cell>
          <cell r="G2055">
            <v>12</v>
          </cell>
          <cell r="H2055">
            <v>21.5</v>
          </cell>
          <cell r="J2055">
            <v>27</v>
          </cell>
          <cell r="K2055">
            <v>6.9767441860465116</v>
          </cell>
          <cell r="L2055">
            <v>20.25</v>
          </cell>
          <cell r="M2055">
            <v>366600000</v>
          </cell>
          <cell r="N2055">
            <v>2408000</v>
          </cell>
          <cell r="O2055">
            <v>2156000</v>
          </cell>
          <cell r="P2055">
            <v>146.5</v>
          </cell>
          <cell r="Q2055">
            <v>96900000</v>
          </cell>
          <cell r="R2055">
            <v>985700</v>
          </cell>
          <cell r="S2055">
            <v>646000</v>
          </cell>
          <cell r="T2055">
            <v>75.3</v>
          </cell>
          <cell r="U2055">
            <v>2628467.5234572785</v>
          </cell>
          <cell r="V2055">
            <v>2454000000000</v>
          </cell>
        </row>
        <row r="2056">
          <cell r="B2056" t="str">
            <v>HE 340 M</v>
          </cell>
          <cell r="C2056">
            <v>248.21880000000002</v>
          </cell>
          <cell r="D2056">
            <v>31580</v>
          </cell>
          <cell r="E2056">
            <v>377</v>
          </cell>
          <cell r="F2056">
            <v>309</v>
          </cell>
          <cell r="G2056">
            <v>21</v>
          </cell>
          <cell r="H2056">
            <v>40</v>
          </cell>
          <cell r="J2056">
            <v>27</v>
          </cell>
          <cell r="K2056">
            <v>3.8624999999999998</v>
          </cell>
          <cell r="L2056">
            <v>11.571428571428571</v>
          </cell>
          <cell r="M2056">
            <v>763700000</v>
          </cell>
          <cell r="N2056">
            <v>4718000</v>
          </cell>
          <cell r="O2056">
            <v>4052000</v>
          </cell>
          <cell r="P2056">
            <v>155.5</v>
          </cell>
          <cell r="Q2056">
            <v>197100000</v>
          </cell>
          <cell r="R2056">
            <v>1953000</v>
          </cell>
          <cell r="S2056">
            <v>1276000</v>
          </cell>
          <cell r="T2056">
            <v>79</v>
          </cell>
          <cell r="U2056">
            <v>15115720.46693708</v>
          </cell>
          <cell r="V2056">
            <v>5584000000000</v>
          </cell>
        </row>
        <row r="2057">
          <cell r="B2057" t="str">
            <v>HE 360 AA</v>
          </cell>
          <cell r="C2057">
            <v>83.787600000000012</v>
          </cell>
          <cell r="D2057">
            <v>10660</v>
          </cell>
          <cell r="E2057">
            <v>339</v>
          </cell>
          <cell r="F2057">
            <v>300</v>
          </cell>
          <cell r="G2057">
            <v>9</v>
          </cell>
          <cell r="H2057">
            <v>12</v>
          </cell>
          <cell r="J2057">
            <v>27</v>
          </cell>
          <cell r="K2057">
            <v>12.5</v>
          </cell>
          <cell r="L2057">
            <v>29</v>
          </cell>
          <cell r="M2057">
            <v>230400000</v>
          </cell>
          <cell r="N2057">
            <v>1495000</v>
          </cell>
          <cell r="O2057">
            <v>1359000</v>
          </cell>
          <cell r="P2057">
            <v>147</v>
          </cell>
          <cell r="Q2057">
            <v>54100000</v>
          </cell>
          <cell r="R2057">
            <v>553000</v>
          </cell>
          <cell r="S2057">
            <v>360700</v>
          </cell>
          <cell r="T2057">
            <v>71.2</v>
          </cell>
          <cell r="U2057">
            <v>671340.61479354918</v>
          </cell>
          <cell r="V2057">
            <v>1444000000000</v>
          </cell>
        </row>
        <row r="2058">
          <cell r="B2058" t="str">
            <v>HE 360 A</v>
          </cell>
          <cell r="C2058">
            <v>112.24080000000002</v>
          </cell>
          <cell r="D2058">
            <v>14280.000000000002</v>
          </cell>
          <cell r="E2058">
            <v>350</v>
          </cell>
          <cell r="F2058">
            <v>300</v>
          </cell>
          <cell r="G2058">
            <v>10</v>
          </cell>
          <cell r="H2058">
            <v>17.5</v>
          </cell>
          <cell r="J2058">
            <v>27</v>
          </cell>
          <cell r="K2058">
            <v>8.5714285714285712</v>
          </cell>
          <cell r="L2058">
            <v>26.1</v>
          </cell>
          <cell r="M2058">
            <v>330900000</v>
          </cell>
          <cell r="N2058">
            <v>2088000</v>
          </cell>
          <cell r="O2058">
            <v>1891000</v>
          </cell>
          <cell r="P2058">
            <v>152.20000000000002</v>
          </cell>
          <cell r="Q2058">
            <v>78870000</v>
          </cell>
          <cell r="R2058">
            <v>802300</v>
          </cell>
          <cell r="S2058">
            <v>525800</v>
          </cell>
          <cell r="T2058">
            <v>74.3</v>
          </cell>
          <cell r="U2058">
            <v>1533421.0226677787</v>
          </cell>
          <cell r="V2058">
            <v>2177000000000</v>
          </cell>
        </row>
        <row r="2059">
          <cell r="B2059" t="str">
            <v>HE 360 B</v>
          </cell>
          <cell r="C2059">
            <v>141.95160000000001</v>
          </cell>
          <cell r="D2059">
            <v>18060</v>
          </cell>
          <cell r="E2059">
            <v>360</v>
          </cell>
          <cell r="F2059">
            <v>300</v>
          </cell>
          <cell r="G2059">
            <v>12.5</v>
          </cell>
          <cell r="H2059">
            <v>22.5</v>
          </cell>
          <cell r="J2059">
            <v>27</v>
          </cell>
          <cell r="K2059">
            <v>6.666666666666667</v>
          </cell>
          <cell r="L2059">
            <v>20.88</v>
          </cell>
          <cell r="M2059">
            <v>431900000</v>
          </cell>
          <cell r="N2059">
            <v>2683000</v>
          </cell>
          <cell r="O2059">
            <v>2400000</v>
          </cell>
          <cell r="P2059">
            <v>154.60000000000002</v>
          </cell>
          <cell r="Q2059">
            <v>101400000</v>
          </cell>
          <cell r="R2059">
            <v>1032000</v>
          </cell>
          <cell r="S2059">
            <v>676100</v>
          </cell>
          <cell r="T2059">
            <v>74.900000000000006</v>
          </cell>
          <cell r="U2059">
            <v>2983365.1690397607</v>
          </cell>
          <cell r="V2059">
            <v>2883000000000</v>
          </cell>
        </row>
        <row r="2060">
          <cell r="B2060" t="str">
            <v>HE 360 M</v>
          </cell>
          <cell r="C2060">
            <v>250.57680000000002</v>
          </cell>
          <cell r="D2060">
            <v>31880</v>
          </cell>
          <cell r="E2060">
            <v>395</v>
          </cell>
          <cell r="F2060">
            <v>308</v>
          </cell>
          <cell r="G2060">
            <v>21</v>
          </cell>
          <cell r="H2060">
            <v>40</v>
          </cell>
          <cell r="J2060">
            <v>27</v>
          </cell>
          <cell r="K2060">
            <v>3.85</v>
          </cell>
          <cell r="L2060">
            <v>12.428571428571429</v>
          </cell>
          <cell r="M2060">
            <v>848700000</v>
          </cell>
          <cell r="N2060">
            <v>4989000</v>
          </cell>
          <cell r="O2060">
            <v>4297000</v>
          </cell>
          <cell r="P2060">
            <v>163.19999999999999</v>
          </cell>
          <cell r="Q2060">
            <v>195200000</v>
          </cell>
          <cell r="R2060">
            <v>1942000</v>
          </cell>
          <cell r="S2060">
            <v>1268000</v>
          </cell>
          <cell r="T2060">
            <v>78.3</v>
          </cell>
          <cell r="U2060">
            <v>15128619.800270414</v>
          </cell>
          <cell r="V2060">
            <v>6137000000000</v>
          </cell>
        </row>
        <row r="2061">
          <cell r="B2061" t="str">
            <v>HE 400 AA</v>
          </cell>
          <cell r="C2061">
            <v>92.512200000000007</v>
          </cell>
          <cell r="D2061">
            <v>11770</v>
          </cell>
          <cell r="E2061">
            <v>378</v>
          </cell>
          <cell r="F2061">
            <v>300</v>
          </cell>
          <cell r="G2061">
            <v>9.5</v>
          </cell>
          <cell r="H2061">
            <v>13</v>
          </cell>
          <cell r="J2061">
            <v>27</v>
          </cell>
          <cell r="K2061">
            <v>11.538461538461538</v>
          </cell>
          <cell r="L2061">
            <v>31.368421052631579</v>
          </cell>
          <cell r="M2061">
            <v>312500000</v>
          </cell>
          <cell r="N2061">
            <v>1824000</v>
          </cell>
          <cell r="O2061">
            <v>1654000</v>
          </cell>
          <cell r="P2061">
            <v>163</v>
          </cell>
          <cell r="Q2061">
            <v>58610000</v>
          </cell>
          <cell r="R2061">
            <v>599700</v>
          </cell>
          <cell r="S2061">
            <v>390800</v>
          </cell>
          <cell r="T2061">
            <v>70.599999999999994</v>
          </cell>
          <cell r="U2061">
            <v>813192.49155196385</v>
          </cell>
          <cell r="V2061">
            <v>1948000000000</v>
          </cell>
        </row>
        <row r="2062">
          <cell r="B2062" t="str">
            <v>HE 400 A</v>
          </cell>
          <cell r="C2062">
            <v>124.974</v>
          </cell>
          <cell r="D2062">
            <v>15900</v>
          </cell>
          <cell r="E2062">
            <v>390</v>
          </cell>
          <cell r="F2062">
            <v>300</v>
          </cell>
          <cell r="G2062">
            <v>11</v>
          </cell>
          <cell r="H2062">
            <v>19</v>
          </cell>
          <cell r="J2062">
            <v>27</v>
          </cell>
          <cell r="K2062">
            <v>7.8947368421052628</v>
          </cell>
          <cell r="L2062">
            <v>27.09090909090909</v>
          </cell>
          <cell r="M2062">
            <v>450700000</v>
          </cell>
          <cell r="N2062">
            <v>2562000</v>
          </cell>
          <cell r="O2062">
            <v>2311000</v>
          </cell>
          <cell r="P2062">
            <v>168.4</v>
          </cell>
          <cell r="Q2062">
            <v>85640000</v>
          </cell>
          <cell r="R2062">
            <v>872900</v>
          </cell>
          <cell r="S2062">
            <v>570900</v>
          </cell>
          <cell r="T2062">
            <v>73.400000000000006</v>
          </cell>
          <cell r="U2062">
            <v>1931713.7838533621</v>
          </cell>
          <cell r="V2062">
            <v>2942000000000</v>
          </cell>
        </row>
        <row r="2063">
          <cell r="B2063" t="str">
            <v>HE 400 B</v>
          </cell>
          <cell r="C2063">
            <v>155.47080000000003</v>
          </cell>
          <cell r="D2063">
            <v>19780</v>
          </cell>
          <cell r="E2063">
            <v>400</v>
          </cell>
          <cell r="F2063">
            <v>300</v>
          </cell>
          <cell r="G2063">
            <v>13.5</v>
          </cell>
          <cell r="H2063">
            <v>24</v>
          </cell>
          <cell r="J2063">
            <v>27</v>
          </cell>
          <cell r="K2063">
            <v>6.25</v>
          </cell>
          <cell r="L2063">
            <v>22.074074074074073</v>
          </cell>
          <cell r="M2063">
            <v>576800000</v>
          </cell>
          <cell r="N2063">
            <v>3232000</v>
          </cell>
          <cell r="O2063">
            <v>2884000</v>
          </cell>
          <cell r="P2063">
            <v>170.79999999999998</v>
          </cell>
          <cell r="Q2063">
            <v>108200000</v>
          </cell>
          <cell r="R2063">
            <v>1104000</v>
          </cell>
          <cell r="S2063">
            <v>721300</v>
          </cell>
          <cell r="T2063">
            <v>74</v>
          </cell>
          <cell r="U2063">
            <v>3610277.143037518</v>
          </cell>
          <cell r="V2063">
            <v>3817000000000</v>
          </cell>
        </row>
        <row r="2064">
          <cell r="B2064" t="str">
            <v>HE 400 M</v>
          </cell>
          <cell r="C2064">
            <v>256.0788</v>
          </cell>
          <cell r="D2064">
            <v>32580</v>
          </cell>
          <cell r="E2064">
            <v>432</v>
          </cell>
          <cell r="F2064">
            <v>307</v>
          </cell>
          <cell r="G2064">
            <v>21</v>
          </cell>
          <cell r="H2064">
            <v>40</v>
          </cell>
          <cell r="J2064">
            <v>27</v>
          </cell>
          <cell r="K2064">
            <v>3.8374999999999999</v>
          </cell>
          <cell r="L2064">
            <v>14.19047619047619</v>
          </cell>
          <cell r="M2064">
            <v>1041000000</v>
          </cell>
          <cell r="N2064">
            <v>5571000</v>
          </cell>
          <cell r="O2064">
            <v>4820000</v>
          </cell>
          <cell r="P2064">
            <v>178.79999999999998</v>
          </cell>
          <cell r="Q2064">
            <v>193400000</v>
          </cell>
          <cell r="R2064">
            <v>1934000</v>
          </cell>
          <cell r="S2064">
            <v>1260000</v>
          </cell>
          <cell r="T2064">
            <v>77</v>
          </cell>
          <cell r="U2064">
            <v>15200172.133603746</v>
          </cell>
          <cell r="V2064">
            <v>7410000000000</v>
          </cell>
        </row>
        <row r="2065">
          <cell r="B2065" t="str">
            <v>HE 450 AA</v>
          </cell>
          <cell r="C2065">
            <v>99.900600000000011</v>
          </cell>
          <cell r="D2065">
            <v>12710</v>
          </cell>
          <cell r="E2065">
            <v>425</v>
          </cell>
          <cell r="F2065">
            <v>300</v>
          </cell>
          <cell r="G2065">
            <v>10</v>
          </cell>
          <cell r="H2065">
            <v>13.5</v>
          </cell>
          <cell r="J2065">
            <v>27</v>
          </cell>
          <cell r="K2065">
            <v>11.111111111111111</v>
          </cell>
          <cell r="L2065">
            <v>34.4</v>
          </cell>
          <cell r="M2065">
            <v>418900000</v>
          </cell>
          <cell r="N2065">
            <v>2183000</v>
          </cell>
          <cell r="O2065">
            <v>1971000</v>
          </cell>
          <cell r="P2065">
            <v>181.6</v>
          </cell>
          <cell r="Q2065">
            <v>60880000</v>
          </cell>
          <cell r="R2065">
            <v>624400</v>
          </cell>
          <cell r="S2065">
            <v>405800</v>
          </cell>
          <cell r="T2065">
            <v>69.2</v>
          </cell>
          <cell r="U2065">
            <v>913937.2461932844</v>
          </cell>
          <cell r="V2065">
            <v>2572000000000</v>
          </cell>
        </row>
        <row r="2066">
          <cell r="B2066" t="str">
            <v>HE 450 A</v>
          </cell>
          <cell r="C2066">
            <v>139.90800000000002</v>
          </cell>
          <cell r="D2066">
            <v>17800</v>
          </cell>
          <cell r="E2066">
            <v>440</v>
          </cell>
          <cell r="F2066">
            <v>300</v>
          </cell>
          <cell r="G2066">
            <v>11.5</v>
          </cell>
          <cell r="H2066">
            <v>21</v>
          </cell>
          <cell r="J2066">
            <v>27</v>
          </cell>
          <cell r="K2066">
            <v>7.1428571428571432</v>
          </cell>
          <cell r="L2066">
            <v>29.913043478260871</v>
          </cell>
          <cell r="M2066">
            <v>637200000</v>
          </cell>
          <cell r="N2066">
            <v>3216000</v>
          </cell>
          <cell r="O2066">
            <v>2896000</v>
          </cell>
          <cell r="P2066">
            <v>189.20000000000002</v>
          </cell>
          <cell r="Q2066">
            <v>94650000</v>
          </cell>
          <cell r="R2066">
            <v>965500</v>
          </cell>
          <cell r="S2066">
            <v>631000</v>
          </cell>
          <cell r="T2066">
            <v>72.900000000000006</v>
          </cell>
          <cell r="U2066">
            <v>2501090.9923990793</v>
          </cell>
          <cell r="V2066">
            <v>4148000000000</v>
          </cell>
        </row>
        <row r="2067">
          <cell r="B2067" t="str">
            <v>HE 450 B</v>
          </cell>
          <cell r="C2067">
            <v>171.34800000000001</v>
          </cell>
          <cell r="D2067">
            <v>21800</v>
          </cell>
          <cell r="E2067">
            <v>450</v>
          </cell>
          <cell r="F2067">
            <v>300</v>
          </cell>
          <cell r="G2067">
            <v>14</v>
          </cell>
          <cell r="H2067">
            <v>26</v>
          </cell>
          <cell r="J2067">
            <v>27</v>
          </cell>
          <cell r="K2067">
            <v>5.7692307692307692</v>
          </cell>
          <cell r="L2067">
            <v>24.571428571428573</v>
          </cell>
          <cell r="M2067">
            <v>798900000</v>
          </cell>
          <cell r="N2067">
            <v>3982000</v>
          </cell>
          <cell r="O2067">
            <v>3551000</v>
          </cell>
          <cell r="P2067">
            <v>191.4</v>
          </cell>
          <cell r="Q2067">
            <v>117200000</v>
          </cell>
          <cell r="R2067">
            <v>1198000</v>
          </cell>
          <cell r="S2067">
            <v>781400</v>
          </cell>
          <cell r="T2067">
            <v>73.3</v>
          </cell>
          <cell r="U2067">
            <v>4479743.1969161294</v>
          </cell>
          <cell r="V2067">
            <v>5258000000000</v>
          </cell>
        </row>
        <row r="2068">
          <cell r="B2068" t="str">
            <v>HE 450 M</v>
          </cell>
          <cell r="C2068">
            <v>263.62440000000004</v>
          </cell>
          <cell r="D2068">
            <v>33540</v>
          </cell>
          <cell r="E2068">
            <v>478</v>
          </cell>
          <cell r="F2068">
            <v>307</v>
          </cell>
          <cell r="G2068">
            <v>21</v>
          </cell>
          <cell r="H2068">
            <v>40</v>
          </cell>
          <cell r="J2068">
            <v>27</v>
          </cell>
          <cell r="K2068">
            <v>3.8374999999999999</v>
          </cell>
          <cell r="L2068">
            <v>16.38095238095238</v>
          </cell>
          <cell r="M2068">
            <v>1315000000</v>
          </cell>
          <cell r="N2068">
            <v>6331000</v>
          </cell>
          <cell r="O2068">
            <v>5501000</v>
          </cell>
          <cell r="P2068">
            <v>198</v>
          </cell>
          <cell r="Q2068">
            <v>193400000</v>
          </cell>
          <cell r="R2068">
            <v>1939000</v>
          </cell>
          <cell r="S2068">
            <v>1260000</v>
          </cell>
          <cell r="T2068">
            <v>75.900000000000006</v>
          </cell>
          <cell r="U2068">
            <v>15342174.133603746</v>
          </cell>
          <cell r="V2068">
            <v>9251000000000</v>
          </cell>
        </row>
        <row r="2069">
          <cell r="B2069" t="str">
            <v>HE 500 AA</v>
          </cell>
          <cell r="C2069">
            <v>107.60340000000001</v>
          </cell>
          <cell r="D2069">
            <v>13690</v>
          </cell>
          <cell r="E2069">
            <v>472</v>
          </cell>
          <cell r="F2069">
            <v>300</v>
          </cell>
          <cell r="G2069">
            <v>10.5</v>
          </cell>
          <cell r="H2069">
            <v>14</v>
          </cell>
          <cell r="J2069">
            <v>27</v>
          </cell>
          <cell r="K2069">
            <v>10.714285714285714</v>
          </cell>
          <cell r="L2069">
            <v>37.142857142857146</v>
          </cell>
          <cell r="M2069">
            <v>546400000</v>
          </cell>
          <cell r="N2069">
            <v>2576000</v>
          </cell>
          <cell r="O2069">
            <v>2315000</v>
          </cell>
          <cell r="P2069">
            <v>199.8</v>
          </cell>
          <cell r="Q2069">
            <v>63140000</v>
          </cell>
          <cell r="R2069">
            <v>649300</v>
          </cell>
          <cell r="S2069">
            <v>420900</v>
          </cell>
          <cell r="T2069">
            <v>67.900000000000006</v>
          </cell>
          <cell r="U2069">
            <v>1026176.9405444843</v>
          </cell>
          <cell r="V2069">
            <v>3304000000000</v>
          </cell>
        </row>
        <row r="2070">
          <cell r="B2070" t="str">
            <v>HE 500 A</v>
          </cell>
          <cell r="C2070">
            <v>155.23500000000001</v>
          </cell>
          <cell r="D2070">
            <v>19750</v>
          </cell>
          <cell r="E2070">
            <v>490</v>
          </cell>
          <cell r="F2070">
            <v>300</v>
          </cell>
          <cell r="G2070">
            <v>12</v>
          </cell>
          <cell r="H2070">
            <v>23</v>
          </cell>
          <cell r="J2070">
            <v>27</v>
          </cell>
          <cell r="K2070">
            <v>6.5217391304347823</v>
          </cell>
          <cell r="L2070">
            <v>32.5</v>
          </cell>
          <cell r="M2070">
            <v>869700000</v>
          </cell>
          <cell r="N2070">
            <v>3949000</v>
          </cell>
          <cell r="O2070">
            <v>3550000</v>
          </cell>
          <cell r="P2070">
            <v>209.8</v>
          </cell>
          <cell r="Q2070">
            <v>103700000</v>
          </cell>
          <cell r="R2070">
            <v>1059000</v>
          </cell>
          <cell r="S2070">
            <v>691100</v>
          </cell>
          <cell r="T2070">
            <v>72.400000000000006</v>
          </cell>
          <cell r="U2070">
            <v>3178153.5058868984</v>
          </cell>
          <cell r="V2070">
            <v>5643000000000</v>
          </cell>
        </row>
        <row r="2071">
          <cell r="B2071" t="str">
            <v>HE 500 B</v>
          </cell>
          <cell r="C2071">
            <v>187.53960000000001</v>
          </cell>
          <cell r="D2071">
            <v>23860</v>
          </cell>
          <cell r="E2071">
            <v>500</v>
          </cell>
          <cell r="F2071">
            <v>300</v>
          </cell>
          <cell r="G2071">
            <v>14.5</v>
          </cell>
          <cell r="H2071">
            <v>28</v>
          </cell>
          <cell r="J2071">
            <v>27</v>
          </cell>
          <cell r="K2071">
            <v>5.3571428571428568</v>
          </cell>
          <cell r="L2071">
            <v>26.896551724137932</v>
          </cell>
          <cell r="M2071">
            <v>1072000000</v>
          </cell>
          <cell r="N2071">
            <v>4815000</v>
          </cell>
          <cell r="O2071">
            <v>4287000</v>
          </cell>
          <cell r="P2071">
            <v>211.9</v>
          </cell>
          <cell r="Q2071">
            <v>126200000</v>
          </cell>
          <cell r="R2071">
            <v>1292000</v>
          </cell>
          <cell r="S2071">
            <v>841600</v>
          </cell>
          <cell r="T2071">
            <v>72.699999999999989</v>
          </cell>
          <cell r="U2071">
            <v>5481373.2011982203</v>
          </cell>
          <cell r="V2071">
            <v>7018000000000</v>
          </cell>
        </row>
        <row r="2072">
          <cell r="B2072" t="str">
            <v>HE 500 M</v>
          </cell>
          <cell r="C2072">
            <v>270.6198</v>
          </cell>
          <cell r="D2072">
            <v>34430</v>
          </cell>
          <cell r="E2072">
            <v>524</v>
          </cell>
          <cell r="F2072">
            <v>306</v>
          </cell>
          <cell r="G2072">
            <v>21</v>
          </cell>
          <cell r="H2072">
            <v>40</v>
          </cell>
          <cell r="J2072">
            <v>27</v>
          </cell>
          <cell r="K2072">
            <v>3.8250000000000002</v>
          </cell>
          <cell r="L2072">
            <v>18.571428571428573</v>
          </cell>
          <cell r="M2072">
            <v>1619000000</v>
          </cell>
          <cell r="N2072">
            <v>7094000</v>
          </cell>
          <cell r="O2072">
            <v>6180000</v>
          </cell>
          <cell r="P2072">
            <v>216.9</v>
          </cell>
          <cell r="Q2072">
            <v>191500000</v>
          </cell>
          <cell r="R2072">
            <v>1932000</v>
          </cell>
          <cell r="S2072">
            <v>1252000</v>
          </cell>
          <cell r="T2072">
            <v>74.599999999999994</v>
          </cell>
          <cell r="U2072">
            <v>15441509.46693708</v>
          </cell>
          <cell r="V2072">
            <v>11190000000000</v>
          </cell>
        </row>
        <row r="2073">
          <cell r="B2073" t="str">
            <v>HE 550 AA</v>
          </cell>
          <cell r="C2073">
            <v>120.10080000000002</v>
          </cell>
          <cell r="D2073">
            <v>15280.000000000002</v>
          </cell>
          <cell r="E2073">
            <v>522</v>
          </cell>
          <cell r="F2073">
            <v>300</v>
          </cell>
          <cell r="G2073">
            <v>11.5</v>
          </cell>
          <cell r="H2073">
            <v>15</v>
          </cell>
          <cell r="J2073">
            <v>27</v>
          </cell>
          <cell r="K2073">
            <v>10</v>
          </cell>
          <cell r="L2073">
            <v>38.086956521739133</v>
          </cell>
          <cell r="M2073">
            <v>728700000</v>
          </cell>
          <cell r="N2073">
            <v>3128000</v>
          </cell>
          <cell r="O2073">
            <v>2792000</v>
          </cell>
          <cell r="P2073">
            <v>218.4</v>
          </cell>
          <cell r="Q2073">
            <v>67670000</v>
          </cell>
          <cell r="R2073">
            <v>698600</v>
          </cell>
          <cell r="S2073">
            <v>451100</v>
          </cell>
          <cell r="T2073">
            <v>66.5</v>
          </cell>
          <cell r="U2073">
            <v>1266801.2751733449</v>
          </cell>
          <cell r="V2073">
            <v>4338000000000</v>
          </cell>
        </row>
        <row r="2074">
          <cell r="B2074" t="str">
            <v>HE 550 A</v>
          </cell>
          <cell r="C2074">
            <v>166.47480000000002</v>
          </cell>
          <cell r="D2074">
            <v>21180</v>
          </cell>
          <cell r="E2074">
            <v>540</v>
          </cell>
          <cell r="F2074">
            <v>300</v>
          </cell>
          <cell r="G2074">
            <v>12.5</v>
          </cell>
          <cell r="H2074">
            <v>24</v>
          </cell>
          <cell r="J2074">
            <v>27</v>
          </cell>
          <cell r="K2074">
            <v>6.25</v>
          </cell>
          <cell r="L2074">
            <v>35.04</v>
          </cell>
          <cell r="M2074">
            <v>1119000000</v>
          </cell>
          <cell r="N2074">
            <v>4622000</v>
          </cell>
          <cell r="O2074">
            <v>4146000</v>
          </cell>
          <cell r="P2074">
            <v>229.89999999999998</v>
          </cell>
          <cell r="Q2074">
            <v>108200000</v>
          </cell>
          <cell r="R2074">
            <v>1107000</v>
          </cell>
          <cell r="S2074">
            <v>721300</v>
          </cell>
          <cell r="T2074">
            <v>71.5</v>
          </cell>
          <cell r="U2074">
            <v>3603555.8642453058</v>
          </cell>
          <cell r="V2074">
            <v>7189000000000</v>
          </cell>
        </row>
        <row r="2075">
          <cell r="B2075" t="str">
            <v>HE 550 B</v>
          </cell>
          <cell r="C2075">
            <v>199.72260000000003</v>
          </cell>
          <cell r="D2075">
            <v>25410</v>
          </cell>
          <cell r="E2075">
            <v>550</v>
          </cell>
          <cell r="F2075">
            <v>300</v>
          </cell>
          <cell r="G2075">
            <v>15</v>
          </cell>
          <cell r="H2075">
            <v>29</v>
          </cell>
          <cell r="J2075">
            <v>27</v>
          </cell>
          <cell r="K2075">
            <v>5.1724137931034484</v>
          </cell>
          <cell r="L2075">
            <v>29.2</v>
          </cell>
          <cell r="M2075">
            <v>1367000000</v>
          </cell>
          <cell r="N2075">
            <v>5591000</v>
          </cell>
          <cell r="O2075">
            <v>4971000</v>
          </cell>
          <cell r="P2075">
            <v>232</v>
          </cell>
          <cell r="Q2075">
            <v>130800000</v>
          </cell>
          <cell r="R2075">
            <v>1341000</v>
          </cell>
          <cell r="S2075">
            <v>871800</v>
          </cell>
          <cell r="T2075">
            <v>71.7</v>
          </cell>
          <cell r="U2075">
            <v>6101732.2494148128</v>
          </cell>
          <cell r="V2075">
            <v>8856000000000</v>
          </cell>
        </row>
        <row r="2076">
          <cell r="B2076" t="str">
            <v>HE 550 M</v>
          </cell>
          <cell r="C2076">
            <v>278.55840000000001</v>
          </cell>
          <cell r="D2076">
            <v>35440</v>
          </cell>
          <cell r="E2076">
            <v>572</v>
          </cell>
          <cell r="F2076">
            <v>306</v>
          </cell>
          <cell r="G2076">
            <v>21</v>
          </cell>
          <cell r="H2076">
            <v>40</v>
          </cell>
          <cell r="J2076">
            <v>27</v>
          </cell>
          <cell r="K2076">
            <v>3.8250000000000002</v>
          </cell>
          <cell r="L2076">
            <v>20.857142857142858</v>
          </cell>
          <cell r="M2076">
            <v>1980000000</v>
          </cell>
          <cell r="N2076">
            <v>7933000</v>
          </cell>
          <cell r="O2076">
            <v>6923000</v>
          </cell>
          <cell r="P2076">
            <v>236.4</v>
          </cell>
          <cell r="Q2076">
            <v>191600000</v>
          </cell>
          <cell r="R2076">
            <v>1937000</v>
          </cell>
          <cell r="S2076">
            <v>1252000</v>
          </cell>
          <cell r="T2076">
            <v>73.5</v>
          </cell>
          <cell r="U2076">
            <v>15589685.46693708</v>
          </cell>
          <cell r="V2076">
            <v>13520000000000</v>
          </cell>
        </row>
        <row r="2077">
          <cell r="B2077" t="str">
            <v>HE 600 AA</v>
          </cell>
          <cell r="C2077">
            <v>128.98260000000002</v>
          </cell>
          <cell r="D2077">
            <v>16410</v>
          </cell>
          <cell r="E2077">
            <v>571</v>
          </cell>
          <cell r="F2077">
            <v>300</v>
          </cell>
          <cell r="G2077">
            <v>12</v>
          </cell>
          <cell r="H2077">
            <v>15.5</v>
          </cell>
          <cell r="J2077">
            <v>27</v>
          </cell>
          <cell r="K2077">
            <v>9.67741935483871</v>
          </cell>
          <cell r="L2077">
            <v>40.5</v>
          </cell>
          <cell r="M2077">
            <v>919000000</v>
          </cell>
          <cell r="N2077">
            <v>3623000</v>
          </cell>
          <cell r="O2077">
            <v>3218000</v>
          </cell>
          <cell r="P2077">
            <v>236.6</v>
          </cell>
          <cell r="Q2077">
            <v>69930000</v>
          </cell>
          <cell r="R2077">
            <v>724500</v>
          </cell>
          <cell r="S2077">
            <v>466200</v>
          </cell>
          <cell r="T2077">
            <v>65.3</v>
          </cell>
          <cell r="U2077">
            <v>1417706.4726961381</v>
          </cell>
          <cell r="V2077">
            <v>5381000000000</v>
          </cell>
        </row>
        <row r="2078">
          <cell r="B2078" t="str">
            <v>HE 600 A</v>
          </cell>
          <cell r="C2078">
            <v>178.02900000000002</v>
          </cell>
          <cell r="D2078">
            <v>22650</v>
          </cell>
          <cell r="E2078">
            <v>590</v>
          </cell>
          <cell r="F2078">
            <v>300</v>
          </cell>
          <cell r="G2078">
            <v>13</v>
          </cell>
          <cell r="H2078">
            <v>25</v>
          </cell>
          <cell r="J2078">
            <v>27</v>
          </cell>
          <cell r="K2078">
            <v>6</v>
          </cell>
          <cell r="L2078">
            <v>37.384615384615387</v>
          </cell>
          <cell r="M2078">
            <v>1412000000</v>
          </cell>
          <cell r="N2078">
            <v>5350000</v>
          </cell>
          <cell r="O2078">
            <v>4787000</v>
          </cell>
          <cell r="P2078">
            <v>249.7</v>
          </cell>
          <cell r="Q2078">
            <v>112700000</v>
          </cell>
          <cell r="R2078">
            <v>1156000</v>
          </cell>
          <cell r="S2078">
            <v>751400</v>
          </cell>
          <cell r="T2078">
            <v>70.5</v>
          </cell>
          <cell r="U2078">
            <v>4068805.7454621163</v>
          </cell>
          <cell r="V2078">
            <v>8978000000000</v>
          </cell>
        </row>
        <row r="2079">
          <cell r="B2079" t="str">
            <v>HE 600 B</v>
          </cell>
          <cell r="C2079">
            <v>212.22000000000003</v>
          </cell>
          <cell r="D2079">
            <v>27000</v>
          </cell>
          <cell r="E2079">
            <v>600</v>
          </cell>
          <cell r="F2079">
            <v>300</v>
          </cell>
          <cell r="G2079">
            <v>15.5</v>
          </cell>
          <cell r="H2079">
            <v>30</v>
          </cell>
          <cell r="J2079">
            <v>27</v>
          </cell>
          <cell r="K2079">
            <v>5</v>
          </cell>
          <cell r="L2079">
            <v>31.35483870967742</v>
          </cell>
          <cell r="M2079">
            <v>1710000000</v>
          </cell>
          <cell r="N2079">
            <v>6425000</v>
          </cell>
          <cell r="O2079">
            <v>5701000</v>
          </cell>
          <cell r="P2079">
            <v>251.70000000000002</v>
          </cell>
          <cell r="Q2079">
            <v>135300000</v>
          </cell>
          <cell r="R2079">
            <v>1391000</v>
          </cell>
          <cell r="S2079">
            <v>902000</v>
          </cell>
          <cell r="T2079">
            <v>70.8</v>
          </cell>
          <cell r="U2079">
            <v>6771259.5862712869</v>
          </cell>
          <cell r="V2079">
            <v>10970000000000</v>
          </cell>
        </row>
        <row r="2080">
          <cell r="B2080" t="str">
            <v>HE 600 M</v>
          </cell>
          <cell r="C2080">
            <v>285.8682</v>
          </cell>
          <cell r="D2080">
            <v>36370</v>
          </cell>
          <cell r="E2080">
            <v>620</v>
          </cell>
          <cell r="F2080">
            <v>305</v>
          </cell>
          <cell r="G2080">
            <v>21</v>
          </cell>
          <cell r="H2080">
            <v>40</v>
          </cell>
          <cell r="J2080">
            <v>27</v>
          </cell>
          <cell r="K2080">
            <v>3.8125</v>
          </cell>
          <cell r="L2080">
            <v>23.142857142857142</v>
          </cell>
          <cell r="M2080">
            <v>2374000000</v>
          </cell>
          <cell r="N2080">
            <v>8772000</v>
          </cell>
          <cell r="O2080">
            <v>7660000</v>
          </cell>
          <cell r="P2080">
            <v>255.5</v>
          </cell>
          <cell r="Q2080">
            <v>189800000</v>
          </cell>
          <cell r="R2080">
            <v>1930000</v>
          </cell>
          <cell r="S2080">
            <v>1244000</v>
          </cell>
          <cell r="T2080">
            <v>72.2</v>
          </cell>
          <cell r="U2080">
            <v>15695194.800270414</v>
          </cell>
          <cell r="V2080">
            <v>15910000000000</v>
          </cell>
        </row>
        <row r="2081">
          <cell r="B2081" t="str">
            <v>HE 600 x 337</v>
          </cell>
          <cell r="C2081">
            <v>337.35120000000001</v>
          </cell>
          <cell r="D2081">
            <v>42920</v>
          </cell>
          <cell r="E2081">
            <v>632</v>
          </cell>
          <cell r="F2081">
            <v>310</v>
          </cell>
          <cell r="G2081">
            <v>25.5</v>
          </cell>
          <cell r="H2081">
            <v>46</v>
          </cell>
          <cell r="J2081">
            <v>27</v>
          </cell>
          <cell r="K2081">
            <v>3.3695652173913042</v>
          </cell>
          <cell r="L2081">
            <v>19.058823529411764</v>
          </cell>
          <cell r="M2081">
            <v>2832000000</v>
          </cell>
          <cell r="N2081">
            <v>10380000</v>
          </cell>
          <cell r="O2081">
            <v>8961000</v>
          </cell>
          <cell r="P2081">
            <v>256.90000000000003</v>
          </cell>
          <cell r="Q2081">
            <v>229400000</v>
          </cell>
          <cell r="R2081">
            <v>2310000</v>
          </cell>
          <cell r="S2081">
            <v>1480000</v>
          </cell>
          <cell r="T2081">
            <v>73.099999999999994</v>
          </cell>
          <cell r="U2081">
            <v>24408581.632646721</v>
          </cell>
          <cell r="V2081">
            <v>19610000000000</v>
          </cell>
        </row>
        <row r="2082">
          <cell r="B2082" t="str">
            <v>HE 600 x 399</v>
          </cell>
          <cell r="C2082">
            <v>399.68100000000004</v>
          </cell>
          <cell r="D2082">
            <v>50850</v>
          </cell>
          <cell r="E2082">
            <v>648</v>
          </cell>
          <cell r="F2082">
            <v>315</v>
          </cell>
          <cell r="G2082">
            <v>30</v>
          </cell>
          <cell r="H2082">
            <v>54</v>
          </cell>
          <cell r="J2082">
            <v>27</v>
          </cell>
          <cell r="K2082">
            <v>2.9166666666666665</v>
          </cell>
          <cell r="L2082">
            <v>16.2</v>
          </cell>
          <cell r="M2082">
            <v>3446000000</v>
          </cell>
          <cell r="N2082">
            <v>12460000</v>
          </cell>
          <cell r="O2082">
            <v>10640000</v>
          </cell>
          <cell r="P2082">
            <v>260.3</v>
          </cell>
          <cell r="Q2082">
            <v>282800000</v>
          </cell>
          <cell r="R2082">
            <v>2814000</v>
          </cell>
          <cell r="S2082">
            <v>1796000</v>
          </cell>
          <cell r="T2082">
            <v>74.599999999999994</v>
          </cell>
          <cell r="U2082">
            <v>39337889.383839354</v>
          </cell>
          <cell r="V2082">
            <v>24810000000000</v>
          </cell>
        </row>
        <row r="2083">
          <cell r="B2083" t="str">
            <v>HE 650 AA</v>
          </cell>
          <cell r="C2083">
            <v>138.17880000000002</v>
          </cell>
          <cell r="D2083">
            <v>17580</v>
          </cell>
          <cell r="E2083">
            <v>620</v>
          </cell>
          <cell r="F2083">
            <v>300</v>
          </cell>
          <cell r="G2083">
            <v>12.5</v>
          </cell>
          <cell r="H2083">
            <v>16</v>
          </cell>
          <cell r="J2083">
            <v>27</v>
          </cell>
          <cell r="K2083">
            <v>9.375</v>
          </cell>
          <cell r="L2083">
            <v>42.72</v>
          </cell>
          <cell r="M2083">
            <v>1139000000</v>
          </cell>
          <cell r="N2083">
            <v>4160000</v>
          </cell>
          <cell r="O2083">
            <v>3676000</v>
          </cell>
          <cell r="P2083">
            <v>254.60000000000002</v>
          </cell>
          <cell r="Q2083">
            <v>72210000</v>
          </cell>
          <cell r="R2083">
            <v>750700</v>
          </cell>
          <cell r="S2083">
            <v>481400</v>
          </cell>
          <cell r="T2083">
            <v>64.099999999999994</v>
          </cell>
          <cell r="U2083">
            <v>1584342.9956678632</v>
          </cell>
          <cell r="V2083">
            <v>6567000000000</v>
          </cell>
        </row>
        <row r="2084">
          <cell r="B2084" t="str">
            <v>HE 650 A</v>
          </cell>
          <cell r="C2084">
            <v>189.89760000000001</v>
          </cell>
          <cell r="D2084">
            <v>24160</v>
          </cell>
          <cell r="E2084">
            <v>640</v>
          </cell>
          <cell r="F2084">
            <v>300</v>
          </cell>
          <cell r="G2084">
            <v>13.5</v>
          </cell>
          <cell r="H2084">
            <v>26</v>
          </cell>
          <cell r="J2084">
            <v>27</v>
          </cell>
          <cell r="K2084">
            <v>5.7692307692307692</v>
          </cell>
          <cell r="L2084">
            <v>39.555555555555557</v>
          </cell>
          <cell r="M2084">
            <v>1752000000</v>
          </cell>
          <cell r="N2084">
            <v>6136000</v>
          </cell>
          <cell r="O2084">
            <v>5474000</v>
          </cell>
          <cell r="P2084">
            <v>269.3</v>
          </cell>
          <cell r="Q2084">
            <v>117200000</v>
          </cell>
          <cell r="R2084">
            <v>1205000</v>
          </cell>
          <cell r="S2084">
            <v>781600</v>
          </cell>
          <cell r="T2084">
            <v>69.7</v>
          </cell>
          <cell r="U2084">
            <v>4576044.7599339513</v>
          </cell>
          <cell r="V2084">
            <v>11030000000000</v>
          </cell>
        </row>
        <row r="2085">
          <cell r="B2085" t="str">
            <v>HE 650 B</v>
          </cell>
          <cell r="C2085">
            <v>225.03180000000003</v>
          </cell>
          <cell r="D2085">
            <v>28630</v>
          </cell>
          <cell r="E2085">
            <v>650</v>
          </cell>
          <cell r="F2085">
            <v>300</v>
          </cell>
          <cell r="G2085">
            <v>16</v>
          </cell>
          <cell r="H2085">
            <v>31</v>
          </cell>
          <cell r="J2085">
            <v>27</v>
          </cell>
          <cell r="K2085">
            <v>4.838709677419355</v>
          </cell>
          <cell r="L2085">
            <v>33.375</v>
          </cell>
          <cell r="M2085">
            <v>2106000000</v>
          </cell>
          <cell r="N2085">
            <v>7320000</v>
          </cell>
          <cell r="O2085">
            <v>6480000</v>
          </cell>
          <cell r="P2085">
            <v>271.2</v>
          </cell>
          <cell r="Q2085">
            <v>139800000</v>
          </cell>
          <cell r="R2085">
            <v>1441000</v>
          </cell>
          <cell r="S2085">
            <v>932300</v>
          </cell>
          <cell r="T2085">
            <v>69.900000000000006</v>
          </cell>
          <cell r="U2085">
            <v>7492242.955446613</v>
          </cell>
          <cell r="V2085">
            <v>13360000000000</v>
          </cell>
        </row>
        <row r="2086">
          <cell r="B2086" t="str">
            <v>HE 650 M</v>
          </cell>
          <cell r="C2086">
            <v>293.72820000000002</v>
          </cell>
          <cell r="D2086">
            <v>37370</v>
          </cell>
          <cell r="E2086">
            <v>668</v>
          </cell>
          <cell r="F2086">
            <v>305</v>
          </cell>
          <cell r="G2086">
            <v>21</v>
          </cell>
          <cell r="H2086">
            <v>40</v>
          </cell>
          <cell r="J2086">
            <v>27</v>
          </cell>
          <cell r="K2086">
            <v>3.8125</v>
          </cell>
          <cell r="L2086">
            <v>25.428571428571427</v>
          </cell>
          <cell r="M2086">
            <v>2817000000</v>
          </cell>
          <cell r="N2086">
            <v>9657000</v>
          </cell>
          <cell r="O2086">
            <v>8433000</v>
          </cell>
          <cell r="P2086">
            <v>274.5</v>
          </cell>
          <cell r="Q2086">
            <v>189800000</v>
          </cell>
          <cell r="R2086">
            <v>1936000</v>
          </cell>
          <cell r="S2086">
            <v>1245000</v>
          </cell>
          <cell r="T2086">
            <v>71.3</v>
          </cell>
          <cell r="U2086">
            <v>15843370.800270414</v>
          </cell>
          <cell r="V2086">
            <v>18650000000000</v>
          </cell>
        </row>
        <row r="2087">
          <cell r="B2087" t="str">
            <v>HE 650 x 343</v>
          </cell>
          <cell r="C2087">
            <v>343.87500000000006</v>
          </cell>
          <cell r="D2087">
            <v>43750</v>
          </cell>
          <cell r="E2087">
            <v>680</v>
          </cell>
          <cell r="F2087">
            <v>309</v>
          </cell>
          <cell r="G2087">
            <v>25</v>
          </cell>
          <cell r="H2087">
            <v>46</v>
          </cell>
          <cell r="J2087">
            <v>27</v>
          </cell>
          <cell r="K2087">
            <v>3.3586956521739131</v>
          </cell>
          <cell r="L2087">
            <v>21.36</v>
          </cell>
          <cell r="M2087">
            <v>3337000000</v>
          </cell>
          <cell r="N2087">
            <v>11350000</v>
          </cell>
          <cell r="O2087">
            <v>9815000</v>
          </cell>
          <cell r="P2087">
            <v>276.2</v>
          </cell>
          <cell r="Q2087">
            <v>227200000</v>
          </cell>
          <cell r="R2087">
            <v>2300000</v>
          </cell>
          <cell r="S2087">
            <v>1470000</v>
          </cell>
          <cell r="T2087">
            <v>72.099999999999994</v>
          </cell>
          <cell r="U2087">
            <v>24352666.60900094</v>
          </cell>
          <cell r="V2087">
            <v>22730000000000</v>
          </cell>
        </row>
        <row r="2088">
          <cell r="B2088" t="str">
            <v>HE 650 x 407</v>
          </cell>
          <cell r="C2088">
            <v>407.77679999999998</v>
          </cell>
          <cell r="D2088">
            <v>51879.999999999993</v>
          </cell>
          <cell r="E2088">
            <v>696</v>
          </cell>
          <cell r="F2088">
            <v>314</v>
          </cell>
          <cell r="G2088">
            <v>29.5</v>
          </cell>
          <cell r="H2088">
            <v>54</v>
          </cell>
          <cell r="J2088">
            <v>27</v>
          </cell>
          <cell r="K2088">
            <v>2.9074074074074074</v>
          </cell>
          <cell r="L2088">
            <v>18.101694915254239</v>
          </cell>
          <cell r="M2088">
            <v>4054000000</v>
          </cell>
          <cell r="N2088">
            <v>13620000</v>
          </cell>
          <cell r="O2088">
            <v>11650000</v>
          </cell>
          <cell r="P2088">
            <v>279.5</v>
          </cell>
          <cell r="Q2088">
            <v>280200000</v>
          </cell>
          <cell r="R2088">
            <v>2803000</v>
          </cell>
          <cell r="S2088">
            <v>1785000</v>
          </cell>
          <cell r="T2088">
            <v>73.5</v>
          </cell>
          <cell r="U2088">
            <v>39306406.34581311</v>
          </cell>
          <cell r="V2088">
            <v>28710000000000</v>
          </cell>
        </row>
        <row r="2089">
          <cell r="B2089" t="str">
            <v>HE 700 AA</v>
          </cell>
          <cell r="C2089">
            <v>150.04740000000001</v>
          </cell>
          <cell r="D2089">
            <v>19090</v>
          </cell>
          <cell r="E2089">
            <v>670</v>
          </cell>
          <cell r="F2089">
            <v>300</v>
          </cell>
          <cell r="G2089">
            <v>13</v>
          </cell>
          <cell r="H2089">
            <v>17</v>
          </cell>
          <cell r="J2089">
            <v>27</v>
          </cell>
          <cell r="K2089">
            <v>8.8235294117647065</v>
          </cell>
          <cell r="L2089">
            <v>44.769230769230766</v>
          </cell>
          <cell r="M2089">
            <v>1427000000</v>
          </cell>
          <cell r="N2089">
            <v>4840000</v>
          </cell>
          <cell r="O2089">
            <v>4260000</v>
          </cell>
          <cell r="P2089">
            <v>273.39999999999998</v>
          </cell>
          <cell r="Q2089">
            <v>76730000</v>
          </cell>
          <cell r="R2089">
            <v>799700</v>
          </cell>
          <cell r="S2089">
            <v>511500</v>
          </cell>
          <cell r="T2089">
            <v>63.4</v>
          </cell>
          <cell r="U2089">
            <v>1863396.4595908285</v>
          </cell>
          <cell r="V2089">
            <v>8155000000000</v>
          </cell>
        </row>
        <row r="2090">
          <cell r="B2090" t="str">
            <v>HE 700 A</v>
          </cell>
          <cell r="C2090">
            <v>204.75300000000001</v>
          </cell>
          <cell r="D2090">
            <v>26050</v>
          </cell>
          <cell r="E2090">
            <v>690</v>
          </cell>
          <cell r="F2090">
            <v>300</v>
          </cell>
          <cell r="G2090">
            <v>14.5</v>
          </cell>
          <cell r="H2090">
            <v>27</v>
          </cell>
          <cell r="J2090">
            <v>27</v>
          </cell>
          <cell r="K2090">
            <v>5.5555555555555554</v>
          </cell>
          <cell r="L2090">
            <v>40.137931034482762</v>
          </cell>
          <cell r="M2090">
            <v>2153000000</v>
          </cell>
          <cell r="N2090">
            <v>7032000</v>
          </cell>
          <cell r="O2090">
            <v>6241000</v>
          </cell>
          <cell r="P2090">
            <v>287.5</v>
          </cell>
          <cell r="Q2090">
            <v>121800000</v>
          </cell>
          <cell r="R2090">
            <v>1257000</v>
          </cell>
          <cell r="S2090">
            <v>811900</v>
          </cell>
          <cell r="T2090">
            <v>68.400000000000006</v>
          </cell>
          <cell r="U2090">
            <v>5215451.6021854458</v>
          </cell>
          <cell r="V2090">
            <v>13350000000000</v>
          </cell>
        </row>
        <row r="2091">
          <cell r="B2091" t="str">
            <v>HE 700 B</v>
          </cell>
          <cell r="C2091">
            <v>240.8304</v>
          </cell>
          <cell r="D2091">
            <v>30639.999999999996</v>
          </cell>
          <cell r="E2091">
            <v>700</v>
          </cell>
          <cell r="F2091">
            <v>300</v>
          </cell>
          <cell r="G2091">
            <v>17</v>
          </cell>
          <cell r="H2091">
            <v>32</v>
          </cell>
          <cell r="J2091">
            <v>27</v>
          </cell>
          <cell r="K2091">
            <v>4.6875</v>
          </cell>
          <cell r="L2091">
            <v>34.235294117647058</v>
          </cell>
          <cell r="M2091">
            <v>2569000000</v>
          </cell>
          <cell r="N2091">
            <v>8327000</v>
          </cell>
          <cell r="O2091">
            <v>7340000</v>
          </cell>
          <cell r="P2091">
            <v>289.60000000000002</v>
          </cell>
          <cell r="Q2091">
            <v>144400000</v>
          </cell>
          <cell r="R2091">
            <v>1495000</v>
          </cell>
          <cell r="S2091">
            <v>962700</v>
          </cell>
          <cell r="T2091">
            <v>68.7</v>
          </cell>
          <cell r="U2091">
            <v>8388246.7439098936</v>
          </cell>
          <cell r="V2091">
            <v>16060000000000</v>
          </cell>
        </row>
        <row r="2092">
          <cell r="B2092" t="str">
            <v>HE 700 M</v>
          </cell>
          <cell r="C2092">
            <v>301.03800000000001</v>
          </cell>
          <cell r="D2092">
            <v>38300</v>
          </cell>
          <cell r="E2092">
            <v>716</v>
          </cell>
          <cell r="F2092">
            <v>304</v>
          </cell>
          <cell r="G2092">
            <v>21</v>
          </cell>
          <cell r="H2092">
            <v>40</v>
          </cell>
          <cell r="J2092">
            <v>27</v>
          </cell>
          <cell r="K2092">
            <v>3.8</v>
          </cell>
          <cell r="L2092">
            <v>27.714285714285715</v>
          </cell>
          <cell r="M2092">
            <v>3293000000</v>
          </cell>
          <cell r="N2092">
            <v>10540000</v>
          </cell>
          <cell r="O2092">
            <v>9198000</v>
          </cell>
          <cell r="P2092">
            <v>293.2</v>
          </cell>
          <cell r="Q2092">
            <v>188000000</v>
          </cell>
          <cell r="R2092">
            <v>1929000</v>
          </cell>
          <cell r="S2092">
            <v>1240000</v>
          </cell>
          <cell r="T2092">
            <v>70.099999999999994</v>
          </cell>
          <cell r="U2092">
            <v>15948880.133603746</v>
          </cell>
          <cell r="V2092">
            <v>21400000000000</v>
          </cell>
        </row>
        <row r="2093">
          <cell r="B2093" t="str">
            <v>HE 700 x 352</v>
          </cell>
          <cell r="C2093">
            <v>352.59960000000001</v>
          </cell>
          <cell r="D2093">
            <v>44860</v>
          </cell>
          <cell r="E2093">
            <v>728</v>
          </cell>
          <cell r="F2093">
            <v>308</v>
          </cell>
          <cell r="G2093">
            <v>25</v>
          </cell>
          <cell r="H2093">
            <v>46</v>
          </cell>
          <cell r="J2093">
            <v>27</v>
          </cell>
          <cell r="K2093">
            <v>3.347826086956522</v>
          </cell>
          <cell r="L2093">
            <v>23.28</v>
          </cell>
          <cell r="M2093">
            <v>3897000000</v>
          </cell>
          <cell r="N2093">
            <v>12390000</v>
          </cell>
          <cell r="O2093">
            <v>10710000</v>
          </cell>
          <cell r="P2093">
            <v>294.7</v>
          </cell>
          <cell r="Q2093">
            <v>225100000</v>
          </cell>
          <cell r="R2093">
            <v>2293000</v>
          </cell>
          <cell r="S2093">
            <v>1461000</v>
          </cell>
          <cell r="T2093">
            <v>70.8</v>
          </cell>
          <cell r="U2093">
            <v>24537775.942334276</v>
          </cell>
          <cell r="V2093">
            <v>26050000000000</v>
          </cell>
        </row>
        <row r="2094">
          <cell r="B2094" t="str">
            <v>HE 700 x 418</v>
          </cell>
          <cell r="C2094">
            <v>418.07340000000005</v>
          </cell>
          <cell r="D2094">
            <v>53190</v>
          </cell>
          <cell r="E2094">
            <v>744</v>
          </cell>
          <cell r="F2094">
            <v>313</v>
          </cell>
          <cell r="G2094">
            <v>29.5</v>
          </cell>
          <cell r="H2094">
            <v>54</v>
          </cell>
          <cell r="J2094">
            <v>27</v>
          </cell>
          <cell r="K2094">
            <v>2.8981481481481484</v>
          </cell>
          <cell r="L2094">
            <v>19.728813559322035</v>
          </cell>
          <cell r="M2094">
            <v>4725000000</v>
          </cell>
          <cell r="N2094">
            <v>14840000</v>
          </cell>
          <cell r="O2094">
            <v>12700000</v>
          </cell>
          <cell r="P2094">
            <v>298</v>
          </cell>
          <cell r="Q2094">
            <v>277600000</v>
          </cell>
          <cell r="R2094">
            <v>2797000</v>
          </cell>
          <cell r="S2094">
            <v>1774000</v>
          </cell>
          <cell r="T2094">
            <v>72.2</v>
          </cell>
          <cell r="U2094">
            <v>39612188.34581311</v>
          </cell>
          <cell r="V2094">
            <v>32850000000000</v>
          </cell>
        </row>
        <row r="2095">
          <cell r="B2095" t="str">
            <v>HE 800 AA</v>
          </cell>
          <cell r="C2095">
            <v>171.74100000000001</v>
          </cell>
          <cell r="D2095">
            <v>21850</v>
          </cell>
          <cell r="E2095">
            <v>770</v>
          </cell>
          <cell r="F2095">
            <v>300</v>
          </cell>
          <cell r="G2095">
            <v>14</v>
          </cell>
          <cell r="H2095">
            <v>18</v>
          </cell>
          <cell r="J2095">
            <v>30</v>
          </cell>
          <cell r="K2095">
            <v>8.3333333333333339</v>
          </cell>
          <cell r="L2095">
            <v>48.142857142857146</v>
          </cell>
          <cell r="M2095">
            <v>2089000000</v>
          </cell>
          <cell r="N2095">
            <v>6225000</v>
          </cell>
          <cell r="O2095">
            <v>5426000</v>
          </cell>
          <cell r="P2095">
            <v>309.20000000000005</v>
          </cell>
          <cell r="Q2095">
            <v>81340000</v>
          </cell>
          <cell r="R2095">
            <v>856600</v>
          </cell>
          <cell r="S2095">
            <v>542200</v>
          </cell>
          <cell r="T2095">
            <v>61</v>
          </cell>
          <cell r="U2095">
            <v>2430307.3333667452</v>
          </cell>
          <cell r="V2095">
            <v>11450000000000</v>
          </cell>
        </row>
        <row r="2096">
          <cell r="B2096" t="str">
            <v>HE 800 A</v>
          </cell>
          <cell r="C2096">
            <v>224.63880000000003</v>
          </cell>
          <cell r="D2096">
            <v>28580</v>
          </cell>
          <cell r="E2096">
            <v>790</v>
          </cell>
          <cell r="F2096">
            <v>300</v>
          </cell>
          <cell r="G2096">
            <v>15</v>
          </cell>
          <cell r="H2096">
            <v>28</v>
          </cell>
          <cell r="J2096">
            <v>30</v>
          </cell>
          <cell r="K2096">
            <v>5.3571428571428568</v>
          </cell>
          <cell r="L2096">
            <v>44.93333333333333</v>
          </cell>
          <cell r="M2096">
            <v>3034000000</v>
          </cell>
          <cell r="N2096">
            <v>8699000</v>
          </cell>
          <cell r="O2096">
            <v>7682000</v>
          </cell>
          <cell r="P2096">
            <v>325.79999999999995</v>
          </cell>
          <cell r="Q2096">
            <v>126400000</v>
          </cell>
          <cell r="R2096">
            <v>1312000</v>
          </cell>
          <cell r="S2096">
            <v>842600</v>
          </cell>
          <cell r="T2096">
            <v>66.5</v>
          </cell>
          <cell r="U2096">
            <v>6086333.1193392649</v>
          </cell>
          <cell r="V2096">
            <v>18290000000000</v>
          </cell>
        </row>
        <row r="2097">
          <cell r="B2097" t="str">
            <v>HE 800 B</v>
          </cell>
          <cell r="C2097">
            <v>262.68120000000005</v>
          </cell>
          <cell r="D2097">
            <v>33420</v>
          </cell>
          <cell r="E2097">
            <v>800</v>
          </cell>
          <cell r="F2097">
            <v>300</v>
          </cell>
          <cell r="G2097">
            <v>17.5</v>
          </cell>
          <cell r="H2097">
            <v>33</v>
          </cell>
          <cell r="J2097">
            <v>30</v>
          </cell>
          <cell r="K2097">
            <v>4.5454545454545459</v>
          </cell>
          <cell r="L2097">
            <v>38.514285714285712</v>
          </cell>
          <cell r="M2097">
            <v>3591000000</v>
          </cell>
          <cell r="N2097">
            <v>10230000</v>
          </cell>
          <cell r="O2097">
            <v>8977000</v>
          </cell>
          <cell r="P2097">
            <v>327.8</v>
          </cell>
          <cell r="Q2097">
            <v>149000000</v>
          </cell>
          <cell r="R2097">
            <v>1553000</v>
          </cell>
          <cell r="S2097">
            <v>993600</v>
          </cell>
          <cell r="T2097">
            <v>66.8</v>
          </cell>
          <cell r="U2097">
            <v>9587011.1153772604</v>
          </cell>
          <cell r="V2097">
            <v>21840000000000</v>
          </cell>
        </row>
        <row r="2098">
          <cell r="B2098" t="str">
            <v>HE 800 M</v>
          </cell>
          <cell r="C2098">
            <v>317.77980000000002</v>
          </cell>
          <cell r="D2098">
            <v>40430</v>
          </cell>
          <cell r="E2098">
            <v>814</v>
          </cell>
          <cell r="F2098">
            <v>303</v>
          </cell>
          <cell r="G2098">
            <v>21</v>
          </cell>
          <cell r="H2098">
            <v>40</v>
          </cell>
          <cell r="J2098">
            <v>30</v>
          </cell>
          <cell r="K2098">
            <v>3.7875000000000001</v>
          </cell>
          <cell r="L2098">
            <v>32.095238095238095</v>
          </cell>
          <cell r="M2098">
            <v>4426000000</v>
          </cell>
          <cell r="N2098">
            <v>12490000</v>
          </cell>
          <cell r="O2098">
            <v>10870000</v>
          </cell>
          <cell r="P2098">
            <v>330.90000000000003</v>
          </cell>
          <cell r="Q2098">
            <v>186300000</v>
          </cell>
          <cell r="R2098">
            <v>1930000</v>
          </cell>
          <cell r="S2098">
            <v>1230000</v>
          </cell>
          <cell r="T2098">
            <v>67.900000000000006</v>
          </cell>
          <cell r="U2098">
            <v>16573697.471062548</v>
          </cell>
          <cell r="V2098">
            <v>27780000000000</v>
          </cell>
        </row>
        <row r="2099">
          <cell r="B2099" t="str">
            <v>HE 800 x 373</v>
          </cell>
          <cell r="C2099">
            <v>373.03560000000004</v>
          </cell>
          <cell r="D2099">
            <v>47460</v>
          </cell>
          <cell r="E2099">
            <v>826</v>
          </cell>
          <cell r="F2099">
            <v>308</v>
          </cell>
          <cell r="G2099">
            <v>25</v>
          </cell>
          <cell r="H2099">
            <v>46</v>
          </cell>
          <cell r="J2099">
            <v>30</v>
          </cell>
          <cell r="K2099">
            <v>3.347826086956522</v>
          </cell>
          <cell r="L2099">
            <v>26.96</v>
          </cell>
          <cell r="M2099">
            <v>5239000000</v>
          </cell>
          <cell r="N2099">
            <v>14700000</v>
          </cell>
          <cell r="O2099">
            <v>12690000</v>
          </cell>
          <cell r="P2099">
            <v>332.29999999999995</v>
          </cell>
          <cell r="Q2099">
            <v>225300000</v>
          </cell>
          <cell r="R2099">
            <v>2311000</v>
          </cell>
          <cell r="S2099">
            <v>1463000</v>
          </cell>
          <cell r="T2099">
            <v>68.899999999999991</v>
          </cell>
          <cell r="U2099">
            <v>25532022.946362607</v>
          </cell>
          <cell r="V2099">
            <v>34070000000000</v>
          </cell>
        </row>
        <row r="2100">
          <cell r="B2100" t="str">
            <v>HE 800 x 444</v>
          </cell>
          <cell r="C2100">
            <v>444.87600000000003</v>
          </cell>
          <cell r="D2100">
            <v>56600</v>
          </cell>
          <cell r="E2100">
            <v>842</v>
          </cell>
          <cell r="F2100">
            <v>313</v>
          </cell>
          <cell r="G2100">
            <v>30</v>
          </cell>
          <cell r="H2100">
            <v>54</v>
          </cell>
          <cell r="J2100">
            <v>30</v>
          </cell>
          <cell r="K2100">
            <v>2.8981481481481484</v>
          </cell>
          <cell r="L2100">
            <v>22.466666666666665</v>
          </cell>
          <cell r="M2100">
            <v>6345000000</v>
          </cell>
          <cell r="N2100">
            <v>17640000</v>
          </cell>
          <cell r="O2100">
            <v>15070000</v>
          </cell>
          <cell r="P2100">
            <v>334.79999999999995</v>
          </cell>
          <cell r="Q2100">
            <v>278000000</v>
          </cell>
          <cell r="R2100">
            <v>2827000</v>
          </cell>
          <cell r="S2100">
            <v>1776000</v>
          </cell>
          <cell r="T2100">
            <v>70.099999999999994</v>
          </cell>
          <cell r="U2100">
            <v>41549247.477163352</v>
          </cell>
          <cell r="V2100">
            <v>42840000000000</v>
          </cell>
        </row>
        <row r="2101">
          <cell r="B2101" t="str">
            <v>HE 900 AA</v>
          </cell>
          <cell r="C2101">
            <v>198.22920000000002</v>
          </cell>
          <cell r="D2101">
            <v>25220</v>
          </cell>
          <cell r="E2101">
            <v>870</v>
          </cell>
          <cell r="F2101">
            <v>300</v>
          </cell>
          <cell r="G2101">
            <v>15</v>
          </cell>
          <cell r="H2101">
            <v>20</v>
          </cell>
          <cell r="J2101">
            <v>30</v>
          </cell>
          <cell r="K2101">
            <v>7.5</v>
          </cell>
          <cell r="L2101">
            <v>51.333333333333336</v>
          </cell>
          <cell r="M2101">
            <v>3011000000</v>
          </cell>
          <cell r="N2101">
            <v>7999000</v>
          </cell>
          <cell r="O2101">
            <v>6923000</v>
          </cell>
          <cell r="P2101">
            <v>345.5</v>
          </cell>
          <cell r="Q2101">
            <v>90410000</v>
          </cell>
          <cell r="R2101">
            <v>957700</v>
          </cell>
          <cell r="S2101">
            <v>602800</v>
          </cell>
          <cell r="T2101">
            <v>59.900000000000006</v>
          </cell>
          <cell r="U2101">
            <v>3218139.9558621985</v>
          </cell>
          <cell r="V2101">
            <v>16260000000000</v>
          </cell>
        </row>
        <row r="2102">
          <cell r="B2102" t="str">
            <v>HE 900 A</v>
          </cell>
          <cell r="C2102">
            <v>251.91300000000001</v>
          </cell>
          <cell r="D2102">
            <v>32050</v>
          </cell>
          <cell r="E2102">
            <v>890</v>
          </cell>
          <cell r="F2102">
            <v>300</v>
          </cell>
          <cell r="G2102">
            <v>16</v>
          </cell>
          <cell r="H2102">
            <v>30</v>
          </cell>
          <cell r="J2102">
            <v>30</v>
          </cell>
          <cell r="K2102">
            <v>5</v>
          </cell>
          <cell r="L2102">
            <v>48.125</v>
          </cell>
          <cell r="M2102">
            <v>4221000000</v>
          </cell>
          <cell r="N2102">
            <v>10810000</v>
          </cell>
          <cell r="O2102">
            <v>9485000</v>
          </cell>
          <cell r="P2102">
            <v>362.9</v>
          </cell>
          <cell r="Q2102">
            <v>135500000</v>
          </cell>
          <cell r="R2102">
            <v>1414000</v>
          </cell>
          <cell r="S2102">
            <v>903200</v>
          </cell>
          <cell r="T2102">
            <v>65</v>
          </cell>
          <cell r="U2102">
            <v>7490141.7890031105</v>
          </cell>
          <cell r="V2102">
            <v>24960000000000</v>
          </cell>
        </row>
        <row r="2103">
          <cell r="B2103" t="str">
            <v>HE 900 B</v>
          </cell>
          <cell r="C2103">
            <v>291.84180000000003</v>
          </cell>
          <cell r="D2103">
            <v>37130</v>
          </cell>
          <cell r="E2103">
            <v>900</v>
          </cell>
          <cell r="F2103">
            <v>300</v>
          </cell>
          <cell r="G2103">
            <v>18.5</v>
          </cell>
          <cell r="H2103">
            <v>35</v>
          </cell>
          <cell r="J2103">
            <v>30</v>
          </cell>
          <cell r="K2103">
            <v>4.2857142857142856</v>
          </cell>
          <cell r="L2103">
            <v>41.621621621621621</v>
          </cell>
          <cell r="M2103">
            <v>4941000000</v>
          </cell>
          <cell r="N2103">
            <v>12580000</v>
          </cell>
          <cell r="O2103">
            <v>10980000</v>
          </cell>
          <cell r="P2103">
            <v>364.79999999999995</v>
          </cell>
          <cell r="Q2103">
            <v>158200000</v>
          </cell>
          <cell r="R2103">
            <v>1658000</v>
          </cell>
          <cell r="S2103">
            <v>1050000</v>
          </cell>
          <cell r="T2103">
            <v>65.3</v>
          </cell>
          <cell r="U2103">
            <v>11501929.86664249</v>
          </cell>
          <cell r="V2103">
            <v>29460000000000</v>
          </cell>
        </row>
        <row r="2104">
          <cell r="B2104" t="str">
            <v>HE 900 M</v>
          </cell>
          <cell r="C2104">
            <v>332.94960000000003</v>
          </cell>
          <cell r="D2104">
            <v>42360</v>
          </cell>
          <cell r="E2104">
            <v>910</v>
          </cell>
          <cell r="F2104">
            <v>302</v>
          </cell>
          <cell r="G2104">
            <v>21</v>
          </cell>
          <cell r="H2104">
            <v>40</v>
          </cell>
          <cell r="J2104">
            <v>30</v>
          </cell>
          <cell r="K2104">
            <v>3.7749999999999999</v>
          </cell>
          <cell r="L2104">
            <v>36.666666666666664</v>
          </cell>
          <cell r="M2104">
            <v>5704000000</v>
          </cell>
          <cell r="N2104">
            <v>14440000</v>
          </cell>
          <cell r="O2104">
            <v>12540000</v>
          </cell>
          <cell r="P2104">
            <v>367</v>
          </cell>
          <cell r="Q2104">
            <v>184500000</v>
          </cell>
          <cell r="R2104">
            <v>1929000</v>
          </cell>
          <cell r="S2104">
            <v>1220000</v>
          </cell>
          <cell r="T2104">
            <v>66</v>
          </cell>
          <cell r="U2104">
            <v>16827382.804395881</v>
          </cell>
          <cell r="V2104">
            <v>34750000000000</v>
          </cell>
        </row>
        <row r="2105">
          <cell r="B2105" t="str">
            <v>HE 900 x 391</v>
          </cell>
          <cell r="C2105">
            <v>391.19220000000001</v>
          </cell>
          <cell r="D2105">
            <v>49770</v>
          </cell>
          <cell r="E2105">
            <v>922</v>
          </cell>
          <cell r="F2105">
            <v>307</v>
          </cell>
          <cell r="G2105">
            <v>25</v>
          </cell>
          <cell r="H2105">
            <v>46</v>
          </cell>
          <cell r="J2105">
            <v>30</v>
          </cell>
          <cell r="K2105">
            <v>3.3369565217391304</v>
          </cell>
          <cell r="L2105">
            <v>30.8</v>
          </cell>
          <cell r="M2105">
            <v>6743000000</v>
          </cell>
          <cell r="N2105">
            <v>16990000</v>
          </cell>
          <cell r="O2105">
            <v>14630000</v>
          </cell>
          <cell r="P2105">
            <v>368.1</v>
          </cell>
          <cell r="Q2105">
            <v>223200000</v>
          </cell>
          <cell r="R2105">
            <v>2312000</v>
          </cell>
          <cell r="S2105">
            <v>1454000</v>
          </cell>
          <cell r="T2105">
            <v>67</v>
          </cell>
          <cell r="U2105">
            <v>25967132.279695943</v>
          </cell>
          <cell r="V2105">
            <v>42560000000000</v>
          </cell>
        </row>
        <row r="2106">
          <cell r="B2106" t="str">
            <v>HE 900 x 466</v>
          </cell>
          <cell r="C2106">
            <v>466.64820000000009</v>
          </cell>
          <cell r="D2106">
            <v>59370.000000000007</v>
          </cell>
          <cell r="E2106">
            <v>938</v>
          </cell>
          <cell r="F2106">
            <v>312</v>
          </cell>
          <cell r="G2106">
            <v>30</v>
          </cell>
          <cell r="H2106">
            <v>54</v>
          </cell>
          <cell r="J2106">
            <v>30</v>
          </cell>
          <cell r="K2106">
            <v>2.8888888888888888</v>
          </cell>
          <cell r="L2106">
            <v>25.666666666666668</v>
          </cell>
          <cell r="M2106">
            <v>8149000000</v>
          </cell>
          <cell r="N2106">
            <v>20380000</v>
          </cell>
          <cell r="O2106">
            <v>17380000</v>
          </cell>
          <cell r="P2106">
            <v>370.5</v>
          </cell>
          <cell r="Q2106">
            <v>275600000</v>
          </cell>
          <cell r="R2106">
            <v>2832000</v>
          </cell>
          <cell r="S2106">
            <v>1767000</v>
          </cell>
          <cell r="T2106">
            <v>68.099999999999994</v>
          </cell>
          <cell r="U2106">
            <v>42308271.477163352</v>
          </cell>
          <cell r="V2106">
            <v>53400000000000</v>
          </cell>
        </row>
        <row r="2107">
          <cell r="B2107" t="str">
            <v>HE 1000 AA</v>
          </cell>
          <cell r="C2107">
            <v>221.80920000000003</v>
          </cell>
          <cell r="D2107">
            <v>28220</v>
          </cell>
          <cell r="E2107">
            <v>970</v>
          </cell>
          <cell r="F2107">
            <v>300</v>
          </cell>
          <cell r="G2107">
            <v>16</v>
          </cell>
          <cell r="H2107">
            <v>21</v>
          </cell>
          <cell r="J2107">
            <v>30</v>
          </cell>
          <cell r="K2107">
            <v>7.1428571428571432</v>
          </cell>
          <cell r="L2107">
            <v>54.25</v>
          </cell>
          <cell r="M2107">
            <v>4065000000</v>
          </cell>
          <cell r="N2107">
            <v>9777000</v>
          </cell>
          <cell r="O2107">
            <v>8380000</v>
          </cell>
          <cell r="P2107">
            <v>379.5</v>
          </cell>
          <cell r="Q2107">
            <v>95010000</v>
          </cell>
          <cell r="R2107">
            <v>1016000</v>
          </cell>
          <cell r="S2107">
            <v>633400</v>
          </cell>
          <cell r="T2107">
            <v>58</v>
          </cell>
          <cell r="U2107">
            <v>3870535.4270833195</v>
          </cell>
          <cell r="V2107">
            <v>21280000000000</v>
          </cell>
        </row>
        <row r="2108">
          <cell r="B2108" t="str">
            <v>HE 1000 x 249</v>
          </cell>
          <cell r="C2108">
            <v>249.00480000000002</v>
          </cell>
          <cell r="D2108">
            <v>31680</v>
          </cell>
          <cell r="E2108">
            <v>980</v>
          </cell>
          <cell r="F2108">
            <v>300</v>
          </cell>
          <cell r="G2108">
            <v>16.5</v>
          </cell>
          <cell r="H2108">
            <v>26</v>
          </cell>
          <cell r="J2108">
            <v>30</v>
          </cell>
          <cell r="K2108">
            <v>5.7692307692307692</v>
          </cell>
          <cell r="L2108">
            <v>52.606060606060609</v>
          </cell>
          <cell r="M2108">
            <v>4811000000</v>
          </cell>
          <cell r="N2108">
            <v>11350000</v>
          </cell>
          <cell r="O2108">
            <v>9818000</v>
          </cell>
          <cell r="P2108">
            <v>389.7</v>
          </cell>
          <cell r="Q2108">
            <v>117500000</v>
          </cell>
          <cell r="R2108">
            <v>1245000</v>
          </cell>
          <cell r="S2108">
            <v>784000</v>
          </cell>
          <cell r="T2108">
            <v>60.9</v>
          </cell>
          <cell r="U2108">
            <v>5819591.3753341027</v>
          </cell>
          <cell r="V2108">
            <v>26620000000000</v>
          </cell>
        </row>
        <row r="2109">
          <cell r="B2109" t="str">
            <v>HE 1000 A</v>
          </cell>
          <cell r="C2109">
            <v>272.58480000000003</v>
          </cell>
          <cell r="D2109">
            <v>34680</v>
          </cell>
          <cell r="E2109">
            <v>990</v>
          </cell>
          <cell r="F2109">
            <v>300</v>
          </cell>
          <cell r="G2109">
            <v>16.5</v>
          </cell>
          <cell r="H2109">
            <v>31</v>
          </cell>
          <cell r="J2109">
            <v>30</v>
          </cell>
          <cell r="K2109">
            <v>4.838709677419355</v>
          </cell>
          <cell r="L2109">
            <v>52.606060606060609</v>
          </cell>
          <cell r="M2109">
            <v>5538000000</v>
          </cell>
          <cell r="N2109">
            <v>12820000</v>
          </cell>
          <cell r="O2109">
            <v>11190000</v>
          </cell>
          <cell r="P2109">
            <v>399.6</v>
          </cell>
          <cell r="Q2109">
            <v>140000000</v>
          </cell>
          <cell r="R2109">
            <v>1470000</v>
          </cell>
          <cell r="S2109">
            <v>933600</v>
          </cell>
          <cell r="T2109">
            <v>63.5</v>
          </cell>
          <cell r="U2109">
            <v>8348450.2831217507</v>
          </cell>
          <cell r="V2109">
            <v>32070000000000</v>
          </cell>
        </row>
        <row r="2110">
          <cell r="B2110" t="str">
            <v>HE 1000 B</v>
          </cell>
          <cell r="C2110">
            <v>314.40000000000003</v>
          </cell>
          <cell r="D2110">
            <v>40000</v>
          </cell>
          <cell r="E2110">
            <v>1000</v>
          </cell>
          <cell r="F2110">
            <v>300</v>
          </cell>
          <cell r="G2110">
            <v>19</v>
          </cell>
          <cell r="H2110">
            <v>36</v>
          </cell>
          <cell r="J2110">
            <v>30</v>
          </cell>
          <cell r="K2110">
            <v>4.166666666666667</v>
          </cell>
          <cell r="L2110">
            <v>45.684210526315788</v>
          </cell>
          <cell r="M2110">
            <v>6447000000</v>
          </cell>
          <cell r="N2110">
            <v>14860000</v>
          </cell>
          <cell r="O2110">
            <v>12890000</v>
          </cell>
          <cell r="P2110">
            <v>401.5</v>
          </cell>
          <cell r="Q2110">
            <v>162800000</v>
          </cell>
          <cell r="R2110">
            <v>1716000</v>
          </cell>
          <cell r="S2110">
            <v>1085000</v>
          </cell>
          <cell r="T2110">
            <v>63.8</v>
          </cell>
          <cell r="U2110">
            <v>12670799.396418413</v>
          </cell>
          <cell r="V2110">
            <v>37640000000000</v>
          </cell>
        </row>
        <row r="2111">
          <cell r="B2111" t="str">
            <v>HE 1000 M</v>
          </cell>
          <cell r="C2111">
            <v>349.14120000000003</v>
          </cell>
          <cell r="D2111">
            <v>44420</v>
          </cell>
          <cell r="E2111">
            <v>1008</v>
          </cell>
          <cell r="F2111">
            <v>302</v>
          </cell>
          <cell r="G2111">
            <v>21</v>
          </cell>
          <cell r="H2111">
            <v>40</v>
          </cell>
          <cell r="J2111">
            <v>30</v>
          </cell>
          <cell r="K2111">
            <v>3.7749999999999999</v>
          </cell>
          <cell r="L2111">
            <v>41.333333333333336</v>
          </cell>
          <cell r="M2111">
            <v>7223000000</v>
          </cell>
          <cell r="N2111">
            <v>16570000</v>
          </cell>
          <cell r="O2111">
            <v>14330000</v>
          </cell>
          <cell r="P2111">
            <v>403.2</v>
          </cell>
          <cell r="Q2111">
            <v>184600000</v>
          </cell>
          <cell r="R2111">
            <v>1940000</v>
          </cell>
          <cell r="S2111">
            <v>1222000</v>
          </cell>
          <cell r="T2111">
            <v>64.5</v>
          </cell>
          <cell r="U2111">
            <v>17129908.804395881</v>
          </cell>
          <cell r="V2111">
            <v>43020000000000</v>
          </cell>
        </row>
        <row r="2112">
          <cell r="B2112" t="str">
            <v>HE 1000 x 393</v>
          </cell>
          <cell r="C2112">
            <v>393.15720000000005</v>
          </cell>
          <cell r="D2112">
            <v>50020</v>
          </cell>
          <cell r="E2112">
            <v>1016</v>
          </cell>
          <cell r="F2112">
            <v>303</v>
          </cell>
          <cell r="G2112">
            <v>24.4</v>
          </cell>
          <cell r="H2112">
            <v>43.9</v>
          </cell>
          <cell r="J2112">
            <v>30</v>
          </cell>
          <cell r="K2112">
            <v>3.4510250569476084</v>
          </cell>
          <cell r="L2112">
            <v>35.581967213114758</v>
          </cell>
          <cell r="M2112">
            <v>8077000000</v>
          </cell>
          <cell r="N2112">
            <v>18540000</v>
          </cell>
          <cell r="O2112">
            <v>15900000</v>
          </cell>
          <cell r="P2112">
            <v>401.8</v>
          </cell>
          <cell r="Q2112">
            <v>205000000</v>
          </cell>
          <cell r="R2112">
            <v>2168000</v>
          </cell>
          <cell r="S2112">
            <v>1353000</v>
          </cell>
          <cell r="T2112">
            <v>64</v>
          </cell>
          <cell r="U2112">
            <v>23296653.355814625</v>
          </cell>
          <cell r="V2112">
            <v>48080000000000</v>
          </cell>
        </row>
        <row r="2113">
          <cell r="B2113" t="str">
            <v>HE 1000 x 415</v>
          </cell>
          <cell r="C2113">
            <v>415.55820000000011</v>
          </cell>
          <cell r="D2113">
            <v>52870.000000000007</v>
          </cell>
          <cell r="E2113">
            <v>1020</v>
          </cell>
          <cell r="F2113">
            <v>304</v>
          </cell>
          <cell r="G2113">
            <v>26</v>
          </cell>
          <cell r="H2113">
            <v>46</v>
          </cell>
          <cell r="J2113">
            <v>30</v>
          </cell>
          <cell r="K2113">
            <v>3.3043478260869565</v>
          </cell>
          <cell r="L2113">
            <v>33.384615384615387</v>
          </cell>
          <cell r="M2113">
            <v>8531000000</v>
          </cell>
          <cell r="N2113">
            <v>19571000</v>
          </cell>
          <cell r="O2113">
            <v>16728000</v>
          </cell>
          <cell r="P2113">
            <v>401.70000000000005</v>
          </cell>
          <cell r="Q2113">
            <v>217100000</v>
          </cell>
          <cell r="R2113">
            <v>2298000</v>
          </cell>
          <cell r="S2113">
            <v>1428000</v>
          </cell>
          <cell r="T2113">
            <v>64.099999999999994</v>
          </cell>
          <cell r="U2113">
            <v>27038376.587893937</v>
          </cell>
          <cell r="V2113">
            <v>51080000000000</v>
          </cell>
        </row>
        <row r="2114">
          <cell r="B2114" t="str">
            <v>HE 1000 x 438</v>
          </cell>
          <cell r="C2114">
            <v>437.01600000000002</v>
          </cell>
          <cell r="D2114">
            <v>55600</v>
          </cell>
          <cell r="E2114">
            <v>1026</v>
          </cell>
          <cell r="F2114">
            <v>305</v>
          </cell>
          <cell r="G2114">
            <v>26.9</v>
          </cell>
          <cell r="H2114">
            <v>49</v>
          </cell>
          <cell r="J2114">
            <v>30</v>
          </cell>
          <cell r="K2114">
            <v>3.1122448979591835</v>
          </cell>
          <cell r="L2114">
            <v>32.267657992565056</v>
          </cell>
          <cell r="M2114">
            <v>9092000000</v>
          </cell>
          <cell r="N2114">
            <v>20750000</v>
          </cell>
          <cell r="O2114">
            <v>17720000</v>
          </cell>
          <cell r="P2114">
            <v>404.3</v>
          </cell>
          <cell r="Q2114">
            <v>233600000</v>
          </cell>
          <cell r="R2114">
            <v>2463000</v>
          </cell>
          <cell r="S2114">
            <v>1531000</v>
          </cell>
          <cell r="T2114">
            <v>64.800000000000011</v>
          </cell>
          <cell r="U2114">
            <v>31817882.482939459</v>
          </cell>
          <cell r="V2114">
            <v>55290000000000</v>
          </cell>
        </row>
        <row r="2115">
          <cell r="B2115" t="str">
            <v>HE 1000 x 494</v>
          </cell>
          <cell r="C2115">
            <v>494.47260000000006</v>
          </cell>
          <cell r="D2115">
            <v>62910</v>
          </cell>
          <cell r="E2115">
            <v>1036</v>
          </cell>
          <cell r="F2115">
            <v>309</v>
          </cell>
          <cell r="G2115">
            <v>31</v>
          </cell>
          <cell r="H2115">
            <v>54</v>
          </cell>
          <cell r="J2115">
            <v>30</v>
          </cell>
          <cell r="K2115">
            <v>2.8611111111111112</v>
          </cell>
          <cell r="L2115">
            <v>28</v>
          </cell>
          <cell r="M2115">
            <v>10280000000</v>
          </cell>
          <cell r="N2115">
            <v>23413000</v>
          </cell>
          <cell r="O2115">
            <v>19845000</v>
          </cell>
          <cell r="P2115">
            <v>404.20000000000005</v>
          </cell>
          <cell r="Q2115">
            <v>268200000</v>
          </cell>
          <cell r="R2115">
            <v>2818000</v>
          </cell>
          <cell r="S2115">
            <v>1736000</v>
          </cell>
          <cell r="T2115">
            <v>65.3</v>
          </cell>
          <cell r="U2115">
            <v>43955720.979134686</v>
          </cell>
          <cell r="V2115">
            <v>64010000000000</v>
          </cell>
        </row>
        <row r="2116">
          <cell r="B2116" t="str">
            <v>HE 1000 x 584</v>
          </cell>
          <cell r="C2116">
            <v>584.54820000000007</v>
          </cell>
          <cell r="D2116">
            <v>74370</v>
          </cell>
          <cell r="E2116">
            <v>1056</v>
          </cell>
          <cell r="F2116">
            <v>314</v>
          </cell>
          <cell r="G2116">
            <v>36</v>
          </cell>
          <cell r="H2116">
            <v>64</v>
          </cell>
          <cell r="J2116">
            <v>30</v>
          </cell>
          <cell r="K2116">
            <v>2.453125</v>
          </cell>
          <cell r="L2116">
            <v>24.111111111111111</v>
          </cell>
          <cell r="M2116">
            <v>12461000000</v>
          </cell>
          <cell r="N2116">
            <v>28039000</v>
          </cell>
          <cell r="O2116">
            <v>23600000</v>
          </cell>
          <cell r="P2116">
            <v>409.3</v>
          </cell>
          <cell r="Q2116">
            <v>334300000</v>
          </cell>
          <cell r="R2116">
            <v>3475000</v>
          </cell>
          <cell r="S2116">
            <v>2130000</v>
          </cell>
          <cell r="T2116">
            <v>67</v>
          </cell>
          <cell r="U2116">
            <v>71538737.676956147</v>
          </cell>
          <cell r="V2116">
            <v>81240000000000</v>
          </cell>
        </row>
        <row r="2117">
          <cell r="B2117" t="str">
            <v>HL 920 x 344</v>
          </cell>
          <cell r="C2117">
            <v>343.63920000000002</v>
          </cell>
          <cell r="D2117">
            <v>43720</v>
          </cell>
          <cell r="E2117">
            <v>927</v>
          </cell>
          <cell r="F2117">
            <v>418</v>
          </cell>
          <cell r="G2117">
            <v>19.3</v>
          </cell>
          <cell r="H2117">
            <v>32</v>
          </cell>
          <cell r="J2117">
            <v>19</v>
          </cell>
          <cell r="K2117">
            <v>6.53125</v>
          </cell>
          <cell r="L2117">
            <v>42.746113989637301</v>
          </cell>
          <cell r="M2117">
            <v>6450000000</v>
          </cell>
          <cell r="N2117">
            <v>15700000</v>
          </cell>
          <cell r="O2117">
            <v>13920000</v>
          </cell>
          <cell r="P2117">
            <v>384.09999999999997</v>
          </cell>
          <cell r="Q2117">
            <v>390100000</v>
          </cell>
          <cell r="R2117">
            <v>2880000</v>
          </cell>
          <cell r="S2117">
            <v>1867000</v>
          </cell>
          <cell r="T2117">
            <v>94.5</v>
          </cell>
          <cell r="U2117">
            <v>11592722.145136504</v>
          </cell>
          <cell r="V2117">
            <v>78120000000000</v>
          </cell>
        </row>
        <row r="2118">
          <cell r="B2118" t="str">
            <v>HL 920 x 368</v>
          </cell>
          <cell r="C2118">
            <v>365.96160000000003</v>
          </cell>
          <cell r="D2118">
            <v>46560</v>
          </cell>
          <cell r="E2118">
            <v>931</v>
          </cell>
          <cell r="F2118">
            <v>419</v>
          </cell>
          <cell r="G2118">
            <v>20.3</v>
          </cell>
          <cell r="H2118">
            <v>34.299999999999997</v>
          </cell>
          <cell r="J2118">
            <v>19</v>
          </cell>
          <cell r="K2118">
            <v>6.1078717201166182</v>
          </cell>
          <cell r="L2118">
            <v>40.610837438423644</v>
          </cell>
          <cell r="M2118">
            <v>6922000000</v>
          </cell>
          <cell r="N2118">
            <v>16790000</v>
          </cell>
          <cell r="O2118">
            <v>14870000</v>
          </cell>
          <cell r="P2118">
            <v>385.6</v>
          </cell>
          <cell r="Q2118">
            <v>421200000</v>
          </cell>
          <cell r="R2118">
            <v>3104000</v>
          </cell>
          <cell r="S2118">
            <v>2010000</v>
          </cell>
          <cell r="T2118">
            <v>95.1</v>
          </cell>
          <cell r="U2118">
            <v>14082838.132865533</v>
          </cell>
          <cell r="V2118">
            <v>84670000000000</v>
          </cell>
        </row>
        <row r="2119">
          <cell r="B2119" t="str">
            <v>HL 920 x 390</v>
          </cell>
          <cell r="C2119">
            <v>388.51980000000003</v>
          </cell>
          <cell r="D2119">
            <v>49430</v>
          </cell>
          <cell r="E2119">
            <v>936</v>
          </cell>
          <cell r="F2119">
            <v>420</v>
          </cell>
          <cell r="G2119">
            <v>21.3</v>
          </cell>
          <cell r="H2119">
            <v>36.6</v>
          </cell>
          <cell r="J2119">
            <v>19</v>
          </cell>
          <cell r="K2119">
            <v>5.7377049180327866</v>
          </cell>
          <cell r="L2119">
            <v>38.72300469483568</v>
          </cell>
          <cell r="M2119">
            <v>7417000000</v>
          </cell>
          <cell r="N2119">
            <v>17920000</v>
          </cell>
          <cell r="O2119">
            <v>15850000</v>
          </cell>
          <cell r="P2119">
            <v>387.40000000000003</v>
          </cell>
          <cell r="Q2119">
            <v>452700000</v>
          </cell>
          <cell r="R2119">
            <v>3331000</v>
          </cell>
          <cell r="S2119">
            <v>2156000</v>
          </cell>
          <cell r="T2119">
            <v>95.7</v>
          </cell>
          <cell r="U2119">
            <v>16914399.70959986</v>
          </cell>
          <cell r="V2119">
            <v>91550000000000</v>
          </cell>
        </row>
        <row r="2120">
          <cell r="B2120" t="str">
            <v>HL 920 x 420</v>
          </cell>
          <cell r="C2120">
            <v>419.80260000000004</v>
          </cell>
          <cell r="D2120">
            <v>53410</v>
          </cell>
          <cell r="E2120">
            <v>943</v>
          </cell>
          <cell r="F2120">
            <v>422</v>
          </cell>
          <cell r="G2120">
            <v>22.5</v>
          </cell>
          <cell r="H2120">
            <v>39.9</v>
          </cell>
          <cell r="J2120">
            <v>19</v>
          </cell>
          <cell r="K2120">
            <v>5.2882205513784459</v>
          </cell>
          <cell r="L2120">
            <v>36.675555555555555</v>
          </cell>
          <cell r="M2120">
            <v>8133000000</v>
          </cell>
          <cell r="N2120">
            <v>19530000</v>
          </cell>
          <cell r="O2120">
            <v>17250000</v>
          </cell>
          <cell r="P2120">
            <v>390.20000000000005</v>
          </cell>
          <cell r="Q2120">
            <v>500700000</v>
          </cell>
          <cell r="R2120">
            <v>3667000</v>
          </cell>
          <cell r="S2120">
            <v>2373000</v>
          </cell>
          <cell r="T2120">
            <v>96.8</v>
          </cell>
          <cell r="U2120">
            <v>21514084.518508509</v>
          </cell>
          <cell r="V2120">
            <v>102100000000000</v>
          </cell>
        </row>
        <row r="2121">
          <cell r="B2121" t="str">
            <v>HL 920 x 449</v>
          </cell>
          <cell r="C2121">
            <v>449.12040000000002</v>
          </cell>
          <cell r="D2121">
            <v>57140</v>
          </cell>
          <cell r="E2121">
            <v>948</v>
          </cell>
          <cell r="F2121">
            <v>423</v>
          </cell>
          <cell r="G2121">
            <v>24</v>
          </cell>
          <cell r="H2121">
            <v>42.7</v>
          </cell>
          <cell r="J2121">
            <v>19</v>
          </cell>
          <cell r="K2121">
            <v>4.9531615925058547</v>
          </cell>
          <cell r="L2121">
            <v>34.358333333333334</v>
          </cell>
          <cell r="M2121">
            <v>8747000000</v>
          </cell>
          <cell r="N2121">
            <v>20950000</v>
          </cell>
          <cell r="O2121">
            <v>18450000</v>
          </cell>
          <cell r="P2121">
            <v>391.3</v>
          </cell>
          <cell r="Q2121">
            <v>539700000</v>
          </cell>
          <cell r="R2121">
            <v>3949000</v>
          </cell>
          <cell r="S2121">
            <v>2552000</v>
          </cell>
          <cell r="T2121">
            <v>97.2</v>
          </cell>
          <cell r="U2121">
            <v>26270044.684605096</v>
          </cell>
          <cell r="V2121">
            <v>110600000000000</v>
          </cell>
        </row>
        <row r="2122">
          <cell r="B2122" t="str">
            <v>HL 920 x 491</v>
          </cell>
          <cell r="C2122">
            <v>489.91379999999998</v>
          </cell>
          <cell r="D2122">
            <v>62329.999999999993</v>
          </cell>
          <cell r="E2122">
            <v>957</v>
          </cell>
          <cell r="F2122">
            <v>422</v>
          </cell>
          <cell r="G2122">
            <v>25.9</v>
          </cell>
          <cell r="H2122">
            <v>47</v>
          </cell>
          <cell r="J2122">
            <v>19</v>
          </cell>
          <cell r="K2122">
            <v>4.4893617021276597</v>
          </cell>
          <cell r="L2122">
            <v>31.853281853281857</v>
          </cell>
          <cell r="M2122">
            <v>9663000000</v>
          </cell>
          <cell r="N2122">
            <v>23000000</v>
          </cell>
          <cell r="O2122">
            <v>20200000</v>
          </cell>
          <cell r="P2122">
            <v>393.7</v>
          </cell>
          <cell r="Q2122">
            <v>590000000</v>
          </cell>
          <cell r="R2122">
            <v>4335000</v>
          </cell>
          <cell r="S2122">
            <v>2796000</v>
          </cell>
          <cell r="T2122">
            <v>97.300000000000011</v>
          </cell>
          <cell r="U2122">
            <v>34411263.560061738</v>
          </cell>
          <cell r="V2122">
            <v>122200000000000</v>
          </cell>
        </row>
        <row r="2123">
          <cell r="B2123" t="str">
            <v>HL 920 x 537</v>
          </cell>
          <cell r="C2123">
            <v>536.44500000000005</v>
          </cell>
          <cell r="D2123">
            <v>68250</v>
          </cell>
          <cell r="E2123">
            <v>965</v>
          </cell>
          <cell r="F2123">
            <v>425</v>
          </cell>
          <cell r="G2123">
            <v>28.4</v>
          </cell>
          <cell r="H2123">
            <v>51.1</v>
          </cell>
          <cell r="J2123">
            <v>19</v>
          </cell>
          <cell r="K2123">
            <v>4.1585127201565557</v>
          </cell>
          <cell r="L2123">
            <v>29.04225352112676</v>
          </cell>
          <cell r="M2123">
            <v>10660000000</v>
          </cell>
          <cell r="N2123">
            <v>25270000</v>
          </cell>
          <cell r="O2123">
            <v>22080000</v>
          </cell>
          <cell r="P2123">
            <v>395.09999999999997</v>
          </cell>
          <cell r="Q2123">
            <v>655500000</v>
          </cell>
          <cell r="R2123">
            <v>4795000</v>
          </cell>
          <cell r="S2123">
            <v>3085000</v>
          </cell>
          <cell r="T2123">
            <v>98</v>
          </cell>
          <cell r="U2123">
            <v>44470971.839186639</v>
          </cell>
          <cell r="V2123">
            <v>136900000000000</v>
          </cell>
        </row>
        <row r="2124">
          <cell r="B2124" t="str">
            <v>HL 920 x 588</v>
          </cell>
          <cell r="C2124">
            <v>588.00660000000005</v>
          </cell>
          <cell r="D2124">
            <v>74810</v>
          </cell>
          <cell r="E2124">
            <v>975</v>
          </cell>
          <cell r="F2124">
            <v>427</v>
          </cell>
          <cell r="G2124">
            <v>31</v>
          </cell>
          <cell r="H2124">
            <v>55.9</v>
          </cell>
          <cell r="J2124">
            <v>19</v>
          </cell>
          <cell r="K2124">
            <v>3.8193202146690521</v>
          </cell>
          <cell r="L2124">
            <v>26.619354838709679</v>
          </cell>
          <cell r="M2124">
            <v>11810000000</v>
          </cell>
          <cell r="N2124">
            <v>27840000</v>
          </cell>
          <cell r="O2124">
            <v>24230000</v>
          </cell>
          <cell r="P2124">
            <v>397.40000000000003</v>
          </cell>
          <cell r="Q2124">
            <v>727600000</v>
          </cell>
          <cell r="R2124">
            <v>5310000</v>
          </cell>
          <cell r="S2124">
            <v>3408000</v>
          </cell>
          <cell r="T2124">
            <v>98.6</v>
          </cell>
          <cell r="U2124">
            <v>58073513.214667015</v>
          </cell>
          <cell r="V2124">
            <v>153200000000000</v>
          </cell>
        </row>
        <row r="2125">
          <cell r="B2125" t="str">
            <v>HL 920 x 656</v>
          </cell>
          <cell r="C2125">
            <v>656.5458000000001</v>
          </cell>
          <cell r="D2125">
            <v>83530</v>
          </cell>
          <cell r="E2125">
            <v>987</v>
          </cell>
          <cell r="F2125">
            <v>431</v>
          </cell>
          <cell r="G2125">
            <v>34.5</v>
          </cell>
          <cell r="H2125">
            <v>62</v>
          </cell>
          <cell r="J2125">
            <v>19</v>
          </cell>
          <cell r="K2125">
            <v>3.475806451612903</v>
          </cell>
          <cell r="L2125">
            <v>23.913043478260871</v>
          </cell>
          <cell r="M2125">
            <v>13350000000</v>
          </cell>
          <cell r="N2125">
            <v>31270000</v>
          </cell>
          <cell r="O2125">
            <v>27060000</v>
          </cell>
          <cell r="P2125">
            <v>399.79999999999995</v>
          </cell>
          <cell r="Q2125">
            <v>830400000</v>
          </cell>
          <cell r="R2125">
            <v>6022000</v>
          </cell>
          <cell r="S2125">
            <v>3853000</v>
          </cell>
          <cell r="T2125">
            <v>99.7</v>
          </cell>
          <cell r="U2125">
            <v>79503404.318329021</v>
          </cell>
          <cell r="V2125">
            <v>177600000000000</v>
          </cell>
        </row>
        <row r="2126">
          <cell r="B2126" t="str">
            <v>HL 920 x 725</v>
          </cell>
          <cell r="C2126">
            <v>725.39940000000001</v>
          </cell>
          <cell r="D2126">
            <v>92290</v>
          </cell>
          <cell r="E2126">
            <v>999</v>
          </cell>
          <cell r="F2126">
            <v>434</v>
          </cell>
          <cell r="G2126">
            <v>38.1</v>
          </cell>
          <cell r="H2126">
            <v>68.099999999999994</v>
          </cell>
          <cell r="J2126">
            <v>19</v>
          </cell>
          <cell r="K2126">
            <v>3.1864904552129225</v>
          </cell>
          <cell r="L2126">
            <v>21.648293963254591</v>
          </cell>
          <cell r="M2126">
            <v>14920000000</v>
          </cell>
          <cell r="N2126">
            <v>34740000</v>
          </cell>
          <cell r="O2126">
            <v>29880000</v>
          </cell>
          <cell r="P2126">
            <v>402.1</v>
          </cell>
          <cell r="Q2126">
            <v>932000000</v>
          </cell>
          <cell r="R2126">
            <v>6734000</v>
          </cell>
          <cell r="S2126">
            <v>4295000</v>
          </cell>
          <cell r="T2126">
            <v>100.5</v>
          </cell>
          <cell r="U2126">
            <v>105655716.77159616</v>
          </cell>
          <cell r="V2126">
            <v>201900000000000</v>
          </cell>
        </row>
        <row r="2127">
          <cell r="B2127" t="str">
            <v>HL 920 x 787</v>
          </cell>
          <cell r="C2127">
            <v>787.57200000000012</v>
          </cell>
          <cell r="D2127">
            <v>100200</v>
          </cell>
          <cell r="E2127">
            <v>1011</v>
          </cell>
          <cell r="F2127">
            <v>437</v>
          </cell>
          <cell r="G2127">
            <v>40.9</v>
          </cell>
          <cell r="H2127">
            <v>73.900000000000006</v>
          </cell>
          <cell r="J2127">
            <v>19</v>
          </cell>
          <cell r="K2127">
            <v>2.9566982408660349</v>
          </cell>
          <cell r="L2127">
            <v>20.176039119804404</v>
          </cell>
          <cell r="M2127">
            <v>16460000000</v>
          </cell>
          <cell r="N2127">
            <v>38010000</v>
          </cell>
          <cell r="O2127">
            <v>32560000</v>
          </cell>
          <cell r="P2127">
            <v>405.3</v>
          </cell>
          <cell r="Q2127">
            <v>1033000000</v>
          </cell>
          <cell r="R2127">
            <v>7425000</v>
          </cell>
          <cell r="S2127">
            <v>4728000</v>
          </cell>
          <cell r="T2127">
            <v>101.5</v>
          </cell>
          <cell r="U2127">
            <v>134284598.47482532</v>
          </cell>
          <cell r="V2127">
            <v>226800000000000</v>
          </cell>
        </row>
        <row r="2128">
          <cell r="B2128" t="str">
            <v>HL 920 x 970</v>
          </cell>
          <cell r="C2128">
            <v>971.96759999999995</v>
          </cell>
          <cell r="D2128">
            <v>123659.99999999999</v>
          </cell>
          <cell r="E2128">
            <v>1043</v>
          </cell>
          <cell r="F2128">
            <v>446</v>
          </cell>
          <cell r="G2128">
            <v>50</v>
          </cell>
          <cell r="H2128">
            <v>89.9</v>
          </cell>
          <cell r="J2128">
            <v>19</v>
          </cell>
          <cell r="K2128">
            <v>2.4805339265850943</v>
          </cell>
          <cell r="L2128">
            <v>16.504000000000001</v>
          </cell>
          <cell r="M2128">
            <v>21000000000</v>
          </cell>
          <cell r="N2128">
            <v>47660000</v>
          </cell>
          <cell r="O2128">
            <v>40270000</v>
          </cell>
          <cell r="P2128">
            <v>412.1</v>
          </cell>
          <cell r="Q2128">
            <v>1339000000</v>
          </cell>
          <cell r="R2128">
            <v>9490000</v>
          </cell>
          <cell r="S2128">
            <v>6002000</v>
          </cell>
          <cell r="T2128">
            <v>104</v>
          </cell>
          <cell r="U2128">
            <v>243220559.0529418</v>
          </cell>
          <cell r="V2128">
            <v>304000000000000</v>
          </cell>
        </row>
        <row r="2129">
          <cell r="B2129" t="str">
            <v>HL 920 x 1077</v>
          </cell>
          <cell r="C2129">
            <v>1077.999</v>
          </cell>
          <cell r="D2129">
            <v>137150</v>
          </cell>
          <cell r="E2129">
            <v>1061</v>
          </cell>
          <cell r="F2129">
            <v>451</v>
          </cell>
          <cell r="G2129">
            <v>55</v>
          </cell>
          <cell r="H2129">
            <v>99.1</v>
          </cell>
          <cell r="J2129">
            <v>19</v>
          </cell>
          <cell r="K2129">
            <v>2.27547931382442</v>
          </cell>
          <cell r="L2129">
            <v>14.996363636363636</v>
          </cell>
          <cell r="M2129">
            <v>23770000000</v>
          </cell>
          <cell r="N2129">
            <v>53390000</v>
          </cell>
          <cell r="O2129">
            <v>44790000</v>
          </cell>
          <cell r="P2129">
            <v>416.3</v>
          </cell>
          <cell r="Q2129">
            <v>1527000000</v>
          </cell>
          <cell r="R2129">
            <v>10740000</v>
          </cell>
          <cell r="S2129">
            <v>6773000</v>
          </cell>
          <cell r="T2129">
            <v>105.5</v>
          </cell>
          <cell r="U2129">
            <v>325998404.53205281</v>
          </cell>
          <cell r="V2129">
            <v>350800000000000</v>
          </cell>
        </row>
        <row r="2130">
          <cell r="B2130" t="str">
            <v>HL 920 x 1194</v>
          </cell>
          <cell r="C2130">
            <v>1195.8990000000001</v>
          </cell>
          <cell r="D2130">
            <v>152150</v>
          </cell>
          <cell r="E2130">
            <v>1081</v>
          </cell>
          <cell r="F2130">
            <v>457</v>
          </cell>
          <cell r="G2130">
            <v>60.5</v>
          </cell>
          <cell r="H2130">
            <v>109</v>
          </cell>
          <cell r="J2130">
            <v>19</v>
          </cell>
          <cell r="K2130">
            <v>2.096330275229358</v>
          </cell>
          <cell r="L2130">
            <v>13.636363636363637</v>
          </cell>
          <cell r="M2130">
            <v>26940000000</v>
          </cell>
          <cell r="N2130">
            <v>59830000</v>
          </cell>
          <cell r="O2130">
            <v>49830000</v>
          </cell>
          <cell r="P2130">
            <v>420.79999999999995</v>
          </cell>
          <cell r="Q2130">
            <v>1750000000</v>
          </cell>
          <cell r="R2130">
            <v>12180000</v>
          </cell>
          <cell r="S2130">
            <v>7660000</v>
          </cell>
          <cell r="T2130">
            <v>107.2</v>
          </cell>
          <cell r="U2130">
            <v>435309386.63498908</v>
          </cell>
          <cell r="V2130">
            <v>409700000000000</v>
          </cell>
        </row>
        <row r="2131">
          <cell r="B2131" t="str">
            <v>HL 920 x 1269</v>
          </cell>
          <cell r="C2131">
            <v>1270.5690000000002</v>
          </cell>
          <cell r="D2131">
            <v>161650</v>
          </cell>
          <cell r="E2131">
            <v>1093</v>
          </cell>
          <cell r="F2131">
            <v>461</v>
          </cell>
          <cell r="G2131">
            <v>64</v>
          </cell>
          <cell r="H2131">
            <v>115.1</v>
          </cell>
          <cell r="J2131">
            <v>19</v>
          </cell>
          <cell r="K2131">
            <v>2.0026064291920069</v>
          </cell>
          <cell r="L2131">
            <v>12.887499999999999</v>
          </cell>
          <cell r="M2131">
            <v>29000000000</v>
          </cell>
          <cell r="N2131">
            <v>63960000</v>
          </cell>
          <cell r="O2131">
            <v>53040000</v>
          </cell>
          <cell r="P2131">
            <v>423.5</v>
          </cell>
          <cell r="Q2131">
            <v>1899000000</v>
          </cell>
          <cell r="R2131">
            <v>13130000</v>
          </cell>
          <cell r="S2131">
            <v>8237000</v>
          </cell>
          <cell r="T2131">
            <v>108.4</v>
          </cell>
          <cell r="U2131">
            <v>514493121.66618782</v>
          </cell>
          <cell r="V2131">
            <v>449700000000000</v>
          </cell>
        </row>
        <row r="2132">
          <cell r="B2132" t="str">
            <v>HL 920 x 1377</v>
          </cell>
          <cell r="C2132">
            <v>1378.4082000000001</v>
          </cell>
          <cell r="D2132">
            <v>175370</v>
          </cell>
          <cell r="E2132">
            <v>1093</v>
          </cell>
          <cell r="F2132">
            <v>473</v>
          </cell>
          <cell r="G2132">
            <v>76.7</v>
          </cell>
          <cell r="H2132">
            <v>115.1</v>
          </cell>
          <cell r="J2132">
            <v>19</v>
          </cell>
          <cell r="K2132">
            <v>2.054735013032146</v>
          </cell>
          <cell r="L2132">
            <v>10.753585397653193</v>
          </cell>
          <cell r="M2132">
            <v>30340000000</v>
          </cell>
          <cell r="N2132">
            <v>67680000</v>
          </cell>
          <cell r="O2132">
            <v>55500000</v>
          </cell>
          <cell r="P2132">
            <v>415.90000000000003</v>
          </cell>
          <cell r="Q2132">
            <v>2063000000</v>
          </cell>
          <cell r="R2132">
            <v>14160000</v>
          </cell>
          <cell r="S2132">
            <v>8723000</v>
          </cell>
          <cell r="T2132">
            <v>108.5</v>
          </cell>
          <cell r="U2132">
            <v>596418825.61829698</v>
          </cell>
          <cell r="V2132">
            <v>485700000000000</v>
          </cell>
        </row>
        <row r="2133">
          <cell r="B2133" t="str">
            <v>HL 1000 AA</v>
          </cell>
          <cell r="C2133">
            <v>296.79360000000003</v>
          </cell>
          <cell r="D2133">
            <v>37760</v>
          </cell>
          <cell r="E2133">
            <v>982</v>
          </cell>
          <cell r="F2133">
            <v>400</v>
          </cell>
          <cell r="G2133">
            <v>16.5</v>
          </cell>
          <cell r="H2133">
            <v>27.1</v>
          </cell>
          <cell r="J2133">
            <v>30</v>
          </cell>
          <cell r="K2133">
            <v>7.3800738007380069</v>
          </cell>
          <cell r="L2133">
            <v>52.593939393939394</v>
          </cell>
          <cell r="M2133">
            <v>6203000000</v>
          </cell>
          <cell r="N2133">
            <v>14260000</v>
          </cell>
          <cell r="O2133">
            <v>12630000</v>
          </cell>
          <cell r="P2133">
            <v>405.3</v>
          </cell>
          <cell r="Q2133">
            <v>289600000</v>
          </cell>
          <cell r="R2133">
            <v>2243000</v>
          </cell>
          <cell r="S2133">
            <v>1448000</v>
          </cell>
          <cell r="T2133">
            <v>87.6</v>
          </cell>
          <cell r="U2133">
            <v>7636147.1229825038</v>
          </cell>
          <cell r="V2133">
            <v>65900000000000</v>
          </cell>
        </row>
        <row r="2134">
          <cell r="B2134" t="str">
            <v>HL 1000 A</v>
          </cell>
          <cell r="C2134">
            <v>321.3168</v>
          </cell>
          <cell r="D2134">
            <v>40880</v>
          </cell>
          <cell r="E2134">
            <v>990</v>
          </cell>
          <cell r="F2134">
            <v>400</v>
          </cell>
          <cell r="G2134">
            <v>16.5</v>
          </cell>
          <cell r="H2134">
            <v>31</v>
          </cell>
          <cell r="J2134">
            <v>30</v>
          </cell>
          <cell r="K2134">
            <v>6.4516129032258061</v>
          </cell>
          <cell r="L2134">
            <v>52.606060606060609</v>
          </cell>
          <cell r="M2134">
            <v>6964000000</v>
          </cell>
          <cell r="N2134">
            <v>15800000</v>
          </cell>
          <cell r="O2134">
            <v>14070000</v>
          </cell>
          <cell r="P2134">
            <v>412.70000000000005</v>
          </cell>
          <cell r="Q2134">
            <v>331200000</v>
          </cell>
          <cell r="R2134">
            <v>2555000</v>
          </cell>
          <cell r="S2134">
            <v>1656000</v>
          </cell>
          <cell r="T2134">
            <v>90</v>
          </cell>
          <cell r="U2134">
            <v>10334516.949788418</v>
          </cell>
          <cell r="V2134">
            <v>76030000000000</v>
          </cell>
        </row>
        <row r="2135">
          <cell r="B2135" t="str">
            <v>HL 1000 B</v>
          </cell>
          <cell r="C2135">
            <v>371.62080000000003</v>
          </cell>
          <cell r="D2135">
            <v>47280</v>
          </cell>
          <cell r="E2135">
            <v>1000</v>
          </cell>
          <cell r="F2135">
            <v>400</v>
          </cell>
          <cell r="G2135">
            <v>19</v>
          </cell>
          <cell r="H2135">
            <v>36.1</v>
          </cell>
          <cell r="J2135">
            <v>30</v>
          </cell>
          <cell r="K2135">
            <v>5.5401662049861491</v>
          </cell>
          <cell r="L2135">
            <v>45.673684210526311</v>
          </cell>
          <cell r="M2135">
            <v>8137000000</v>
          </cell>
          <cell r="N2135">
            <v>18360000</v>
          </cell>
          <cell r="O2135">
            <v>16270000</v>
          </cell>
          <cell r="P2135">
            <v>414.90000000000003</v>
          </cell>
          <cell r="Q2135">
            <v>385800000</v>
          </cell>
          <cell r="R2135">
            <v>2984000</v>
          </cell>
          <cell r="S2135">
            <v>1929000</v>
          </cell>
          <cell r="T2135">
            <v>90.3</v>
          </cell>
          <cell r="U2135">
            <v>15884408.422306882</v>
          </cell>
          <cell r="V2135">
            <v>89440000000000</v>
          </cell>
        </row>
        <row r="2136">
          <cell r="B2136" t="str">
            <v>HL 1000 M</v>
          </cell>
          <cell r="C2136">
            <v>412.72860000000003</v>
          </cell>
          <cell r="D2136">
            <v>52510</v>
          </cell>
          <cell r="E2136">
            <v>1008</v>
          </cell>
          <cell r="F2136">
            <v>402</v>
          </cell>
          <cell r="G2136">
            <v>21.1</v>
          </cell>
          <cell r="H2136">
            <v>40</v>
          </cell>
          <cell r="J2136">
            <v>30</v>
          </cell>
          <cell r="K2136">
            <v>5.0250000000000004</v>
          </cell>
          <cell r="L2136">
            <v>41.137440758293835</v>
          </cell>
          <cell r="M2136">
            <v>9105000000</v>
          </cell>
          <cell r="N2136">
            <v>20460000</v>
          </cell>
          <cell r="O2136">
            <v>18070000</v>
          </cell>
          <cell r="P2136">
            <v>416.4</v>
          </cell>
          <cell r="Q2136">
            <v>434000000</v>
          </cell>
          <cell r="R2136">
            <v>3349000</v>
          </cell>
          <cell r="S2136">
            <v>2160000</v>
          </cell>
          <cell r="T2136">
            <v>90.9</v>
          </cell>
          <cell r="U2136">
            <v>21448778.938511219</v>
          </cell>
          <cell r="V2136">
            <v>101500000000000</v>
          </cell>
        </row>
        <row r="2137">
          <cell r="B2137" t="str">
            <v>HL 1000 x 443</v>
          </cell>
          <cell r="C2137">
            <v>443.0682000000001</v>
          </cell>
          <cell r="D2137">
            <v>56370.000000000007</v>
          </cell>
          <cell r="E2137">
            <v>1012</v>
          </cell>
          <cell r="F2137">
            <v>402</v>
          </cell>
          <cell r="G2137">
            <v>23.6</v>
          </cell>
          <cell r="H2137">
            <v>41.9</v>
          </cell>
          <cell r="J2137">
            <v>30</v>
          </cell>
          <cell r="K2137">
            <v>4.7971360381861574</v>
          </cell>
          <cell r="L2137">
            <v>36.788135593220339</v>
          </cell>
          <cell r="M2137">
            <v>9665000000</v>
          </cell>
          <cell r="N2137">
            <v>21780000</v>
          </cell>
          <cell r="O2137">
            <v>19100000</v>
          </cell>
          <cell r="P2137">
            <v>414.09999999999997</v>
          </cell>
          <cell r="Q2137">
            <v>455000000</v>
          </cell>
          <cell r="R2137">
            <v>3529000</v>
          </cell>
          <cell r="S2137">
            <v>2264000</v>
          </cell>
          <cell r="T2137">
            <v>89.800000000000011</v>
          </cell>
          <cell r="U2137">
            <v>25434714.879058108</v>
          </cell>
          <cell r="V2137">
            <v>106700000000000</v>
          </cell>
        </row>
        <row r="2138">
          <cell r="B2138" t="str">
            <v>HL 1000 x 483</v>
          </cell>
          <cell r="C2138">
            <v>483.46860000000004</v>
          </cell>
          <cell r="D2138">
            <v>61510</v>
          </cell>
          <cell r="E2138">
            <v>1020</v>
          </cell>
          <cell r="F2138">
            <v>404</v>
          </cell>
          <cell r="G2138">
            <v>25.4</v>
          </cell>
          <cell r="H2138">
            <v>46</v>
          </cell>
          <cell r="J2138">
            <v>30</v>
          </cell>
          <cell r="K2138">
            <v>4.3913043478260869</v>
          </cell>
          <cell r="L2138">
            <v>34.173228346456696</v>
          </cell>
          <cell r="M2138">
            <v>10670000000</v>
          </cell>
          <cell r="N2138">
            <v>23920000</v>
          </cell>
          <cell r="O2138">
            <v>20930000</v>
          </cell>
          <cell r="P2138">
            <v>416.59999999999997</v>
          </cell>
          <cell r="Q2138">
            <v>507100000</v>
          </cell>
          <cell r="R2138">
            <v>3919000</v>
          </cell>
          <cell r="S2138">
            <v>2510000</v>
          </cell>
          <cell r="T2138">
            <v>90.8</v>
          </cell>
          <cell r="U2138">
            <v>33068031.701991688</v>
          </cell>
          <cell r="V2138">
            <v>119900000000000</v>
          </cell>
        </row>
        <row r="2139">
          <cell r="B2139" t="str">
            <v>HL 1000 x 539</v>
          </cell>
          <cell r="C2139">
            <v>540.13920000000007</v>
          </cell>
          <cell r="D2139">
            <v>68720</v>
          </cell>
          <cell r="E2139">
            <v>1030</v>
          </cell>
          <cell r="F2139">
            <v>407</v>
          </cell>
          <cell r="G2139">
            <v>28.4</v>
          </cell>
          <cell r="H2139">
            <v>51.1</v>
          </cell>
          <cell r="J2139">
            <v>30</v>
          </cell>
          <cell r="K2139">
            <v>3.9823874755381605</v>
          </cell>
          <cell r="L2139">
            <v>30.556338028169016</v>
          </cell>
          <cell r="M2139">
            <v>12030000000</v>
          </cell>
          <cell r="N2139">
            <v>26820000</v>
          </cell>
          <cell r="O2139">
            <v>23350000</v>
          </cell>
          <cell r="P2139">
            <v>418.29999999999995</v>
          </cell>
          <cell r="Q2139">
            <v>576300000</v>
          </cell>
          <cell r="R2139">
            <v>4436000</v>
          </cell>
          <cell r="S2139">
            <v>2832000</v>
          </cell>
          <cell r="T2139">
            <v>91.6</v>
          </cell>
          <cell r="U2139">
            <v>45295768.476040274</v>
          </cell>
          <cell r="V2139">
            <v>137600000000000</v>
          </cell>
        </row>
        <row r="2140">
          <cell r="B2140" t="str">
            <v>HL 1000 x 554</v>
          </cell>
          <cell r="C2140">
            <v>554.75880000000006</v>
          </cell>
          <cell r="D2140">
            <v>70580</v>
          </cell>
          <cell r="E2140">
            <v>1032</v>
          </cell>
          <cell r="F2140">
            <v>408</v>
          </cell>
          <cell r="G2140">
            <v>29.5</v>
          </cell>
          <cell r="H2140">
            <v>52</v>
          </cell>
          <cell r="J2140">
            <v>30</v>
          </cell>
          <cell r="K2140">
            <v>3.9230769230769229</v>
          </cell>
          <cell r="L2140">
            <v>29.423728813559322</v>
          </cell>
          <cell r="M2140">
            <v>12320000000</v>
          </cell>
          <cell r="N2140">
            <v>27500000</v>
          </cell>
          <cell r="O2140">
            <v>23880000</v>
          </cell>
          <cell r="P2140">
            <v>417.9</v>
          </cell>
          <cell r="Q2140">
            <v>591000000</v>
          </cell>
          <cell r="R2140">
            <v>4547000</v>
          </cell>
          <cell r="S2140">
            <v>2897000</v>
          </cell>
          <cell r="T2140">
            <v>91.5</v>
          </cell>
          <cell r="U2140">
            <v>48341084.933742419</v>
          </cell>
          <cell r="V2140">
            <v>141300000000000</v>
          </cell>
        </row>
        <row r="2141">
          <cell r="B2141" t="str">
            <v>HL 1000 x 591</v>
          </cell>
          <cell r="C2141">
            <v>591.62220000000002</v>
          </cell>
          <cell r="D2141">
            <v>75270</v>
          </cell>
          <cell r="E2141">
            <v>1040</v>
          </cell>
          <cell r="F2141">
            <v>409</v>
          </cell>
          <cell r="G2141">
            <v>31</v>
          </cell>
          <cell r="H2141">
            <v>55.9</v>
          </cell>
          <cell r="J2141">
            <v>30</v>
          </cell>
          <cell r="K2141">
            <v>3.6583184257602861</v>
          </cell>
          <cell r="L2141">
            <v>28.006451612903227</v>
          </cell>
          <cell r="M2141">
            <v>13310000000</v>
          </cell>
          <cell r="N2141">
            <v>29530000</v>
          </cell>
          <cell r="O2141">
            <v>25600000</v>
          </cell>
          <cell r="P2141">
            <v>420.5</v>
          </cell>
          <cell r="Q2141">
            <v>640100000</v>
          </cell>
          <cell r="R2141">
            <v>4916000</v>
          </cell>
          <cell r="S2141">
            <v>3130000</v>
          </cell>
          <cell r="T2141">
            <v>92.2</v>
          </cell>
          <cell r="U2141">
            <v>58955838.641573176</v>
          </cell>
          <cell r="V2141">
            <v>154300000000000</v>
          </cell>
        </row>
        <row r="2142">
          <cell r="B2142" t="str">
            <v>HL 1000 x 642</v>
          </cell>
          <cell r="C2142">
            <v>642.6336</v>
          </cell>
          <cell r="D2142">
            <v>81760</v>
          </cell>
          <cell r="E2142">
            <v>1048</v>
          </cell>
          <cell r="F2142">
            <v>412</v>
          </cell>
          <cell r="G2142">
            <v>34</v>
          </cell>
          <cell r="H2142">
            <v>60</v>
          </cell>
          <cell r="J2142">
            <v>30</v>
          </cell>
          <cell r="K2142">
            <v>3.4333333333333331</v>
          </cell>
          <cell r="L2142">
            <v>25.529411764705884</v>
          </cell>
          <cell r="M2142">
            <v>14510000000</v>
          </cell>
          <cell r="N2142">
            <v>32100000</v>
          </cell>
          <cell r="O2142">
            <v>27680000</v>
          </cell>
          <cell r="P2142">
            <v>421.2</v>
          </cell>
          <cell r="Q2142">
            <v>702800000</v>
          </cell>
          <cell r="R2142">
            <v>5379000</v>
          </cell>
          <cell r="S2142">
            <v>3412000</v>
          </cell>
          <cell r="T2142">
            <v>92.699999999999989</v>
          </cell>
          <cell r="U2142">
            <v>73817865.093941629</v>
          </cell>
          <cell r="V2142">
            <v>170700000000000</v>
          </cell>
        </row>
        <row r="2143">
          <cell r="B2143" t="str">
            <v>HL 1000 x 748</v>
          </cell>
          <cell r="C2143">
            <v>749.37240000000008</v>
          </cell>
          <cell r="D2143">
            <v>95340</v>
          </cell>
          <cell r="E2143">
            <v>1068</v>
          </cell>
          <cell r="F2143">
            <v>417</v>
          </cell>
          <cell r="G2143">
            <v>39</v>
          </cell>
          <cell r="H2143">
            <v>70</v>
          </cell>
          <cell r="J2143">
            <v>30</v>
          </cell>
          <cell r="K2143">
            <v>2.9785714285714286</v>
          </cell>
          <cell r="L2143">
            <v>22.256410256410255</v>
          </cell>
          <cell r="M2143">
            <v>17320000000</v>
          </cell>
          <cell r="N2143">
            <v>37880000</v>
          </cell>
          <cell r="O2143">
            <v>32430000</v>
          </cell>
          <cell r="P2143">
            <v>426.2</v>
          </cell>
          <cell r="Q2143">
            <v>851100000</v>
          </cell>
          <cell r="R2143">
            <v>6459000</v>
          </cell>
          <cell r="S2143">
            <v>4082000</v>
          </cell>
          <cell r="T2143">
            <v>94.5</v>
          </cell>
          <cell r="U2143">
            <v>115547099.56564899</v>
          </cell>
          <cell r="V2143">
            <v>210600000000000</v>
          </cell>
        </row>
        <row r="2144">
          <cell r="B2144" t="str">
            <v>HL 1000 x 883</v>
          </cell>
          <cell r="C2144">
            <v>884.48580000000004</v>
          </cell>
          <cell r="D2144">
            <v>112530</v>
          </cell>
          <cell r="E2144">
            <v>1092</v>
          </cell>
          <cell r="F2144">
            <v>424</v>
          </cell>
          <cell r="G2144">
            <v>45.5</v>
          </cell>
          <cell r="H2144">
            <v>82</v>
          </cell>
          <cell r="J2144">
            <v>30</v>
          </cell>
          <cell r="K2144">
            <v>2.5853658536585367</v>
          </cell>
          <cell r="L2144">
            <v>19.076923076923077</v>
          </cell>
          <cell r="M2144">
            <v>20960000000</v>
          </cell>
          <cell r="N2144">
            <v>45260000</v>
          </cell>
          <cell r="O2144">
            <v>38390000</v>
          </cell>
          <cell r="P2144">
            <v>431.59999999999997</v>
          </cell>
          <cell r="Q2144">
            <v>1050000000</v>
          </cell>
          <cell r="R2144">
            <v>7874000</v>
          </cell>
          <cell r="S2144">
            <v>4952000</v>
          </cell>
          <cell r="T2144">
            <v>96.6</v>
          </cell>
          <cell r="U2144">
            <v>185175982.91004521</v>
          </cell>
          <cell r="V2144">
            <v>265700000000000</v>
          </cell>
        </row>
        <row r="2145">
          <cell r="B2145" t="str">
            <v>HL 1000 x 976</v>
          </cell>
          <cell r="C2145">
            <v>975.74040000000025</v>
          </cell>
          <cell r="D2145">
            <v>124140.00000000001</v>
          </cell>
          <cell r="E2145">
            <v>1108</v>
          </cell>
          <cell r="F2145">
            <v>428</v>
          </cell>
          <cell r="G2145">
            <v>50</v>
          </cell>
          <cell r="H2145">
            <v>89.9</v>
          </cell>
          <cell r="J2145">
            <v>30</v>
          </cell>
          <cell r="K2145">
            <v>2.3804226918798665</v>
          </cell>
          <cell r="L2145">
            <v>17.364000000000001</v>
          </cell>
          <cell r="M2145">
            <v>23490000000</v>
          </cell>
          <cell r="N2145">
            <v>50300000</v>
          </cell>
          <cell r="O2145">
            <v>42400000</v>
          </cell>
          <cell r="P2145">
            <v>435</v>
          </cell>
          <cell r="Q2145">
            <v>1185000000</v>
          </cell>
          <cell r="R2145">
            <v>8839000</v>
          </cell>
          <cell r="S2145">
            <v>5538000</v>
          </cell>
          <cell r="T2145">
            <v>97.699999999999989</v>
          </cell>
          <cell r="U2145">
            <v>244199223.0024958</v>
          </cell>
          <cell r="V2145">
            <v>304400000000000</v>
          </cell>
        </row>
        <row r="2146">
          <cell r="B2146" t="str">
            <v>HL 1100 A</v>
          </cell>
          <cell r="C2146">
            <v>343.08900000000006</v>
          </cell>
          <cell r="D2146">
            <v>43650</v>
          </cell>
          <cell r="E2146">
            <v>1090</v>
          </cell>
          <cell r="F2146">
            <v>400</v>
          </cell>
          <cell r="G2146">
            <v>18</v>
          </cell>
          <cell r="H2146">
            <v>31</v>
          </cell>
          <cell r="J2146">
            <v>30</v>
          </cell>
          <cell r="K2146">
            <v>6.4516129032258061</v>
          </cell>
          <cell r="L2146">
            <v>53.777777777777779</v>
          </cell>
          <cell r="M2146">
            <v>8783600000</v>
          </cell>
          <cell r="N2146">
            <v>18280000</v>
          </cell>
          <cell r="O2146">
            <v>16110000</v>
          </cell>
          <cell r="P2146">
            <v>446.4</v>
          </cell>
          <cell r="Q2146">
            <v>331300000</v>
          </cell>
          <cell r="R2146">
            <v>2575000</v>
          </cell>
          <cell r="S2146">
            <v>1657000</v>
          </cell>
          <cell r="T2146">
            <v>86.7</v>
          </cell>
          <cell r="U2146">
            <v>11048129.88601597</v>
          </cell>
          <cell r="V2146">
            <v>92910000000000</v>
          </cell>
        </row>
        <row r="2147">
          <cell r="B2147" t="str">
            <v>HL 1100 B</v>
          </cell>
          <cell r="C2147">
            <v>390.64200000000005</v>
          </cell>
          <cell r="D2147">
            <v>49700</v>
          </cell>
          <cell r="E2147">
            <v>1100</v>
          </cell>
          <cell r="F2147">
            <v>400</v>
          </cell>
          <cell r="G2147">
            <v>20</v>
          </cell>
          <cell r="H2147">
            <v>36</v>
          </cell>
          <cell r="J2147">
            <v>30</v>
          </cell>
          <cell r="K2147">
            <v>5.5555555555555554</v>
          </cell>
          <cell r="L2147">
            <v>48.4</v>
          </cell>
          <cell r="M2147">
            <v>10163000000</v>
          </cell>
          <cell r="N2147">
            <v>21000000</v>
          </cell>
          <cell r="O2147">
            <v>18480000</v>
          </cell>
          <cell r="P2147">
            <v>450.20000000000005</v>
          </cell>
          <cell r="Q2147">
            <v>384900000</v>
          </cell>
          <cell r="R2147">
            <v>2995000</v>
          </cell>
          <cell r="S2147">
            <v>1924000</v>
          </cell>
          <cell r="T2147">
            <v>87.6</v>
          </cell>
          <cell r="U2147">
            <v>16492331.664202411</v>
          </cell>
          <cell r="V2147">
            <v>108900000000000</v>
          </cell>
        </row>
        <row r="2148">
          <cell r="B2148" t="str">
            <v>HL 1100 M</v>
          </cell>
          <cell r="C2148">
            <v>433.24320000000012</v>
          </cell>
          <cell r="D2148">
            <v>55120.000000000007</v>
          </cell>
          <cell r="E2148">
            <v>1108</v>
          </cell>
          <cell r="F2148">
            <v>402</v>
          </cell>
          <cell r="G2148">
            <v>22</v>
          </cell>
          <cell r="H2148">
            <v>40</v>
          </cell>
          <cell r="J2148">
            <v>30</v>
          </cell>
          <cell r="K2148">
            <v>5.0250000000000004</v>
          </cell>
          <cell r="L2148">
            <v>44</v>
          </cell>
          <cell r="M2148">
            <v>11365000000</v>
          </cell>
          <cell r="N2148">
            <v>23380000</v>
          </cell>
          <cell r="O2148">
            <v>20510000</v>
          </cell>
          <cell r="P2148">
            <v>452.29999999999995</v>
          </cell>
          <cell r="Q2148">
            <v>434300000</v>
          </cell>
          <cell r="R2148">
            <v>3370000</v>
          </cell>
          <cell r="S2148">
            <v>2160000</v>
          </cell>
          <cell r="T2148">
            <v>88.5</v>
          </cell>
          <cell r="U2148">
            <v>22292683.383184314</v>
          </cell>
          <cell r="V2148">
            <v>123800000000000</v>
          </cell>
        </row>
        <row r="2149">
          <cell r="B2149" t="str">
            <v>HL 1100 R</v>
          </cell>
          <cell r="C2149">
            <v>499.26720000000012</v>
          </cell>
          <cell r="D2149">
            <v>63520.000000000007</v>
          </cell>
          <cell r="E2149">
            <v>1118</v>
          </cell>
          <cell r="F2149">
            <v>405</v>
          </cell>
          <cell r="G2149">
            <v>26</v>
          </cell>
          <cell r="H2149">
            <v>45</v>
          </cell>
          <cell r="J2149">
            <v>30</v>
          </cell>
          <cell r="K2149">
            <v>4.5</v>
          </cell>
          <cell r="L2149">
            <v>37.230769230769234</v>
          </cell>
          <cell r="M2149">
            <v>13050000000</v>
          </cell>
          <cell r="N2149">
            <v>26820000</v>
          </cell>
          <cell r="O2149">
            <v>23340000</v>
          </cell>
          <cell r="P2149">
            <v>451.70000000000005</v>
          </cell>
          <cell r="Q2149">
            <v>500100000</v>
          </cell>
          <cell r="R2149">
            <v>3879000</v>
          </cell>
          <cell r="S2149">
            <v>2469000</v>
          </cell>
          <cell r="T2149">
            <v>88.4</v>
          </cell>
          <cell r="U2149">
            <v>32535329.484226894</v>
          </cell>
          <cell r="V2149">
            <v>143900000000000</v>
          </cell>
        </row>
        <row r="2150">
          <cell r="B2150" t="str">
            <v>HL 1100 x 548</v>
          </cell>
          <cell r="C2150">
            <v>548.86380000000008</v>
          </cell>
          <cell r="D2150">
            <v>69830</v>
          </cell>
          <cell r="E2150">
            <v>1128</v>
          </cell>
          <cell r="F2150">
            <v>407</v>
          </cell>
          <cell r="G2150">
            <v>28</v>
          </cell>
          <cell r="H2150">
            <v>50</v>
          </cell>
          <cell r="J2150">
            <v>30</v>
          </cell>
          <cell r="K2150">
            <v>4.07</v>
          </cell>
          <cell r="L2150">
            <v>34.571428571428569</v>
          </cell>
          <cell r="M2150">
            <v>14566000000</v>
          </cell>
          <cell r="N2150">
            <v>29730000</v>
          </cell>
          <cell r="O2150">
            <v>25820000</v>
          </cell>
          <cell r="P2150">
            <v>455.3</v>
          </cell>
          <cell r="Q2150">
            <v>564100000</v>
          </cell>
          <cell r="R2150">
            <v>4358000</v>
          </cell>
          <cell r="S2150">
            <v>2771000</v>
          </cell>
          <cell r="T2150">
            <v>89.600000000000009</v>
          </cell>
          <cell r="U2150">
            <v>43446671.99553898</v>
          </cell>
          <cell r="V2150">
            <v>163800000000000</v>
          </cell>
        </row>
        <row r="2151">
          <cell r="B2151" t="str">
            <v>HL 1100 x 607</v>
          </cell>
          <cell r="C2151">
            <v>607.65660000000003</v>
          </cell>
          <cell r="D2151">
            <v>77310</v>
          </cell>
          <cell r="E2151">
            <v>1138</v>
          </cell>
          <cell r="F2151">
            <v>410</v>
          </cell>
          <cell r="G2151">
            <v>31</v>
          </cell>
          <cell r="H2151">
            <v>55</v>
          </cell>
          <cell r="J2151">
            <v>30</v>
          </cell>
          <cell r="K2151">
            <v>3.7272727272727271</v>
          </cell>
          <cell r="L2151">
            <v>31.225806451612904</v>
          </cell>
          <cell r="M2151">
            <v>16241000000</v>
          </cell>
          <cell r="N2151">
            <v>33000000</v>
          </cell>
          <cell r="O2151">
            <v>28540000</v>
          </cell>
          <cell r="P2151">
            <v>457</v>
          </cell>
          <cell r="Q2151">
            <v>634700000</v>
          </cell>
          <cell r="R2151">
            <v>4886000</v>
          </cell>
          <cell r="S2151">
            <v>3096000</v>
          </cell>
          <cell r="T2151">
            <v>90.3</v>
          </cell>
          <cell r="U2151">
            <v>57891006.396520697</v>
          </cell>
          <cell r="V2151">
            <v>186100000000000</v>
          </cell>
        </row>
        <row r="2152">
          <cell r="B2152" t="str">
            <v>HLZ 1100 A</v>
          </cell>
          <cell r="C2152">
            <v>393.62880000000001</v>
          </cell>
          <cell r="D2152">
            <v>50080</v>
          </cell>
          <cell r="E2152">
            <v>1075.4000000000001</v>
          </cell>
          <cell r="F2152">
            <v>458</v>
          </cell>
          <cell r="G2152">
            <v>20</v>
          </cell>
          <cell r="H2152">
            <v>31</v>
          </cell>
          <cell r="J2152">
            <v>35</v>
          </cell>
          <cell r="K2152">
            <v>7.387096774193548</v>
          </cell>
          <cell r="L2152">
            <v>47.17</v>
          </cell>
          <cell r="M2152">
            <v>9831000000</v>
          </cell>
          <cell r="N2152">
            <v>20670000</v>
          </cell>
          <cell r="O2152">
            <v>18280000</v>
          </cell>
          <cell r="P2152">
            <v>443</v>
          </cell>
          <cell r="Q2152">
            <v>479500000</v>
          </cell>
          <cell r="R2152">
            <v>3308000</v>
          </cell>
          <cell r="S2152">
            <v>2094000</v>
          </cell>
          <cell r="T2152">
            <v>97.8</v>
          </cell>
          <cell r="U2152">
            <v>15980000</v>
          </cell>
          <cell r="V2152">
            <v>122000000000000</v>
          </cell>
        </row>
        <row r="2153">
          <cell r="B2153" t="str">
            <v>HLZ 1100 B</v>
          </cell>
          <cell r="C2153">
            <v>408.01260000000002</v>
          </cell>
          <cell r="D2153">
            <v>51910</v>
          </cell>
          <cell r="E2153">
            <v>1079.4000000000001</v>
          </cell>
          <cell r="F2153">
            <v>458</v>
          </cell>
          <cell r="G2153">
            <v>20</v>
          </cell>
          <cell r="H2153">
            <v>33</v>
          </cell>
          <cell r="J2153">
            <v>35</v>
          </cell>
          <cell r="K2153">
            <v>6.9393939393939394</v>
          </cell>
          <cell r="L2153">
            <v>47.17</v>
          </cell>
          <cell r="M2153">
            <v>10360000000</v>
          </cell>
          <cell r="N2153">
            <v>21650000</v>
          </cell>
          <cell r="O2153">
            <v>19200000</v>
          </cell>
          <cell r="P2153">
            <v>446.8</v>
          </cell>
          <cell r="Q2153">
            <v>511500000</v>
          </cell>
          <cell r="R2153">
            <v>3517000</v>
          </cell>
          <cell r="S2153">
            <v>2234000</v>
          </cell>
          <cell r="T2153">
            <v>99.3</v>
          </cell>
          <cell r="U2153">
            <v>17500000</v>
          </cell>
          <cell r="V2153">
            <v>131200000000000</v>
          </cell>
        </row>
        <row r="2154">
          <cell r="B2154" t="str">
            <v>HLZ 1100 C</v>
          </cell>
          <cell r="C2154">
            <v>430.96379999999999</v>
          </cell>
          <cell r="D2154">
            <v>54829.999999999993</v>
          </cell>
          <cell r="E2154">
            <v>1083.4000000000001</v>
          </cell>
          <cell r="F2154">
            <v>459</v>
          </cell>
          <cell r="G2154">
            <v>21</v>
          </cell>
          <cell r="H2154">
            <v>35</v>
          </cell>
          <cell r="J2154">
            <v>35</v>
          </cell>
          <cell r="K2154">
            <v>6.5571428571428569</v>
          </cell>
          <cell r="L2154">
            <v>44.923809523809531</v>
          </cell>
          <cell r="M2154">
            <v>11000000000</v>
          </cell>
          <cell r="N2154">
            <v>22940000</v>
          </cell>
          <cell r="O2154">
            <v>20310000</v>
          </cell>
          <cell r="P2154">
            <v>448</v>
          </cell>
          <cell r="Q2154">
            <v>547300000</v>
          </cell>
          <cell r="R2154">
            <v>3784000</v>
          </cell>
          <cell r="S2154">
            <v>2385000</v>
          </cell>
          <cell r="T2154">
            <v>99.9</v>
          </cell>
          <cell r="U2154">
            <v>20510000</v>
          </cell>
          <cell r="V2154">
            <v>141300000000000</v>
          </cell>
        </row>
        <row r="2155">
          <cell r="B2155" t="str">
            <v>HLZ 1100 D</v>
          </cell>
          <cell r="C2155">
            <v>453.91500000000002</v>
          </cell>
          <cell r="D2155">
            <v>57750</v>
          </cell>
          <cell r="E2155">
            <v>1087.4000000000001</v>
          </cell>
          <cell r="F2155">
            <v>460</v>
          </cell>
          <cell r="G2155">
            <v>22</v>
          </cell>
          <cell r="H2155">
            <v>37</v>
          </cell>
          <cell r="J2155">
            <v>35</v>
          </cell>
          <cell r="K2155">
            <v>6.2162162162162158</v>
          </cell>
          <cell r="L2155">
            <v>42.881818181818183</v>
          </cell>
          <cell r="M2155">
            <v>11650000000</v>
          </cell>
          <cell r="N2155">
            <v>24230000</v>
          </cell>
          <cell r="O2155">
            <v>21430000</v>
          </cell>
          <cell r="P2155">
            <v>449.20000000000005</v>
          </cell>
          <cell r="Q2155">
            <v>583500000</v>
          </cell>
          <cell r="R2155">
            <v>3993000</v>
          </cell>
          <cell r="S2155">
            <v>2537000</v>
          </cell>
          <cell r="T2155">
            <v>100.5</v>
          </cell>
          <cell r="U2155">
            <v>23840000</v>
          </cell>
          <cell r="V2155">
            <v>151700000000000</v>
          </cell>
        </row>
        <row r="2156">
          <cell r="B2156" t="str">
            <v>HD 260 x 54,1</v>
          </cell>
          <cell r="C2156">
            <v>54.234000000000002</v>
          </cell>
          <cell r="D2156">
            <v>6900</v>
          </cell>
          <cell r="E2156">
            <v>244</v>
          </cell>
          <cell r="F2156">
            <v>260</v>
          </cell>
          <cell r="G2156">
            <v>6.5</v>
          </cell>
          <cell r="H2156">
            <v>9.5</v>
          </cell>
          <cell r="J2156">
            <v>24</v>
          </cell>
          <cell r="K2156">
            <v>13.684210526315789</v>
          </cell>
          <cell r="L2156">
            <v>27.23076923076923</v>
          </cell>
          <cell r="M2156">
            <v>79810000</v>
          </cell>
          <cell r="N2156">
            <v>714500</v>
          </cell>
          <cell r="O2156">
            <v>654100</v>
          </cell>
          <cell r="P2156">
            <v>107.6</v>
          </cell>
          <cell r="Q2156">
            <v>27880000</v>
          </cell>
          <cell r="R2156">
            <v>327700</v>
          </cell>
          <cell r="S2156">
            <v>214500</v>
          </cell>
          <cell r="T2156">
            <v>63.6</v>
          </cell>
          <cell r="U2156">
            <v>300900.49004506471</v>
          </cell>
          <cell r="V2156">
            <v>382600000000</v>
          </cell>
        </row>
        <row r="2157">
          <cell r="B2157" t="str">
            <v>HD 260 x 68,2</v>
          </cell>
          <cell r="C2157">
            <v>68.224800000000002</v>
          </cell>
          <cell r="D2157">
            <v>8680</v>
          </cell>
          <cell r="E2157">
            <v>250</v>
          </cell>
          <cell r="F2157">
            <v>260</v>
          </cell>
          <cell r="G2157">
            <v>7.5</v>
          </cell>
          <cell r="H2157">
            <v>12.5</v>
          </cell>
          <cell r="J2157">
            <v>24</v>
          </cell>
          <cell r="K2157">
            <v>10.4</v>
          </cell>
          <cell r="L2157">
            <v>23.6</v>
          </cell>
          <cell r="M2157">
            <v>104500000</v>
          </cell>
          <cell r="N2157">
            <v>919800</v>
          </cell>
          <cell r="O2157">
            <v>836400</v>
          </cell>
          <cell r="P2157">
            <v>109.7</v>
          </cell>
          <cell r="Q2157">
            <v>36680000</v>
          </cell>
          <cell r="R2157">
            <v>430200</v>
          </cell>
          <cell r="S2157">
            <v>282100</v>
          </cell>
          <cell r="T2157">
            <v>65</v>
          </cell>
          <cell r="U2157">
            <v>541937.28763577028</v>
          </cell>
          <cell r="V2157">
            <v>516400000000</v>
          </cell>
        </row>
        <row r="2158">
          <cell r="B2158" t="str">
            <v>HD 260 x 93,0</v>
          </cell>
          <cell r="C2158">
            <v>93.062400000000011</v>
          </cell>
          <cell r="D2158">
            <v>11840</v>
          </cell>
          <cell r="E2158">
            <v>260</v>
          </cell>
          <cell r="F2158">
            <v>260</v>
          </cell>
          <cell r="G2158">
            <v>10</v>
          </cell>
          <cell r="H2158">
            <v>17.5</v>
          </cell>
          <cell r="J2158">
            <v>24</v>
          </cell>
          <cell r="K2158">
            <v>7.4285714285714288</v>
          </cell>
          <cell r="L2158">
            <v>17.7</v>
          </cell>
          <cell r="M2158">
            <v>149200000</v>
          </cell>
          <cell r="N2158">
            <v>1283000</v>
          </cell>
          <cell r="O2158">
            <v>1148000</v>
          </cell>
          <cell r="P2158">
            <v>112.2</v>
          </cell>
          <cell r="Q2158">
            <v>51350000</v>
          </cell>
          <cell r="R2158">
            <v>602200</v>
          </cell>
          <cell r="S2158">
            <v>395000</v>
          </cell>
          <cell r="T2158">
            <v>65.8</v>
          </cell>
          <cell r="U2158">
            <v>1266736.6980434614</v>
          </cell>
          <cell r="V2158">
            <v>753700000000</v>
          </cell>
        </row>
        <row r="2159">
          <cell r="B2159" t="str">
            <v>HD 260 x 114</v>
          </cell>
          <cell r="C2159">
            <v>114.52019999999999</v>
          </cell>
          <cell r="D2159">
            <v>14569.999999999998</v>
          </cell>
          <cell r="E2159">
            <v>268</v>
          </cell>
          <cell r="F2159">
            <v>262</v>
          </cell>
          <cell r="G2159">
            <v>12.5</v>
          </cell>
          <cell r="H2159">
            <v>21.5</v>
          </cell>
          <cell r="J2159">
            <v>24</v>
          </cell>
          <cell r="K2159">
            <v>6.0930232558139537</v>
          </cell>
          <cell r="L2159">
            <v>14.16</v>
          </cell>
          <cell r="M2159">
            <v>189100000</v>
          </cell>
          <cell r="N2159">
            <v>1600000</v>
          </cell>
          <cell r="O2159">
            <v>1411000</v>
          </cell>
          <cell r="P2159">
            <v>113.9</v>
          </cell>
          <cell r="Q2159">
            <v>64560000</v>
          </cell>
          <cell r="R2159">
            <v>752500</v>
          </cell>
          <cell r="S2159">
            <v>492800</v>
          </cell>
          <cell r="T2159">
            <v>66.599999999999994</v>
          </cell>
          <cell r="U2159">
            <v>2245407.7841470623</v>
          </cell>
          <cell r="V2159">
            <v>979000000000</v>
          </cell>
        </row>
        <row r="2160">
          <cell r="B2160" t="str">
            <v>HD 260 x 142</v>
          </cell>
          <cell r="C2160">
            <v>141.7158</v>
          </cell>
          <cell r="D2160">
            <v>18030</v>
          </cell>
          <cell r="E2160">
            <v>278</v>
          </cell>
          <cell r="F2160">
            <v>265</v>
          </cell>
          <cell r="G2160">
            <v>15.5</v>
          </cell>
          <cell r="H2160">
            <v>26.5</v>
          </cell>
          <cell r="J2160">
            <v>24</v>
          </cell>
          <cell r="K2160">
            <v>5</v>
          </cell>
          <cell r="L2160">
            <v>11.419354838709678</v>
          </cell>
          <cell r="M2160">
            <v>243300000</v>
          </cell>
          <cell r="N2160">
            <v>2015000</v>
          </cell>
          <cell r="O2160">
            <v>1750000</v>
          </cell>
          <cell r="P2160">
            <v>116.19999999999999</v>
          </cell>
          <cell r="Q2160">
            <v>82360000</v>
          </cell>
          <cell r="R2160">
            <v>950500</v>
          </cell>
          <cell r="S2160">
            <v>621600</v>
          </cell>
          <cell r="T2160">
            <v>67.599999999999994</v>
          </cell>
          <cell r="U2160">
            <v>4073786.2674765186</v>
          </cell>
          <cell r="V2160">
            <v>1300000000000</v>
          </cell>
        </row>
        <row r="2161">
          <cell r="B2161" t="str">
            <v>HD 260 x 172</v>
          </cell>
          <cell r="C2161">
            <v>172.60560000000001</v>
          </cell>
          <cell r="D2161">
            <v>21960</v>
          </cell>
          <cell r="E2161">
            <v>290</v>
          </cell>
          <cell r="F2161">
            <v>268</v>
          </cell>
          <cell r="G2161">
            <v>18</v>
          </cell>
          <cell r="H2161">
            <v>32.5</v>
          </cell>
          <cell r="J2161">
            <v>24</v>
          </cell>
          <cell r="K2161">
            <v>4.1230769230769226</v>
          </cell>
          <cell r="L2161">
            <v>9.8333333333333339</v>
          </cell>
          <cell r="M2161">
            <v>313100000</v>
          </cell>
          <cell r="N2161">
            <v>2524000</v>
          </cell>
          <cell r="O2161">
            <v>2159000</v>
          </cell>
          <cell r="P2161">
            <v>119.39999999999999</v>
          </cell>
          <cell r="Q2161">
            <v>104500000</v>
          </cell>
          <cell r="R2161">
            <v>1192000</v>
          </cell>
          <cell r="S2161">
            <v>779700</v>
          </cell>
          <cell r="T2161">
            <v>69</v>
          </cell>
          <cell r="U2161">
            <v>7201867.4914876465</v>
          </cell>
          <cell r="V2161">
            <v>1728000000000</v>
          </cell>
        </row>
        <row r="2162">
          <cell r="B2162" t="str">
            <v>HD 260 x 225</v>
          </cell>
          <cell r="C2162">
            <v>225.26760000000004</v>
          </cell>
          <cell r="D2162">
            <v>28660.000000000004</v>
          </cell>
          <cell r="E2162">
            <v>309</v>
          </cell>
          <cell r="F2162">
            <v>271</v>
          </cell>
          <cell r="G2162">
            <v>24</v>
          </cell>
          <cell r="H2162">
            <v>42</v>
          </cell>
          <cell r="J2162">
            <v>24</v>
          </cell>
          <cell r="K2162">
            <v>3.2261904761904763</v>
          </cell>
          <cell r="L2162">
            <v>7.375</v>
          </cell>
          <cell r="M2162">
            <v>437500000</v>
          </cell>
          <cell r="N2162">
            <v>3396000</v>
          </cell>
          <cell r="O2162">
            <v>2832000</v>
          </cell>
          <cell r="P2162">
            <v>123.6</v>
          </cell>
          <cell r="Q2162">
            <v>139700000</v>
          </cell>
          <cell r="R2162">
            <v>1583000</v>
          </cell>
          <cell r="S2162">
            <v>1031000</v>
          </cell>
          <cell r="T2162">
            <v>69.800000000000011</v>
          </cell>
          <cell r="U2162">
            <v>15330122.707618168</v>
          </cell>
          <cell r="V2162">
            <v>2483000000000</v>
          </cell>
        </row>
        <row r="2163">
          <cell r="B2163" t="str">
            <v>HD 260 x 299</v>
          </cell>
          <cell r="C2163">
            <v>299.07300000000004</v>
          </cell>
          <cell r="D2163">
            <v>38050</v>
          </cell>
          <cell r="E2163">
            <v>335</v>
          </cell>
          <cell r="F2163">
            <v>278</v>
          </cell>
          <cell r="G2163">
            <v>31</v>
          </cell>
          <cell r="H2163">
            <v>55</v>
          </cell>
          <cell r="J2163">
            <v>24</v>
          </cell>
          <cell r="K2163">
            <v>2.5272727272727273</v>
          </cell>
          <cell r="L2163">
            <v>5.709677419354839</v>
          </cell>
          <cell r="M2163">
            <v>642200000</v>
          </cell>
          <cell r="N2163">
            <v>4727000</v>
          </cell>
          <cell r="O2163">
            <v>3834000</v>
          </cell>
          <cell r="P2163">
            <v>129.9</v>
          </cell>
          <cell r="Q2163">
            <v>197700000</v>
          </cell>
          <cell r="R2163">
            <v>2190000</v>
          </cell>
          <cell r="S2163">
            <v>1423000</v>
          </cell>
          <cell r="T2163">
            <v>72.099999999999994</v>
          </cell>
          <cell r="U2163">
            <v>33925586.670638621</v>
          </cell>
          <cell r="V2163">
            <v>3860000000000</v>
          </cell>
        </row>
        <row r="2164">
          <cell r="B2164" t="str">
            <v>HD 320 x 74,2</v>
          </cell>
          <cell r="C2164">
            <v>74.35560000000001</v>
          </cell>
          <cell r="D2164">
            <v>9460</v>
          </cell>
          <cell r="E2164">
            <v>301</v>
          </cell>
          <cell r="F2164">
            <v>300</v>
          </cell>
          <cell r="G2164">
            <v>8</v>
          </cell>
          <cell r="H2164">
            <v>11</v>
          </cell>
          <cell r="J2164">
            <v>27</v>
          </cell>
          <cell r="K2164">
            <v>13.636363636363637</v>
          </cell>
          <cell r="L2164">
            <v>28.125</v>
          </cell>
          <cell r="M2164">
            <v>164500000</v>
          </cell>
          <cell r="N2164">
            <v>1196000</v>
          </cell>
          <cell r="O2164">
            <v>1093000</v>
          </cell>
          <cell r="P2164">
            <v>131.9</v>
          </cell>
          <cell r="Q2164">
            <v>49590000</v>
          </cell>
          <cell r="R2164">
            <v>505700</v>
          </cell>
          <cell r="S2164">
            <v>330600</v>
          </cell>
          <cell r="T2164">
            <v>72.400000000000006</v>
          </cell>
          <cell r="U2164">
            <v>535856.8731466413</v>
          </cell>
          <cell r="V2164">
            <v>1041000000000</v>
          </cell>
        </row>
        <row r="2165">
          <cell r="B2165" t="str">
            <v>HD 320 x 97,6</v>
          </cell>
          <cell r="C2165">
            <v>97.778400000000005</v>
          </cell>
          <cell r="D2165">
            <v>12440</v>
          </cell>
          <cell r="E2165">
            <v>310</v>
          </cell>
          <cell r="F2165">
            <v>300</v>
          </cell>
          <cell r="G2165">
            <v>9</v>
          </cell>
          <cell r="H2165">
            <v>15.5</v>
          </cell>
          <cell r="J2165">
            <v>27</v>
          </cell>
          <cell r="K2165">
            <v>9.67741935483871</v>
          </cell>
          <cell r="L2165">
            <v>25</v>
          </cell>
          <cell r="M2165">
            <v>229300000</v>
          </cell>
          <cell r="N2165">
            <v>1628000</v>
          </cell>
          <cell r="O2165">
            <v>1479000</v>
          </cell>
          <cell r="P2165">
            <v>135.80000000000001</v>
          </cell>
          <cell r="Q2165">
            <v>69850000</v>
          </cell>
          <cell r="R2165">
            <v>709700</v>
          </cell>
          <cell r="S2165">
            <v>465700</v>
          </cell>
          <cell r="T2165">
            <v>74.900000000000006</v>
          </cell>
          <cell r="U2165">
            <v>1118640.4232401112</v>
          </cell>
          <cell r="V2165">
            <v>1512000000000</v>
          </cell>
        </row>
        <row r="2166">
          <cell r="B2166" t="str">
            <v>HD 320 x 127</v>
          </cell>
          <cell r="C2166">
            <v>126.78180000000002</v>
          </cell>
          <cell r="D2166">
            <v>16130.000000000002</v>
          </cell>
          <cell r="E2166">
            <v>320</v>
          </cell>
          <cell r="F2166">
            <v>300</v>
          </cell>
          <cell r="G2166">
            <v>11.5</v>
          </cell>
          <cell r="H2166">
            <v>20.5</v>
          </cell>
          <cell r="J2166">
            <v>27</v>
          </cell>
          <cell r="K2166">
            <v>7.3170731707317076</v>
          </cell>
          <cell r="L2166">
            <v>19.565217391304348</v>
          </cell>
          <cell r="M2166">
            <v>308200000</v>
          </cell>
          <cell r="N2166">
            <v>2149000</v>
          </cell>
          <cell r="O2166">
            <v>1926000</v>
          </cell>
          <cell r="P2166">
            <v>138.19999999999999</v>
          </cell>
          <cell r="Q2166">
            <v>92390000</v>
          </cell>
          <cell r="R2166">
            <v>939100</v>
          </cell>
          <cell r="S2166">
            <v>615900</v>
          </cell>
          <cell r="T2166">
            <v>75.7</v>
          </cell>
          <cell r="U2166">
            <v>2304528.4774247166</v>
          </cell>
          <cell r="V2166">
            <v>2069000000000</v>
          </cell>
        </row>
        <row r="2167">
          <cell r="B2167" t="str">
            <v>HD 320 x 158</v>
          </cell>
          <cell r="C2167">
            <v>158.14320000000001</v>
          </cell>
          <cell r="D2167">
            <v>20120</v>
          </cell>
          <cell r="E2167">
            <v>330</v>
          </cell>
          <cell r="F2167">
            <v>303</v>
          </cell>
          <cell r="G2167">
            <v>14.5</v>
          </cell>
          <cell r="H2167">
            <v>25.5</v>
          </cell>
          <cell r="J2167">
            <v>27</v>
          </cell>
          <cell r="K2167">
            <v>5.9411764705882355</v>
          </cell>
          <cell r="L2167">
            <v>15.517241379310345</v>
          </cell>
          <cell r="M2167">
            <v>396400000</v>
          </cell>
          <cell r="N2167">
            <v>2718000</v>
          </cell>
          <cell r="O2167">
            <v>2403000</v>
          </cell>
          <cell r="P2167">
            <v>140.39999999999998</v>
          </cell>
          <cell r="Q2167">
            <v>118400000</v>
          </cell>
          <cell r="R2167">
            <v>1194000</v>
          </cell>
          <cell r="S2167">
            <v>781700</v>
          </cell>
          <cell r="T2167">
            <v>76.7</v>
          </cell>
          <cell r="U2167">
            <v>4249878.828659365</v>
          </cell>
          <cell r="V2167">
            <v>2741000000000</v>
          </cell>
        </row>
        <row r="2168">
          <cell r="B2168" t="str">
            <v>HD 320 x 198</v>
          </cell>
          <cell r="C2168">
            <v>198.30780000000001</v>
          </cell>
          <cell r="D2168">
            <v>25230</v>
          </cell>
          <cell r="E2168">
            <v>343</v>
          </cell>
          <cell r="F2168">
            <v>306</v>
          </cell>
          <cell r="G2168">
            <v>18</v>
          </cell>
          <cell r="H2168">
            <v>32</v>
          </cell>
          <cell r="J2168">
            <v>27</v>
          </cell>
          <cell r="K2168">
            <v>4.78125</v>
          </cell>
          <cell r="L2168">
            <v>12.5</v>
          </cell>
          <cell r="M2168">
            <v>519000000</v>
          </cell>
          <cell r="N2168">
            <v>3479000</v>
          </cell>
          <cell r="O2168">
            <v>3026000</v>
          </cell>
          <cell r="P2168">
            <v>143.4</v>
          </cell>
          <cell r="Q2168">
            <v>153100000</v>
          </cell>
          <cell r="R2168">
            <v>1530000</v>
          </cell>
          <cell r="S2168">
            <v>1001000</v>
          </cell>
          <cell r="T2168">
            <v>77.900000000000006</v>
          </cell>
          <cell r="U2168">
            <v>8085591.0342225283</v>
          </cell>
          <cell r="V2168">
            <v>3695000000000</v>
          </cell>
        </row>
        <row r="2169">
          <cell r="B2169" t="str">
            <v>HD 320 x 245</v>
          </cell>
          <cell r="C2169">
            <v>245.23200000000003</v>
          </cell>
          <cell r="D2169">
            <v>31200</v>
          </cell>
          <cell r="E2169">
            <v>359</v>
          </cell>
          <cell r="F2169">
            <v>309</v>
          </cell>
          <cell r="G2169">
            <v>21</v>
          </cell>
          <cell r="H2169">
            <v>40</v>
          </cell>
          <cell r="J2169">
            <v>27</v>
          </cell>
          <cell r="K2169">
            <v>3.8624999999999998</v>
          </cell>
          <cell r="L2169">
            <v>10.714285714285714</v>
          </cell>
          <cell r="M2169">
            <v>681300000</v>
          </cell>
          <cell r="N2169">
            <v>4435000</v>
          </cell>
          <cell r="O2169">
            <v>3796000</v>
          </cell>
          <cell r="P2169">
            <v>147.79999999999998</v>
          </cell>
          <cell r="Q2169">
            <v>197100000</v>
          </cell>
          <cell r="R2169">
            <v>1951000</v>
          </cell>
          <cell r="S2169">
            <v>1276000</v>
          </cell>
          <cell r="T2169">
            <v>79.5</v>
          </cell>
          <cell r="U2169">
            <v>15060154.466937082</v>
          </cell>
          <cell r="V2169">
            <v>5004000000000</v>
          </cell>
        </row>
        <row r="2170">
          <cell r="B2170" t="str">
            <v>HD 320 x 300</v>
          </cell>
          <cell r="C2170">
            <v>300.3306</v>
          </cell>
          <cell r="D2170">
            <v>38210</v>
          </cell>
          <cell r="E2170">
            <v>375</v>
          </cell>
          <cell r="F2170">
            <v>313</v>
          </cell>
          <cell r="G2170">
            <v>27</v>
          </cell>
          <cell r="H2170">
            <v>48</v>
          </cell>
          <cell r="J2170">
            <v>27</v>
          </cell>
          <cell r="K2170">
            <v>3.2604166666666665</v>
          </cell>
          <cell r="L2170">
            <v>8.3333333333333339</v>
          </cell>
          <cell r="M2170">
            <v>869000000</v>
          </cell>
          <cell r="N2170">
            <v>5522000</v>
          </cell>
          <cell r="O2170">
            <v>4635000</v>
          </cell>
          <cell r="P2170">
            <v>150.80000000000001</v>
          </cell>
          <cell r="Q2170">
            <v>246000000</v>
          </cell>
          <cell r="R2170">
            <v>2414000</v>
          </cell>
          <cell r="S2170">
            <v>1572000</v>
          </cell>
          <cell r="T2170">
            <v>80.199999999999989</v>
          </cell>
          <cell r="U2170">
            <v>26316207.898362771</v>
          </cell>
          <cell r="V2170">
            <v>6558000000000</v>
          </cell>
        </row>
        <row r="2171">
          <cell r="B2171" t="str">
            <v>HD 360 x 134</v>
          </cell>
          <cell r="C2171">
            <v>134.0916</v>
          </cell>
          <cell r="D2171">
            <v>17060</v>
          </cell>
          <cell r="E2171">
            <v>356</v>
          </cell>
          <cell r="F2171">
            <v>369</v>
          </cell>
          <cell r="G2171">
            <v>11.2</v>
          </cell>
          <cell r="H2171">
            <v>18</v>
          </cell>
          <cell r="J2171">
            <v>15</v>
          </cell>
          <cell r="K2171">
            <v>10.25</v>
          </cell>
          <cell r="L2171">
            <v>25.892857142857146</v>
          </cell>
          <cell r="M2171">
            <v>415100000</v>
          </cell>
          <cell r="N2171">
            <v>2562000</v>
          </cell>
          <cell r="O2171">
            <v>2332000</v>
          </cell>
          <cell r="P2171">
            <v>156</v>
          </cell>
          <cell r="Q2171">
            <v>150800000</v>
          </cell>
          <cell r="R2171">
            <v>1237000</v>
          </cell>
          <cell r="S2171">
            <v>817300</v>
          </cell>
          <cell r="T2171">
            <v>94</v>
          </cell>
          <cell r="U2171">
            <v>1680714.9639879612</v>
          </cell>
          <cell r="V2171">
            <v>4305000000000</v>
          </cell>
        </row>
        <row r="2172">
          <cell r="B2172" t="str">
            <v>HD 360 x 147</v>
          </cell>
          <cell r="C2172">
            <v>147.68940000000001</v>
          </cell>
          <cell r="D2172">
            <v>18790</v>
          </cell>
          <cell r="E2172">
            <v>360</v>
          </cell>
          <cell r="F2172">
            <v>370</v>
          </cell>
          <cell r="G2172">
            <v>12.3</v>
          </cell>
          <cell r="H2172">
            <v>19.8</v>
          </cell>
          <cell r="J2172">
            <v>15</v>
          </cell>
          <cell r="K2172">
            <v>9.3434343434343425</v>
          </cell>
          <cell r="L2172">
            <v>23.609756097560972</v>
          </cell>
          <cell r="M2172">
            <v>462900000</v>
          </cell>
          <cell r="N2172">
            <v>2838000</v>
          </cell>
          <cell r="O2172">
            <v>2572000</v>
          </cell>
          <cell r="P2172">
            <v>157</v>
          </cell>
          <cell r="Q2172">
            <v>167200000</v>
          </cell>
          <cell r="R2172">
            <v>1369000</v>
          </cell>
          <cell r="S2172">
            <v>903900</v>
          </cell>
          <cell r="T2172">
            <v>94.3</v>
          </cell>
          <cell r="U2172">
            <v>2225810.1624007924</v>
          </cell>
          <cell r="V2172">
            <v>4836000000000</v>
          </cell>
        </row>
        <row r="2173">
          <cell r="B2173" t="str">
            <v>HD 360 x 162</v>
          </cell>
          <cell r="C2173">
            <v>162.15180000000001</v>
          </cell>
          <cell r="D2173">
            <v>20630</v>
          </cell>
          <cell r="E2173">
            <v>364</v>
          </cell>
          <cell r="F2173">
            <v>371</v>
          </cell>
          <cell r="G2173">
            <v>13.3</v>
          </cell>
          <cell r="H2173">
            <v>21.8</v>
          </cell>
          <cell r="J2173">
            <v>15</v>
          </cell>
          <cell r="K2173">
            <v>8.5091743119266052</v>
          </cell>
          <cell r="L2173">
            <v>21.834586466165412</v>
          </cell>
          <cell r="M2173">
            <v>515400000</v>
          </cell>
          <cell r="N2173">
            <v>3139000</v>
          </cell>
          <cell r="O2173">
            <v>2832000</v>
          </cell>
          <cell r="P2173">
            <v>158.1</v>
          </cell>
          <cell r="Q2173">
            <v>185600000</v>
          </cell>
          <cell r="R2173">
            <v>1516000</v>
          </cell>
          <cell r="S2173">
            <v>1001000</v>
          </cell>
          <cell r="T2173">
            <v>94.9</v>
          </cell>
          <cell r="U2173">
            <v>2940532.5733655836</v>
          </cell>
          <cell r="V2173">
            <v>5432000000000</v>
          </cell>
        </row>
        <row r="2174">
          <cell r="B2174" t="str">
            <v>HD 360 x 179</v>
          </cell>
          <cell r="C2174">
            <v>179.44380000000001</v>
          </cell>
          <cell r="D2174">
            <v>22830</v>
          </cell>
          <cell r="E2174">
            <v>368</v>
          </cell>
          <cell r="F2174">
            <v>373</v>
          </cell>
          <cell r="G2174">
            <v>15</v>
          </cell>
          <cell r="H2174">
            <v>23.9</v>
          </cell>
          <cell r="J2174">
            <v>15</v>
          </cell>
          <cell r="K2174">
            <v>7.8033472803347284</v>
          </cell>
          <cell r="L2174">
            <v>19.346666666666668</v>
          </cell>
          <cell r="M2174">
            <v>574400000</v>
          </cell>
          <cell r="N2174">
            <v>3482000</v>
          </cell>
          <cell r="O2174">
            <v>3122000</v>
          </cell>
          <cell r="P2174">
            <v>158.6</v>
          </cell>
          <cell r="Q2174">
            <v>206800000</v>
          </cell>
          <cell r="R2174">
            <v>1683000</v>
          </cell>
          <cell r="S2174">
            <v>1109000</v>
          </cell>
          <cell r="T2174">
            <v>95.199999999999989</v>
          </cell>
          <cell r="U2174">
            <v>3909706.7775148442</v>
          </cell>
          <cell r="V2174">
            <v>6119000000000</v>
          </cell>
        </row>
        <row r="2175">
          <cell r="B2175" t="str">
            <v>HD 360 x 196</v>
          </cell>
          <cell r="C2175">
            <v>196.73580000000001</v>
          </cell>
          <cell r="D2175">
            <v>25030</v>
          </cell>
          <cell r="E2175">
            <v>372</v>
          </cell>
          <cell r="F2175">
            <v>374</v>
          </cell>
          <cell r="G2175">
            <v>16.399999999999999</v>
          </cell>
          <cell r="H2175">
            <v>26.2</v>
          </cell>
          <cell r="J2175">
            <v>15</v>
          </cell>
          <cell r="K2175">
            <v>7.1374045801526718</v>
          </cell>
          <cell r="L2175">
            <v>17.658536585365855</v>
          </cell>
          <cell r="M2175">
            <v>636300000</v>
          </cell>
          <cell r="N2175">
            <v>3837000</v>
          </cell>
          <cell r="O2175">
            <v>3421000</v>
          </cell>
          <cell r="P2175">
            <v>159.4</v>
          </cell>
          <cell r="Q2175">
            <v>228600000</v>
          </cell>
          <cell r="R2175">
            <v>1856000</v>
          </cell>
          <cell r="S2175">
            <v>1222000</v>
          </cell>
          <cell r="T2175">
            <v>95.600000000000009</v>
          </cell>
          <cell r="U2175">
            <v>5130190.0578085398</v>
          </cell>
          <cell r="V2175">
            <v>6829000000000</v>
          </cell>
        </row>
        <row r="2176">
          <cell r="B2176" t="str">
            <v>HD 400 x 187</v>
          </cell>
          <cell r="C2176">
            <v>186.75360000000001</v>
          </cell>
          <cell r="D2176">
            <v>23760</v>
          </cell>
          <cell r="E2176">
            <v>368</v>
          </cell>
          <cell r="F2176">
            <v>391</v>
          </cell>
          <cell r="G2176">
            <v>15</v>
          </cell>
          <cell r="H2176">
            <v>24</v>
          </cell>
          <cell r="J2176">
            <v>15</v>
          </cell>
          <cell r="K2176">
            <v>8.1458333333333339</v>
          </cell>
          <cell r="L2176">
            <v>19.333333333333332</v>
          </cell>
          <cell r="M2176">
            <v>601800000</v>
          </cell>
          <cell r="N2176">
            <v>3642000</v>
          </cell>
          <cell r="O2176">
            <v>3271000</v>
          </cell>
          <cell r="P2176">
            <v>159.1</v>
          </cell>
          <cell r="Q2176">
            <v>239200000</v>
          </cell>
          <cell r="R2176">
            <v>1855000</v>
          </cell>
          <cell r="S2176">
            <v>1224000</v>
          </cell>
          <cell r="T2176">
            <v>100.3</v>
          </cell>
          <cell r="U2176">
            <v>4117741.8722861712</v>
          </cell>
          <cell r="V2176">
            <v>7074000000000</v>
          </cell>
        </row>
        <row r="2177">
          <cell r="B2177" t="str">
            <v>HD 400 x 216</v>
          </cell>
          <cell r="C2177">
            <v>216.54300000000001</v>
          </cell>
          <cell r="D2177">
            <v>27550</v>
          </cell>
          <cell r="E2177">
            <v>375</v>
          </cell>
          <cell r="F2177">
            <v>394</v>
          </cell>
          <cell r="G2177">
            <v>17.3</v>
          </cell>
          <cell r="H2177">
            <v>27.7</v>
          </cell>
          <cell r="J2177">
            <v>15</v>
          </cell>
          <cell r="K2177">
            <v>7.1119133574007218</v>
          </cell>
          <cell r="L2177">
            <v>16.739884393063583</v>
          </cell>
          <cell r="M2177">
            <v>711400000</v>
          </cell>
          <cell r="N2177">
            <v>4262000</v>
          </cell>
          <cell r="O2177">
            <v>3794000</v>
          </cell>
          <cell r="P2177">
            <v>160.69999999999999</v>
          </cell>
          <cell r="Q2177">
            <v>282500000</v>
          </cell>
          <cell r="R2177">
            <v>2176000</v>
          </cell>
          <cell r="S2177">
            <v>1434000</v>
          </cell>
          <cell r="T2177">
            <v>101.30000000000001</v>
          </cell>
          <cell r="U2177">
            <v>6323008.5102747725</v>
          </cell>
          <cell r="V2177">
            <v>8515000000000</v>
          </cell>
        </row>
        <row r="2178">
          <cell r="B2178" t="str">
            <v>HD 400 x 237</v>
          </cell>
          <cell r="C2178">
            <v>236.50739999999999</v>
          </cell>
          <cell r="D2178">
            <v>30089.999999999996</v>
          </cell>
          <cell r="E2178">
            <v>380</v>
          </cell>
          <cell r="F2178">
            <v>395</v>
          </cell>
          <cell r="G2178">
            <v>18.899999999999999</v>
          </cell>
          <cell r="H2178">
            <v>30.2</v>
          </cell>
          <cell r="J2178">
            <v>15</v>
          </cell>
          <cell r="K2178">
            <v>6.5397350993377481</v>
          </cell>
          <cell r="L2178">
            <v>15.322751322751325</v>
          </cell>
          <cell r="M2178">
            <v>787800000</v>
          </cell>
          <cell r="N2178">
            <v>4686000</v>
          </cell>
          <cell r="O2178">
            <v>4146000</v>
          </cell>
          <cell r="P2178">
            <v>161.80000000000001</v>
          </cell>
          <cell r="Q2178">
            <v>310400000</v>
          </cell>
          <cell r="R2178">
            <v>2387000</v>
          </cell>
          <cell r="S2178">
            <v>1572000</v>
          </cell>
          <cell r="T2178">
            <v>101.6</v>
          </cell>
          <cell r="U2178">
            <v>8182964.791811917</v>
          </cell>
          <cell r="V2178">
            <v>9489000000000</v>
          </cell>
        </row>
        <row r="2179">
          <cell r="B2179" t="str">
            <v>HD 400 x 262</v>
          </cell>
          <cell r="C2179">
            <v>262.99560000000002</v>
          </cell>
          <cell r="D2179">
            <v>33460</v>
          </cell>
          <cell r="E2179">
            <v>387</v>
          </cell>
          <cell r="F2179">
            <v>398</v>
          </cell>
          <cell r="G2179">
            <v>21.1</v>
          </cell>
          <cell r="H2179">
            <v>33.299999999999997</v>
          </cell>
          <cell r="J2179">
            <v>15</v>
          </cell>
          <cell r="K2179">
            <v>5.9759759759759765</v>
          </cell>
          <cell r="L2179">
            <v>13.763033175355448</v>
          </cell>
          <cell r="M2179">
            <v>894100000</v>
          </cell>
          <cell r="N2179">
            <v>5260000</v>
          </cell>
          <cell r="O2179">
            <v>4620000</v>
          </cell>
          <cell r="P2179">
            <v>163.5</v>
          </cell>
          <cell r="Q2179">
            <v>350200000</v>
          </cell>
          <cell r="R2179">
            <v>2676000</v>
          </cell>
          <cell r="S2179">
            <v>1760000</v>
          </cell>
          <cell r="T2179">
            <v>102.30000000000001</v>
          </cell>
          <cell r="U2179">
            <v>11043510.660872575</v>
          </cell>
          <cell r="V2179">
            <v>10940000000000</v>
          </cell>
        </row>
        <row r="2180">
          <cell r="B2180" t="str">
            <v>HD 400 x 287</v>
          </cell>
          <cell r="C2180">
            <v>287.91180000000003</v>
          </cell>
          <cell r="D2180">
            <v>36630</v>
          </cell>
          <cell r="E2180">
            <v>393</v>
          </cell>
          <cell r="F2180">
            <v>399</v>
          </cell>
          <cell r="G2180">
            <v>22.6</v>
          </cell>
          <cell r="H2180">
            <v>36.6</v>
          </cell>
          <cell r="J2180">
            <v>15</v>
          </cell>
          <cell r="K2180">
            <v>5.4508196721311473</v>
          </cell>
          <cell r="L2180">
            <v>12.823008849557521</v>
          </cell>
          <cell r="M2180">
            <v>997100000</v>
          </cell>
          <cell r="N2180">
            <v>5813000</v>
          </cell>
          <cell r="O2180">
            <v>5074000</v>
          </cell>
          <cell r="P2180">
            <v>165</v>
          </cell>
          <cell r="Q2180">
            <v>387800000</v>
          </cell>
          <cell r="R2180">
            <v>2957000</v>
          </cell>
          <cell r="S2180">
            <v>1944000</v>
          </cell>
          <cell r="T2180">
            <v>102.89999999999999</v>
          </cell>
          <cell r="U2180">
            <v>14493923.588971449</v>
          </cell>
          <cell r="V2180">
            <v>12300000000000</v>
          </cell>
        </row>
        <row r="2181">
          <cell r="B2181" t="str">
            <v>HD 400 x 314</v>
          </cell>
          <cell r="C2181">
            <v>313.77120000000002</v>
          </cell>
          <cell r="D2181">
            <v>39920</v>
          </cell>
          <cell r="E2181">
            <v>399</v>
          </cell>
          <cell r="F2181">
            <v>401</v>
          </cell>
          <cell r="G2181">
            <v>24.9</v>
          </cell>
          <cell r="H2181">
            <v>39.6</v>
          </cell>
          <cell r="J2181">
            <v>15</v>
          </cell>
          <cell r="K2181">
            <v>5.0631313131313131</v>
          </cell>
          <cell r="L2181">
            <v>11.638554216867471</v>
          </cell>
          <cell r="M2181">
            <v>1102000000</v>
          </cell>
          <cell r="N2181">
            <v>6374000</v>
          </cell>
          <cell r="O2181">
            <v>5525000</v>
          </cell>
          <cell r="P2181">
            <v>166.20000000000002</v>
          </cell>
          <cell r="Q2181">
            <v>426000000</v>
          </cell>
          <cell r="R2181">
            <v>3236000</v>
          </cell>
          <cell r="S2181">
            <v>2125000</v>
          </cell>
          <cell r="T2181">
            <v>103.3</v>
          </cell>
          <cell r="U2181">
            <v>18489680.169657152</v>
          </cell>
          <cell r="V2181">
            <v>13740000000000</v>
          </cell>
        </row>
        <row r="2182">
          <cell r="B2182" t="str">
            <v>HD 400 x 347</v>
          </cell>
          <cell r="C2182">
            <v>347.41200000000003</v>
          </cell>
          <cell r="D2182">
            <v>44200</v>
          </cell>
          <cell r="E2182">
            <v>407</v>
          </cell>
          <cell r="F2182">
            <v>404</v>
          </cell>
          <cell r="G2182">
            <v>27.2</v>
          </cell>
          <cell r="H2182">
            <v>43.7</v>
          </cell>
          <cell r="J2182">
            <v>15</v>
          </cell>
          <cell r="K2182">
            <v>4.6224256292906176</v>
          </cell>
          <cell r="L2182">
            <v>10.647058823529413</v>
          </cell>
          <cell r="M2182">
            <v>1249000000</v>
          </cell>
          <cell r="N2182">
            <v>7139000</v>
          </cell>
          <cell r="O2182">
            <v>6140000</v>
          </cell>
          <cell r="P2182">
            <v>168.1</v>
          </cell>
          <cell r="Q2182">
            <v>480900000</v>
          </cell>
          <cell r="R2182">
            <v>3629000</v>
          </cell>
          <cell r="S2182">
            <v>2380000</v>
          </cell>
          <cell r="T2182">
            <v>104.3</v>
          </cell>
          <cell r="U2182">
            <v>24804465.028988071</v>
          </cell>
          <cell r="V2182">
            <v>15850000000000</v>
          </cell>
        </row>
        <row r="2183">
          <cell r="B2183" t="str">
            <v>HD 400 x 382</v>
          </cell>
          <cell r="C2183">
            <v>382.86060000000003</v>
          </cell>
          <cell r="D2183">
            <v>48710</v>
          </cell>
          <cell r="E2183">
            <v>416</v>
          </cell>
          <cell r="F2183">
            <v>406</v>
          </cell>
          <cell r="G2183">
            <v>29.8</v>
          </cell>
          <cell r="H2183">
            <v>48</v>
          </cell>
          <cell r="J2183">
            <v>15</v>
          </cell>
          <cell r="K2183">
            <v>4.229166666666667</v>
          </cell>
          <cell r="L2183">
            <v>9.7315436241610733</v>
          </cell>
          <cell r="M2183">
            <v>1413000000</v>
          </cell>
          <cell r="N2183">
            <v>7965000</v>
          </cell>
          <cell r="O2183">
            <v>6794000</v>
          </cell>
          <cell r="P2183">
            <v>170.3</v>
          </cell>
          <cell r="Q2183">
            <v>536200000</v>
          </cell>
          <cell r="R2183">
            <v>4031000</v>
          </cell>
          <cell r="S2183">
            <v>2641000</v>
          </cell>
          <cell r="T2183">
            <v>104.9</v>
          </cell>
          <cell r="U2183">
            <v>32838258.971282445</v>
          </cell>
          <cell r="V2183">
            <v>18130000000000</v>
          </cell>
        </row>
        <row r="2184">
          <cell r="B2184" t="str">
            <v>HD 400 x 421</v>
          </cell>
          <cell r="C2184">
            <v>422.16060000000004</v>
          </cell>
          <cell r="D2184">
            <v>53710</v>
          </cell>
          <cell r="E2184">
            <v>425</v>
          </cell>
          <cell r="F2184">
            <v>409</v>
          </cell>
          <cell r="G2184">
            <v>32.799999999999997</v>
          </cell>
          <cell r="H2184">
            <v>52.6</v>
          </cell>
          <cell r="J2184">
            <v>15</v>
          </cell>
          <cell r="K2184">
            <v>3.8878326996197718</v>
          </cell>
          <cell r="L2184">
            <v>8.8353658536585371</v>
          </cell>
          <cell r="M2184">
            <v>1596000000</v>
          </cell>
          <cell r="N2184">
            <v>8880000</v>
          </cell>
          <cell r="O2184">
            <v>7510000</v>
          </cell>
          <cell r="P2184">
            <v>172.39999999999998</v>
          </cell>
          <cell r="Q2184">
            <v>600800000</v>
          </cell>
          <cell r="R2184">
            <v>4489000</v>
          </cell>
          <cell r="S2184">
            <v>2938000</v>
          </cell>
          <cell r="T2184">
            <v>105.8</v>
          </cell>
          <cell r="U2184">
            <v>43368092.627988063</v>
          </cell>
          <cell r="V2184">
            <v>20800000000000</v>
          </cell>
        </row>
        <row r="2185">
          <cell r="B2185" t="str">
            <v>HD 400 x 463</v>
          </cell>
          <cell r="C2185">
            <v>463.34700000000004</v>
          </cell>
          <cell r="D2185">
            <v>58950</v>
          </cell>
          <cell r="E2185">
            <v>435</v>
          </cell>
          <cell r="F2185">
            <v>412</v>
          </cell>
          <cell r="G2185">
            <v>35.799999999999997</v>
          </cell>
          <cell r="H2185">
            <v>57.4</v>
          </cell>
          <cell r="J2185">
            <v>15</v>
          </cell>
          <cell r="K2185">
            <v>3.5888501742160281</v>
          </cell>
          <cell r="L2185">
            <v>8.106145251396649</v>
          </cell>
          <cell r="M2185">
            <v>1802000000</v>
          </cell>
          <cell r="N2185">
            <v>9878000</v>
          </cell>
          <cell r="O2185">
            <v>8283000</v>
          </cell>
          <cell r="P2185">
            <v>174.8</v>
          </cell>
          <cell r="Q2185">
            <v>670400000</v>
          </cell>
          <cell r="R2185">
            <v>4978000</v>
          </cell>
          <cell r="S2185">
            <v>3254000</v>
          </cell>
          <cell r="T2185">
            <v>106.6</v>
          </cell>
          <cell r="U2185">
            <v>56483739.450109169</v>
          </cell>
          <cell r="V2185">
            <v>23850000000000</v>
          </cell>
        </row>
        <row r="2186">
          <cell r="B2186" t="str">
            <v>HD 400 x 509</v>
          </cell>
          <cell r="C2186">
            <v>510.11400000000003</v>
          </cell>
          <cell r="D2186">
            <v>64900</v>
          </cell>
          <cell r="E2186">
            <v>446</v>
          </cell>
          <cell r="F2186">
            <v>416</v>
          </cell>
          <cell r="G2186">
            <v>39.1</v>
          </cell>
          <cell r="H2186">
            <v>62.7</v>
          </cell>
          <cell r="J2186">
            <v>15</v>
          </cell>
          <cell r="K2186">
            <v>3.3173843700159487</v>
          </cell>
          <cell r="L2186">
            <v>7.4322250639386196</v>
          </cell>
          <cell r="M2186">
            <v>2045000000</v>
          </cell>
          <cell r="N2186">
            <v>11030000</v>
          </cell>
          <cell r="O2186">
            <v>9172000</v>
          </cell>
          <cell r="P2186">
            <v>177.5</v>
          </cell>
          <cell r="Q2186">
            <v>754000000</v>
          </cell>
          <cell r="R2186">
            <v>5552000</v>
          </cell>
          <cell r="S2186">
            <v>3625000</v>
          </cell>
          <cell r="T2186">
            <v>107.8</v>
          </cell>
          <cell r="U2186">
            <v>73918619.013751209</v>
          </cell>
          <cell r="V2186">
            <v>27630000000000</v>
          </cell>
        </row>
        <row r="2187">
          <cell r="B2187" t="str">
            <v>HD 400 x 551</v>
          </cell>
          <cell r="C2187">
            <v>551.30040000000008</v>
          </cell>
          <cell r="D2187">
            <v>70140</v>
          </cell>
          <cell r="E2187">
            <v>455</v>
          </cell>
          <cell r="F2187">
            <v>418</v>
          </cell>
          <cell r="G2187">
            <v>42</v>
          </cell>
          <cell r="H2187">
            <v>67.599999999999994</v>
          </cell>
          <cell r="J2187">
            <v>15</v>
          </cell>
          <cell r="K2187">
            <v>3.0917159763313613</v>
          </cell>
          <cell r="L2187">
            <v>6.9</v>
          </cell>
          <cell r="M2187">
            <v>2261000000</v>
          </cell>
          <cell r="N2187">
            <v>12050000</v>
          </cell>
          <cell r="O2187">
            <v>9939000</v>
          </cell>
          <cell r="P2187">
            <v>179.5</v>
          </cell>
          <cell r="Q2187">
            <v>824900000</v>
          </cell>
          <cell r="R2187">
            <v>6051000</v>
          </cell>
          <cell r="S2187">
            <v>3947000</v>
          </cell>
          <cell r="T2187">
            <v>108.5</v>
          </cell>
          <cell r="U2187">
            <v>92493493.703172728</v>
          </cell>
          <cell r="V2187">
            <v>30870000000000</v>
          </cell>
        </row>
        <row r="2188">
          <cell r="B2188" t="str">
            <v>HD 400 x 592</v>
          </cell>
          <cell r="C2188">
            <v>593.35140000000001</v>
          </cell>
          <cell r="D2188">
            <v>75490</v>
          </cell>
          <cell r="E2188">
            <v>465</v>
          </cell>
          <cell r="F2188">
            <v>421</v>
          </cell>
          <cell r="G2188">
            <v>45</v>
          </cell>
          <cell r="H2188">
            <v>72.3</v>
          </cell>
          <cell r="J2188">
            <v>15</v>
          </cell>
          <cell r="K2188">
            <v>2.9114799446749657</v>
          </cell>
          <cell r="L2188">
            <v>6.4533333333333331</v>
          </cell>
          <cell r="M2188">
            <v>2502000000</v>
          </cell>
          <cell r="N2188">
            <v>13140000</v>
          </cell>
          <cell r="O2188">
            <v>10760000</v>
          </cell>
          <cell r="P2188">
            <v>182</v>
          </cell>
          <cell r="Q2188">
            <v>901700000</v>
          </cell>
          <cell r="R2188">
            <v>6574000</v>
          </cell>
          <cell r="S2188">
            <v>4284000</v>
          </cell>
          <cell r="T2188">
            <v>109.3</v>
          </cell>
          <cell r="U2188">
            <v>113542436.45845619</v>
          </cell>
          <cell r="V2188">
            <v>34670000000000</v>
          </cell>
        </row>
        <row r="2189">
          <cell r="B2189" t="str">
            <v>HD 400 x 634</v>
          </cell>
          <cell r="C2189">
            <v>635.08800000000008</v>
          </cell>
          <cell r="D2189">
            <v>80800</v>
          </cell>
          <cell r="E2189">
            <v>474</v>
          </cell>
          <cell r="F2189">
            <v>424</v>
          </cell>
          <cell r="G2189">
            <v>47.6</v>
          </cell>
          <cell r="H2189">
            <v>77.099999999999994</v>
          </cell>
          <cell r="J2189">
            <v>15</v>
          </cell>
          <cell r="K2189">
            <v>2.7496757457846952</v>
          </cell>
          <cell r="L2189">
            <v>6.0882352941176467</v>
          </cell>
          <cell r="M2189">
            <v>2742000000</v>
          </cell>
          <cell r="N2189">
            <v>14220000</v>
          </cell>
          <cell r="O2189">
            <v>11570000</v>
          </cell>
          <cell r="P2189">
            <v>184.20000000000002</v>
          </cell>
          <cell r="Q2189">
            <v>982500000</v>
          </cell>
          <cell r="R2189">
            <v>7117000</v>
          </cell>
          <cell r="S2189">
            <v>4634000</v>
          </cell>
          <cell r="T2189">
            <v>110.3</v>
          </cell>
          <cell r="U2189">
            <v>137586044.34799197</v>
          </cell>
          <cell r="V2189">
            <v>38570000000000</v>
          </cell>
        </row>
        <row r="2190">
          <cell r="B2190" t="str">
            <v>HD 400 x 677</v>
          </cell>
          <cell r="C2190">
            <v>678.63240000000008</v>
          </cell>
          <cell r="D2190">
            <v>86340</v>
          </cell>
          <cell r="E2190">
            <v>483</v>
          </cell>
          <cell r="F2190">
            <v>428</v>
          </cell>
          <cell r="G2190">
            <v>51.2</v>
          </cell>
          <cell r="H2190">
            <v>81.5</v>
          </cell>
          <cell r="J2190">
            <v>15</v>
          </cell>
          <cell r="K2190">
            <v>2.6257668711656441</v>
          </cell>
          <cell r="L2190">
            <v>5.6640625</v>
          </cell>
          <cell r="M2190">
            <v>2995000000</v>
          </cell>
          <cell r="N2190">
            <v>15350000</v>
          </cell>
          <cell r="O2190">
            <v>12400000</v>
          </cell>
          <cell r="P2190">
            <v>186.20000000000002</v>
          </cell>
          <cell r="Q2190">
            <v>1069000000</v>
          </cell>
          <cell r="R2190">
            <v>7680000</v>
          </cell>
          <cell r="S2190">
            <v>4994000</v>
          </cell>
          <cell r="T2190">
            <v>111.30000000000001</v>
          </cell>
          <cell r="U2190">
            <v>164479017.97269261</v>
          </cell>
          <cell r="V2190">
            <v>42920000000000</v>
          </cell>
        </row>
        <row r="2191">
          <cell r="B2191" t="str">
            <v>HD 400 x 744</v>
          </cell>
          <cell r="C2191">
            <v>745.20660000000009</v>
          </cell>
          <cell r="D2191">
            <v>94810</v>
          </cell>
          <cell r="E2191">
            <v>498</v>
          </cell>
          <cell r="F2191">
            <v>432</v>
          </cell>
          <cell r="G2191">
            <v>55.6</v>
          </cell>
          <cell r="H2191">
            <v>88.9</v>
          </cell>
          <cell r="J2191">
            <v>15</v>
          </cell>
          <cell r="K2191">
            <v>2.4296962879640045</v>
          </cell>
          <cell r="L2191">
            <v>5.2194244604316546</v>
          </cell>
          <cell r="M2191">
            <v>3421000000</v>
          </cell>
          <cell r="N2191">
            <v>17170000</v>
          </cell>
          <cell r="O2191">
            <v>13740000</v>
          </cell>
          <cell r="P2191">
            <v>190</v>
          </cell>
          <cell r="Q2191">
            <v>1199000000</v>
          </cell>
          <cell r="R2191">
            <v>8549000</v>
          </cell>
          <cell r="S2191">
            <v>5552000</v>
          </cell>
          <cell r="T2191">
            <v>112.5</v>
          </cell>
          <cell r="U2191">
            <v>213687273.87144309</v>
          </cell>
          <cell r="V2191">
            <v>49980000000000</v>
          </cell>
        </row>
        <row r="2192">
          <cell r="B2192" t="str">
            <v>HD 400 x 818</v>
          </cell>
          <cell r="C2192">
            <v>820.03380000000004</v>
          </cell>
          <cell r="D2192">
            <v>104330</v>
          </cell>
          <cell r="E2192">
            <v>514</v>
          </cell>
          <cell r="F2192">
            <v>437</v>
          </cell>
          <cell r="G2192">
            <v>60.5</v>
          </cell>
          <cell r="H2192">
            <v>97</v>
          </cell>
          <cell r="J2192">
            <v>15</v>
          </cell>
          <cell r="K2192">
            <v>2.2525773195876289</v>
          </cell>
          <cell r="L2192">
            <v>4.7933884297520661</v>
          </cell>
          <cell r="M2192">
            <v>3922000000</v>
          </cell>
          <cell r="N2192">
            <v>19260000</v>
          </cell>
          <cell r="O2192">
            <v>15260000</v>
          </cell>
          <cell r="P2192">
            <v>193.9</v>
          </cell>
          <cell r="Q2192">
            <v>1355000000</v>
          </cell>
          <cell r="R2192">
            <v>9561000</v>
          </cell>
          <cell r="S2192">
            <v>6203000</v>
          </cell>
          <cell r="T2192">
            <v>114</v>
          </cell>
          <cell r="U2192">
            <v>278489909.01284921</v>
          </cell>
          <cell r="V2192">
            <v>58650000000000</v>
          </cell>
        </row>
        <row r="2193">
          <cell r="B2193" t="str">
            <v>HD 400 x 900</v>
          </cell>
          <cell r="C2193">
            <v>903.27120000000002</v>
          </cell>
          <cell r="D2193">
            <v>114920</v>
          </cell>
          <cell r="E2193">
            <v>531</v>
          </cell>
          <cell r="F2193">
            <v>442</v>
          </cell>
          <cell r="G2193">
            <v>65.900000000000006</v>
          </cell>
          <cell r="H2193">
            <v>106</v>
          </cell>
          <cell r="J2193">
            <v>15</v>
          </cell>
          <cell r="K2193">
            <v>2.0849056603773586</v>
          </cell>
          <cell r="L2193">
            <v>4.3854324734446131</v>
          </cell>
          <cell r="M2193">
            <v>4502000000</v>
          </cell>
          <cell r="N2193">
            <v>21620000</v>
          </cell>
          <cell r="O2193">
            <v>16960000</v>
          </cell>
          <cell r="P2193">
            <v>197.89999999999998</v>
          </cell>
          <cell r="Q2193">
            <v>1533000000</v>
          </cell>
          <cell r="R2193">
            <v>10710000</v>
          </cell>
          <cell r="S2193">
            <v>6938000</v>
          </cell>
          <cell r="T2193">
            <v>115.5</v>
          </cell>
          <cell r="U2193">
            <v>364215364.45846772</v>
          </cell>
          <cell r="V2193">
            <v>68890000000000</v>
          </cell>
        </row>
        <row r="2194">
          <cell r="B2194" t="str">
            <v>HD 400 x 990</v>
          </cell>
          <cell r="C2194">
            <v>992.24640000000022</v>
          </cell>
          <cell r="D2194">
            <v>126240.00000000001</v>
          </cell>
          <cell r="E2194">
            <v>550</v>
          </cell>
          <cell r="F2194">
            <v>448</v>
          </cell>
          <cell r="G2194">
            <v>71.900000000000006</v>
          </cell>
          <cell r="H2194">
            <v>115</v>
          </cell>
          <cell r="J2194">
            <v>15</v>
          </cell>
          <cell r="K2194">
            <v>1.9478260869565218</v>
          </cell>
          <cell r="L2194">
            <v>4.0333796940194713</v>
          </cell>
          <cell r="M2194">
            <v>5189000000</v>
          </cell>
          <cell r="N2194">
            <v>24280000</v>
          </cell>
          <cell r="O2194">
            <v>18870000</v>
          </cell>
          <cell r="P2194">
            <v>202.7</v>
          </cell>
          <cell r="Q2194">
            <v>1734000000</v>
          </cell>
          <cell r="R2194">
            <v>11960000</v>
          </cell>
          <cell r="S2194">
            <v>7739000</v>
          </cell>
          <cell r="T2194">
            <v>117.2</v>
          </cell>
          <cell r="U2194">
            <v>469142304.81440109</v>
          </cell>
          <cell r="V2194">
            <v>81530000000000</v>
          </cell>
        </row>
        <row r="2195">
          <cell r="B2195" t="str">
            <v>HD 400 x 1086</v>
          </cell>
          <cell r="C2195">
            <v>1089.2388000000001</v>
          </cell>
          <cell r="D2195">
            <v>138580</v>
          </cell>
          <cell r="E2195">
            <v>569</v>
          </cell>
          <cell r="F2195">
            <v>454</v>
          </cell>
          <cell r="G2195">
            <v>78</v>
          </cell>
          <cell r="H2195">
            <v>125</v>
          </cell>
          <cell r="J2195">
            <v>15</v>
          </cell>
          <cell r="K2195">
            <v>1.8160000000000001</v>
          </cell>
          <cell r="L2195">
            <v>3.7051282051282053</v>
          </cell>
          <cell r="M2195">
            <v>5957000000</v>
          </cell>
          <cell r="N2195">
            <v>27210000</v>
          </cell>
          <cell r="O2195">
            <v>20940000</v>
          </cell>
          <cell r="P2195">
            <v>207.3</v>
          </cell>
          <cell r="Q2195">
            <v>1962000000</v>
          </cell>
          <cell r="R2195">
            <v>13380000</v>
          </cell>
          <cell r="S2195">
            <v>8645000</v>
          </cell>
          <cell r="T2195">
            <v>119</v>
          </cell>
          <cell r="U2195">
            <v>605011945.85396194</v>
          </cell>
          <cell r="V2195">
            <v>96080000000000</v>
          </cell>
        </row>
        <row r="2196">
          <cell r="B2196" t="str">
            <v>HD 400 x 1202</v>
          </cell>
          <cell r="C2196">
            <v>1202.9730000000002</v>
          </cell>
          <cell r="D2196">
            <v>153050</v>
          </cell>
          <cell r="E2196">
            <v>580</v>
          </cell>
          <cell r="F2196">
            <v>471</v>
          </cell>
          <cell r="G2196">
            <v>95</v>
          </cell>
          <cell r="H2196">
            <v>130</v>
          </cell>
          <cell r="J2196">
            <v>15</v>
          </cell>
          <cell r="K2196">
            <v>1.8115384615384615</v>
          </cell>
          <cell r="L2196">
            <v>3.0526315789473686</v>
          </cell>
          <cell r="M2196">
            <v>6636000000</v>
          </cell>
          <cell r="N2196">
            <v>30020000</v>
          </cell>
          <cell r="O2196">
            <v>22880000</v>
          </cell>
          <cell r="P2196">
            <v>208.2</v>
          </cell>
          <cell r="Q2196">
            <v>2287000000</v>
          </cell>
          <cell r="R2196">
            <v>15150000</v>
          </cell>
          <cell r="S2196">
            <v>9712000</v>
          </cell>
          <cell r="T2196">
            <v>122.2</v>
          </cell>
          <cell r="U2196">
            <v>762194816.84773874</v>
          </cell>
          <cell r="V2196">
            <v>114600000000000</v>
          </cell>
        </row>
        <row r="2197">
          <cell r="B2197" t="str">
            <v>HD 400 x 1299</v>
          </cell>
          <cell r="C2197">
            <v>1300.5942</v>
          </cell>
          <cell r="D2197">
            <v>165470</v>
          </cell>
          <cell r="E2197">
            <v>600</v>
          </cell>
          <cell r="F2197">
            <v>476</v>
          </cell>
          <cell r="G2197">
            <v>100</v>
          </cell>
          <cell r="H2197">
            <v>140</v>
          </cell>
          <cell r="J2197">
            <v>15</v>
          </cell>
          <cell r="K2197">
            <v>1.7</v>
          </cell>
          <cell r="L2197">
            <v>2.9</v>
          </cell>
          <cell r="M2197">
            <v>7546000000</v>
          </cell>
          <cell r="N2197">
            <v>33250000</v>
          </cell>
          <cell r="O2197">
            <v>25150000</v>
          </cell>
          <cell r="P2197">
            <v>213.5</v>
          </cell>
          <cell r="Q2197">
            <v>2544000000</v>
          </cell>
          <cell r="R2197">
            <v>16670000</v>
          </cell>
          <cell r="S2197">
            <v>10690000</v>
          </cell>
          <cell r="T2197">
            <v>124</v>
          </cell>
          <cell r="U2197">
            <v>943612149.45172977</v>
          </cell>
          <cell r="V2197">
            <v>133100000000000</v>
          </cell>
        </row>
        <row r="2198">
          <cell r="B2198" t="str">
            <v>HP 200 x 43</v>
          </cell>
          <cell r="C2198">
            <v>42.522600000000004</v>
          </cell>
          <cell r="D2198">
            <v>5410</v>
          </cell>
          <cell r="E2198">
            <v>200</v>
          </cell>
          <cell r="F2198">
            <v>205</v>
          </cell>
          <cell r="G2198">
            <v>9</v>
          </cell>
          <cell r="H2198">
            <v>9</v>
          </cell>
          <cell r="J2198">
            <v>10</v>
          </cell>
          <cell r="K2198">
            <v>11.388888888888889</v>
          </cell>
          <cell r="L2198">
            <v>18</v>
          </cell>
          <cell r="M2198">
            <v>38880000</v>
          </cell>
          <cell r="N2198">
            <v>434500</v>
          </cell>
          <cell r="O2198">
            <v>388800</v>
          </cell>
          <cell r="P2198">
            <v>84.7</v>
          </cell>
          <cell r="Q2198">
            <v>12940000</v>
          </cell>
          <cell r="R2198">
            <v>193400</v>
          </cell>
          <cell r="S2198">
            <v>126200</v>
          </cell>
          <cell r="T2198">
            <v>48.9</v>
          </cell>
          <cell r="U2198">
            <v>163461.69678602432</v>
          </cell>
          <cell r="V2198">
            <v>117900000000</v>
          </cell>
        </row>
        <row r="2199">
          <cell r="B2199" t="str">
            <v>HP 200 x 53</v>
          </cell>
          <cell r="C2199">
            <v>53.762400000000014</v>
          </cell>
          <cell r="D2199">
            <v>6840.0000000000009</v>
          </cell>
          <cell r="E2199">
            <v>204</v>
          </cell>
          <cell r="F2199">
            <v>207</v>
          </cell>
          <cell r="G2199">
            <v>11.3</v>
          </cell>
          <cell r="H2199">
            <v>11.3</v>
          </cell>
          <cell r="J2199">
            <v>10</v>
          </cell>
          <cell r="K2199">
            <v>9.159292035398229</v>
          </cell>
          <cell r="L2199">
            <v>14.283185840707965</v>
          </cell>
          <cell r="M2199">
            <v>49770000</v>
          </cell>
          <cell r="N2199">
            <v>551300</v>
          </cell>
          <cell r="O2199">
            <v>488000</v>
          </cell>
          <cell r="P2199">
            <v>85.5</v>
          </cell>
          <cell r="Q2199">
            <v>16730000</v>
          </cell>
          <cell r="R2199">
            <v>248600</v>
          </cell>
          <cell r="S2199">
            <v>161700</v>
          </cell>
          <cell r="T2199">
            <v>49.6</v>
          </cell>
          <cell r="U2199">
            <v>319457.07316950604</v>
          </cell>
          <cell r="V2199">
            <v>155100000000</v>
          </cell>
        </row>
        <row r="2200">
          <cell r="B2200" t="str">
            <v>HP 220 x 57</v>
          </cell>
          <cell r="C2200">
            <v>57.299400000000013</v>
          </cell>
          <cell r="D2200">
            <v>7290.0000000000009</v>
          </cell>
          <cell r="E2200">
            <v>210</v>
          </cell>
          <cell r="F2200">
            <v>224.5</v>
          </cell>
          <cell r="G2200">
            <v>11</v>
          </cell>
          <cell r="H2200">
            <v>11</v>
          </cell>
          <cell r="J2200">
            <v>18</v>
          </cell>
          <cell r="K2200">
            <v>10.204545454545455</v>
          </cell>
          <cell r="L2200">
            <v>13.818181818181818</v>
          </cell>
          <cell r="M2200">
            <v>57290000</v>
          </cell>
          <cell r="N2200">
            <v>613700</v>
          </cell>
          <cell r="O2200">
            <v>545600</v>
          </cell>
          <cell r="P2200">
            <v>88.699999999999989</v>
          </cell>
          <cell r="Q2200">
            <v>20790000</v>
          </cell>
          <cell r="R2200">
            <v>285500</v>
          </cell>
          <cell r="S2200">
            <v>185200</v>
          </cell>
          <cell r="T2200">
            <v>53.4</v>
          </cell>
          <cell r="U2200">
            <v>376158.27029656729</v>
          </cell>
          <cell r="V2200">
            <v>205400000000</v>
          </cell>
        </row>
        <row r="2201">
          <cell r="B2201" t="str">
            <v>HP 260 x 75</v>
          </cell>
          <cell r="C2201">
            <v>75.063000000000002</v>
          </cell>
          <cell r="D2201">
            <v>9550</v>
          </cell>
          <cell r="E2201">
            <v>249</v>
          </cell>
          <cell r="F2201">
            <v>265</v>
          </cell>
          <cell r="G2201">
            <v>12</v>
          </cell>
          <cell r="H2201">
            <v>12</v>
          </cell>
          <cell r="J2201">
            <v>24</v>
          </cell>
          <cell r="K2201">
            <v>11.041666666666666</v>
          </cell>
          <cell r="L2201">
            <v>14.75</v>
          </cell>
          <cell r="M2201">
            <v>106500000</v>
          </cell>
          <cell r="N2201">
            <v>958500</v>
          </cell>
          <cell r="O2201">
            <v>855100</v>
          </cell>
          <cell r="P2201">
            <v>105.60000000000001</v>
          </cell>
          <cell r="Q2201">
            <v>37330000</v>
          </cell>
          <cell r="R2201">
            <v>435100</v>
          </cell>
          <cell r="S2201">
            <v>281700</v>
          </cell>
          <cell r="T2201">
            <v>62.5</v>
          </cell>
          <cell r="U2201">
            <v>642892.51980000013</v>
          </cell>
          <cell r="V2201">
            <v>522600000000</v>
          </cell>
        </row>
        <row r="2202">
          <cell r="B2202" t="str">
            <v>HP 260 x 87</v>
          </cell>
          <cell r="C2202">
            <v>87.246000000000009</v>
          </cell>
          <cell r="D2202">
            <v>11100</v>
          </cell>
          <cell r="E2202">
            <v>253</v>
          </cell>
          <cell r="F2202">
            <v>267</v>
          </cell>
          <cell r="G2202">
            <v>14</v>
          </cell>
          <cell r="H2202">
            <v>14</v>
          </cell>
          <cell r="J2202">
            <v>24</v>
          </cell>
          <cell r="K2202">
            <v>9.5357142857142865</v>
          </cell>
          <cell r="L2202">
            <v>12.642857142857142</v>
          </cell>
          <cell r="M2202">
            <v>125900000</v>
          </cell>
          <cell r="N2202">
            <v>1124000</v>
          </cell>
          <cell r="O2202">
            <v>994900</v>
          </cell>
          <cell r="P2202">
            <v>106.4</v>
          </cell>
          <cell r="Q2202">
            <v>44550000</v>
          </cell>
          <cell r="R2202">
            <v>516200.00000000006</v>
          </cell>
          <cell r="S2202">
            <v>333700</v>
          </cell>
          <cell r="T2202">
            <v>63.3</v>
          </cell>
          <cell r="U2202">
            <v>965733.13673750008</v>
          </cell>
          <cell r="V2202">
            <v>634200000000</v>
          </cell>
        </row>
        <row r="2203">
          <cell r="B2203" t="str">
            <v>HP 305 x 79</v>
          </cell>
          <cell r="C2203">
            <v>78.993000000000009</v>
          </cell>
          <cell r="D2203">
            <v>10050</v>
          </cell>
          <cell r="E2203">
            <v>299.3</v>
          </cell>
          <cell r="F2203">
            <v>306.39999999999998</v>
          </cell>
          <cell r="G2203">
            <v>11</v>
          </cell>
          <cell r="H2203">
            <v>11.1</v>
          </cell>
          <cell r="J2203">
            <v>15</v>
          </cell>
          <cell r="K2203">
            <v>13.801801801801801</v>
          </cell>
          <cell r="L2203">
            <v>22.463636363636365</v>
          </cell>
          <cell r="M2203">
            <v>164400000</v>
          </cell>
          <cell r="N2203">
            <v>1218000</v>
          </cell>
          <cell r="O2203">
            <v>1099000</v>
          </cell>
          <cell r="P2203">
            <v>127.89999999999999</v>
          </cell>
          <cell r="Q2203">
            <v>53260000</v>
          </cell>
          <cell r="R2203">
            <v>531200</v>
          </cell>
          <cell r="S2203">
            <v>347700</v>
          </cell>
          <cell r="T2203">
            <v>72.8</v>
          </cell>
          <cell r="U2203">
            <v>467266.73848265508</v>
          </cell>
          <cell r="V2203">
            <v>1105000000000</v>
          </cell>
        </row>
        <row r="2204">
          <cell r="B2204" t="str">
            <v>HP 305 x 88</v>
          </cell>
          <cell r="C2204">
            <v>88.110600000000005</v>
          </cell>
          <cell r="D2204">
            <v>11210</v>
          </cell>
          <cell r="E2204">
            <v>301.7</v>
          </cell>
          <cell r="F2204">
            <v>307.8</v>
          </cell>
          <cell r="G2204">
            <v>12.4</v>
          </cell>
          <cell r="H2204">
            <v>12.3</v>
          </cell>
          <cell r="J2204">
            <v>15</v>
          </cell>
          <cell r="K2204">
            <v>12.512195121951219</v>
          </cell>
          <cell r="L2204">
            <v>19.927419354838705</v>
          </cell>
          <cell r="M2204">
            <v>184200000</v>
          </cell>
          <cell r="N2204">
            <v>1360000</v>
          </cell>
          <cell r="O2204">
            <v>1221000</v>
          </cell>
          <cell r="P2204">
            <v>128.19999999999999</v>
          </cell>
          <cell r="Q2204">
            <v>59840000</v>
          </cell>
          <cell r="R2204">
            <v>595200</v>
          </cell>
          <cell r="S2204">
            <v>388900</v>
          </cell>
          <cell r="T2204">
            <v>73.099999999999994</v>
          </cell>
          <cell r="U2204">
            <v>639719.65331760934</v>
          </cell>
          <cell r="V2204">
            <v>1252000000000</v>
          </cell>
        </row>
        <row r="2205">
          <cell r="B2205" t="str">
            <v>HP 305 x 95</v>
          </cell>
          <cell r="C2205">
            <v>95.106000000000009</v>
          </cell>
          <cell r="D2205">
            <v>12100</v>
          </cell>
          <cell r="E2205">
            <v>303.7</v>
          </cell>
          <cell r="F2205">
            <v>308.7</v>
          </cell>
          <cell r="G2205">
            <v>13.3</v>
          </cell>
          <cell r="H2205">
            <v>13.3</v>
          </cell>
          <cell r="J2205">
            <v>15</v>
          </cell>
          <cell r="K2205">
            <v>11.605263157894736</v>
          </cell>
          <cell r="L2205">
            <v>18.578947368421048</v>
          </cell>
          <cell r="M2205">
            <v>200400000</v>
          </cell>
          <cell r="N2205">
            <v>1474000</v>
          </cell>
          <cell r="O2205">
            <v>1320000</v>
          </cell>
          <cell r="P2205">
            <v>128.69999999999999</v>
          </cell>
          <cell r="Q2205">
            <v>65290000</v>
          </cell>
          <cell r="R2205">
            <v>648000</v>
          </cell>
          <cell r="S2205">
            <v>423000</v>
          </cell>
          <cell r="T2205">
            <v>73.5</v>
          </cell>
          <cell r="U2205">
            <v>797521.62326270191</v>
          </cell>
          <cell r="V2205">
            <v>1375000000000</v>
          </cell>
        </row>
        <row r="2206">
          <cell r="B2206" t="str">
            <v>HP 305 x 110</v>
          </cell>
          <cell r="C2206">
            <v>110.11860000000001</v>
          </cell>
          <cell r="D2206">
            <v>14010</v>
          </cell>
          <cell r="E2206">
            <v>307.89999999999998</v>
          </cell>
          <cell r="F2206">
            <v>310.7</v>
          </cell>
          <cell r="G2206">
            <v>15.3</v>
          </cell>
          <cell r="H2206">
            <v>15.4</v>
          </cell>
          <cell r="J2206">
            <v>15</v>
          </cell>
          <cell r="K2206">
            <v>10.087662337662337</v>
          </cell>
          <cell r="L2206">
            <v>16.150326797385617</v>
          </cell>
          <cell r="M2206">
            <v>235600000</v>
          </cell>
          <cell r="N2206">
            <v>1720000</v>
          </cell>
          <cell r="O2206">
            <v>1531000</v>
          </cell>
          <cell r="P2206">
            <v>129.70000000000002</v>
          </cell>
          <cell r="Q2206">
            <v>77090000</v>
          </cell>
          <cell r="R2206">
            <v>761700</v>
          </cell>
          <cell r="S2206">
            <v>496200</v>
          </cell>
          <cell r="T2206">
            <v>74.2</v>
          </cell>
          <cell r="U2206">
            <v>1219908.209917424</v>
          </cell>
          <cell r="V2206">
            <v>1647000000000</v>
          </cell>
        </row>
        <row r="2207">
          <cell r="B2207" t="str">
            <v>HP 305 x 126</v>
          </cell>
          <cell r="C2207">
            <v>126.23160000000001</v>
          </cell>
          <cell r="D2207">
            <v>16060</v>
          </cell>
          <cell r="E2207">
            <v>312.3</v>
          </cell>
          <cell r="F2207">
            <v>312.89999999999998</v>
          </cell>
          <cell r="G2207">
            <v>17.5</v>
          </cell>
          <cell r="H2207">
            <v>17.600000000000001</v>
          </cell>
          <cell r="J2207">
            <v>15</v>
          </cell>
          <cell r="K2207">
            <v>8.889204545454545</v>
          </cell>
          <cell r="L2207">
            <v>14.120000000000001</v>
          </cell>
          <cell r="M2207">
            <v>274100000</v>
          </cell>
          <cell r="N2207">
            <v>1986000</v>
          </cell>
          <cell r="O2207">
            <v>1755000</v>
          </cell>
          <cell r="P2207">
            <v>130.6</v>
          </cell>
          <cell r="Q2207">
            <v>90020000</v>
          </cell>
          <cell r="R2207">
            <v>885200</v>
          </cell>
          <cell r="S2207">
            <v>575400</v>
          </cell>
          <cell r="T2207">
            <v>74.900000000000006</v>
          </cell>
          <cell r="U2207">
            <v>1814098.0458307625</v>
          </cell>
          <cell r="V2207">
            <v>1951000000000</v>
          </cell>
        </row>
        <row r="2208">
          <cell r="B2208" t="str">
            <v>HP 305 x 149</v>
          </cell>
          <cell r="C2208">
            <v>149.26140000000001</v>
          </cell>
          <cell r="D2208">
            <v>18990</v>
          </cell>
          <cell r="E2208">
            <v>318.5</v>
          </cell>
          <cell r="F2208">
            <v>316</v>
          </cell>
          <cell r="G2208">
            <v>20.6</v>
          </cell>
          <cell r="H2208">
            <v>20.7</v>
          </cell>
          <cell r="J2208">
            <v>15</v>
          </cell>
          <cell r="K2208">
            <v>7.6328502415458939</v>
          </cell>
          <cell r="L2208">
            <v>11.995145631067961</v>
          </cell>
          <cell r="M2208">
            <v>330700000</v>
          </cell>
          <cell r="N2208">
            <v>2370000</v>
          </cell>
          <cell r="O2208">
            <v>2076000</v>
          </cell>
          <cell r="P2208">
            <v>132</v>
          </cell>
          <cell r="Q2208">
            <v>109100000</v>
          </cell>
          <cell r="R2208">
            <v>1066000</v>
          </cell>
          <cell r="S2208">
            <v>690500</v>
          </cell>
          <cell r="T2208">
            <v>75.8</v>
          </cell>
          <cell r="U2208">
            <v>2947549.0517044012</v>
          </cell>
          <cell r="V2208">
            <v>2414000000000</v>
          </cell>
        </row>
        <row r="2209">
          <cell r="B2209" t="str">
            <v>HP 305 x 180</v>
          </cell>
          <cell r="C2209">
            <v>180.22980000000001</v>
          </cell>
          <cell r="D2209">
            <v>22930</v>
          </cell>
          <cell r="E2209">
            <v>326.7</v>
          </cell>
          <cell r="F2209">
            <v>319.7</v>
          </cell>
          <cell r="G2209">
            <v>24.8</v>
          </cell>
          <cell r="H2209">
            <v>24.8</v>
          </cell>
          <cell r="J2209">
            <v>15</v>
          </cell>
          <cell r="K2209">
            <v>6.445564516129032</v>
          </cell>
          <cell r="L2209">
            <v>9.9637096774193523</v>
          </cell>
          <cell r="M2209">
            <v>409700000</v>
          </cell>
          <cell r="N2209">
            <v>2897000</v>
          </cell>
          <cell r="O2209">
            <v>2508000</v>
          </cell>
          <cell r="P2209">
            <v>133.69999999999999</v>
          </cell>
          <cell r="Q2209">
            <v>135500000</v>
          </cell>
          <cell r="R2209">
            <v>1313000</v>
          </cell>
          <cell r="S2209">
            <v>847400</v>
          </cell>
          <cell r="T2209">
            <v>76.900000000000006</v>
          </cell>
          <cell r="U2209">
            <v>5096481.5313185258</v>
          </cell>
          <cell r="V2209">
            <v>3077000000000</v>
          </cell>
        </row>
        <row r="2210">
          <cell r="B2210" t="str">
            <v>HP 305 x 186</v>
          </cell>
          <cell r="C2210">
            <v>186.20340000000002</v>
          </cell>
          <cell r="D2210">
            <v>23690</v>
          </cell>
          <cell r="E2210">
            <v>328.3</v>
          </cell>
          <cell r="F2210">
            <v>320.89999999999998</v>
          </cell>
          <cell r="G2210">
            <v>25.5</v>
          </cell>
          <cell r="H2210">
            <v>25.6</v>
          </cell>
          <cell r="J2210">
            <v>15</v>
          </cell>
          <cell r="K2210">
            <v>6.2675781249999991</v>
          </cell>
          <cell r="L2210">
            <v>9.6901960784313736</v>
          </cell>
          <cell r="M2210">
            <v>426100000</v>
          </cell>
          <cell r="N2210">
            <v>3003000</v>
          </cell>
          <cell r="O2210">
            <v>2596000</v>
          </cell>
          <cell r="P2210">
            <v>134.1</v>
          </cell>
          <cell r="Q2210">
            <v>141400000</v>
          </cell>
          <cell r="R2210">
            <v>1366000</v>
          </cell>
          <cell r="S2210">
            <v>881500</v>
          </cell>
          <cell r="T2210">
            <v>77.300000000000011</v>
          </cell>
          <cell r="U2210">
            <v>5591989.608383825</v>
          </cell>
          <cell r="V2210">
            <v>3230000000000</v>
          </cell>
        </row>
        <row r="2211">
          <cell r="B2211" t="str">
            <v>HP 305 x 223</v>
          </cell>
          <cell r="C2211">
            <v>223.22400000000002</v>
          </cell>
          <cell r="D2211">
            <v>28400</v>
          </cell>
          <cell r="E2211">
            <v>337.9</v>
          </cell>
          <cell r="F2211">
            <v>325.7</v>
          </cell>
          <cell r="G2211">
            <v>30.3</v>
          </cell>
          <cell r="H2211">
            <v>30.4</v>
          </cell>
          <cell r="J2211">
            <v>15</v>
          </cell>
          <cell r="K2211">
            <v>5.3569078947368425</v>
          </cell>
          <cell r="L2211">
            <v>8.1551155115511538</v>
          </cell>
          <cell r="M2211">
            <v>527000000</v>
          </cell>
          <cell r="N2211">
            <v>3653000</v>
          </cell>
          <cell r="O2211">
            <v>3119000</v>
          </cell>
          <cell r="P2211">
            <v>136.19999999999999</v>
          </cell>
          <cell r="Q2211">
            <v>175800000</v>
          </cell>
          <cell r="R2211">
            <v>1680000</v>
          </cell>
          <cell r="S2211">
            <v>1079000</v>
          </cell>
          <cell r="T2211">
            <v>78.7</v>
          </cell>
          <cell r="U2211">
            <v>9420196.4805578738</v>
          </cell>
          <cell r="V2211">
            <v>4138000000000</v>
          </cell>
        </row>
        <row r="2212">
          <cell r="B2212" t="str">
            <v>HP 320 x 88</v>
          </cell>
          <cell r="C2212">
            <v>88.582200000000014</v>
          </cell>
          <cell r="D2212">
            <v>11270</v>
          </cell>
          <cell r="E2212">
            <v>303</v>
          </cell>
          <cell r="F2212">
            <v>304</v>
          </cell>
          <cell r="G2212">
            <v>12</v>
          </cell>
          <cell r="H2212">
            <v>12</v>
          </cell>
          <cell r="J2212">
            <v>27</v>
          </cell>
          <cell r="K2212">
            <v>12.666666666666666</v>
          </cell>
          <cell r="L2212">
            <v>18.75</v>
          </cell>
          <cell r="M2212">
            <v>187400000</v>
          </cell>
          <cell r="N2212">
            <v>1379000</v>
          </cell>
          <cell r="O2212">
            <v>1237000</v>
          </cell>
          <cell r="P2212">
            <v>129</v>
          </cell>
          <cell r="Q2212">
            <v>56340000</v>
          </cell>
          <cell r="R2212">
            <v>572100</v>
          </cell>
          <cell r="S2212">
            <v>370600</v>
          </cell>
          <cell r="T2212">
            <v>70.7</v>
          </cell>
          <cell r="U2212">
            <v>787412.83201875002</v>
          </cell>
          <cell r="V2212">
            <v>1190000000000</v>
          </cell>
        </row>
        <row r="2213">
          <cell r="B2213" t="str">
            <v>HP 320 x 103</v>
          </cell>
          <cell r="C2213">
            <v>102.96600000000001</v>
          </cell>
          <cell r="D2213">
            <v>13100</v>
          </cell>
          <cell r="E2213">
            <v>307</v>
          </cell>
          <cell r="F2213">
            <v>306</v>
          </cell>
          <cell r="G2213">
            <v>14</v>
          </cell>
          <cell r="H2213">
            <v>14</v>
          </cell>
          <cell r="J2213">
            <v>27</v>
          </cell>
          <cell r="K2213">
            <v>10.928571428571429</v>
          </cell>
          <cell r="L2213">
            <v>16.071428571428573</v>
          </cell>
          <cell r="M2213">
            <v>220500000</v>
          </cell>
          <cell r="N2213">
            <v>1611000</v>
          </cell>
          <cell r="O2213">
            <v>1437000</v>
          </cell>
          <cell r="P2213">
            <v>129.70000000000002</v>
          </cell>
          <cell r="Q2213">
            <v>67040000</v>
          </cell>
          <cell r="R2213">
            <v>677300</v>
          </cell>
          <cell r="S2213">
            <v>438200</v>
          </cell>
          <cell r="T2213">
            <v>71.5</v>
          </cell>
          <cell r="U2213">
            <v>1168980.4968000001</v>
          </cell>
          <cell r="V2213">
            <v>1435000000000</v>
          </cell>
        </row>
        <row r="2214">
          <cell r="B2214" t="str">
            <v>HP 320 x 117</v>
          </cell>
          <cell r="C2214">
            <v>117.50700000000001</v>
          </cell>
          <cell r="D2214">
            <v>14950</v>
          </cell>
          <cell r="E2214">
            <v>311</v>
          </cell>
          <cell r="F2214">
            <v>308</v>
          </cell>
          <cell r="G2214">
            <v>16</v>
          </cell>
          <cell r="H2214">
            <v>16</v>
          </cell>
          <cell r="J2214">
            <v>27</v>
          </cell>
          <cell r="K2214">
            <v>9.625</v>
          </cell>
          <cell r="L2214">
            <v>14.0625</v>
          </cell>
          <cell r="M2214">
            <v>254800000</v>
          </cell>
          <cell r="N2214">
            <v>1849000</v>
          </cell>
          <cell r="O2214">
            <v>1638000</v>
          </cell>
          <cell r="P2214">
            <v>130.6</v>
          </cell>
          <cell r="Q2214">
            <v>78150000</v>
          </cell>
          <cell r="R2214">
            <v>785500</v>
          </cell>
          <cell r="S2214">
            <v>507500</v>
          </cell>
          <cell r="T2214">
            <v>72.300000000000011</v>
          </cell>
          <cell r="U2214">
            <v>1669479.4047817709</v>
          </cell>
          <cell r="V2214">
            <v>1695000000000</v>
          </cell>
        </row>
        <row r="2215">
          <cell r="B2215" t="str">
            <v>HP 320 x 147</v>
          </cell>
          <cell r="C2215">
            <v>146.9034</v>
          </cell>
          <cell r="D2215">
            <v>18690</v>
          </cell>
          <cell r="E2215">
            <v>319</v>
          </cell>
          <cell r="F2215">
            <v>312</v>
          </cell>
          <cell r="G2215">
            <v>20</v>
          </cell>
          <cell r="H2215">
            <v>20</v>
          </cell>
          <cell r="J2215">
            <v>27</v>
          </cell>
          <cell r="K2215">
            <v>7.8</v>
          </cell>
          <cell r="L2215">
            <v>11.25</v>
          </cell>
          <cell r="M2215">
            <v>326700000</v>
          </cell>
          <cell r="N2215">
            <v>2338000</v>
          </cell>
          <cell r="O2215">
            <v>2048000</v>
          </cell>
          <cell r="P2215">
            <v>132.20000000000002</v>
          </cell>
          <cell r="Q2215">
            <v>101600000</v>
          </cell>
          <cell r="R2215">
            <v>1011000</v>
          </cell>
          <cell r="S2215">
            <v>651300</v>
          </cell>
          <cell r="T2215">
            <v>73.7</v>
          </cell>
          <cell r="U2215">
            <v>3096810.0880062496</v>
          </cell>
          <cell r="V2215">
            <v>2263000000000</v>
          </cell>
        </row>
        <row r="2216">
          <cell r="B2216" t="str">
            <v>HP 320 x 184</v>
          </cell>
          <cell r="C2216">
            <v>184.31700000000001</v>
          </cell>
          <cell r="D2216">
            <v>23450</v>
          </cell>
          <cell r="E2216">
            <v>329</v>
          </cell>
          <cell r="F2216">
            <v>317</v>
          </cell>
          <cell r="G2216">
            <v>25</v>
          </cell>
          <cell r="H2216">
            <v>25</v>
          </cell>
          <cell r="J2216">
            <v>27</v>
          </cell>
          <cell r="K2216">
            <v>6.34</v>
          </cell>
          <cell r="L2216">
            <v>9</v>
          </cell>
          <cell r="M2216">
            <v>423400000</v>
          </cell>
          <cell r="N2216">
            <v>2979000</v>
          </cell>
          <cell r="O2216">
            <v>2574000</v>
          </cell>
          <cell r="P2216">
            <v>134.4</v>
          </cell>
          <cell r="Q2216">
            <v>133300000</v>
          </cell>
          <cell r="R2216">
            <v>1311000</v>
          </cell>
          <cell r="S2216">
            <v>841200</v>
          </cell>
          <cell r="T2216">
            <v>75.400000000000006</v>
          </cell>
          <cell r="U2216">
            <v>5864963.7290866151</v>
          </cell>
          <cell r="V2216">
            <v>3067000000000</v>
          </cell>
        </row>
        <row r="2217">
          <cell r="B2217" t="str">
            <v>HP 360 x 109</v>
          </cell>
          <cell r="C2217">
            <v>109.01819999999999</v>
          </cell>
          <cell r="D2217">
            <v>13869.999999999998</v>
          </cell>
          <cell r="E2217">
            <v>346.4</v>
          </cell>
          <cell r="F2217">
            <v>371</v>
          </cell>
          <cell r="G2217">
            <v>12.8</v>
          </cell>
          <cell r="H2217">
            <v>12.9</v>
          </cell>
          <cell r="J2217">
            <v>15</v>
          </cell>
          <cell r="K2217">
            <v>14.379844961240309</v>
          </cell>
          <cell r="L2217">
            <v>22.703124999999996</v>
          </cell>
          <cell r="M2217">
            <v>306300000</v>
          </cell>
          <cell r="N2217">
            <v>1956000</v>
          </cell>
          <cell r="O2217">
            <v>1769000</v>
          </cell>
          <cell r="P2217">
            <v>148.6</v>
          </cell>
          <cell r="Q2217">
            <v>109900000</v>
          </cell>
          <cell r="R2217">
            <v>902900</v>
          </cell>
          <cell r="S2217">
            <v>592300</v>
          </cell>
          <cell r="T2217">
            <v>89</v>
          </cell>
          <cell r="U2217">
            <v>844174.20776355627</v>
          </cell>
          <cell r="V2217">
            <v>3053000000000</v>
          </cell>
        </row>
        <row r="2218">
          <cell r="B2218" t="str">
            <v>HP 360 x 133</v>
          </cell>
          <cell r="C2218">
            <v>133.14840000000001</v>
          </cell>
          <cell r="D2218">
            <v>16940</v>
          </cell>
          <cell r="E2218">
            <v>352</v>
          </cell>
          <cell r="F2218">
            <v>373.8</v>
          </cell>
          <cell r="G2218">
            <v>15.6</v>
          </cell>
          <cell r="H2218">
            <v>15.7</v>
          </cell>
          <cell r="J2218">
            <v>15</v>
          </cell>
          <cell r="K2218">
            <v>11.904458598726116</v>
          </cell>
          <cell r="L2218">
            <v>18.628205128205131</v>
          </cell>
          <cell r="M2218">
            <v>379800000</v>
          </cell>
          <cell r="N2218">
            <v>2406000</v>
          </cell>
          <cell r="O2218">
            <v>2158000</v>
          </cell>
          <cell r="P2218">
            <v>149.80000000000001</v>
          </cell>
          <cell r="Q2218">
            <v>136800000</v>
          </cell>
          <cell r="R2218">
            <v>1119000</v>
          </cell>
          <cell r="S2218">
            <v>731900</v>
          </cell>
          <cell r="T2218">
            <v>89.9</v>
          </cell>
          <cell r="U2218">
            <v>1508746.7290039801</v>
          </cell>
          <cell r="V2218">
            <v>3864000000000</v>
          </cell>
        </row>
        <row r="2219">
          <cell r="B2219" t="str">
            <v>HP 360 x 152</v>
          </cell>
          <cell r="C2219">
            <v>152.24820000000003</v>
          </cell>
          <cell r="D2219">
            <v>19370</v>
          </cell>
          <cell r="E2219">
            <v>356.4</v>
          </cell>
          <cell r="F2219">
            <v>376</v>
          </cell>
          <cell r="G2219">
            <v>17.8</v>
          </cell>
          <cell r="H2219">
            <v>17.899999999999999</v>
          </cell>
          <cell r="J2219">
            <v>15</v>
          </cell>
          <cell r="K2219">
            <v>10.502793296089386</v>
          </cell>
          <cell r="L2219">
            <v>16.325842696629209</v>
          </cell>
          <cell r="M2219">
            <v>439700000</v>
          </cell>
          <cell r="N2219">
            <v>2767000</v>
          </cell>
          <cell r="O2219">
            <v>2468000</v>
          </cell>
          <cell r="P2219">
            <v>150.69999999999999</v>
          </cell>
          <cell r="Q2219">
            <v>158800000</v>
          </cell>
          <cell r="R2219">
            <v>1293000</v>
          </cell>
          <cell r="S2219">
            <v>844500</v>
          </cell>
          <cell r="T2219">
            <v>90.5</v>
          </cell>
          <cell r="U2219">
            <v>2229784.6414018711</v>
          </cell>
          <cell r="V2219">
            <v>4543000000000</v>
          </cell>
        </row>
        <row r="2220">
          <cell r="B2220" t="str">
            <v>HP 360 x 174</v>
          </cell>
          <cell r="C2220">
            <v>174.09900000000002</v>
          </cell>
          <cell r="D2220">
            <v>22150</v>
          </cell>
          <cell r="E2220">
            <v>361.4</v>
          </cell>
          <cell r="F2220">
            <v>378.5</v>
          </cell>
          <cell r="G2220">
            <v>20.3</v>
          </cell>
          <cell r="H2220">
            <v>20.399999999999999</v>
          </cell>
          <cell r="J2220">
            <v>15</v>
          </cell>
          <cell r="K2220">
            <v>9.2769607843137258</v>
          </cell>
          <cell r="L2220">
            <v>14.315270935960589</v>
          </cell>
          <cell r="M2220">
            <v>510100000</v>
          </cell>
          <cell r="N2220">
            <v>3186000</v>
          </cell>
          <cell r="O2220">
            <v>2823000</v>
          </cell>
          <cell r="P2220">
            <v>151.80000000000001</v>
          </cell>
          <cell r="Q2220">
            <v>184600000</v>
          </cell>
          <cell r="R2220">
            <v>1497000</v>
          </cell>
          <cell r="S2220">
            <v>975600</v>
          </cell>
          <cell r="T2220">
            <v>91.300000000000011</v>
          </cell>
          <cell r="U2220">
            <v>3297931.2144302391</v>
          </cell>
          <cell r="V2220">
            <v>5360000000000</v>
          </cell>
        </row>
        <row r="2221">
          <cell r="B2221" t="str">
            <v>HP 360 x 180</v>
          </cell>
          <cell r="C2221">
            <v>180.38700000000003</v>
          </cell>
          <cell r="D2221">
            <v>22950</v>
          </cell>
          <cell r="E2221">
            <v>362.9</v>
          </cell>
          <cell r="F2221">
            <v>378.8</v>
          </cell>
          <cell r="G2221">
            <v>21.1</v>
          </cell>
          <cell r="H2221">
            <v>21.1</v>
          </cell>
          <cell r="J2221">
            <v>15</v>
          </cell>
          <cell r="K2221">
            <v>8.9763033175355442</v>
          </cell>
          <cell r="L2221">
            <v>13.777251184834121</v>
          </cell>
          <cell r="M2221">
            <v>530400000</v>
          </cell>
          <cell r="N2221">
            <v>3306000</v>
          </cell>
          <cell r="O2221">
            <v>2923000</v>
          </cell>
          <cell r="P2221">
            <v>152</v>
          </cell>
          <cell r="Q2221">
            <v>191400000</v>
          </cell>
          <cell r="R2221">
            <v>1552000</v>
          </cell>
          <cell r="S2221">
            <v>1011000</v>
          </cell>
          <cell r="T2221">
            <v>91.300000000000011</v>
          </cell>
          <cell r="U2221">
            <v>3663878.0819391008</v>
          </cell>
          <cell r="V2221">
            <v>5583000000000</v>
          </cell>
        </row>
        <row r="2222">
          <cell r="B2222" t="str">
            <v>HP 400 x 122</v>
          </cell>
          <cell r="C2222">
            <v>122.53740000000001</v>
          </cell>
          <cell r="D2222">
            <v>15590</v>
          </cell>
          <cell r="E2222">
            <v>348</v>
          </cell>
          <cell r="F2222">
            <v>390</v>
          </cell>
          <cell r="G2222">
            <v>14</v>
          </cell>
          <cell r="H2222">
            <v>14</v>
          </cell>
          <cell r="J2222">
            <v>15</v>
          </cell>
          <cell r="K2222">
            <v>13.928571428571429</v>
          </cell>
          <cell r="L2222">
            <v>20.714285714285715</v>
          </cell>
          <cell r="M2222">
            <v>347700000</v>
          </cell>
          <cell r="N2222">
            <v>2212000</v>
          </cell>
          <cell r="O2222">
            <v>1998000</v>
          </cell>
          <cell r="P2222">
            <v>149.30000000000001</v>
          </cell>
          <cell r="Q2222">
            <v>138500000</v>
          </cell>
          <cell r="R2222">
            <v>1082000</v>
          </cell>
          <cell r="S2222">
            <v>710300</v>
          </cell>
          <cell r="T2222">
            <v>94.2</v>
          </cell>
          <cell r="U2222">
            <v>1113748.6133333333</v>
          </cell>
          <cell r="V2222">
            <v>3860000000000</v>
          </cell>
        </row>
        <row r="2223">
          <cell r="B2223" t="str">
            <v>HP 400 x 140</v>
          </cell>
          <cell r="C2223">
            <v>140.37960000000001</v>
          </cell>
          <cell r="D2223">
            <v>17860</v>
          </cell>
          <cell r="E2223">
            <v>352</v>
          </cell>
          <cell r="F2223">
            <v>392</v>
          </cell>
          <cell r="G2223">
            <v>16</v>
          </cell>
          <cell r="H2223">
            <v>16</v>
          </cell>
          <cell r="J2223">
            <v>15</v>
          </cell>
          <cell r="K2223">
            <v>12.25</v>
          </cell>
          <cell r="L2223">
            <v>18.125</v>
          </cell>
          <cell r="M2223">
            <v>402700000</v>
          </cell>
          <cell r="N2223">
            <v>2547000</v>
          </cell>
          <cell r="O2223">
            <v>2288000</v>
          </cell>
          <cell r="P2223">
            <v>150.19999999999999</v>
          </cell>
          <cell r="Q2223">
            <v>160800000</v>
          </cell>
          <cell r="R2223">
            <v>1252000</v>
          </cell>
          <cell r="S2223">
            <v>820200</v>
          </cell>
          <cell r="T2223">
            <v>94.9</v>
          </cell>
          <cell r="U2223">
            <v>1653478.8829296879</v>
          </cell>
          <cell r="V2223">
            <v>4534000000000</v>
          </cell>
        </row>
        <row r="2224">
          <cell r="B2224" t="str">
            <v>HP 400 x 158</v>
          </cell>
          <cell r="C2224">
            <v>158.30040000000002</v>
          </cell>
          <cell r="D2224">
            <v>20140</v>
          </cell>
          <cell r="E2224">
            <v>356</v>
          </cell>
          <cell r="F2224">
            <v>394</v>
          </cell>
          <cell r="G2224">
            <v>18</v>
          </cell>
          <cell r="H2224">
            <v>18</v>
          </cell>
          <cell r="J2224">
            <v>15</v>
          </cell>
          <cell r="K2224">
            <v>10.944444444444445</v>
          </cell>
          <cell r="L2224">
            <v>16.111111111111111</v>
          </cell>
          <cell r="M2224">
            <v>459400000</v>
          </cell>
          <cell r="N2224">
            <v>2888000</v>
          </cell>
          <cell r="O2224">
            <v>2581000</v>
          </cell>
          <cell r="P2224">
            <v>151</v>
          </cell>
          <cell r="Q2224">
            <v>183700000</v>
          </cell>
          <cell r="R2224">
            <v>1425000</v>
          </cell>
          <cell r="S2224">
            <v>932400</v>
          </cell>
          <cell r="T2224">
            <v>95.5</v>
          </cell>
          <cell r="U2224">
            <v>2347570.08</v>
          </cell>
          <cell r="V2224">
            <v>5241000000000</v>
          </cell>
        </row>
        <row r="2225">
          <cell r="B2225" t="str">
            <v>HP 400 x 176</v>
          </cell>
          <cell r="C2225">
            <v>176.2998</v>
          </cell>
          <cell r="D2225">
            <v>22430</v>
          </cell>
          <cell r="E2225">
            <v>360</v>
          </cell>
          <cell r="F2225">
            <v>396</v>
          </cell>
          <cell r="G2225">
            <v>20</v>
          </cell>
          <cell r="H2225">
            <v>20</v>
          </cell>
          <cell r="J2225">
            <v>15</v>
          </cell>
          <cell r="K2225">
            <v>9.9</v>
          </cell>
          <cell r="L2225">
            <v>14.5</v>
          </cell>
          <cell r="M2225">
            <v>517700000</v>
          </cell>
          <cell r="N2225">
            <v>3235000</v>
          </cell>
          <cell r="O2225">
            <v>2876000</v>
          </cell>
          <cell r="P2225">
            <v>151.9</v>
          </cell>
          <cell r="Q2225">
            <v>207200000</v>
          </cell>
          <cell r="R2225">
            <v>1603000</v>
          </cell>
          <cell r="S2225">
            <v>1047000</v>
          </cell>
          <cell r="T2225">
            <v>96.1</v>
          </cell>
          <cell r="U2225">
            <v>3216432.2903645835</v>
          </cell>
          <cell r="V2225">
            <v>5982000000000</v>
          </cell>
        </row>
        <row r="2226">
          <cell r="B2226" t="str">
            <v>HP 400 x 194</v>
          </cell>
          <cell r="C2226">
            <v>194.53500000000003</v>
          </cell>
          <cell r="D2226">
            <v>24750</v>
          </cell>
          <cell r="E2226">
            <v>364</v>
          </cell>
          <cell r="F2226">
            <v>398</v>
          </cell>
          <cell r="G2226">
            <v>22</v>
          </cell>
          <cell r="H2226">
            <v>22</v>
          </cell>
          <cell r="J2226">
            <v>15</v>
          </cell>
          <cell r="K2226">
            <v>9.045454545454545</v>
          </cell>
          <cell r="L2226">
            <v>13.181818181818182</v>
          </cell>
          <cell r="M2226">
            <v>577600000</v>
          </cell>
          <cell r="N2226">
            <v>3588000</v>
          </cell>
          <cell r="O2226">
            <v>3174000</v>
          </cell>
          <cell r="P2226">
            <v>152.79999999999998</v>
          </cell>
          <cell r="Q2226">
            <v>231500000</v>
          </cell>
          <cell r="R2226">
            <v>1784000</v>
          </cell>
          <cell r="S2226">
            <v>1163000</v>
          </cell>
          <cell r="T2226">
            <v>96.7</v>
          </cell>
          <cell r="U2226">
            <v>4280769.8890909087</v>
          </cell>
          <cell r="V2226">
            <v>6759000000000</v>
          </cell>
        </row>
        <row r="2227">
          <cell r="B2227" t="str">
            <v>HP 400 x 213</v>
          </cell>
          <cell r="C2227">
            <v>212.77020000000002</v>
          </cell>
          <cell r="D2227">
            <v>27070</v>
          </cell>
          <cell r="E2227">
            <v>368</v>
          </cell>
          <cell r="F2227">
            <v>400</v>
          </cell>
          <cell r="G2227">
            <v>24</v>
          </cell>
          <cell r="H2227">
            <v>24</v>
          </cell>
          <cell r="J2227">
            <v>15</v>
          </cell>
          <cell r="K2227">
            <v>8.3333333333333339</v>
          </cell>
          <cell r="L2227">
            <v>12.083333333333334</v>
          </cell>
          <cell r="M2227">
            <v>639200000</v>
          </cell>
          <cell r="N2227">
            <v>3947000</v>
          </cell>
          <cell r="O2227">
            <v>3474000</v>
          </cell>
          <cell r="P2227">
            <v>153.69999999999999</v>
          </cell>
          <cell r="Q2227">
            <v>256400000</v>
          </cell>
          <cell r="R2227">
            <v>1969000</v>
          </cell>
          <cell r="S2227">
            <v>1282000</v>
          </cell>
          <cell r="T2227">
            <v>97.300000000000011</v>
          </cell>
          <cell r="U2227">
            <v>5561581.1210156251</v>
          </cell>
          <cell r="V2227">
            <v>7574000000000</v>
          </cell>
        </row>
        <row r="2228">
          <cell r="B2228" t="str">
            <v>HP 400 x 231</v>
          </cell>
          <cell r="C2228">
            <v>231.24120000000002</v>
          </cell>
          <cell r="D2228">
            <v>29420</v>
          </cell>
          <cell r="E2228">
            <v>372</v>
          </cell>
          <cell r="F2228">
            <v>402</v>
          </cell>
          <cell r="G2228">
            <v>26</v>
          </cell>
          <cell r="H2228">
            <v>26</v>
          </cell>
          <cell r="J2228">
            <v>15</v>
          </cell>
          <cell r="K2228">
            <v>7.7307692307692308</v>
          </cell>
          <cell r="L2228">
            <v>11.153846153846153</v>
          </cell>
          <cell r="M2228">
            <v>702600000</v>
          </cell>
          <cell r="N2228">
            <v>4312000</v>
          </cell>
          <cell r="O2228">
            <v>3777000</v>
          </cell>
          <cell r="P2228">
            <v>154.5</v>
          </cell>
          <cell r="Q2228">
            <v>282000000</v>
          </cell>
          <cell r="R2228">
            <v>2158000</v>
          </cell>
          <cell r="S2228">
            <v>1403000</v>
          </cell>
          <cell r="T2228">
            <v>97.899999999999991</v>
          </cell>
          <cell r="U2228">
            <v>7080157.874871796</v>
          </cell>
          <cell r="V2228">
            <v>8425000000000</v>
          </cell>
        </row>
        <row r="2229">
          <cell r="B2229" t="str">
            <v>UBP 203 x 203 x 45</v>
          </cell>
          <cell r="C2229">
            <v>44.959200000000003</v>
          </cell>
          <cell r="D2229">
            <v>5720</v>
          </cell>
          <cell r="E2229">
            <v>200.2</v>
          </cell>
          <cell r="F2229">
            <v>205.9</v>
          </cell>
          <cell r="G2229">
            <v>9.5</v>
          </cell>
          <cell r="H2229">
            <v>9.5</v>
          </cell>
          <cell r="J2229">
            <v>10</v>
          </cell>
          <cell r="K2229">
            <v>10.836842105263159</v>
          </cell>
          <cell r="L2229">
            <v>16.968421052631577</v>
          </cell>
          <cell r="M2229">
            <v>41000000</v>
          </cell>
          <cell r="N2229">
            <v>458900</v>
          </cell>
          <cell r="O2229">
            <v>409600</v>
          </cell>
          <cell r="P2229">
            <v>84.600000000000009</v>
          </cell>
          <cell r="Q2229">
            <v>13840000</v>
          </cell>
          <cell r="R2229">
            <v>206100</v>
          </cell>
          <cell r="S2229">
            <v>134400</v>
          </cell>
          <cell r="T2229">
            <v>49.2</v>
          </cell>
          <cell r="U2229">
            <v>191593.92797823725</v>
          </cell>
          <cell r="V2229">
            <v>125700000000</v>
          </cell>
        </row>
        <row r="2230">
          <cell r="B2230" t="str">
            <v>UBP 203 x 203 x 54</v>
          </cell>
          <cell r="C2230">
            <v>53.998200000000004</v>
          </cell>
          <cell r="D2230">
            <v>6870</v>
          </cell>
          <cell r="E2230">
            <v>204</v>
          </cell>
          <cell r="F2230">
            <v>207.7</v>
          </cell>
          <cell r="G2230">
            <v>11.3</v>
          </cell>
          <cell r="H2230">
            <v>11.4</v>
          </cell>
          <cell r="J2230">
            <v>10</v>
          </cell>
          <cell r="K2230">
            <v>9.1096491228070171</v>
          </cell>
          <cell r="L2230">
            <v>14.265486725663715</v>
          </cell>
          <cell r="M2230">
            <v>50270000</v>
          </cell>
          <cell r="N2230">
            <v>556700</v>
          </cell>
          <cell r="O2230">
            <v>492800</v>
          </cell>
          <cell r="P2230">
            <v>85.5</v>
          </cell>
          <cell r="Q2230">
            <v>17050000</v>
          </cell>
          <cell r="R2230">
            <v>252400</v>
          </cell>
          <cell r="S2230">
            <v>164200</v>
          </cell>
          <cell r="T2230">
            <v>49.800000000000004</v>
          </cell>
          <cell r="U2230">
            <v>325666.99461557181</v>
          </cell>
          <cell r="V2230">
            <v>157900000000</v>
          </cell>
        </row>
        <row r="2231">
          <cell r="B2231" t="str">
            <v>UBP 254 x 254 x 63</v>
          </cell>
          <cell r="C2231">
            <v>63.037200000000006</v>
          </cell>
          <cell r="D2231">
            <v>8020</v>
          </cell>
          <cell r="E2231">
            <v>247.1</v>
          </cell>
          <cell r="F2231">
            <v>256.60000000000002</v>
          </cell>
          <cell r="G2231">
            <v>10.6</v>
          </cell>
          <cell r="H2231">
            <v>10.7</v>
          </cell>
          <cell r="J2231">
            <v>13</v>
          </cell>
          <cell r="K2231">
            <v>11.990654205607479</v>
          </cell>
          <cell r="L2231">
            <v>18.839622641509433</v>
          </cell>
          <cell r="M2231">
            <v>88600000</v>
          </cell>
          <cell r="N2231">
            <v>799300</v>
          </cell>
          <cell r="O2231">
            <v>717200</v>
          </cell>
          <cell r="P2231">
            <v>105.1</v>
          </cell>
          <cell r="Q2231">
            <v>30160000</v>
          </cell>
          <cell r="R2231">
            <v>359700</v>
          </cell>
          <cell r="S2231">
            <v>235100</v>
          </cell>
          <cell r="T2231">
            <v>61.3</v>
          </cell>
          <cell r="U2231">
            <v>344857.06358078064</v>
          </cell>
          <cell r="V2231">
            <v>421000000000</v>
          </cell>
        </row>
        <row r="2232">
          <cell r="B2232" t="str">
            <v>UBP 254 x 254 x 71</v>
          </cell>
          <cell r="C2232">
            <v>71.054400000000001</v>
          </cell>
          <cell r="D2232">
            <v>9040</v>
          </cell>
          <cell r="E2232">
            <v>249.7</v>
          </cell>
          <cell r="F2232">
            <v>258</v>
          </cell>
          <cell r="G2232">
            <v>12</v>
          </cell>
          <cell r="H2232">
            <v>12</v>
          </cell>
          <cell r="J2232">
            <v>13</v>
          </cell>
          <cell r="K2232">
            <v>10.75</v>
          </cell>
          <cell r="L2232">
            <v>16.641666666666666</v>
          </cell>
          <cell r="M2232">
            <v>100700000</v>
          </cell>
          <cell r="N2232">
            <v>904000</v>
          </cell>
          <cell r="O2232">
            <v>806700</v>
          </cell>
          <cell r="P2232">
            <v>105.60000000000001</v>
          </cell>
          <cell r="Q2232">
            <v>34390000</v>
          </cell>
          <cell r="R2232">
            <v>408700</v>
          </cell>
          <cell r="S2232">
            <v>266600</v>
          </cell>
          <cell r="T2232">
            <v>61.7</v>
          </cell>
          <cell r="U2232">
            <v>486451.62737291673</v>
          </cell>
          <cell r="V2232">
            <v>485200000000</v>
          </cell>
        </row>
        <row r="2233">
          <cell r="B2233" t="str">
            <v>UBP 254 x 254 x 85</v>
          </cell>
          <cell r="C2233">
            <v>85.202400000000011</v>
          </cell>
          <cell r="D2233">
            <v>10840</v>
          </cell>
          <cell r="E2233">
            <v>254.3</v>
          </cell>
          <cell r="F2233">
            <v>260.39999999999998</v>
          </cell>
          <cell r="G2233">
            <v>14.4</v>
          </cell>
          <cell r="H2233">
            <v>14.3</v>
          </cell>
          <cell r="J2233">
            <v>13</v>
          </cell>
          <cell r="K2233">
            <v>9.1048951048951032</v>
          </cell>
          <cell r="L2233">
            <v>13.868055555555557</v>
          </cell>
          <cell r="M2233">
            <v>122800000</v>
          </cell>
          <cell r="N2233">
            <v>1092000</v>
          </cell>
          <cell r="O2233">
            <v>966100</v>
          </cell>
          <cell r="P2233">
            <v>106.5</v>
          </cell>
          <cell r="Q2233">
            <v>42150000</v>
          </cell>
          <cell r="R2233">
            <v>497900</v>
          </cell>
          <cell r="S2233">
            <v>323800</v>
          </cell>
          <cell r="T2233">
            <v>62.400000000000006</v>
          </cell>
          <cell r="U2233">
            <v>821797.14656629739</v>
          </cell>
          <cell r="V2233">
            <v>606000000000</v>
          </cell>
        </row>
        <row r="2234">
          <cell r="B2234" t="str">
            <v>UBP 305 x 305 x 79</v>
          </cell>
          <cell r="C2234">
            <v>78.993000000000009</v>
          </cell>
          <cell r="D2234">
            <v>10050</v>
          </cell>
          <cell r="E2234">
            <v>299.3</v>
          </cell>
          <cell r="F2234">
            <v>306.39999999999998</v>
          </cell>
          <cell r="G2234">
            <v>11</v>
          </cell>
          <cell r="H2234">
            <v>11.1</v>
          </cell>
          <cell r="J2234">
            <v>15</v>
          </cell>
          <cell r="K2234">
            <v>13.801801801801801</v>
          </cell>
          <cell r="L2234">
            <v>22.463636363636365</v>
          </cell>
          <cell r="M2234">
            <v>164400000</v>
          </cell>
          <cell r="N2234">
            <v>1218000</v>
          </cell>
          <cell r="O2234">
            <v>1099000</v>
          </cell>
          <cell r="P2234">
            <v>127.89999999999999</v>
          </cell>
          <cell r="Q2234">
            <v>53260000</v>
          </cell>
          <cell r="R2234">
            <v>531200</v>
          </cell>
          <cell r="S2234">
            <v>347700</v>
          </cell>
          <cell r="T2234">
            <v>72.8</v>
          </cell>
          <cell r="U2234">
            <v>467266.73848265508</v>
          </cell>
          <cell r="V2234">
            <v>1105000000000</v>
          </cell>
        </row>
        <row r="2235">
          <cell r="B2235" t="str">
            <v>UBP 305 x 305 x 88</v>
          </cell>
          <cell r="C2235">
            <v>88.110600000000005</v>
          </cell>
          <cell r="D2235">
            <v>11210</v>
          </cell>
          <cell r="E2235">
            <v>301.7</v>
          </cell>
          <cell r="F2235">
            <v>307.8</v>
          </cell>
          <cell r="G2235">
            <v>12.4</v>
          </cell>
          <cell r="H2235">
            <v>12.3</v>
          </cell>
          <cell r="J2235">
            <v>15</v>
          </cell>
          <cell r="K2235">
            <v>12.512195121951219</v>
          </cell>
          <cell r="L2235">
            <v>19.927419354838705</v>
          </cell>
          <cell r="M2235">
            <v>184200000</v>
          </cell>
          <cell r="N2235">
            <v>1360000</v>
          </cell>
          <cell r="O2235">
            <v>1221000</v>
          </cell>
          <cell r="P2235">
            <v>128.19999999999999</v>
          </cell>
          <cell r="Q2235">
            <v>59840000</v>
          </cell>
          <cell r="R2235">
            <v>595200</v>
          </cell>
          <cell r="S2235">
            <v>388900</v>
          </cell>
          <cell r="T2235">
            <v>73.099999999999994</v>
          </cell>
          <cell r="U2235">
            <v>639719.65331760934</v>
          </cell>
          <cell r="V2235">
            <v>1252000000000</v>
          </cell>
        </row>
        <row r="2236">
          <cell r="B2236" t="str">
            <v>UBP 305 x 305 x 95</v>
          </cell>
          <cell r="C2236">
            <v>95.027400000000014</v>
          </cell>
          <cell r="D2236">
            <v>12090</v>
          </cell>
          <cell r="E2236">
            <v>303.7</v>
          </cell>
          <cell r="F2236">
            <v>308.7</v>
          </cell>
          <cell r="G2236">
            <v>13.3</v>
          </cell>
          <cell r="H2236">
            <v>13.3</v>
          </cell>
          <cell r="J2236">
            <v>15</v>
          </cell>
          <cell r="K2236">
            <v>11.605263157894736</v>
          </cell>
          <cell r="L2236">
            <v>18.578947368421048</v>
          </cell>
          <cell r="M2236">
            <v>200400000</v>
          </cell>
          <cell r="N2236">
            <v>1474000</v>
          </cell>
          <cell r="O2236">
            <v>1320000</v>
          </cell>
          <cell r="P2236">
            <v>128.69999999999999</v>
          </cell>
          <cell r="Q2236">
            <v>65290000</v>
          </cell>
          <cell r="R2236">
            <v>648000</v>
          </cell>
          <cell r="S2236">
            <v>423000</v>
          </cell>
          <cell r="T2236">
            <v>73.5</v>
          </cell>
          <cell r="U2236">
            <v>797521.62326270191</v>
          </cell>
          <cell r="V2236">
            <v>1375000000000</v>
          </cell>
        </row>
        <row r="2237">
          <cell r="B2237" t="str">
            <v>UBP 305 x 305 x 110</v>
          </cell>
          <cell r="C2237">
            <v>110.11860000000001</v>
          </cell>
          <cell r="D2237">
            <v>14010</v>
          </cell>
          <cell r="E2237">
            <v>307.89999999999998</v>
          </cell>
          <cell r="F2237">
            <v>310.7</v>
          </cell>
          <cell r="G2237">
            <v>15.3</v>
          </cell>
          <cell r="H2237">
            <v>15.4</v>
          </cell>
          <cell r="J2237">
            <v>15</v>
          </cell>
          <cell r="K2237">
            <v>10.087662337662337</v>
          </cell>
          <cell r="L2237">
            <v>16.150326797385617</v>
          </cell>
          <cell r="M2237">
            <v>235600000</v>
          </cell>
          <cell r="N2237">
            <v>1720000</v>
          </cell>
          <cell r="O2237">
            <v>1531000</v>
          </cell>
          <cell r="P2237">
            <v>129.70000000000002</v>
          </cell>
          <cell r="Q2237">
            <v>77090000</v>
          </cell>
          <cell r="R2237">
            <v>761700</v>
          </cell>
          <cell r="S2237">
            <v>496200</v>
          </cell>
          <cell r="T2237">
            <v>74.2</v>
          </cell>
          <cell r="U2237">
            <v>1219908.209917424</v>
          </cell>
          <cell r="V2237">
            <v>1647000000000</v>
          </cell>
        </row>
        <row r="2238">
          <cell r="B2238" t="str">
            <v>UBP 305 x 305 x 126</v>
          </cell>
          <cell r="C2238">
            <v>126.23160000000001</v>
          </cell>
          <cell r="D2238">
            <v>16060</v>
          </cell>
          <cell r="E2238">
            <v>312.3</v>
          </cell>
          <cell r="F2238">
            <v>312.89999999999998</v>
          </cell>
          <cell r="G2238">
            <v>17.5</v>
          </cell>
          <cell r="H2238">
            <v>17.600000000000001</v>
          </cell>
          <cell r="J2238">
            <v>15</v>
          </cell>
          <cell r="K2238">
            <v>8.889204545454545</v>
          </cell>
          <cell r="L2238">
            <v>14.120000000000001</v>
          </cell>
          <cell r="M2238">
            <v>274100000</v>
          </cell>
          <cell r="N2238">
            <v>1986000</v>
          </cell>
          <cell r="O2238">
            <v>1755000</v>
          </cell>
          <cell r="P2238">
            <v>130.6</v>
          </cell>
          <cell r="Q2238">
            <v>90020000</v>
          </cell>
          <cell r="R2238">
            <v>885200</v>
          </cell>
          <cell r="S2238">
            <v>575400</v>
          </cell>
          <cell r="T2238">
            <v>74.900000000000006</v>
          </cell>
          <cell r="U2238">
            <v>1814098.0458307625</v>
          </cell>
          <cell r="V2238">
            <v>1951000000000</v>
          </cell>
        </row>
        <row r="2239">
          <cell r="B2239" t="str">
            <v>UBP 305 x 305 x 149</v>
          </cell>
          <cell r="C2239">
            <v>149.26140000000001</v>
          </cell>
          <cell r="D2239">
            <v>18990</v>
          </cell>
          <cell r="E2239">
            <v>318.5</v>
          </cell>
          <cell r="F2239">
            <v>316</v>
          </cell>
          <cell r="G2239">
            <v>20.6</v>
          </cell>
          <cell r="H2239">
            <v>20.7</v>
          </cell>
          <cell r="J2239">
            <v>15</v>
          </cell>
          <cell r="K2239">
            <v>7.6328502415458939</v>
          </cell>
          <cell r="L2239">
            <v>11.995145631067961</v>
          </cell>
          <cell r="M2239">
            <v>330700000</v>
          </cell>
          <cell r="N2239">
            <v>2370000</v>
          </cell>
          <cell r="O2239">
            <v>2076000</v>
          </cell>
          <cell r="P2239">
            <v>132</v>
          </cell>
          <cell r="Q2239">
            <v>109100000</v>
          </cell>
          <cell r="R2239">
            <v>1066000</v>
          </cell>
          <cell r="S2239">
            <v>690500</v>
          </cell>
          <cell r="T2239">
            <v>75.8</v>
          </cell>
          <cell r="U2239">
            <v>2947549.0517044012</v>
          </cell>
          <cell r="V2239">
            <v>2414000000000</v>
          </cell>
        </row>
        <row r="2240">
          <cell r="B2240" t="str">
            <v>UBP 305 x 305 x 186</v>
          </cell>
          <cell r="C2240">
            <v>186.20340000000002</v>
          </cell>
          <cell r="D2240">
            <v>23690</v>
          </cell>
          <cell r="E2240">
            <v>328.3</v>
          </cell>
          <cell r="F2240">
            <v>320.89999999999998</v>
          </cell>
          <cell r="G2240">
            <v>25.5</v>
          </cell>
          <cell r="H2240">
            <v>25.6</v>
          </cell>
          <cell r="J2240">
            <v>15</v>
          </cell>
          <cell r="K2240">
            <v>6.2675781249999991</v>
          </cell>
          <cell r="L2240">
            <v>9.6901960784313736</v>
          </cell>
          <cell r="M2240">
            <v>426100000</v>
          </cell>
          <cell r="N2240">
            <v>3003000</v>
          </cell>
          <cell r="O2240">
            <v>2596000</v>
          </cell>
          <cell r="P2240">
            <v>134.1</v>
          </cell>
          <cell r="Q2240">
            <v>141400000</v>
          </cell>
          <cell r="R2240">
            <v>1366000</v>
          </cell>
          <cell r="S2240">
            <v>881500</v>
          </cell>
          <cell r="T2240">
            <v>77.300000000000011</v>
          </cell>
          <cell r="U2240">
            <v>5591989.608383825</v>
          </cell>
          <cell r="V2240">
            <v>3230000000000</v>
          </cell>
        </row>
        <row r="2241">
          <cell r="B2241" t="str">
            <v>UBP 305 x 305 x 223</v>
          </cell>
          <cell r="C2241">
            <v>223.22400000000002</v>
          </cell>
          <cell r="D2241">
            <v>28400</v>
          </cell>
          <cell r="E2241">
            <v>337.9</v>
          </cell>
          <cell r="F2241">
            <v>325.7</v>
          </cell>
          <cell r="G2241">
            <v>30.3</v>
          </cell>
          <cell r="H2241">
            <v>30.4</v>
          </cell>
          <cell r="J2241">
            <v>15</v>
          </cell>
          <cell r="K2241">
            <v>5.3569078947368425</v>
          </cell>
          <cell r="L2241">
            <v>8.1551155115511538</v>
          </cell>
          <cell r="M2241">
            <v>527000000</v>
          </cell>
          <cell r="N2241">
            <v>3653000</v>
          </cell>
          <cell r="O2241">
            <v>3119000</v>
          </cell>
          <cell r="P2241">
            <v>136.19999999999999</v>
          </cell>
          <cell r="Q2241">
            <v>175800000</v>
          </cell>
          <cell r="R2241">
            <v>1680000</v>
          </cell>
          <cell r="S2241">
            <v>1079000</v>
          </cell>
          <cell r="T2241">
            <v>78.7</v>
          </cell>
          <cell r="U2241">
            <v>9420196.4805578738</v>
          </cell>
          <cell r="V2241">
            <v>4138000000000</v>
          </cell>
        </row>
        <row r="2242">
          <cell r="B2242" t="str">
            <v>UBP 356 x 368 x 109</v>
          </cell>
          <cell r="C2242">
            <v>109.01819999999999</v>
          </cell>
          <cell r="D2242">
            <v>13869.999999999998</v>
          </cell>
          <cell r="E2242">
            <v>346.4</v>
          </cell>
          <cell r="F2242">
            <v>371</v>
          </cell>
          <cell r="G2242">
            <v>12.8</v>
          </cell>
          <cell r="H2242">
            <v>12.9</v>
          </cell>
          <cell r="J2242">
            <v>15</v>
          </cell>
          <cell r="K2242">
            <v>14.379844961240309</v>
          </cell>
          <cell r="L2242">
            <v>22.703124999999996</v>
          </cell>
          <cell r="M2242">
            <v>306300000</v>
          </cell>
          <cell r="N2242">
            <v>1956000</v>
          </cell>
          <cell r="O2242">
            <v>1769000</v>
          </cell>
          <cell r="P2242">
            <v>148.6</v>
          </cell>
          <cell r="Q2242">
            <v>109900000</v>
          </cell>
          <cell r="R2242">
            <v>902900</v>
          </cell>
          <cell r="S2242">
            <v>592300</v>
          </cell>
          <cell r="T2242">
            <v>89</v>
          </cell>
          <cell r="U2242">
            <v>844174.20776355627</v>
          </cell>
          <cell r="V2242">
            <v>3053000000000</v>
          </cell>
        </row>
        <row r="2243">
          <cell r="B2243" t="str">
            <v>UBP 356 x 368 x 133</v>
          </cell>
          <cell r="C2243">
            <v>133.14840000000001</v>
          </cell>
          <cell r="D2243">
            <v>16940</v>
          </cell>
          <cell r="E2243">
            <v>352</v>
          </cell>
          <cell r="F2243">
            <v>373.8</v>
          </cell>
          <cell r="G2243">
            <v>15.6</v>
          </cell>
          <cell r="H2243">
            <v>15.7</v>
          </cell>
          <cell r="J2243">
            <v>15</v>
          </cell>
          <cell r="K2243">
            <v>11.904458598726116</v>
          </cell>
          <cell r="L2243">
            <v>18.628205128205131</v>
          </cell>
          <cell r="M2243">
            <v>379800000</v>
          </cell>
          <cell r="N2243">
            <v>2406000</v>
          </cell>
          <cell r="O2243">
            <v>2158000</v>
          </cell>
          <cell r="P2243">
            <v>149.80000000000001</v>
          </cell>
          <cell r="Q2243">
            <v>136800000</v>
          </cell>
          <cell r="R2243">
            <v>1119000</v>
          </cell>
          <cell r="S2243">
            <v>731900</v>
          </cell>
          <cell r="T2243">
            <v>89.9</v>
          </cell>
          <cell r="U2243">
            <v>1508746.7290039801</v>
          </cell>
          <cell r="V2243">
            <v>3864000000000</v>
          </cell>
        </row>
        <row r="2244">
          <cell r="B2244" t="str">
            <v>UBP 356 x 368 x 152</v>
          </cell>
          <cell r="C2244">
            <v>152.24820000000003</v>
          </cell>
          <cell r="D2244">
            <v>19370</v>
          </cell>
          <cell r="E2244">
            <v>356.4</v>
          </cell>
          <cell r="F2244">
            <v>376</v>
          </cell>
          <cell r="G2244">
            <v>17.8</v>
          </cell>
          <cell r="H2244">
            <v>17.899999999999999</v>
          </cell>
          <cell r="J2244">
            <v>15</v>
          </cell>
          <cell r="K2244">
            <v>10.502793296089386</v>
          </cell>
          <cell r="L2244">
            <v>16.325842696629209</v>
          </cell>
          <cell r="M2244">
            <v>439700000</v>
          </cell>
          <cell r="N2244">
            <v>2767000</v>
          </cell>
          <cell r="O2244">
            <v>2468000</v>
          </cell>
          <cell r="P2244">
            <v>150.69999999999999</v>
          </cell>
          <cell r="Q2244">
            <v>158800000</v>
          </cell>
          <cell r="R2244">
            <v>1293000</v>
          </cell>
          <cell r="S2244">
            <v>844500</v>
          </cell>
          <cell r="T2244">
            <v>90.5</v>
          </cell>
          <cell r="U2244">
            <v>2229784.6414018711</v>
          </cell>
          <cell r="V2244">
            <v>4543000000000</v>
          </cell>
        </row>
        <row r="2245">
          <cell r="B2245" t="str">
            <v>UBP 356 x 368 x 174</v>
          </cell>
          <cell r="C2245">
            <v>174.09900000000002</v>
          </cell>
          <cell r="D2245">
            <v>22150</v>
          </cell>
          <cell r="E2245">
            <v>361.4</v>
          </cell>
          <cell r="F2245">
            <v>378.5</v>
          </cell>
          <cell r="G2245">
            <v>20.3</v>
          </cell>
          <cell r="H2245">
            <v>20.399999999999999</v>
          </cell>
          <cell r="J2245">
            <v>15</v>
          </cell>
          <cell r="K2245">
            <v>9.2769607843137258</v>
          </cell>
          <cell r="L2245">
            <v>14.315270935960589</v>
          </cell>
          <cell r="M2245">
            <v>510100000</v>
          </cell>
          <cell r="N2245">
            <v>3186000</v>
          </cell>
          <cell r="O2245">
            <v>2823000</v>
          </cell>
          <cell r="P2245">
            <v>151.80000000000001</v>
          </cell>
          <cell r="Q2245">
            <v>184600000</v>
          </cell>
          <cell r="R2245">
            <v>1497000</v>
          </cell>
          <cell r="S2245">
            <v>975600</v>
          </cell>
          <cell r="T2245">
            <v>91.300000000000011</v>
          </cell>
          <cell r="U2245">
            <v>3297931.2144302391</v>
          </cell>
          <cell r="V2245">
            <v>5360000000000</v>
          </cell>
        </row>
        <row r="2246">
          <cell r="B2246" t="str">
            <v>UB 127 x 76 x 13</v>
          </cell>
          <cell r="C2246">
            <v>12.969000000000001</v>
          </cell>
          <cell r="D2246">
            <v>1650</v>
          </cell>
          <cell r="E2246">
            <v>127</v>
          </cell>
          <cell r="F2246">
            <v>76</v>
          </cell>
          <cell r="G2246">
            <v>4</v>
          </cell>
          <cell r="H2246">
            <v>7.6</v>
          </cell>
          <cell r="J2246">
            <v>8</v>
          </cell>
          <cell r="K2246">
            <v>5</v>
          </cell>
          <cell r="L2246">
            <v>23.95</v>
          </cell>
          <cell r="M2246">
            <v>4734000</v>
          </cell>
          <cell r="N2246">
            <v>84150</v>
          </cell>
          <cell r="O2246">
            <v>74560</v>
          </cell>
          <cell r="P2246">
            <v>53.5</v>
          </cell>
          <cell r="Q2246">
            <v>557400</v>
          </cell>
          <cell r="R2246">
            <v>22580</v>
          </cell>
          <cell r="S2246">
            <v>14670</v>
          </cell>
          <cell r="T2246">
            <v>18.400000000000002</v>
          </cell>
          <cell r="U2246">
            <v>29061.554435779428</v>
          </cell>
          <cell r="V2246">
            <v>1980000000</v>
          </cell>
        </row>
        <row r="2247">
          <cell r="B2247" t="str">
            <v>UB 152 x 89 x 16</v>
          </cell>
          <cell r="C2247">
            <v>15.955800000000002</v>
          </cell>
          <cell r="D2247">
            <v>2030</v>
          </cell>
          <cell r="E2247">
            <v>152.4</v>
          </cell>
          <cell r="F2247">
            <v>88.7</v>
          </cell>
          <cell r="G2247">
            <v>4.5</v>
          </cell>
          <cell r="H2247">
            <v>7.7</v>
          </cell>
          <cell r="J2247">
            <v>8</v>
          </cell>
          <cell r="K2247">
            <v>5.7597402597402594</v>
          </cell>
          <cell r="L2247">
            <v>26.888888888888889</v>
          </cell>
          <cell r="M2247">
            <v>8343000</v>
          </cell>
          <cell r="N2247">
            <v>123300</v>
          </cell>
          <cell r="O2247">
            <v>109500</v>
          </cell>
          <cell r="P2247">
            <v>64.099999999999994</v>
          </cell>
          <cell r="Q2247">
            <v>897500</v>
          </cell>
          <cell r="R2247">
            <v>31180</v>
          </cell>
          <cell r="S2247">
            <v>20240</v>
          </cell>
          <cell r="T2247">
            <v>21</v>
          </cell>
          <cell r="U2247">
            <v>36195.561476063594</v>
          </cell>
          <cell r="V2247">
            <v>4690000000</v>
          </cell>
        </row>
        <row r="2248">
          <cell r="B2248" t="str">
            <v>UB 178 x 102 x 19</v>
          </cell>
          <cell r="C2248">
            <v>19.099800000000002</v>
          </cell>
          <cell r="D2248">
            <v>2430</v>
          </cell>
          <cell r="E2248">
            <v>177.8</v>
          </cell>
          <cell r="F2248">
            <v>101.2</v>
          </cell>
          <cell r="G2248">
            <v>4.8</v>
          </cell>
          <cell r="H2248">
            <v>7.9</v>
          </cell>
          <cell r="J2248">
            <v>8</v>
          </cell>
          <cell r="K2248">
            <v>6.40506329113924</v>
          </cell>
          <cell r="L2248">
            <v>30.416666666666668</v>
          </cell>
          <cell r="M2248">
            <v>13560000</v>
          </cell>
          <cell r="N2248">
            <v>171300</v>
          </cell>
          <cell r="O2248">
            <v>152500</v>
          </cell>
          <cell r="P2248">
            <v>74.800000000000011</v>
          </cell>
          <cell r="Q2248">
            <v>1367000</v>
          </cell>
          <cell r="R2248">
            <v>41590</v>
          </cell>
          <cell r="S2248">
            <v>27020</v>
          </cell>
          <cell r="T2248">
            <v>23.700000000000003</v>
          </cell>
          <cell r="U2248">
            <v>44710.07144566191</v>
          </cell>
          <cell r="V2248">
            <v>9850000000</v>
          </cell>
        </row>
        <row r="2249">
          <cell r="B2249" t="str">
            <v>UB 203 x 102 x 23</v>
          </cell>
          <cell r="C2249">
            <v>23.108400000000003</v>
          </cell>
          <cell r="D2249">
            <v>2940</v>
          </cell>
          <cell r="E2249">
            <v>203.2</v>
          </cell>
          <cell r="F2249">
            <v>101.8</v>
          </cell>
          <cell r="G2249">
            <v>5.4</v>
          </cell>
          <cell r="H2249">
            <v>9.3000000000000007</v>
          </cell>
          <cell r="J2249">
            <v>8</v>
          </cell>
          <cell r="K2249">
            <v>5.4731182795698921</v>
          </cell>
          <cell r="L2249">
            <v>31.222222222222218</v>
          </cell>
          <cell r="M2249">
            <v>21050000</v>
          </cell>
          <cell r="N2249">
            <v>234100</v>
          </cell>
          <cell r="O2249">
            <v>207200</v>
          </cell>
          <cell r="P2249">
            <v>84.600000000000009</v>
          </cell>
          <cell r="Q2249">
            <v>1639000</v>
          </cell>
          <cell r="R2249">
            <v>49750</v>
          </cell>
          <cell r="S2249">
            <v>32189.999999999996</v>
          </cell>
          <cell r="T2249">
            <v>23.599999999999998</v>
          </cell>
          <cell r="U2249">
            <v>70992.288877981729</v>
          </cell>
          <cell r="V2249">
            <v>15370000000</v>
          </cell>
        </row>
        <row r="2250">
          <cell r="B2250" t="str">
            <v>UB 203 x 133 x 25</v>
          </cell>
          <cell r="C2250">
            <v>25.152000000000001</v>
          </cell>
          <cell r="D2250">
            <v>3200</v>
          </cell>
          <cell r="E2250">
            <v>203.2</v>
          </cell>
          <cell r="F2250">
            <v>133.19999999999999</v>
          </cell>
          <cell r="G2250">
            <v>5.7</v>
          </cell>
          <cell r="H2250">
            <v>7.8</v>
          </cell>
          <cell r="J2250">
            <v>8</v>
          </cell>
          <cell r="K2250">
            <v>8.5384615384615383</v>
          </cell>
          <cell r="L2250">
            <v>30.105263157894736</v>
          </cell>
          <cell r="M2250">
            <v>23400000</v>
          </cell>
          <cell r="N2250">
            <v>257700</v>
          </cell>
          <cell r="O2250">
            <v>230300</v>
          </cell>
          <cell r="P2250">
            <v>85.600000000000009</v>
          </cell>
          <cell r="Q2250">
            <v>3076000</v>
          </cell>
          <cell r="R2250">
            <v>70940</v>
          </cell>
          <cell r="S2250">
            <v>46190</v>
          </cell>
          <cell r="T2250">
            <v>31</v>
          </cell>
          <cell r="U2250">
            <v>60322.020430421442</v>
          </cell>
          <cell r="V2250">
            <v>29330000000</v>
          </cell>
        </row>
        <row r="2251">
          <cell r="B2251" t="str">
            <v>UB 203 x 133 x 30</v>
          </cell>
          <cell r="C2251">
            <v>30.025200000000005</v>
          </cell>
          <cell r="D2251">
            <v>3820.0000000000005</v>
          </cell>
          <cell r="E2251">
            <v>206.8</v>
          </cell>
          <cell r="F2251">
            <v>133.9</v>
          </cell>
          <cell r="G2251">
            <v>6.4</v>
          </cell>
          <cell r="H2251">
            <v>9.6</v>
          </cell>
          <cell r="J2251">
            <v>8</v>
          </cell>
          <cell r="K2251">
            <v>6.9739583333333339</v>
          </cell>
          <cell r="L2251">
            <v>26.812500000000004</v>
          </cell>
          <cell r="M2251">
            <v>28960000</v>
          </cell>
          <cell r="N2251">
            <v>314400</v>
          </cell>
          <cell r="O2251">
            <v>280000</v>
          </cell>
          <cell r="P2251">
            <v>87.100000000000009</v>
          </cell>
          <cell r="Q2251">
            <v>3847000</v>
          </cell>
          <cell r="R2251">
            <v>88220</v>
          </cell>
          <cell r="S2251">
            <v>57450</v>
          </cell>
          <cell r="T2251">
            <v>31.7</v>
          </cell>
          <cell r="U2251">
            <v>103965.69354452779</v>
          </cell>
          <cell r="V2251">
            <v>37340000000</v>
          </cell>
        </row>
        <row r="2252">
          <cell r="B2252" t="str">
            <v>UB 254 x 102 x 22</v>
          </cell>
          <cell r="C2252">
            <v>22.008000000000003</v>
          </cell>
          <cell r="D2252">
            <v>2800</v>
          </cell>
          <cell r="E2252">
            <v>254</v>
          </cell>
          <cell r="F2252">
            <v>101.6</v>
          </cell>
          <cell r="G2252">
            <v>5.7</v>
          </cell>
          <cell r="H2252">
            <v>6.8</v>
          </cell>
          <cell r="J2252">
            <v>8</v>
          </cell>
          <cell r="K2252">
            <v>7.4705882352941178</v>
          </cell>
          <cell r="L2252">
            <v>39.368421052631575</v>
          </cell>
          <cell r="M2252">
            <v>28410000</v>
          </cell>
          <cell r="N2252">
            <v>259000</v>
          </cell>
          <cell r="O2252">
            <v>223700</v>
          </cell>
          <cell r="P2252">
            <v>100.7</v>
          </cell>
          <cell r="Q2252">
            <v>1193000</v>
          </cell>
          <cell r="R2252">
            <v>37270</v>
          </cell>
          <cell r="S2252">
            <v>23490</v>
          </cell>
          <cell r="T2252">
            <v>20.6</v>
          </cell>
          <cell r="U2252">
            <v>42036.595722384976</v>
          </cell>
          <cell r="V2252">
            <v>18160000000</v>
          </cell>
        </row>
        <row r="2253">
          <cell r="B2253" t="str">
            <v>UB 254 x 102 x 25</v>
          </cell>
          <cell r="C2253">
            <v>25.152000000000001</v>
          </cell>
          <cell r="D2253">
            <v>3200</v>
          </cell>
          <cell r="E2253">
            <v>257.2</v>
          </cell>
          <cell r="F2253">
            <v>101.9</v>
          </cell>
          <cell r="G2253">
            <v>6</v>
          </cell>
          <cell r="H2253">
            <v>8.4</v>
          </cell>
          <cell r="J2253">
            <v>8</v>
          </cell>
          <cell r="K2253">
            <v>6.0654761904761907</v>
          </cell>
          <cell r="L2253">
            <v>37.4</v>
          </cell>
          <cell r="M2253">
            <v>34150000</v>
          </cell>
          <cell r="N2253">
            <v>305500</v>
          </cell>
          <cell r="O2253">
            <v>265500</v>
          </cell>
          <cell r="P2253">
            <v>103.2</v>
          </cell>
          <cell r="Q2253">
            <v>1487000</v>
          </cell>
          <cell r="R2253">
            <v>46010</v>
          </cell>
          <cell r="S2253">
            <v>29180</v>
          </cell>
          <cell r="T2253">
            <v>21.5</v>
          </cell>
          <cell r="U2253">
            <v>64950.39784681418</v>
          </cell>
          <cell r="V2253">
            <v>22920000000</v>
          </cell>
        </row>
        <row r="2254">
          <cell r="B2254" t="str">
            <v>UB 254 x 102 x 28</v>
          </cell>
          <cell r="C2254">
            <v>28.374600000000001</v>
          </cell>
          <cell r="D2254">
            <v>3610</v>
          </cell>
          <cell r="E2254">
            <v>260.39999999999998</v>
          </cell>
          <cell r="F2254">
            <v>102.2</v>
          </cell>
          <cell r="G2254">
            <v>6.3</v>
          </cell>
          <cell r="H2254">
            <v>10</v>
          </cell>
          <cell r="J2254">
            <v>8</v>
          </cell>
          <cell r="K2254">
            <v>5.1100000000000003</v>
          </cell>
          <cell r="L2254">
            <v>35.619047619047613</v>
          </cell>
          <cell r="M2254">
            <v>40050000</v>
          </cell>
          <cell r="N2254">
            <v>352800</v>
          </cell>
          <cell r="O2254">
            <v>307600</v>
          </cell>
          <cell r="P2254">
            <v>105.39999999999999</v>
          </cell>
          <cell r="Q2254">
            <v>1785000</v>
          </cell>
          <cell r="R2254">
            <v>54850</v>
          </cell>
          <cell r="S2254">
            <v>34940</v>
          </cell>
          <cell r="T2254">
            <v>22.200000000000003</v>
          </cell>
          <cell r="U2254">
            <v>96658.104198640154</v>
          </cell>
          <cell r="V2254">
            <v>27890000000</v>
          </cell>
        </row>
        <row r="2255">
          <cell r="B2255" t="str">
            <v>UB 254 x 146 x 31</v>
          </cell>
          <cell r="C2255">
            <v>31.204200000000007</v>
          </cell>
          <cell r="D2255">
            <v>3970.0000000000005</v>
          </cell>
          <cell r="E2255">
            <v>251.4</v>
          </cell>
          <cell r="F2255">
            <v>146.1</v>
          </cell>
          <cell r="G2255">
            <v>6</v>
          </cell>
          <cell r="H2255">
            <v>8.6</v>
          </cell>
          <cell r="J2255">
            <v>8</v>
          </cell>
          <cell r="K2255">
            <v>8.4941860465116275</v>
          </cell>
          <cell r="L2255">
            <v>36.366666666666667</v>
          </cell>
          <cell r="M2255">
            <v>44130000</v>
          </cell>
          <cell r="N2255">
            <v>393100</v>
          </cell>
          <cell r="O2255">
            <v>351100</v>
          </cell>
          <cell r="P2255">
            <v>105.5</v>
          </cell>
          <cell r="Q2255">
            <v>4475000</v>
          </cell>
          <cell r="R2255">
            <v>94130</v>
          </cell>
          <cell r="S2255">
            <v>61260</v>
          </cell>
          <cell r="T2255">
            <v>33.6</v>
          </cell>
          <cell r="U2255">
            <v>86295.261044077808</v>
          </cell>
          <cell r="V2255">
            <v>65879999999.999992</v>
          </cell>
        </row>
        <row r="2256">
          <cell r="B2256" t="str">
            <v>UB 254 x 146 x 37</v>
          </cell>
          <cell r="C2256">
            <v>37.099200000000003</v>
          </cell>
          <cell r="D2256">
            <v>4720</v>
          </cell>
          <cell r="E2256">
            <v>256</v>
          </cell>
          <cell r="F2256">
            <v>146.4</v>
          </cell>
          <cell r="G2256">
            <v>6.3</v>
          </cell>
          <cell r="H2256">
            <v>10.9</v>
          </cell>
          <cell r="J2256">
            <v>8</v>
          </cell>
          <cell r="K2256">
            <v>6.7155963302752291</v>
          </cell>
          <cell r="L2256">
            <v>34.634920634920633</v>
          </cell>
          <cell r="M2256">
            <v>55370000</v>
          </cell>
          <cell r="N2256">
            <v>483200</v>
          </cell>
          <cell r="O2256">
            <v>432600</v>
          </cell>
          <cell r="P2256">
            <v>108.3</v>
          </cell>
          <cell r="Q2256">
            <v>5706000</v>
          </cell>
          <cell r="R2256">
            <v>119400</v>
          </cell>
          <cell r="S2256">
            <v>77960</v>
          </cell>
          <cell r="T2256">
            <v>34.799999999999997</v>
          </cell>
          <cell r="U2256">
            <v>154372.35142027246</v>
          </cell>
          <cell r="V2256">
            <v>85610000000</v>
          </cell>
        </row>
        <row r="2257">
          <cell r="B2257" t="str">
            <v>UB 254 x 146 x 43</v>
          </cell>
          <cell r="C2257">
            <v>43.072800000000001</v>
          </cell>
          <cell r="D2257">
            <v>5480</v>
          </cell>
          <cell r="E2257">
            <v>259.60000000000002</v>
          </cell>
          <cell r="F2257">
            <v>147.30000000000001</v>
          </cell>
          <cell r="G2257">
            <v>7.2</v>
          </cell>
          <cell r="H2257">
            <v>12.7</v>
          </cell>
          <cell r="J2257">
            <v>8</v>
          </cell>
          <cell r="K2257">
            <v>5.7992125984251972</v>
          </cell>
          <cell r="L2257">
            <v>30.305555555555557</v>
          </cell>
          <cell r="M2257">
            <v>65440000</v>
          </cell>
          <cell r="N2257">
            <v>566300</v>
          </cell>
          <cell r="O2257">
            <v>504100</v>
          </cell>
          <cell r="P2257">
            <v>109.3</v>
          </cell>
          <cell r="Q2257">
            <v>6774000</v>
          </cell>
          <cell r="R2257">
            <v>141100</v>
          </cell>
          <cell r="S2257">
            <v>91970</v>
          </cell>
          <cell r="T2257">
            <v>35.200000000000003</v>
          </cell>
          <cell r="U2257">
            <v>240228.03926702304</v>
          </cell>
          <cell r="V2257">
            <v>103100000000</v>
          </cell>
        </row>
        <row r="2258">
          <cell r="B2258" t="str">
            <v>UB 305 x 102 x 25</v>
          </cell>
          <cell r="C2258">
            <v>24.837600000000002</v>
          </cell>
          <cell r="D2258">
            <v>3160</v>
          </cell>
          <cell r="E2258">
            <v>305.10000000000002</v>
          </cell>
          <cell r="F2258">
            <v>101.6</v>
          </cell>
          <cell r="G2258">
            <v>5.8</v>
          </cell>
          <cell r="H2258">
            <v>7</v>
          </cell>
          <cell r="J2258">
            <v>8</v>
          </cell>
          <cell r="K2258">
            <v>7.2571428571428571</v>
          </cell>
          <cell r="L2258">
            <v>47.431034482758626</v>
          </cell>
          <cell r="M2258">
            <v>44550000</v>
          </cell>
          <cell r="N2258">
            <v>342000</v>
          </cell>
          <cell r="O2258">
            <v>292100</v>
          </cell>
          <cell r="P2258">
            <v>118.69999999999999</v>
          </cell>
          <cell r="Q2258">
            <v>1229000</v>
          </cell>
          <cell r="R2258">
            <v>38810</v>
          </cell>
          <cell r="S2258">
            <v>24200</v>
          </cell>
          <cell r="T2258">
            <v>19.7</v>
          </cell>
          <cell r="U2258">
            <v>48332.12010302813</v>
          </cell>
          <cell r="V2258">
            <v>27180000000</v>
          </cell>
        </row>
        <row r="2259">
          <cell r="B2259" t="str">
            <v>UB 305 x 102 x 28</v>
          </cell>
          <cell r="C2259">
            <v>28.217400000000001</v>
          </cell>
          <cell r="D2259">
            <v>3590</v>
          </cell>
          <cell r="E2259">
            <v>308.7</v>
          </cell>
          <cell r="F2259">
            <v>101.8</v>
          </cell>
          <cell r="G2259">
            <v>6</v>
          </cell>
          <cell r="H2259">
            <v>8.8000000000000007</v>
          </cell>
          <cell r="J2259">
            <v>8</v>
          </cell>
          <cell r="K2259">
            <v>5.7840909090909083</v>
          </cell>
          <cell r="L2259">
            <v>45.849999999999994</v>
          </cell>
          <cell r="M2259">
            <v>53660000</v>
          </cell>
          <cell r="N2259">
            <v>402900</v>
          </cell>
          <cell r="O2259">
            <v>347600</v>
          </cell>
          <cell r="P2259">
            <v>122.30000000000001</v>
          </cell>
          <cell r="Q2259">
            <v>1554000</v>
          </cell>
          <cell r="R2259">
            <v>48450</v>
          </cell>
          <cell r="S2259">
            <v>30530</v>
          </cell>
          <cell r="T2259">
            <v>20.8</v>
          </cell>
          <cell r="U2259">
            <v>74782.751267026149</v>
          </cell>
          <cell r="V2259">
            <v>34790000000</v>
          </cell>
        </row>
        <row r="2260">
          <cell r="B2260" t="str">
            <v>UB 305 x 102 x 33</v>
          </cell>
          <cell r="C2260">
            <v>32.854800000000004</v>
          </cell>
          <cell r="D2260">
            <v>4180</v>
          </cell>
          <cell r="E2260">
            <v>312.7</v>
          </cell>
          <cell r="F2260">
            <v>102.4</v>
          </cell>
          <cell r="G2260">
            <v>6.6</v>
          </cell>
          <cell r="H2260">
            <v>10.8</v>
          </cell>
          <cell r="J2260">
            <v>8</v>
          </cell>
          <cell r="K2260">
            <v>4.7407407407407405</v>
          </cell>
          <cell r="L2260">
            <v>41.68181818181818</v>
          </cell>
          <cell r="M2260">
            <v>65010000</v>
          </cell>
          <cell r="N2260">
            <v>480800</v>
          </cell>
          <cell r="O2260">
            <v>415800</v>
          </cell>
          <cell r="P2260">
            <v>124.7</v>
          </cell>
          <cell r="Q2260">
            <v>1941000</v>
          </cell>
          <cell r="R2260">
            <v>60040</v>
          </cell>
          <cell r="S2260">
            <v>37910</v>
          </cell>
          <cell r="T2260">
            <v>21.5</v>
          </cell>
          <cell r="U2260">
            <v>123065.36220548255</v>
          </cell>
          <cell r="V2260">
            <v>44040000000</v>
          </cell>
        </row>
        <row r="2261">
          <cell r="B2261" t="str">
            <v>UB 305 x 127 x 37</v>
          </cell>
          <cell r="C2261">
            <v>37.099200000000003</v>
          </cell>
          <cell r="D2261">
            <v>4720</v>
          </cell>
          <cell r="E2261">
            <v>304.39999999999998</v>
          </cell>
          <cell r="F2261">
            <v>123.4</v>
          </cell>
          <cell r="G2261">
            <v>7.1</v>
          </cell>
          <cell r="H2261">
            <v>10.7</v>
          </cell>
          <cell r="J2261">
            <v>9</v>
          </cell>
          <cell r="K2261">
            <v>5.7663551401869162</v>
          </cell>
          <cell r="L2261">
            <v>37.323943661971832</v>
          </cell>
          <cell r="M2261">
            <v>71710000</v>
          </cell>
          <cell r="N2261">
            <v>539400</v>
          </cell>
          <cell r="O2261">
            <v>471100</v>
          </cell>
          <cell r="P2261">
            <v>123.3</v>
          </cell>
          <cell r="Q2261">
            <v>3362000</v>
          </cell>
          <cell r="R2261">
            <v>85410</v>
          </cell>
          <cell r="S2261">
            <v>54490</v>
          </cell>
          <cell r="T2261">
            <v>26.7</v>
          </cell>
          <cell r="U2261">
            <v>147993.05766567963</v>
          </cell>
          <cell r="V2261">
            <v>72260000000</v>
          </cell>
        </row>
        <row r="2262">
          <cell r="B2262" t="str">
            <v>UB 305 x 127 x 42</v>
          </cell>
          <cell r="C2262">
            <v>41.9724</v>
          </cell>
          <cell r="D2262">
            <v>5340</v>
          </cell>
          <cell r="E2262">
            <v>307.2</v>
          </cell>
          <cell r="F2262">
            <v>124.3</v>
          </cell>
          <cell r="G2262">
            <v>8</v>
          </cell>
          <cell r="H2262">
            <v>12.1</v>
          </cell>
          <cell r="J2262">
            <v>9</v>
          </cell>
          <cell r="K2262">
            <v>5.1363636363636367</v>
          </cell>
          <cell r="L2262">
            <v>33.125</v>
          </cell>
          <cell r="M2262">
            <v>81960000</v>
          </cell>
          <cell r="N2262">
            <v>613500</v>
          </cell>
          <cell r="O2262">
            <v>533600</v>
          </cell>
          <cell r="P2262">
            <v>123.9</v>
          </cell>
          <cell r="Q2262">
            <v>3888000</v>
          </cell>
          <cell r="R2262">
            <v>98410</v>
          </cell>
          <cell r="S2262">
            <v>62550</v>
          </cell>
          <cell r="T2262">
            <v>27</v>
          </cell>
          <cell r="U2262">
            <v>211756.52729388158</v>
          </cell>
          <cell r="V2262">
            <v>84320000000</v>
          </cell>
        </row>
        <row r="2263">
          <cell r="B2263" t="str">
            <v>UB 305 x 127 x 48</v>
          </cell>
          <cell r="C2263">
            <v>48.103200000000001</v>
          </cell>
          <cell r="D2263">
            <v>6120</v>
          </cell>
          <cell r="E2263">
            <v>311</v>
          </cell>
          <cell r="F2263">
            <v>125.3</v>
          </cell>
          <cell r="G2263">
            <v>9</v>
          </cell>
          <cell r="H2263">
            <v>14</v>
          </cell>
          <cell r="J2263">
            <v>9</v>
          </cell>
          <cell r="K2263">
            <v>4.4749999999999996</v>
          </cell>
          <cell r="L2263">
            <v>29.444444444444443</v>
          </cell>
          <cell r="M2263">
            <v>95750000</v>
          </cell>
          <cell r="N2263">
            <v>710700</v>
          </cell>
          <cell r="O2263">
            <v>615700</v>
          </cell>
          <cell r="P2263">
            <v>125</v>
          </cell>
          <cell r="Q2263">
            <v>4610000</v>
          </cell>
          <cell r="R2263">
            <v>116100</v>
          </cell>
          <cell r="S2263">
            <v>73590</v>
          </cell>
          <cell r="T2263">
            <v>27.400000000000002</v>
          </cell>
          <cell r="U2263">
            <v>318288.80019232316</v>
          </cell>
          <cell r="V2263">
            <v>101200000000</v>
          </cell>
        </row>
        <row r="2264">
          <cell r="B2264" t="str">
            <v>UB 305 x 165 x 40</v>
          </cell>
          <cell r="C2264">
            <v>40.321800000000003</v>
          </cell>
          <cell r="D2264">
            <v>5130</v>
          </cell>
          <cell r="E2264">
            <v>303.39999999999998</v>
          </cell>
          <cell r="F2264">
            <v>165</v>
          </cell>
          <cell r="G2264">
            <v>6</v>
          </cell>
          <cell r="H2264">
            <v>10.199999999999999</v>
          </cell>
          <cell r="J2264">
            <v>9</v>
          </cell>
          <cell r="K2264">
            <v>8.0882352941176467</v>
          </cell>
          <cell r="L2264">
            <v>44.166666666666664</v>
          </cell>
          <cell r="M2264">
            <v>85030000</v>
          </cell>
          <cell r="N2264">
            <v>623100</v>
          </cell>
          <cell r="O2264">
            <v>560500</v>
          </cell>
          <cell r="P2264">
            <v>128.69999999999999</v>
          </cell>
          <cell r="Q2264">
            <v>7644000</v>
          </cell>
          <cell r="R2264">
            <v>141700</v>
          </cell>
          <cell r="S2264">
            <v>92650</v>
          </cell>
          <cell r="T2264">
            <v>38.6</v>
          </cell>
          <cell r="U2264">
            <v>147626.92441692727</v>
          </cell>
          <cell r="V2264">
            <v>164100000000</v>
          </cell>
        </row>
        <row r="2265">
          <cell r="B2265" t="str">
            <v>UB 305 x 165 x 46</v>
          </cell>
          <cell r="C2265">
            <v>46.138200000000005</v>
          </cell>
          <cell r="D2265">
            <v>5870</v>
          </cell>
          <cell r="E2265">
            <v>306.60000000000002</v>
          </cell>
          <cell r="F2265">
            <v>165.7</v>
          </cell>
          <cell r="G2265">
            <v>6.7</v>
          </cell>
          <cell r="H2265">
            <v>11.8</v>
          </cell>
          <cell r="J2265">
            <v>9</v>
          </cell>
          <cell r="K2265">
            <v>7.0211864406779654</v>
          </cell>
          <cell r="L2265">
            <v>39.552238805970148</v>
          </cell>
          <cell r="M2265">
            <v>98990000</v>
          </cell>
          <cell r="N2265">
            <v>720000</v>
          </cell>
          <cell r="O2265">
            <v>645700</v>
          </cell>
          <cell r="P2265">
            <v>129.80000000000001</v>
          </cell>
          <cell r="Q2265">
            <v>8957000</v>
          </cell>
          <cell r="R2265">
            <v>165500</v>
          </cell>
          <cell r="S2265">
            <v>108100</v>
          </cell>
          <cell r="T2265">
            <v>39</v>
          </cell>
          <cell r="U2265">
            <v>222318.17690883335</v>
          </cell>
          <cell r="V2265">
            <v>194400000000</v>
          </cell>
        </row>
        <row r="2266">
          <cell r="B2266" t="str">
            <v>UB 305 x 165 x 54</v>
          </cell>
          <cell r="C2266">
            <v>54.076800000000006</v>
          </cell>
          <cell r="D2266">
            <v>6880</v>
          </cell>
          <cell r="E2266">
            <v>310.39999999999998</v>
          </cell>
          <cell r="F2266">
            <v>166.9</v>
          </cell>
          <cell r="G2266">
            <v>7.9</v>
          </cell>
          <cell r="H2266">
            <v>13.7</v>
          </cell>
          <cell r="J2266">
            <v>9</v>
          </cell>
          <cell r="K2266">
            <v>6.0912408759124093</v>
          </cell>
          <cell r="L2266">
            <v>33.544303797468352</v>
          </cell>
          <cell r="M2266">
            <v>117000000</v>
          </cell>
          <cell r="N2266">
            <v>846100</v>
          </cell>
          <cell r="O2266">
            <v>753600</v>
          </cell>
          <cell r="P2266">
            <v>130.39999999999998</v>
          </cell>
          <cell r="Q2266">
            <v>10630000</v>
          </cell>
          <cell r="R2266">
            <v>195600</v>
          </cell>
          <cell r="S2266">
            <v>127400</v>
          </cell>
          <cell r="T2266">
            <v>39.300000000000004</v>
          </cell>
          <cell r="U2266">
            <v>348313.43459322525</v>
          </cell>
          <cell r="V2266">
            <v>233600000000</v>
          </cell>
        </row>
        <row r="2267">
          <cell r="B2267" t="str">
            <v>UB 356 x 127 x 33</v>
          </cell>
          <cell r="C2267">
            <v>33.090600000000002</v>
          </cell>
          <cell r="D2267">
            <v>4210</v>
          </cell>
          <cell r="E2267">
            <v>349</v>
          </cell>
          <cell r="F2267">
            <v>125.4</v>
          </cell>
          <cell r="G2267">
            <v>6</v>
          </cell>
          <cell r="H2267">
            <v>8.5</v>
          </cell>
          <cell r="J2267">
            <v>10</v>
          </cell>
          <cell r="K2267">
            <v>7.3764705882352946</v>
          </cell>
          <cell r="L2267">
            <v>52</v>
          </cell>
          <cell r="M2267">
            <v>82490000</v>
          </cell>
          <cell r="N2267">
            <v>542900</v>
          </cell>
          <cell r="O2267">
            <v>472700</v>
          </cell>
          <cell r="P2267">
            <v>139.9</v>
          </cell>
          <cell r="Q2267">
            <v>2802000</v>
          </cell>
          <cell r="R2267">
            <v>70290</v>
          </cell>
          <cell r="S2267">
            <v>44690</v>
          </cell>
          <cell r="T2267">
            <v>25.8</v>
          </cell>
          <cell r="U2267">
            <v>87362.319231595699</v>
          </cell>
          <cell r="V2267">
            <v>80970000000</v>
          </cell>
        </row>
        <row r="2268">
          <cell r="B2268" t="str">
            <v>UB 356 x 127 x 39</v>
          </cell>
          <cell r="C2268">
            <v>39.142800000000001</v>
          </cell>
          <cell r="D2268">
            <v>4980</v>
          </cell>
          <cell r="E2268">
            <v>353.4</v>
          </cell>
          <cell r="F2268">
            <v>126</v>
          </cell>
          <cell r="G2268">
            <v>6.6</v>
          </cell>
          <cell r="H2268">
            <v>10.7</v>
          </cell>
          <cell r="J2268">
            <v>10</v>
          </cell>
          <cell r="K2268">
            <v>5.8878504672897201</v>
          </cell>
          <cell r="L2268">
            <v>47.272727272727273</v>
          </cell>
          <cell r="M2268">
            <v>101700000</v>
          </cell>
          <cell r="N2268">
            <v>658500</v>
          </cell>
          <cell r="O2268">
            <v>575600</v>
          </cell>
          <cell r="P2268">
            <v>143</v>
          </cell>
          <cell r="Q2268">
            <v>3578000</v>
          </cell>
          <cell r="R2268">
            <v>89050</v>
          </cell>
          <cell r="S2268">
            <v>56800</v>
          </cell>
          <cell r="T2268">
            <v>26.8</v>
          </cell>
          <cell r="U2268">
            <v>150237.41090275126</v>
          </cell>
          <cell r="V2268">
            <v>104700000000</v>
          </cell>
        </row>
        <row r="2269">
          <cell r="B2269" t="str">
            <v>UB 356 x 171 x 45</v>
          </cell>
          <cell r="C2269">
            <v>45.037800000000004</v>
          </cell>
          <cell r="D2269">
            <v>5730</v>
          </cell>
          <cell r="E2269">
            <v>351.4</v>
          </cell>
          <cell r="F2269">
            <v>171.1</v>
          </cell>
          <cell r="G2269">
            <v>7</v>
          </cell>
          <cell r="H2269">
            <v>9.6999999999999993</v>
          </cell>
          <cell r="J2269">
            <v>10</v>
          </cell>
          <cell r="K2269">
            <v>8.81958762886598</v>
          </cell>
          <cell r="L2269">
            <v>44.571428571428569</v>
          </cell>
          <cell r="M2269">
            <v>120700000</v>
          </cell>
          <cell r="N2269">
            <v>774600</v>
          </cell>
          <cell r="O2269">
            <v>686700</v>
          </cell>
          <cell r="P2269">
            <v>145.1</v>
          </cell>
          <cell r="Q2269">
            <v>8111000</v>
          </cell>
          <cell r="R2269">
            <v>146600</v>
          </cell>
          <cell r="S2269">
            <v>94810</v>
          </cell>
          <cell r="T2269">
            <v>37.599999999999994</v>
          </cell>
          <cell r="U2269">
            <v>157797.49381401949</v>
          </cell>
          <cell r="V2269">
            <v>236400000000</v>
          </cell>
        </row>
        <row r="2270">
          <cell r="B2270" t="str">
            <v>UB 356 x 171 x 51</v>
          </cell>
          <cell r="C2270">
            <v>51.011400000000009</v>
          </cell>
          <cell r="D2270">
            <v>6490.0000000000009</v>
          </cell>
          <cell r="E2270">
            <v>355</v>
          </cell>
          <cell r="F2270">
            <v>171.5</v>
          </cell>
          <cell r="G2270">
            <v>7.4</v>
          </cell>
          <cell r="H2270">
            <v>11.5</v>
          </cell>
          <cell r="J2270">
            <v>10</v>
          </cell>
          <cell r="K2270">
            <v>7.4565217391304346</v>
          </cell>
          <cell r="L2270">
            <v>42.162162162162161</v>
          </cell>
          <cell r="M2270">
            <v>141400000</v>
          </cell>
          <cell r="N2270">
            <v>896000</v>
          </cell>
          <cell r="O2270">
            <v>796400</v>
          </cell>
          <cell r="P2270">
            <v>147.6</v>
          </cell>
          <cell r="Q2270">
            <v>9683000</v>
          </cell>
          <cell r="R2270">
            <v>174200</v>
          </cell>
          <cell r="S2270">
            <v>112900</v>
          </cell>
          <cell r="T2270">
            <v>38.6</v>
          </cell>
          <cell r="U2270">
            <v>237254.48284925014</v>
          </cell>
          <cell r="V2270">
            <v>285200000000</v>
          </cell>
        </row>
        <row r="2271">
          <cell r="B2271" t="str">
            <v>UB 356 x 171 x 57</v>
          </cell>
          <cell r="C2271">
            <v>57.063600000000001</v>
          </cell>
          <cell r="D2271">
            <v>7259.9999999999991</v>
          </cell>
          <cell r="E2271">
            <v>358</v>
          </cell>
          <cell r="F2271">
            <v>172.2</v>
          </cell>
          <cell r="G2271">
            <v>8.1</v>
          </cell>
          <cell r="H2271">
            <v>13</v>
          </cell>
          <cell r="J2271">
            <v>10</v>
          </cell>
          <cell r="K2271">
            <v>6.6230769230769226</v>
          </cell>
          <cell r="L2271">
            <v>38.518518518518519</v>
          </cell>
          <cell r="M2271">
            <v>160400000</v>
          </cell>
          <cell r="N2271">
            <v>1010000</v>
          </cell>
          <cell r="O2271">
            <v>896000</v>
          </cell>
          <cell r="P2271">
            <v>148.69999999999999</v>
          </cell>
          <cell r="Q2271">
            <v>11080000</v>
          </cell>
          <cell r="R2271">
            <v>198800</v>
          </cell>
          <cell r="S2271">
            <v>128699.99999999999</v>
          </cell>
          <cell r="T2271">
            <v>39.1</v>
          </cell>
          <cell r="U2271">
            <v>332774.81901403773</v>
          </cell>
          <cell r="V2271">
            <v>329200000000</v>
          </cell>
        </row>
        <row r="2272">
          <cell r="B2272" t="str">
            <v>UB 356 x 171 x 67</v>
          </cell>
          <cell r="C2272">
            <v>67.203000000000003</v>
          </cell>
          <cell r="D2272">
            <v>8550</v>
          </cell>
          <cell r="E2272">
            <v>363.4</v>
          </cell>
          <cell r="F2272">
            <v>173.2</v>
          </cell>
          <cell r="G2272">
            <v>9.1</v>
          </cell>
          <cell r="H2272">
            <v>15.7</v>
          </cell>
          <cell r="J2272">
            <v>10</v>
          </cell>
          <cell r="K2272">
            <v>5.515923566878981</v>
          </cell>
          <cell r="L2272">
            <v>34.285714285714285</v>
          </cell>
          <cell r="M2272">
            <v>194600000</v>
          </cell>
          <cell r="N2272">
            <v>1211000</v>
          </cell>
          <cell r="O2272">
            <v>1071000</v>
          </cell>
          <cell r="P2272">
            <v>150.9</v>
          </cell>
          <cell r="Q2272">
            <v>13620000</v>
          </cell>
          <cell r="R2272">
            <v>243000</v>
          </cell>
          <cell r="S2272">
            <v>157300</v>
          </cell>
          <cell r="T2272">
            <v>39.900000000000006</v>
          </cell>
          <cell r="U2272">
            <v>555399.58178783732</v>
          </cell>
          <cell r="V2272">
            <v>410900000000</v>
          </cell>
        </row>
        <row r="2273">
          <cell r="B2273" t="str">
            <v>UB 406 x 140 x 39</v>
          </cell>
          <cell r="C2273">
            <v>39.064200000000007</v>
          </cell>
          <cell r="D2273">
            <v>4970</v>
          </cell>
          <cell r="E2273">
            <v>398</v>
          </cell>
          <cell r="F2273">
            <v>141.80000000000001</v>
          </cell>
          <cell r="G2273">
            <v>6.4</v>
          </cell>
          <cell r="H2273">
            <v>8.6</v>
          </cell>
          <cell r="J2273">
            <v>10</v>
          </cell>
          <cell r="K2273">
            <v>8.2441860465116292</v>
          </cell>
          <cell r="L2273">
            <v>56.375</v>
          </cell>
          <cell r="M2273">
            <v>125100000</v>
          </cell>
          <cell r="N2273">
            <v>723700</v>
          </cell>
          <cell r="O2273">
            <v>628600</v>
          </cell>
          <cell r="P2273">
            <v>158.69999999999999</v>
          </cell>
          <cell r="Q2273">
            <v>4098000</v>
          </cell>
          <cell r="R2273">
            <v>90850</v>
          </cell>
          <cell r="S2273">
            <v>57800</v>
          </cell>
          <cell r="T2273">
            <v>28.700000000000003</v>
          </cell>
          <cell r="U2273">
            <v>106443.25867694015</v>
          </cell>
          <cell r="V2273">
            <v>154900000000</v>
          </cell>
        </row>
        <row r="2274">
          <cell r="B2274" t="str">
            <v>UB 406 x 140 x 46</v>
          </cell>
          <cell r="C2274">
            <v>46.059600000000003</v>
          </cell>
          <cell r="D2274">
            <v>5860</v>
          </cell>
          <cell r="E2274">
            <v>403.2</v>
          </cell>
          <cell r="F2274">
            <v>142.19999999999999</v>
          </cell>
          <cell r="G2274">
            <v>6.8</v>
          </cell>
          <cell r="H2274">
            <v>11.2</v>
          </cell>
          <cell r="J2274">
            <v>10</v>
          </cell>
          <cell r="K2274">
            <v>6.3482142857142856</v>
          </cell>
          <cell r="L2274">
            <v>53.058823529411768</v>
          </cell>
          <cell r="M2274">
            <v>156900000</v>
          </cell>
          <cell r="N2274">
            <v>887600</v>
          </cell>
          <cell r="O2274">
            <v>778000</v>
          </cell>
          <cell r="P2274">
            <v>163.5</v>
          </cell>
          <cell r="Q2274">
            <v>5381000</v>
          </cell>
          <cell r="R2274">
            <v>118100</v>
          </cell>
          <cell r="S2274">
            <v>75680</v>
          </cell>
          <cell r="T2274">
            <v>30.299999999999997</v>
          </cell>
          <cell r="U2274">
            <v>189494.76613614216</v>
          </cell>
          <cell r="V2274">
            <v>206200000000</v>
          </cell>
        </row>
        <row r="2275">
          <cell r="B2275" t="str">
            <v>UB 406 x 140 x 53</v>
          </cell>
          <cell r="C2275">
            <v>53.448000000000008</v>
          </cell>
          <cell r="D2275">
            <v>6800</v>
          </cell>
          <cell r="E2275">
            <v>406.6</v>
          </cell>
          <cell r="F2275">
            <v>143.30000000000001</v>
          </cell>
          <cell r="G2275">
            <v>7.9</v>
          </cell>
          <cell r="H2275">
            <v>12.9</v>
          </cell>
          <cell r="J2275">
            <v>10</v>
          </cell>
          <cell r="K2275">
            <v>5.554263565891473</v>
          </cell>
          <cell r="L2275">
            <v>45.670886075949369</v>
          </cell>
          <cell r="M2275">
            <v>182800000</v>
          </cell>
          <cell r="N2275">
            <v>1031000</v>
          </cell>
          <cell r="O2275">
            <v>899300</v>
          </cell>
          <cell r="P2275">
            <v>164</v>
          </cell>
          <cell r="Q2275">
            <v>6346000</v>
          </cell>
          <cell r="R2275">
            <v>138900</v>
          </cell>
          <cell r="S2275">
            <v>88570</v>
          </cell>
          <cell r="T2275">
            <v>30.6</v>
          </cell>
          <cell r="U2275">
            <v>289500</v>
          </cell>
          <cell r="V2275">
            <v>245100000000</v>
          </cell>
        </row>
        <row r="2276">
          <cell r="B2276" t="str">
            <v>UB 406 x 178 x 54</v>
          </cell>
          <cell r="C2276">
            <v>54.234000000000002</v>
          </cell>
          <cell r="D2276">
            <v>6900</v>
          </cell>
          <cell r="E2276">
            <v>402.6</v>
          </cell>
          <cell r="F2276">
            <v>177.7</v>
          </cell>
          <cell r="G2276">
            <v>7.7</v>
          </cell>
          <cell r="H2276">
            <v>10.9</v>
          </cell>
          <cell r="J2276">
            <v>10</v>
          </cell>
          <cell r="K2276">
            <v>8.1513761467889907</v>
          </cell>
          <cell r="L2276">
            <v>46.857142857142854</v>
          </cell>
          <cell r="M2276">
            <v>187200000</v>
          </cell>
          <cell r="N2276">
            <v>1055000</v>
          </cell>
          <cell r="O2276">
            <v>930000</v>
          </cell>
          <cell r="P2276">
            <v>164.8</v>
          </cell>
          <cell r="Q2276">
            <v>10210000</v>
          </cell>
          <cell r="R2276">
            <v>178300</v>
          </cell>
          <cell r="S2276">
            <v>114900</v>
          </cell>
          <cell r="T2276">
            <v>38.5</v>
          </cell>
          <cell r="U2276">
            <v>230411.45418025128</v>
          </cell>
          <cell r="V2276">
            <v>391000000000</v>
          </cell>
        </row>
        <row r="2277">
          <cell r="B2277" t="str">
            <v>UB 406 x 178 x 60</v>
          </cell>
          <cell r="C2277">
            <v>60.129000000000005</v>
          </cell>
          <cell r="D2277">
            <v>7650</v>
          </cell>
          <cell r="E2277">
            <v>406.4</v>
          </cell>
          <cell r="F2277">
            <v>177.9</v>
          </cell>
          <cell r="G2277">
            <v>7.9</v>
          </cell>
          <cell r="H2277">
            <v>12.8</v>
          </cell>
          <cell r="J2277">
            <v>10</v>
          </cell>
          <cell r="K2277">
            <v>6.94921875</v>
          </cell>
          <cell r="L2277">
            <v>45.670886075949362</v>
          </cell>
          <cell r="M2277">
            <v>216000000</v>
          </cell>
          <cell r="N2277">
            <v>1199000</v>
          </cell>
          <cell r="O2277">
            <v>1063000</v>
          </cell>
          <cell r="P2277">
            <v>168</v>
          </cell>
          <cell r="Q2277">
            <v>12030000</v>
          </cell>
          <cell r="R2277">
            <v>209000</v>
          </cell>
          <cell r="S2277">
            <v>135300</v>
          </cell>
          <cell r="T2277">
            <v>39.700000000000003</v>
          </cell>
          <cell r="U2277">
            <v>332188.18448759976</v>
          </cell>
          <cell r="V2277">
            <v>465200000000</v>
          </cell>
        </row>
        <row r="2278">
          <cell r="B2278" t="str">
            <v>UB 406 x 178 x 67</v>
          </cell>
          <cell r="C2278">
            <v>67.203000000000003</v>
          </cell>
          <cell r="D2278">
            <v>8550</v>
          </cell>
          <cell r="E2278">
            <v>409.4</v>
          </cell>
          <cell r="F2278">
            <v>178.8</v>
          </cell>
          <cell r="G2278">
            <v>8.8000000000000007</v>
          </cell>
          <cell r="H2278">
            <v>14.3</v>
          </cell>
          <cell r="J2278">
            <v>10</v>
          </cell>
          <cell r="K2278">
            <v>6.2517482517482517</v>
          </cell>
          <cell r="L2278">
            <v>40.999999999999993</v>
          </cell>
          <cell r="M2278">
            <v>243300000</v>
          </cell>
          <cell r="N2278">
            <v>1346000</v>
          </cell>
          <cell r="O2278">
            <v>1189000</v>
          </cell>
          <cell r="P2278">
            <v>168.70000000000002</v>
          </cell>
          <cell r="Q2278">
            <v>13650000</v>
          </cell>
          <cell r="R2278">
            <v>236600</v>
          </cell>
          <cell r="S2278">
            <v>152700</v>
          </cell>
          <cell r="T2278">
            <v>39.900000000000006</v>
          </cell>
          <cell r="U2278">
            <v>459897.07628519717</v>
          </cell>
          <cell r="V2278">
            <v>531700000000.00006</v>
          </cell>
        </row>
        <row r="2279">
          <cell r="B2279" t="str">
            <v>UB 406 x 178 x 74</v>
          </cell>
          <cell r="C2279">
            <v>74.277000000000001</v>
          </cell>
          <cell r="D2279">
            <v>9450</v>
          </cell>
          <cell r="E2279">
            <v>412.8</v>
          </cell>
          <cell r="F2279">
            <v>179.5</v>
          </cell>
          <cell r="G2279">
            <v>9.5</v>
          </cell>
          <cell r="H2279">
            <v>16</v>
          </cell>
          <cell r="J2279">
            <v>10</v>
          </cell>
          <cell r="K2279">
            <v>5.609375</v>
          </cell>
          <cell r="L2279">
            <v>37.978947368421053</v>
          </cell>
          <cell r="M2279">
            <v>273100000</v>
          </cell>
          <cell r="N2279">
            <v>1501000</v>
          </cell>
          <cell r="O2279">
            <v>1323000</v>
          </cell>
          <cell r="P2279">
            <v>170</v>
          </cell>
          <cell r="Q2279">
            <v>15450000</v>
          </cell>
          <cell r="R2279">
            <v>267000</v>
          </cell>
          <cell r="S2279">
            <v>172200</v>
          </cell>
          <cell r="T2279">
            <v>40.4</v>
          </cell>
          <cell r="U2279">
            <v>626185.2276755739</v>
          </cell>
          <cell r="V2279">
            <v>607100000000</v>
          </cell>
        </row>
        <row r="2280">
          <cell r="B2280" t="str">
            <v>UB 406 x 178 x 85</v>
          </cell>
          <cell r="C2280">
            <v>85.045200000000008</v>
          </cell>
          <cell r="D2280">
            <v>10820</v>
          </cell>
          <cell r="E2280">
            <v>417</v>
          </cell>
          <cell r="F2280">
            <v>181</v>
          </cell>
          <cell r="G2280">
            <v>10.9</v>
          </cell>
          <cell r="H2280">
            <v>18.2</v>
          </cell>
          <cell r="J2280">
            <v>10</v>
          </cell>
          <cell r="K2280">
            <v>4.9725274725274726</v>
          </cell>
          <cell r="L2280">
            <v>33.082568807339449</v>
          </cell>
          <cell r="M2280">
            <v>315300000</v>
          </cell>
          <cell r="N2280">
            <v>1725000</v>
          </cell>
          <cell r="O2280">
            <v>1512000</v>
          </cell>
          <cell r="P2280">
            <v>170.6</v>
          </cell>
          <cell r="Q2280">
            <v>18030000</v>
          </cell>
          <cell r="R2280">
            <v>310100</v>
          </cell>
          <cell r="S2280">
            <v>199300</v>
          </cell>
          <cell r="T2280">
            <v>40.799999999999997</v>
          </cell>
          <cell r="U2280">
            <v>924251.20551496453</v>
          </cell>
          <cell r="V2280">
            <v>715200000000</v>
          </cell>
        </row>
        <row r="2281">
          <cell r="B2281" t="str">
            <v>UB 457 x 152 x 52</v>
          </cell>
          <cell r="C2281">
            <v>52.3476</v>
          </cell>
          <cell r="D2281">
            <v>6659.9999999999991</v>
          </cell>
          <cell r="E2281">
            <v>449.8</v>
          </cell>
          <cell r="F2281">
            <v>152.4</v>
          </cell>
          <cell r="G2281">
            <v>7.6</v>
          </cell>
          <cell r="H2281">
            <v>10.9</v>
          </cell>
          <cell r="J2281">
            <v>10</v>
          </cell>
          <cell r="K2281">
            <v>6.9908256880733948</v>
          </cell>
          <cell r="L2281">
            <v>53.684210526315795</v>
          </cell>
          <cell r="M2281">
            <v>213700000</v>
          </cell>
          <cell r="N2281">
            <v>1096000</v>
          </cell>
          <cell r="O2281">
            <v>950000</v>
          </cell>
          <cell r="P2281">
            <v>179.1</v>
          </cell>
          <cell r="Q2281">
            <v>6450000</v>
          </cell>
          <cell r="R2281">
            <v>133300</v>
          </cell>
          <cell r="S2281">
            <v>84640</v>
          </cell>
          <cell r="T2281">
            <v>31.099999999999998</v>
          </cell>
          <cell r="U2281">
            <v>212925.31054038982</v>
          </cell>
          <cell r="V2281">
            <v>309700000000</v>
          </cell>
        </row>
        <row r="2282">
          <cell r="B2282" t="str">
            <v>UB 457 x 152 x 60</v>
          </cell>
          <cell r="C2282">
            <v>59.893200000000007</v>
          </cell>
          <cell r="D2282">
            <v>7620</v>
          </cell>
          <cell r="E2282">
            <v>454.6</v>
          </cell>
          <cell r="F2282">
            <v>152.9</v>
          </cell>
          <cell r="G2282">
            <v>8.1</v>
          </cell>
          <cell r="H2282">
            <v>13.3</v>
          </cell>
          <cell r="J2282">
            <v>10</v>
          </cell>
          <cell r="K2282">
            <v>5.7481203007518795</v>
          </cell>
          <cell r="L2282">
            <v>50.370370370370374</v>
          </cell>
          <cell r="M2282">
            <v>255000000</v>
          </cell>
          <cell r="N2282">
            <v>1287000</v>
          </cell>
          <cell r="O2282">
            <v>1122000</v>
          </cell>
          <cell r="P2282">
            <v>182.89999999999998</v>
          </cell>
          <cell r="Q2282">
            <v>7946000</v>
          </cell>
          <cell r="R2282">
            <v>163100</v>
          </cell>
          <cell r="S2282">
            <v>103900</v>
          </cell>
          <cell r="T2282">
            <v>32.299999999999997</v>
          </cell>
          <cell r="U2282">
            <v>337374.70299387648</v>
          </cell>
          <cell r="V2282">
            <v>385800000000</v>
          </cell>
        </row>
        <row r="2283">
          <cell r="B2283" t="str">
            <v>UB 457 x 152 x 67</v>
          </cell>
          <cell r="C2283">
            <v>67.281600000000012</v>
          </cell>
          <cell r="D2283">
            <v>8560</v>
          </cell>
          <cell r="E2283">
            <v>458</v>
          </cell>
          <cell r="F2283">
            <v>153.80000000000001</v>
          </cell>
          <cell r="G2283">
            <v>9</v>
          </cell>
          <cell r="H2283">
            <v>15</v>
          </cell>
          <cell r="J2283">
            <v>10</v>
          </cell>
          <cell r="K2283">
            <v>5.1266666666666669</v>
          </cell>
          <cell r="L2283">
            <v>45.333333333333336</v>
          </cell>
          <cell r="M2283">
            <v>289300000</v>
          </cell>
          <cell r="N2283">
            <v>1453000</v>
          </cell>
          <cell r="O2283">
            <v>1263000</v>
          </cell>
          <cell r="P2283">
            <v>183.9</v>
          </cell>
          <cell r="Q2283">
            <v>9126000</v>
          </cell>
          <cell r="R2283">
            <v>186700</v>
          </cell>
          <cell r="S2283">
            <v>118700</v>
          </cell>
          <cell r="T2283">
            <v>32.700000000000003</v>
          </cell>
          <cell r="U2283">
            <v>475481.14082113985</v>
          </cell>
          <cell r="V2283">
            <v>446200000000</v>
          </cell>
        </row>
        <row r="2284">
          <cell r="B2284" t="str">
            <v>UB 457 x 152 x 74</v>
          </cell>
          <cell r="C2284">
            <v>74.277000000000001</v>
          </cell>
          <cell r="D2284">
            <v>9450</v>
          </cell>
          <cell r="E2284">
            <v>462</v>
          </cell>
          <cell r="F2284">
            <v>154.4</v>
          </cell>
          <cell r="G2284">
            <v>9.6</v>
          </cell>
          <cell r="H2284">
            <v>17</v>
          </cell>
          <cell r="J2284">
            <v>10</v>
          </cell>
          <cell r="K2284">
            <v>4.5411764705882351</v>
          </cell>
          <cell r="L2284">
            <v>42.5</v>
          </cell>
          <cell r="M2284">
            <v>326700000</v>
          </cell>
          <cell r="N2284">
            <v>1627000</v>
          </cell>
          <cell r="O2284">
            <v>1414000</v>
          </cell>
          <cell r="P2284">
            <v>186</v>
          </cell>
          <cell r="Q2284">
            <v>10470000</v>
          </cell>
          <cell r="R2284">
            <v>213100</v>
          </cell>
          <cell r="S2284">
            <v>135600</v>
          </cell>
          <cell r="T2284">
            <v>33.299999999999997</v>
          </cell>
          <cell r="U2284">
            <v>657741.08625227457</v>
          </cell>
          <cell r="V2284">
            <v>516299999999.99994</v>
          </cell>
        </row>
        <row r="2285">
          <cell r="B2285" t="str">
            <v>UB 457 x 152 x 82</v>
          </cell>
          <cell r="C2285">
            <v>82.137</v>
          </cell>
          <cell r="D2285">
            <v>10450</v>
          </cell>
          <cell r="E2285">
            <v>465.8</v>
          </cell>
          <cell r="F2285">
            <v>155.30000000000001</v>
          </cell>
          <cell r="G2285">
            <v>10.5</v>
          </cell>
          <cell r="H2285">
            <v>18.899999999999999</v>
          </cell>
          <cell r="J2285">
            <v>10</v>
          </cell>
          <cell r="K2285">
            <v>4.1084656084656093</v>
          </cell>
          <cell r="L2285">
            <v>38.857142857142854</v>
          </cell>
          <cell r="M2285">
            <v>365900000</v>
          </cell>
          <cell r="N2285">
            <v>1811000</v>
          </cell>
          <cell r="O2285">
            <v>1571000</v>
          </cell>
          <cell r="P2285">
            <v>187.10000000000002</v>
          </cell>
          <cell r="Q2285">
            <v>11850000</v>
          </cell>
          <cell r="R2285">
            <v>240400</v>
          </cell>
          <cell r="S2285">
            <v>152500</v>
          </cell>
          <cell r="T2285">
            <v>33.700000000000003</v>
          </cell>
          <cell r="U2285">
            <v>890482.42482525448</v>
          </cell>
          <cell r="V2285">
            <v>589100000000</v>
          </cell>
        </row>
        <row r="2286">
          <cell r="B2286" t="str">
            <v>UB 457 x 191 x 67</v>
          </cell>
          <cell r="C2286">
            <v>67.203000000000003</v>
          </cell>
          <cell r="D2286">
            <v>8550</v>
          </cell>
          <cell r="E2286">
            <v>453.4</v>
          </cell>
          <cell r="F2286">
            <v>189.9</v>
          </cell>
          <cell r="G2286">
            <v>8.5</v>
          </cell>
          <cell r="H2286">
            <v>12.7</v>
          </cell>
          <cell r="J2286">
            <v>10</v>
          </cell>
          <cell r="K2286">
            <v>7.4763779527559064</v>
          </cell>
          <cell r="L2286">
            <v>48</v>
          </cell>
          <cell r="M2286">
            <v>293800000</v>
          </cell>
          <cell r="N2286">
            <v>1471000</v>
          </cell>
          <cell r="O2286">
            <v>1296000</v>
          </cell>
          <cell r="P2286">
            <v>185.39999999999998</v>
          </cell>
          <cell r="Q2286">
            <v>14520000</v>
          </cell>
          <cell r="R2286">
            <v>237300</v>
          </cell>
          <cell r="S2286">
            <v>152900</v>
          </cell>
          <cell r="T2286">
            <v>41.2</v>
          </cell>
          <cell r="U2286">
            <v>370318.83191320824</v>
          </cell>
          <cell r="V2286">
            <v>703800000000</v>
          </cell>
        </row>
        <row r="2287">
          <cell r="B2287" t="str">
            <v>UB 457 x 191 x 74</v>
          </cell>
          <cell r="C2287">
            <v>74.35560000000001</v>
          </cell>
          <cell r="D2287">
            <v>9460</v>
          </cell>
          <cell r="E2287">
            <v>457</v>
          </cell>
          <cell r="F2287">
            <v>190.4</v>
          </cell>
          <cell r="G2287">
            <v>9</v>
          </cell>
          <cell r="H2287">
            <v>14.5</v>
          </cell>
          <cell r="J2287">
            <v>10</v>
          </cell>
          <cell r="K2287">
            <v>6.5655172413793101</v>
          </cell>
          <cell r="L2287">
            <v>45.333333333333336</v>
          </cell>
          <cell r="M2287">
            <v>333200000</v>
          </cell>
          <cell r="N2287">
            <v>1653000</v>
          </cell>
          <cell r="O2287">
            <v>1458000</v>
          </cell>
          <cell r="P2287">
            <v>187.60000000000002</v>
          </cell>
          <cell r="Q2287">
            <v>16710000</v>
          </cell>
          <cell r="R2287">
            <v>272100</v>
          </cell>
          <cell r="S2287">
            <v>175500</v>
          </cell>
          <cell r="T2287">
            <v>42</v>
          </cell>
          <cell r="U2287">
            <v>516764.47972790425</v>
          </cell>
          <cell r="V2287">
            <v>816600000000</v>
          </cell>
        </row>
        <row r="2288">
          <cell r="B2288" t="str">
            <v>UB 457 x 191 x 82</v>
          </cell>
          <cell r="C2288">
            <v>82.137</v>
          </cell>
          <cell r="D2288">
            <v>10450</v>
          </cell>
          <cell r="E2288">
            <v>460</v>
          </cell>
          <cell r="F2288">
            <v>191.3</v>
          </cell>
          <cell r="G2288">
            <v>9.9</v>
          </cell>
          <cell r="H2288">
            <v>16</v>
          </cell>
          <cell r="J2288">
            <v>10</v>
          </cell>
          <cell r="K2288">
            <v>5.9781250000000004</v>
          </cell>
          <cell r="L2288">
            <v>41.212121212121211</v>
          </cell>
          <cell r="M2288">
            <v>370500000</v>
          </cell>
          <cell r="N2288">
            <v>1831000</v>
          </cell>
          <cell r="O2288">
            <v>1611000</v>
          </cell>
          <cell r="P2288">
            <v>188.29999999999998</v>
          </cell>
          <cell r="Q2288">
            <v>18710000</v>
          </cell>
          <cell r="R2288">
            <v>303900</v>
          </cell>
          <cell r="S2288">
            <v>195600</v>
          </cell>
          <cell r="T2288">
            <v>42.300000000000004</v>
          </cell>
          <cell r="U2288">
            <v>690617.9511080588</v>
          </cell>
          <cell r="V2288">
            <v>920100000000</v>
          </cell>
        </row>
        <row r="2289">
          <cell r="B2289" t="str">
            <v>UB 457 x 191 x 89</v>
          </cell>
          <cell r="C2289">
            <v>89.44680000000001</v>
          </cell>
          <cell r="D2289">
            <v>11380</v>
          </cell>
          <cell r="E2289">
            <v>463.4</v>
          </cell>
          <cell r="F2289">
            <v>191.9</v>
          </cell>
          <cell r="G2289">
            <v>10.5</v>
          </cell>
          <cell r="H2289">
            <v>17.7</v>
          </cell>
          <cell r="J2289">
            <v>10</v>
          </cell>
          <cell r="K2289">
            <v>5.4209039548022604</v>
          </cell>
          <cell r="L2289">
            <v>38.857142857142854</v>
          </cell>
          <cell r="M2289">
            <v>410200000</v>
          </cell>
          <cell r="N2289">
            <v>2014000</v>
          </cell>
          <cell r="O2289">
            <v>1770000</v>
          </cell>
          <cell r="P2289">
            <v>189.89999999999998</v>
          </cell>
          <cell r="Q2289">
            <v>20890000</v>
          </cell>
          <cell r="R2289">
            <v>338400</v>
          </cell>
          <cell r="S2289">
            <v>217800</v>
          </cell>
          <cell r="T2289">
            <v>42.9</v>
          </cell>
          <cell r="U2289">
            <v>905274.89998786966</v>
          </cell>
          <cell r="V2289">
            <v>1035000000000</v>
          </cell>
        </row>
        <row r="2290">
          <cell r="B2290" t="str">
            <v>UB 457 x 191 x 98</v>
          </cell>
          <cell r="C2290">
            <v>98.485800000000012</v>
          </cell>
          <cell r="D2290">
            <v>12530</v>
          </cell>
          <cell r="E2290">
            <v>467.2</v>
          </cell>
          <cell r="F2290">
            <v>192.8</v>
          </cell>
          <cell r="G2290">
            <v>11.4</v>
          </cell>
          <cell r="H2290">
            <v>19.600000000000001</v>
          </cell>
          <cell r="J2290">
            <v>10</v>
          </cell>
          <cell r="K2290">
            <v>4.9183673469387754</v>
          </cell>
          <cell r="L2290">
            <v>35.789473684210527</v>
          </cell>
          <cell r="M2290">
            <v>457300000</v>
          </cell>
          <cell r="N2290">
            <v>2232000</v>
          </cell>
          <cell r="O2290">
            <v>1957000</v>
          </cell>
          <cell r="P2290">
            <v>191.1</v>
          </cell>
          <cell r="Q2290">
            <v>23470000</v>
          </cell>
          <cell r="R2290">
            <v>378900</v>
          </cell>
          <cell r="S2290">
            <v>243500</v>
          </cell>
          <cell r="T2290">
            <v>43.3</v>
          </cell>
          <cell r="U2290">
            <v>1210694.860789102</v>
          </cell>
          <cell r="V2290">
            <v>1173000000000</v>
          </cell>
        </row>
        <row r="2291">
          <cell r="B2291" t="str">
            <v>UB 457 x 191 x 106</v>
          </cell>
          <cell r="C2291">
            <v>105.87419999999999</v>
          </cell>
          <cell r="D2291">
            <v>13469.999999999998</v>
          </cell>
          <cell r="E2291">
            <v>469</v>
          </cell>
          <cell r="F2291">
            <v>194</v>
          </cell>
          <cell r="G2291">
            <v>12.6</v>
          </cell>
          <cell r="H2291">
            <v>20.6</v>
          </cell>
          <cell r="J2291">
            <v>10</v>
          </cell>
          <cell r="K2291">
            <v>4.7087378640776691</v>
          </cell>
          <cell r="L2291">
            <v>32.365079365079367</v>
          </cell>
          <cell r="M2291">
            <v>487900000</v>
          </cell>
          <cell r="N2291">
            <v>2385000</v>
          </cell>
          <cell r="O2291">
            <v>2081000</v>
          </cell>
          <cell r="P2291">
            <v>190.39999999999998</v>
          </cell>
          <cell r="Q2291">
            <v>25150000</v>
          </cell>
          <cell r="R2291">
            <v>405300</v>
          </cell>
          <cell r="S2291">
            <v>259200</v>
          </cell>
          <cell r="T2291">
            <v>43.2</v>
          </cell>
          <cell r="U2291">
            <v>1455076.0352043775</v>
          </cell>
          <cell r="V2291">
            <v>1260000000000</v>
          </cell>
        </row>
        <row r="2292">
          <cell r="B2292" t="str">
            <v>UB 533 x 165 x 66</v>
          </cell>
          <cell r="C2292">
            <v>65.866800000000012</v>
          </cell>
          <cell r="D2292">
            <v>8380</v>
          </cell>
          <cell r="E2292">
            <v>525</v>
          </cell>
          <cell r="F2292">
            <v>165</v>
          </cell>
          <cell r="G2292">
            <v>8.9</v>
          </cell>
          <cell r="H2292">
            <v>11.4</v>
          </cell>
          <cell r="J2292">
            <v>13</v>
          </cell>
          <cell r="K2292">
            <v>7.2368421052631575</v>
          </cell>
          <cell r="L2292">
            <v>53.50561797752809</v>
          </cell>
          <cell r="M2292">
            <v>351000000</v>
          </cell>
          <cell r="N2292">
            <v>1563000</v>
          </cell>
          <cell r="O2292">
            <v>1337000</v>
          </cell>
          <cell r="P2292">
            <v>204.7</v>
          </cell>
          <cell r="Q2292">
            <v>8573000</v>
          </cell>
          <cell r="R2292">
            <v>166200</v>
          </cell>
          <cell r="S2292">
            <v>103900</v>
          </cell>
          <cell r="T2292">
            <v>32</v>
          </cell>
          <cell r="U2292">
            <v>321542.53778728074</v>
          </cell>
          <cell r="V2292">
            <v>562900000000</v>
          </cell>
        </row>
        <row r="2293">
          <cell r="B2293" t="str">
            <v>UB 533 x 165 x 74</v>
          </cell>
          <cell r="C2293">
            <v>74.905799999999999</v>
          </cell>
          <cell r="D2293">
            <v>9530</v>
          </cell>
          <cell r="E2293">
            <v>529</v>
          </cell>
          <cell r="F2293">
            <v>166</v>
          </cell>
          <cell r="G2293">
            <v>9.6999999999999993</v>
          </cell>
          <cell r="H2293">
            <v>13.6</v>
          </cell>
          <cell r="J2293">
            <v>13</v>
          </cell>
          <cell r="K2293">
            <v>6.1029411764705888</v>
          </cell>
          <cell r="L2293">
            <v>49.051546391752581</v>
          </cell>
          <cell r="M2293">
            <v>411000000</v>
          </cell>
          <cell r="N2293">
            <v>1810000</v>
          </cell>
          <cell r="O2293">
            <v>1554000</v>
          </cell>
          <cell r="P2293">
            <v>207.7</v>
          </cell>
          <cell r="Q2293">
            <v>10420000</v>
          </cell>
          <cell r="R2293">
            <v>200300</v>
          </cell>
          <cell r="S2293">
            <v>125500</v>
          </cell>
          <cell r="T2293">
            <v>33.1</v>
          </cell>
          <cell r="U2293">
            <v>482032.08329647139</v>
          </cell>
          <cell r="V2293">
            <v>688600000000</v>
          </cell>
        </row>
        <row r="2294">
          <cell r="B2294" t="str">
            <v>UB 533 x 165 x 85</v>
          </cell>
          <cell r="C2294">
            <v>84.809400000000011</v>
          </cell>
          <cell r="D2294">
            <v>10790</v>
          </cell>
          <cell r="E2294">
            <v>535</v>
          </cell>
          <cell r="F2294">
            <v>166</v>
          </cell>
          <cell r="G2294">
            <v>10.3</v>
          </cell>
          <cell r="H2294">
            <v>16.5</v>
          </cell>
          <cell r="J2294">
            <v>13</v>
          </cell>
          <cell r="K2294">
            <v>5.0303030303030303</v>
          </cell>
          <cell r="L2294">
            <v>46.213592233009706</v>
          </cell>
          <cell r="M2294">
            <v>485800000</v>
          </cell>
          <cell r="N2294">
            <v>2105000</v>
          </cell>
          <cell r="O2294">
            <v>1816000</v>
          </cell>
          <cell r="P2294">
            <v>212.2</v>
          </cell>
          <cell r="Q2294">
            <v>12640000</v>
          </cell>
          <cell r="R2294">
            <v>241800</v>
          </cell>
          <cell r="S2294">
            <v>152200</v>
          </cell>
          <cell r="T2294">
            <v>34.200000000000003</v>
          </cell>
          <cell r="U2294">
            <v>739846.20732730511</v>
          </cell>
          <cell r="V2294">
            <v>845500000000</v>
          </cell>
        </row>
        <row r="2295">
          <cell r="B2295" t="str">
            <v>UB 533 x 210 x 82</v>
          </cell>
          <cell r="C2295">
            <v>82.294200000000004</v>
          </cell>
          <cell r="D2295">
            <v>10470</v>
          </cell>
          <cell r="E2295">
            <v>528.29999999999995</v>
          </cell>
          <cell r="F2295">
            <v>208.8</v>
          </cell>
          <cell r="G2295">
            <v>9.6</v>
          </cell>
          <cell r="H2295">
            <v>13.2</v>
          </cell>
          <cell r="J2295">
            <v>13</v>
          </cell>
          <cell r="K2295">
            <v>7.9090909090909101</v>
          </cell>
          <cell r="L2295">
            <v>49.572916666666664</v>
          </cell>
          <cell r="M2295">
            <v>475400000</v>
          </cell>
          <cell r="N2295">
            <v>2059000</v>
          </cell>
          <cell r="O2295">
            <v>1800000</v>
          </cell>
          <cell r="P2295">
            <v>213.1</v>
          </cell>
          <cell r="Q2295">
            <v>20070000</v>
          </cell>
          <cell r="R2295">
            <v>300400</v>
          </cell>
          <cell r="S2295">
            <v>192300</v>
          </cell>
          <cell r="T2295">
            <v>43.8</v>
          </cell>
          <cell r="U2295">
            <v>517559.08674522233</v>
          </cell>
          <cell r="V2295">
            <v>1328000000000</v>
          </cell>
        </row>
        <row r="2296">
          <cell r="B2296" t="str">
            <v>UB 533 x 210 x 92</v>
          </cell>
          <cell r="C2296">
            <v>92.27640000000001</v>
          </cell>
          <cell r="D2296">
            <v>11740</v>
          </cell>
          <cell r="E2296">
            <v>533.1</v>
          </cell>
          <cell r="F2296">
            <v>209.3</v>
          </cell>
          <cell r="G2296">
            <v>10.1</v>
          </cell>
          <cell r="H2296">
            <v>15.6</v>
          </cell>
          <cell r="J2296">
            <v>13</v>
          </cell>
          <cell r="K2296">
            <v>6.7083333333333339</v>
          </cell>
          <cell r="L2296">
            <v>47.118811881188122</v>
          </cell>
          <cell r="M2296">
            <v>552300000</v>
          </cell>
          <cell r="N2296">
            <v>2360000</v>
          </cell>
          <cell r="O2296">
            <v>2072000</v>
          </cell>
          <cell r="P2296">
            <v>216.9</v>
          </cell>
          <cell r="Q2296">
            <v>23890000</v>
          </cell>
          <cell r="R2296">
            <v>355600</v>
          </cell>
          <cell r="S2296">
            <v>228300</v>
          </cell>
          <cell r="T2296">
            <v>45.099999999999994</v>
          </cell>
          <cell r="U2296">
            <v>759550.36366201355</v>
          </cell>
          <cell r="V2296">
            <v>1596000000000</v>
          </cell>
        </row>
        <row r="2297">
          <cell r="B2297" t="str">
            <v>UB 533 x 210 x 101</v>
          </cell>
          <cell r="C2297">
            <v>101.15819999999999</v>
          </cell>
          <cell r="D2297">
            <v>12869.999999999998</v>
          </cell>
          <cell r="E2297">
            <v>536.70000000000005</v>
          </cell>
          <cell r="F2297">
            <v>210</v>
          </cell>
          <cell r="G2297">
            <v>10.8</v>
          </cell>
          <cell r="H2297">
            <v>17.399999999999999</v>
          </cell>
          <cell r="J2297">
            <v>13</v>
          </cell>
          <cell r="K2297">
            <v>6.0344827586206904</v>
          </cell>
          <cell r="L2297">
            <v>44.064814814814817</v>
          </cell>
          <cell r="M2297">
            <v>615200000</v>
          </cell>
          <cell r="N2297">
            <v>2612000</v>
          </cell>
          <cell r="O2297">
            <v>2292000</v>
          </cell>
          <cell r="P2297">
            <v>218.70000000000002</v>
          </cell>
          <cell r="Q2297">
            <v>26920000</v>
          </cell>
          <cell r="R2297">
            <v>399400</v>
          </cell>
          <cell r="S2297">
            <v>256399.99999999997</v>
          </cell>
          <cell r="T2297">
            <v>45.7</v>
          </cell>
          <cell r="U2297">
            <v>1013021.4213197345</v>
          </cell>
          <cell r="V2297">
            <v>1811000000000</v>
          </cell>
        </row>
        <row r="2298">
          <cell r="B2298" t="str">
            <v>UB 533 x 210 x 109</v>
          </cell>
          <cell r="C2298">
            <v>109.17540000000001</v>
          </cell>
          <cell r="D2298">
            <v>13890</v>
          </cell>
          <cell r="E2298">
            <v>539.5</v>
          </cell>
          <cell r="F2298">
            <v>210.8</v>
          </cell>
          <cell r="G2298">
            <v>11.6</v>
          </cell>
          <cell r="H2298">
            <v>18.8</v>
          </cell>
          <cell r="J2298">
            <v>13</v>
          </cell>
          <cell r="K2298">
            <v>5.6063829787234045</v>
          </cell>
          <cell r="L2298">
            <v>41.025862068965516</v>
          </cell>
          <cell r="M2298">
            <v>668200000</v>
          </cell>
          <cell r="N2298">
            <v>2828000</v>
          </cell>
          <cell r="O2298">
            <v>2477000</v>
          </cell>
          <cell r="P2298">
            <v>219.4</v>
          </cell>
          <cell r="Q2298">
            <v>29430000</v>
          </cell>
          <cell r="R2298">
            <v>435800</v>
          </cell>
          <cell r="S2298">
            <v>279200</v>
          </cell>
          <cell r="T2298">
            <v>46</v>
          </cell>
          <cell r="U2298">
            <v>1267471.811101601</v>
          </cell>
          <cell r="V2298">
            <v>1989000000000</v>
          </cell>
        </row>
        <row r="2299">
          <cell r="B2299" t="str">
            <v>UB 533 x 210 x 122</v>
          </cell>
          <cell r="C2299">
            <v>122.1444</v>
          </cell>
          <cell r="D2299">
            <v>15540</v>
          </cell>
          <cell r="E2299">
            <v>544.5</v>
          </cell>
          <cell r="F2299">
            <v>211.9</v>
          </cell>
          <cell r="G2299">
            <v>12.7</v>
          </cell>
          <cell r="H2299">
            <v>21.3</v>
          </cell>
          <cell r="J2299">
            <v>13</v>
          </cell>
          <cell r="K2299">
            <v>4.9741784037558689</v>
          </cell>
          <cell r="L2299">
            <v>37.472440944881889</v>
          </cell>
          <cell r="M2299">
            <v>760400000</v>
          </cell>
          <cell r="N2299">
            <v>3196000</v>
          </cell>
          <cell r="O2299">
            <v>2793000</v>
          </cell>
          <cell r="P2299">
            <v>221.20000000000002</v>
          </cell>
          <cell r="Q2299">
            <v>33880000</v>
          </cell>
          <cell r="R2299">
            <v>499700</v>
          </cell>
          <cell r="S2299">
            <v>319700</v>
          </cell>
          <cell r="T2299">
            <v>46.7</v>
          </cell>
          <cell r="U2299">
            <v>1788757.1828542186</v>
          </cell>
          <cell r="V2299">
            <v>2312000000000</v>
          </cell>
        </row>
        <row r="2300">
          <cell r="B2300" t="str">
            <v>UB 533 x 210 x 138</v>
          </cell>
          <cell r="C2300">
            <v>138.4932</v>
          </cell>
          <cell r="D2300">
            <v>17620</v>
          </cell>
          <cell r="E2300">
            <v>549</v>
          </cell>
          <cell r="F2300">
            <v>214</v>
          </cell>
          <cell r="G2300">
            <v>14.7</v>
          </cell>
          <cell r="H2300">
            <v>23.6</v>
          </cell>
          <cell r="J2300">
            <v>13</v>
          </cell>
          <cell r="K2300">
            <v>4.5338983050847457</v>
          </cell>
          <cell r="L2300">
            <v>32.367346938775512</v>
          </cell>
          <cell r="M2300">
            <v>861600000</v>
          </cell>
          <cell r="N2300">
            <v>3617000</v>
          </cell>
          <cell r="O2300">
            <v>3139000</v>
          </cell>
          <cell r="P2300">
            <v>221</v>
          </cell>
          <cell r="Q2300">
            <v>38700000</v>
          </cell>
          <cell r="R2300">
            <v>569100</v>
          </cell>
          <cell r="S2300">
            <v>361700</v>
          </cell>
          <cell r="T2300">
            <v>46.8</v>
          </cell>
          <cell r="U2300">
            <v>2509921.7550389413</v>
          </cell>
          <cell r="V2300">
            <v>2660000000000</v>
          </cell>
        </row>
        <row r="2301">
          <cell r="B2301" t="str">
            <v>UB 610 x 178 x 82</v>
          </cell>
          <cell r="C2301">
            <v>82.058400000000006</v>
          </cell>
          <cell r="D2301">
            <v>10440</v>
          </cell>
          <cell r="E2301">
            <v>599</v>
          </cell>
          <cell r="F2301">
            <v>178</v>
          </cell>
          <cell r="G2301">
            <v>10</v>
          </cell>
          <cell r="H2301">
            <v>12.8</v>
          </cell>
          <cell r="J2301">
            <v>13</v>
          </cell>
          <cell r="K2301">
            <v>6.953125</v>
          </cell>
          <cell r="L2301">
            <v>54.739999999999995</v>
          </cell>
          <cell r="M2301">
            <v>560300000</v>
          </cell>
          <cell r="N2301">
            <v>2199000</v>
          </cell>
          <cell r="O2301">
            <v>1871000</v>
          </cell>
          <cell r="P2301">
            <v>231.70000000000002</v>
          </cell>
          <cell r="Q2301">
            <v>12090000</v>
          </cell>
          <cell r="R2301">
            <v>218300</v>
          </cell>
          <cell r="S2301">
            <v>135800</v>
          </cell>
          <cell r="T2301">
            <v>34</v>
          </cell>
          <cell r="U2301">
            <v>490725.37651906407</v>
          </cell>
          <cell r="V2301">
            <v>1034000000000</v>
          </cell>
        </row>
        <row r="2302">
          <cell r="B2302" t="str">
            <v>UB 610 x 178 x 92</v>
          </cell>
          <cell r="C2302">
            <v>92.433600000000013</v>
          </cell>
          <cell r="D2302">
            <v>11760</v>
          </cell>
          <cell r="E2302">
            <v>603</v>
          </cell>
          <cell r="F2302">
            <v>179</v>
          </cell>
          <cell r="G2302">
            <v>10.9</v>
          </cell>
          <cell r="H2302">
            <v>15</v>
          </cell>
          <cell r="J2302">
            <v>13</v>
          </cell>
          <cell r="K2302">
            <v>5.9666666666666668</v>
          </cell>
          <cell r="L2302">
            <v>50.183486238532112</v>
          </cell>
          <cell r="M2302">
            <v>646800000</v>
          </cell>
          <cell r="N2302">
            <v>2515000</v>
          </cell>
          <cell r="O2302">
            <v>2145000</v>
          </cell>
          <cell r="P2302">
            <v>234.5</v>
          </cell>
          <cell r="Q2302">
            <v>14410000</v>
          </cell>
          <cell r="R2302">
            <v>258500</v>
          </cell>
          <cell r="S2302">
            <v>161000</v>
          </cell>
          <cell r="T2302">
            <v>35</v>
          </cell>
          <cell r="U2302">
            <v>713067.60561850236</v>
          </cell>
          <cell r="V2302">
            <v>1239000000000</v>
          </cell>
        </row>
        <row r="2303">
          <cell r="B2303" t="str">
            <v>UB 610 x 229 x 101</v>
          </cell>
          <cell r="C2303">
            <v>101.31540000000001</v>
          </cell>
          <cell r="D2303">
            <v>12890</v>
          </cell>
          <cell r="E2303">
            <v>602.6</v>
          </cell>
          <cell r="F2303">
            <v>227.6</v>
          </cell>
          <cell r="G2303">
            <v>10.5</v>
          </cell>
          <cell r="H2303">
            <v>14.8</v>
          </cell>
          <cell r="J2303">
            <v>13</v>
          </cell>
          <cell r="K2303">
            <v>7.6891891891891886</v>
          </cell>
          <cell r="L2303">
            <v>52.095238095238095</v>
          </cell>
          <cell r="M2303">
            <v>757800000</v>
          </cell>
          <cell r="N2303">
            <v>2881000</v>
          </cell>
          <cell r="O2303">
            <v>2515000</v>
          </cell>
          <cell r="P2303">
            <v>242.39999999999998</v>
          </cell>
          <cell r="Q2303">
            <v>29150000</v>
          </cell>
          <cell r="R2303">
            <v>400200</v>
          </cell>
          <cell r="S2303">
            <v>256100.00000000003</v>
          </cell>
          <cell r="T2303">
            <v>47.5</v>
          </cell>
          <cell r="U2303">
            <v>772362.04141075304</v>
          </cell>
          <cell r="V2303">
            <v>2512000000000</v>
          </cell>
        </row>
        <row r="2304">
          <cell r="B2304" t="str">
            <v>UB 610 x 229 x 113</v>
          </cell>
          <cell r="C2304">
            <v>113.1054</v>
          </cell>
          <cell r="D2304">
            <v>14390</v>
          </cell>
          <cell r="E2304">
            <v>607.6</v>
          </cell>
          <cell r="F2304">
            <v>228.2</v>
          </cell>
          <cell r="G2304">
            <v>11.1</v>
          </cell>
          <cell r="H2304">
            <v>17.3</v>
          </cell>
          <cell r="J2304">
            <v>13</v>
          </cell>
          <cell r="K2304">
            <v>6.595375722543352</v>
          </cell>
          <cell r="L2304">
            <v>49.27927927927928</v>
          </cell>
          <cell r="M2304">
            <v>873200000</v>
          </cell>
          <cell r="N2304">
            <v>3281000</v>
          </cell>
          <cell r="O2304">
            <v>2874000</v>
          </cell>
          <cell r="P2304">
            <v>246.29999999999998</v>
          </cell>
          <cell r="Q2304">
            <v>34340000</v>
          </cell>
          <cell r="R2304">
            <v>469300</v>
          </cell>
          <cell r="S2304">
            <v>301000</v>
          </cell>
          <cell r="T2304">
            <v>48.8</v>
          </cell>
          <cell r="U2304">
            <v>1116676.2463852819</v>
          </cell>
          <cell r="V2304">
            <v>2985000000000</v>
          </cell>
        </row>
        <row r="2305">
          <cell r="B2305" t="str">
            <v>UB 610 x 229 x 125</v>
          </cell>
          <cell r="C2305">
            <v>125.20980000000003</v>
          </cell>
          <cell r="D2305">
            <v>15930.000000000002</v>
          </cell>
          <cell r="E2305">
            <v>612.20000000000005</v>
          </cell>
          <cell r="F2305">
            <v>229</v>
          </cell>
          <cell r="G2305">
            <v>11.9</v>
          </cell>
          <cell r="H2305">
            <v>19.600000000000001</v>
          </cell>
          <cell r="J2305">
            <v>13</v>
          </cell>
          <cell r="K2305">
            <v>5.8418367346938771</v>
          </cell>
          <cell r="L2305">
            <v>45.966386554621849</v>
          </cell>
          <cell r="M2305">
            <v>986100000</v>
          </cell>
          <cell r="N2305">
            <v>3676000</v>
          </cell>
          <cell r="O2305">
            <v>3221000</v>
          </cell>
          <cell r="P2305">
            <v>248.79999999999998</v>
          </cell>
          <cell r="Q2305">
            <v>39320000</v>
          </cell>
          <cell r="R2305">
            <v>535400</v>
          </cell>
          <cell r="S2305">
            <v>343400</v>
          </cell>
          <cell r="T2305">
            <v>49.699999999999996</v>
          </cell>
          <cell r="U2305">
            <v>1546299.6738892982</v>
          </cell>
          <cell r="V2305">
            <v>3444000000000</v>
          </cell>
        </row>
        <row r="2306">
          <cell r="B2306" t="str">
            <v>UB 610 x 229 x 140</v>
          </cell>
          <cell r="C2306">
            <v>140.0652</v>
          </cell>
          <cell r="D2306">
            <v>17820</v>
          </cell>
          <cell r="E2306">
            <v>617.20000000000005</v>
          </cell>
          <cell r="F2306">
            <v>230.2</v>
          </cell>
          <cell r="G2306">
            <v>13.1</v>
          </cell>
          <cell r="H2306">
            <v>22.1</v>
          </cell>
          <cell r="J2306">
            <v>13</v>
          </cell>
          <cell r="K2306">
            <v>5.2081447963800898</v>
          </cell>
          <cell r="L2306">
            <v>41.755725190839698</v>
          </cell>
          <cell r="M2306">
            <v>1118000000</v>
          </cell>
          <cell r="N2306">
            <v>4142000</v>
          </cell>
          <cell r="O2306">
            <v>3622000</v>
          </cell>
          <cell r="P2306">
            <v>250.5</v>
          </cell>
          <cell r="Q2306">
            <v>45050000</v>
          </cell>
          <cell r="R2306">
            <v>611400</v>
          </cell>
          <cell r="S2306">
            <v>391400</v>
          </cell>
          <cell r="T2306">
            <v>50.300000000000004</v>
          </cell>
          <cell r="U2306">
            <v>2169415.8152053473</v>
          </cell>
          <cell r="V2306">
            <v>3978000000000</v>
          </cell>
        </row>
        <row r="2307">
          <cell r="B2307" t="str">
            <v>UB 610 x 229 x 153</v>
          </cell>
          <cell r="C2307">
            <v>153.8202</v>
          </cell>
          <cell r="D2307">
            <v>19570</v>
          </cell>
          <cell r="E2307">
            <v>623</v>
          </cell>
          <cell r="F2307">
            <v>229</v>
          </cell>
          <cell r="G2307">
            <v>14</v>
          </cell>
          <cell r="H2307">
            <v>24.9</v>
          </cell>
          <cell r="J2307">
            <v>13</v>
          </cell>
          <cell r="K2307">
            <v>4.5983935742971891</v>
          </cell>
          <cell r="L2307">
            <v>39.085714285714289</v>
          </cell>
          <cell r="M2307">
            <v>1252000000</v>
          </cell>
          <cell r="N2307">
            <v>4602000</v>
          </cell>
          <cell r="O2307">
            <v>4019000</v>
          </cell>
          <cell r="P2307">
            <v>252.89999999999998</v>
          </cell>
          <cell r="Q2307">
            <v>49980000</v>
          </cell>
          <cell r="R2307">
            <v>682400</v>
          </cell>
          <cell r="S2307">
            <v>436500</v>
          </cell>
          <cell r="T2307">
            <v>50.5</v>
          </cell>
          <cell r="U2307">
            <v>2960081.8279551798</v>
          </cell>
          <cell r="V2307">
            <v>4457000000000</v>
          </cell>
        </row>
        <row r="2308">
          <cell r="B2308" t="str">
            <v>UB 610 x 305 x 149</v>
          </cell>
          <cell r="C2308">
            <v>149.34</v>
          </cell>
          <cell r="D2308">
            <v>19000</v>
          </cell>
          <cell r="E2308">
            <v>612.4</v>
          </cell>
          <cell r="F2308">
            <v>304.8</v>
          </cell>
          <cell r="G2308">
            <v>11.8</v>
          </cell>
          <cell r="H2308">
            <v>19.7</v>
          </cell>
          <cell r="J2308">
            <v>17</v>
          </cell>
          <cell r="K2308">
            <v>7.7360406091370564</v>
          </cell>
          <cell r="L2308">
            <v>45.677966101694913</v>
          </cell>
          <cell r="M2308">
            <v>1259000000</v>
          </cell>
          <cell r="N2308">
            <v>4594000</v>
          </cell>
          <cell r="O2308">
            <v>4111000</v>
          </cell>
          <cell r="P2308">
            <v>257.39999999999998</v>
          </cell>
          <cell r="Q2308">
            <v>93080000</v>
          </cell>
          <cell r="R2308">
            <v>937300</v>
          </cell>
          <cell r="S2308">
            <v>610700</v>
          </cell>
          <cell r="T2308">
            <v>70</v>
          </cell>
          <cell r="U2308">
            <v>2009470.9534351411</v>
          </cell>
          <cell r="V2308">
            <v>8165000000000</v>
          </cell>
        </row>
        <row r="2309">
          <cell r="B2309" t="str">
            <v>UB 610 x 305 x 179</v>
          </cell>
          <cell r="C2309">
            <v>179.28660000000002</v>
          </cell>
          <cell r="D2309">
            <v>22810</v>
          </cell>
          <cell r="E2309">
            <v>620.20000000000005</v>
          </cell>
          <cell r="F2309">
            <v>307.10000000000002</v>
          </cell>
          <cell r="G2309">
            <v>14.1</v>
          </cell>
          <cell r="H2309">
            <v>23.6</v>
          </cell>
          <cell r="J2309">
            <v>17</v>
          </cell>
          <cell r="K2309">
            <v>6.5063559322033901</v>
          </cell>
          <cell r="L2309">
            <v>38.226950354609933</v>
          </cell>
          <cell r="M2309">
            <v>1530000000</v>
          </cell>
          <cell r="N2309">
            <v>5547000</v>
          </cell>
          <cell r="O2309">
            <v>4935000</v>
          </cell>
          <cell r="P2309">
            <v>259</v>
          </cell>
          <cell r="Q2309">
            <v>114100000</v>
          </cell>
          <cell r="R2309">
            <v>1144000</v>
          </cell>
          <cell r="S2309">
            <v>743000</v>
          </cell>
          <cell r="T2309">
            <v>70.7</v>
          </cell>
          <cell r="U2309">
            <v>3414316.6130551747</v>
          </cell>
          <cell r="V2309">
            <v>10140000000000</v>
          </cell>
        </row>
        <row r="2310">
          <cell r="B2310" t="str">
            <v>UB 610 x 305 x 238</v>
          </cell>
          <cell r="C2310">
            <v>238.39380000000003</v>
          </cell>
          <cell r="D2310">
            <v>30330</v>
          </cell>
          <cell r="E2310">
            <v>635.79999999999995</v>
          </cell>
          <cell r="F2310">
            <v>311.39999999999998</v>
          </cell>
          <cell r="G2310">
            <v>18.399999999999999</v>
          </cell>
          <cell r="H2310">
            <v>31.4</v>
          </cell>
          <cell r="J2310">
            <v>17</v>
          </cell>
          <cell r="K2310">
            <v>4.9585987261146496</v>
          </cell>
          <cell r="L2310">
            <v>29.293478260869566</v>
          </cell>
          <cell r="M2310">
            <v>2095000000</v>
          </cell>
          <cell r="N2310">
            <v>7486000</v>
          </cell>
          <cell r="O2310">
            <v>6589000</v>
          </cell>
          <cell r="P2310">
            <v>262.8</v>
          </cell>
          <cell r="Q2310">
            <v>158400000</v>
          </cell>
          <cell r="R2310">
            <v>1574000</v>
          </cell>
          <cell r="S2310">
            <v>1017000</v>
          </cell>
          <cell r="T2310">
            <v>72.300000000000011</v>
          </cell>
          <cell r="U2310">
            <v>7875230.92303266</v>
          </cell>
          <cell r="V2310">
            <v>14430000000000</v>
          </cell>
        </row>
        <row r="2311">
          <cell r="B2311" t="str">
            <v>UB 686 x 254 x 125</v>
          </cell>
          <cell r="C2311">
            <v>125.367</v>
          </cell>
          <cell r="D2311">
            <v>15950</v>
          </cell>
          <cell r="E2311">
            <v>677.9</v>
          </cell>
          <cell r="F2311">
            <v>253</v>
          </cell>
          <cell r="G2311">
            <v>11.7</v>
          </cell>
          <cell r="H2311">
            <v>16.2</v>
          </cell>
          <cell r="J2311">
            <v>15</v>
          </cell>
          <cell r="K2311">
            <v>7.8086419753086425</v>
          </cell>
          <cell r="L2311">
            <v>52.606837606837608</v>
          </cell>
          <cell r="M2311">
            <v>1180000000</v>
          </cell>
          <cell r="N2311">
            <v>3994000</v>
          </cell>
          <cell r="O2311">
            <v>3481000</v>
          </cell>
          <cell r="P2311">
            <v>272</v>
          </cell>
          <cell r="Q2311">
            <v>43830000</v>
          </cell>
          <cell r="R2311">
            <v>542400</v>
          </cell>
          <cell r="S2311">
            <v>346500</v>
          </cell>
          <cell r="T2311">
            <v>52.400000000000006</v>
          </cell>
          <cell r="U2311">
            <v>1159221.0713194949</v>
          </cell>
          <cell r="V2311">
            <v>4786000000000</v>
          </cell>
        </row>
        <row r="2312">
          <cell r="B2312" t="str">
            <v>UB 686 x 254 x 140</v>
          </cell>
          <cell r="C2312">
            <v>140.22240000000002</v>
          </cell>
          <cell r="D2312">
            <v>17840</v>
          </cell>
          <cell r="E2312">
            <v>683.5</v>
          </cell>
          <cell r="F2312">
            <v>253.7</v>
          </cell>
          <cell r="G2312">
            <v>12.4</v>
          </cell>
          <cell r="H2312">
            <v>19</v>
          </cell>
          <cell r="J2312">
            <v>15</v>
          </cell>
          <cell r="K2312">
            <v>6.6763157894736835</v>
          </cell>
          <cell r="L2312">
            <v>49.637096774193544</v>
          </cell>
          <cell r="M2312">
            <v>1363000000</v>
          </cell>
          <cell r="N2312">
            <v>4558000</v>
          </cell>
          <cell r="O2312">
            <v>3987000</v>
          </cell>
          <cell r="P2312">
            <v>276.39999999999998</v>
          </cell>
          <cell r="Q2312">
            <v>51830000</v>
          </cell>
          <cell r="R2312">
            <v>638200</v>
          </cell>
          <cell r="S2312">
            <v>408600</v>
          </cell>
          <cell r="T2312">
            <v>53.9</v>
          </cell>
          <cell r="U2312">
            <v>1683612.6777862373</v>
          </cell>
          <cell r="V2312">
            <v>5708000000000</v>
          </cell>
        </row>
        <row r="2313">
          <cell r="B2313" t="str">
            <v>UB 686 x 254 x 152</v>
          </cell>
          <cell r="C2313">
            <v>152.5626</v>
          </cell>
          <cell r="D2313">
            <v>19410</v>
          </cell>
          <cell r="E2313">
            <v>687.5</v>
          </cell>
          <cell r="F2313">
            <v>254.5</v>
          </cell>
          <cell r="G2313">
            <v>13.2</v>
          </cell>
          <cell r="H2313">
            <v>21</v>
          </cell>
          <cell r="J2313">
            <v>15</v>
          </cell>
          <cell r="K2313">
            <v>6.0595238095238093</v>
          </cell>
          <cell r="L2313">
            <v>46.628787878787882</v>
          </cell>
          <cell r="M2313">
            <v>1504000000</v>
          </cell>
          <cell r="N2313">
            <v>5000000</v>
          </cell>
          <cell r="O2313">
            <v>4374000</v>
          </cell>
          <cell r="P2313">
            <v>278.29999999999995</v>
          </cell>
          <cell r="Q2313">
            <v>57840000</v>
          </cell>
          <cell r="R2313">
            <v>710200</v>
          </cell>
          <cell r="S2313">
            <v>454500</v>
          </cell>
          <cell r="T2313">
            <v>54.6</v>
          </cell>
          <cell r="U2313">
            <v>2192399.4622649173</v>
          </cell>
          <cell r="V2313">
            <v>6407000000000</v>
          </cell>
        </row>
        <row r="2314">
          <cell r="B2314" t="str">
            <v>UB 686 x 254 x 170</v>
          </cell>
          <cell r="C2314">
            <v>170.40480000000002</v>
          </cell>
          <cell r="D2314">
            <v>21680</v>
          </cell>
          <cell r="E2314">
            <v>692.9</v>
          </cell>
          <cell r="F2314">
            <v>255.8</v>
          </cell>
          <cell r="G2314">
            <v>14.5</v>
          </cell>
          <cell r="H2314">
            <v>23.7</v>
          </cell>
          <cell r="J2314">
            <v>15</v>
          </cell>
          <cell r="K2314">
            <v>5.3966244725738397</v>
          </cell>
          <cell r="L2314">
            <v>42.448275862068968</v>
          </cell>
          <cell r="M2314">
            <v>1703000000</v>
          </cell>
          <cell r="N2314">
            <v>5631000</v>
          </cell>
          <cell r="O2314">
            <v>4916000</v>
          </cell>
          <cell r="P2314">
            <v>280.3</v>
          </cell>
          <cell r="Q2314">
            <v>66300000</v>
          </cell>
          <cell r="R2314">
            <v>811400</v>
          </cell>
          <cell r="S2314">
            <v>518400</v>
          </cell>
          <cell r="T2314">
            <v>55.300000000000004</v>
          </cell>
          <cell r="U2314">
            <v>3070674.7597993137</v>
          </cell>
          <cell r="V2314">
            <v>7402000000000</v>
          </cell>
        </row>
        <row r="2315">
          <cell r="B2315" t="str">
            <v>UB 686 x 254 x 192</v>
          </cell>
          <cell r="C2315">
            <v>191.6268</v>
          </cell>
          <cell r="D2315">
            <v>24380</v>
          </cell>
          <cell r="E2315">
            <v>702</v>
          </cell>
          <cell r="F2315">
            <v>254</v>
          </cell>
          <cell r="G2315">
            <v>15.5</v>
          </cell>
          <cell r="H2315">
            <v>27.9</v>
          </cell>
          <cell r="J2315">
            <v>15</v>
          </cell>
          <cell r="K2315">
            <v>4.5519713261648747</v>
          </cell>
          <cell r="L2315">
            <v>39.754838709677422</v>
          </cell>
          <cell r="M2315">
            <v>1979000000</v>
          </cell>
          <cell r="N2315">
            <v>6457000</v>
          </cell>
          <cell r="O2315">
            <v>5639000</v>
          </cell>
          <cell r="P2315">
            <v>284.89999999999998</v>
          </cell>
          <cell r="Q2315">
            <v>76430000</v>
          </cell>
          <cell r="R2315">
            <v>941000</v>
          </cell>
          <cell r="S2315">
            <v>601800</v>
          </cell>
          <cell r="T2315">
            <v>56</v>
          </cell>
          <cell r="U2315">
            <v>4612218.1250684625</v>
          </cell>
          <cell r="V2315">
            <v>8657000000000</v>
          </cell>
        </row>
        <row r="2316">
          <cell r="B2316" t="str">
            <v>UB 762 x 267 x 134</v>
          </cell>
          <cell r="C2316">
            <v>134.0916</v>
          </cell>
          <cell r="D2316">
            <v>17060</v>
          </cell>
          <cell r="E2316">
            <v>750</v>
          </cell>
          <cell r="F2316">
            <v>264.39999999999998</v>
          </cell>
          <cell r="G2316">
            <v>12</v>
          </cell>
          <cell r="H2316">
            <v>15.5</v>
          </cell>
          <cell r="J2316">
            <v>17</v>
          </cell>
          <cell r="K2316">
            <v>8.5290322580645146</v>
          </cell>
          <cell r="L2316">
            <v>57.083333333333336</v>
          </cell>
          <cell r="M2316">
            <v>1507000000</v>
          </cell>
          <cell r="N2316">
            <v>4644000</v>
          </cell>
          <cell r="O2316">
            <v>4018000</v>
          </cell>
          <cell r="P2316">
            <v>297.2</v>
          </cell>
          <cell r="Q2316">
            <v>47880000</v>
          </cell>
          <cell r="R2316">
            <v>569900</v>
          </cell>
          <cell r="S2316">
            <v>362200</v>
          </cell>
          <cell r="T2316">
            <v>53</v>
          </cell>
          <cell r="U2316">
            <v>1197100.0994351015</v>
          </cell>
          <cell r="V2316">
            <v>6440000000000</v>
          </cell>
        </row>
        <row r="2317">
          <cell r="B2317" t="str">
            <v>UB 762 x 267 x 147</v>
          </cell>
          <cell r="C2317">
            <v>147.13920000000002</v>
          </cell>
          <cell r="D2317">
            <v>18720</v>
          </cell>
          <cell r="E2317">
            <v>754</v>
          </cell>
          <cell r="F2317">
            <v>265.2</v>
          </cell>
          <cell r="G2317">
            <v>12.8</v>
          </cell>
          <cell r="H2317">
            <v>17.5</v>
          </cell>
          <cell r="J2317">
            <v>17</v>
          </cell>
          <cell r="K2317">
            <v>7.5771428571428565</v>
          </cell>
          <cell r="L2317">
            <v>53.515625</v>
          </cell>
          <cell r="M2317">
            <v>1685000000</v>
          </cell>
          <cell r="N2317">
            <v>5156000</v>
          </cell>
          <cell r="O2317">
            <v>4470000</v>
          </cell>
          <cell r="P2317">
            <v>300</v>
          </cell>
          <cell r="Q2317">
            <v>54550000</v>
          </cell>
          <cell r="R2317">
            <v>647200</v>
          </cell>
          <cell r="S2317">
            <v>411400</v>
          </cell>
          <cell r="T2317">
            <v>54</v>
          </cell>
          <cell r="U2317">
            <v>1599404.8962344483</v>
          </cell>
          <cell r="V2317">
            <v>7377000000000</v>
          </cell>
        </row>
        <row r="2318">
          <cell r="B2318" t="str">
            <v>UB 762 x 267 x 173</v>
          </cell>
          <cell r="C2318">
            <v>173.23440000000002</v>
          </cell>
          <cell r="D2318">
            <v>22040</v>
          </cell>
          <cell r="E2318">
            <v>762.2</v>
          </cell>
          <cell r="F2318">
            <v>266.7</v>
          </cell>
          <cell r="G2318">
            <v>14.3</v>
          </cell>
          <cell r="H2318">
            <v>21.6</v>
          </cell>
          <cell r="J2318">
            <v>17</v>
          </cell>
          <cell r="K2318">
            <v>6.1736111111111107</v>
          </cell>
          <cell r="L2318">
            <v>47.9020979020979</v>
          </cell>
          <cell r="M2318">
            <v>2053000000</v>
          </cell>
          <cell r="N2318">
            <v>6198000</v>
          </cell>
          <cell r="O2318">
            <v>5387000</v>
          </cell>
          <cell r="P2318">
            <v>305.2</v>
          </cell>
          <cell r="Q2318">
            <v>68500000</v>
          </cell>
          <cell r="R2318">
            <v>807500</v>
          </cell>
          <cell r="S2318">
            <v>513700.00000000006</v>
          </cell>
          <cell r="T2318">
            <v>55.8</v>
          </cell>
          <cell r="U2318">
            <v>2684788.0877730078</v>
          </cell>
          <cell r="V2318">
            <v>9364000000000</v>
          </cell>
        </row>
        <row r="2319">
          <cell r="B2319" t="str">
            <v>UB 762 x 267 x 197</v>
          </cell>
          <cell r="C2319">
            <v>196.97160000000002</v>
          </cell>
          <cell r="D2319">
            <v>25060</v>
          </cell>
          <cell r="E2319">
            <v>769.8</v>
          </cell>
          <cell r="F2319">
            <v>268</v>
          </cell>
          <cell r="G2319">
            <v>15.6</v>
          </cell>
          <cell r="H2319">
            <v>25.4</v>
          </cell>
          <cell r="J2319">
            <v>17</v>
          </cell>
          <cell r="K2319">
            <v>5.2755905511811028</v>
          </cell>
          <cell r="L2319">
            <v>43.910256410256409</v>
          </cell>
          <cell r="M2319">
            <v>2400000000</v>
          </cell>
          <cell r="N2319">
            <v>7167000</v>
          </cell>
          <cell r="O2319">
            <v>6234000</v>
          </cell>
          <cell r="P2319">
            <v>309.40000000000003</v>
          </cell>
          <cell r="Q2319">
            <v>81750000</v>
          </cell>
          <cell r="R2319">
            <v>958600</v>
          </cell>
          <cell r="S2319">
            <v>610100</v>
          </cell>
          <cell r="T2319">
            <v>57.1</v>
          </cell>
          <cell r="U2319">
            <v>4058843.7433629311</v>
          </cell>
          <cell r="V2319">
            <v>11290000000000</v>
          </cell>
        </row>
        <row r="2320">
          <cell r="B2320" t="str">
            <v>UB 762 x 267 x 220</v>
          </cell>
          <cell r="C2320">
            <v>220.63020000000003</v>
          </cell>
          <cell r="D2320">
            <v>28070</v>
          </cell>
          <cell r="E2320">
            <v>779</v>
          </cell>
          <cell r="F2320">
            <v>266</v>
          </cell>
          <cell r="G2320">
            <v>16.5</v>
          </cell>
          <cell r="H2320">
            <v>30</v>
          </cell>
          <cell r="J2320">
            <v>17</v>
          </cell>
          <cell r="K2320">
            <v>4.4333333333333336</v>
          </cell>
          <cell r="L2320">
            <v>41.515151515151516</v>
          </cell>
          <cell r="M2320">
            <v>2782000000</v>
          </cell>
          <cell r="N2320">
            <v>8198000</v>
          </cell>
          <cell r="O2320">
            <v>7143000</v>
          </cell>
          <cell r="P2320">
            <v>314.8</v>
          </cell>
          <cell r="Q2320">
            <v>94400000</v>
          </cell>
          <cell r="R2320">
            <v>1113000</v>
          </cell>
          <cell r="S2320">
            <v>709900</v>
          </cell>
          <cell r="T2320">
            <v>58</v>
          </cell>
          <cell r="U2320">
            <v>6070745.0376965348</v>
          </cell>
          <cell r="V2320">
            <v>13200000000000</v>
          </cell>
        </row>
        <row r="2321">
          <cell r="B2321" t="str">
            <v>UB 838 x 292 x 176</v>
          </cell>
          <cell r="C2321">
            <v>176.06400000000002</v>
          </cell>
          <cell r="D2321">
            <v>22400</v>
          </cell>
          <cell r="E2321">
            <v>834.9</v>
          </cell>
          <cell r="F2321">
            <v>291.7</v>
          </cell>
          <cell r="G2321">
            <v>14</v>
          </cell>
          <cell r="H2321">
            <v>18.8</v>
          </cell>
          <cell r="J2321">
            <v>18</v>
          </cell>
          <cell r="K2321">
            <v>7.7579787234042543</v>
          </cell>
          <cell r="L2321">
            <v>54.378571428571426</v>
          </cell>
          <cell r="M2321">
            <v>2460000000</v>
          </cell>
          <cell r="N2321">
            <v>6808000</v>
          </cell>
          <cell r="O2321">
            <v>5893000</v>
          </cell>
          <cell r="P2321">
            <v>331.4</v>
          </cell>
          <cell r="Q2321">
            <v>77990000</v>
          </cell>
          <cell r="R2321">
            <v>841900</v>
          </cell>
          <cell r="S2321">
            <v>534700</v>
          </cell>
          <cell r="T2321">
            <v>59</v>
          </cell>
          <cell r="U2321">
            <v>2218650.3690354764</v>
          </cell>
          <cell r="V2321">
            <v>12950000000000</v>
          </cell>
        </row>
        <row r="2322">
          <cell r="B2322" t="str">
            <v>UB 838 x 292 x 194</v>
          </cell>
          <cell r="C2322">
            <v>193.98480000000001</v>
          </cell>
          <cell r="D2322">
            <v>24680</v>
          </cell>
          <cell r="E2322">
            <v>840.7</v>
          </cell>
          <cell r="F2322">
            <v>292.39999999999998</v>
          </cell>
          <cell r="G2322">
            <v>14.7</v>
          </cell>
          <cell r="H2322">
            <v>21.7</v>
          </cell>
          <cell r="J2322">
            <v>18</v>
          </cell>
          <cell r="K2322">
            <v>6.7373271889400916</v>
          </cell>
          <cell r="L2322">
            <v>51.789115646258509</v>
          </cell>
          <cell r="M2322">
            <v>2792000000</v>
          </cell>
          <cell r="N2322">
            <v>7640000</v>
          </cell>
          <cell r="O2322">
            <v>6641000</v>
          </cell>
          <cell r="P2322">
            <v>336.3</v>
          </cell>
          <cell r="Q2322">
            <v>90660000</v>
          </cell>
          <cell r="R2322">
            <v>973800</v>
          </cell>
          <cell r="S2322">
            <v>620100</v>
          </cell>
          <cell r="T2322">
            <v>60.599999999999994</v>
          </cell>
          <cell r="U2322">
            <v>3063471.4485250209</v>
          </cell>
          <cell r="V2322">
            <v>15160000000000</v>
          </cell>
        </row>
        <row r="2323">
          <cell r="B2323" t="str">
            <v>UB 838 x 292 x 226</v>
          </cell>
          <cell r="C2323">
            <v>226.83960000000005</v>
          </cell>
          <cell r="D2323">
            <v>28860.000000000004</v>
          </cell>
          <cell r="E2323">
            <v>850.9</v>
          </cell>
          <cell r="F2323">
            <v>293.8</v>
          </cell>
          <cell r="G2323">
            <v>16.100000000000001</v>
          </cell>
          <cell r="H2323">
            <v>26.8</v>
          </cell>
          <cell r="J2323">
            <v>18</v>
          </cell>
          <cell r="K2323">
            <v>5.4813432835820892</v>
          </cell>
          <cell r="L2323">
            <v>47.285714285714278</v>
          </cell>
          <cell r="M2323">
            <v>3397000000</v>
          </cell>
          <cell r="N2323">
            <v>9155000</v>
          </cell>
          <cell r="O2323">
            <v>7985000</v>
          </cell>
          <cell r="P2323">
            <v>343.1</v>
          </cell>
          <cell r="Q2323">
            <v>113600000</v>
          </cell>
          <cell r="R2323">
            <v>1212000</v>
          </cell>
          <cell r="S2323">
            <v>773300</v>
          </cell>
          <cell r="T2323">
            <v>62.699999999999996</v>
          </cell>
          <cell r="U2323">
            <v>5144027.0841627819</v>
          </cell>
          <cell r="V2323">
            <v>19230000000000</v>
          </cell>
        </row>
        <row r="2324">
          <cell r="B2324" t="str">
            <v>UB 838 x 292 x 251</v>
          </cell>
          <cell r="C2324">
            <v>250.96980000000002</v>
          </cell>
          <cell r="D2324">
            <v>31930</v>
          </cell>
          <cell r="E2324">
            <v>859</v>
          </cell>
          <cell r="F2324">
            <v>292</v>
          </cell>
          <cell r="G2324">
            <v>17</v>
          </cell>
          <cell r="H2324">
            <v>31</v>
          </cell>
          <cell r="J2324">
            <v>18</v>
          </cell>
          <cell r="K2324">
            <v>4.709677419354839</v>
          </cell>
          <cell r="L2324">
            <v>44.764705882352942</v>
          </cell>
          <cell r="M2324">
            <v>3865000000</v>
          </cell>
          <cell r="N2324">
            <v>10300000</v>
          </cell>
          <cell r="O2324">
            <v>8999000</v>
          </cell>
          <cell r="P2324">
            <v>347.9</v>
          </cell>
          <cell r="Q2324">
            <v>129000000</v>
          </cell>
          <cell r="R2324">
            <v>1383000</v>
          </cell>
          <cell r="S2324">
            <v>883600</v>
          </cell>
          <cell r="T2324">
            <v>63.6</v>
          </cell>
          <cell r="U2324">
            <v>7357352.4763866384</v>
          </cell>
          <cell r="V2324">
            <v>22050000000000</v>
          </cell>
        </row>
        <row r="2325">
          <cell r="B2325" t="str">
            <v>UB 914 x 305 x 201</v>
          </cell>
          <cell r="C2325">
            <v>201.13740000000001</v>
          </cell>
          <cell r="D2325">
            <v>25590</v>
          </cell>
          <cell r="E2325">
            <v>903</v>
          </cell>
          <cell r="F2325">
            <v>303.3</v>
          </cell>
          <cell r="G2325">
            <v>15.1</v>
          </cell>
          <cell r="H2325">
            <v>20.2</v>
          </cell>
          <cell r="J2325">
            <v>19</v>
          </cell>
          <cell r="K2325">
            <v>7.5074257425742577</v>
          </cell>
          <cell r="L2325">
            <v>54.609271523178812</v>
          </cell>
          <cell r="M2325">
            <v>3253000000</v>
          </cell>
          <cell r="N2325">
            <v>8351000</v>
          </cell>
          <cell r="O2325">
            <v>7204000</v>
          </cell>
          <cell r="P2325">
            <v>356.5</v>
          </cell>
          <cell r="Q2325">
            <v>94230000</v>
          </cell>
          <cell r="R2325">
            <v>982000</v>
          </cell>
          <cell r="S2325">
            <v>621400</v>
          </cell>
          <cell r="T2325">
            <v>60.7</v>
          </cell>
          <cell r="U2325">
            <v>2911202.7595305205</v>
          </cell>
          <cell r="V2325">
            <v>18300000000000</v>
          </cell>
        </row>
        <row r="2326">
          <cell r="B2326" t="str">
            <v>UB 914 x 305 x 224</v>
          </cell>
          <cell r="C2326">
            <v>224.48160000000004</v>
          </cell>
          <cell r="D2326">
            <v>28560.000000000004</v>
          </cell>
          <cell r="E2326">
            <v>910.4</v>
          </cell>
          <cell r="F2326">
            <v>304.10000000000002</v>
          </cell>
          <cell r="G2326">
            <v>15.9</v>
          </cell>
          <cell r="H2326">
            <v>23.9</v>
          </cell>
          <cell r="J2326">
            <v>19</v>
          </cell>
          <cell r="K2326">
            <v>6.3619246861924692</v>
          </cell>
          <cell r="L2326">
            <v>51.861635220125784</v>
          </cell>
          <cell r="M2326">
            <v>3764000000</v>
          </cell>
          <cell r="N2326">
            <v>9535000</v>
          </cell>
          <cell r="O2326">
            <v>8269000</v>
          </cell>
          <cell r="P2326">
            <v>363</v>
          </cell>
          <cell r="Q2326">
            <v>112400000</v>
          </cell>
          <cell r="R2326">
            <v>1163000</v>
          </cell>
          <cell r="S2326">
            <v>739000</v>
          </cell>
          <cell r="T2326">
            <v>62.699999999999996</v>
          </cell>
          <cell r="U2326">
            <v>4220181.489402201</v>
          </cell>
          <cell r="V2326">
            <v>22010000000000</v>
          </cell>
        </row>
        <row r="2327">
          <cell r="B2327" t="str">
            <v>UB 914 x 305 x 238</v>
          </cell>
          <cell r="C2327">
            <v>238.55100000000002</v>
          </cell>
          <cell r="D2327">
            <v>30350</v>
          </cell>
          <cell r="E2327">
            <v>915</v>
          </cell>
          <cell r="F2327">
            <v>305</v>
          </cell>
          <cell r="G2327">
            <v>16.5</v>
          </cell>
          <cell r="H2327">
            <v>25.9</v>
          </cell>
          <cell r="J2327">
            <v>19</v>
          </cell>
          <cell r="K2327">
            <v>5.8880308880308885</v>
          </cell>
          <cell r="L2327">
            <v>50.012121212121215</v>
          </cell>
          <cell r="M2327">
            <v>4064000000</v>
          </cell>
          <cell r="N2327">
            <v>10230000</v>
          </cell>
          <cell r="O2327">
            <v>8883000</v>
          </cell>
          <cell r="P2327">
            <v>365.90000000000003</v>
          </cell>
          <cell r="Q2327">
            <v>122900000</v>
          </cell>
          <cell r="R2327">
            <v>1267000</v>
          </cell>
          <cell r="S2327">
            <v>805600</v>
          </cell>
          <cell r="T2327">
            <v>63.6</v>
          </cell>
          <cell r="U2327">
            <v>5143463.4146831641</v>
          </cell>
          <cell r="V2327">
            <v>24200000000000</v>
          </cell>
        </row>
        <row r="2328">
          <cell r="B2328" t="str">
            <v>UB 914 x 305 x 253</v>
          </cell>
          <cell r="C2328">
            <v>253.72080000000003</v>
          </cell>
          <cell r="D2328">
            <v>32280</v>
          </cell>
          <cell r="E2328">
            <v>918.4</v>
          </cell>
          <cell r="F2328">
            <v>305.5</v>
          </cell>
          <cell r="G2328">
            <v>17.3</v>
          </cell>
          <cell r="H2328">
            <v>27.9</v>
          </cell>
          <cell r="J2328">
            <v>19</v>
          </cell>
          <cell r="K2328">
            <v>5.4749103942652333</v>
          </cell>
          <cell r="L2328">
            <v>47.664739884393065</v>
          </cell>
          <cell r="M2328">
            <v>4363000000</v>
          </cell>
          <cell r="N2328">
            <v>10940000</v>
          </cell>
          <cell r="O2328">
            <v>9501000</v>
          </cell>
          <cell r="P2328">
            <v>367.59999999999997</v>
          </cell>
          <cell r="Q2328">
            <v>133000000</v>
          </cell>
          <cell r="R2328">
            <v>1371000</v>
          </cell>
          <cell r="S2328">
            <v>870800</v>
          </cell>
          <cell r="T2328">
            <v>64.2</v>
          </cell>
          <cell r="U2328">
            <v>6254121.3333446039</v>
          </cell>
          <cell r="V2328">
            <v>26280000000000</v>
          </cell>
        </row>
        <row r="2329">
          <cell r="B2329" t="str">
            <v>UB 914 x 305 x 271</v>
          </cell>
          <cell r="C2329">
            <v>272.03460000000001</v>
          </cell>
          <cell r="D2329">
            <v>34610</v>
          </cell>
          <cell r="E2329">
            <v>923</v>
          </cell>
          <cell r="F2329">
            <v>307</v>
          </cell>
          <cell r="G2329">
            <v>18.399999999999999</v>
          </cell>
          <cell r="H2329">
            <v>30</v>
          </cell>
          <cell r="J2329">
            <v>19</v>
          </cell>
          <cell r="K2329">
            <v>5.1166666666666663</v>
          </cell>
          <cell r="L2329">
            <v>44.836956521739133</v>
          </cell>
          <cell r="M2329">
            <v>4716000000</v>
          </cell>
          <cell r="N2329">
            <v>11780000</v>
          </cell>
          <cell r="O2329">
            <v>10220000</v>
          </cell>
          <cell r="P2329">
            <v>369.09999999999997</v>
          </cell>
          <cell r="Q2329">
            <v>145200000</v>
          </cell>
          <cell r="R2329">
            <v>1491000</v>
          </cell>
          <cell r="S2329">
            <v>945800</v>
          </cell>
          <cell r="T2329">
            <v>64.800000000000011</v>
          </cell>
          <cell r="U2329">
            <v>7691798.0192753812</v>
          </cell>
          <cell r="V2329">
            <v>28840000000000</v>
          </cell>
        </row>
        <row r="2330">
          <cell r="B2330" t="str">
            <v>UB 914 x 305 x 289</v>
          </cell>
          <cell r="C2330">
            <v>289.48380000000003</v>
          </cell>
          <cell r="D2330">
            <v>36830</v>
          </cell>
          <cell r="E2330">
            <v>926.6</v>
          </cell>
          <cell r="F2330">
            <v>307.7</v>
          </cell>
          <cell r="G2330">
            <v>19.5</v>
          </cell>
          <cell r="H2330">
            <v>32</v>
          </cell>
          <cell r="J2330">
            <v>19</v>
          </cell>
          <cell r="K2330">
            <v>4.8078124999999998</v>
          </cell>
          <cell r="L2330">
            <v>42.287179487179486</v>
          </cell>
          <cell r="M2330">
            <v>5042000000</v>
          </cell>
          <cell r="N2330">
            <v>12570000</v>
          </cell>
          <cell r="O2330">
            <v>10880000</v>
          </cell>
          <cell r="P2330">
            <v>370</v>
          </cell>
          <cell r="Q2330">
            <v>156000000</v>
          </cell>
          <cell r="R2330">
            <v>1601000</v>
          </cell>
          <cell r="S2330">
            <v>1014000</v>
          </cell>
          <cell r="T2330">
            <v>65.099999999999994</v>
          </cell>
          <cell r="U2330">
            <v>9257160.4566695038</v>
          </cell>
          <cell r="V2330">
            <v>31090000000000</v>
          </cell>
        </row>
        <row r="2331">
          <cell r="B2331" t="str">
            <v>UB 914 x 305 x 313</v>
          </cell>
          <cell r="C2331">
            <v>313.14240000000001</v>
          </cell>
          <cell r="D2331">
            <v>39840</v>
          </cell>
          <cell r="E2331">
            <v>932</v>
          </cell>
          <cell r="F2331">
            <v>309</v>
          </cell>
          <cell r="G2331">
            <v>21.1</v>
          </cell>
          <cell r="H2331">
            <v>34.5</v>
          </cell>
          <cell r="J2331">
            <v>19</v>
          </cell>
          <cell r="K2331">
            <v>4.4782608695652177</v>
          </cell>
          <cell r="L2331">
            <v>39.099526066350705</v>
          </cell>
          <cell r="M2331">
            <v>5482000000</v>
          </cell>
          <cell r="N2331">
            <v>13630000</v>
          </cell>
          <cell r="O2331">
            <v>11760000</v>
          </cell>
          <cell r="P2331">
            <v>371</v>
          </cell>
          <cell r="Q2331">
            <v>170400000</v>
          </cell>
          <cell r="R2331">
            <v>1748000</v>
          </cell>
          <cell r="S2331">
            <v>1103000</v>
          </cell>
          <cell r="T2331">
            <v>65.400000000000006</v>
          </cell>
          <cell r="U2331">
            <v>11609837.715620665</v>
          </cell>
          <cell r="V2331">
            <v>34160000000000</v>
          </cell>
        </row>
        <row r="2332">
          <cell r="B2332" t="str">
            <v>UB 914 x 305 x 345</v>
          </cell>
          <cell r="C2332">
            <v>345.60420000000005</v>
          </cell>
          <cell r="D2332">
            <v>43970</v>
          </cell>
          <cell r="E2332">
            <v>943</v>
          </cell>
          <cell r="F2332">
            <v>308</v>
          </cell>
          <cell r="G2332">
            <v>22.1</v>
          </cell>
          <cell r="H2332">
            <v>39.9</v>
          </cell>
          <cell r="J2332">
            <v>19</v>
          </cell>
          <cell r="K2332">
            <v>3.8596491228070176</v>
          </cell>
          <cell r="L2332">
            <v>37.339366515837106</v>
          </cell>
          <cell r="M2332">
            <v>6256000000</v>
          </cell>
          <cell r="N2332">
            <v>15350000</v>
          </cell>
          <cell r="O2332">
            <v>13270000</v>
          </cell>
          <cell r="P2332">
            <v>377.2</v>
          </cell>
          <cell r="Q2332">
            <v>195200000</v>
          </cell>
          <cell r="R2332">
            <v>2003000</v>
          </cell>
          <cell r="S2332">
            <v>1267000</v>
          </cell>
          <cell r="T2332">
            <v>66.599999999999994</v>
          </cell>
          <cell r="U2332">
            <v>16483852.537822355</v>
          </cell>
          <cell r="V2332">
            <v>39620000000000</v>
          </cell>
        </row>
        <row r="2333">
          <cell r="B2333" t="str">
            <v>UB 914 x 305 x 381</v>
          </cell>
          <cell r="C2333">
            <v>381.91740000000004</v>
          </cell>
          <cell r="D2333">
            <v>48590</v>
          </cell>
          <cell r="E2333">
            <v>951</v>
          </cell>
          <cell r="F2333">
            <v>310</v>
          </cell>
          <cell r="G2333">
            <v>24.4</v>
          </cell>
          <cell r="H2333">
            <v>43.9</v>
          </cell>
          <cell r="J2333">
            <v>19</v>
          </cell>
          <cell r="K2333">
            <v>3.5307517084282463</v>
          </cell>
          <cell r="L2333">
            <v>33.819672131147541</v>
          </cell>
          <cell r="M2333">
            <v>6968000000</v>
          </cell>
          <cell r="N2333">
            <v>17020000</v>
          </cell>
          <cell r="O2333">
            <v>14650000</v>
          </cell>
          <cell r="P2333">
            <v>378.7</v>
          </cell>
          <cell r="Q2333">
            <v>219100000</v>
          </cell>
          <cell r="R2333">
            <v>2243000</v>
          </cell>
          <cell r="S2333">
            <v>1414000</v>
          </cell>
          <cell r="T2333">
            <v>67.2</v>
          </cell>
          <cell r="U2333">
            <v>21963159.589170393</v>
          </cell>
          <cell r="V2333">
            <v>44840000000000</v>
          </cell>
        </row>
        <row r="2334">
          <cell r="B2334" t="str">
            <v>UB 914 x 305 x 425</v>
          </cell>
          <cell r="C2334">
            <v>426.01200000000006</v>
          </cell>
          <cell r="D2334">
            <v>54200</v>
          </cell>
          <cell r="E2334">
            <v>961</v>
          </cell>
          <cell r="F2334">
            <v>313</v>
          </cell>
          <cell r="G2334">
            <v>26.9</v>
          </cell>
          <cell r="H2334">
            <v>49</v>
          </cell>
          <cell r="J2334">
            <v>19</v>
          </cell>
          <cell r="K2334">
            <v>3.193877551020408</v>
          </cell>
          <cell r="L2334">
            <v>30.669144981412639</v>
          </cell>
          <cell r="M2334">
            <v>7882000000</v>
          </cell>
          <cell r="N2334">
            <v>19130000</v>
          </cell>
          <cell r="O2334">
            <v>16400000</v>
          </cell>
          <cell r="P2334">
            <v>381.3</v>
          </cell>
          <cell r="Q2334">
            <v>251900000</v>
          </cell>
          <cell r="R2334">
            <v>2562000</v>
          </cell>
          <cell r="S2334">
            <v>1610000</v>
          </cell>
          <cell r="T2334">
            <v>68.2</v>
          </cell>
          <cell r="U2334">
            <v>30272360.850184441</v>
          </cell>
          <cell r="V2334">
            <v>52070000000000</v>
          </cell>
        </row>
        <row r="2335">
          <cell r="B2335" t="str">
            <v>UB 914 x 305 x 474</v>
          </cell>
          <cell r="C2335">
            <v>474.66540000000003</v>
          </cell>
          <cell r="D2335">
            <v>60390</v>
          </cell>
          <cell r="E2335">
            <v>971</v>
          </cell>
          <cell r="F2335">
            <v>316</v>
          </cell>
          <cell r="G2335">
            <v>30</v>
          </cell>
          <cell r="H2335">
            <v>54.1</v>
          </cell>
          <cell r="J2335">
            <v>19</v>
          </cell>
          <cell r="K2335">
            <v>2.9205175600739373</v>
          </cell>
          <cell r="L2335">
            <v>27.493333333333332</v>
          </cell>
          <cell r="M2335">
            <v>8857000000</v>
          </cell>
          <cell r="N2335">
            <v>21390000</v>
          </cell>
          <cell r="O2335">
            <v>18240000</v>
          </cell>
          <cell r="P2335">
            <v>383</v>
          </cell>
          <cell r="Q2335">
            <v>286600000</v>
          </cell>
          <cell r="R2335">
            <v>2901000</v>
          </cell>
          <cell r="S2335">
            <v>1814000</v>
          </cell>
          <cell r="T2335">
            <v>68.899999999999991</v>
          </cell>
          <cell r="U2335">
            <v>41024122.351801597</v>
          </cell>
          <cell r="V2335">
            <v>59800000000000</v>
          </cell>
        </row>
        <row r="2336">
          <cell r="B2336" t="str">
            <v>UB 914 x 305 x 521</v>
          </cell>
          <cell r="C2336">
            <v>521.66820000000007</v>
          </cell>
          <cell r="D2336">
            <v>66370</v>
          </cell>
          <cell r="E2336">
            <v>981</v>
          </cell>
          <cell r="F2336">
            <v>319</v>
          </cell>
          <cell r="G2336">
            <v>33</v>
          </cell>
          <cell r="H2336">
            <v>58.9</v>
          </cell>
          <cell r="J2336">
            <v>19</v>
          </cell>
          <cell r="K2336">
            <v>2.7079796264855687</v>
          </cell>
          <cell r="L2336">
            <v>25.006060606060608</v>
          </cell>
          <cell r="M2336">
            <v>9824000000</v>
          </cell>
          <cell r="N2336">
            <v>23610000</v>
          </cell>
          <cell r="O2336">
            <v>20030000</v>
          </cell>
          <cell r="P2336">
            <v>384.7</v>
          </cell>
          <cell r="Q2336">
            <v>321400000</v>
          </cell>
          <cell r="R2336">
            <v>3238000</v>
          </cell>
          <cell r="S2336">
            <v>2015000</v>
          </cell>
          <cell r="T2336">
            <v>69.599999999999994</v>
          </cell>
          <cell r="U2336">
            <v>53381967.371617705</v>
          </cell>
          <cell r="V2336">
            <v>67740000000000</v>
          </cell>
        </row>
        <row r="2337">
          <cell r="B2337" t="str">
            <v>UB 914 x 305 x 576</v>
          </cell>
          <cell r="C2337">
            <v>576.29520000000002</v>
          </cell>
          <cell r="D2337">
            <v>73320</v>
          </cell>
          <cell r="E2337">
            <v>993</v>
          </cell>
          <cell r="F2337">
            <v>322</v>
          </cell>
          <cell r="G2337">
            <v>36.1</v>
          </cell>
          <cell r="H2337">
            <v>65</v>
          </cell>
          <cell r="J2337">
            <v>19</v>
          </cell>
          <cell r="K2337">
            <v>2.476923076923077</v>
          </cell>
          <cell r="L2337">
            <v>22.853185595567865</v>
          </cell>
          <cell r="M2337">
            <v>11020000000</v>
          </cell>
          <cell r="N2337">
            <v>26280000</v>
          </cell>
          <cell r="O2337">
            <v>22190000</v>
          </cell>
          <cell r="P2337">
            <v>387.59999999999997</v>
          </cell>
          <cell r="Q2337">
            <v>365200000</v>
          </cell>
          <cell r="R2337">
            <v>3658000</v>
          </cell>
          <cell r="S2337">
            <v>2268000</v>
          </cell>
          <cell r="T2337">
            <v>70.599999999999994</v>
          </cell>
          <cell r="U2337">
            <v>71283202.419261023</v>
          </cell>
          <cell r="V2337">
            <v>77870000000000</v>
          </cell>
        </row>
        <row r="2338">
          <cell r="B2338" t="str">
            <v>UB 920 x 420 x 344</v>
          </cell>
          <cell r="C2338">
            <v>343.63920000000002</v>
          </cell>
          <cell r="D2338">
            <v>43720</v>
          </cell>
          <cell r="E2338">
            <v>927</v>
          </cell>
          <cell r="F2338">
            <v>418</v>
          </cell>
          <cell r="G2338">
            <v>19.3</v>
          </cell>
          <cell r="H2338">
            <v>32</v>
          </cell>
          <cell r="J2338">
            <v>19</v>
          </cell>
          <cell r="K2338">
            <v>6.53125</v>
          </cell>
          <cell r="L2338">
            <v>42.746113989637301</v>
          </cell>
          <cell r="M2338">
            <v>6450000000</v>
          </cell>
          <cell r="N2338">
            <v>15700000</v>
          </cell>
          <cell r="O2338">
            <v>13920000</v>
          </cell>
          <cell r="P2338">
            <v>384.09999999999997</v>
          </cell>
          <cell r="Q2338">
            <v>390100000</v>
          </cell>
          <cell r="R2338">
            <v>2880000</v>
          </cell>
          <cell r="S2338">
            <v>1867000</v>
          </cell>
          <cell r="T2338">
            <v>94.5</v>
          </cell>
          <cell r="U2338">
            <v>11592722.145136504</v>
          </cell>
          <cell r="V2338">
            <v>78120000000000</v>
          </cell>
        </row>
        <row r="2339">
          <cell r="B2339" t="str">
            <v>UB 920 x 420 x 368</v>
          </cell>
          <cell r="C2339">
            <v>365.96160000000003</v>
          </cell>
          <cell r="D2339">
            <v>46560</v>
          </cell>
          <cell r="E2339">
            <v>931</v>
          </cell>
          <cell r="F2339">
            <v>419</v>
          </cell>
          <cell r="G2339">
            <v>20.3</v>
          </cell>
          <cell r="H2339">
            <v>34.299999999999997</v>
          </cell>
          <cell r="J2339">
            <v>19</v>
          </cell>
          <cell r="K2339">
            <v>6.1078717201166182</v>
          </cell>
          <cell r="L2339">
            <v>40.610837438423644</v>
          </cell>
          <cell r="M2339">
            <v>6922000000</v>
          </cell>
          <cell r="N2339">
            <v>16790000</v>
          </cell>
          <cell r="O2339">
            <v>14870000</v>
          </cell>
          <cell r="P2339">
            <v>385.6</v>
          </cell>
          <cell r="Q2339">
            <v>421200000</v>
          </cell>
          <cell r="R2339">
            <v>3104000</v>
          </cell>
          <cell r="S2339">
            <v>2010000</v>
          </cell>
          <cell r="T2339">
            <v>95.1</v>
          </cell>
          <cell r="U2339">
            <v>14082838.132865533</v>
          </cell>
          <cell r="V2339">
            <v>84670000000000</v>
          </cell>
        </row>
        <row r="2340">
          <cell r="B2340" t="str">
            <v>UB 920 x 420 x 390</v>
          </cell>
          <cell r="C2340">
            <v>388.51980000000003</v>
          </cell>
          <cell r="D2340">
            <v>49430</v>
          </cell>
          <cell r="E2340">
            <v>936</v>
          </cell>
          <cell r="F2340">
            <v>420</v>
          </cell>
          <cell r="G2340">
            <v>21.3</v>
          </cell>
          <cell r="H2340">
            <v>36.6</v>
          </cell>
          <cell r="J2340">
            <v>19</v>
          </cell>
          <cell r="K2340">
            <v>5.7377049180327866</v>
          </cell>
          <cell r="L2340">
            <v>38.72300469483568</v>
          </cell>
          <cell r="M2340">
            <v>7417000000</v>
          </cell>
          <cell r="N2340">
            <v>17920000</v>
          </cell>
          <cell r="O2340">
            <v>15850000</v>
          </cell>
          <cell r="P2340">
            <v>387.40000000000003</v>
          </cell>
          <cell r="Q2340">
            <v>452700000</v>
          </cell>
          <cell r="R2340">
            <v>3331000</v>
          </cell>
          <cell r="S2340">
            <v>2156000</v>
          </cell>
          <cell r="T2340">
            <v>95.7</v>
          </cell>
          <cell r="U2340">
            <v>16914399.70959986</v>
          </cell>
          <cell r="V2340">
            <v>91550000000000</v>
          </cell>
        </row>
        <row r="2341">
          <cell r="B2341" t="str">
            <v>UB 920 x 420 x 420</v>
          </cell>
          <cell r="C2341">
            <v>419.80260000000004</v>
          </cell>
          <cell r="D2341">
            <v>53410</v>
          </cell>
          <cell r="E2341">
            <v>943</v>
          </cell>
          <cell r="F2341">
            <v>422</v>
          </cell>
          <cell r="G2341">
            <v>22.5</v>
          </cell>
          <cell r="H2341">
            <v>39.9</v>
          </cell>
          <cell r="J2341">
            <v>19</v>
          </cell>
          <cell r="K2341">
            <v>5.2882205513784459</v>
          </cell>
          <cell r="L2341">
            <v>36.675555555555555</v>
          </cell>
          <cell r="M2341">
            <v>8133000000</v>
          </cell>
          <cell r="N2341">
            <v>19530000</v>
          </cell>
          <cell r="O2341">
            <v>17250000</v>
          </cell>
          <cell r="P2341">
            <v>390.20000000000005</v>
          </cell>
          <cell r="Q2341">
            <v>500700000</v>
          </cell>
          <cell r="R2341">
            <v>3667000</v>
          </cell>
          <cell r="S2341">
            <v>2373000</v>
          </cell>
          <cell r="T2341">
            <v>96.8</v>
          </cell>
          <cell r="U2341">
            <v>21514084.518508509</v>
          </cell>
          <cell r="V2341">
            <v>102100000000000</v>
          </cell>
        </row>
        <row r="2342">
          <cell r="B2342" t="str">
            <v>UB 920 x 420 x 449</v>
          </cell>
          <cell r="C2342">
            <v>449.12040000000002</v>
          </cell>
          <cell r="D2342">
            <v>57140</v>
          </cell>
          <cell r="E2342">
            <v>948</v>
          </cell>
          <cell r="F2342">
            <v>423</v>
          </cell>
          <cell r="G2342">
            <v>24</v>
          </cell>
          <cell r="H2342">
            <v>42.7</v>
          </cell>
          <cell r="J2342">
            <v>19</v>
          </cell>
          <cell r="K2342">
            <v>4.9531615925058547</v>
          </cell>
          <cell r="L2342">
            <v>34.358333333333334</v>
          </cell>
          <cell r="M2342">
            <v>8747000000</v>
          </cell>
          <cell r="N2342">
            <v>20950000</v>
          </cell>
          <cell r="O2342">
            <v>18450000</v>
          </cell>
          <cell r="P2342">
            <v>391.3</v>
          </cell>
          <cell r="Q2342">
            <v>539700000</v>
          </cell>
          <cell r="R2342">
            <v>3949000</v>
          </cell>
          <cell r="S2342">
            <v>2552000</v>
          </cell>
          <cell r="T2342">
            <v>97.2</v>
          </cell>
          <cell r="U2342">
            <v>26270044.684605096</v>
          </cell>
          <cell r="V2342">
            <v>110600000000000</v>
          </cell>
        </row>
        <row r="2343">
          <cell r="B2343" t="str">
            <v>UB 920 x 420 x 491</v>
          </cell>
          <cell r="C2343">
            <v>489.91379999999998</v>
          </cell>
          <cell r="D2343">
            <v>62329.999999999993</v>
          </cell>
          <cell r="E2343">
            <v>957</v>
          </cell>
          <cell r="F2343">
            <v>422</v>
          </cell>
          <cell r="G2343">
            <v>25.9</v>
          </cell>
          <cell r="H2343">
            <v>47</v>
          </cell>
          <cell r="J2343">
            <v>19</v>
          </cell>
          <cell r="K2343">
            <v>4.4893617021276597</v>
          </cell>
          <cell r="L2343">
            <v>31.853281853281857</v>
          </cell>
          <cell r="M2343">
            <v>9663000000</v>
          </cell>
          <cell r="N2343">
            <v>23000000</v>
          </cell>
          <cell r="O2343">
            <v>20200000</v>
          </cell>
          <cell r="P2343">
            <v>393.7</v>
          </cell>
          <cell r="Q2343">
            <v>590000000</v>
          </cell>
          <cell r="R2343">
            <v>4335000</v>
          </cell>
          <cell r="S2343">
            <v>2796000</v>
          </cell>
          <cell r="T2343">
            <v>97.300000000000011</v>
          </cell>
          <cell r="U2343">
            <v>34411263.560061738</v>
          </cell>
          <cell r="V2343">
            <v>122200000000000</v>
          </cell>
        </row>
        <row r="2344">
          <cell r="B2344" t="str">
            <v>UB 920 x 420 x 537</v>
          </cell>
          <cell r="C2344">
            <v>536.44500000000005</v>
          </cell>
          <cell r="D2344">
            <v>68250</v>
          </cell>
          <cell r="E2344">
            <v>965</v>
          </cell>
          <cell r="F2344">
            <v>425</v>
          </cell>
          <cell r="G2344">
            <v>28.4</v>
          </cell>
          <cell r="H2344">
            <v>51.1</v>
          </cell>
          <cell r="J2344">
            <v>19</v>
          </cell>
          <cell r="K2344">
            <v>4.1585127201565557</v>
          </cell>
          <cell r="L2344">
            <v>29.04225352112676</v>
          </cell>
          <cell r="M2344">
            <v>10660000000</v>
          </cell>
          <cell r="N2344">
            <v>25270000</v>
          </cell>
          <cell r="O2344">
            <v>22080000</v>
          </cell>
          <cell r="P2344">
            <v>395.09999999999997</v>
          </cell>
          <cell r="Q2344">
            <v>655500000</v>
          </cell>
          <cell r="R2344">
            <v>4795000</v>
          </cell>
          <cell r="S2344">
            <v>3085000</v>
          </cell>
          <cell r="T2344">
            <v>98</v>
          </cell>
          <cell r="U2344">
            <v>44470971.839186639</v>
          </cell>
          <cell r="V2344">
            <v>136900000000000</v>
          </cell>
        </row>
        <row r="2345">
          <cell r="B2345" t="str">
            <v>UB 920 x 420 x 588</v>
          </cell>
          <cell r="C2345">
            <v>588.00660000000005</v>
          </cell>
          <cell r="D2345">
            <v>74810</v>
          </cell>
          <cell r="E2345">
            <v>975</v>
          </cell>
          <cell r="F2345">
            <v>427</v>
          </cell>
          <cell r="G2345">
            <v>31</v>
          </cell>
          <cell r="H2345">
            <v>55.9</v>
          </cell>
          <cell r="J2345">
            <v>19</v>
          </cell>
          <cell r="K2345">
            <v>3.8193202146690521</v>
          </cell>
          <cell r="L2345">
            <v>26.619354838709679</v>
          </cell>
          <cell r="M2345">
            <v>11810000000</v>
          </cell>
          <cell r="N2345">
            <v>27840000</v>
          </cell>
          <cell r="O2345">
            <v>24230000</v>
          </cell>
          <cell r="P2345">
            <v>397.40000000000003</v>
          </cell>
          <cell r="Q2345">
            <v>727600000</v>
          </cell>
          <cell r="R2345">
            <v>5310000</v>
          </cell>
          <cell r="S2345">
            <v>3408000</v>
          </cell>
          <cell r="T2345">
            <v>98.6</v>
          </cell>
          <cell r="U2345">
            <v>58073513.214667015</v>
          </cell>
          <cell r="V2345">
            <v>153200000000000</v>
          </cell>
        </row>
        <row r="2346">
          <cell r="B2346" t="str">
            <v>UB 920 x 420 x 656</v>
          </cell>
          <cell r="C2346">
            <v>656.5458000000001</v>
          </cell>
          <cell r="D2346">
            <v>83530</v>
          </cell>
          <cell r="E2346">
            <v>987</v>
          </cell>
          <cell r="F2346">
            <v>431</v>
          </cell>
          <cell r="G2346">
            <v>34.5</v>
          </cell>
          <cell r="H2346">
            <v>62</v>
          </cell>
          <cell r="J2346">
            <v>19</v>
          </cell>
          <cell r="K2346">
            <v>3.475806451612903</v>
          </cell>
          <cell r="L2346">
            <v>23.913043478260871</v>
          </cell>
          <cell r="M2346">
            <v>13350000000</v>
          </cell>
          <cell r="N2346">
            <v>31270000</v>
          </cell>
          <cell r="O2346">
            <v>27060000</v>
          </cell>
          <cell r="P2346">
            <v>399.79999999999995</v>
          </cell>
          <cell r="Q2346">
            <v>830400000</v>
          </cell>
          <cell r="R2346">
            <v>6022000</v>
          </cell>
          <cell r="S2346">
            <v>3853000</v>
          </cell>
          <cell r="T2346">
            <v>99.7</v>
          </cell>
          <cell r="U2346">
            <v>79503404.318329021</v>
          </cell>
          <cell r="V2346">
            <v>177600000000000</v>
          </cell>
        </row>
        <row r="2347">
          <cell r="B2347" t="str">
            <v>UB 920 x 420 x 725</v>
          </cell>
          <cell r="C2347">
            <v>725.39940000000001</v>
          </cell>
          <cell r="D2347">
            <v>92290</v>
          </cell>
          <cell r="E2347">
            <v>999</v>
          </cell>
          <cell r="F2347">
            <v>434</v>
          </cell>
          <cell r="G2347">
            <v>38.1</v>
          </cell>
          <cell r="H2347">
            <v>68.099999999999994</v>
          </cell>
          <cell r="J2347">
            <v>19</v>
          </cell>
          <cell r="K2347">
            <v>3.1864904552129225</v>
          </cell>
          <cell r="L2347">
            <v>21.648293963254591</v>
          </cell>
          <cell r="M2347">
            <v>14920000000</v>
          </cell>
          <cell r="N2347">
            <v>34740000</v>
          </cell>
          <cell r="O2347">
            <v>29880000</v>
          </cell>
          <cell r="P2347">
            <v>402.1</v>
          </cell>
          <cell r="Q2347">
            <v>932000000</v>
          </cell>
          <cell r="R2347">
            <v>6734000</v>
          </cell>
          <cell r="S2347">
            <v>4295000</v>
          </cell>
          <cell r="T2347">
            <v>100.5</v>
          </cell>
          <cell r="U2347">
            <v>105655716.77159616</v>
          </cell>
          <cell r="V2347">
            <v>201900000000000</v>
          </cell>
        </row>
        <row r="2348">
          <cell r="B2348" t="str">
            <v>UB 920 x 420 x 787</v>
          </cell>
          <cell r="C2348">
            <v>787.57200000000012</v>
          </cell>
          <cell r="D2348">
            <v>100200</v>
          </cell>
          <cell r="E2348">
            <v>1011</v>
          </cell>
          <cell r="F2348">
            <v>437</v>
          </cell>
          <cell r="G2348">
            <v>40.9</v>
          </cell>
          <cell r="H2348">
            <v>73.900000000000006</v>
          </cell>
          <cell r="J2348">
            <v>19</v>
          </cell>
          <cell r="K2348">
            <v>2.9566982408660349</v>
          </cell>
          <cell r="L2348">
            <v>20.176039119804404</v>
          </cell>
          <cell r="M2348">
            <v>16460000000</v>
          </cell>
          <cell r="N2348">
            <v>38010000</v>
          </cell>
          <cell r="O2348">
            <v>32560000</v>
          </cell>
          <cell r="P2348">
            <v>405.3</v>
          </cell>
          <cell r="Q2348">
            <v>1033000000</v>
          </cell>
          <cell r="R2348">
            <v>7425000</v>
          </cell>
          <cell r="S2348">
            <v>4728000</v>
          </cell>
          <cell r="T2348">
            <v>101.5</v>
          </cell>
          <cell r="U2348">
            <v>134284598.47482532</v>
          </cell>
          <cell r="V2348">
            <v>226800000000000</v>
          </cell>
        </row>
        <row r="2349">
          <cell r="B2349" t="str">
            <v>UB 920 x 420 x 970</v>
          </cell>
          <cell r="C2349">
            <v>971.96759999999995</v>
          </cell>
          <cell r="D2349">
            <v>123659.99999999999</v>
          </cell>
          <cell r="E2349">
            <v>1043</v>
          </cell>
          <cell r="F2349">
            <v>446</v>
          </cell>
          <cell r="G2349">
            <v>50</v>
          </cell>
          <cell r="H2349">
            <v>89.9</v>
          </cell>
          <cell r="J2349">
            <v>19</v>
          </cell>
          <cell r="K2349">
            <v>2.4805339265850943</v>
          </cell>
          <cell r="L2349">
            <v>16.504000000000001</v>
          </cell>
          <cell r="M2349">
            <v>21000000000</v>
          </cell>
          <cell r="N2349">
            <v>47660000</v>
          </cell>
          <cell r="O2349">
            <v>40270000</v>
          </cell>
          <cell r="P2349">
            <v>412.1</v>
          </cell>
          <cell r="Q2349">
            <v>1339000000</v>
          </cell>
          <cell r="R2349">
            <v>9490000</v>
          </cell>
          <cell r="S2349">
            <v>6002000</v>
          </cell>
          <cell r="T2349">
            <v>104</v>
          </cell>
          <cell r="U2349">
            <v>243220559.0529418</v>
          </cell>
          <cell r="V2349">
            <v>304000000000000</v>
          </cell>
        </row>
        <row r="2350">
          <cell r="B2350" t="str">
            <v>UB 920 x 420 x1077</v>
          </cell>
          <cell r="C2350">
            <v>1077.999</v>
          </cell>
          <cell r="D2350">
            <v>137150</v>
          </cell>
          <cell r="E2350">
            <v>1061</v>
          </cell>
          <cell r="F2350">
            <v>451</v>
          </cell>
          <cell r="G2350">
            <v>55</v>
          </cell>
          <cell r="H2350">
            <v>99.1</v>
          </cell>
          <cell r="J2350">
            <v>19</v>
          </cell>
          <cell r="K2350">
            <v>2.27547931382442</v>
          </cell>
          <cell r="L2350">
            <v>14.996363636363636</v>
          </cell>
          <cell r="M2350">
            <v>23770000000</v>
          </cell>
          <cell r="N2350">
            <v>53390000</v>
          </cell>
          <cell r="O2350">
            <v>44790000</v>
          </cell>
          <cell r="P2350">
            <v>416.3</v>
          </cell>
          <cell r="Q2350">
            <v>1527000000</v>
          </cell>
          <cell r="R2350">
            <v>10740000</v>
          </cell>
          <cell r="S2350">
            <v>6773000</v>
          </cell>
          <cell r="T2350">
            <v>105.5</v>
          </cell>
          <cell r="U2350">
            <v>325998404.53205281</v>
          </cell>
          <cell r="V2350">
            <v>350800000000000</v>
          </cell>
        </row>
        <row r="2351">
          <cell r="B2351" t="str">
            <v>UB 920 x 420 x1194</v>
          </cell>
          <cell r="C2351">
            <v>1195.8990000000001</v>
          </cell>
          <cell r="D2351">
            <v>152150</v>
          </cell>
          <cell r="E2351">
            <v>1081</v>
          </cell>
          <cell r="F2351">
            <v>457</v>
          </cell>
          <cell r="G2351">
            <v>60.5</v>
          </cell>
          <cell r="H2351">
            <v>109</v>
          </cell>
          <cell r="J2351">
            <v>19</v>
          </cell>
          <cell r="K2351">
            <v>2.096330275229358</v>
          </cell>
          <cell r="L2351">
            <v>13.636363636363637</v>
          </cell>
          <cell r="M2351">
            <v>26940000000</v>
          </cell>
          <cell r="N2351">
            <v>59830000</v>
          </cell>
          <cell r="O2351">
            <v>49830000</v>
          </cell>
          <cell r="P2351">
            <v>420.79999999999995</v>
          </cell>
          <cell r="Q2351">
            <v>1750000000</v>
          </cell>
          <cell r="R2351">
            <v>12180000</v>
          </cell>
          <cell r="S2351">
            <v>7660000</v>
          </cell>
          <cell r="T2351">
            <v>107.2</v>
          </cell>
          <cell r="U2351">
            <v>435309386.63498908</v>
          </cell>
          <cell r="V2351">
            <v>409700000000000</v>
          </cell>
        </row>
        <row r="2352">
          <cell r="B2352" t="str">
            <v>UB 920 x 420 x1269</v>
          </cell>
          <cell r="C2352">
            <v>1270.5690000000002</v>
          </cell>
          <cell r="D2352">
            <v>161650</v>
          </cell>
          <cell r="E2352">
            <v>1093</v>
          </cell>
          <cell r="F2352">
            <v>461</v>
          </cell>
          <cell r="G2352">
            <v>64</v>
          </cell>
          <cell r="H2352">
            <v>115.1</v>
          </cell>
          <cell r="J2352">
            <v>19</v>
          </cell>
          <cell r="K2352">
            <v>2.0026064291920069</v>
          </cell>
          <cell r="L2352">
            <v>12.887499999999999</v>
          </cell>
          <cell r="M2352">
            <v>29000000000</v>
          </cell>
          <cell r="N2352">
            <v>63960000</v>
          </cell>
          <cell r="O2352">
            <v>53040000</v>
          </cell>
          <cell r="P2352">
            <v>423.5</v>
          </cell>
          <cell r="Q2352">
            <v>1899000000</v>
          </cell>
          <cell r="R2352">
            <v>13130000</v>
          </cell>
          <cell r="S2352">
            <v>8237000</v>
          </cell>
          <cell r="T2352">
            <v>108.4</v>
          </cell>
          <cell r="U2352">
            <v>514493121.66618782</v>
          </cell>
          <cell r="V2352">
            <v>449700000000000</v>
          </cell>
        </row>
        <row r="2353">
          <cell r="B2353" t="str">
            <v>UB 920 x 420 x1377</v>
          </cell>
          <cell r="C2353">
            <v>1378.4082000000001</v>
          </cell>
          <cell r="D2353">
            <v>175370</v>
          </cell>
          <cell r="E2353">
            <v>1093</v>
          </cell>
          <cell r="F2353">
            <v>473</v>
          </cell>
          <cell r="G2353">
            <v>76.7</v>
          </cell>
          <cell r="H2353">
            <v>115.1</v>
          </cell>
          <cell r="J2353">
            <v>19</v>
          </cell>
          <cell r="K2353">
            <v>2.054735013032146</v>
          </cell>
          <cell r="L2353">
            <v>10.753585397653193</v>
          </cell>
          <cell r="M2353">
            <v>30340000000</v>
          </cell>
          <cell r="N2353">
            <v>67680000</v>
          </cell>
          <cell r="O2353">
            <v>55500000</v>
          </cell>
          <cell r="P2353">
            <v>415.90000000000003</v>
          </cell>
          <cell r="Q2353">
            <v>2063000000</v>
          </cell>
          <cell r="R2353">
            <v>14160000</v>
          </cell>
          <cell r="S2353">
            <v>8723000</v>
          </cell>
          <cell r="T2353">
            <v>108.5</v>
          </cell>
          <cell r="U2353">
            <v>596418825.61829698</v>
          </cell>
          <cell r="V2353">
            <v>485700000000000</v>
          </cell>
        </row>
        <row r="2354">
          <cell r="B2354" t="str">
            <v>UB 1000 x 400 x 296</v>
          </cell>
          <cell r="C2354">
            <v>296.79360000000003</v>
          </cell>
          <cell r="D2354">
            <v>37760</v>
          </cell>
          <cell r="E2354">
            <v>982</v>
          </cell>
          <cell r="F2354">
            <v>400</v>
          </cell>
          <cell r="G2354">
            <v>16.5</v>
          </cell>
          <cell r="H2354">
            <v>27.1</v>
          </cell>
          <cell r="J2354">
            <v>30</v>
          </cell>
          <cell r="K2354">
            <v>7.3800738007380069</v>
          </cell>
          <cell r="L2354">
            <v>52.593939393939394</v>
          </cell>
          <cell r="M2354">
            <v>6203000000</v>
          </cell>
          <cell r="N2354">
            <v>14260000</v>
          </cell>
          <cell r="O2354">
            <v>12630000</v>
          </cell>
          <cell r="P2354">
            <v>405.3</v>
          </cell>
          <cell r="Q2354">
            <v>289600000</v>
          </cell>
          <cell r="R2354">
            <v>2243000</v>
          </cell>
          <cell r="S2354">
            <v>1448000</v>
          </cell>
          <cell r="T2354">
            <v>87.6</v>
          </cell>
          <cell r="U2354">
            <v>7636147.1229825038</v>
          </cell>
          <cell r="V2354">
            <v>65900000000000</v>
          </cell>
        </row>
        <row r="2355">
          <cell r="B2355" t="str">
            <v>UB 1000 x 400 x 321</v>
          </cell>
          <cell r="C2355">
            <v>321.3168</v>
          </cell>
          <cell r="D2355">
            <v>40880</v>
          </cell>
          <cell r="E2355">
            <v>990</v>
          </cell>
          <cell r="F2355">
            <v>400</v>
          </cell>
          <cell r="G2355">
            <v>16.5</v>
          </cell>
          <cell r="H2355">
            <v>31</v>
          </cell>
          <cell r="J2355">
            <v>30</v>
          </cell>
          <cell r="K2355">
            <v>6.4516129032258061</v>
          </cell>
          <cell r="L2355">
            <v>52.606060606060609</v>
          </cell>
          <cell r="M2355">
            <v>6964000000</v>
          </cell>
          <cell r="N2355">
            <v>15800000</v>
          </cell>
          <cell r="O2355">
            <v>14070000</v>
          </cell>
          <cell r="P2355">
            <v>412.70000000000005</v>
          </cell>
          <cell r="Q2355">
            <v>331200000</v>
          </cell>
          <cell r="R2355">
            <v>2555000</v>
          </cell>
          <cell r="S2355">
            <v>1656000</v>
          </cell>
          <cell r="T2355">
            <v>90</v>
          </cell>
          <cell r="U2355">
            <v>10334516.949788418</v>
          </cell>
          <cell r="V2355">
            <v>76030000000000</v>
          </cell>
        </row>
        <row r="2356">
          <cell r="B2356" t="str">
            <v>UB 1000 x 400 x 371</v>
          </cell>
          <cell r="C2356">
            <v>371.62080000000003</v>
          </cell>
          <cell r="D2356">
            <v>47280</v>
          </cell>
          <cell r="E2356">
            <v>1000</v>
          </cell>
          <cell r="F2356">
            <v>400</v>
          </cell>
          <cell r="G2356">
            <v>19</v>
          </cell>
          <cell r="H2356">
            <v>36.1</v>
          </cell>
          <cell r="J2356">
            <v>30</v>
          </cell>
          <cell r="K2356">
            <v>5.5401662049861491</v>
          </cell>
          <cell r="L2356">
            <v>45.673684210526311</v>
          </cell>
          <cell r="M2356">
            <v>8137000000</v>
          </cell>
          <cell r="N2356">
            <v>18360000</v>
          </cell>
          <cell r="O2356">
            <v>16270000</v>
          </cell>
          <cell r="P2356">
            <v>414.90000000000003</v>
          </cell>
          <cell r="Q2356">
            <v>385800000</v>
          </cell>
          <cell r="R2356">
            <v>2984000</v>
          </cell>
          <cell r="S2356">
            <v>1929000</v>
          </cell>
          <cell r="T2356">
            <v>90.3</v>
          </cell>
          <cell r="U2356">
            <v>15884408.422306882</v>
          </cell>
          <cell r="V2356">
            <v>89440000000000</v>
          </cell>
        </row>
        <row r="2357">
          <cell r="B2357" t="str">
            <v>UB 1000 x 400 x 412</v>
          </cell>
          <cell r="C2357">
            <v>412.72860000000003</v>
          </cell>
          <cell r="D2357">
            <v>52510</v>
          </cell>
          <cell r="E2357">
            <v>1008</v>
          </cell>
          <cell r="F2357">
            <v>402</v>
          </cell>
          <cell r="G2357">
            <v>21.1</v>
          </cell>
          <cell r="H2357">
            <v>40</v>
          </cell>
          <cell r="J2357">
            <v>30</v>
          </cell>
          <cell r="K2357">
            <v>5.0250000000000004</v>
          </cell>
          <cell r="L2357">
            <v>41.137440758293835</v>
          </cell>
          <cell r="M2357">
            <v>9105000000</v>
          </cell>
          <cell r="N2357">
            <v>20460000</v>
          </cell>
          <cell r="O2357">
            <v>18070000</v>
          </cell>
          <cell r="P2357">
            <v>416.4</v>
          </cell>
          <cell r="Q2357">
            <v>434000000</v>
          </cell>
          <cell r="R2357">
            <v>3349000</v>
          </cell>
          <cell r="S2357">
            <v>2160000</v>
          </cell>
          <cell r="T2357">
            <v>90.9</v>
          </cell>
          <cell r="U2357">
            <v>21448778.938511219</v>
          </cell>
          <cell r="V2357">
            <v>101500000000000</v>
          </cell>
        </row>
        <row r="2358">
          <cell r="B2358" t="str">
            <v>UB 1000 x 400 x 443</v>
          </cell>
          <cell r="C2358">
            <v>443.0682000000001</v>
          </cell>
          <cell r="D2358">
            <v>56370.000000000007</v>
          </cell>
          <cell r="E2358">
            <v>1012</v>
          </cell>
          <cell r="F2358">
            <v>402</v>
          </cell>
          <cell r="G2358">
            <v>23.6</v>
          </cell>
          <cell r="H2358">
            <v>41.9</v>
          </cell>
          <cell r="J2358">
            <v>30</v>
          </cell>
          <cell r="K2358">
            <v>4.7971360381861574</v>
          </cell>
          <cell r="L2358">
            <v>36.788135593220339</v>
          </cell>
          <cell r="M2358">
            <v>9665000000</v>
          </cell>
          <cell r="N2358">
            <v>21780000</v>
          </cell>
          <cell r="O2358">
            <v>19100000</v>
          </cell>
          <cell r="P2358">
            <v>414.09999999999997</v>
          </cell>
          <cell r="Q2358">
            <v>455000000</v>
          </cell>
          <cell r="R2358">
            <v>3529000</v>
          </cell>
          <cell r="S2358">
            <v>2264000</v>
          </cell>
          <cell r="T2358">
            <v>89.800000000000011</v>
          </cell>
          <cell r="U2358">
            <v>25434714.879058108</v>
          </cell>
          <cell r="V2358">
            <v>106700000000000</v>
          </cell>
        </row>
        <row r="2359">
          <cell r="B2359" t="str">
            <v>UB 1000 x 400 x 483</v>
          </cell>
          <cell r="C2359">
            <v>483.46860000000004</v>
          </cell>
          <cell r="D2359">
            <v>61510</v>
          </cell>
          <cell r="E2359">
            <v>1020</v>
          </cell>
          <cell r="F2359">
            <v>404</v>
          </cell>
          <cell r="G2359">
            <v>25.4</v>
          </cell>
          <cell r="H2359">
            <v>46</v>
          </cell>
          <cell r="J2359">
            <v>30</v>
          </cell>
          <cell r="K2359">
            <v>4.3913043478260869</v>
          </cell>
          <cell r="L2359">
            <v>34.173228346456696</v>
          </cell>
          <cell r="M2359">
            <v>10670000000</v>
          </cell>
          <cell r="N2359">
            <v>23920000</v>
          </cell>
          <cell r="O2359">
            <v>20930000</v>
          </cell>
          <cell r="P2359">
            <v>416.59999999999997</v>
          </cell>
          <cell r="Q2359">
            <v>507100000</v>
          </cell>
          <cell r="R2359">
            <v>3919000</v>
          </cell>
          <cell r="S2359">
            <v>2510000</v>
          </cell>
          <cell r="T2359">
            <v>90.8</v>
          </cell>
          <cell r="U2359">
            <v>33068031.701991688</v>
          </cell>
          <cell r="V2359">
            <v>119900000000000</v>
          </cell>
        </row>
        <row r="2360">
          <cell r="B2360" t="str">
            <v>UB 1000 x 400 x 539</v>
          </cell>
          <cell r="C2360">
            <v>540.13920000000007</v>
          </cell>
          <cell r="D2360">
            <v>68720</v>
          </cell>
          <cell r="E2360">
            <v>1030</v>
          </cell>
          <cell r="F2360">
            <v>407</v>
          </cell>
          <cell r="G2360">
            <v>28.4</v>
          </cell>
          <cell r="H2360">
            <v>51.1</v>
          </cell>
          <cell r="J2360">
            <v>30</v>
          </cell>
          <cell r="K2360">
            <v>3.9823874755381605</v>
          </cell>
          <cell r="L2360">
            <v>30.556338028169016</v>
          </cell>
          <cell r="M2360">
            <v>12030000000</v>
          </cell>
          <cell r="N2360">
            <v>26820000</v>
          </cell>
          <cell r="O2360">
            <v>23350000</v>
          </cell>
          <cell r="P2360">
            <v>418.29999999999995</v>
          </cell>
          <cell r="Q2360">
            <v>576300000</v>
          </cell>
          <cell r="R2360">
            <v>4436000</v>
          </cell>
          <cell r="S2360">
            <v>2832000</v>
          </cell>
          <cell r="T2360">
            <v>91.6</v>
          </cell>
          <cell r="U2360">
            <v>45295768.476040274</v>
          </cell>
          <cell r="V2360">
            <v>137600000000000</v>
          </cell>
        </row>
        <row r="2361">
          <cell r="B2361" t="str">
            <v>UB 1000 x 400 x 554</v>
          </cell>
          <cell r="C2361">
            <v>554.75880000000006</v>
          </cell>
          <cell r="D2361">
            <v>70580</v>
          </cell>
          <cell r="E2361">
            <v>1032</v>
          </cell>
          <cell r="F2361">
            <v>408</v>
          </cell>
          <cell r="G2361">
            <v>29.5</v>
          </cell>
          <cell r="H2361">
            <v>52</v>
          </cell>
          <cell r="J2361">
            <v>30</v>
          </cell>
          <cell r="K2361">
            <v>3.9230769230769229</v>
          </cell>
          <cell r="L2361">
            <v>29.423728813559322</v>
          </cell>
          <cell r="M2361">
            <v>12320000000</v>
          </cell>
          <cell r="N2361">
            <v>27500000</v>
          </cell>
          <cell r="O2361">
            <v>23880000</v>
          </cell>
          <cell r="P2361">
            <v>417.9</v>
          </cell>
          <cell r="Q2361">
            <v>591000000</v>
          </cell>
          <cell r="R2361">
            <v>4547000</v>
          </cell>
          <cell r="S2361">
            <v>2897000</v>
          </cell>
          <cell r="T2361">
            <v>91.5</v>
          </cell>
          <cell r="U2361">
            <v>48341084.933742419</v>
          </cell>
          <cell r="V2361">
            <v>141300000000000</v>
          </cell>
        </row>
        <row r="2362">
          <cell r="B2362" t="str">
            <v>UB 1000 x 400 x 591</v>
          </cell>
          <cell r="C2362">
            <v>591.62220000000002</v>
          </cell>
          <cell r="D2362">
            <v>75270</v>
          </cell>
          <cell r="E2362">
            <v>1040</v>
          </cell>
          <cell r="F2362">
            <v>409</v>
          </cell>
          <cell r="G2362">
            <v>31</v>
          </cell>
          <cell r="H2362">
            <v>55.9</v>
          </cell>
          <cell r="J2362">
            <v>30</v>
          </cell>
          <cell r="K2362">
            <v>3.6583184257602861</v>
          </cell>
          <cell r="L2362">
            <v>28.006451612903227</v>
          </cell>
          <cell r="M2362">
            <v>13310000000</v>
          </cell>
          <cell r="N2362">
            <v>29530000</v>
          </cell>
          <cell r="O2362">
            <v>25600000</v>
          </cell>
          <cell r="P2362">
            <v>420.5</v>
          </cell>
          <cell r="Q2362">
            <v>640100000</v>
          </cell>
          <cell r="R2362">
            <v>4916000</v>
          </cell>
          <cell r="S2362">
            <v>3130000</v>
          </cell>
          <cell r="T2362">
            <v>92.2</v>
          </cell>
          <cell r="U2362">
            <v>58955838.641573176</v>
          </cell>
          <cell r="V2362">
            <v>154300000000000</v>
          </cell>
        </row>
        <row r="2363">
          <cell r="B2363" t="str">
            <v>UB 1000 x 400 x 642</v>
          </cell>
          <cell r="C2363">
            <v>642.6336</v>
          </cell>
          <cell r="D2363">
            <v>81760</v>
          </cell>
          <cell r="E2363">
            <v>1048</v>
          </cell>
          <cell r="F2363">
            <v>412</v>
          </cell>
          <cell r="G2363">
            <v>34</v>
          </cell>
          <cell r="H2363">
            <v>60</v>
          </cell>
          <cell r="J2363">
            <v>30</v>
          </cell>
          <cell r="K2363">
            <v>3.4333333333333331</v>
          </cell>
          <cell r="L2363">
            <v>25.529411764705884</v>
          </cell>
          <cell r="M2363">
            <v>14510000000</v>
          </cell>
          <cell r="N2363">
            <v>32100000</v>
          </cell>
          <cell r="O2363">
            <v>27680000</v>
          </cell>
          <cell r="P2363">
            <v>421.2</v>
          </cell>
          <cell r="Q2363">
            <v>702800000</v>
          </cell>
          <cell r="R2363">
            <v>5379000</v>
          </cell>
          <cell r="S2363">
            <v>3412000</v>
          </cell>
          <cell r="T2363">
            <v>92.699999999999989</v>
          </cell>
          <cell r="U2363">
            <v>73817865.093941629</v>
          </cell>
          <cell r="V2363">
            <v>170700000000000</v>
          </cell>
        </row>
        <row r="2364">
          <cell r="B2364" t="str">
            <v>UB 1000 x 400 x 748</v>
          </cell>
          <cell r="C2364">
            <v>749.37240000000008</v>
          </cell>
          <cell r="D2364">
            <v>95340</v>
          </cell>
          <cell r="E2364">
            <v>1068</v>
          </cell>
          <cell r="F2364">
            <v>417</v>
          </cell>
          <cell r="G2364">
            <v>39</v>
          </cell>
          <cell r="H2364">
            <v>70</v>
          </cell>
          <cell r="J2364">
            <v>30</v>
          </cell>
          <cell r="K2364">
            <v>2.9785714285714286</v>
          </cell>
          <cell r="L2364">
            <v>22.256410256410255</v>
          </cell>
          <cell r="M2364">
            <v>17320000000</v>
          </cell>
          <cell r="N2364">
            <v>37880000</v>
          </cell>
          <cell r="O2364">
            <v>32430000</v>
          </cell>
          <cell r="P2364">
            <v>426.2</v>
          </cell>
          <cell r="Q2364">
            <v>851100000</v>
          </cell>
          <cell r="R2364">
            <v>6459000</v>
          </cell>
          <cell r="S2364">
            <v>4082000</v>
          </cell>
          <cell r="T2364">
            <v>94.5</v>
          </cell>
          <cell r="U2364">
            <v>115547099.56564899</v>
          </cell>
          <cell r="V2364">
            <v>210600000000000</v>
          </cell>
        </row>
        <row r="2365">
          <cell r="B2365" t="str">
            <v>UB 1000 x 400 x 883</v>
          </cell>
          <cell r="C2365">
            <v>884.25000000000011</v>
          </cell>
          <cell r="D2365">
            <v>112500</v>
          </cell>
          <cell r="E2365">
            <v>1092</v>
          </cell>
          <cell r="F2365">
            <v>424</v>
          </cell>
          <cell r="G2365">
            <v>45.5</v>
          </cell>
          <cell r="H2365">
            <v>82</v>
          </cell>
          <cell r="J2365">
            <v>30</v>
          </cell>
          <cell r="K2365">
            <v>2.5853658536585367</v>
          </cell>
          <cell r="L2365">
            <v>19.076923076923077</v>
          </cell>
          <cell r="M2365">
            <v>20960000000</v>
          </cell>
          <cell r="N2365">
            <v>45260000</v>
          </cell>
          <cell r="O2365">
            <v>38390000</v>
          </cell>
          <cell r="P2365">
            <v>431.59999999999997</v>
          </cell>
          <cell r="Q2365">
            <v>1050000000</v>
          </cell>
          <cell r="R2365">
            <v>7874000</v>
          </cell>
          <cell r="S2365">
            <v>4952000</v>
          </cell>
          <cell r="T2365">
            <v>96.6</v>
          </cell>
          <cell r="U2365">
            <v>185175982.91004521</v>
          </cell>
          <cell r="V2365">
            <v>265700000000000</v>
          </cell>
        </row>
        <row r="2366">
          <cell r="B2366" t="str">
            <v>UB 1000 x 400 x 976</v>
          </cell>
          <cell r="C2366">
            <v>976.99800000000005</v>
          </cell>
          <cell r="D2366">
            <v>124300</v>
          </cell>
          <cell r="E2366">
            <v>1108</v>
          </cell>
          <cell r="F2366">
            <v>428</v>
          </cell>
          <cell r="G2366">
            <v>50</v>
          </cell>
          <cell r="H2366">
            <v>89.9</v>
          </cell>
          <cell r="J2366">
            <v>30</v>
          </cell>
          <cell r="K2366">
            <v>2.3804226918798665</v>
          </cell>
          <cell r="L2366">
            <v>17.364000000000001</v>
          </cell>
          <cell r="M2366">
            <v>23490000000</v>
          </cell>
          <cell r="N2366">
            <v>50300000</v>
          </cell>
          <cell r="O2366">
            <v>42400000</v>
          </cell>
          <cell r="P2366">
            <v>435</v>
          </cell>
          <cell r="Q2366">
            <v>1185000000</v>
          </cell>
          <cell r="R2366">
            <v>8839000</v>
          </cell>
          <cell r="S2366">
            <v>5538000</v>
          </cell>
          <cell r="T2366">
            <v>97.699999999999989</v>
          </cell>
          <cell r="U2366">
            <v>244199223.0024958</v>
          </cell>
          <cell r="V2366">
            <v>304400000000000</v>
          </cell>
        </row>
        <row r="2367">
          <cell r="B2367" t="str">
            <v>UB 1016 x 305 x 222</v>
          </cell>
          <cell r="C2367">
            <v>222.28080000000003</v>
          </cell>
          <cell r="D2367">
            <v>28280</v>
          </cell>
          <cell r="E2367">
            <v>970</v>
          </cell>
          <cell r="F2367">
            <v>300</v>
          </cell>
          <cell r="G2367">
            <v>16</v>
          </cell>
          <cell r="H2367">
            <v>21.1</v>
          </cell>
          <cell r="J2367">
            <v>30</v>
          </cell>
          <cell r="K2367">
            <v>7.1090047393364921</v>
          </cell>
          <cell r="L2367">
            <v>54.237499999999997</v>
          </cell>
          <cell r="M2367">
            <v>4077000000</v>
          </cell>
          <cell r="N2367">
            <v>9803000</v>
          </cell>
          <cell r="O2367">
            <v>8405000</v>
          </cell>
          <cell r="P2367">
            <v>379.7</v>
          </cell>
          <cell r="Q2367">
            <v>95460000</v>
          </cell>
          <cell r="R2367">
            <v>1020000</v>
          </cell>
          <cell r="S2367">
            <v>636400</v>
          </cell>
          <cell r="T2367">
            <v>58.099999999999994</v>
          </cell>
          <cell r="U2367">
            <v>3900049.6644363506</v>
          </cell>
          <cell r="V2367">
            <v>21370000000000</v>
          </cell>
        </row>
        <row r="2368">
          <cell r="B2368" t="str">
            <v>UB 1016 x 305 x 249</v>
          </cell>
          <cell r="C2368">
            <v>249.00480000000002</v>
          </cell>
          <cell r="D2368">
            <v>31680</v>
          </cell>
          <cell r="E2368">
            <v>980</v>
          </cell>
          <cell r="F2368">
            <v>300</v>
          </cell>
          <cell r="G2368">
            <v>16.5</v>
          </cell>
          <cell r="H2368">
            <v>26</v>
          </cell>
          <cell r="J2368">
            <v>30</v>
          </cell>
          <cell r="K2368">
            <v>5.7692307692307692</v>
          </cell>
          <cell r="L2368">
            <v>52.606060606060609</v>
          </cell>
          <cell r="M2368">
            <v>4811000000</v>
          </cell>
          <cell r="N2368">
            <v>11350000</v>
          </cell>
          <cell r="O2368">
            <v>9818000</v>
          </cell>
          <cell r="P2368">
            <v>389.7</v>
          </cell>
          <cell r="Q2368">
            <v>117500000</v>
          </cell>
          <cell r="R2368">
            <v>1245000</v>
          </cell>
          <cell r="S2368">
            <v>783600</v>
          </cell>
          <cell r="T2368">
            <v>60.9</v>
          </cell>
          <cell r="U2368">
            <v>5819591.3753341027</v>
          </cell>
          <cell r="V2368">
            <v>26620000000000</v>
          </cell>
        </row>
        <row r="2369">
          <cell r="B2369" t="str">
            <v>UB 1016 x 305 x 272</v>
          </cell>
          <cell r="C2369">
            <v>272.58480000000003</v>
          </cell>
          <cell r="D2369">
            <v>34680</v>
          </cell>
          <cell r="E2369">
            <v>990</v>
          </cell>
          <cell r="F2369">
            <v>300</v>
          </cell>
          <cell r="G2369">
            <v>16.5</v>
          </cell>
          <cell r="H2369">
            <v>31</v>
          </cell>
          <cell r="J2369">
            <v>30</v>
          </cell>
          <cell r="K2369">
            <v>4.838709677419355</v>
          </cell>
          <cell r="L2369">
            <v>52.606060606060609</v>
          </cell>
          <cell r="M2369">
            <v>5538000000</v>
          </cell>
          <cell r="N2369">
            <v>12820000</v>
          </cell>
          <cell r="O2369">
            <v>11190000</v>
          </cell>
          <cell r="P2369">
            <v>399.6</v>
          </cell>
          <cell r="Q2369">
            <v>140000000</v>
          </cell>
          <cell r="R2369">
            <v>1470000</v>
          </cell>
          <cell r="S2369">
            <v>933600</v>
          </cell>
          <cell r="T2369">
            <v>63.5</v>
          </cell>
          <cell r="U2369">
            <v>8348450.2831217507</v>
          </cell>
          <cell r="V2369">
            <v>32070000000000</v>
          </cell>
        </row>
        <row r="2370">
          <cell r="B2370" t="str">
            <v>UB 1016 x 305 x 314</v>
          </cell>
          <cell r="C2370">
            <v>314.71440000000001</v>
          </cell>
          <cell r="D2370">
            <v>40040</v>
          </cell>
          <cell r="E2370">
            <v>1000</v>
          </cell>
          <cell r="F2370">
            <v>300</v>
          </cell>
          <cell r="G2370">
            <v>19.100000000000001</v>
          </cell>
          <cell r="H2370">
            <v>35.9</v>
          </cell>
          <cell r="J2370">
            <v>30</v>
          </cell>
          <cell r="K2370">
            <v>4.1782729805013927</v>
          </cell>
          <cell r="L2370">
            <v>45.455497382198949</v>
          </cell>
          <cell r="M2370">
            <v>6442000000</v>
          </cell>
          <cell r="N2370">
            <v>14850000</v>
          </cell>
          <cell r="O2370">
            <v>12880000</v>
          </cell>
          <cell r="P2370">
            <v>401.1</v>
          </cell>
          <cell r="Q2370">
            <v>162300000</v>
          </cell>
          <cell r="R2370">
            <v>1713000</v>
          </cell>
          <cell r="S2370">
            <v>1082000</v>
          </cell>
          <cell r="T2370">
            <v>63.7</v>
          </cell>
          <cell r="U2370">
            <v>12636658.009236358</v>
          </cell>
          <cell r="V2370">
            <v>37540000000000</v>
          </cell>
        </row>
        <row r="2371">
          <cell r="B2371" t="str">
            <v>UB 1016 x 305 x 350</v>
          </cell>
          <cell r="C2371">
            <v>349.84860000000003</v>
          </cell>
          <cell r="D2371">
            <v>44510</v>
          </cell>
          <cell r="E2371">
            <v>1008</v>
          </cell>
          <cell r="F2371">
            <v>302</v>
          </cell>
          <cell r="G2371">
            <v>21.1</v>
          </cell>
          <cell r="H2371">
            <v>40</v>
          </cell>
          <cell r="J2371">
            <v>30</v>
          </cell>
          <cell r="K2371">
            <v>3.7749999999999999</v>
          </cell>
          <cell r="L2371">
            <v>41.137440758293835</v>
          </cell>
          <cell r="M2371">
            <v>7230000000</v>
          </cell>
          <cell r="N2371">
            <v>16590000</v>
          </cell>
          <cell r="O2371">
            <v>14340000</v>
          </cell>
          <cell r="P2371">
            <v>403</v>
          </cell>
          <cell r="Q2371">
            <v>184600000</v>
          </cell>
          <cell r="R2371">
            <v>1941000</v>
          </cell>
          <cell r="S2371">
            <v>1223000</v>
          </cell>
          <cell r="T2371">
            <v>64.400000000000006</v>
          </cell>
          <cell r="U2371">
            <v>17182112.271844555</v>
          </cell>
          <cell r="V2371">
            <v>43020000000000</v>
          </cell>
        </row>
        <row r="2372">
          <cell r="B2372" t="str">
            <v>UB 1016 x 305 x 393</v>
          </cell>
          <cell r="C2372">
            <v>393.15720000000005</v>
          </cell>
          <cell r="D2372">
            <v>50020</v>
          </cell>
          <cell r="E2372">
            <v>1016</v>
          </cell>
          <cell r="F2372">
            <v>303</v>
          </cell>
          <cell r="G2372">
            <v>24.4</v>
          </cell>
          <cell r="H2372">
            <v>43.9</v>
          </cell>
          <cell r="J2372">
            <v>30</v>
          </cell>
          <cell r="K2372">
            <v>3.4510250569476084</v>
          </cell>
          <cell r="L2372">
            <v>35.581967213114758</v>
          </cell>
          <cell r="M2372">
            <v>8077000000</v>
          </cell>
          <cell r="N2372">
            <v>18540000</v>
          </cell>
          <cell r="O2372">
            <v>15900000</v>
          </cell>
          <cell r="P2372">
            <v>401.8</v>
          </cell>
          <cell r="Q2372">
            <v>205000000</v>
          </cell>
          <cell r="R2372">
            <v>2168000</v>
          </cell>
          <cell r="S2372">
            <v>1353000</v>
          </cell>
          <cell r="T2372">
            <v>64</v>
          </cell>
          <cell r="U2372">
            <v>23296653.355814625</v>
          </cell>
          <cell r="V2372">
            <v>48080000000000</v>
          </cell>
        </row>
        <row r="2373">
          <cell r="B2373" t="str">
            <v>UB 1016 x 305 x 415</v>
          </cell>
          <cell r="C2373">
            <v>415.55820000000011</v>
          </cell>
          <cell r="D2373">
            <v>52870.000000000007</v>
          </cell>
          <cell r="E2373">
            <v>1020</v>
          </cell>
          <cell r="F2373">
            <v>304</v>
          </cell>
          <cell r="G2373">
            <v>26</v>
          </cell>
          <cell r="H2373">
            <v>46</v>
          </cell>
          <cell r="J2373">
            <v>30</v>
          </cell>
          <cell r="K2373">
            <v>3.3043478260869565</v>
          </cell>
          <cell r="L2373">
            <v>33.384615384615387</v>
          </cell>
          <cell r="M2373">
            <v>8531000000</v>
          </cell>
          <cell r="N2373">
            <v>19570000</v>
          </cell>
          <cell r="O2373">
            <v>16730000</v>
          </cell>
          <cell r="P2373">
            <v>401.70000000000005</v>
          </cell>
          <cell r="Q2373">
            <v>217100000</v>
          </cell>
          <cell r="R2373">
            <v>2298000</v>
          </cell>
          <cell r="S2373">
            <v>1428000</v>
          </cell>
          <cell r="T2373">
            <v>64.099999999999994</v>
          </cell>
          <cell r="U2373">
            <v>27038376.587893937</v>
          </cell>
          <cell r="V2373">
            <v>51080000000000</v>
          </cell>
        </row>
        <row r="2374">
          <cell r="B2374" t="str">
            <v>UB 1016 x 305 x 438</v>
          </cell>
          <cell r="C2374">
            <v>437.2518</v>
          </cell>
          <cell r="D2374">
            <v>55629.999999999993</v>
          </cell>
          <cell r="E2374">
            <v>1026</v>
          </cell>
          <cell r="F2374">
            <v>305</v>
          </cell>
          <cell r="G2374">
            <v>26.9</v>
          </cell>
          <cell r="H2374">
            <v>49</v>
          </cell>
          <cell r="J2374">
            <v>30</v>
          </cell>
          <cell r="K2374">
            <v>3.1122448979591835</v>
          </cell>
          <cell r="L2374">
            <v>32.267657992565056</v>
          </cell>
          <cell r="M2374">
            <v>9092000000</v>
          </cell>
          <cell r="N2374">
            <v>20750000</v>
          </cell>
          <cell r="O2374">
            <v>17720000</v>
          </cell>
          <cell r="P2374">
            <v>404.3</v>
          </cell>
          <cell r="Q2374">
            <v>233600000</v>
          </cell>
          <cell r="R2374">
            <v>2463000</v>
          </cell>
          <cell r="S2374">
            <v>1531000</v>
          </cell>
          <cell r="T2374">
            <v>64.800000000000011</v>
          </cell>
          <cell r="U2374">
            <v>31817882.482939459</v>
          </cell>
          <cell r="V2374">
            <v>55290000000000</v>
          </cell>
        </row>
        <row r="2375">
          <cell r="B2375" t="str">
            <v>UB 1016 x 305 x 494</v>
          </cell>
          <cell r="C2375">
            <v>494.47260000000006</v>
          </cell>
          <cell r="D2375">
            <v>62910</v>
          </cell>
          <cell r="E2375">
            <v>1036</v>
          </cell>
          <cell r="F2375">
            <v>309</v>
          </cell>
          <cell r="G2375">
            <v>31</v>
          </cell>
          <cell r="H2375">
            <v>54</v>
          </cell>
          <cell r="J2375">
            <v>30</v>
          </cell>
          <cell r="K2375">
            <v>2.8611111111111112</v>
          </cell>
          <cell r="L2375">
            <v>28</v>
          </cell>
          <cell r="M2375">
            <v>10280000000</v>
          </cell>
          <cell r="N2375">
            <v>23410000</v>
          </cell>
          <cell r="O2375">
            <v>19840000</v>
          </cell>
          <cell r="P2375">
            <v>404.20000000000005</v>
          </cell>
          <cell r="Q2375">
            <v>268200000</v>
          </cell>
          <cell r="R2375">
            <v>2818000</v>
          </cell>
          <cell r="S2375">
            <v>1736000</v>
          </cell>
          <cell r="T2375">
            <v>65.3</v>
          </cell>
          <cell r="U2375">
            <v>43955720.979134686</v>
          </cell>
          <cell r="V2375">
            <v>64010000000000</v>
          </cell>
        </row>
        <row r="2376">
          <cell r="B2376" t="str">
            <v>UB 1016 x 305 x 584</v>
          </cell>
          <cell r="C2376">
            <v>584.54820000000007</v>
          </cell>
          <cell r="D2376">
            <v>74370</v>
          </cell>
          <cell r="E2376">
            <v>1056</v>
          </cell>
          <cell r="F2376">
            <v>314</v>
          </cell>
          <cell r="G2376">
            <v>36</v>
          </cell>
          <cell r="H2376">
            <v>64</v>
          </cell>
          <cell r="J2376">
            <v>30</v>
          </cell>
          <cell r="K2376">
            <v>2.453125</v>
          </cell>
          <cell r="L2376">
            <v>24.111111111111111</v>
          </cell>
          <cell r="M2376">
            <v>12460000000</v>
          </cell>
          <cell r="N2376">
            <v>28040000</v>
          </cell>
          <cell r="O2376">
            <v>23600000</v>
          </cell>
          <cell r="P2376">
            <v>409.3</v>
          </cell>
          <cell r="Q2376">
            <v>334300000</v>
          </cell>
          <cell r="R2376">
            <v>3475000</v>
          </cell>
          <cell r="S2376">
            <v>2130000</v>
          </cell>
          <cell r="T2376">
            <v>67</v>
          </cell>
          <cell r="U2376">
            <v>71538737.676956147</v>
          </cell>
          <cell r="V2376">
            <v>81240000000000</v>
          </cell>
        </row>
        <row r="2377">
          <cell r="B2377" t="str">
            <v>UB 1100 x 400 x 343</v>
          </cell>
          <cell r="C2377">
            <v>346.39020000000005</v>
          </cell>
          <cell r="D2377">
            <v>44070</v>
          </cell>
          <cell r="E2377">
            <v>1090</v>
          </cell>
          <cell r="F2377">
            <v>400</v>
          </cell>
          <cell r="G2377">
            <v>18</v>
          </cell>
          <cell r="H2377">
            <v>31</v>
          </cell>
          <cell r="J2377">
            <v>30</v>
          </cell>
          <cell r="K2377">
            <v>6.4516129032258061</v>
          </cell>
          <cell r="L2377">
            <v>53.777777777777779</v>
          </cell>
          <cell r="M2377">
            <v>8783600000</v>
          </cell>
          <cell r="N2377">
            <v>18280000</v>
          </cell>
          <cell r="O2377">
            <v>16110000</v>
          </cell>
          <cell r="P2377">
            <v>446.4</v>
          </cell>
          <cell r="Q2377">
            <v>331300000</v>
          </cell>
          <cell r="R2377">
            <v>2575000</v>
          </cell>
          <cell r="S2377">
            <v>1657000</v>
          </cell>
          <cell r="T2377">
            <v>86.7</v>
          </cell>
          <cell r="U2377">
            <v>11048129.88601597</v>
          </cell>
          <cell r="V2377">
            <v>92910000000000</v>
          </cell>
        </row>
        <row r="2378">
          <cell r="B2378" t="str">
            <v>UB 1100 x 400 x 390</v>
          </cell>
          <cell r="C2378">
            <v>394.02180000000004</v>
          </cell>
          <cell r="D2378">
            <v>50130</v>
          </cell>
          <cell r="E2378">
            <v>1100</v>
          </cell>
          <cell r="F2378">
            <v>400</v>
          </cell>
          <cell r="G2378">
            <v>20</v>
          </cell>
          <cell r="H2378">
            <v>36</v>
          </cell>
          <cell r="J2378">
            <v>30</v>
          </cell>
          <cell r="K2378">
            <v>5.5555555555555554</v>
          </cell>
          <cell r="L2378">
            <v>48.4</v>
          </cell>
          <cell r="M2378">
            <v>10163000000</v>
          </cell>
          <cell r="N2378">
            <v>21000000</v>
          </cell>
          <cell r="O2378">
            <v>18480000</v>
          </cell>
          <cell r="P2378">
            <v>450.20000000000005</v>
          </cell>
          <cell r="Q2378">
            <v>384900000</v>
          </cell>
          <cell r="R2378">
            <v>2995000</v>
          </cell>
          <cell r="S2378">
            <v>1924000</v>
          </cell>
          <cell r="T2378">
            <v>87.6</v>
          </cell>
          <cell r="U2378">
            <v>16492331.664202411</v>
          </cell>
          <cell r="V2378">
            <v>108900000000000</v>
          </cell>
        </row>
        <row r="2379">
          <cell r="B2379" t="str">
            <v>UB 1100 x 400 x 433</v>
          </cell>
          <cell r="C2379">
            <v>436.54440000000005</v>
          </cell>
          <cell r="D2379">
            <v>55540</v>
          </cell>
          <cell r="E2379">
            <v>1108</v>
          </cell>
          <cell r="F2379">
            <v>402</v>
          </cell>
          <cell r="G2379">
            <v>22</v>
          </cell>
          <cell r="H2379">
            <v>40</v>
          </cell>
          <cell r="J2379">
            <v>30</v>
          </cell>
          <cell r="K2379">
            <v>5.0250000000000004</v>
          </cell>
          <cell r="L2379">
            <v>44</v>
          </cell>
          <cell r="M2379">
            <v>11365000000</v>
          </cell>
          <cell r="N2379">
            <v>23380000</v>
          </cell>
          <cell r="O2379">
            <v>20510000</v>
          </cell>
          <cell r="P2379">
            <v>452.29999999999995</v>
          </cell>
          <cell r="Q2379">
            <v>434300000</v>
          </cell>
          <cell r="R2379">
            <v>3370000</v>
          </cell>
          <cell r="S2379">
            <v>2160000</v>
          </cell>
          <cell r="T2379">
            <v>88.5</v>
          </cell>
          <cell r="U2379">
            <v>22292683.383184314</v>
          </cell>
          <cell r="V2379">
            <v>123800000000000</v>
          </cell>
        </row>
        <row r="2380">
          <cell r="B2380" t="str">
            <v>UB 1100 x 400 x 499</v>
          </cell>
          <cell r="C2380">
            <v>502.64700000000005</v>
          </cell>
          <cell r="D2380">
            <v>63950</v>
          </cell>
          <cell r="E2380">
            <v>1118</v>
          </cell>
          <cell r="F2380">
            <v>405</v>
          </cell>
          <cell r="G2380">
            <v>26</v>
          </cell>
          <cell r="H2380">
            <v>45</v>
          </cell>
          <cell r="J2380">
            <v>30</v>
          </cell>
          <cell r="K2380">
            <v>4.5</v>
          </cell>
          <cell r="L2380">
            <v>37.230769230769234</v>
          </cell>
          <cell r="M2380">
            <v>13050000000</v>
          </cell>
          <cell r="N2380">
            <v>26820000</v>
          </cell>
          <cell r="O2380">
            <v>23340000</v>
          </cell>
          <cell r="P2380">
            <v>451.70000000000005</v>
          </cell>
          <cell r="Q2380">
            <v>500100000</v>
          </cell>
          <cell r="R2380">
            <v>3879000</v>
          </cell>
          <cell r="S2380">
            <v>2469000</v>
          </cell>
          <cell r="T2380">
            <v>88.4</v>
          </cell>
          <cell r="U2380">
            <v>32535329.484226894</v>
          </cell>
          <cell r="V2380">
            <v>143900000000000</v>
          </cell>
        </row>
        <row r="2381">
          <cell r="B2381" t="str">
            <v>UB 1100 x 400 x 548</v>
          </cell>
          <cell r="C2381">
            <v>552.16500000000008</v>
          </cell>
          <cell r="D2381">
            <v>70250</v>
          </cell>
          <cell r="E2381">
            <v>1128</v>
          </cell>
          <cell r="F2381">
            <v>407</v>
          </cell>
          <cell r="G2381">
            <v>28</v>
          </cell>
          <cell r="H2381">
            <v>50</v>
          </cell>
          <cell r="J2381">
            <v>30</v>
          </cell>
          <cell r="K2381">
            <v>4.07</v>
          </cell>
          <cell r="L2381">
            <v>34.571428571428569</v>
          </cell>
          <cell r="M2381">
            <v>14566000000</v>
          </cell>
          <cell r="N2381">
            <v>29730000</v>
          </cell>
          <cell r="O2381">
            <v>25820000</v>
          </cell>
          <cell r="P2381">
            <v>455.3</v>
          </cell>
          <cell r="Q2381">
            <v>564100000</v>
          </cell>
          <cell r="R2381">
            <v>4358000</v>
          </cell>
          <cell r="S2381">
            <v>2771000</v>
          </cell>
          <cell r="T2381">
            <v>89.600000000000009</v>
          </cell>
          <cell r="U2381">
            <v>43446671.99553898</v>
          </cell>
          <cell r="V2381">
            <v>163800000000000</v>
          </cell>
        </row>
        <row r="2382">
          <cell r="B2382" t="str">
            <v>UB 1100 x 400 x 607</v>
          </cell>
          <cell r="C2382">
            <v>611.03640000000007</v>
          </cell>
          <cell r="D2382">
            <v>77740</v>
          </cell>
          <cell r="E2382">
            <v>1138</v>
          </cell>
          <cell r="F2382">
            <v>410</v>
          </cell>
          <cell r="G2382">
            <v>31</v>
          </cell>
          <cell r="H2382">
            <v>55</v>
          </cell>
          <cell r="J2382">
            <v>30</v>
          </cell>
          <cell r="K2382">
            <v>3.7272727272727271</v>
          </cell>
          <cell r="L2382">
            <v>31.225806451612904</v>
          </cell>
          <cell r="M2382">
            <v>16241000000</v>
          </cell>
          <cell r="N2382">
            <v>33000000</v>
          </cell>
          <cell r="O2382">
            <v>28540000</v>
          </cell>
          <cell r="P2382">
            <v>457</v>
          </cell>
          <cell r="Q2382">
            <v>634700000</v>
          </cell>
          <cell r="R2382">
            <v>4886000</v>
          </cell>
          <cell r="S2382">
            <v>3096000</v>
          </cell>
          <cell r="T2382">
            <v>90.3</v>
          </cell>
          <cell r="U2382">
            <v>57891006.396520697</v>
          </cell>
          <cell r="V2382">
            <v>186100000000000</v>
          </cell>
        </row>
        <row r="2383">
          <cell r="B2383" t="str">
            <v>UC 152 x 152 x 23</v>
          </cell>
          <cell r="C2383">
            <v>22.951200000000004</v>
          </cell>
          <cell r="D2383">
            <v>2920</v>
          </cell>
          <cell r="E2383">
            <v>152.4</v>
          </cell>
          <cell r="F2383">
            <v>152.19999999999999</v>
          </cell>
          <cell r="G2383">
            <v>5.8</v>
          </cell>
          <cell r="H2383">
            <v>6.8</v>
          </cell>
          <cell r="J2383">
            <v>8</v>
          </cell>
          <cell r="K2383">
            <v>11.191176470588236</v>
          </cell>
          <cell r="L2383">
            <v>21.172413793103452</v>
          </cell>
          <cell r="M2383">
            <v>12500000</v>
          </cell>
          <cell r="N2383">
            <v>182000</v>
          </cell>
          <cell r="O2383">
            <v>164000</v>
          </cell>
          <cell r="P2383">
            <v>65.400000000000006</v>
          </cell>
          <cell r="Q2383">
            <v>3999000</v>
          </cell>
          <cell r="R2383">
            <v>80160</v>
          </cell>
          <cell r="S2383">
            <v>52550</v>
          </cell>
          <cell r="T2383">
            <v>37</v>
          </cell>
          <cell r="U2383">
            <v>46937.098902959428</v>
          </cell>
          <cell r="V2383">
            <v>21180000000</v>
          </cell>
        </row>
        <row r="2384">
          <cell r="B2384" t="str">
            <v>UC 152 x 152 x 30</v>
          </cell>
          <cell r="C2384">
            <v>30.1038</v>
          </cell>
          <cell r="D2384">
            <v>3829.9999999999995</v>
          </cell>
          <cell r="E2384">
            <v>157.6</v>
          </cell>
          <cell r="F2384">
            <v>152.9</v>
          </cell>
          <cell r="G2384">
            <v>6.5</v>
          </cell>
          <cell r="H2384">
            <v>9.4</v>
          </cell>
          <cell r="J2384">
            <v>8</v>
          </cell>
          <cell r="K2384">
            <v>8.1329787234042552</v>
          </cell>
          <cell r="L2384">
            <v>18.892307692307689</v>
          </cell>
          <cell r="M2384">
            <v>17480000</v>
          </cell>
          <cell r="N2384">
            <v>247700</v>
          </cell>
          <cell r="O2384">
            <v>221800</v>
          </cell>
          <cell r="P2384">
            <v>67.599999999999994</v>
          </cell>
          <cell r="Q2384">
            <v>5605000</v>
          </cell>
          <cell r="R2384">
            <v>111600</v>
          </cell>
          <cell r="S2384">
            <v>73310</v>
          </cell>
          <cell r="T2384">
            <v>38.299999999999997</v>
          </cell>
          <cell r="U2384">
            <v>106085.99498105067</v>
          </cell>
          <cell r="V2384">
            <v>30750000000</v>
          </cell>
        </row>
        <row r="2385">
          <cell r="B2385" t="str">
            <v>UC 152 x 152 x 37</v>
          </cell>
          <cell r="C2385">
            <v>37.020600000000002</v>
          </cell>
          <cell r="D2385">
            <v>4710</v>
          </cell>
          <cell r="E2385">
            <v>161.80000000000001</v>
          </cell>
          <cell r="F2385">
            <v>154.4</v>
          </cell>
          <cell r="G2385">
            <v>8</v>
          </cell>
          <cell r="H2385">
            <v>11.5</v>
          </cell>
          <cell r="J2385">
            <v>8</v>
          </cell>
          <cell r="K2385">
            <v>6.7130434782608699</v>
          </cell>
          <cell r="L2385">
            <v>15.350000000000001</v>
          </cell>
          <cell r="M2385">
            <v>22100000</v>
          </cell>
          <cell r="N2385">
            <v>308800</v>
          </cell>
          <cell r="O2385">
            <v>273200</v>
          </cell>
          <cell r="P2385">
            <v>68.5</v>
          </cell>
          <cell r="Q2385">
            <v>7062000</v>
          </cell>
          <cell r="R2385">
            <v>139600</v>
          </cell>
          <cell r="S2385">
            <v>91480</v>
          </cell>
          <cell r="T2385">
            <v>38.700000000000003</v>
          </cell>
          <cell r="U2385">
            <v>193077.04496937455</v>
          </cell>
          <cell r="V2385">
            <v>39840000000</v>
          </cell>
        </row>
        <row r="2386">
          <cell r="B2386" t="str">
            <v>UC 152 x 152 x 44</v>
          </cell>
          <cell r="C2386">
            <v>44.094600000000007</v>
          </cell>
          <cell r="D2386">
            <v>5610</v>
          </cell>
          <cell r="E2386">
            <v>166</v>
          </cell>
          <cell r="F2386">
            <v>155.9</v>
          </cell>
          <cell r="G2386">
            <v>9.5</v>
          </cell>
          <cell r="H2386">
            <v>13.6</v>
          </cell>
          <cell r="J2386">
            <v>8</v>
          </cell>
          <cell r="K2386">
            <v>5.7316176470588243</v>
          </cell>
          <cell r="L2386">
            <v>12.926315789473685</v>
          </cell>
          <cell r="M2386">
            <v>27060000</v>
          </cell>
          <cell r="N2386">
            <v>372600</v>
          </cell>
          <cell r="O2386">
            <v>326000</v>
          </cell>
          <cell r="P2386">
            <v>69.400000000000006</v>
          </cell>
          <cell r="Q2386">
            <v>8601000</v>
          </cell>
          <cell r="R2386">
            <v>168800</v>
          </cell>
          <cell r="S2386">
            <v>110300</v>
          </cell>
          <cell r="T2386">
            <v>39.1</v>
          </cell>
          <cell r="U2386">
            <v>324600</v>
          </cell>
          <cell r="V2386">
            <v>49870000000</v>
          </cell>
        </row>
        <row r="2387">
          <cell r="B2387" t="str">
            <v>UC 152 x 152 x 51</v>
          </cell>
          <cell r="C2387">
            <v>51.247200000000007</v>
          </cell>
          <cell r="D2387">
            <v>6520</v>
          </cell>
          <cell r="E2387">
            <v>170.2</v>
          </cell>
          <cell r="F2387">
            <v>157.4</v>
          </cell>
          <cell r="G2387">
            <v>11</v>
          </cell>
          <cell r="H2387">
            <v>15.7</v>
          </cell>
          <cell r="J2387">
            <v>8</v>
          </cell>
          <cell r="K2387">
            <v>5.0127388535031852</v>
          </cell>
          <cell r="L2387">
            <v>11.163636363636362</v>
          </cell>
          <cell r="M2387">
            <v>32300000</v>
          </cell>
          <cell r="N2387">
            <v>438500</v>
          </cell>
          <cell r="O2387">
            <v>379500</v>
          </cell>
          <cell r="P2387">
            <v>70.400000000000006</v>
          </cell>
          <cell r="Q2387">
            <v>10220000</v>
          </cell>
          <cell r="R2387">
            <v>199100</v>
          </cell>
          <cell r="S2387">
            <v>129900</v>
          </cell>
          <cell r="T2387">
            <v>39.6</v>
          </cell>
          <cell r="U2387">
            <v>500300</v>
          </cell>
          <cell r="V2387">
            <v>60890000000</v>
          </cell>
        </row>
        <row r="2388">
          <cell r="B2388" t="str">
            <v>UC 203 x 203 x 46</v>
          </cell>
          <cell r="C2388">
            <v>46.138200000000005</v>
          </cell>
          <cell r="D2388">
            <v>5870</v>
          </cell>
          <cell r="E2388">
            <v>203.2</v>
          </cell>
          <cell r="F2388">
            <v>203.6</v>
          </cell>
          <cell r="G2388">
            <v>7.2</v>
          </cell>
          <cell r="H2388">
            <v>11</v>
          </cell>
          <cell r="J2388">
            <v>10</v>
          </cell>
          <cell r="K2388">
            <v>9.254545454545454</v>
          </cell>
          <cell r="L2388">
            <v>22.388888888888886</v>
          </cell>
          <cell r="M2388">
            <v>45680000</v>
          </cell>
          <cell r="N2388">
            <v>497400</v>
          </cell>
          <cell r="O2388">
            <v>449600</v>
          </cell>
          <cell r="P2388">
            <v>88.2</v>
          </cell>
          <cell r="Q2388">
            <v>15480000</v>
          </cell>
          <cell r="R2388">
            <v>230900</v>
          </cell>
          <cell r="S2388">
            <v>152100</v>
          </cell>
          <cell r="T2388">
            <v>51.3</v>
          </cell>
          <cell r="U2388">
            <v>220740.34890392318</v>
          </cell>
          <cell r="V2388">
            <v>142900000000</v>
          </cell>
        </row>
        <row r="2389">
          <cell r="B2389" t="str">
            <v>UC 203 x 203 x 52</v>
          </cell>
          <cell r="C2389">
            <v>52.111800000000002</v>
          </cell>
          <cell r="D2389">
            <v>6630</v>
          </cell>
          <cell r="E2389">
            <v>206.2</v>
          </cell>
          <cell r="F2389">
            <v>204.3</v>
          </cell>
          <cell r="G2389">
            <v>7.9</v>
          </cell>
          <cell r="H2389">
            <v>12.5</v>
          </cell>
          <cell r="J2389">
            <v>10</v>
          </cell>
          <cell r="K2389">
            <v>8.1720000000000006</v>
          </cell>
          <cell r="L2389">
            <v>20.405063291139239</v>
          </cell>
          <cell r="M2389">
            <v>52590000</v>
          </cell>
          <cell r="N2389">
            <v>567400</v>
          </cell>
          <cell r="O2389">
            <v>510100</v>
          </cell>
          <cell r="P2389">
            <v>89.1</v>
          </cell>
          <cell r="Q2389">
            <v>17780000</v>
          </cell>
          <cell r="R2389">
            <v>264200</v>
          </cell>
          <cell r="S2389">
            <v>174000</v>
          </cell>
          <cell r="T2389">
            <v>51.8</v>
          </cell>
          <cell r="U2389">
            <v>316616.92318935698</v>
          </cell>
          <cell r="V2389">
            <v>166600000000</v>
          </cell>
        </row>
        <row r="2390">
          <cell r="B2390" t="str">
            <v>UC 203 x 203 x 60</v>
          </cell>
          <cell r="C2390">
            <v>60.05040000000001</v>
          </cell>
          <cell r="D2390">
            <v>7640.0000000000009</v>
          </cell>
          <cell r="E2390">
            <v>209.6</v>
          </cell>
          <cell r="F2390">
            <v>205.8</v>
          </cell>
          <cell r="G2390">
            <v>9.4</v>
          </cell>
          <cell r="H2390">
            <v>14.2</v>
          </cell>
          <cell r="J2390">
            <v>10</v>
          </cell>
          <cell r="K2390">
            <v>7.246478873239437</v>
          </cell>
          <cell r="L2390">
            <v>17.148936170212764</v>
          </cell>
          <cell r="M2390">
            <v>61250000</v>
          </cell>
          <cell r="N2390">
            <v>656100</v>
          </cell>
          <cell r="O2390">
            <v>584400</v>
          </cell>
          <cell r="P2390">
            <v>89.600000000000009</v>
          </cell>
          <cell r="Q2390">
            <v>20650000</v>
          </cell>
          <cell r="R2390">
            <v>305300</v>
          </cell>
          <cell r="S2390">
            <v>200600</v>
          </cell>
          <cell r="T2390">
            <v>52</v>
          </cell>
          <cell r="U2390">
            <v>471034.54851172859</v>
          </cell>
          <cell r="V2390">
            <v>196900000000</v>
          </cell>
        </row>
        <row r="2391">
          <cell r="B2391" t="str">
            <v>UC 203 x 203 x 71</v>
          </cell>
          <cell r="C2391">
            <v>71.054400000000001</v>
          </cell>
          <cell r="D2391">
            <v>9040</v>
          </cell>
          <cell r="E2391">
            <v>215.8</v>
          </cell>
          <cell r="F2391">
            <v>206.4</v>
          </cell>
          <cell r="G2391">
            <v>10</v>
          </cell>
          <cell r="H2391">
            <v>17.3</v>
          </cell>
          <cell r="J2391">
            <v>10</v>
          </cell>
          <cell r="K2391">
            <v>5.9653179190751446</v>
          </cell>
          <cell r="L2391">
            <v>16.12</v>
          </cell>
          <cell r="M2391">
            <v>76180000</v>
          </cell>
          <cell r="N2391">
            <v>798800</v>
          </cell>
          <cell r="O2391">
            <v>706000</v>
          </cell>
          <cell r="P2391">
            <v>91.8</v>
          </cell>
          <cell r="Q2391">
            <v>25370000</v>
          </cell>
          <cell r="R2391">
            <v>373700</v>
          </cell>
          <cell r="S2391">
            <v>245900</v>
          </cell>
          <cell r="T2391">
            <v>53</v>
          </cell>
          <cell r="U2391">
            <v>800785.67014737439</v>
          </cell>
          <cell r="V2391">
            <v>249700000000</v>
          </cell>
        </row>
        <row r="2392">
          <cell r="B2392" t="str">
            <v>UC 203 x 203 x 86</v>
          </cell>
          <cell r="C2392">
            <v>86.145600000000002</v>
          </cell>
          <cell r="D2392">
            <v>10960</v>
          </cell>
          <cell r="E2392">
            <v>222.2</v>
          </cell>
          <cell r="F2392">
            <v>209.1</v>
          </cell>
          <cell r="G2392">
            <v>12.7</v>
          </cell>
          <cell r="H2392">
            <v>20.5</v>
          </cell>
          <cell r="J2392">
            <v>10</v>
          </cell>
          <cell r="K2392">
            <v>5.0999999999999996</v>
          </cell>
          <cell r="L2392">
            <v>12.692913385826772</v>
          </cell>
          <cell r="M2392">
            <v>94490000</v>
          </cell>
          <cell r="N2392">
            <v>976700</v>
          </cell>
          <cell r="O2392">
            <v>850500</v>
          </cell>
          <cell r="P2392">
            <v>92.8</v>
          </cell>
          <cell r="Q2392">
            <v>31270000</v>
          </cell>
          <cell r="R2392">
            <v>456200</v>
          </cell>
          <cell r="S2392">
            <v>299100</v>
          </cell>
          <cell r="T2392">
            <v>53.4</v>
          </cell>
          <cell r="U2392">
            <v>1365573.3027704721</v>
          </cell>
          <cell r="V2392">
            <v>317700000000</v>
          </cell>
        </row>
        <row r="2393">
          <cell r="B2393" t="str">
            <v>UC 203 x 203 x 100</v>
          </cell>
          <cell r="C2393">
            <v>99.586200000000005</v>
          </cell>
          <cell r="D2393">
            <v>12670</v>
          </cell>
          <cell r="E2393">
            <v>229</v>
          </cell>
          <cell r="F2393">
            <v>210</v>
          </cell>
          <cell r="G2393">
            <v>14.5</v>
          </cell>
          <cell r="H2393">
            <v>23.7</v>
          </cell>
          <cell r="J2393">
            <v>10</v>
          </cell>
          <cell r="K2393">
            <v>4.4303797468354436</v>
          </cell>
          <cell r="L2393">
            <v>11.144827586206896</v>
          </cell>
          <cell r="M2393">
            <v>113300000</v>
          </cell>
          <cell r="N2393">
            <v>1149000</v>
          </cell>
          <cell r="O2393">
            <v>989100</v>
          </cell>
          <cell r="P2393">
            <v>94.5</v>
          </cell>
          <cell r="Q2393">
            <v>36630000</v>
          </cell>
          <cell r="R2393">
            <v>532900</v>
          </cell>
          <cell r="S2393">
            <v>348900</v>
          </cell>
          <cell r="T2393">
            <v>53.8</v>
          </cell>
          <cell r="U2393">
            <v>2089956.126024679</v>
          </cell>
          <cell r="V2393">
            <v>385500000000</v>
          </cell>
        </row>
        <row r="2394">
          <cell r="B2394" t="str">
            <v>UC 254 x 254 x 73</v>
          </cell>
          <cell r="C2394">
            <v>73.176600000000008</v>
          </cell>
          <cell r="D2394">
            <v>9310</v>
          </cell>
          <cell r="E2394">
            <v>254.1</v>
          </cell>
          <cell r="F2394">
            <v>254.6</v>
          </cell>
          <cell r="G2394">
            <v>8.6</v>
          </cell>
          <cell r="H2394">
            <v>14.2</v>
          </cell>
          <cell r="J2394">
            <v>13</v>
          </cell>
          <cell r="K2394">
            <v>8.964788732394366</v>
          </cell>
          <cell r="L2394">
            <v>23.220930232558139</v>
          </cell>
          <cell r="M2394">
            <v>114100000</v>
          </cell>
          <cell r="N2394">
            <v>992100</v>
          </cell>
          <cell r="O2394">
            <v>897900</v>
          </cell>
          <cell r="P2394">
            <v>110.7</v>
          </cell>
          <cell r="Q2394">
            <v>39080000</v>
          </cell>
          <cell r="R2394">
            <v>465400</v>
          </cell>
          <cell r="S2394">
            <v>307000</v>
          </cell>
          <cell r="T2394">
            <v>64.800000000000011</v>
          </cell>
          <cell r="U2394">
            <v>578660.55259587092</v>
          </cell>
          <cell r="V2394">
            <v>562000000000</v>
          </cell>
        </row>
        <row r="2395">
          <cell r="B2395" t="str">
            <v>UC 254 x 254 x 89</v>
          </cell>
          <cell r="C2395">
            <v>89.05380000000001</v>
          </cell>
          <cell r="D2395">
            <v>11330</v>
          </cell>
          <cell r="E2395">
            <v>260.3</v>
          </cell>
          <cell r="F2395">
            <v>256.3</v>
          </cell>
          <cell r="G2395">
            <v>10.3</v>
          </cell>
          <cell r="H2395">
            <v>17.3</v>
          </cell>
          <cell r="J2395">
            <v>13</v>
          </cell>
          <cell r="K2395">
            <v>7.4075144508670521</v>
          </cell>
          <cell r="L2395">
            <v>19.388349514563107</v>
          </cell>
          <cell r="M2395">
            <v>142700000</v>
          </cell>
          <cell r="N2395">
            <v>1224000</v>
          </cell>
          <cell r="O2395">
            <v>1096000</v>
          </cell>
          <cell r="P2395">
            <v>112.2</v>
          </cell>
          <cell r="Q2395">
            <v>48570000</v>
          </cell>
          <cell r="R2395">
            <v>575300</v>
          </cell>
          <cell r="S2395">
            <v>379000</v>
          </cell>
          <cell r="T2395">
            <v>65.5</v>
          </cell>
          <cell r="U2395">
            <v>1026777.4742737745</v>
          </cell>
          <cell r="V2395">
            <v>716600000000</v>
          </cell>
        </row>
        <row r="2396">
          <cell r="B2396" t="str">
            <v>UC 254 x 254 x 107</v>
          </cell>
          <cell r="C2396">
            <v>107.21040000000001</v>
          </cell>
          <cell r="D2396">
            <v>13640</v>
          </cell>
          <cell r="E2396">
            <v>266.7</v>
          </cell>
          <cell r="F2396">
            <v>258.8</v>
          </cell>
          <cell r="G2396">
            <v>12.8</v>
          </cell>
          <cell r="H2396">
            <v>20.5</v>
          </cell>
          <cell r="J2396">
            <v>13</v>
          </cell>
          <cell r="K2396">
            <v>6.3121951219512198</v>
          </cell>
          <cell r="L2396">
            <v>15.601562499999998</v>
          </cell>
          <cell r="M2396">
            <v>175100000</v>
          </cell>
          <cell r="N2396">
            <v>1484000</v>
          </cell>
          <cell r="O2396">
            <v>1313000</v>
          </cell>
          <cell r="P2396">
            <v>113.3</v>
          </cell>
          <cell r="Q2396">
            <v>59280000</v>
          </cell>
          <cell r="R2396">
            <v>697000</v>
          </cell>
          <cell r="S2396">
            <v>458100</v>
          </cell>
          <cell r="T2396">
            <v>65.900000000000006</v>
          </cell>
          <cell r="U2396">
            <v>1729129.2906637408</v>
          </cell>
          <cell r="V2396">
            <v>897500000000</v>
          </cell>
        </row>
        <row r="2397">
          <cell r="B2397" t="str">
            <v>UC 254 x 254 x 132</v>
          </cell>
          <cell r="C2397">
            <v>132.12660000000002</v>
          </cell>
          <cell r="D2397">
            <v>16810</v>
          </cell>
          <cell r="E2397">
            <v>276.3</v>
          </cell>
          <cell r="F2397">
            <v>261.3</v>
          </cell>
          <cell r="G2397">
            <v>15.3</v>
          </cell>
          <cell r="H2397">
            <v>25.3</v>
          </cell>
          <cell r="J2397">
            <v>13</v>
          </cell>
          <cell r="K2397">
            <v>5.1640316205533594</v>
          </cell>
          <cell r="L2397">
            <v>13.052287581699346</v>
          </cell>
          <cell r="M2397">
            <v>225300000</v>
          </cell>
          <cell r="N2397">
            <v>1869000</v>
          </cell>
          <cell r="O2397">
            <v>1631000</v>
          </cell>
          <cell r="P2397">
            <v>115.8</v>
          </cell>
          <cell r="Q2397">
            <v>75310000</v>
          </cell>
          <cell r="R2397">
            <v>878400</v>
          </cell>
          <cell r="S2397">
            <v>576400</v>
          </cell>
          <cell r="T2397">
            <v>66.900000000000006</v>
          </cell>
          <cell r="U2397">
            <v>3192890.3741003685</v>
          </cell>
          <cell r="V2397">
            <v>1185000000000</v>
          </cell>
        </row>
        <row r="2398">
          <cell r="B2398" t="str">
            <v>UC 254 x 254 x 167</v>
          </cell>
          <cell r="C2398">
            <v>167.33940000000001</v>
          </cell>
          <cell r="D2398">
            <v>21290</v>
          </cell>
          <cell r="E2398">
            <v>289.10000000000002</v>
          </cell>
          <cell r="F2398">
            <v>265.2</v>
          </cell>
          <cell r="G2398">
            <v>19.2</v>
          </cell>
          <cell r="H2398">
            <v>31.7</v>
          </cell>
          <cell r="J2398">
            <v>13</v>
          </cell>
          <cell r="K2398">
            <v>4.1829652996845423</v>
          </cell>
          <cell r="L2398">
            <v>10.401041666666668</v>
          </cell>
          <cell r="M2398">
            <v>300000000</v>
          </cell>
          <cell r="N2398">
            <v>2424000</v>
          </cell>
          <cell r="O2398">
            <v>2075000</v>
          </cell>
          <cell r="P2398">
            <v>118.69999999999999</v>
          </cell>
          <cell r="Q2398">
            <v>98700000</v>
          </cell>
          <cell r="R2398">
            <v>1137000</v>
          </cell>
          <cell r="S2398">
            <v>744300</v>
          </cell>
          <cell r="T2398">
            <v>68.099999999999994</v>
          </cell>
          <cell r="U2398">
            <v>6275664.6870822385</v>
          </cell>
          <cell r="V2398">
            <v>1632000000000</v>
          </cell>
        </row>
        <row r="2399">
          <cell r="B2399" t="str">
            <v>UC 305 x 305 x 97</v>
          </cell>
          <cell r="C2399">
            <v>96.992400000000004</v>
          </cell>
          <cell r="D2399">
            <v>12340</v>
          </cell>
          <cell r="E2399">
            <v>307.89999999999998</v>
          </cell>
          <cell r="F2399">
            <v>305.3</v>
          </cell>
          <cell r="G2399">
            <v>9.9</v>
          </cell>
          <cell r="H2399">
            <v>15.4</v>
          </cell>
          <cell r="J2399">
            <v>15</v>
          </cell>
          <cell r="K2399">
            <v>9.9123376623376629</v>
          </cell>
          <cell r="L2399">
            <v>24.959595959595955</v>
          </cell>
          <cell r="M2399">
            <v>222500000</v>
          </cell>
          <cell r="N2399">
            <v>1592000</v>
          </cell>
          <cell r="O2399">
            <v>1445000</v>
          </cell>
          <cell r="P2399">
            <v>134.19999999999999</v>
          </cell>
          <cell r="Q2399">
            <v>73080000</v>
          </cell>
          <cell r="R2399">
            <v>726100</v>
          </cell>
          <cell r="S2399">
            <v>478700</v>
          </cell>
          <cell r="T2399">
            <v>76.900000000000006</v>
          </cell>
          <cell r="U2399">
            <v>910005.91442865133</v>
          </cell>
          <cell r="V2399">
            <v>1562000000000</v>
          </cell>
        </row>
        <row r="2400">
          <cell r="B2400" t="str">
            <v>UC 305 x 305 x 118</v>
          </cell>
          <cell r="C2400">
            <v>118.05719999999999</v>
          </cell>
          <cell r="D2400">
            <v>15019.999999999998</v>
          </cell>
          <cell r="E2400">
            <v>314.5</v>
          </cell>
          <cell r="F2400">
            <v>307.39999999999998</v>
          </cell>
          <cell r="G2400">
            <v>12</v>
          </cell>
          <cell r="H2400">
            <v>18.7</v>
          </cell>
          <cell r="J2400">
            <v>15</v>
          </cell>
          <cell r="K2400">
            <v>8.2192513368983953</v>
          </cell>
          <cell r="L2400">
            <v>20.591666666666669</v>
          </cell>
          <cell r="M2400">
            <v>276700000</v>
          </cell>
          <cell r="N2400">
            <v>1958000</v>
          </cell>
          <cell r="O2400">
            <v>1760000</v>
          </cell>
          <cell r="P2400">
            <v>135.69999999999999</v>
          </cell>
          <cell r="Q2400">
            <v>90590000</v>
          </cell>
          <cell r="R2400">
            <v>895400</v>
          </cell>
          <cell r="S2400">
            <v>589400</v>
          </cell>
          <cell r="T2400">
            <v>77.699999999999989</v>
          </cell>
          <cell r="U2400">
            <v>1607093.8111422604</v>
          </cell>
          <cell r="V2400">
            <v>1980000000000</v>
          </cell>
        </row>
        <row r="2401">
          <cell r="B2401" t="str">
            <v>UC 305 x 305 x 137</v>
          </cell>
          <cell r="C2401">
            <v>137.07840000000002</v>
          </cell>
          <cell r="D2401">
            <v>17440</v>
          </cell>
          <cell r="E2401">
            <v>320.5</v>
          </cell>
          <cell r="F2401">
            <v>309.2</v>
          </cell>
          <cell r="G2401">
            <v>13.8</v>
          </cell>
          <cell r="H2401">
            <v>21.7</v>
          </cell>
          <cell r="J2401">
            <v>15</v>
          </cell>
          <cell r="K2401">
            <v>7.1244239631336406</v>
          </cell>
          <cell r="L2401">
            <v>17.905797101449277</v>
          </cell>
          <cell r="M2401">
            <v>328100000</v>
          </cell>
          <cell r="N2401">
            <v>2297000</v>
          </cell>
          <cell r="O2401">
            <v>2048000</v>
          </cell>
          <cell r="P2401">
            <v>137.20000000000002</v>
          </cell>
          <cell r="Q2401">
            <v>107000000</v>
          </cell>
          <cell r="R2401">
            <v>1053000</v>
          </cell>
          <cell r="S2401">
            <v>692100</v>
          </cell>
          <cell r="T2401">
            <v>78.3</v>
          </cell>
          <cell r="U2401">
            <v>2485183.6904716403</v>
          </cell>
          <cell r="V2401">
            <v>2386000000000</v>
          </cell>
        </row>
        <row r="2402">
          <cell r="B2402" t="str">
            <v>UC 305 x 305 x 158</v>
          </cell>
          <cell r="C2402">
            <v>158.30040000000002</v>
          </cell>
          <cell r="D2402">
            <v>20140</v>
          </cell>
          <cell r="E2402">
            <v>327.10000000000002</v>
          </cell>
          <cell r="F2402">
            <v>311.2</v>
          </cell>
          <cell r="G2402">
            <v>15.8</v>
          </cell>
          <cell r="H2402">
            <v>25</v>
          </cell>
          <cell r="J2402">
            <v>15</v>
          </cell>
          <cell r="K2402">
            <v>6.2240000000000002</v>
          </cell>
          <cell r="L2402">
            <v>15.639240506329115</v>
          </cell>
          <cell r="M2402">
            <v>387500000</v>
          </cell>
          <cell r="N2402">
            <v>2680000</v>
          </cell>
          <cell r="O2402">
            <v>2369000</v>
          </cell>
          <cell r="P2402">
            <v>138.69999999999999</v>
          </cell>
          <cell r="Q2402">
            <v>125700000</v>
          </cell>
          <cell r="R2402">
            <v>1230000</v>
          </cell>
          <cell r="S2402">
            <v>807800</v>
          </cell>
          <cell r="T2402">
            <v>79</v>
          </cell>
          <cell r="U2402">
            <v>3774297.6194988834</v>
          </cell>
          <cell r="V2402">
            <v>2865000000000</v>
          </cell>
        </row>
        <row r="2403">
          <cell r="B2403" t="str">
            <v>UC 305 x 305 x 198</v>
          </cell>
          <cell r="C2403">
            <v>198.38640000000001</v>
          </cell>
          <cell r="D2403">
            <v>25240</v>
          </cell>
          <cell r="E2403">
            <v>339.9</v>
          </cell>
          <cell r="F2403">
            <v>314.5</v>
          </cell>
          <cell r="G2403">
            <v>19.100000000000001</v>
          </cell>
          <cell r="H2403">
            <v>31.4</v>
          </cell>
          <cell r="J2403">
            <v>15</v>
          </cell>
          <cell r="K2403">
            <v>5.0079617834394909</v>
          </cell>
          <cell r="L2403">
            <v>12.937172774869108</v>
          </cell>
          <cell r="M2403">
            <v>509000000</v>
          </cell>
          <cell r="N2403">
            <v>3440000</v>
          </cell>
          <cell r="O2403">
            <v>2995000</v>
          </cell>
          <cell r="P2403">
            <v>142</v>
          </cell>
          <cell r="Q2403">
            <v>163000000</v>
          </cell>
          <cell r="R2403">
            <v>1581000</v>
          </cell>
          <cell r="S2403">
            <v>1037000</v>
          </cell>
          <cell r="T2403">
            <v>80.399999999999991</v>
          </cell>
          <cell r="U2403">
            <v>7331465.028373464</v>
          </cell>
          <cell r="V2403">
            <v>3873000000000</v>
          </cell>
        </row>
        <row r="2404">
          <cell r="B2404" t="str">
            <v>UC 305 x 305 x 240</v>
          </cell>
          <cell r="C2404">
            <v>240.35880000000003</v>
          </cell>
          <cell r="D2404">
            <v>30580</v>
          </cell>
          <cell r="E2404">
            <v>352.5</v>
          </cell>
          <cell r="F2404">
            <v>318.39999999999998</v>
          </cell>
          <cell r="G2404">
            <v>23</v>
          </cell>
          <cell r="H2404">
            <v>37.700000000000003</v>
          </cell>
          <cell r="J2404">
            <v>15</v>
          </cell>
          <cell r="K2404">
            <v>4.2228116710875323</v>
          </cell>
          <cell r="L2404">
            <v>10.743478260869566</v>
          </cell>
          <cell r="M2404">
            <v>642000000</v>
          </cell>
          <cell r="N2404">
            <v>4247000</v>
          </cell>
          <cell r="O2404">
            <v>3643000</v>
          </cell>
          <cell r="P2404">
            <v>144.9</v>
          </cell>
          <cell r="Q2404">
            <v>203100000</v>
          </cell>
          <cell r="R2404">
            <v>1951000</v>
          </cell>
          <cell r="S2404">
            <v>1276000</v>
          </cell>
          <cell r="T2404">
            <v>81.5</v>
          </cell>
          <cell r="U2404">
            <v>12700192.675536072</v>
          </cell>
          <cell r="V2404">
            <v>5025000000000</v>
          </cell>
        </row>
        <row r="2405">
          <cell r="B2405" t="str">
            <v>UC 305 x 305 x 283</v>
          </cell>
          <cell r="C2405">
            <v>283.27440000000001</v>
          </cell>
          <cell r="D2405">
            <v>36040</v>
          </cell>
          <cell r="E2405">
            <v>365.3</v>
          </cell>
          <cell r="F2405">
            <v>322.2</v>
          </cell>
          <cell r="G2405">
            <v>26.8</v>
          </cell>
          <cell r="H2405">
            <v>44.1</v>
          </cell>
          <cell r="J2405">
            <v>15</v>
          </cell>
          <cell r="K2405">
            <v>3.6530612244897958</v>
          </cell>
          <cell r="L2405">
            <v>9.2201492537313445</v>
          </cell>
          <cell r="M2405">
            <v>788700000</v>
          </cell>
          <cell r="N2405">
            <v>5105000</v>
          </cell>
          <cell r="O2405">
            <v>4318000</v>
          </cell>
          <cell r="P2405">
            <v>147.89999999999998</v>
          </cell>
          <cell r="Q2405">
            <v>246300000</v>
          </cell>
          <cell r="R2405">
            <v>2342000</v>
          </cell>
          <cell r="S2405">
            <v>1529000</v>
          </cell>
          <cell r="T2405">
            <v>82.699999999999989</v>
          </cell>
          <cell r="U2405">
            <v>20318896.047200702</v>
          </cell>
          <cell r="V2405">
            <v>6341000000000</v>
          </cell>
        </row>
        <row r="2406">
          <cell r="B2406" t="str">
            <v>UC 305 x 305 x 313</v>
          </cell>
          <cell r="C2406">
            <v>313.69260000000003</v>
          </cell>
          <cell r="D2406">
            <v>39910</v>
          </cell>
          <cell r="E2406">
            <v>374</v>
          </cell>
          <cell r="F2406">
            <v>325</v>
          </cell>
          <cell r="G2406">
            <v>30</v>
          </cell>
          <cell r="H2406">
            <v>48.3</v>
          </cell>
          <cell r="J2406">
            <v>15</v>
          </cell>
          <cell r="K2406">
            <v>3.3643892339544514</v>
          </cell>
          <cell r="L2406">
            <v>8.2466666666666661</v>
          </cell>
          <cell r="M2406">
            <v>895600000</v>
          </cell>
          <cell r="N2406">
            <v>5716000</v>
          </cell>
          <cell r="O2406">
            <v>4789000</v>
          </cell>
          <cell r="P2406">
            <v>149.80000000000001</v>
          </cell>
          <cell r="Q2406">
            <v>277000000</v>
          </cell>
          <cell r="R2406">
            <v>2617000</v>
          </cell>
          <cell r="S2406">
            <v>1705000</v>
          </cell>
          <cell r="T2406">
            <v>83.3</v>
          </cell>
          <cell r="U2406">
            <v>26984782.446472473</v>
          </cell>
          <cell r="V2406">
            <v>7329000000000</v>
          </cell>
        </row>
        <row r="2407">
          <cell r="B2407" t="str">
            <v>UC 305 x 305 x 342</v>
          </cell>
          <cell r="C2407">
            <v>343.63920000000002</v>
          </cell>
          <cell r="D2407">
            <v>43720</v>
          </cell>
          <cell r="E2407">
            <v>382</v>
          </cell>
          <cell r="F2407">
            <v>328</v>
          </cell>
          <cell r="G2407">
            <v>32.6</v>
          </cell>
          <cell r="H2407">
            <v>52.6</v>
          </cell>
          <cell r="J2407">
            <v>15</v>
          </cell>
          <cell r="K2407">
            <v>3.1178707224334601</v>
          </cell>
          <cell r="L2407">
            <v>7.5705521472392636</v>
          </cell>
          <cell r="M2407">
            <v>1005000000</v>
          </cell>
          <cell r="N2407">
            <v>6334000</v>
          </cell>
          <cell r="O2407">
            <v>5262000</v>
          </cell>
          <cell r="P2407">
            <v>151.6</v>
          </cell>
          <cell r="Q2407">
            <v>310200000</v>
          </cell>
          <cell r="R2407">
            <v>2907000</v>
          </cell>
          <cell r="S2407">
            <v>1892000</v>
          </cell>
          <cell r="T2407">
            <v>84.2</v>
          </cell>
          <cell r="U2407">
            <v>34915792.951307952</v>
          </cell>
          <cell r="V2407">
            <v>8392000000000</v>
          </cell>
        </row>
        <row r="2408">
          <cell r="B2408" t="str">
            <v>UC 356 x 368 x 129</v>
          </cell>
          <cell r="C2408">
            <v>129.13980000000001</v>
          </cell>
          <cell r="D2408">
            <v>16430</v>
          </cell>
          <cell r="E2408">
            <v>355.6</v>
          </cell>
          <cell r="F2408">
            <v>368.6</v>
          </cell>
          <cell r="G2408">
            <v>10.4</v>
          </cell>
          <cell r="H2408">
            <v>17.5</v>
          </cell>
          <cell r="J2408">
            <v>15</v>
          </cell>
          <cell r="K2408">
            <v>10.531428571428572</v>
          </cell>
          <cell r="L2408">
            <v>27.942307692307693</v>
          </cell>
          <cell r="M2408">
            <v>402500000</v>
          </cell>
          <cell r="N2408">
            <v>2479000</v>
          </cell>
          <cell r="O2408">
            <v>2264000</v>
          </cell>
          <cell r="P2408">
            <v>156.5</v>
          </cell>
          <cell r="Q2408">
            <v>146100000</v>
          </cell>
          <cell r="R2408">
            <v>1199000</v>
          </cell>
          <cell r="S2408">
            <v>792800</v>
          </cell>
          <cell r="T2408">
            <v>94.3</v>
          </cell>
          <cell r="U2408">
            <v>1523325.7327481026</v>
          </cell>
          <cell r="V2408">
            <v>4174000000000</v>
          </cell>
        </row>
        <row r="2409">
          <cell r="B2409" t="str">
            <v>UC 356 x 368 x 153</v>
          </cell>
          <cell r="C2409">
            <v>153.11280000000002</v>
          </cell>
          <cell r="D2409">
            <v>19480</v>
          </cell>
          <cell r="E2409">
            <v>362</v>
          </cell>
          <cell r="F2409">
            <v>370.5</v>
          </cell>
          <cell r="G2409">
            <v>12.3</v>
          </cell>
          <cell r="H2409">
            <v>20.7</v>
          </cell>
          <cell r="J2409">
            <v>15</v>
          </cell>
          <cell r="K2409">
            <v>8.9492753623188417</v>
          </cell>
          <cell r="L2409">
            <v>23.626016260162601</v>
          </cell>
          <cell r="M2409">
            <v>485900000</v>
          </cell>
          <cell r="N2409">
            <v>2965000</v>
          </cell>
          <cell r="O2409">
            <v>2684000</v>
          </cell>
          <cell r="P2409">
            <v>157.89999999999998</v>
          </cell>
          <cell r="Q2409">
            <v>175500000</v>
          </cell>
          <cell r="R2409">
            <v>1435000</v>
          </cell>
          <cell r="S2409">
            <v>947500</v>
          </cell>
          <cell r="T2409">
            <v>94.9</v>
          </cell>
          <cell r="U2409">
            <v>2501448.2592068524</v>
          </cell>
          <cell r="V2409">
            <v>5110000000000</v>
          </cell>
        </row>
        <row r="2410">
          <cell r="B2410" t="str">
            <v>UC 356 x 368 x 177</v>
          </cell>
          <cell r="C2410">
            <v>177.24300000000002</v>
          </cell>
          <cell r="D2410">
            <v>22550</v>
          </cell>
          <cell r="E2410">
            <v>368.2</v>
          </cell>
          <cell r="F2410">
            <v>372.6</v>
          </cell>
          <cell r="G2410">
            <v>14.4</v>
          </cell>
          <cell r="H2410">
            <v>23.8</v>
          </cell>
          <cell r="J2410">
            <v>15</v>
          </cell>
          <cell r="K2410">
            <v>7.8277310924369754</v>
          </cell>
          <cell r="L2410">
            <v>20.180555555555554</v>
          </cell>
          <cell r="M2410">
            <v>571200000</v>
          </cell>
          <cell r="N2410">
            <v>3455000</v>
          </cell>
          <cell r="O2410">
            <v>3103000</v>
          </cell>
          <cell r="P2410">
            <v>159.1</v>
          </cell>
          <cell r="Q2410">
            <v>205300000</v>
          </cell>
          <cell r="R2410">
            <v>1671000</v>
          </cell>
          <cell r="S2410">
            <v>1102000</v>
          </cell>
          <cell r="T2410">
            <v>95.399999999999991</v>
          </cell>
          <cell r="U2410">
            <v>3809804.7713020933</v>
          </cell>
          <cell r="V2410">
            <v>6084000000000</v>
          </cell>
        </row>
        <row r="2411">
          <cell r="B2411" t="str">
            <v>UC 356 x 368 x 202</v>
          </cell>
          <cell r="C2411">
            <v>202.15920000000003</v>
          </cell>
          <cell r="D2411">
            <v>25720</v>
          </cell>
          <cell r="E2411">
            <v>374.6</v>
          </cell>
          <cell r="F2411">
            <v>374.7</v>
          </cell>
          <cell r="G2411">
            <v>16.5</v>
          </cell>
          <cell r="H2411">
            <v>27</v>
          </cell>
          <cell r="J2411">
            <v>15</v>
          </cell>
          <cell r="K2411">
            <v>6.9388888888888891</v>
          </cell>
          <cell r="L2411">
            <v>17.612121212121213</v>
          </cell>
          <cell r="M2411">
            <v>662600000</v>
          </cell>
          <cell r="N2411">
            <v>3972000</v>
          </cell>
          <cell r="O2411">
            <v>3538000</v>
          </cell>
          <cell r="P2411">
            <v>160.5</v>
          </cell>
          <cell r="Q2411">
            <v>236900000</v>
          </cell>
          <cell r="R2411">
            <v>1920000</v>
          </cell>
          <cell r="S2411">
            <v>1264000</v>
          </cell>
          <cell r="T2411">
            <v>96</v>
          </cell>
          <cell r="U2411">
            <v>5568838.3699935311</v>
          </cell>
          <cell r="V2411">
            <v>7151000000000</v>
          </cell>
        </row>
        <row r="2412">
          <cell r="B2412" t="str">
            <v>UC 356 x 406 x 235</v>
          </cell>
          <cell r="C2412">
            <v>235.01400000000001</v>
          </cell>
          <cell r="D2412">
            <v>29900</v>
          </cell>
          <cell r="E2412">
            <v>381</v>
          </cell>
          <cell r="F2412">
            <v>394.8</v>
          </cell>
          <cell r="G2412">
            <v>18.399999999999999</v>
          </cell>
          <cell r="H2412">
            <v>30.2</v>
          </cell>
          <cell r="J2412">
            <v>15</v>
          </cell>
          <cell r="K2412">
            <v>6.5364238410596034</v>
          </cell>
          <cell r="L2412">
            <v>15.793478260869568</v>
          </cell>
          <cell r="M2412">
            <v>790800000</v>
          </cell>
          <cell r="N2412">
            <v>4687000</v>
          </cell>
          <cell r="O2412">
            <v>4151000</v>
          </cell>
          <cell r="P2412">
            <v>162.5</v>
          </cell>
          <cell r="Q2412">
            <v>309900000</v>
          </cell>
          <cell r="R2412">
            <v>2383000</v>
          </cell>
          <cell r="S2412">
            <v>1570000</v>
          </cell>
          <cell r="T2412">
            <v>102</v>
          </cell>
          <cell r="U2412">
            <v>8107195.1429601517</v>
          </cell>
          <cell r="V2412">
            <v>9529000000000</v>
          </cell>
        </row>
        <row r="2413">
          <cell r="B2413" t="str">
            <v>UC 356 x 406 x 287</v>
          </cell>
          <cell r="C2413">
            <v>287.4402</v>
          </cell>
          <cell r="D2413">
            <v>36570</v>
          </cell>
          <cell r="E2413">
            <v>393.6</v>
          </cell>
          <cell r="F2413">
            <v>399</v>
          </cell>
          <cell r="G2413">
            <v>22.6</v>
          </cell>
          <cell r="H2413">
            <v>36.5</v>
          </cell>
          <cell r="J2413">
            <v>15</v>
          </cell>
          <cell r="K2413">
            <v>5.4657534246575343</v>
          </cell>
          <cell r="L2413">
            <v>12.858407079646017</v>
          </cell>
          <cell r="M2413">
            <v>998800000</v>
          </cell>
          <cell r="N2413">
            <v>5812000</v>
          </cell>
          <cell r="O2413">
            <v>5075000</v>
          </cell>
          <cell r="P2413">
            <v>165.3</v>
          </cell>
          <cell r="Q2413">
            <v>386800000</v>
          </cell>
          <cell r="R2413">
            <v>2949000</v>
          </cell>
          <cell r="S2413">
            <v>1939000</v>
          </cell>
          <cell r="T2413">
            <v>102.8</v>
          </cell>
          <cell r="U2413">
            <v>14394060.274383845</v>
          </cell>
          <cell r="V2413">
            <v>12320000000000</v>
          </cell>
        </row>
        <row r="2414">
          <cell r="B2414" t="str">
            <v>UC 356 x 406 x 340</v>
          </cell>
          <cell r="C2414">
            <v>340.33800000000002</v>
          </cell>
          <cell r="D2414">
            <v>43300</v>
          </cell>
          <cell r="E2414">
            <v>406.4</v>
          </cell>
          <cell r="F2414">
            <v>403</v>
          </cell>
          <cell r="G2414">
            <v>26.6</v>
          </cell>
          <cell r="H2414">
            <v>42.9</v>
          </cell>
          <cell r="J2414">
            <v>15</v>
          </cell>
          <cell r="K2414">
            <v>4.6969696969696972</v>
          </cell>
          <cell r="L2414">
            <v>10.924812030075186</v>
          </cell>
          <cell r="M2414">
            <v>1225000000</v>
          </cell>
          <cell r="N2414">
            <v>6999000</v>
          </cell>
          <cell r="O2414">
            <v>6031000</v>
          </cell>
          <cell r="P2414">
            <v>168.2</v>
          </cell>
          <cell r="Q2414">
            <v>468500000</v>
          </cell>
          <cell r="R2414">
            <v>3544000</v>
          </cell>
          <cell r="S2414">
            <v>2325000</v>
          </cell>
          <cell r="T2414">
            <v>104</v>
          </cell>
          <cell r="U2414">
            <v>23409864.258583654</v>
          </cell>
          <cell r="V2414">
            <v>15460000000000</v>
          </cell>
        </row>
        <row r="2415">
          <cell r="B2415" t="str">
            <v>UC 356 x 406 x 393</v>
          </cell>
          <cell r="C2415">
            <v>393.47160000000002</v>
          </cell>
          <cell r="D2415">
            <v>50060</v>
          </cell>
          <cell r="E2415">
            <v>419</v>
          </cell>
          <cell r="F2415">
            <v>407</v>
          </cell>
          <cell r="G2415">
            <v>30.6</v>
          </cell>
          <cell r="H2415">
            <v>49.2</v>
          </cell>
          <cell r="J2415">
            <v>15</v>
          </cell>
          <cell r="K2415">
            <v>4.1361788617886175</v>
          </cell>
          <cell r="L2415">
            <v>9.4967320261437909</v>
          </cell>
          <cell r="M2415">
            <v>1466000000</v>
          </cell>
          <cell r="N2415">
            <v>8222000</v>
          </cell>
          <cell r="O2415">
            <v>6998000</v>
          </cell>
          <cell r="P2415">
            <v>171.1</v>
          </cell>
          <cell r="Q2415">
            <v>553700000</v>
          </cell>
          <cell r="R2415">
            <v>4154000</v>
          </cell>
          <cell r="S2415">
            <v>2721000</v>
          </cell>
          <cell r="T2415">
            <v>105.19999999999999</v>
          </cell>
          <cell r="U2415">
            <v>35427090.612366475</v>
          </cell>
          <cell r="V2415">
            <v>18900000000000</v>
          </cell>
        </row>
        <row r="2416">
          <cell r="B2416" t="str">
            <v>UC 356 x 406 x 467</v>
          </cell>
          <cell r="C2416">
            <v>467.59140000000002</v>
          </cell>
          <cell r="D2416">
            <v>59490</v>
          </cell>
          <cell r="E2416">
            <v>436.6</v>
          </cell>
          <cell r="F2416">
            <v>412.2</v>
          </cell>
          <cell r="G2416">
            <v>35.799999999999997</v>
          </cell>
          <cell r="H2416">
            <v>58</v>
          </cell>
          <cell r="J2416">
            <v>15</v>
          </cell>
          <cell r="K2416">
            <v>3.5534482758620687</v>
          </cell>
          <cell r="L2416">
            <v>8.117318435754191</v>
          </cell>
          <cell r="M2416">
            <v>1830000000</v>
          </cell>
          <cell r="N2416">
            <v>10000000</v>
          </cell>
          <cell r="O2416">
            <v>8383000</v>
          </cell>
          <cell r="P2416">
            <v>175.39999999999998</v>
          </cell>
          <cell r="Q2416">
            <v>678300000</v>
          </cell>
          <cell r="R2416">
            <v>5034000</v>
          </cell>
          <cell r="S2416">
            <v>3291000</v>
          </cell>
          <cell r="T2416">
            <v>106.8</v>
          </cell>
          <cell r="U2416">
            <v>58048948.966765359</v>
          </cell>
          <cell r="V2416">
            <v>24260000000000</v>
          </cell>
        </row>
        <row r="2417">
          <cell r="B2417" t="str">
            <v>UC 356 x 406 x 509</v>
          </cell>
          <cell r="C2417">
            <v>510.11400000000003</v>
          </cell>
          <cell r="D2417">
            <v>64900</v>
          </cell>
          <cell r="E2417">
            <v>446</v>
          </cell>
          <cell r="F2417">
            <v>416</v>
          </cell>
          <cell r="G2417">
            <v>39.1</v>
          </cell>
          <cell r="H2417">
            <v>62.7</v>
          </cell>
          <cell r="J2417">
            <v>15</v>
          </cell>
          <cell r="K2417">
            <v>3.3173843700159487</v>
          </cell>
          <cell r="L2417">
            <v>7.4322250639386196</v>
          </cell>
          <cell r="M2417">
            <v>2045000000</v>
          </cell>
          <cell r="N2417">
            <v>11030000</v>
          </cell>
          <cell r="O2417">
            <v>9172000</v>
          </cell>
          <cell r="P2417">
            <v>177.5</v>
          </cell>
          <cell r="Q2417">
            <v>754000000</v>
          </cell>
          <cell r="R2417">
            <v>5552000</v>
          </cell>
          <cell r="S2417">
            <v>3625000</v>
          </cell>
          <cell r="T2417">
            <v>107.8</v>
          </cell>
          <cell r="U2417">
            <v>73918619.013751209</v>
          </cell>
          <cell r="V2417">
            <v>27630000000000</v>
          </cell>
        </row>
        <row r="2418">
          <cell r="B2418" t="str">
            <v>UC 356 x 406 x 551</v>
          </cell>
          <cell r="C2418">
            <v>551.6934</v>
          </cell>
          <cell r="D2418">
            <v>70190</v>
          </cell>
          <cell r="E2418">
            <v>455.6</v>
          </cell>
          <cell r="F2418">
            <v>418.5</v>
          </cell>
          <cell r="G2418">
            <v>42.1</v>
          </cell>
          <cell r="H2418">
            <v>67.5</v>
          </cell>
          <cell r="J2418">
            <v>15</v>
          </cell>
          <cell r="K2418">
            <v>3.1</v>
          </cell>
          <cell r="L2418">
            <v>6.9026128266033258</v>
          </cell>
          <cell r="M2418">
            <v>2269000000</v>
          </cell>
          <cell r="N2418">
            <v>12080000</v>
          </cell>
          <cell r="O2418">
            <v>9962000</v>
          </cell>
          <cell r="P2418">
            <v>179.8</v>
          </cell>
          <cell r="Q2418">
            <v>826700000</v>
          </cell>
          <cell r="R2418">
            <v>6058000</v>
          </cell>
          <cell r="S2418">
            <v>3951000</v>
          </cell>
          <cell r="T2418">
            <v>108.5</v>
          </cell>
          <cell r="U2418">
            <v>92350022.024527341</v>
          </cell>
          <cell r="V2418">
            <v>31050000000000</v>
          </cell>
        </row>
        <row r="2419">
          <cell r="B2419" t="str">
            <v>UC 356 x 406 x 592</v>
          </cell>
          <cell r="C2419">
            <v>593.35140000000001</v>
          </cell>
          <cell r="D2419">
            <v>75490</v>
          </cell>
          <cell r="E2419">
            <v>465</v>
          </cell>
          <cell r="F2419">
            <v>421</v>
          </cell>
          <cell r="G2419">
            <v>45</v>
          </cell>
          <cell r="H2419">
            <v>72.3</v>
          </cell>
          <cell r="J2419">
            <v>15</v>
          </cell>
          <cell r="K2419">
            <v>2.9114799446749657</v>
          </cell>
          <cell r="L2419">
            <v>6.4533333333333331</v>
          </cell>
          <cell r="M2419">
            <v>2502000000</v>
          </cell>
          <cell r="N2419">
            <v>13140000</v>
          </cell>
          <cell r="O2419">
            <v>10760000</v>
          </cell>
          <cell r="P2419">
            <v>182</v>
          </cell>
          <cell r="Q2419">
            <v>901700000</v>
          </cell>
          <cell r="R2419">
            <v>6574000</v>
          </cell>
          <cell r="S2419">
            <v>4284000</v>
          </cell>
          <cell r="T2419">
            <v>109.3</v>
          </cell>
          <cell r="U2419">
            <v>113542436.45845619</v>
          </cell>
          <cell r="V2419">
            <v>34670000000000</v>
          </cell>
        </row>
        <row r="2420">
          <cell r="B2420" t="str">
            <v>UC 356 x 406 x 634</v>
          </cell>
          <cell r="C2420">
            <v>634.69500000000005</v>
          </cell>
          <cell r="D2420">
            <v>80750</v>
          </cell>
          <cell r="E2420">
            <v>474.6</v>
          </cell>
          <cell r="F2420">
            <v>424</v>
          </cell>
          <cell r="G2420">
            <v>47.6</v>
          </cell>
          <cell r="H2420">
            <v>77</v>
          </cell>
          <cell r="J2420">
            <v>15</v>
          </cell>
          <cell r="K2420">
            <v>2.7532467532467533</v>
          </cell>
          <cell r="L2420">
            <v>6.1050420168067232</v>
          </cell>
          <cell r="M2420">
            <v>2748000000</v>
          </cell>
          <cell r="N2420">
            <v>14240000</v>
          </cell>
          <cell r="O2420">
            <v>11580000</v>
          </cell>
          <cell r="P2420">
            <v>184.5</v>
          </cell>
          <cell r="Q2420">
            <v>981300000</v>
          </cell>
          <cell r="R2420">
            <v>7108000</v>
          </cell>
          <cell r="S2420">
            <v>4629000</v>
          </cell>
          <cell r="T2420">
            <v>110.19999999999999</v>
          </cell>
          <cell r="U2420">
            <v>137160328.79968402</v>
          </cell>
          <cell r="V2420">
            <v>38660000000000</v>
          </cell>
        </row>
        <row r="2421">
          <cell r="B2421" t="str">
            <v>UC 356 x 406 x 677</v>
          </cell>
          <cell r="C2421">
            <v>678.63240000000008</v>
          </cell>
          <cell r="D2421">
            <v>86340</v>
          </cell>
          <cell r="E2421">
            <v>483</v>
          </cell>
          <cell r="F2421">
            <v>428</v>
          </cell>
          <cell r="G2421">
            <v>51.2</v>
          </cell>
          <cell r="H2421">
            <v>81.5</v>
          </cell>
          <cell r="J2421">
            <v>15</v>
          </cell>
          <cell r="K2421">
            <v>2.6257668711656441</v>
          </cell>
          <cell r="L2421">
            <v>5.6640625</v>
          </cell>
          <cell r="M2421">
            <v>2995000000</v>
          </cell>
          <cell r="N2421">
            <v>15350000</v>
          </cell>
          <cell r="O2421">
            <v>12400000</v>
          </cell>
          <cell r="P2421">
            <v>186.20000000000002</v>
          </cell>
          <cell r="Q2421">
            <v>1069000000</v>
          </cell>
          <cell r="R2421">
            <v>7680000</v>
          </cell>
          <cell r="S2421">
            <v>4994000</v>
          </cell>
          <cell r="T2421">
            <v>111.30000000000001</v>
          </cell>
          <cell r="U2421">
            <v>164479017.97269261</v>
          </cell>
          <cell r="V2421">
            <v>42920000000000</v>
          </cell>
        </row>
        <row r="2422">
          <cell r="B2422" t="str">
            <v>UC 356 x 406 x 744</v>
          </cell>
          <cell r="C2422">
            <v>745.20660000000009</v>
          </cell>
          <cell r="D2422">
            <v>94810</v>
          </cell>
          <cell r="E2422">
            <v>498</v>
          </cell>
          <cell r="F2422">
            <v>432</v>
          </cell>
          <cell r="G2422">
            <v>55.6</v>
          </cell>
          <cell r="H2422">
            <v>88.9</v>
          </cell>
          <cell r="J2422">
            <v>15</v>
          </cell>
          <cell r="K2422">
            <v>2.4296962879640045</v>
          </cell>
          <cell r="L2422">
            <v>5.2194244604316546</v>
          </cell>
          <cell r="M2422">
            <v>3421000000</v>
          </cell>
          <cell r="N2422">
            <v>17170000</v>
          </cell>
          <cell r="O2422">
            <v>13740000</v>
          </cell>
          <cell r="P2422">
            <v>190</v>
          </cell>
          <cell r="Q2422">
            <v>1199000000</v>
          </cell>
          <cell r="R2422">
            <v>8549000</v>
          </cell>
          <cell r="S2422">
            <v>5552000</v>
          </cell>
          <cell r="T2422">
            <v>112.5</v>
          </cell>
          <cell r="U2422">
            <v>213687273.87144309</v>
          </cell>
          <cell r="V2422">
            <v>49980000000000</v>
          </cell>
        </row>
        <row r="2423">
          <cell r="B2423" t="str">
            <v>UC 356 x 406 x 818</v>
          </cell>
          <cell r="C2423">
            <v>820.03380000000004</v>
          </cell>
          <cell r="D2423">
            <v>104330</v>
          </cell>
          <cell r="E2423">
            <v>514</v>
          </cell>
          <cell r="F2423">
            <v>437</v>
          </cell>
          <cell r="G2423">
            <v>60.5</v>
          </cell>
          <cell r="H2423">
            <v>97</v>
          </cell>
          <cell r="J2423">
            <v>15</v>
          </cell>
          <cell r="K2423">
            <v>2.2525773195876289</v>
          </cell>
          <cell r="L2423">
            <v>4.7933884297520661</v>
          </cell>
          <cell r="M2423">
            <v>3922000000</v>
          </cell>
          <cell r="N2423">
            <v>19260000</v>
          </cell>
          <cell r="O2423">
            <v>15260000</v>
          </cell>
          <cell r="P2423">
            <v>193.9</v>
          </cell>
          <cell r="Q2423">
            <v>1355000000</v>
          </cell>
          <cell r="R2423">
            <v>9561000</v>
          </cell>
          <cell r="S2423">
            <v>6203000</v>
          </cell>
          <cell r="T2423">
            <v>114</v>
          </cell>
          <cell r="U2423">
            <v>278489909.01284921</v>
          </cell>
          <cell r="V2423">
            <v>58650000000000</v>
          </cell>
        </row>
        <row r="2424">
          <cell r="B2424" t="str">
            <v>UC 356 x 406 x 900</v>
          </cell>
          <cell r="C2424">
            <v>903.27120000000002</v>
          </cell>
          <cell r="D2424">
            <v>114920</v>
          </cell>
          <cell r="E2424">
            <v>531</v>
          </cell>
          <cell r="F2424">
            <v>442</v>
          </cell>
          <cell r="G2424">
            <v>65.900000000000006</v>
          </cell>
          <cell r="H2424">
            <v>106</v>
          </cell>
          <cell r="J2424">
            <v>15</v>
          </cell>
          <cell r="K2424">
            <v>2.0849056603773586</v>
          </cell>
          <cell r="L2424">
            <v>4.3854324734446131</v>
          </cell>
          <cell r="M2424">
            <v>4502000000</v>
          </cell>
          <cell r="N2424">
            <v>21620000</v>
          </cell>
          <cell r="O2424">
            <v>16960000</v>
          </cell>
          <cell r="P2424">
            <v>197.89999999999998</v>
          </cell>
          <cell r="Q2424">
            <v>1533000000</v>
          </cell>
          <cell r="R2424">
            <v>10710000</v>
          </cell>
          <cell r="S2424">
            <v>6938000</v>
          </cell>
          <cell r="T2424">
            <v>115.5</v>
          </cell>
          <cell r="U2424">
            <v>364215364.45846772</v>
          </cell>
          <cell r="V2424">
            <v>68890000000000</v>
          </cell>
        </row>
        <row r="2425">
          <cell r="B2425" t="str">
            <v>UC 356 x 406 x 990</v>
          </cell>
          <cell r="C2425">
            <v>992.24640000000022</v>
          </cell>
          <cell r="D2425">
            <v>126240.00000000001</v>
          </cell>
          <cell r="E2425">
            <v>550</v>
          </cell>
          <cell r="F2425">
            <v>448</v>
          </cell>
          <cell r="G2425">
            <v>71.900000000000006</v>
          </cell>
          <cell r="H2425">
            <v>115</v>
          </cell>
          <cell r="J2425">
            <v>15</v>
          </cell>
          <cell r="K2425">
            <v>1.9478260869565218</v>
          </cell>
          <cell r="L2425">
            <v>4.0333796940194713</v>
          </cell>
          <cell r="M2425">
            <v>5189000000</v>
          </cell>
          <cell r="N2425">
            <v>24280000</v>
          </cell>
          <cell r="O2425">
            <v>18870000</v>
          </cell>
          <cell r="P2425">
            <v>202.7</v>
          </cell>
          <cell r="Q2425">
            <v>1734000000</v>
          </cell>
          <cell r="R2425">
            <v>11960000</v>
          </cell>
          <cell r="S2425">
            <v>7739000</v>
          </cell>
          <cell r="T2425">
            <v>117.2</v>
          </cell>
          <cell r="U2425">
            <v>469142304.81440109</v>
          </cell>
          <cell r="V2425">
            <v>81530000000000</v>
          </cell>
        </row>
        <row r="2426">
          <cell r="B2426" t="str">
            <v>UC 356 x 406 x 1086</v>
          </cell>
          <cell r="C2426">
            <v>1089.2388000000001</v>
          </cell>
          <cell r="D2426">
            <v>138580</v>
          </cell>
          <cell r="E2426">
            <v>569</v>
          </cell>
          <cell r="F2426">
            <v>454</v>
          </cell>
          <cell r="G2426">
            <v>78</v>
          </cell>
          <cell r="H2426">
            <v>125</v>
          </cell>
          <cell r="J2426">
            <v>15</v>
          </cell>
          <cell r="K2426">
            <v>1.8160000000000001</v>
          </cell>
          <cell r="L2426">
            <v>3.7051282051282053</v>
          </cell>
          <cell r="M2426">
            <v>5957000000</v>
          </cell>
          <cell r="N2426">
            <v>27210000</v>
          </cell>
          <cell r="O2426">
            <v>20940000</v>
          </cell>
          <cell r="P2426">
            <v>207.3</v>
          </cell>
          <cell r="Q2426">
            <v>1962000000</v>
          </cell>
          <cell r="R2426">
            <v>13380000</v>
          </cell>
          <cell r="S2426">
            <v>8645000</v>
          </cell>
          <cell r="T2426">
            <v>119</v>
          </cell>
          <cell r="U2426">
            <v>605011945.85396194</v>
          </cell>
          <cell r="V2426">
            <v>96080000000000</v>
          </cell>
        </row>
        <row r="2427">
          <cell r="B2427" t="str">
            <v>UC 356 x 406 x 1202</v>
          </cell>
          <cell r="C2427">
            <v>1202.9730000000002</v>
          </cell>
          <cell r="D2427">
            <v>153050</v>
          </cell>
          <cell r="E2427">
            <v>580</v>
          </cell>
          <cell r="F2427">
            <v>471</v>
          </cell>
          <cell r="G2427">
            <v>95</v>
          </cell>
          <cell r="H2427">
            <v>130</v>
          </cell>
          <cell r="J2427">
            <v>15</v>
          </cell>
          <cell r="K2427">
            <v>1.8115384615384615</v>
          </cell>
          <cell r="L2427">
            <v>3.0526315789473686</v>
          </cell>
          <cell r="M2427">
            <v>6636000000</v>
          </cell>
          <cell r="N2427">
            <v>30020000</v>
          </cell>
          <cell r="O2427">
            <v>22880000</v>
          </cell>
          <cell r="P2427">
            <v>208.2</v>
          </cell>
          <cell r="Q2427">
            <v>2287000000</v>
          </cell>
          <cell r="R2427">
            <v>15150000</v>
          </cell>
          <cell r="S2427">
            <v>9712000</v>
          </cell>
          <cell r="T2427">
            <v>122.2</v>
          </cell>
          <cell r="U2427">
            <v>762194816.84773874</v>
          </cell>
          <cell r="V2427">
            <v>114600000000000</v>
          </cell>
        </row>
        <row r="2428">
          <cell r="B2428" t="str">
            <v>UC 356 x 406 x 1299</v>
          </cell>
          <cell r="C2428">
            <v>1300.5942</v>
          </cell>
          <cell r="D2428">
            <v>165470</v>
          </cell>
          <cell r="E2428">
            <v>600</v>
          </cell>
          <cell r="F2428">
            <v>476</v>
          </cell>
          <cell r="G2428">
            <v>100</v>
          </cell>
          <cell r="H2428">
            <v>140</v>
          </cell>
          <cell r="J2428">
            <v>15</v>
          </cell>
          <cell r="K2428">
            <v>1.7</v>
          </cell>
          <cell r="L2428">
            <v>2.9</v>
          </cell>
          <cell r="M2428">
            <v>7546000000</v>
          </cell>
          <cell r="N2428">
            <v>33250000</v>
          </cell>
          <cell r="O2428">
            <v>25150000</v>
          </cell>
          <cell r="P2428">
            <v>213.5</v>
          </cell>
          <cell r="Q2428">
            <v>2544000000</v>
          </cell>
          <cell r="R2428">
            <v>16670000</v>
          </cell>
          <cell r="S2428">
            <v>10690000</v>
          </cell>
          <cell r="T2428">
            <v>124</v>
          </cell>
          <cell r="U2428">
            <v>943612149.45172977</v>
          </cell>
          <cell r="V2428">
            <v>133100000000000</v>
          </cell>
        </row>
        <row r="2429">
          <cell r="B2429" t="str">
            <v>310 UC 158</v>
          </cell>
          <cell r="C2429">
            <v>157.98600000000002</v>
          </cell>
          <cell r="D2429">
            <v>20100</v>
          </cell>
          <cell r="E2429">
            <v>327</v>
          </cell>
          <cell r="F2429">
            <v>311</v>
          </cell>
          <cell r="G2429">
            <v>15.7</v>
          </cell>
          <cell r="H2429">
            <v>25</v>
          </cell>
          <cell r="J2429">
            <v>16.5</v>
          </cell>
          <cell r="K2429">
            <v>17.7</v>
          </cell>
          <cell r="L2429">
            <v>5.91</v>
          </cell>
          <cell r="M2429">
            <v>388000000</v>
          </cell>
          <cell r="N2429">
            <v>2680000</v>
          </cell>
          <cell r="O2429">
            <v>2370000</v>
          </cell>
          <cell r="P2429">
            <v>139</v>
          </cell>
          <cell r="Q2429">
            <v>125000000</v>
          </cell>
          <cell r="R2429">
            <v>1230000</v>
          </cell>
          <cell r="S2429">
            <v>807000</v>
          </cell>
          <cell r="T2429">
            <v>78.900000000000006</v>
          </cell>
          <cell r="U2429">
            <v>3810000</v>
          </cell>
          <cell r="V2429">
            <v>2860000000000</v>
          </cell>
        </row>
        <row r="2430">
          <cell r="B2430" t="str">
            <v>310 UC 137</v>
          </cell>
          <cell r="C2430">
            <v>137.55000000000001</v>
          </cell>
          <cell r="D2430">
            <v>17500</v>
          </cell>
          <cell r="E2430">
            <v>321</v>
          </cell>
          <cell r="F2430">
            <v>309</v>
          </cell>
          <cell r="G2430">
            <v>13.8</v>
          </cell>
          <cell r="H2430">
            <v>21.7</v>
          </cell>
          <cell r="J2430">
            <v>16.5</v>
          </cell>
          <cell r="K2430">
            <v>20.100000000000001</v>
          </cell>
          <cell r="L2430">
            <v>6.8</v>
          </cell>
          <cell r="M2430">
            <v>329000000</v>
          </cell>
          <cell r="N2430">
            <v>2300000</v>
          </cell>
          <cell r="O2430">
            <v>2050000</v>
          </cell>
          <cell r="P2430">
            <v>137</v>
          </cell>
          <cell r="Q2430">
            <v>107000000</v>
          </cell>
          <cell r="R2430">
            <v>1050000</v>
          </cell>
          <cell r="S2430">
            <v>691000</v>
          </cell>
          <cell r="T2430">
            <v>78.2</v>
          </cell>
          <cell r="U2430">
            <v>2520000</v>
          </cell>
          <cell r="V2430">
            <v>2390000000000</v>
          </cell>
        </row>
        <row r="2431">
          <cell r="B2431" t="str">
            <v>310 UC 118</v>
          </cell>
          <cell r="C2431">
            <v>117.9</v>
          </cell>
          <cell r="D2431">
            <v>15000</v>
          </cell>
          <cell r="E2431">
            <v>315</v>
          </cell>
          <cell r="F2431">
            <v>307</v>
          </cell>
          <cell r="G2431">
            <v>11.9</v>
          </cell>
          <cell r="H2431">
            <v>18.7</v>
          </cell>
          <cell r="J2431">
            <v>16.5</v>
          </cell>
          <cell r="K2431">
            <v>23.3</v>
          </cell>
          <cell r="L2431">
            <v>7.89</v>
          </cell>
          <cell r="M2431">
            <v>277000000</v>
          </cell>
          <cell r="N2431">
            <v>1960000</v>
          </cell>
          <cell r="O2431">
            <v>1760000</v>
          </cell>
          <cell r="P2431">
            <v>136</v>
          </cell>
          <cell r="Q2431">
            <v>90200000</v>
          </cell>
          <cell r="R2431">
            <v>893000</v>
          </cell>
          <cell r="S2431">
            <v>588000</v>
          </cell>
          <cell r="T2431">
            <v>77.5</v>
          </cell>
          <cell r="U2431">
            <v>1630000</v>
          </cell>
          <cell r="V2431">
            <v>1980000000000</v>
          </cell>
        </row>
        <row r="2432">
          <cell r="B2432" t="str">
            <v>310 UC 96.8</v>
          </cell>
          <cell r="C2432">
            <v>97.464000000000013</v>
          </cell>
          <cell r="D2432">
            <v>12400</v>
          </cell>
          <cell r="E2432">
            <v>308</v>
          </cell>
          <cell r="F2432">
            <v>305</v>
          </cell>
          <cell r="G2432">
            <v>9.9</v>
          </cell>
          <cell r="H2432">
            <v>15.4</v>
          </cell>
          <cell r="J2432">
            <v>16.5</v>
          </cell>
          <cell r="K2432">
            <v>28</v>
          </cell>
          <cell r="L2432">
            <v>9.58</v>
          </cell>
          <cell r="M2432">
            <v>223000000</v>
          </cell>
          <cell r="N2432">
            <v>1600000</v>
          </cell>
          <cell r="O2432">
            <v>1450000</v>
          </cell>
          <cell r="P2432">
            <v>134</v>
          </cell>
          <cell r="Q2432">
            <v>72900000</v>
          </cell>
          <cell r="R2432">
            <v>725000</v>
          </cell>
          <cell r="S2432">
            <v>478000</v>
          </cell>
          <cell r="T2432">
            <v>76.7</v>
          </cell>
          <cell r="U2432">
            <v>928000</v>
          </cell>
          <cell r="V2432">
            <v>1560000000000</v>
          </cell>
        </row>
        <row r="2433">
          <cell r="B2433" t="str">
            <v>250 UC 89.5</v>
          </cell>
          <cell r="C2433">
            <v>89.604000000000013</v>
          </cell>
          <cell r="D2433">
            <v>11400</v>
          </cell>
          <cell r="E2433">
            <v>260</v>
          </cell>
          <cell r="F2433">
            <v>256</v>
          </cell>
          <cell r="G2433">
            <v>10.5</v>
          </cell>
          <cell r="H2433">
            <v>17.3</v>
          </cell>
          <cell r="J2433">
            <v>14</v>
          </cell>
          <cell r="K2433">
            <v>21.5</v>
          </cell>
          <cell r="L2433">
            <v>7.1</v>
          </cell>
          <cell r="M2433">
            <v>143000000</v>
          </cell>
          <cell r="N2433">
            <v>1230000</v>
          </cell>
          <cell r="O2433">
            <v>1100000</v>
          </cell>
          <cell r="P2433">
            <v>112</v>
          </cell>
          <cell r="Q2433">
            <v>48400000</v>
          </cell>
          <cell r="R2433">
            <v>575000</v>
          </cell>
          <cell r="S2433">
            <v>378000</v>
          </cell>
          <cell r="T2433">
            <v>65.2</v>
          </cell>
          <cell r="U2433">
            <v>1040000</v>
          </cell>
          <cell r="V2433">
            <v>713000000000</v>
          </cell>
        </row>
        <row r="2434">
          <cell r="B2434" t="str">
            <v>250 UC 72.9</v>
          </cell>
          <cell r="C2434">
            <v>73.255200000000002</v>
          </cell>
          <cell r="D2434">
            <v>9320</v>
          </cell>
          <cell r="E2434">
            <v>254</v>
          </cell>
          <cell r="F2434">
            <v>254</v>
          </cell>
          <cell r="G2434">
            <v>8.6</v>
          </cell>
          <cell r="H2434">
            <v>14.2</v>
          </cell>
          <cell r="J2434">
            <v>14</v>
          </cell>
          <cell r="K2434">
            <v>26.2</v>
          </cell>
          <cell r="L2434">
            <v>8.64</v>
          </cell>
          <cell r="M2434">
            <v>114000000</v>
          </cell>
          <cell r="N2434">
            <v>992000</v>
          </cell>
          <cell r="O2434">
            <v>897000</v>
          </cell>
          <cell r="P2434">
            <v>111</v>
          </cell>
          <cell r="Q2434">
            <v>38800000</v>
          </cell>
          <cell r="R2434">
            <v>463000</v>
          </cell>
          <cell r="S2434">
            <v>306000</v>
          </cell>
          <cell r="T2434">
            <v>64.5</v>
          </cell>
          <cell r="U2434">
            <v>586000</v>
          </cell>
          <cell r="V2434">
            <v>557000000000</v>
          </cell>
        </row>
        <row r="2435">
          <cell r="B2435" t="str">
            <v>200 UC 59.3</v>
          </cell>
          <cell r="C2435">
            <v>59.893200000000007</v>
          </cell>
          <cell r="D2435">
            <v>7620</v>
          </cell>
          <cell r="E2435">
            <v>210</v>
          </cell>
          <cell r="F2435">
            <v>205</v>
          </cell>
          <cell r="G2435">
            <v>9.3000000000000007</v>
          </cell>
          <cell r="H2435">
            <v>14.2</v>
          </cell>
          <cell r="J2435">
            <v>11.4</v>
          </cell>
          <cell r="K2435">
            <v>19.5</v>
          </cell>
          <cell r="L2435">
            <v>6.89</v>
          </cell>
          <cell r="M2435">
            <v>61300000</v>
          </cell>
          <cell r="N2435">
            <v>656000</v>
          </cell>
          <cell r="O2435">
            <v>584000</v>
          </cell>
          <cell r="P2435">
            <v>89.7</v>
          </cell>
          <cell r="Q2435">
            <v>20400000</v>
          </cell>
          <cell r="R2435">
            <v>303000</v>
          </cell>
          <cell r="S2435">
            <v>199000</v>
          </cell>
          <cell r="T2435">
            <v>51.7</v>
          </cell>
          <cell r="U2435">
            <v>477000</v>
          </cell>
          <cell r="V2435">
            <v>195000000000</v>
          </cell>
        </row>
        <row r="2436">
          <cell r="B2436" t="str">
            <v>200 UC 52.2</v>
          </cell>
          <cell r="C2436">
            <v>52.347600000000007</v>
          </cell>
          <cell r="D2436">
            <v>6660</v>
          </cell>
          <cell r="E2436">
            <v>206</v>
          </cell>
          <cell r="F2436">
            <v>204</v>
          </cell>
          <cell r="G2436">
            <v>8</v>
          </cell>
          <cell r="H2436">
            <v>12.5</v>
          </cell>
          <cell r="J2436">
            <v>11.4</v>
          </cell>
          <cell r="K2436">
            <v>22.7</v>
          </cell>
          <cell r="L2436">
            <v>7.84</v>
          </cell>
          <cell r="M2436">
            <v>52800000</v>
          </cell>
          <cell r="N2436">
            <v>570000</v>
          </cell>
          <cell r="O2436">
            <v>512000</v>
          </cell>
          <cell r="P2436">
            <v>89.1</v>
          </cell>
          <cell r="Q2436">
            <v>17700000</v>
          </cell>
          <cell r="R2436">
            <v>264000</v>
          </cell>
          <cell r="S2436">
            <v>174000</v>
          </cell>
          <cell r="T2436">
            <v>51.5</v>
          </cell>
          <cell r="U2436">
            <v>325000</v>
          </cell>
          <cell r="V2436">
            <v>166000000000</v>
          </cell>
        </row>
        <row r="2437">
          <cell r="B2437" t="str">
            <v>200 UC 46.2</v>
          </cell>
          <cell r="C2437">
            <v>46.374000000000002</v>
          </cell>
          <cell r="D2437">
            <v>5900</v>
          </cell>
          <cell r="E2437">
            <v>203</v>
          </cell>
          <cell r="F2437">
            <v>203</v>
          </cell>
          <cell r="G2437">
            <v>7.3</v>
          </cell>
          <cell r="H2437">
            <v>11</v>
          </cell>
          <cell r="J2437">
            <v>11.4</v>
          </cell>
          <cell r="K2437">
            <v>24.8</v>
          </cell>
          <cell r="L2437">
            <v>8.9</v>
          </cell>
          <cell r="M2437">
            <v>45900000</v>
          </cell>
          <cell r="N2437">
            <v>500000</v>
          </cell>
          <cell r="O2437">
            <v>451000</v>
          </cell>
          <cell r="P2437">
            <v>88.2</v>
          </cell>
          <cell r="Q2437">
            <v>15300000</v>
          </cell>
          <cell r="R2437">
            <v>230000</v>
          </cell>
          <cell r="S2437">
            <v>151000</v>
          </cell>
          <cell r="T2437">
            <v>51</v>
          </cell>
          <cell r="U2437">
            <v>228000</v>
          </cell>
          <cell r="V2437">
            <v>142000000000</v>
          </cell>
        </row>
        <row r="2438">
          <cell r="B2438" t="str">
            <v>150 UC 37.2</v>
          </cell>
          <cell r="C2438">
            <v>37.177800000000005</v>
          </cell>
          <cell r="D2438">
            <v>4730</v>
          </cell>
          <cell r="E2438">
            <v>162</v>
          </cell>
          <cell r="F2438">
            <v>154</v>
          </cell>
          <cell r="G2438">
            <v>8.1</v>
          </cell>
          <cell r="H2438">
            <v>11.5</v>
          </cell>
          <cell r="J2438">
            <v>8.9</v>
          </cell>
          <cell r="K2438">
            <v>17.100000000000001</v>
          </cell>
          <cell r="L2438">
            <v>6.34</v>
          </cell>
          <cell r="M2438">
            <v>22200000</v>
          </cell>
          <cell r="N2438">
            <v>310000</v>
          </cell>
          <cell r="O2438">
            <v>274000</v>
          </cell>
          <cell r="P2438">
            <v>68.400000000000006</v>
          </cell>
          <cell r="Q2438">
            <v>7010000</v>
          </cell>
          <cell r="R2438">
            <v>139000</v>
          </cell>
          <cell r="S2438">
            <v>91000</v>
          </cell>
          <cell r="T2438">
            <v>38.5</v>
          </cell>
          <cell r="U2438">
            <v>197000</v>
          </cell>
          <cell r="V2438">
            <v>39600000000</v>
          </cell>
        </row>
        <row r="2439">
          <cell r="B2439" t="str">
            <v>150 UC 30.0</v>
          </cell>
          <cell r="C2439">
            <v>30.339600000000004</v>
          </cell>
          <cell r="D2439">
            <v>3860</v>
          </cell>
          <cell r="E2439">
            <v>158</v>
          </cell>
          <cell r="F2439">
            <v>153</v>
          </cell>
          <cell r="G2439">
            <v>6.6</v>
          </cell>
          <cell r="H2439">
            <v>9.4</v>
          </cell>
          <cell r="J2439">
            <v>8.9</v>
          </cell>
          <cell r="K2439">
            <v>21</v>
          </cell>
          <cell r="L2439">
            <v>7.79</v>
          </cell>
          <cell r="M2439">
            <v>17600000</v>
          </cell>
          <cell r="N2439">
            <v>250000</v>
          </cell>
          <cell r="O2439">
            <v>223000</v>
          </cell>
          <cell r="P2439">
            <v>67.5</v>
          </cell>
          <cell r="Q2439">
            <v>5620000</v>
          </cell>
          <cell r="R2439">
            <v>112000</v>
          </cell>
          <cell r="S2439">
            <v>73400</v>
          </cell>
          <cell r="T2439">
            <v>38.1</v>
          </cell>
          <cell r="U2439">
            <v>109000</v>
          </cell>
          <cell r="V2439">
            <v>30800000000</v>
          </cell>
        </row>
        <row r="2440">
          <cell r="B2440" t="str">
            <v>150 UC 23.4</v>
          </cell>
          <cell r="C2440">
            <v>23.422800000000002</v>
          </cell>
          <cell r="D2440">
            <v>2980</v>
          </cell>
          <cell r="E2440">
            <v>152</v>
          </cell>
          <cell r="F2440">
            <v>152</v>
          </cell>
          <cell r="G2440">
            <v>6.1</v>
          </cell>
          <cell r="H2440">
            <v>6.8</v>
          </cell>
          <cell r="J2440">
            <v>8.9</v>
          </cell>
          <cell r="K2440">
            <v>22.8</v>
          </cell>
          <cell r="L2440">
            <v>10.7</v>
          </cell>
          <cell r="M2440">
            <v>12600000</v>
          </cell>
          <cell r="N2440">
            <v>184000</v>
          </cell>
          <cell r="O2440">
            <v>166000</v>
          </cell>
          <cell r="P2440">
            <v>65.099999999999994</v>
          </cell>
          <cell r="Q2440">
            <v>3980000</v>
          </cell>
          <cell r="R2440">
            <v>80200</v>
          </cell>
          <cell r="S2440">
            <v>52400</v>
          </cell>
          <cell r="T2440">
            <v>36.6</v>
          </cell>
          <cell r="U2440">
            <v>50200</v>
          </cell>
          <cell r="V2440">
            <v>21100000000</v>
          </cell>
        </row>
        <row r="2441">
          <cell r="B2441" t="str">
            <v>100 UC 14.8</v>
          </cell>
          <cell r="C2441">
            <v>14.855400000000001</v>
          </cell>
          <cell r="D2441">
            <v>1890</v>
          </cell>
          <cell r="E2441">
            <v>97</v>
          </cell>
          <cell r="F2441">
            <v>99</v>
          </cell>
          <cell r="G2441">
            <v>5</v>
          </cell>
          <cell r="H2441">
            <v>7</v>
          </cell>
          <cell r="J2441">
            <v>10</v>
          </cell>
          <cell r="K2441">
            <v>16.600000000000001</v>
          </cell>
          <cell r="L2441">
            <v>6.71</v>
          </cell>
          <cell r="M2441">
            <v>3180000</v>
          </cell>
          <cell r="N2441">
            <v>74400</v>
          </cell>
          <cell r="O2441">
            <v>65600</v>
          </cell>
          <cell r="P2441">
            <v>41.1</v>
          </cell>
          <cell r="Q2441">
            <v>1140000</v>
          </cell>
          <cell r="R2441">
            <v>35200</v>
          </cell>
          <cell r="S2441">
            <v>22900</v>
          </cell>
          <cell r="T2441">
            <v>24.5</v>
          </cell>
          <cell r="U2441">
            <v>34900</v>
          </cell>
          <cell r="V2441">
            <v>2300000000</v>
          </cell>
        </row>
        <row r="2442">
          <cell r="B2442" t="str">
            <v>610 UB 125</v>
          </cell>
          <cell r="C2442">
            <v>125.76</v>
          </cell>
          <cell r="D2442">
            <v>16000</v>
          </cell>
          <cell r="E2442">
            <v>612</v>
          </cell>
          <cell r="F2442">
            <v>229</v>
          </cell>
          <cell r="G2442">
            <v>11.9</v>
          </cell>
          <cell r="H2442">
            <v>19.600000000000001</v>
          </cell>
          <cell r="J2442">
            <v>14</v>
          </cell>
          <cell r="K2442">
            <v>48.1</v>
          </cell>
          <cell r="L2442">
            <v>5.54</v>
          </cell>
          <cell r="M2442">
            <v>986000000</v>
          </cell>
          <cell r="N2442">
            <v>3680000</v>
          </cell>
          <cell r="O2442">
            <v>3230000</v>
          </cell>
          <cell r="P2442">
            <v>249</v>
          </cell>
          <cell r="Q2442">
            <v>39300000</v>
          </cell>
          <cell r="R2442">
            <v>536000</v>
          </cell>
          <cell r="S2442">
            <v>343000</v>
          </cell>
          <cell r="T2442">
            <v>49.6</v>
          </cell>
          <cell r="U2442">
            <v>1560000</v>
          </cell>
          <cell r="V2442">
            <v>3450000000000</v>
          </cell>
        </row>
        <row r="2443">
          <cell r="B2443" t="str">
            <v>610 UB 113</v>
          </cell>
          <cell r="C2443">
            <v>113.97000000000001</v>
          </cell>
          <cell r="D2443">
            <v>14500</v>
          </cell>
          <cell r="E2443">
            <v>607</v>
          </cell>
          <cell r="F2443">
            <v>228</v>
          </cell>
          <cell r="G2443">
            <v>11.2</v>
          </cell>
          <cell r="H2443">
            <v>17.3</v>
          </cell>
          <cell r="J2443">
            <v>14</v>
          </cell>
          <cell r="K2443">
            <v>51.1</v>
          </cell>
          <cell r="L2443">
            <v>6.27</v>
          </cell>
          <cell r="M2443">
            <v>875000000</v>
          </cell>
          <cell r="N2443">
            <v>3290000</v>
          </cell>
          <cell r="O2443">
            <v>2880000</v>
          </cell>
          <cell r="P2443">
            <v>246</v>
          </cell>
          <cell r="Q2443">
            <v>34300000</v>
          </cell>
          <cell r="R2443">
            <v>469000</v>
          </cell>
          <cell r="S2443">
            <v>300000</v>
          </cell>
          <cell r="T2443">
            <v>48.7</v>
          </cell>
          <cell r="U2443">
            <v>1140000</v>
          </cell>
          <cell r="V2443">
            <v>2980000000000</v>
          </cell>
        </row>
        <row r="2444">
          <cell r="B2444" t="str">
            <v>610 UB 101</v>
          </cell>
          <cell r="C2444">
            <v>102.18</v>
          </cell>
          <cell r="D2444">
            <v>13000</v>
          </cell>
          <cell r="E2444">
            <v>602</v>
          </cell>
          <cell r="F2444">
            <v>228</v>
          </cell>
          <cell r="G2444">
            <v>10.6</v>
          </cell>
          <cell r="H2444">
            <v>14.8</v>
          </cell>
          <cell r="J2444">
            <v>14</v>
          </cell>
          <cell r="K2444">
            <v>54</v>
          </cell>
          <cell r="L2444">
            <v>7.34</v>
          </cell>
          <cell r="M2444">
            <v>761000000</v>
          </cell>
          <cell r="N2444">
            <v>2900000</v>
          </cell>
          <cell r="O2444">
            <v>2530000</v>
          </cell>
          <cell r="P2444">
            <v>242</v>
          </cell>
          <cell r="Q2444">
            <v>29300000</v>
          </cell>
          <cell r="R2444">
            <v>402000</v>
          </cell>
          <cell r="S2444">
            <v>257000</v>
          </cell>
          <cell r="T2444">
            <v>47.5</v>
          </cell>
          <cell r="U2444">
            <v>790000</v>
          </cell>
          <cell r="V2444">
            <v>2530000000000</v>
          </cell>
        </row>
        <row r="2445">
          <cell r="B2445" t="str">
            <v>530 UB 92.4</v>
          </cell>
          <cell r="C2445">
            <v>92.748000000000005</v>
          </cell>
          <cell r="D2445">
            <v>11800</v>
          </cell>
          <cell r="E2445">
            <v>533</v>
          </cell>
          <cell r="F2445">
            <v>209</v>
          </cell>
          <cell r="G2445">
            <v>10.199999999999999</v>
          </cell>
          <cell r="H2445">
            <v>15.6</v>
          </cell>
          <cell r="J2445">
            <v>14</v>
          </cell>
          <cell r="K2445">
            <v>49.2</v>
          </cell>
          <cell r="L2445">
            <v>6.37</v>
          </cell>
          <cell r="M2445">
            <v>554000000</v>
          </cell>
          <cell r="N2445">
            <v>2370000</v>
          </cell>
          <cell r="O2445">
            <v>2080000</v>
          </cell>
          <cell r="P2445">
            <v>217</v>
          </cell>
          <cell r="Q2445">
            <v>23800000</v>
          </cell>
          <cell r="R2445">
            <v>355000</v>
          </cell>
          <cell r="S2445">
            <v>228000</v>
          </cell>
          <cell r="T2445">
            <v>44.9</v>
          </cell>
          <cell r="U2445">
            <v>775000</v>
          </cell>
          <cell r="V2445">
            <v>1590000000000</v>
          </cell>
        </row>
        <row r="2446">
          <cell r="B2446" t="str">
            <v>530 UB 82.0</v>
          </cell>
          <cell r="C2446">
            <v>82.53</v>
          </cell>
          <cell r="D2446">
            <v>10500</v>
          </cell>
          <cell r="E2446">
            <v>528</v>
          </cell>
          <cell r="F2446">
            <v>209</v>
          </cell>
          <cell r="G2446">
            <v>9.6</v>
          </cell>
          <cell r="H2446">
            <v>13.2</v>
          </cell>
          <cell r="J2446">
            <v>14</v>
          </cell>
          <cell r="K2446">
            <v>52.3</v>
          </cell>
          <cell r="L2446">
            <v>7.55</v>
          </cell>
          <cell r="M2446">
            <v>477000000</v>
          </cell>
          <cell r="N2446">
            <v>2070000</v>
          </cell>
          <cell r="O2446">
            <v>1810000</v>
          </cell>
          <cell r="P2446">
            <v>213</v>
          </cell>
          <cell r="Q2446">
            <v>20100000</v>
          </cell>
          <cell r="R2446">
            <v>301000</v>
          </cell>
          <cell r="S2446">
            <v>193000</v>
          </cell>
          <cell r="T2446">
            <v>43.8</v>
          </cell>
          <cell r="U2446">
            <v>526000</v>
          </cell>
          <cell r="V2446">
            <v>1330000000000</v>
          </cell>
        </row>
        <row r="2447">
          <cell r="B2447" t="str">
            <v>460 UB 82.1</v>
          </cell>
          <cell r="C2447">
            <v>82.53</v>
          </cell>
          <cell r="D2447">
            <v>10500</v>
          </cell>
          <cell r="E2447">
            <v>460</v>
          </cell>
          <cell r="F2447">
            <v>191</v>
          </cell>
          <cell r="G2447">
            <v>9.9</v>
          </cell>
          <cell r="H2447">
            <v>16</v>
          </cell>
          <cell r="J2447">
            <v>11.4</v>
          </cell>
          <cell r="K2447">
            <v>43.3</v>
          </cell>
          <cell r="L2447">
            <v>5.66</v>
          </cell>
          <cell r="M2447">
            <v>372000000</v>
          </cell>
          <cell r="N2447">
            <v>1840000</v>
          </cell>
          <cell r="O2447">
            <v>1610000</v>
          </cell>
          <cell r="P2447">
            <v>188</v>
          </cell>
          <cell r="Q2447">
            <v>18600000</v>
          </cell>
          <cell r="R2447">
            <v>303000</v>
          </cell>
          <cell r="S2447">
            <v>195000</v>
          </cell>
          <cell r="T2447">
            <v>42.2</v>
          </cell>
          <cell r="U2447">
            <v>701000</v>
          </cell>
          <cell r="V2447">
            <v>919000000000</v>
          </cell>
        </row>
        <row r="2448">
          <cell r="B2448" t="str">
            <v>460 UB 74.6</v>
          </cell>
          <cell r="C2448">
            <v>74.827200000000005</v>
          </cell>
          <cell r="D2448">
            <v>9520</v>
          </cell>
          <cell r="E2448">
            <v>457</v>
          </cell>
          <cell r="F2448">
            <v>190</v>
          </cell>
          <cell r="G2448">
            <v>9.1</v>
          </cell>
          <cell r="H2448">
            <v>14.5</v>
          </cell>
          <cell r="J2448">
            <v>11.4</v>
          </cell>
          <cell r="K2448">
            <v>47.1</v>
          </cell>
          <cell r="L2448">
            <v>6.24</v>
          </cell>
          <cell r="M2448">
            <v>335000000</v>
          </cell>
          <cell r="N2448">
            <v>1660000</v>
          </cell>
          <cell r="O2448">
            <v>1460000</v>
          </cell>
          <cell r="P2448">
            <v>188</v>
          </cell>
          <cell r="Q2448">
            <v>16600000.000000002</v>
          </cell>
          <cell r="R2448">
            <v>271000</v>
          </cell>
          <cell r="S2448">
            <v>175000</v>
          </cell>
          <cell r="T2448">
            <v>41.8</v>
          </cell>
          <cell r="U2448">
            <v>530000</v>
          </cell>
          <cell r="V2448">
            <v>815000000000</v>
          </cell>
        </row>
        <row r="2449">
          <cell r="B2449" t="str">
            <v>460 UB 67.1</v>
          </cell>
          <cell r="C2449">
            <v>67.438800000000001</v>
          </cell>
          <cell r="D2449">
            <v>8580</v>
          </cell>
          <cell r="E2449">
            <v>454</v>
          </cell>
          <cell r="F2449">
            <v>190</v>
          </cell>
          <cell r="G2449">
            <v>8.5</v>
          </cell>
          <cell r="H2449">
            <v>12.7</v>
          </cell>
          <cell r="J2449">
            <v>11.4</v>
          </cell>
          <cell r="K2449">
            <v>50.4</v>
          </cell>
          <cell r="L2449">
            <v>7.15</v>
          </cell>
          <cell r="M2449">
            <v>296000000</v>
          </cell>
          <cell r="N2449">
            <v>1480000</v>
          </cell>
          <cell r="O2449">
            <v>1300000</v>
          </cell>
          <cell r="P2449">
            <v>186</v>
          </cell>
          <cell r="Q2449">
            <v>14500000</v>
          </cell>
          <cell r="R2449">
            <v>238000</v>
          </cell>
          <cell r="S2449">
            <v>153000</v>
          </cell>
          <cell r="T2449">
            <v>41.2</v>
          </cell>
          <cell r="U2449">
            <v>378000</v>
          </cell>
          <cell r="V2449">
            <v>708000000000</v>
          </cell>
        </row>
        <row r="2450">
          <cell r="B2450" t="str">
            <v>410 UB 59.7</v>
          </cell>
          <cell r="C2450">
            <v>60.050400000000003</v>
          </cell>
          <cell r="D2450">
            <v>7640</v>
          </cell>
          <cell r="E2450">
            <v>406</v>
          </cell>
          <cell r="F2450">
            <v>178</v>
          </cell>
          <cell r="G2450">
            <v>7.8</v>
          </cell>
          <cell r="H2450">
            <v>12.8</v>
          </cell>
          <cell r="J2450">
            <v>11.4</v>
          </cell>
          <cell r="K2450">
            <v>48.8</v>
          </cell>
          <cell r="L2450">
            <v>6.65</v>
          </cell>
          <cell r="M2450">
            <v>216000000</v>
          </cell>
          <cell r="N2450">
            <v>1200000</v>
          </cell>
          <cell r="O2450">
            <v>1060000</v>
          </cell>
          <cell r="P2450">
            <v>168</v>
          </cell>
          <cell r="Q2450">
            <v>12100000</v>
          </cell>
          <cell r="R2450">
            <v>209000</v>
          </cell>
          <cell r="S2450">
            <v>135000</v>
          </cell>
          <cell r="T2450">
            <v>39.700000000000003</v>
          </cell>
          <cell r="U2450">
            <v>337000</v>
          </cell>
          <cell r="V2450">
            <v>467000000000</v>
          </cell>
        </row>
        <row r="2451">
          <cell r="B2451" t="str">
            <v>410 UB 53.7</v>
          </cell>
          <cell r="C2451">
            <v>54.155400000000007</v>
          </cell>
          <cell r="D2451">
            <v>6890</v>
          </cell>
          <cell r="E2451">
            <v>403</v>
          </cell>
          <cell r="F2451">
            <v>178</v>
          </cell>
          <cell r="G2451">
            <v>7.6</v>
          </cell>
          <cell r="H2451">
            <v>10.9</v>
          </cell>
          <cell r="J2451">
            <v>11.4</v>
          </cell>
          <cell r="K2451">
            <v>50.1</v>
          </cell>
          <cell r="L2451">
            <v>7.82</v>
          </cell>
          <cell r="M2451">
            <v>188000000</v>
          </cell>
          <cell r="N2451">
            <v>1060000</v>
          </cell>
          <cell r="O2451">
            <v>933000</v>
          </cell>
          <cell r="P2451">
            <v>165</v>
          </cell>
          <cell r="Q2451">
            <v>10300000</v>
          </cell>
          <cell r="R2451">
            <v>179000</v>
          </cell>
          <cell r="S2451">
            <v>115000</v>
          </cell>
          <cell r="T2451">
            <v>38.6</v>
          </cell>
          <cell r="U2451">
            <v>234000</v>
          </cell>
          <cell r="V2451">
            <v>394000000000</v>
          </cell>
        </row>
        <row r="2452">
          <cell r="B2452" t="str">
            <v>360 UB 56.7</v>
          </cell>
          <cell r="C2452">
            <v>56.906400000000005</v>
          </cell>
          <cell r="D2452">
            <v>7240</v>
          </cell>
          <cell r="E2452">
            <v>359</v>
          </cell>
          <cell r="F2452">
            <v>172</v>
          </cell>
          <cell r="G2452">
            <v>8</v>
          </cell>
          <cell r="H2452">
            <v>13</v>
          </cell>
          <cell r="J2452">
            <v>11.4</v>
          </cell>
          <cell r="K2452">
            <v>41.6</v>
          </cell>
          <cell r="L2452">
            <v>6.31</v>
          </cell>
          <cell r="M2452">
            <v>161000000</v>
          </cell>
          <cell r="N2452">
            <v>1010000</v>
          </cell>
          <cell r="O2452">
            <v>899000</v>
          </cell>
          <cell r="P2452">
            <v>149</v>
          </cell>
          <cell r="Q2452">
            <v>11000000</v>
          </cell>
          <cell r="R2452">
            <v>198000</v>
          </cell>
          <cell r="S2452">
            <v>128000</v>
          </cell>
          <cell r="T2452">
            <v>39</v>
          </cell>
          <cell r="U2452">
            <v>338000</v>
          </cell>
          <cell r="V2452">
            <v>330000000000</v>
          </cell>
        </row>
        <row r="2453">
          <cell r="B2453" t="str">
            <v>360 UB 50.7</v>
          </cell>
          <cell r="C2453">
            <v>50.854200000000006</v>
          </cell>
          <cell r="D2453">
            <v>6470</v>
          </cell>
          <cell r="E2453">
            <v>356</v>
          </cell>
          <cell r="F2453">
            <v>171</v>
          </cell>
          <cell r="G2453">
            <v>7.3</v>
          </cell>
          <cell r="H2453">
            <v>11.5</v>
          </cell>
          <cell r="J2453">
            <v>11.4</v>
          </cell>
          <cell r="K2453">
            <v>45.6</v>
          </cell>
          <cell r="L2453">
            <v>7.12</v>
          </cell>
          <cell r="M2453">
            <v>142000000</v>
          </cell>
          <cell r="N2453">
            <v>897000</v>
          </cell>
          <cell r="O2453">
            <v>798000</v>
          </cell>
          <cell r="P2453">
            <v>148</v>
          </cell>
          <cell r="Q2453">
            <v>9600000</v>
          </cell>
          <cell r="R2453">
            <v>173000</v>
          </cell>
          <cell r="S2453">
            <v>112000</v>
          </cell>
          <cell r="T2453">
            <v>38.5</v>
          </cell>
          <cell r="U2453">
            <v>241000</v>
          </cell>
          <cell r="V2453">
            <v>284000000000</v>
          </cell>
        </row>
        <row r="2454">
          <cell r="B2454" t="str">
            <v>360 UB 44.7</v>
          </cell>
          <cell r="C2454">
            <v>44.959200000000003</v>
          </cell>
          <cell r="D2454">
            <v>5720</v>
          </cell>
          <cell r="E2454">
            <v>352</v>
          </cell>
          <cell r="F2454">
            <v>171</v>
          </cell>
          <cell r="G2454">
            <v>6.9</v>
          </cell>
          <cell r="H2454">
            <v>9.6999999999999993</v>
          </cell>
          <cell r="J2454">
            <v>11.4</v>
          </cell>
          <cell r="K2454">
            <v>48.2</v>
          </cell>
          <cell r="L2454">
            <v>8.4600000000000009</v>
          </cell>
          <cell r="M2454">
            <v>121000000</v>
          </cell>
          <cell r="N2454">
            <v>777000</v>
          </cell>
          <cell r="O2454">
            <v>689000</v>
          </cell>
          <cell r="P2454">
            <v>146</v>
          </cell>
          <cell r="Q2454">
            <v>8100000</v>
          </cell>
          <cell r="R2454">
            <v>146000</v>
          </cell>
          <cell r="S2454">
            <v>94700</v>
          </cell>
          <cell r="T2454">
            <v>37.6</v>
          </cell>
          <cell r="U2454">
            <v>161000</v>
          </cell>
          <cell r="V2454">
            <v>237000000000</v>
          </cell>
        </row>
        <row r="2455">
          <cell r="B2455" t="str">
            <v>310 UB 46.2</v>
          </cell>
          <cell r="C2455">
            <v>46.609800000000007</v>
          </cell>
          <cell r="D2455">
            <v>5930</v>
          </cell>
          <cell r="E2455">
            <v>307</v>
          </cell>
          <cell r="F2455">
            <v>166</v>
          </cell>
          <cell r="G2455">
            <v>6.7</v>
          </cell>
          <cell r="H2455">
            <v>11.8</v>
          </cell>
          <cell r="J2455">
            <v>11.4</v>
          </cell>
          <cell r="K2455">
            <v>42.3</v>
          </cell>
          <cell r="L2455">
            <v>6.75</v>
          </cell>
          <cell r="M2455">
            <v>100000000</v>
          </cell>
          <cell r="N2455">
            <v>729000</v>
          </cell>
          <cell r="O2455">
            <v>654000</v>
          </cell>
          <cell r="P2455">
            <v>130</v>
          </cell>
          <cell r="Q2455">
            <v>9010000</v>
          </cell>
          <cell r="R2455">
            <v>166000</v>
          </cell>
          <cell r="S2455">
            <v>109000</v>
          </cell>
          <cell r="T2455">
            <v>39</v>
          </cell>
          <cell r="U2455">
            <v>233000</v>
          </cell>
          <cell r="V2455">
            <v>197000000000</v>
          </cell>
        </row>
        <row r="2456">
          <cell r="B2456" t="str">
            <v>310 UB 40.4</v>
          </cell>
          <cell r="C2456">
            <v>40.950600000000001</v>
          </cell>
          <cell r="D2456">
            <v>5210</v>
          </cell>
          <cell r="E2456">
            <v>304</v>
          </cell>
          <cell r="F2456">
            <v>165</v>
          </cell>
          <cell r="G2456">
            <v>6.1</v>
          </cell>
          <cell r="H2456">
            <v>10.199999999999999</v>
          </cell>
          <cell r="J2456">
            <v>11.4</v>
          </cell>
          <cell r="K2456">
            <v>46.5</v>
          </cell>
          <cell r="L2456">
            <v>7.79</v>
          </cell>
          <cell r="M2456">
            <v>86400000</v>
          </cell>
          <cell r="N2456">
            <v>633000</v>
          </cell>
          <cell r="O2456">
            <v>569000</v>
          </cell>
          <cell r="P2456">
            <v>129</v>
          </cell>
          <cell r="Q2456">
            <v>7650000</v>
          </cell>
          <cell r="R2456">
            <v>142000</v>
          </cell>
          <cell r="S2456">
            <v>92700</v>
          </cell>
          <cell r="T2456">
            <v>38.299999999999997</v>
          </cell>
          <cell r="U2456">
            <v>157000</v>
          </cell>
          <cell r="V2456">
            <v>165000000000</v>
          </cell>
        </row>
        <row r="2457">
          <cell r="B2457" t="str">
            <v>310 UB 32.0</v>
          </cell>
          <cell r="C2457">
            <v>32.068800000000003</v>
          </cell>
          <cell r="D2457">
            <v>4080</v>
          </cell>
          <cell r="E2457">
            <v>298</v>
          </cell>
          <cell r="F2457">
            <v>149</v>
          </cell>
          <cell r="G2457">
            <v>5.5</v>
          </cell>
          <cell r="H2457">
            <v>8</v>
          </cell>
          <cell r="J2457">
            <v>13</v>
          </cell>
          <cell r="K2457">
            <v>51.3</v>
          </cell>
          <cell r="L2457">
            <v>8.9700000000000006</v>
          </cell>
          <cell r="M2457">
            <v>63200000</v>
          </cell>
          <cell r="N2457">
            <v>475000</v>
          </cell>
          <cell r="O2457">
            <v>424000</v>
          </cell>
          <cell r="P2457">
            <v>124</v>
          </cell>
          <cell r="Q2457">
            <v>4420000</v>
          </cell>
          <cell r="R2457">
            <v>91800</v>
          </cell>
          <cell r="S2457">
            <v>59300</v>
          </cell>
          <cell r="T2457">
            <v>32.9</v>
          </cell>
          <cell r="U2457">
            <v>86500</v>
          </cell>
          <cell r="V2457">
            <v>92900000000</v>
          </cell>
        </row>
        <row r="2458">
          <cell r="B2458" t="str">
            <v>250 UB 37.3</v>
          </cell>
          <cell r="C2458">
            <v>37.335000000000001</v>
          </cell>
          <cell r="D2458">
            <v>4750</v>
          </cell>
          <cell r="E2458">
            <v>256</v>
          </cell>
          <cell r="F2458">
            <v>146</v>
          </cell>
          <cell r="G2458">
            <v>6.4</v>
          </cell>
          <cell r="H2458">
            <v>10.9</v>
          </cell>
          <cell r="J2458">
            <v>8.9</v>
          </cell>
          <cell r="K2458">
            <v>36.6</v>
          </cell>
          <cell r="L2458">
            <v>6.4</v>
          </cell>
          <cell r="M2458">
            <v>55700000</v>
          </cell>
          <cell r="N2458">
            <v>486000</v>
          </cell>
          <cell r="O2458">
            <v>435000</v>
          </cell>
          <cell r="P2458">
            <v>108</v>
          </cell>
          <cell r="Q2458">
            <v>5660000</v>
          </cell>
          <cell r="R2458">
            <v>119000</v>
          </cell>
          <cell r="S2458">
            <v>77500</v>
          </cell>
          <cell r="T2458">
            <v>34.5</v>
          </cell>
          <cell r="U2458">
            <v>158000</v>
          </cell>
          <cell r="V2458">
            <v>85200000000</v>
          </cell>
        </row>
        <row r="2459">
          <cell r="B2459" t="str">
            <v>250 UB 31.4</v>
          </cell>
          <cell r="C2459">
            <v>31.518600000000003</v>
          </cell>
          <cell r="D2459">
            <v>4010</v>
          </cell>
          <cell r="E2459">
            <v>252</v>
          </cell>
          <cell r="F2459">
            <v>146</v>
          </cell>
          <cell r="G2459">
            <v>6.1</v>
          </cell>
          <cell r="H2459">
            <v>8.6</v>
          </cell>
          <cell r="J2459">
            <v>8.9</v>
          </cell>
          <cell r="K2459">
            <v>38.4</v>
          </cell>
          <cell r="L2459">
            <v>8.1300000000000008</v>
          </cell>
          <cell r="M2459">
            <v>44500000</v>
          </cell>
          <cell r="N2459">
            <v>397000</v>
          </cell>
          <cell r="O2459">
            <v>354000</v>
          </cell>
          <cell r="P2459">
            <v>105</v>
          </cell>
          <cell r="Q2459">
            <v>4470000</v>
          </cell>
          <cell r="R2459">
            <v>94200</v>
          </cell>
          <cell r="S2459">
            <v>61200</v>
          </cell>
          <cell r="T2459">
            <v>33.4</v>
          </cell>
          <cell r="U2459">
            <v>89300</v>
          </cell>
          <cell r="V2459">
            <v>65900000000.000008</v>
          </cell>
        </row>
        <row r="2460">
          <cell r="B2460" t="str">
            <v>250 UB 25.7</v>
          </cell>
          <cell r="C2460">
            <v>25.702200000000001</v>
          </cell>
          <cell r="D2460">
            <v>3270</v>
          </cell>
          <cell r="E2460">
            <v>248</v>
          </cell>
          <cell r="F2460">
            <v>124</v>
          </cell>
          <cell r="G2460">
            <v>5</v>
          </cell>
          <cell r="H2460">
            <v>8</v>
          </cell>
          <cell r="J2460">
            <v>12</v>
          </cell>
          <cell r="K2460">
            <v>46.4</v>
          </cell>
          <cell r="L2460">
            <v>7.44</v>
          </cell>
          <cell r="M2460">
            <v>35400000</v>
          </cell>
          <cell r="N2460">
            <v>319000</v>
          </cell>
          <cell r="O2460">
            <v>285000</v>
          </cell>
          <cell r="P2460">
            <v>104</v>
          </cell>
          <cell r="Q2460">
            <v>2550000</v>
          </cell>
          <cell r="R2460">
            <v>63600</v>
          </cell>
          <cell r="S2460">
            <v>41100</v>
          </cell>
          <cell r="T2460">
            <v>27.9</v>
          </cell>
          <cell r="U2460">
            <v>67400</v>
          </cell>
          <cell r="V2460">
            <v>36700000000</v>
          </cell>
        </row>
        <row r="2461">
          <cell r="B2461" t="str">
            <v>200 UB 29.8</v>
          </cell>
          <cell r="C2461">
            <v>30.025200000000002</v>
          </cell>
          <cell r="D2461">
            <v>3820</v>
          </cell>
          <cell r="E2461">
            <v>207</v>
          </cell>
          <cell r="F2461">
            <v>134</v>
          </cell>
          <cell r="G2461">
            <v>6.3</v>
          </cell>
          <cell r="H2461">
            <v>9.6</v>
          </cell>
          <cell r="J2461">
            <v>8.9</v>
          </cell>
          <cell r="K2461">
            <v>29.8</v>
          </cell>
          <cell r="L2461">
            <v>6.65</v>
          </cell>
          <cell r="M2461">
            <v>29100000</v>
          </cell>
          <cell r="N2461">
            <v>316000</v>
          </cell>
          <cell r="O2461">
            <v>281000</v>
          </cell>
          <cell r="P2461">
            <v>87.3</v>
          </cell>
          <cell r="Q2461">
            <v>3860000</v>
          </cell>
          <cell r="R2461">
            <v>88400</v>
          </cell>
          <cell r="S2461">
            <v>57500</v>
          </cell>
          <cell r="T2461">
            <v>31.8</v>
          </cell>
          <cell r="U2461">
            <v>105000</v>
          </cell>
          <cell r="V2461">
            <v>37600000000</v>
          </cell>
        </row>
        <row r="2462">
          <cell r="B2462" t="str">
            <v>200 UB 25.4</v>
          </cell>
          <cell r="C2462">
            <v>25.387800000000002</v>
          </cell>
          <cell r="D2462">
            <v>3230</v>
          </cell>
          <cell r="E2462">
            <v>203</v>
          </cell>
          <cell r="F2462">
            <v>133</v>
          </cell>
          <cell r="G2462">
            <v>5.8</v>
          </cell>
          <cell r="H2462">
            <v>7.8</v>
          </cell>
          <cell r="J2462">
            <v>8.9</v>
          </cell>
          <cell r="K2462">
            <v>32.299999999999997</v>
          </cell>
          <cell r="L2462">
            <v>8.15</v>
          </cell>
          <cell r="M2462">
            <v>23600000</v>
          </cell>
          <cell r="N2462">
            <v>260000</v>
          </cell>
          <cell r="O2462">
            <v>232000</v>
          </cell>
          <cell r="P2462">
            <v>85.4</v>
          </cell>
          <cell r="Q2462">
            <v>3060000</v>
          </cell>
          <cell r="R2462">
            <v>70900</v>
          </cell>
          <cell r="S2462">
            <v>46100</v>
          </cell>
          <cell r="T2462">
            <v>30.8</v>
          </cell>
          <cell r="U2462">
            <v>62700</v>
          </cell>
          <cell r="V2462">
            <v>29200000000</v>
          </cell>
        </row>
        <row r="2463">
          <cell r="B2463" t="str">
            <v>200 UB 22.3</v>
          </cell>
          <cell r="C2463">
            <v>22.558200000000003</v>
          </cell>
          <cell r="D2463">
            <v>2870</v>
          </cell>
          <cell r="E2463">
            <v>202</v>
          </cell>
          <cell r="F2463">
            <v>133</v>
          </cell>
          <cell r="G2463">
            <v>5</v>
          </cell>
          <cell r="H2463">
            <v>7</v>
          </cell>
          <cell r="J2463">
            <v>8.9</v>
          </cell>
          <cell r="K2463">
            <v>37.5</v>
          </cell>
          <cell r="L2463">
            <v>9.14</v>
          </cell>
          <cell r="M2463">
            <v>21000000</v>
          </cell>
          <cell r="N2463">
            <v>231000</v>
          </cell>
          <cell r="O2463">
            <v>208000</v>
          </cell>
          <cell r="P2463">
            <v>85.5</v>
          </cell>
          <cell r="Q2463">
            <v>2750000</v>
          </cell>
          <cell r="R2463">
            <v>63400</v>
          </cell>
          <cell r="S2463">
            <v>41300</v>
          </cell>
          <cell r="T2463">
            <v>31</v>
          </cell>
          <cell r="U2463">
            <v>45000</v>
          </cell>
          <cell r="V2463">
            <v>26000000000</v>
          </cell>
        </row>
        <row r="2464">
          <cell r="B2464" t="str">
            <v>200 UB 18.2</v>
          </cell>
          <cell r="C2464">
            <v>18.235200000000003</v>
          </cell>
          <cell r="D2464">
            <v>2320</v>
          </cell>
          <cell r="E2464">
            <v>198</v>
          </cell>
          <cell r="F2464">
            <v>99</v>
          </cell>
          <cell r="G2464">
            <v>4.5</v>
          </cell>
          <cell r="H2464">
            <v>7</v>
          </cell>
          <cell r="J2464">
            <v>11</v>
          </cell>
          <cell r="K2464">
            <v>40.9</v>
          </cell>
          <cell r="L2464">
            <v>6.75</v>
          </cell>
          <cell r="M2464">
            <v>15800000</v>
          </cell>
          <cell r="N2464">
            <v>180000</v>
          </cell>
          <cell r="O2464">
            <v>160000</v>
          </cell>
          <cell r="P2464">
            <v>82.6</v>
          </cell>
          <cell r="Q2464">
            <v>1140000</v>
          </cell>
          <cell r="R2464">
            <v>35700</v>
          </cell>
          <cell r="S2464">
            <v>23000</v>
          </cell>
          <cell r="T2464">
            <v>22.1</v>
          </cell>
          <cell r="U2464">
            <v>38600</v>
          </cell>
          <cell r="V2464">
            <v>10400000000</v>
          </cell>
        </row>
        <row r="2465">
          <cell r="B2465" t="str">
            <v>180 UB 22.2</v>
          </cell>
          <cell r="C2465">
            <v>22.165200000000002</v>
          </cell>
          <cell r="D2465">
            <v>2820</v>
          </cell>
          <cell r="E2465">
            <v>179</v>
          </cell>
          <cell r="F2465">
            <v>90</v>
          </cell>
          <cell r="G2465">
            <v>6</v>
          </cell>
          <cell r="H2465">
            <v>10</v>
          </cell>
          <cell r="J2465">
            <v>8.9</v>
          </cell>
          <cell r="K2465">
            <v>26.5</v>
          </cell>
          <cell r="L2465">
            <v>4.2</v>
          </cell>
          <cell r="M2465">
            <v>15300000</v>
          </cell>
          <cell r="N2465">
            <v>195000</v>
          </cell>
          <cell r="O2465">
            <v>171000</v>
          </cell>
          <cell r="P2465">
            <v>73.599999999999994</v>
          </cell>
          <cell r="Q2465">
            <v>1220000</v>
          </cell>
          <cell r="R2465">
            <v>42300</v>
          </cell>
          <cell r="S2465">
            <v>27100</v>
          </cell>
          <cell r="T2465">
            <v>20.8</v>
          </cell>
          <cell r="U2465">
            <v>81600</v>
          </cell>
          <cell r="V2465">
            <v>8710000000</v>
          </cell>
        </row>
        <row r="2466">
          <cell r="B2466" t="str">
            <v>180 UB 18.1</v>
          </cell>
          <cell r="C2466">
            <v>18.078000000000003</v>
          </cell>
          <cell r="D2466">
            <v>2300</v>
          </cell>
          <cell r="E2466">
            <v>175</v>
          </cell>
          <cell r="F2466">
            <v>90</v>
          </cell>
          <cell r="G2466">
            <v>5</v>
          </cell>
          <cell r="H2466">
            <v>8</v>
          </cell>
          <cell r="J2466">
            <v>8.9</v>
          </cell>
          <cell r="K2466">
            <v>31.8</v>
          </cell>
          <cell r="L2466">
            <v>5.31</v>
          </cell>
          <cell r="M2466">
            <v>12100000</v>
          </cell>
          <cell r="N2466">
            <v>157000</v>
          </cell>
          <cell r="O2466">
            <v>139000</v>
          </cell>
          <cell r="P2466">
            <v>72.599999999999994</v>
          </cell>
          <cell r="Q2466">
            <v>975000</v>
          </cell>
          <cell r="R2466">
            <v>33700</v>
          </cell>
          <cell r="S2466">
            <v>21700</v>
          </cell>
          <cell r="T2466">
            <v>20.6</v>
          </cell>
          <cell r="U2466">
            <v>44800</v>
          </cell>
          <cell r="V2466">
            <v>6800000000</v>
          </cell>
        </row>
        <row r="2467">
          <cell r="B2467" t="str">
            <v>180 UB 16.1</v>
          </cell>
          <cell r="C2467">
            <v>16.034400000000002</v>
          </cell>
          <cell r="D2467">
            <v>2040</v>
          </cell>
          <cell r="E2467">
            <v>173</v>
          </cell>
          <cell r="F2467">
            <v>90</v>
          </cell>
          <cell r="G2467">
            <v>4.5</v>
          </cell>
          <cell r="H2467">
            <v>7</v>
          </cell>
          <cell r="J2467">
            <v>8.9</v>
          </cell>
          <cell r="K2467">
            <v>35.299999999999997</v>
          </cell>
          <cell r="L2467">
            <v>6.11</v>
          </cell>
          <cell r="M2467">
            <v>10600000</v>
          </cell>
          <cell r="N2467">
            <v>138000</v>
          </cell>
          <cell r="O2467">
            <v>123000</v>
          </cell>
          <cell r="P2467">
            <v>72</v>
          </cell>
          <cell r="Q2467">
            <v>853000</v>
          </cell>
          <cell r="R2467">
            <v>29400</v>
          </cell>
          <cell r="S2467">
            <v>19000</v>
          </cell>
          <cell r="T2467">
            <v>20.399999999999999</v>
          </cell>
          <cell r="U2467">
            <v>31500</v>
          </cell>
          <cell r="V2467">
            <v>5880000000</v>
          </cell>
        </row>
        <row r="2468">
          <cell r="B2468" t="str">
            <v>150 UB 18.0</v>
          </cell>
          <cell r="C2468">
            <v>18.078000000000003</v>
          </cell>
          <cell r="D2468">
            <v>2300</v>
          </cell>
          <cell r="E2468">
            <v>155</v>
          </cell>
          <cell r="F2468">
            <v>75</v>
          </cell>
          <cell r="G2468">
            <v>6</v>
          </cell>
          <cell r="H2468">
            <v>9.5</v>
          </cell>
          <cell r="J2468">
            <v>8</v>
          </cell>
          <cell r="K2468">
            <v>22.7</v>
          </cell>
          <cell r="L2468">
            <v>3.63</v>
          </cell>
          <cell r="M2468">
            <v>9050000</v>
          </cell>
          <cell r="N2468">
            <v>135000</v>
          </cell>
          <cell r="O2468">
            <v>117000</v>
          </cell>
          <cell r="P2468">
            <v>62.8</v>
          </cell>
          <cell r="Q2468">
            <v>672000</v>
          </cell>
          <cell r="R2468">
            <v>28200</v>
          </cell>
          <cell r="S2468">
            <v>17900</v>
          </cell>
          <cell r="T2468">
            <v>17.100000000000001</v>
          </cell>
          <cell r="U2468">
            <v>60500</v>
          </cell>
          <cell r="V2468">
            <v>3560000000</v>
          </cell>
        </row>
        <row r="2469">
          <cell r="B2469" t="str">
            <v>150 UB 14.0</v>
          </cell>
          <cell r="C2469">
            <v>13.990800000000002</v>
          </cell>
          <cell r="D2469">
            <v>1780</v>
          </cell>
          <cell r="E2469">
            <v>150</v>
          </cell>
          <cell r="F2469">
            <v>75</v>
          </cell>
          <cell r="G2469">
            <v>5</v>
          </cell>
          <cell r="H2469">
            <v>7</v>
          </cell>
          <cell r="J2469">
            <v>8</v>
          </cell>
          <cell r="K2469">
            <v>27.2</v>
          </cell>
          <cell r="L2469">
            <v>5</v>
          </cell>
          <cell r="M2469">
            <v>6660000</v>
          </cell>
          <cell r="N2469">
            <v>102000</v>
          </cell>
          <cell r="O2469">
            <v>88800</v>
          </cell>
          <cell r="P2469">
            <v>61.1</v>
          </cell>
          <cell r="Q2469">
            <v>495000</v>
          </cell>
          <cell r="R2469">
            <v>20800</v>
          </cell>
          <cell r="S2469">
            <v>13200</v>
          </cell>
          <cell r="T2469">
            <v>16.600000000000001</v>
          </cell>
          <cell r="U2469">
            <v>28100</v>
          </cell>
          <cell r="V2469">
            <v>2530000000</v>
          </cell>
        </row>
        <row r="2470">
          <cell r="B2470" t="str">
            <v>HB 100 x 100 x 6 x 8</v>
          </cell>
          <cell r="C2470">
            <v>16.899999999999999</v>
          </cell>
          <cell r="D2470">
            <v>2159</v>
          </cell>
          <cell r="E2470">
            <v>100</v>
          </cell>
          <cell r="F2470">
            <v>100</v>
          </cell>
          <cell r="G2470">
            <v>6</v>
          </cell>
          <cell r="H2470">
            <v>8</v>
          </cell>
          <cell r="J2470">
            <v>8</v>
          </cell>
          <cell r="K2470">
            <v>6.25</v>
          </cell>
          <cell r="L2470">
            <v>11.333333333333334</v>
          </cell>
          <cell r="M2470">
            <v>3780000</v>
          </cell>
          <cell r="N2470">
            <v>86000</v>
          </cell>
          <cell r="O2470">
            <v>76000</v>
          </cell>
          <cell r="P2470">
            <v>41.8</v>
          </cell>
          <cell r="Q2470">
            <v>1340000</v>
          </cell>
          <cell r="R2470">
            <v>41000</v>
          </cell>
          <cell r="S2470">
            <v>27000</v>
          </cell>
          <cell r="T2470">
            <v>24.900000000000002</v>
          </cell>
        </row>
        <row r="2471">
          <cell r="B2471" t="str">
            <v>HB 125 x 125 x 6.5 x 9</v>
          </cell>
          <cell r="C2471">
            <v>23.6</v>
          </cell>
          <cell r="D2471">
            <v>3000</v>
          </cell>
          <cell r="E2471">
            <v>125</v>
          </cell>
          <cell r="F2471">
            <v>125</v>
          </cell>
          <cell r="G2471">
            <v>6.5</v>
          </cell>
          <cell r="H2471">
            <v>9</v>
          </cell>
          <cell r="J2471">
            <v>8</v>
          </cell>
          <cell r="K2471">
            <v>6.9444444444444446</v>
          </cell>
          <cell r="L2471">
            <v>14</v>
          </cell>
          <cell r="M2471">
            <v>8390000</v>
          </cell>
          <cell r="N2471">
            <v>152000</v>
          </cell>
          <cell r="O2471">
            <v>134000</v>
          </cell>
          <cell r="P2471">
            <v>52.9</v>
          </cell>
          <cell r="Q2471">
            <v>2930000</v>
          </cell>
          <cell r="R2471">
            <v>72000</v>
          </cell>
          <cell r="S2471">
            <v>47000</v>
          </cell>
          <cell r="T2471">
            <v>31.299999999999997</v>
          </cell>
        </row>
        <row r="2472">
          <cell r="B2472" t="str">
            <v>HB 150 x 75 x 5 x 7</v>
          </cell>
          <cell r="C2472">
            <v>14</v>
          </cell>
          <cell r="D2472">
            <v>1785.0000000000002</v>
          </cell>
          <cell r="E2472">
            <v>150</v>
          </cell>
          <cell r="F2472">
            <v>75</v>
          </cell>
          <cell r="G2472">
            <v>5</v>
          </cell>
          <cell r="H2472">
            <v>7</v>
          </cell>
          <cell r="J2472">
            <v>8</v>
          </cell>
          <cell r="K2472">
            <v>5.3571428571428568</v>
          </cell>
          <cell r="L2472">
            <v>24</v>
          </cell>
          <cell r="M2472">
            <v>6660000</v>
          </cell>
          <cell r="N2472">
            <v>102000</v>
          </cell>
          <cell r="O2472">
            <v>89000</v>
          </cell>
          <cell r="P2472">
            <v>61.1</v>
          </cell>
          <cell r="Q2472">
            <v>500000</v>
          </cell>
          <cell r="R2472">
            <v>21000</v>
          </cell>
          <cell r="S2472">
            <v>13000</v>
          </cell>
          <cell r="T2472">
            <v>16.599999999999998</v>
          </cell>
        </row>
        <row r="2473">
          <cell r="B2473" t="str">
            <v>HB 148 x 100 x 6 x 9</v>
          </cell>
          <cell r="C2473">
            <v>20.7</v>
          </cell>
          <cell r="D2473">
            <v>2635</v>
          </cell>
          <cell r="E2473">
            <v>148</v>
          </cell>
          <cell r="F2473">
            <v>100</v>
          </cell>
          <cell r="G2473">
            <v>6</v>
          </cell>
          <cell r="H2473">
            <v>9</v>
          </cell>
          <cell r="J2473">
            <v>8</v>
          </cell>
          <cell r="K2473">
            <v>5.5555555555555554</v>
          </cell>
          <cell r="L2473">
            <v>19</v>
          </cell>
          <cell r="M2473">
            <v>10000000</v>
          </cell>
          <cell r="N2473">
            <v>154000</v>
          </cell>
          <cell r="O2473">
            <v>135000</v>
          </cell>
          <cell r="P2473">
            <v>61.7</v>
          </cell>
          <cell r="Q2473">
            <v>1500000</v>
          </cell>
          <cell r="R2473">
            <v>46000</v>
          </cell>
          <cell r="S2473">
            <v>30000</v>
          </cell>
          <cell r="T2473">
            <v>23.900000000000002</v>
          </cell>
        </row>
        <row r="2474">
          <cell r="B2474" t="str">
            <v>HB 150 x 150 x 7 x 10</v>
          </cell>
          <cell r="C2474">
            <v>31.1</v>
          </cell>
          <cell r="D2474">
            <v>3935</v>
          </cell>
          <cell r="E2474">
            <v>150</v>
          </cell>
          <cell r="F2474">
            <v>150</v>
          </cell>
          <cell r="G2474">
            <v>7</v>
          </cell>
          <cell r="H2474">
            <v>10</v>
          </cell>
          <cell r="J2474">
            <v>8</v>
          </cell>
          <cell r="K2474">
            <v>7.5</v>
          </cell>
          <cell r="L2474">
            <v>16.285714285714285</v>
          </cell>
          <cell r="M2474">
            <v>16200000</v>
          </cell>
          <cell r="N2474">
            <v>243000</v>
          </cell>
          <cell r="O2474">
            <v>216000</v>
          </cell>
          <cell r="P2474">
            <v>64</v>
          </cell>
          <cell r="Q2474">
            <v>5630000</v>
          </cell>
          <cell r="R2474">
            <v>114000</v>
          </cell>
          <cell r="S2474">
            <v>75000</v>
          </cell>
          <cell r="T2474">
            <v>37.700000000000003</v>
          </cell>
        </row>
        <row r="2475">
          <cell r="B2475" t="str">
            <v>HB 175 x 90 x 5 x 8</v>
          </cell>
          <cell r="C2475">
            <v>18</v>
          </cell>
          <cell r="D2475">
            <v>2290</v>
          </cell>
          <cell r="E2475">
            <v>175</v>
          </cell>
          <cell r="F2475">
            <v>90</v>
          </cell>
          <cell r="G2475">
            <v>5</v>
          </cell>
          <cell r="H2475">
            <v>8</v>
          </cell>
          <cell r="J2475">
            <v>8</v>
          </cell>
          <cell r="K2475">
            <v>5.625</v>
          </cell>
          <cell r="L2475">
            <v>28.6</v>
          </cell>
          <cell r="M2475">
            <v>12100000</v>
          </cell>
          <cell r="N2475">
            <v>156000</v>
          </cell>
          <cell r="O2475">
            <v>138000</v>
          </cell>
          <cell r="P2475">
            <v>72.599999999999994</v>
          </cell>
          <cell r="Q2475">
            <v>980000</v>
          </cell>
          <cell r="R2475">
            <v>34000</v>
          </cell>
          <cell r="S2475">
            <v>22000</v>
          </cell>
          <cell r="T2475">
            <v>20.6</v>
          </cell>
        </row>
        <row r="2476">
          <cell r="B2476" t="str">
            <v>HB 175 x 175 x 7.5 x 11</v>
          </cell>
          <cell r="C2476">
            <v>40.4</v>
          </cell>
          <cell r="D2476">
            <v>5142</v>
          </cell>
          <cell r="E2476">
            <v>175</v>
          </cell>
          <cell r="F2476">
            <v>175</v>
          </cell>
          <cell r="G2476">
            <v>7.5</v>
          </cell>
          <cell r="H2476">
            <v>11</v>
          </cell>
          <cell r="J2476">
            <v>13</v>
          </cell>
          <cell r="K2476">
            <v>7.9545454545454541</v>
          </cell>
          <cell r="L2476">
            <v>16.933333333333334</v>
          </cell>
          <cell r="M2476">
            <v>29000000</v>
          </cell>
          <cell r="N2476">
            <v>371000</v>
          </cell>
          <cell r="O2476">
            <v>331000</v>
          </cell>
          <cell r="P2476">
            <v>75</v>
          </cell>
          <cell r="Q2476">
            <v>9840000</v>
          </cell>
          <cell r="R2476">
            <v>171000</v>
          </cell>
          <cell r="S2476">
            <v>112000</v>
          </cell>
          <cell r="T2476">
            <v>43.7</v>
          </cell>
        </row>
        <row r="2477">
          <cell r="B2477" t="str">
            <v>HB 198 x 99 x 4.5 x 7</v>
          </cell>
          <cell r="C2477">
            <v>17.8</v>
          </cell>
          <cell r="D2477">
            <v>2269</v>
          </cell>
          <cell r="E2477">
            <v>198</v>
          </cell>
          <cell r="F2477">
            <v>99</v>
          </cell>
          <cell r="G2477">
            <v>4.5</v>
          </cell>
          <cell r="H2477">
            <v>7</v>
          </cell>
          <cell r="J2477">
            <v>8</v>
          </cell>
          <cell r="K2477">
            <v>7.0714285714285712</v>
          </cell>
          <cell r="L2477">
            <v>37.333333333333336</v>
          </cell>
          <cell r="M2477">
            <v>15400000</v>
          </cell>
          <cell r="N2477">
            <v>176000</v>
          </cell>
          <cell r="O2477">
            <v>156000</v>
          </cell>
          <cell r="P2477">
            <v>82.5</v>
          </cell>
          <cell r="Q2477">
            <v>1130000</v>
          </cell>
          <cell r="R2477">
            <v>35000</v>
          </cell>
          <cell r="S2477">
            <v>23000</v>
          </cell>
          <cell r="T2477">
            <v>22.400000000000002</v>
          </cell>
        </row>
        <row r="2478">
          <cell r="B2478" t="str">
            <v>HB 200 x 100 x 5.5 x 8</v>
          </cell>
          <cell r="C2478">
            <v>20.9</v>
          </cell>
          <cell r="D2478">
            <v>2667</v>
          </cell>
          <cell r="E2478">
            <v>200</v>
          </cell>
          <cell r="F2478">
            <v>100</v>
          </cell>
          <cell r="G2478">
            <v>5.5</v>
          </cell>
          <cell r="H2478">
            <v>8</v>
          </cell>
          <cell r="J2478">
            <v>8</v>
          </cell>
          <cell r="K2478">
            <v>6.25</v>
          </cell>
          <cell r="L2478">
            <v>30.545454545454547</v>
          </cell>
          <cell r="M2478">
            <v>18100000</v>
          </cell>
          <cell r="N2478">
            <v>205000</v>
          </cell>
          <cell r="O2478">
            <v>181000</v>
          </cell>
          <cell r="P2478">
            <v>82.300000000000011</v>
          </cell>
          <cell r="Q2478">
            <v>1340000</v>
          </cell>
          <cell r="R2478">
            <v>42000</v>
          </cell>
          <cell r="S2478">
            <v>27000</v>
          </cell>
          <cell r="T2478">
            <v>22.400000000000002</v>
          </cell>
        </row>
        <row r="2479">
          <cell r="B2479" t="str">
            <v>HB 194 x 150 x 6 x 9</v>
          </cell>
          <cell r="C2479">
            <v>29.9</v>
          </cell>
          <cell r="D2479">
            <v>3811</v>
          </cell>
          <cell r="E2479">
            <v>194</v>
          </cell>
          <cell r="F2479">
            <v>150</v>
          </cell>
          <cell r="G2479">
            <v>6</v>
          </cell>
          <cell r="H2479">
            <v>9</v>
          </cell>
          <cell r="J2479">
            <v>8</v>
          </cell>
          <cell r="K2479">
            <v>8.3333333333333339</v>
          </cell>
          <cell r="L2479">
            <v>26.666666666666668</v>
          </cell>
          <cell r="M2479">
            <v>26300000</v>
          </cell>
          <cell r="N2479">
            <v>301000</v>
          </cell>
          <cell r="O2479">
            <v>271000</v>
          </cell>
          <cell r="P2479">
            <v>83</v>
          </cell>
          <cell r="Q2479">
            <v>5070000</v>
          </cell>
          <cell r="R2479">
            <v>103000</v>
          </cell>
          <cell r="S2479">
            <v>68000</v>
          </cell>
          <cell r="T2479">
            <v>36.5</v>
          </cell>
        </row>
        <row r="2480">
          <cell r="B2480" t="str">
            <v>HB 200 x 200 x 8 x 12</v>
          </cell>
          <cell r="C2480">
            <v>49.9</v>
          </cell>
          <cell r="D2480">
            <v>6353</v>
          </cell>
          <cell r="E2480">
            <v>200</v>
          </cell>
          <cell r="F2480">
            <v>200</v>
          </cell>
          <cell r="G2480">
            <v>8</v>
          </cell>
          <cell r="H2480">
            <v>12</v>
          </cell>
          <cell r="J2480">
            <v>13</v>
          </cell>
          <cell r="K2480">
            <v>8.3333333333333339</v>
          </cell>
          <cell r="L2480">
            <v>18.75</v>
          </cell>
          <cell r="M2480">
            <v>47200000</v>
          </cell>
          <cell r="N2480">
            <v>526000</v>
          </cell>
          <cell r="O2480">
            <v>472000</v>
          </cell>
          <cell r="P2480">
            <v>86.199999999999989</v>
          </cell>
          <cell r="Q2480">
            <v>16000000</v>
          </cell>
          <cell r="R2480">
            <v>243000</v>
          </cell>
          <cell r="S2480">
            <v>160000</v>
          </cell>
          <cell r="T2480">
            <v>50.199999999999996</v>
          </cell>
        </row>
        <row r="2481">
          <cell r="B2481" t="str">
            <v>HB 200 x 204 x 12 x 12</v>
          </cell>
          <cell r="C2481">
            <v>56.2</v>
          </cell>
          <cell r="D2481">
            <v>7153</v>
          </cell>
          <cell r="E2481">
            <v>200</v>
          </cell>
          <cell r="F2481">
            <v>204</v>
          </cell>
          <cell r="G2481">
            <v>12</v>
          </cell>
          <cell r="H2481">
            <v>12</v>
          </cell>
          <cell r="J2481">
            <v>13</v>
          </cell>
          <cell r="K2481">
            <v>8.5</v>
          </cell>
          <cell r="L2481">
            <v>12.5</v>
          </cell>
          <cell r="M2481">
            <v>49800000</v>
          </cell>
          <cell r="N2481">
            <v>566000</v>
          </cell>
          <cell r="O2481">
            <v>498000</v>
          </cell>
          <cell r="P2481">
            <v>83.5</v>
          </cell>
          <cell r="Q2481">
            <v>17000000</v>
          </cell>
          <cell r="R2481">
            <v>257000</v>
          </cell>
          <cell r="S2481">
            <v>167000</v>
          </cell>
          <cell r="T2481">
            <v>48.8</v>
          </cell>
        </row>
        <row r="2482">
          <cell r="B2482" t="str">
            <v>HB 248 x 124 x 5 x 8</v>
          </cell>
          <cell r="C2482">
            <v>25.1</v>
          </cell>
          <cell r="D2482">
            <v>3199</v>
          </cell>
          <cell r="E2482">
            <v>248</v>
          </cell>
          <cell r="F2482">
            <v>124</v>
          </cell>
          <cell r="G2482">
            <v>5</v>
          </cell>
          <cell r="H2482">
            <v>8</v>
          </cell>
          <cell r="J2482">
            <v>8</v>
          </cell>
          <cell r="K2482">
            <v>7.75</v>
          </cell>
          <cell r="L2482">
            <v>43.2</v>
          </cell>
          <cell r="M2482">
            <v>34500000</v>
          </cell>
          <cell r="N2482">
            <v>312000</v>
          </cell>
          <cell r="O2482">
            <v>278000</v>
          </cell>
          <cell r="P2482">
            <v>104</v>
          </cell>
          <cell r="Q2482">
            <v>2550000</v>
          </cell>
          <cell r="R2482">
            <v>63000</v>
          </cell>
          <cell r="S2482">
            <v>41000</v>
          </cell>
          <cell r="T2482">
            <v>28.2</v>
          </cell>
        </row>
        <row r="2483">
          <cell r="B2483" t="str">
            <v>HB 250 x 125 x 6  x 9</v>
          </cell>
          <cell r="C2483">
            <v>29</v>
          </cell>
          <cell r="D2483">
            <v>3697</v>
          </cell>
          <cell r="E2483">
            <v>250</v>
          </cell>
          <cell r="F2483">
            <v>125</v>
          </cell>
          <cell r="G2483">
            <v>6</v>
          </cell>
          <cell r="H2483">
            <v>9</v>
          </cell>
          <cell r="J2483">
            <v>8</v>
          </cell>
          <cell r="K2483">
            <v>6.9444444444444446</v>
          </cell>
          <cell r="L2483">
            <v>36</v>
          </cell>
          <cell r="M2483">
            <v>39600000</v>
          </cell>
          <cell r="N2483">
            <v>358000</v>
          </cell>
          <cell r="O2483">
            <v>317000</v>
          </cell>
          <cell r="P2483">
            <v>104</v>
          </cell>
          <cell r="Q2483">
            <v>2940000</v>
          </cell>
          <cell r="R2483">
            <v>73000</v>
          </cell>
          <cell r="S2483">
            <v>47000</v>
          </cell>
          <cell r="T2483">
            <v>28.2</v>
          </cell>
        </row>
        <row r="2484">
          <cell r="B2484" t="str">
            <v>HB 244 x 175 x 7  x 11</v>
          </cell>
          <cell r="C2484">
            <v>43.6</v>
          </cell>
          <cell r="D2484">
            <v>5549</v>
          </cell>
          <cell r="E2484">
            <v>244</v>
          </cell>
          <cell r="F2484">
            <v>175</v>
          </cell>
          <cell r="G2484">
            <v>7</v>
          </cell>
          <cell r="H2484">
            <v>11</v>
          </cell>
          <cell r="J2484">
            <v>13</v>
          </cell>
          <cell r="K2484">
            <v>7.9545454545454541</v>
          </cell>
          <cell r="L2484">
            <v>28</v>
          </cell>
          <cell r="M2484">
            <v>60400000</v>
          </cell>
          <cell r="N2484">
            <v>551000</v>
          </cell>
          <cell r="O2484">
            <v>495000</v>
          </cell>
          <cell r="P2484">
            <v>104</v>
          </cell>
          <cell r="Q2484">
            <v>9840000</v>
          </cell>
          <cell r="R2484">
            <v>172000</v>
          </cell>
          <cell r="S2484">
            <v>112000</v>
          </cell>
          <cell r="T2484">
            <v>42.1</v>
          </cell>
        </row>
        <row r="2485">
          <cell r="B2485" t="str">
            <v>HB 244 x 252 x 11 x 11</v>
          </cell>
          <cell r="C2485">
            <v>63.8</v>
          </cell>
          <cell r="D2485">
            <v>8131</v>
          </cell>
          <cell r="E2485">
            <v>244</v>
          </cell>
          <cell r="F2485">
            <v>252</v>
          </cell>
          <cell r="G2485">
            <v>11</v>
          </cell>
          <cell r="H2485">
            <v>11</v>
          </cell>
          <cell r="J2485">
            <v>13</v>
          </cell>
          <cell r="K2485">
            <v>11.454545454545455</v>
          </cell>
          <cell r="L2485">
            <v>17.818181818181817</v>
          </cell>
          <cell r="M2485">
            <v>87000000</v>
          </cell>
          <cell r="N2485">
            <v>797000</v>
          </cell>
          <cell r="O2485">
            <v>713000</v>
          </cell>
          <cell r="P2485">
            <v>103</v>
          </cell>
          <cell r="Q2485">
            <v>29400000</v>
          </cell>
          <cell r="R2485">
            <v>353000</v>
          </cell>
          <cell r="S2485">
            <v>233000</v>
          </cell>
          <cell r="T2485">
            <v>60.099999999999994</v>
          </cell>
        </row>
        <row r="2486">
          <cell r="B2486" t="str">
            <v>HB 250 x 250 x 9  x 14</v>
          </cell>
          <cell r="C2486">
            <v>71.8</v>
          </cell>
          <cell r="D2486">
            <v>9143</v>
          </cell>
          <cell r="E2486">
            <v>250</v>
          </cell>
          <cell r="F2486">
            <v>250</v>
          </cell>
          <cell r="G2486">
            <v>9</v>
          </cell>
          <cell r="H2486">
            <v>14</v>
          </cell>
          <cell r="J2486">
            <v>13</v>
          </cell>
          <cell r="K2486">
            <v>8.9285714285714288</v>
          </cell>
          <cell r="L2486">
            <v>21.777777777777779</v>
          </cell>
          <cell r="M2486">
            <v>107000000</v>
          </cell>
          <cell r="N2486">
            <v>953000</v>
          </cell>
          <cell r="O2486">
            <v>860000</v>
          </cell>
          <cell r="P2486">
            <v>108</v>
          </cell>
          <cell r="Q2486">
            <v>36500000</v>
          </cell>
          <cell r="R2486">
            <v>443000</v>
          </cell>
          <cell r="S2486">
            <v>292000</v>
          </cell>
          <cell r="T2486">
            <v>63.2</v>
          </cell>
        </row>
        <row r="2487">
          <cell r="B2487" t="str">
            <v>HB 250 x 255 x 14  x 14</v>
          </cell>
          <cell r="C2487">
            <v>81.599999999999994</v>
          </cell>
          <cell r="D2487">
            <v>10390</v>
          </cell>
          <cell r="E2487">
            <v>250</v>
          </cell>
          <cell r="F2487">
            <v>255</v>
          </cell>
          <cell r="G2487">
            <v>14</v>
          </cell>
          <cell r="H2487">
            <v>14</v>
          </cell>
          <cell r="J2487">
            <v>13</v>
          </cell>
          <cell r="K2487">
            <v>9.1071428571428577</v>
          </cell>
          <cell r="L2487">
            <v>14</v>
          </cell>
          <cell r="M2487">
            <v>114000000</v>
          </cell>
          <cell r="N2487">
            <v>1030000</v>
          </cell>
          <cell r="O2487">
            <v>912000</v>
          </cell>
          <cell r="P2487">
            <v>105</v>
          </cell>
          <cell r="Q2487">
            <v>38800000</v>
          </cell>
          <cell r="R2487">
            <v>467000</v>
          </cell>
          <cell r="S2487">
            <v>304000</v>
          </cell>
          <cell r="T2487">
            <v>61.1</v>
          </cell>
        </row>
        <row r="2488">
          <cell r="B2488" t="str">
            <v>HB 298 x 149 x 5.5 x 8</v>
          </cell>
          <cell r="C2488">
            <v>32</v>
          </cell>
          <cell r="D2488">
            <v>4079.9999999999995</v>
          </cell>
          <cell r="E2488">
            <v>298</v>
          </cell>
          <cell r="F2488">
            <v>149</v>
          </cell>
          <cell r="G2488">
            <v>5.5</v>
          </cell>
          <cell r="H2488">
            <v>8</v>
          </cell>
          <cell r="J2488">
            <v>13</v>
          </cell>
          <cell r="K2488">
            <v>9.3125</v>
          </cell>
          <cell r="L2488">
            <v>46.545454545454547</v>
          </cell>
          <cell r="M2488">
            <v>63200000</v>
          </cell>
          <cell r="N2488">
            <v>475000</v>
          </cell>
          <cell r="O2488">
            <v>424000</v>
          </cell>
          <cell r="P2488">
            <v>124</v>
          </cell>
          <cell r="Q2488">
            <v>4420000</v>
          </cell>
          <cell r="R2488">
            <v>91000</v>
          </cell>
          <cell r="S2488">
            <v>59000</v>
          </cell>
          <cell r="T2488">
            <v>32.9</v>
          </cell>
        </row>
        <row r="2489">
          <cell r="B2489" t="str">
            <v>HB 300 x 150 x 6.5 x 9</v>
          </cell>
          <cell r="C2489">
            <v>36.700000000000003</v>
          </cell>
          <cell r="D2489">
            <v>4678</v>
          </cell>
          <cell r="E2489">
            <v>300</v>
          </cell>
          <cell r="F2489">
            <v>150</v>
          </cell>
          <cell r="G2489">
            <v>6.5</v>
          </cell>
          <cell r="H2489">
            <v>9</v>
          </cell>
          <cell r="J2489">
            <v>13</v>
          </cell>
          <cell r="K2489">
            <v>8.3333333333333339</v>
          </cell>
          <cell r="L2489">
            <v>39.384615384615387</v>
          </cell>
          <cell r="M2489">
            <v>72100000</v>
          </cell>
          <cell r="N2489">
            <v>543000</v>
          </cell>
          <cell r="O2489">
            <v>481000</v>
          </cell>
          <cell r="P2489">
            <v>124</v>
          </cell>
          <cell r="Q2489">
            <v>5080000</v>
          </cell>
          <cell r="R2489">
            <v>105000</v>
          </cell>
          <cell r="S2489">
            <v>68000</v>
          </cell>
          <cell r="T2489">
            <v>32.9</v>
          </cell>
        </row>
        <row r="2490">
          <cell r="B2490" t="str">
            <v>HB 294 x 200 x 8 x 12</v>
          </cell>
          <cell r="C2490">
            <v>55.8</v>
          </cell>
          <cell r="D2490">
            <v>7105</v>
          </cell>
          <cell r="E2490">
            <v>294</v>
          </cell>
          <cell r="F2490">
            <v>200</v>
          </cell>
          <cell r="G2490">
            <v>8</v>
          </cell>
          <cell r="H2490">
            <v>12</v>
          </cell>
          <cell r="J2490">
            <v>13</v>
          </cell>
          <cell r="K2490">
            <v>8.3333333333333339</v>
          </cell>
          <cell r="L2490">
            <v>30.5</v>
          </cell>
          <cell r="M2490">
            <v>111000000</v>
          </cell>
          <cell r="N2490">
            <v>842000</v>
          </cell>
          <cell r="O2490">
            <v>756000</v>
          </cell>
          <cell r="P2490">
            <v>125</v>
          </cell>
          <cell r="Q2490">
            <v>16000000</v>
          </cell>
          <cell r="R2490">
            <v>245000</v>
          </cell>
          <cell r="S2490">
            <v>160000</v>
          </cell>
          <cell r="T2490">
            <v>47.5</v>
          </cell>
        </row>
        <row r="2491">
          <cell r="B2491" t="str">
            <v>HB 294 x 250 x 8 x 12</v>
          </cell>
          <cell r="C2491">
            <v>64.400000000000006</v>
          </cell>
          <cell r="D2491">
            <v>8210</v>
          </cell>
          <cell r="E2491">
            <v>294</v>
          </cell>
          <cell r="F2491">
            <v>250</v>
          </cell>
          <cell r="G2491">
            <v>8</v>
          </cell>
          <cell r="H2491">
            <v>12</v>
          </cell>
          <cell r="J2491">
            <v>13</v>
          </cell>
          <cell r="K2491">
            <v>10.416666666666666</v>
          </cell>
          <cell r="L2491">
            <v>30.5</v>
          </cell>
          <cell r="M2491">
            <v>138500000</v>
          </cell>
          <cell r="N2491">
            <v>1016000</v>
          </cell>
          <cell r="O2491">
            <v>923000</v>
          </cell>
          <cell r="P2491">
            <v>0</v>
          </cell>
          <cell r="Q2491">
            <v>31300000</v>
          </cell>
          <cell r="R2491">
            <v>379000</v>
          </cell>
          <cell r="S2491">
            <v>250000</v>
          </cell>
          <cell r="T2491">
            <v>0</v>
          </cell>
        </row>
        <row r="2492">
          <cell r="B2492" t="str">
            <v>HB 294 x 302 x 12 x 12</v>
          </cell>
          <cell r="C2492">
            <v>83.4</v>
          </cell>
          <cell r="D2492">
            <v>10630</v>
          </cell>
          <cell r="E2492">
            <v>294</v>
          </cell>
          <cell r="F2492">
            <v>302</v>
          </cell>
          <cell r="G2492">
            <v>12</v>
          </cell>
          <cell r="H2492">
            <v>12</v>
          </cell>
          <cell r="J2492">
            <v>13</v>
          </cell>
          <cell r="K2492">
            <v>12.583333333333334</v>
          </cell>
          <cell r="L2492">
            <v>20.333333333333332</v>
          </cell>
          <cell r="M2492">
            <v>166000000</v>
          </cell>
          <cell r="N2492">
            <v>1260000</v>
          </cell>
          <cell r="O2492">
            <v>1130000</v>
          </cell>
          <cell r="P2492">
            <v>125</v>
          </cell>
          <cell r="Q2492">
            <v>55100000</v>
          </cell>
          <cell r="R2492">
            <v>558000</v>
          </cell>
          <cell r="S2492">
            <v>365000</v>
          </cell>
          <cell r="T2492">
            <v>72</v>
          </cell>
        </row>
        <row r="2493">
          <cell r="B2493" t="str">
            <v>HB 300 x 300 x 10 x 15</v>
          </cell>
          <cell r="C2493">
            <v>93</v>
          </cell>
          <cell r="D2493">
            <v>11840</v>
          </cell>
          <cell r="E2493">
            <v>300</v>
          </cell>
          <cell r="F2493">
            <v>300</v>
          </cell>
          <cell r="G2493">
            <v>10</v>
          </cell>
          <cell r="H2493">
            <v>15</v>
          </cell>
          <cell r="J2493">
            <v>13</v>
          </cell>
          <cell r="K2493">
            <v>10</v>
          </cell>
          <cell r="L2493">
            <v>24.4</v>
          </cell>
          <cell r="M2493">
            <v>202000000</v>
          </cell>
          <cell r="N2493">
            <v>1480000</v>
          </cell>
          <cell r="O2493">
            <v>1350000</v>
          </cell>
          <cell r="P2493">
            <v>131</v>
          </cell>
          <cell r="Q2493">
            <v>67500000</v>
          </cell>
          <cell r="R2493">
            <v>682000</v>
          </cell>
          <cell r="S2493">
            <v>450000</v>
          </cell>
          <cell r="T2493">
            <v>75.5</v>
          </cell>
        </row>
        <row r="2494">
          <cell r="B2494" t="str">
            <v>HB 300 x 305 x 15 x 15</v>
          </cell>
          <cell r="C2494">
            <v>105</v>
          </cell>
          <cell r="D2494">
            <v>13340</v>
          </cell>
          <cell r="E2494">
            <v>300</v>
          </cell>
          <cell r="F2494">
            <v>305</v>
          </cell>
          <cell r="G2494">
            <v>15</v>
          </cell>
          <cell r="H2494">
            <v>15</v>
          </cell>
          <cell r="J2494">
            <v>13</v>
          </cell>
          <cell r="K2494">
            <v>10.166666666666666</v>
          </cell>
          <cell r="L2494">
            <v>16.266666666666666</v>
          </cell>
          <cell r="M2494">
            <v>213000000</v>
          </cell>
          <cell r="N2494">
            <v>1600000</v>
          </cell>
          <cell r="O2494">
            <v>1420000</v>
          </cell>
          <cell r="P2494">
            <v>126</v>
          </cell>
          <cell r="Q2494">
            <v>71000000</v>
          </cell>
          <cell r="R2494">
            <v>714000</v>
          </cell>
          <cell r="S2494">
            <v>466000</v>
          </cell>
          <cell r="T2494">
            <v>73</v>
          </cell>
        </row>
        <row r="2495">
          <cell r="B2495" t="str">
            <v>HB 304 x 301 x 11 x 17</v>
          </cell>
          <cell r="C2495">
            <v>105</v>
          </cell>
          <cell r="D2495">
            <v>13350</v>
          </cell>
          <cell r="E2495">
            <v>304</v>
          </cell>
          <cell r="F2495">
            <v>301</v>
          </cell>
          <cell r="G2495">
            <v>11</v>
          </cell>
          <cell r="H2495">
            <v>17</v>
          </cell>
          <cell r="J2495">
            <v>13</v>
          </cell>
          <cell r="K2495">
            <v>8.8529411764705888</v>
          </cell>
          <cell r="L2495">
            <v>22.181818181818183</v>
          </cell>
          <cell r="M2495">
            <v>232000000</v>
          </cell>
          <cell r="N2495">
            <v>1690000</v>
          </cell>
          <cell r="O2495">
            <v>1520000</v>
          </cell>
          <cell r="P2495">
            <v>132</v>
          </cell>
          <cell r="Q2495">
            <v>77300000</v>
          </cell>
          <cell r="R2495">
            <v>779000</v>
          </cell>
          <cell r="S2495">
            <v>514000</v>
          </cell>
          <cell r="T2495">
            <v>76.100000000000009</v>
          </cell>
        </row>
        <row r="2496">
          <cell r="B2496" t="str">
            <v>HB 312 x 303 x 13 x 21</v>
          </cell>
          <cell r="C2496">
            <v>129</v>
          </cell>
          <cell r="D2496">
            <v>16380.000000000002</v>
          </cell>
          <cell r="E2496">
            <v>312</v>
          </cell>
          <cell r="F2496">
            <v>303</v>
          </cell>
          <cell r="G2496">
            <v>13</v>
          </cell>
          <cell r="H2496">
            <v>21</v>
          </cell>
          <cell r="J2496">
            <v>13</v>
          </cell>
          <cell r="K2496">
            <v>7.2142857142857144</v>
          </cell>
          <cell r="L2496">
            <v>18.76923076923077</v>
          </cell>
          <cell r="M2496">
            <v>294000000</v>
          </cell>
          <cell r="N2496">
            <v>2110000</v>
          </cell>
          <cell r="O2496">
            <v>1880000</v>
          </cell>
          <cell r="P2496">
            <v>134</v>
          </cell>
          <cell r="Q2496">
            <v>97500000</v>
          </cell>
          <cell r="R2496">
            <v>976000</v>
          </cell>
          <cell r="S2496">
            <v>644000</v>
          </cell>
          <cell r="T2496">
            <v>77.2</v>
          </cell>
        </row>
        <row r="2497">
          <cell r="B2497" t="str">
            <v>HB 318 x 307 x 17 x 24</v>
          </cell>
          <cell r="C2497">
            <v>153</v>
          </cell>
          <cell r="D2497">
            <v>19470</v>
          </cell>
          <cell r="E2497">
            <v>318</v>
          </cell>
          <cell r="F2497">
            <v>307</v>
          </cell>
          <cell r="G2497">
            <v>17</v>
          </cell>
          <cell r="H2497">
            <v>24</v>
          </cell>
          <cell r="J2497">
            <v>13</v>
          </cell>
          <cell r="K2497">
            <v>6.395833333333333</v>
          </cell>
          <cell r="L2497">
            <v>14.352941176470589</v>
          </cell>
          <cell r="M2497">
            <v>350000000</v>
          </cell>
          <cell r="N2497">
            <v>2500000</v>
          </cell>
          <cell r="O2497">
            <v>2200000</v>
          </cell>
          <cell r="P2497">
            <v>134</v>
          </cell>
          <cell r="Q2497">
            <v>116000000</v>
          </cell>
          <cell r="R2497">
            <v>1150000</v>
          </cell>
          <cell r="S2497">
            <v>756000</v>
          </cell>
          <cell r="T2497">
            <v>77.2</v>
          </cell>
        </row>
        <row r="2498">
          <cell r="B2498" t="str">
            <v>HB 326 x 310 x 20 x 28</v>
          </cell>
          <cell r="C2498">
            <v>180</v>
          </cell>
          <cell r="D2498">
            <v>22910</v>
          </cell>
          <cell r="E2498">
            <v>326</v>
          </cell>
          <cell r="F2498">
            <v>310</v>
          </cell>
          <cell r="G2498">
            <v>20</v>
          </cell>
          <cell r="H2498">
            <v>28</v>
          </cell>
          <cell r="J2498">
            <v>13</v>
          </cell>
          <cell r="K2498">
            <v>5.5357142857142856</v>
          </cell>
          <cell r="L2498">
            <v>12.2</v>
          </cell>
          <cell r="M2498">
            <v>422000000</v>
          </cell>
          <cell r="N2498">
            <v>2970000</v>
          </cell>
          <cell r="O2498">
            <v>2590000</v>
          </cell>
          <cell r="P2498">
            <v>136</v>
          </cell>
          <cell r="Q2498">
            <v>139000000</v>
          </cell>
          <cell r="R2498">
            <v>1370000</v>
          </cell>
          <cell r="S2498">
            <v>900000</v>
          </cell>
          <cell r="T2498">
            <v>78</v>
          </cell>
        </row>
        <row r="2499">
          <cell r="B2499" t="str">
            <v>HB 346 x 174 x 6 x 9</v>
          </cell>
          <cell r="C2499">
            <v>41.2</v>
          </cell>
          <cell r="D2499">
            <v>5245</v>
          </cell>
          <cell r="E2499">
            <v>346</v>
          </cell>
          <cell r="F2499">
            <v>174</v>
          </cell>
          <cell r="G2499">
            <v>6</v>
          </cell>
          <cell r="H2499">
            <v>9</v>
          </cell>
          <cell r="J2499">
            <v>13</v>
          </cell>
          <cell r="K2499">
            <v>9.6666666666666661</v>
          </cell>
          <cell r="L2499">
            <v>50.333333333333336</v>
          </cell>
          <cell r="M2499">
            <v>110000000</v>
          </cell>
          <cell r="N2499">
            <v>713000</v>
          </cell>
          <cell r="O2499">
            <v>638000</v>
          </cell>
          <cell r="P2499">
            <v>145</v>
          </cell>
          <cell r="Q2499">
            <v>7910000</v>
          </cell>
          <cell r="R2499">
            <v>140000</v>
          </cell>
          <cell r="S2499">
            <v>91000</v>
          </cell>
          <cell r="T2499">
            <v>38.799999999999997</v>
          </cell>
        </row>
        <row r="2500">
          <cell r="B2500" t="str">
            <v>HB 350 x 175 x 7  x 11</v>
          </cell>
          <cell r="C2500">
            <v>49.4</v>
          </cell>
          <cell r="D2500">
            <v>6291</v>
          </cell>
          <cell r="E2500">
            <v>350</v>
          </cell>
          <cell r="F2500">
            <v>175</v>
          </cell>
          <cell r="G2500">
            <v>7</v>
          </cell>
          <cell r="H2500">
            <v>11</v>
          </cell>
          <cell r="J2500">
            <v>13</v>
          </cell>
          <cell r="K2500">
            <v>7.9545454545454541</v>
          </cell>
          <cell r="L2500">
            <v>43.142857142857146</v>
          </cell>
          <cell r="M2500">
            <v>135000000</v>
          </cell>
          <cell r="N2500">
            <v>865000</v>
          </cell>
          <cell r="O2500">
            <v>771000</v>
          </cell>
          <cell r="P2500">
            <v>146</v>
          </cell>
          <cell r="Q2500">
            <v>9840000</v>
          </cell>
          <cell r="R2500">
            <v>173000</v>
          </cell>
          <cell r="S2500">
            <v>112000</v>
          </cell>
          <cell r="T2500">
            <v>39.6</v>
          </cell>
        </row>
        <row r="2501">
          <cell r="B2501" t="str">
            <v>HB 336 x 249 x 8 x 12</v>
          </cell>
          <cell r="C2501">
            <v>67.599999999999994</v>
          </cell>
          <cell r="D2501">
            <v>8617</v>
          </cell>
          <cell r="E2501">
            <v>336</v>
          </cell>
          <cell r="F2501">
            <v>249</v>
          </cell>
          <cell r="G2501">
            <v>8</v>
          </cell>
          <cell r="H2501">
            <v>12</v>
          </cell>
          <cell r="J2501">
            <v>13</v>
          </cell>
          <cell r="K2501">
            <v>10.375</v>
          </cell>
          <cell r="L2501">
            <v>35.75</v>
          </cell>
          <cell r="M2501">
            <v>181000000</v>
          </cell>
          <cell r="N2501">
            <v>1190000</v>
          </cell>
          <cell r="O2501">
            <v>1070000</v>
          </cell>
          <cell r="P2501">
            <v>145</v>
          </cell>
          <cell r="Q2501">
            <v>30900000</v>
          </cell>
          <cell r="R2501">
            <v>378000</v>
          </cell>
          <cell r="S2501">
            <v>248000</v>
          </cell>
          <cell r="T2501">
            <v>59.900000000000006</v>
          </cell>
        </row>
        <row r="2502">
          <cell r="B2502" t="str">
            <v>HB 340 x 250 x 9 x 14</v>
          </cell>
          <cell r="C2502">
            <v>78.099999999999994</v>
          </cell>
          <cell r="D2502">
            <v>9953</v>
          </cell>
          <cell r="E2502">
            <v>340</v>
          </cell>
          <cell r="F2502">
            <v>250</v>
          </cell>
          <cell r="G2502">
            <v>9</v>
          </cell>
          <cell r="H2502">
            <v>14</v>
          </cell>
          <cell r="J2502">
            <v>13</v>
          </cell>
          <cell r="K2502">
            <v>8.9285714285714288</v>
          </cell>
          <cell r="L2502">
            <v>31.777777777777779</v>
          </cell>
          <cell r="M2502">
            <v>212000000</v>
          </cell>
          <cell r="N2502">
            <v>1380000</v>
          </cell>
          <cell r="O2502">
            <v>1250000</v>
          </cell>
          <cell r="P2502">
            <v>146</v>
          </cell>
          <cell r="Q2502">
            <v>36500000</v>
          </cell>
          <cell r="R2502">
            <v>444000</v>
          </cell>
          <cell r="S2502">
            <v>292000</v>
          </cell>
          <cell r="T2502">
            <v>60.5</v>
          </cell>
        </row>
        <row r="2503">
          <cell r="B2503" t="str">
            <v>HB 350 x 252 x 11 x 19</v>
          </cell>
          <cell r="C2503">
            <v>103</v>
          </cell>
          <cell r="D2503">
            <v>13150</v>
          </cell>
          <cell r="E2503">
            <v>350</v>
          </cell>
          <cell r="F2503">
            <v>252</v>
          </cell>
          <cell r="G2503">
            <v>11</v>
          </cell>
          <cell r="H2503">
            <v>19</v>
          </cell>
          <cell r="J2503">
            <v>13</v>
          </cell>
          <cell r="K2503">
            <v>6.6315789473684212</v>
          </cell>
          <cell r="L2503">
            <v>26</v>
          </cell>
          <cell r="M2503">
            <v>294000000</v>
          </cell>
          <cell r="N2503">
            <v>1880000</v>
          </cell>
          <cell r="O2503">
            <v>1680000</v>
          </cell>
          <cell r="P2503">
            <v>150</v>
          </cell>
          <cell r="Q2503">
            <v>50800000</v>
          </cell>
          <cell r="R2503">
            <v>614000</v>
          </cell>
          <cell r="S2503">
            <v>403000</v>
          </cell>
          <cell r="T2503">
            <v>62.1</v>
          </cell>
        </row>
        <row r="2504">
          <cell r="B2504" t="str">
            <v>HB 356 x 256 x 15 x 22</v>
          </cell>
          <cell r="C2504">
            <v>126</v>
          </cell>
          <cell r="D2504">
            <v>16090</v>
          </cell>
          <cell r="E2504">
            <v>356</v>
          </cell>
          <cell r="F2504">
            <v>256</v>
          </cell>
          <cell r="G2504">
            <v>15</v>
          </cell>
          <cell r="H2504">
            <v>22</v>
          </cell>
          <cell r="J2504">
            <v>13</v>
          </cell>
          <cell r="K2504">
            <v>5.8181818181818183</v>
          </cell>
          <cell r="L2504">
            <v>19.066666666666666</v>
          </cell>
          <cell r="M2504">
            <v>356000000</v>
          </cell>
          <cell r="N2504">
            <v>2270000</v>
          </cell>
          <cell r="O2504">
            <v>2000000</v>
          </cell>
          <cell r="P2504">
            <v>149</v>
          </cell>
          <cell r="Q2504">
            <v>61700000</v>
          </cell>
          <cell r="R2504">
            <v>740000</v>
          </cell>
          <cell r="S2504">
            <v>482000</v>
          </cell>
          <cell r="T2504">
            <v>61.900000000000006</v>
          </cell>
        </row>
        <row r="2505">
          <cell r="B2505" t="str">
            <v>HB 364 x 258 x 17 x 26</v>
          </cell>
          <cell r="C2505">
            <v>148</v>
          </cell>
          <cell r="D2505">
            <v>18870</v>
          </cell>
          <cell r="E2505">
            <v>364</v>
          </cell>
          <cell r="F2505">
            <v>258</v>
          </cell>
          <cell r="G2505">
            <v>17</v>
          </cell>
          <cell r="H2505">
            <v>26</v>
          </cell>
          <cell r="J2505">
            <v>13</v>
          </cell>
          <cell r="K2505">
            <v>4.9615384615384617</v>
          </cell>
          <cell r="L2505">
            <v>16.823529411764707</v>
          </cell>
          <cell r="M2505">
            <v>430000000</v>
          </cell>
          <cell r="N2505">
            <v>2700000</v>
          </cell>
          <cell r="O2505">
            <v>2370000</v>
          </cell>
          <cell r="P2505">
            <v>151</v>
          </cell>
          <cell r="Q2505">
            <v>74700000</v>
          </cell>
          <cell r="R2505">
            <v>889000</v>
          </cell>
          <cell r="S2505">
            <v>579000</v>
          </cell>
          <cell r="T2505">
            <v>62.9</v>
          </cell>
        </row>
        <row r="2506">
          <cell r="B2506" t="str">
            <v>HB 336 x 249 x 8 x 12</v>
          </cell>
          <cell r="C2506">
            <v>67.599999999999994</v>
          </cell>
          <cell r="D2506">
            <v>8617</v>
          </cell>
          <cell r="E2506">
            <v>336</v>
          </cell>
          <cell r="F2506">
            <v>249</v>
          </cell>
          <cell r="G2506">
            <v>8</v>
          </cell>
          <cell r="H2506">
            <v>12</v>
          </cell>
          <cell r="J2506">
            <v>13</v>
          </cell>
          <cell r="K2506">
            <v>10.375</v>
          </cell>
          <cell r="L2506">
            <v>35.75</v>
          </cell>
          <cell r="M2506">
            <v>181000000</v>
          </cell>
          <cell r="N2506">
            <v>1190000</v>
          </cell>
          <cell r="O2506">
            <v>1070000</v>
          </cell>
          <cell r="P2506">
            <v>145</v>
          </cell>
          <cell r="Q2506">
            <v>30900000</v>
          </cell>
          <cell r="R2506">
            <v>378000</v>
          </cell>
          <cell r="S2506">
            <v>248000</v>
          </cell>
          <cell r="T2506">
            <v>59.900000000000006</v>
          </cell>
        </row>
        <row r="2507">
          <cell r="B2507" t="str">
            <v>HB 340 x 250 x 9 x 14</v>
          </cell>
          <cell r="C2507">
            <v>78.099999999999994</v>
          </cell>
          <cell r="D2507">
            <v>9953</v>
          </cell>
          <cell r="E2507">
            <v>340</v>
          </cell>
          <cell r="F2507">
            <v>250</v>
          </cell>
          <cell r="G2507">
            <v>9</v>
          </cell>
          <cell r="H2507">
            <v>14</v>
          </cell>
          <cell r="J2507">
            <v>13</v>
          </cell>
          <cell r="K2507">
            <v>8.9285714285714288</v>
          </cell>
          <cell r="L2507">
            <v>31.777777777777779</v>
          </cell>
          <cell r="M2507">
            <v>212000000</v>
          </cell>
          <cell r="N2507">
            <v>1380000</v>
          </cell>
          <cell r="O2507">
            <v>1250000</v>
          </cell>
          <cell r="P2507">
            <v>146</v>
          </cell>
          <cell r="Q2507">
            <v>36500000</v>
          </cell>
          <cell r="R2507">
            <v>444000</v>
          </cell>
          <cell r="S2507">
            <v>292000</v>
          </cell>
          <cell r="T2507">
            <v>60.5</v>
          </cell>
        </row>
        <row r="2508">
          <cell r="B2508" t="str">
            <v>HB 350 x 252 x 11 x 19</v>
          </cell>
          <cell r="C2508">
            <v>103</v>
          </cell>
          <cell r="D2508">
            <v>13150</v>
          </cell>
          <cell r="E2508">
            <v>350</v>
          </cell>
          <cell r="F2508">
            <v>252</v>
          </cell>
          <cell r="G2508">
            <v>11</v>
          </cell>
          <cell r="H2508">
            <v>19</v>
          </cell>
          <cell r="J2508">
            <v>13</v>
          </cell>
          <cell r="K2508">
            <v>6.6315789473684212</v>
          </cell>
          <cell r="L2508">
            <v>26</v>
          </cell>
          <cell r="M2508">
            <v>294000000</v>
          </cell>
          <cell r="N2508">
            <v>1880000</v>
          </cell>
          <cell r="O2508">
            <v>1680000</v>
          </cell>
          <cell r="P2508">
            <v>150</v>
          </cell>
          <cell r="Q2508">
            <v>50800000</v>
          </cell>
          <cell r="R2508">
            <v>614000</v>
          </cell>
          <cell r="S2508">
            <v>403000</v>
          </cell>
          <cell r="T2508">
            <v>62.1</v>
          </cell>
        </row>
        <row r="2509">
          <cell r="B2509" t="str">
            <v>HB 356 x 256 x 15 x 22</v>
          </cell>
          <cell r="C2509">
            <v>126</v>
          </cell>
          <cell r="D2509">
            <v>16090</v>
          </cell>
          <cell r="E2509">
            <v>356</v>
          </cell>
          <cell r="F2509">
            <v>256</v>
          </cell>
          <cell r="G2509">
            <v>15</v>
          </cell>
          <cell r="H2509">
            <v>22</v>
          </cell>
          <cell r="J2509">
            <v>13</v>
          </cell>
          <cell r="K2509">
            <v>5.8181818181818183</v>
          </cell>
          <cell r="L2509">
            <v>19.066666666666666</v>
          </cell>
          <cell r="M2509">
            <v>356000000</v>
          </cell>
          <cell r="N2509">
            <v>2270000</v>
          </cell>
          <cell r="O2509">
            <v>2000000</v>
          </cell>
          <cell r="P2509">
            <v>149</v>
          </cell>
          <cell r="Q2509">
            <v>61700000</v>
          </cell>
          <cell r="R2509">
            <v>740000</v>
          </cell>
          <cell r="S2509">
            <v>482000</v>
          </cell>
          <cell r="T2509">
            <v>61.900000000000006</v>
          </cell>
        </row>
        <row r="2510">
          <cell r="B2510" t="str">
            <v>HB 364 x 258 x 17 x 26</v>
          </cell>
          <cell r="C2510">
            <v>148</v>
          </cell>
          <cell r="D2510">
            <v>18870</v>
          </cell>
          <cell r="E2510">
            <v>364</v>
          </cell>
          <cell r="F2510">
            <v>258</v>
          </cell>
          <cell r="G2510">
            <v>17</v>
          </cell>
          <cell r="H2510">
            <v>26</v>
          </cell>
          <cell r="J2510">
            <v>13</v>
          </cell>
          <cell r="K2510">
            <v>4.9615384615384617</v>
          </cell>
          <cell r="L2510">
            <v>16.823529411764707</v>
          </cell>
          <cell r="M2510">
            <v>430000000</v>
          </cell>
          <cell r="N2510">
            <v>2700000</v>
          </cell>
          <cell r="O2510">
            <v>2370000</v>
          </cell>
          <cell r="P2510">
            <v>151</v>
          </cell>
          <cell r="Q2510">
            <v>74700000</v>
          </cell>
          <cell r="R2510">
            <v>889000</v>
          </cell>
          <cell r="S2510">
            <v>579000</v>
          </cell>
          <cell r="T2510">
            <v>62.9</v>
          </cell>
        </row>
        <row r="2511">
          <cell r="B2511" t="str">
            <v>HB 338 x 351 x 13 x 13</v>
          </cell>
          <cell r="C2511">
            <v>105</v>
          </cell>
          <cell r="D2511">
            <v>13330.000000000002</v>
          </cell>
          <cell r="E2511">
            <v>338</v>
          </cell>
          <cell r="F2511">
            <v>351</v>
          </cell>
          <cell r="G2511">
            <v>13</v>
          </cell>
          <cell r="H2511">
            <v>13</v>
          </cell>
          <cell r="J2511">
            <v>13</v>
          </cell>
          <cell r="K2511">
            <v>13.5</v>
          </cell>
          <cell r="L2511">
            <v>22</v>
          </cell>
          <cell r="M2511">
            <v>277000000</v>
          </cell>
          <cell r="N2511">
            <v>1820000</v>
          </cell>
          <cell r="O2511">
            <v>1640000</v>
          </cell>
          <cell r="P2511">
            <v>144</v>
          </cell>
          <cell r="Q2511">
            <v>93800000</v>
          </cell>
          <cell r="R2511">
            <v>815000</v>
          </cell>
          <cell r="S2511">
            <v>534000</v>
          </cell>
          <cell r="T2511">
            <v>83.9</v>
          </cell>
        </row>
        <row r="2512">
          <cell r="B2512" t="str">
            <v>HB 344 x 348 x 10 x 16</v>
          </cell>
          <cell r="C2512">
            <v>113</v>
          </cell>
          <cell r="D2512">
            <v>14400</v>
          </cell>
          <cell r="E2512">
            <v>344</v>
          </cell>
          <cell r="F2512">
            <v>348</v>
          </cell>
          <cell r="G2512">
            <v>10</v>
          </cell>
          <cell r="H2512">
            <v>16</v>
          </cell>
          <cell r="J2512">
            <v>13</v>
          </cell>
          <cell r="K2512">
            <v>10.875</v>
          </cell>
          <cell r="L2512">
            <v>28.6</v>
          </cell>
          <cell r="M2512">
            <v>328000000</v>
          </cell>
          <cell r="N2512">
            <v>2090000</v>
          </cell>
          <cell r="O2512">
            <v>1910000</v>
          </cell>
          <cell r="P2512">
            <v>151</v>
          </cell>
          <cell r="Q2512">
            <v>112000000</v>
          </cell>
          <cell r="R2512">
            <v>977000</v>
          </cell>
          <cell r="S2512">
            <v>646000</v>
          </cell>
          <cell r="T2512">
            <v>88.4</v>
          </cell>
        </row>
        <row r="2513">
          <cell r="B2513" t="str">
            <v>HB 344 x 354 x 16 x 16</v>
          </cell>
          <cell r="C2513">
            <v>129</v>
          </cell>
          <cell r="D2513">
            <v>16400</v>
          </cell>
          <cell r="E2513">
            <v>344</v>
          </cell>
          <cell r="F2513">
            <v>354</v>
          </cell>
          <cell r="G2513">
            <v>16</v>
          </cell>
          <cell r="H2513">
            <v>16</v>
          </cell>
          <cell r="J2513">
            <v>13</v>
          </cell>
          <cell r="K2513">
            <v>11.0625</v>
          </cell>
          <cell r="L2513">
            <v>17.875</v>
          </cell>
          <cell r="M2513">
            <v>349000000</v>
          </cell>
          <cell r="N2513">
            <v>2270000</v>
          </cell>
          <cell r="O2513">
            <v>2030000</v>
          </cell>
          <cell r="P2513">
            <v>146</v>
          </cell>
          <cell r="Q2513">
            <v>118000000</v>
          </cell>
          <cell r="R2513">
            <v>1020000</v>
          </cell>
          <cell r="S2513">
            <v>669000</v>
          </cell>
          <cell r="T2513">
            <v>84.800000000000011</v>
          </cell>
        </row>
        <row r="2514">
          <cell r="B2514" t="str">
            <v>HB 350 x 350 x 12 x 19</v>
          </cell>
          <cell r="C2514">
            <v>135</v>
          </cell>
          <cell r="D2514">
            <v>17190</v>
          </cell>
          <cell r="E2514">
            <v>350</v>
          </cell>
          <cell r="F2514">
            <v>350</v>
          </cell>
          <cell r="G2514">
            <v>12</v>
          </cell>
          <cell r="H2514">
            <v>19</v>
          </cell>
          <cell r="J2514">
            <v>13</v>
          </cell>
          <cell r="K2514">
            <v>9.2105263157894743</v>
          </cell>
          <cell r="L2514">
            <v>23.833333333333332</v>
          </cell>
          <cell r="M2514">
            <v>398000000</v>
          </cell>
          <cell r="N2514">
            <v>2520000</v>
          </cell>
          <cell r="O2514">
            <v>2280000</v>
          </cell>
          <cell r="P2514">
            <v>152</v>
          </cell>
          <cell r="Q2514">
            <v>136000000</v>
          </cell>
          <cell r="R2514">
            <v>1180000</v>
          </cell>
          <cell r="S2514">
            <v>776000</v>
          </cell>
          <cell r="T2514">
            <v>88.9</v>
          </cell>
        </row>
        <row r="2515">
          <cell r="B2515" t="str">
            <v>HB 350 x 357 x 19 x 19</v>
          </cell>
          <cell r="C2515">
            <v>154</v>
          </cell>
          <cell r="D2515">
            <v>19640</v>
          </cell>
          <cell r="E2515">
            <v>350</v>
          </cell>
          <cell r="F2515">
            <v>357</v>
          </cell>
          <cell r="G2515">
            <v>19</v>
          </cell>
          <cell r="H2515">
            <v>19</v>
          </cell>
          <cell r="J2515">
            <v>13</v>
          </cell>
          <cell r="K2515">
            <v>9.3947368421052637</v>
          </cell>
          <cell r="L2515">
            <v>15.052631578947368</v>
          </cell>
          <cell r="M2515">
            <v>423000000</v>
          </cell>
          <cell r="N2515">
            <v>2730000</v>
          </cell>
          <cell r="O2515">
            <v>2420000</v>
          </cell>
          <cell r="P2515">
            <v>147</v>
          </cell>
          <cell r="Q2515">
            <v>144000000</v>
          </cell>
          <cell r="R2515">
            <v>1240000</v>
          </cell>
          <cell r="S2515">
            <v>808000</v>
          </cell>
          <cell r="T2515">
            <v>85.7</v>
          </cell>
        </row>
        <row r="2516">
          <cell r="B2516" t="str">
            <v>HB 360 x 354 x 16 x 24</v>
          </cell>
          <cell r="C2516">
            <v>174</v>
          </cell>
          <cell r="D2516">
            <v>22130</v>
          </cell>
          <cell r="E2516">
            <v>360</v>
          </cell>
          <cell r="F2516">
            <v>354</v>
          </cell>
          <cell r="G2516">
            <v>16</v>
          </cell>
          <cell r="H2516">
            <v>24</v>
          </cell>
          <cell r="J2516">
            <v>13</v>
          </cell>
          <cell r="K2516">
            <v>7.375</v>
          </cell>
          <cell r="L2516">
            <v>17.875</v>
          </cell>
          <cell r="M2516">
            <v>524000000</v>
          </cell>
          <cell r="N2516">
            <v>3270000</v>
          </cell>
          <cell r="O2516">
            <v>2910000</v>
          </cell>
          <cell r="P2516">
            <v>153.9</v>
          </cell>
          <cell r="Q2516">
            <v>178000000</v>
          </cell>
          <cell r="R2516">
            <v>1530000</v>
          </cell>
          <cell r="S2516">
            <v>1000000</v>
          </cell>
          <cell r="T2516">
            <v>89.600000000000009</v>
          </cell>
        </row>
        <row r="2517">
          <cell r="B2517" t="str">
            <v>HB 368 x 356 x 18 x 28</v>
          </cell>
          <cell r="C2517">
            <v>202</v>
          </cell>
          <cell r="D2517">
            <v>25700</v>
          </cell>
          <cell r="E2517">
            <v>368</v>
          </cell>
          <cell r="F2517">
            <v>356</v>
          </cell>
          <cell r="G2517">
            <v>18</v>
          </cell>
          <cell r="H2517">
            <v>28</v>
          </cell>
          <cell r="J2517">
            <v>13</v>
          </cell>
          <cell r="K2517">
            <v>6.3571428571428568</v>
          </cell>
          <cell r="L2517">
            <v>15.888888888888889</v>
          </cell>
          <cell r="M2517">
            <v>627000000</v>
          </cell>
          <cell r="N2517">
            <v>3850000</v>
          </cell>
          <cell r="O2517">
            <v>3410000</v>
          </cell>
          <cell r="P2517">
            <v>156.1</v>
          </cell>
          <cell r="Q2517">
            <v>211000000</v>
          </cell>
          <cell r="R2517">
            <v>1800000</v>
          </cell>
          <cell r="S2517">
            <v>1190000</v>
          </cell>
          <cell r="T2517">
            <v>90.600000000000009</v>
          </cell>
        </row>
        <row r="2518">
          <cell r="B2518" t="str">
            <v>HB 378 x 358 x 20 x 33</v>
          </cell>
          <cell r="C2518">
            <v>236</v>
          </cell>
          <cell r="D2518">
            <v>30010.000000000004</v>
          </cell>
          <cell r="E2518">
            <v>378</v>
          </cell>
          <cell r="F2518">
            <v>358</v>
          </cell>
          <cell r="G2518">
            <v>20</v>
          </cell>
          <cell r="H2518">
            <v>33</v>
          </cell>
          <cell r="J2518">
            <v>13</v>
          </cell>
          <cell r="K2518">
            <v>5.4242424242424239</v>
          </cell>
          <cell r="L2518">
            <v>14.3</v>
          </cell>
          <cell r="M2518">
            <v>759000000</v>
          </cell>
          <cell r="N2518">
            <v>4590000</v>
          </cell>
          <cell r="O2518">
            <v>4020000</v>
          </cell>
          <cell r="P2518">
            <v>159.1</v>
          </cell>
          <cell r="Q2518">
            <v>253000000</v>
          </cell>
          <cell r="R2518">
            <v>2150000</v>
          </cell>
          <cell r="S2518">
            <v>1410000</v>
          </cell>
          <cell r="T2518">
            <v>91.8</v>
          </cell>
        </row>
        <row r="2519">
          <cell r="B2519" t="str">
            <v>HB 396 x 199 x 7 x 11</v>
          </cell>
          <cell r="C2519">
            <v>56.1</v>
          </cell>
          <cell r="D2519">
            <v>7141</v>
          </cell>
          <cell r="E2519">
            <v>396</v>
          </cell>
          <cell r="F2519">
            <v>199</v>
          </cell>
          <cell r="G2519">
            <v>7</v>
          </cell>
          <cell r="H2519">
            <v>11</v>
          </cell>
          <cell r="J2519">
            <v>13</v>
          </cell>
          <cell r="K2519">
            <v>9.045454545454545</v>
          </cell>
          <cell r="L2519">
            <v>49.714285714285715</v>
          </cell>
          <cell r="M2519">
            <v>198000000</v>
          </cell>
          <cell r="N2519">
            <v>1120000</v>
          </cell>
          <cell r="O2519">
            <v>999000</v>
          </cell>
          <cell r="P2519">
            <v>166</v>
          </cell>
          <cell r="Q2519">
            <v>14500000</v>
          </cell>
          <cell r="R2519">
            <v>223000</v>
          </cell>
          <cell r="S2519">
            <v>145000</v>
          </cell>
          <cell r="T2519">
            <v>45</v>
          </cell>
        </row>
        <row r="2520">
          <cell r="B2520" t="str">
            <v>HB 400 x 200 x 8 x 13</v>
          </cell>
          <cell r="C2520">
            <v>65.400000000000006</v>
          </cell>
          <cell r="D2520">
            <v>8337</v>
          </cell>
          <cell r="E2520">
            <v>400</v>
          </cell>
          <cell r="F2520">
            <v>200</v>
          </cell>
          <cell r="G2520">
            <v>8</v>
          </cell>
          <cell r="H2520">
            <v>13</v>
          </cell>
          <cell r="J2520">
            <v>13</v>
          </cell>
          <cell r="K2520">
            <v>7.6923076923076925</v>
          </cell>
          <cell r="L2520">
            <v>43.5</v>
          </cell>
          <cell r="M2520">
            <v>235000000</v>
          </cell>
          <cell r="N2520">
            <v>1310000</v>
          </cell>
          <cell r="O2520">
            <v>1170000</v>
          </cell>
          <cell r="P2520">
            <v>168</v>
          </cell>
          <cell r="Q2520">
            <v>17400000</v>
          </cell>
          <cell r="R2520">
            <v>267000</v>
          </cell>
          <cell r="S2520">
            <v>174000</v>
          </cell>
          <cell r="T2520">
            <v>45.599999999999994</v>
          </cell>
        </row>
        <row r="2521">
          <cell r="B2521" t="str">
            <v>HB 386 x 299 x 9 x 14</v>
          </cell>
          <cell r="C2521">
            <v>92.2</v>
          </cell>
          <cell r="D2521">
            <v>11740</v>
          </cell>
          <cell r="E2521">
            <v>386</v>
          </cell>
          <cell r="F2521">
            <v>299</v>
          </cell>
          <cell r="G2521">
            <v>9</v>
          </cell>
          <cell r="H2521">
            <v>14</v>
          </cell>
          <cell r="J2521">
            <v>13</v>
          </cell>
          <cell r="K2521">
            <v>10.678571428571429</v>
          </cell>
          <cell r="L2521">
            <v>36.888888888888886</v>
          </cell>
          <cell r="M2521">
            <v>329000000</v>
          </cell>
          <cell r="N2521">
            <v>1870000</v>
          </cell>
          <cell r="O2521">
            <v>1700000</v>
          </cell>
          <cell r="P2521">
            <v>167</v>
          </cell>
          <cell r="Q2521">
            <v>62400000</v>
          </cell>
          <cell r="R2521">
            <v>634000</v>
          </cell>
          <cell r="S2521">
            <v>417000</v>
          </cell>
          <cell r="T2521">
            <v>72.900000000000006</v>
          </cell>
        </row>
        <row r="2522">
          <cell r="B2522" t="str">
            <v>HB 390 x 300 x 10 x 16</v>
          </cell>
          <cell r="C2522">
            <v>105</v>
          </cell>
          <cell r="D2522">
            <v>13319.999999999998</v>
          </cell>
          <cell r="E2522">
            <v>390</v>
          </cell>
          <cell r="F2522">
            <v>300</v>
          </cell>
          <cell r="G2522">
            <v>10</v>
          </cell>
          <cell r="H2522">
            <v>16</v>
          </cell>
          <cell r="J2522">
            <v>13</v>
          </cell>
          <cell r="K2522">
            <v>9.375</v>
          </cell>
          <cell r="L2522">
            <v>33.200000000000003</v>
          </cell>
          <cell r="M2522">
            <v>379000000</v>
          </cell>
          <cell r="N2522">
            <v>2140000</v>
          </cell>
          <cell r="O2522">
            <v>1940000</v>
          </cell>
          <cell r="P2522">
            <v>169</v>
          </cell>
          <cell r="Q2522">
            <v>72000000</v>
          </cell>
          <cell r="R2522">
            <v>730000</v>
          </cell>
          <cell r="S2522">
            <v>480000</v>
          </cell>
          <cell r="T2522">
            <v>73.5</v>
          </cell>
        </row>
        <row r="2523">
          <cell r="B2523" t="str">
            <v>HB 400 x 304 x 14 x 21</v>
          </cell>
          <cell r="C2523">
            <v>141</v>
          </cell>
          <cell r="D2523">
            <v>17930</v>
          </cell>
          <cell r="E2523">
            <v>400</v>
          </cell>
          <cell r="F2523">
            <v>304</v>
          </cell>
          <cell r="G2523">
            <v>14</v>
          </cell>
          <cell r="H2523">
            <v>21</v>
          </cell>
          <cell r="J2523">
            <v>13</v>
          </cell>
          <cell r="K2523">
            <v>7.2380952380952381</v>
          </cell>
          <cell r="L2523">
            <v>23.714285714285715</v>
          </cell>
          <cell r="M2523">
            <v>517000000</v>
          </cell>
          <cell r="N2523">
            <v>2890000</v>
          </cell>
          <cell r="O2523">
            <v>2590000</v>
          </cell>
          <cell r="P2523">
            <v>169.89999999999998</v>
          </cell>
          <cell r="Q2523">
            <v>98500000</v>
          </cell>
          <cell r="R2523">
            <v>989000</v>
          </cell>
          <cell r="S2523">
            <v>648000</v>
          </cell>
          <cell r="T2523">
            <v>74.099999999999994</v>
          </cell>
        </row>
        <row r="2524">
          <cell r="B2524" t="str">
            <v>HB 410 x 308 x 18 x 26</v>
          </cell>
          <cell r="C2524">
            <v>177</v>
          </cell>
          <cell r="D2524">
            <v>22610</v>
          </cell>
          <cell r="E2524">
            <v>410</v>
          </cell>
          <cell r="F2524">
            <v>308</v>
          </cell>
          <cell r="G2524">
            <v>18</v>
          </cell>
          <cell r="H2524">
            <v>26</v>
          </cell>
          <cell r="J2524">
            <v>13</v>
          </cell>
          <cell r="K2524">
            <v>5.9230769230769234</v>
          </cell>
          <cell r="L2524">
            <v>18.444444444444443</v>
          </cell>
          <cell r="M2524">
            <v>665000000</v>
          </cell>
          <cell r="N2524">
            <v>3680000</v>
          </cell>
          <cell r="O2524">
            <v>3240000</v>
          </cell>
          <cell r="P2524">
            <v>171.5</v>
          </cell>
          <cell r="Q2524">
            <v>127000000</v>
          </cell>
          <cell r="R2524">
            <v>1260000</v>
          </cell>
          <cell r="S2524">
            <v>825000</v>
          </cell>
          <cell r="T2524">
            <v>74.900000000000006</v>
          </cell>
        </row>
        <row r="2525">
          <cell r="B2525" t="str">
            <v>HB 418 x 310 x 20 x 30</v>
          </cell>
          <cell r="C2525">
            <v>203</v>
          </cell>
          <cell r="D2525">
            <v>25910.000000000004</v>
          </cell>
          <cell r="E2525">
            <v>418</v>
          </cell>
          <cell r="F2525">
            <v>310</v>
          </cell>
          <cell r="G2525">
            <v>20</v>
          </cell>
          <cell r="H2525">
            <v>30</v>
          </cell>
          <cell r="J2525">
            <v>13</v>
          </cell>
          <cell r="K2525">
            <v>5.166666666666667</v>
          </cell>
          <cell r="L2525">
            <v>16.600000000000001</v>
          </cell>
          <cell r="M2525">
            <v>783000000</v>
          </cell>
          <cell r="N2525">
            <v>4280000</v>
          </cell>
          <cell r="O2525">
            <v>3740000</v>
          </cell>
          <cell r="P2525">
            <v>173.79999999999998</v>
          </cell>
          <cell r="Q2525">
            <v>149000000</v>
          </cell>
          <cell r="R2525">
            <v>1480000</v>
          </cell>
          <cell r="S2525">
            <v>964000</v>
          </cell>
          <cell r="T2525">
            <v>75.900000000000006</v>
          </cell>
        </row>
        <row r="2526">
          <cell r="B2526" t="str">
            <v>HB 388 x 402 x 15 x 15</v>
          </cell>
          <cell r="C2526">
            <v>140</v>
          </cell>
          <cell r="D2526">
            <v>17850</v>
          </cell>
          <cell r="E2526">
            <v>388</v>
          </cell>
          <cell r="F2526">
            <v>402</v>
          </cell>
          <cell r="G2526">
            <v>15</v>
          </cell>
          <cell r="H2526">
            <v>15</v>
          </cell>
          <cell r="J2526">
            <v>22</v>
          </cell>
          <cell r="K2526">
            <v>13.4</v>
          </cell>
          <cell r="L2526">
            <v>20.933333333333334</v>
          </cell>
          <cell r="M2526">
            <v>4900000000</v>
          </cell>
          <cell r="N2526">
            <v>2800000</v>
          </cell>
          <cell r="O2526">
            <v>2520000</v>
          </cell>
          <cell r="P2526">
            <v>166</v>
          </cell>
          <cell r="Q2526">
            <v>163000000</v>
          </cell>
          <cell r="R2526">
            <v>1240000</v>
          </cell>
          <cell r="S2526">
            <v>809000</v>
          </cell>
          <cell r="T2526">
            <v>95.5</v>
          </cell>
        </row>
        <row r="2527">
          <cell r="B2527" t="str">
            <v>HB 394 x 398 x 11 x 18</v>
          </cell>
          <cell r="C2527">
            <v>147</v>
          </cell>
          <cell r="D2527">
            <v>18680</v>
          </cell>
          <cell r="E2527">
            <v>394</v>
          </cell>
          <cell r="F2527">
            <v>398</v>
          </cell>
          <cell r="G2527">
            <v>11</v>
          </cell>
          <cell r="H2527">
            <v>18</v>
          </cell>
          <cell r="J2527">
            <v>22</v>
          </cell>
          <cell r="K2527">
            <v>11.055555555555555</v>
          </cell>
          <cell r="L2527">
            <v>28.545454545454547</v>
          </cell>
          <cell r="M2527">
            <v>561000000</v>
          </cell>
          <cell r="N2527">
            <v>3120000</v>
          </cell>
          <cell r="O2527">
            <v>2850000</v>
          </cell>
          <cell r="P2527">
            <v>173</v>
          </cell>
          <cell r="Q2527">
            <v>189000000</v>
          </cell>
          <cell r="R2527">
            <v>1440000</v>
          </cell>
          <cell r="S2527">
            <v>951000</v>
          </cell>
          <cell r="T2527">
            <v>101</v>
          </cell>
        </row>
        <row r="2528">
          <cell r="B2528" t="str">
            <v>HB 394 x 405 x 18 x 18</v>
          </cell>
          <cell r="C2528">
            <v>168</v>
          </cell>
          <cell r="D2528">
            <v>21440</v>
          </cell>
          <cell r="E2528">
            <v>394</v>
          </cell>
          <cell r="F2528">
            <v>405</v>
          </cell>
          <cell r="G2528">
            <v>18</v>
          </cell>
          <cell r="H2528">
            <v>18</v>
          </cell>
          <cell r="J2528">
            <v>22</v>
          </cell>
          <cell r="K2528">
            <v>11.25</v>
          </cell>
          <cell r="L2528">
            <v>17.444444444444443</v>
          </cell>
          <cell r="M2528">
            <v>597000000</v>
          </cell>
          <cell r="N2528">
            <v>3390000</v>
          </cell>
          <cell r="O2528">
            <v>3030000</v>
          </cell>
          <cell r="P2528">
            <v>167</v>
          </cell>
          <cell r="Q2528">
            <v>200000000</v>
          </cell>
          <cell r="R2528">
            <v>1510000</v>
          </cell>
          <cell r="S2528">
            <v>985000</v>
          </cell>
          <cell r="T2528">
            <v>96.5</v>
          </cell>
        </row>
        <row r="2529">
          <cell r="B2529" t="str">
            <v>HB 400 x 400 x 13 x 21</v>
          </cell>
          <cell r="C2529">
            <v>172</v>
          </cell>
          <cell r="D2529">
            <v>21870</v>
          </cell>
          <cell r="E2529">
            <v>400</v>
          </cell>
          <cell r="F2529">
            <v>400</v>
          </cell>
          <cell r="G2529">
            <v>13</v>
          </cell>
          <cell r="H2529">
            <v>21</v>
          </cell>
          <cell r="J2529">
            <v>22</v>
          </cell>
          <cell r="K2529">
            <v>9.5238095238095237</v>
          </cell>
          <cell r="L2529">
            <v>24.153846153846153</v>
          </cell>
          <cell r="M2529">
            <v>666000000</v>
          </cell>
          <cell r="N2529">
            <v>3680000</v>
          </cell>
          <cell r="O2529">
            <v>3330000</v>
          </cell>
          <cell r="P2529">
            <v>175</v>
          </cell>
          <cell r="Q2529">
            <v>224000000</v>
          </cell>
          <cell r="R2529">
            <v>1700000</v>
          </cell>
          <cell r="S2529">
            <v>1120000</v>
          </cell>
          <cell r="T2529">
            <v>101</v>
          </cell>
        </row>
        <row r="2530">
          <cell r="B2530" t="str">
            <v>HB 400 x 408 x 21 x 21</v>
          </cell>
          <cell r="C2530">
            <v>197</v>
          </cell>
          <cell r="D2530">
            <v>25070</v>
          </cell>
          <cell r="E2530">
            <v>400</v>
          </cell>
          <cell r="F2530">
            <v>408</v>
          </cell>
          <cell r="G2530">
            <v>21</v>
          </cell>
          <cell r="H2530">
            <v>21</v>
          </cell>
          <cell r="J2530">
            <v>22</v>
          </cell>
          <cell r="K2530">
            <v>9.7142857142857135</v>
          </cell>
          <cell r="L2530">
            <v>14.952380952380953</v>
          </cell>
          <cell r="M2530">
            <v>709000000</v>
          </cell>
          <cell r="N2530">
            <v>4000000</v>
          </cell>
          <cell r="O2530">
            <v>3540000</v>
          </cell>
          <cell r="P2530">
            <v>168</v>
          </cell>
          <cell r="Q2530">
            <v>238000000</v>
          </cell>
          <cell r="R2530">
            <v>1790000</v>
          </cell>
          <cell r="S2530">
            <v>1170000</v>
          </cell>
          <cell r="T2530">
            <v>97.5</v>
          </cell>
        </row>
        <row r="2531">
          <cell r="B2531" t="str">
            <v>HB 414 x 405 x 18 x 28</v>
          </cell>
          <cell r="C2531">
            <v>232</v>
          </cell>
          <cell r="D2531">
            <v>29539.999999999996</v>
          </cell>
          <cell r="E2531">
            <v>414</v>
          </cell>
          <cell r="F2531">
            <v>405</v>
          </cell>
          <cell r="G2531">
            <v>18</v>
          </cell>
          <cell r="H2531">
            <v>28</v>
          </cell>
          <cell r="J2531">
            <v>22</v>
          </cell>
          <cell r="K2531">
            <v>7.2321428571428568</v>
          </cell>
          <cell r="L2531">
            <v>17.444444444444443</v>
          </cell>
          <cell r="M2531">
            <v>928000000</v>
          </cell>
          <cell r="N2531">
            <v>5030000</v>
          </cell>
          <cell r="O2531">
            <v>4480000</v>
          </cell>
          <cell r="P2531">
            <v>177</v>
          </cell>
          <cell r="Q2531">
            <v>310000000</v>
          </cell>
          <cell r="R2531">
            <v>2330000</v>
          </cell>
          <cell r="S2531">
            <v>1530000</v>
          </cell>
          <cell r="T2531">
            <v>102</v>
          </cell>
        </row>
        <row r="2532">
          <cell r="B2532" t="str">
            <v>HB 428 x 407 x 20 x 35</v>
          </cell>
          <cell r="C2532">
            <v>283</v>
          </cell>
          <cell r="D2532">
            <v>36070</v>
          </cell>
          <cell r="E2532">
            <v>428</v>
          </cell>
          <cell r="F2532">
            <v>407</v>
          </cell>
          <cell r="G2532">
            <v>20</v>
          </cell>
          <cell r="H2532">
            <v>35</v>
          </cell>
          <cell r="J2532">
            <v>22</v>
          </cell>
          <cell r="K2532">
            <v>5.8142857142857141</v>
          </cell>
          <cell r="L2532">
            <v>15.7</v>
          </cell>
          <cell r="M2532">
            <v>1190000000</v>
          </cell>
          <cell r="N2532">
            <v>6310000</v>
          </cell>
          <cell r="O2532">
            <v>5570000</v>
          </cell>
          <cell r="P2532">
            <v>182</v>
          </cell>
          <cell r="Q2532">
            <v>394000000</v>
          </cell>
          <cell r="R2532">
            <v>2910000</v>
          </cell>
          <cell r="S2532">
            <v>1930000</v>
          </cell>
          <cell r="T2532">
            <v>104</v>
          </cell>
        </row>
        <row r="2533">
          <cell r="B2533" t="str">
            <v>HB 446 x 199 x 8 x 12</v>
          </cell>
          <cell r="C2533">
            <v>65.099999999999994</v>
          </cell>
          <cell r="D2533">
            <v>8297</v>
          </cell>
          <cell r="E2533">
            <v>446</v>
          </cell>
          <cell r="F2533">
            <v>199</v>
          </cell>
          <cell r="G2533">
            <v>8</v>
          </cell>
          <cell r="H2533">
            <v>12</v>
          </cell>
          <cell r="J2533">
            <v>13</v>
          </cell>
          <cell r="K2533">
            <v>8.2916666666666661</v>
          </cell>
          <cell r="L2533">
            <v>49.5</v>
          </cell>
          <cell r="M2533">
            <v>281000000</v>
          </cell>
          <cell r="N2533">
            <v>1420000</v>
          </cell>
          <cell r="O2533">
            <v>1260000</v>
          </cell>
          <cell r="P2533">
            <v>184</v>
          </cell>
          <cell r="Q2533">
            <v>15800000</v>
          </cell>
          <cell r="R2533">
            <v>245000</v>
          </cell>
          <cell r="S2533">
            <v>159000</v>
          </cell>
          <cell r="T2533">
            <v>43.6</v>
          </cell>
        </row>
        <row r="2534">
          <cell r="B2534" t="str">
            <v>HB 450 x 200 x 9 x 14</v>
          </cell>
          <cell r="C2534">
            <v>74.900000000000006</v>
          </cell>
          <cell r="D2534">
            <v>9543</v>
          </cell>
          <cell r="E2534">
            <v>450</v>
          </cell>
          <cell r="F2534">
            <v>200</v>
          </cell>
          <cell r="G2534">
            <v>9</v>
          </cell>
          <cell r="H2534">
            <v>14</v>
          </cell>
          <cell r="J2534">
            <v>13</v>
          </cell>
          <cell r="K2534">
            <v>7.1428571428571432</v>
          </cell>
          <cell r="L2534">
            <v>44</v>
          </cell>
          <cell r="M2534">
            <v>329000000</v>
          </cell>
          <cell r="N2534">
            <v>1650000</v>
          </cell>
          <cell r="O2534">
            <v>1460000</v>
          </cell>
          <cell r="P2534">
            <v>186</v>
          </cell>
          <cell r="Q2534">
            <v>18700000</v>
          </cell>
          <cell r="R2534">
            <v>289000</v>
          </cell>
          <cell r="S2534">
            <v>187000</v>
          </cell>
          <cell r="T2534">
            <v>44.3</v>
          </cell>
        </row>
        <row r="2535">
          <cell r="B2535" t="str">
            <v>HB 456 x 201 x 10 x 17</v>
          </cell>
          <cell r="C2535">
            <v>87.9</v>
          </cell>
          <cell r="D2535">
            <v>11200</v>
          </cell>
          <cell r="E2535">
            <v>456</v>
          </cell>
          <cell r="F2535">
            <v>201</v>
          </cell>
          <cell r="G2535">
            <v>10</v>
          </cell>
          <cell r="H2535">
            <v>17</v>
          </cell>
          <cell r="J2535">
            <v>13</v>
          </cell>
          <cell r="K2535">
            <v>5.9117647058823533</v>
          </cell>
          <cell r="L2535">
            <v>39.6</v>
          </cell>
          <cell r="M2535">
            <v>399000000</v>
          </cell>
          <cell r="N2535">
            <v>1980000</v>
          </cell>
          <cell r="O2535">
            <v>1750000</v>
          </cell>
          <cell r="P2535">
            <v>188.6</v>
          </cell>
          <cell r="Q2535">
            <v>23100000</v>
          </cell>
          <cell r="R2535">
            <v>355000</v>
          </cell>
          <cell r="S2535">
            <v>230000</v>
          </cell>
          <cell r="T2535">
            <v>45.4</v>
          </cell>
        </row>
        <row r="2536">
          <cell r="B2536" t="str">
            <v>HB 466 x 205 x 14 x 22</v>
          </cell>
          <cell r="C2536">
            <v>118</v>
          </cell>
          <cell r="D2536">
            <v>15069.999999999998</v>
          </cell>
          <cell r="E2536">
            <v>466</v>
          </cell>
          <cell r="F2536">
            <v>205</v>
          </cell>
          <cell r="G2536">
            <v>14</v>
          </cell>
          <cell r="H2536">
            <v>22</v>
          </cell>
          <cell r="J2536">
            <v>13</v>
          </cell>
          <cell r="K2536">
            <v>4.6590909090909092</v>
          </cell>
          <cell r="L2536">
            <v>28.285714285714285</v>
          </cell>
          <cell r="M2536">
            <v>539000000</v>
          </cell>
          <cell r="N2536">
            <v>2660000</v>
          </cell>
          <cell r="O2536">
            <v>2310000</v>
          </cell>
          <cell r="P2536">
            <v>189.1</v>
          </cell>
          <cell r="Q2536">
            <v>31800000</v>
          </cell>
          <cell r="R2536">
            <v>484000</v>
          </cell>
          <cell r="S2536">
            <v>310000</v>
          </cell>
          <cell r="T2536">
            <v>45.9</v>
          </cell>
        </row>
        <row r="2537">
          <cell r="B2537" t="str">
            <v>HB 478 x 208 x 17 x 28</v>
          </cell>
          <cell r="C2537">
            <v>149</v>
          </cell>
          <cell r="D2537">
            <v>18970</v>
          </cell>
          <cell r="E2537">
            <v>478</v>
          </cell>
          <cell r="F2537">
            <v>208</v>
          </cell>
          <cell r="G2537">
            <v>17</v>
          </cell>
          <cell r="H2537">
            <v>28</v>
          </cell>
          <cell r="J2537">
            <v>13</v>
          </cell>
          <cell r="K2537">
            <v>3.7142857142857144</v>
          </cell>
          <cell r="L2537">
            <v>23.294117647058822</v>
          </cell>
          <cell r="M2537">
            <v>703000000</v>
          </cell>
          <cell r="N2537">
            <v>3410000</v>
          </cell>
          <cell r="O2537">
            <v>2940000</v>
          </cell>
          <cell r="P2537">
            <v>192.60000000000002</v>
          </cell>
          <cell r="Q2537">
            <v>42300000</v>
          </cell>
          <cell r="R2537">
            <v>637000</v>
          </cell>
          <cell r="S2537">
            <v>407000</v>
          </cell>
          <cell r="T2537">
            <v>47.199999999999996</v>
          </cell>
        </row>
        <row r="2538">
          <cell r="B2538" t="str">
            <v>HB 434 x 299 x 10 x 15</v>
          </cell>
          <cell r="C2538">
            <v>103</v>
          </cell>
          <cell r="D2538">
            <v>13160</v>
          </cell>
          <cell r="E2538">
            <v>434</v>
          </cell>
          <cell r="F2538">
            <v>299</v>
          </cell>
          <cell r="G2538">
            <v>10</v>
          </cell>
          <cell r="H2538">
            <v>15</v>
          </cell>
          <cell r="J2538">
            <v>13</v>
          </cell>
          <cell r="K2538">
            <v>9.9666666666666668</v>
          </cell>
          <cell r="L2538">
            <v>37.799999999999997</v>
          </cell>
          <cell r="M2538">
            <v>455000000</v>
          </cell>
          <cell r="N2538">
            <v>2320000</v>
          </cell>
          <cell r="O2538">
            <v>2090000</v>
          </cell>
          <cell r="P2538">
            <v>186</v>
          </cell>
          <cell r="Q2538">
            <v>66900000</v>
          </cell>
          <cell r="R2538">
            <v>681000</v>
          </cell>
          <cell r="S2538">
            <v>447000</v>
          </cell>
          <cell r="T2538">
            <v>71.3</v>
          </cell>
        </row>
        <row r="2539">
          <cell r="B2539" t="str">
            <v>HB 440 x 300 x 11 x 18</v>
          </cell>
          <cell r="C2539">
            <v>121</v>
          </cell>
          <cell r="D2539">
            <v>15390</v>
          </cell>
          <cell r="E2539">
            <v>440</v>
          </cell>
          <cell r="F2539">
            <v>300</v>
          </cell>
          <cell r="G2539">
            <v>11</v>
          </cell>
          <cell r="H2539">
            <v>18</v>
          </cell>
          <cell r="J2539">
            <v>13</v>
          </cell>
          <cell r="K2539">
            <v>8.3333333333333339</v>
          </cell>
          <cell r="L2539">
            <v>34.363636363636367</v>
          </cell>
          <cell r="M2539">
            <v>547000000</v>
          </cell>
          <cell r="N2539">
            <v>2760000</v>
          </cell>
          <cell r="O2539">
            <v>2490000</v>
          </cell>
          <cell r="P2539">
            <v>189</v>
          </cell>
          <cell r="Q2539">
            <v>81100000</v>
          </cell>
          <cell r="R2539">
            <v>823000</v>
          </cell>
          <cell r="S2539">
            <v>540000</v>
          </cell>
          <cell r="T2539">
            <v>72.599999999999994</v>
          </cell>
        </row>
        <row r="2540">
          <cell r="B2540" t="str">
            <v>HB 446 x 302 x 13 x 21</v>
          </cell>
          <cell r="C2540">
            <v>142</v>
          </cell>
          <cell r="D2540">
            <v>18080</v>
          </cell>
          <cell r="E2540">
            <v>446</v>
          </cell>
          <cell r="F2540">
            <v>302</v>
          </cell>
          <cell r="G2540">
            <v>13</v>
          </cell>
          <cell r="H2540">
            <v>21</v>
          </cell>
          <cell r="J2540">
            <v>13</v>
          </cell>
          <cell r="K2540">
            <v>7.1904761904761907</v>
          </cell>
          <cell r="L2540">
            <v>29.076923076923077</v>
          </cell>
          <cell r="M2540">
            <v>651000000</v>
          </cell>
          <cell r="N2540">
            <v>3260000</v>
          </cell>
          <cell r="O2540">
            <v>2920000</v>
          </cell>
          <cell r="P2540">
            <v>189.7</v>
          </cell>
          <cell r="Q2540">
            <v>96600000</v>
          </cell>
          <cell r="R2540">
            <v>976000</v>
          </cell>
          <cell r="S2540">
            <v>640000</v>
          </cell>
          <cell r="T2540">
            <v>73.099999999999994</v>
          </cell>
        </row>
        <row r="2541">
          <cell r="B2541" t="str">
            <v>HB 450 x 304 x 15 x 23</v>
          </cell>
          <cell r="C2541">
            <v>158</v>
          </cell>
          <cell r="D2541">
            <v>20190</v>
          </cell>
          <cell r="E2541">
            <v>450</v>
          </cell>
          <cell r="F2541">
            <v>304</v>
          </cell>
          <cell r="G2541">
            <v>15</v>
          </cell>
          <cell r="H2541">
            <v>23</v>
          </cell>
          <cell r="J2541">
            <v>13</v>
          </cell>
          <cell r="K2541">
            <v>6.6086956521739131</v>
          </cell>
          <cell r="L2541">
            <v>25.2</v>
          </cell>
          <cell r="M2541">
            <v>726000000</v>
          </cell>
          <cell r="N2541">
            <v>3630000</v>
          </cell>
          <cell r="O2541">
            <v>3230000</v>
          </cell>
          <cell r="P2541">
            <v>189.7</v>
          </cell>
          <cell r="Q2541">
            <v>108000000</v>
          </cell>
          <cell r="R2541">
            <v>1090000</v>
          </cell>
          <cell r="S2541">
            <v>710000</v>
          </cell>
          <cell r="T2541">
            <v>73.099999999999994</v>
          </cell>
        </row>
        <row r="2542">
          <cell r="B2542" t="str">
            <v>HB 458 x 306 x 17 x 27</v>
          </cell>
          <cell r="C2542">
            <v>185</v>
          </cell>
          <cell r="D2542">
            <v>23540</v>
          </cell>
          <cell r="E2542">
            <v>458</v>
          </cell>
          <cell r="F2542">
            <v>306</v>
          </cell>
          <cell r="G2542">
            <v>17</v>
          </cell>
          <cell r="H2542">
            <v>27</v>
          </cell>
          <cell r="J2542">
            <v>13</v>
          </cell>
          <cell r="K2542">
            <v>5.666666666666667</v>
          </cell>
          <cell r="L2542">
            <v>22.235294117647058</v>
          </cell>
          <cell r="M2542">
            <v>868000000</v>
          </cell>
          <cell r="N2542">
            <v>4280000</v>
          </cell>
          <cell r="O2542">
            <v>3790000</v>
          </cell>
          <cell r="P2542">
            <v>192</v>
          </cell>
          <cell r="Q2542">
            <v>129000000</v>
          </cell>
          <cell r="R2542">
            <v>1300000</v>
          </cell>
          <cell r="S2542">
            <v>845000</v>
          </cell>
          <cell r="T2542">
            <v>74.099999999999994</v>
          </cell>
        </row>
        <row r="2543">
          <cell r="B2543" t="str">
            <v>HB 468 x 308 x 19 x 32</v>
          </cell>
          <cell r="C2543">
            <v>216</v>
          </cell>
          <cell r="D2543">
            <v>27530</v>
          </cell>
          <cell r="E2543">
            <v>468</v>
          </cell>
          <cell r="F2543">
            <v>308</v>
          </cell>
          <cell r="G2543">
            <v>19</v>
          </cell>
          <cell r="H2543">
            <v>32</v>
          </cell>
          <cell r="J2543">
            <v>13</v>
          </cell>
          <cell r="K2543">
            <v>4.8125</v>
          </cell>
          <cell r="L2543">
            <v>19.894736842105264</v>
          </cell>
          <cell r="M2543">
            <v>1050000000</v>
          </cell>
          <cell r="N2543">
            <v>5100000</v>
          </cell>
          <cell r="O2543">
            <v>4480000</v>
          </cell>
          <cell r="P2543">
            <v>195.2</v>
          </cell>
          <cell r="Q2543">
            <v>156000000</v>
          </cell>
          <cell r="R2543">
            <v>1560000</v>
          </cell>
          <cell r="S2543">
            <v>1020000</v>
          </cell>
          <cell r="T2543">
            <v>75.3</v>
          </cell>
        </row>
        <row r="2544">
          <cell r="B2544" t="str">
            <v>HB 496 x 199 x 9 x 14</v>
          </cell>
          <cell r="C2544">
            <v>77.900000000000006</v>
          </cell>
          <cell r="D2544">
            <v>9929</v>
          </cell>
          <cell r="E2544">
            <v>496</v>
          </cell>
          <cell r="F2544">
            <v>199</v>
          </cell>
          <cell r="G2544">
            <v>9</v>
          </cell>
          <cell r="H2544">
            <v>14</v>
          </cell>
          <cell r="J2544">
            <v>13</v>
          </cell>
          <cell r="K2544">
            <v>7.1071428571428568</v>
          </cell>
          <cell r="L2544">
            <v>49.111111111111114</v>
          </cell>
          <cell r="M2544">
            <v>408000000</v>
          </cell>
          <cell r="N2544">
            <v>1870000</v>
          </cell>
          <cell r="O2544">
            <v>1650000</v>
          </cell>
          <cell r="P2544">
            <v>203</v>
          </cell>
          <cell r="Q2544">
            <v>18400000</v>
          </cell>
          <cell r="R2544">
            <v>287000</v>
          </cell>
          <cell r="S2544">
            <v>185000</v>
          </cell>
          <cell r="T2544">
            <v>43.099999999999994</v>
          </cell>
        </row>
        <row r="2545">
          <cell r="B2545" t="str">
            <v>HB 500 x 200 x 10 x 16</v>
          </cell>
          <cell r="C2545">
            <v>88.2</v>
          </cell>
          <cell r="D2545">
            <v>11220</v>
          </cell>
          <cell r="E2545">
            <v>500</v>
          </cell>
          <cell r="F2545">
            <v>200</v>
          </cell>
          <cell r="G2545">
            <v>10</v>
          </cell>
          <cell r="H2545">
            <v>16</v>
          </cell>
          <cell r="J2545">
            <v>13</v>
          </cell>
          <cell r="K2545">
            <v>6.25</v>
          </cell>
          <cell r="L2545">
            <v>44.2</v>
          </cell>
          <cell r="M2545">
            <v>468000000</v>
          </cell>
          <cell r="N2545">
            <v>2130000</v>
          </cell>
          <cell r="O2545">
            <v>1870000</v>
          </cell>
          <cell r="P2545">
            <v>204</v>
          </cell>
          <cell r="Q2545">
            <v>21400000</v>
          </cell>
          <cell r="R2545">
            <v>332000</v>
          </cell>
          <cell r="S2545">
            <v>214000</v>
          </cell>
          <cell r="T2545">
            <v>43.6</v>
          </cell>
        </row>
        <row r="2546">
          <cell r="B2546" t="str">
            <v>HB 506 x 201 x 11 x 19</v>
          </cell>
          <cell r="C2546">
            <v>102</v>
          </cell>
          <cell r="D2546">
            <v>12930.000000000002</v>
          </cell>
          <cell r="E2546">
            <v>506</v>
          </cell>
          <cell r="F2546">
            <v>201</v>
          </cell>
          <cell r="G2546">
            <v>11</v>
          </cell>
          <cell r="H2546">
            <v>19</v>
          </cell>
          <cell r="J2546">
            <v>13</v>
          </cell>
          <cell r="K2546">
            <v>5.2894736842105265</v>
          </cell>
          <cell r="L2546">
            <v>40.18181818181818</v>
          </cell>
          <cell r="M2546">
            <v>555000000</v>
          </cell>
          <cell r="N2546">
            <v>2500000</v>
          </cell>
          <cell r="O2546">
            <v>2190000</v>
          </cell>
          <cell r="P2546">
            <v>207</v>
          </cell>
          <cell r="Q2546">
            <v>25800000</v>
          </cell>
          <cell r="R2546">
            <v>399000</v>
          </cell>
          <cell r="S2546">
            <v>256000</v>
          </cell>
          <cell r="T2546">
            <v>44.6</v>
          </cell>
        </row>
        <row r="2547">
          <cell r="B2547" t="str">
            <v>HB 512 x 202 x 12 x 22</v>
          </cell>
          <cell r="C2547">
            <v>115</v>
          </cell>
          <cell r="D2547">
            <v>14650</v>
          </cell>
          <cell r="E2547">
            <v>512</v>
          </cell>
          <cell r="F2547">
            <v>202</v>
          </cell>
          <cell r="G2547">
            <v>12</v>
          </cell>
          <cell r="H2547">
            <v>22</v>
          </cell>
          <cell r="J2547">
            <v>13</v>
          </cell>
          <cell r="K2547">
            <v>4.5909090909090908</v>
          </cell>
          <cell r="L2547">
            <v>36.833333333333336</v>
          </cell>
          <cell r="M2547">
            <v>644000000</v>
          </cell>
          <cell r="N2547">
            <v>2870000</v>
          </cell>
          <cell r="O2547">
            <v>2520000</v>
          </cell>
          <cell r="P2547">
            <v>209.7</v>
          </cell>
          <cell r="Q2547">
            <v>30400000</v>
          </cell>
          <cell r="R2547">
            <v>467000</v>
          </cell>
          <cell r="S2547">
            <v>301000</v>
          </cell>
          <cell r="T2547">
            <v>45.5</v>
          </cell>
        </row>
        <row r="2548">
          <cell r="B2548" t="str">
            <v>HB 518 x 205 x 15 x 25</v>
          </cell>
          <cell r="C2548">
            <v>137</v>
          </cell>
          <cell r="D2548">
            <v>17420</v>
          </cell>
          <cell r="E2548">
            <v>518</v>
          </cell>
          <cell r="F2548">
            <v>205</v>
          </cell>
          <cell r="G2548">
            <v>15</v>
          </cell>
          <cell r="H2548">
            <v>25</v>
          </cell>
          <cell r="J2548">
            <v>13</v>
          </cell>
          <cell r="K2548">
            <v>4.0999999999999996</v>
          </cell>
          <cell r="L2548">
            <v>29.466666666666665</v>
          </cell>
          <cell r="M2548">
            <v>759000000</v>
          </cell>
          <cell r="N2548">
            <v>3380000</v>
          </cell>
          <cell r="O2548">
            <v>2930000</v>
          </cell>
          <cell r="P2548">
            <v>208.79999999999998</v>
          </cell>
          <cell r="Q2548">
            <v>36200000</v>
          </cell>
          <cell r="R2548">
            <v>553000</v>
          </cell>
          <cell r="S2548">
            <v>353000</v>
          </cell>
          <cell r="T2548">
            <v>45.599999999999994</v>
          </cell>
        </row>
        <row r="2549">
          <cell r="B2549" t="str">
            <v>HB 528 x 208 x 18 x 30</v>
          </cell>
          <cell r="C2549">
            <v>165</v>
          </cell>
          <cell r="D2549">
            <v>21050</v>
          </cell>
          <cell r="E2549">
            <v>528</v>
          </cell>
          <cell r="F2549">
            <v>208</v>
          </cell>
          <cell r="G2549">
            <v>18</v>
          </cell>
          <cell r="H2549">
            <v>30</v>
          </cell>
          <cell r="J2549">
            <v>13</v>
          </cell>
          <cell r="K2549">
            <v>3.4666666666666668</v>
          </cell>
          <cell r="L2549">
            <v>24.555555555555557</v>
          </cell>
          <cell r="M2549">
            <v>936000000</v>
          </cell>
          <cell r="N2549">
            <v>4130000</v>
          </cell>
          <cell r="O2549">
            <v>3550000</v>
          </cell>
          <cell r="P2549">
            <v>210.9</v>
          </cell>
          <cell r="Q2549">
            <v>45400000</v>
          </cell>
          <cell r="R2549">
            <v>688000</v>
          </cell>
          <cell r="S2549">
            <v>437000</v>
          </cell>
          <cell r="T2549">
            <v>46.4</v>
          </cell>
        </row>
        <row r="2550">
          <cell r="B2550" t="str">
            <v>HB 536 x 210 x 20 x 34</v>
          </cell>
          <cell r="C2550">
            <v>187</v>
          </cell>
          <cell r="D2550">
            <v>23790</v>
          </cell>
          <cell r="E2550">
            <v>536</v>
          </cell>
          <cell r="F2550">
            <v>210</v>
          </cell>
          <cell r="G2550">
            <v>20</v>
          </cell>
          <cell r="H2550">
            <v>34</v>
          </cell>
          <cell r="J2550">
            <v>13</v>
          </cell>
          <cell r="K2550">
            <v>3.0882352941176472</v>
          </cell>
          <cell r="L2550">
            <v>22.1</v>
          </cell>
          <cell r="M2550">
            <v>1080000000</v>
          </cell>
          <cell r="N2550">
            <v>4710000</v>
          </cell>
          <cell r="O2550">
            <v>4030000</v>
          </cell>
          <cell r="P2550">
            <v>213.1</v>
          </cell>
          <cell r="Q2550">
            <v>53000000</v>
          </cell>
          <cell r="R2550">
            <v>798000</v>
          </cell>
          <cell r="S2550">
            <v>505000</v>
          </cell>
          <cell r="T2550">
            <v>47.199999999999996</v>
          </cell>
        </row>
        <row r="2551">
          <cell r="B2551" t="str">
            <v>HB 548 x 215 x 25 x 40</v>
          </cell>
          <cell r="C2551">
            <v>228</v>
          </cell>
          <cell r="D2551">
            <v>29050</v>
          </cell>
          <cell r="E2551">
            <v>548</v>
          </cell>
          <cell r="F2551">
            <v>215</v>
          </cell>
          <cell r="G2551">
            <v>25</v>
          </cell>
          <cell r="H2551">
            <v>40</v>
          </cell>
          <cell r="J2551">
            <v>13</v>
          </cell>
          <cell r="K2551">
            <v>2.6875</v>
          </cell>
          <cell r="L2551">
            <v>17.68</v>
          </cell>
          <cell r="M2551">
            <v>1330000000</v>
          </cell>
          <cell r="N2551">
            <v>5770000</v>
          </cell>
          <cell r="O2551">
            <v>4870000</v>
          </cell>
          <cell r="P2551">
            <v>214.3</v>
          </cell>
          <cell r="Q2551">
            <v>67200000</v>
          </cell>
          <cell r="R2551">
            <v>999000</v>
          </cell>
          <cell r="S2551">
            <v>625000</v>
          </cell>
          <cell r="T2551">
            <v>48.099999999999994</v>
          </cell>
        </row>
        <row r="2552">
          <cell r="B2552" t="str">
            <v>HB 482 x 300 x 11 x 15</v>
          </cell>
          <cell r="C2552">
            <v>111</v>
          </cell>
          <cell r="D2552">
            <v>14119.999999999998</v>
          </cell>
          <cell r="E2552">
            <v>482</v>
          </cell>
          <cell r="F2552">
            <v>300</v>
          </cell>
          <cell r="G2552">
            <v>11</v>
          </cell>
          <cell r="H2552">
            <v>15</v>
          </cell>
          <cell r="J2552">
            <v>13</v>
          </cell>
          <cell r="K2552">
            <v>10</v>
          </cell>
          <cell r="L2552">
            <v>38.727272727272727</v>
          </cell>
          <cell r="M2552">
            <v>583000000</v>
          </cell>
          <cell r="N2552">
            <v>2700000</v>
          </cell>
          <cell r="O2552">
            <v>2420000</v>
          </cell>
          <cell r="P2552">
            <v>203</v>
          </cell>
          <cell r="Q2552">
            <v>67600000</v>
          </cell>
          <cell r="R2552">
            <v>689000</v>
          </cell>
          <cell r="S2552">
            <v>450000</v>
          </cell>
          <cell r="T2552">
            <v>69.2</v>
          </cell>
        </row>
        <row r="2553">
          <cell r="B2553" t="str">
            <v>HB 488 x 300 x 11 x 18</v>
          </cell>
          <cell r="C2553">
            <v>125</v>
          </cell>
          <cell r="D2553">
            <v>15919.999999999998</v>
          </cell>
          <cell r="E2553">
            <v>488</v>
          </cell>
          <cell r="F2553">
            <v>300</v>
          </cell>
          <cell r="G2553">
            <v>11</v>
          </cell>
          <cell r="H2553">
            <v>18</v>
          </cell>
          <cell r="J2553">
            <v>13</v>
          </cell>
          <cell r="K2553">
            <v>8.3333333333333339</v>
          </cell>
          <cell r="L2553">
            <v>38.727272727272727</v>
          </cell>
          <cell r="M2553">
            <v>689000000</v>
          </cell>
          <cell r="N2553">
            <v>3130000</v>
          </cell>
          <cell r="O2553">
            <v>2820000</v>
          </cell>
          <cell r="P2553">
            <v>208</v>
          </cell>
          <cell r="Q2553">
            <v>81100000</v>
          </cell>
          <cell r="R2553">
            <v>824000</v>
          </cell>
          <cell r="S2553">
            <v>540000</v>
          </cell>
          <cell r="T2553">
            <v>71.399999999999991</v>
          </cell>
        </row>
        <row r="2554">
          <cell r="B2554" t="str">
            <v>HB 494 x 302 x 13 x 21</v>
          </cell>
          <cell r="C2554">
            <v>147</v>
          </cell>
          <cell r="D2554">
            <v>18710</v>
          </cell>
          <cell r="E2554">
            <v>494</v>
          </cell>
          <cell r="F2554">
            <v>302</v>
          </cell>
          <cell r="G2554">
            <v>13</v>
          </cell>
          <cell r="H2554">
            <v>21</v>
          </cell>
          <cell r="J2554">
            <v>13</v>
          </cell>
          <cell r="K2554">
            <v>7.1904761904761907</v>
          </cell>
          <cell r="L2554">
            <v>32.769230769230766</v>
          </cell>
          <cell r="M2554">
            <v>817000000</v>
          </cell>
          <cell r="N2554">
            <v>3700000</v>
          </cell>
          <cell r="O2554">
            <v>3310000</v>
          </cell>
          <cell r="P2554">
            <v>209</v>
          </cell>
          <cell r="Q2554">
            <v>96600000</v>
          </cell>
          <cell r="R2554">
            <v>978000</v>
          </cell>
          <cell r="S2554">
            <v>640000</v>
          </cell>
          <cell r="T2554">
            <v>71.900000000000006</v>
          </cell>
        </row>
        <row r="2555">
          <cell r="B2555" t="str">
            <v>HB 500 x 304 x 15 x 24</v>
          </cell>
          <cell r="C2555">
            <v>169</v>
          </cell>
          <cell r="D2555">
            <v>21520</v>
          </cell>
          <cell r="E2555">
            <v>500</v>
          </cell>
          <cell r="F2555">
            <v>304</v>
          </cell>
          <cell r="G2555">
            <v>15</v>
          </cell>
          <cell r="H2555">
            <v>24</v>
          </cell>
          <cell r="J2555">
            <v>13</v>
          </cell>
          <cell r="K2555">
            <v>6.333333333333333</v>
          </cell>
          <cell r="L2555">
            <v>28.4</v>
          </cell>
          <cell r="M2555">
            <v>950000000</v>
          </cell>
          <cell r="N2555">
            <v>4270000</v>
          </cell>
          <cell r="O2555">
            <v>3800000</v>
          </cell>
          <cell r="P2555">
            <v>210.10000000000002</v>
          </cell>
          <cell r="Q2555">
            <v>113000000</v>
          </cell>
          <cell r="R2555">
            <v>1140000</v>
          </cell>
          <cell r="S2555">
            <v>741000</v>
          </cell>
          <cell r="T2555">
            <v>72.400000000000006</v>
          </cell>
        </row>
        <row r="2556">
          <cell r="B2556" t="str">
            <v>HB 510 x 306 x 17 x 29</v>
          </cell>
          <cell r="C2556">
            <v>201</v>
          </cell>
          <cell r="D2556">
            <v>25580</v>
          </cell>
          <cell r="E2556">
            <v>510</v>
          </cell>
          <cell r="F2556">
            <v>306</v>
          </cell>
          <cell r="G2556">
            <v>17</v>
          </cell>
          <cell r="H2556">
            <v>29</v>
          </cell>
          <cell r="J2556">
            <v>13</v>
          </cell>
          <cell r="K2556">
            <v>5.2758620689655169</v>
          </cell>
          <cell r="L2556">
            <v>25.058823529411764</v>
          </cell>
          <cell r="M2556">
            <v>1170000000</v>
          </cell>
          <cell r="N2556">
            <v>5170000</v>
          </cell>
          <cell r="O2556">
            <v>4570000</v>
          </cell>
          <cell r="P2556">
            <v>213.5</v>
          </cell>
          <cell r="Q2556">
            <v>139000000</v>
          </cell>
          <cell r="R2556">
            <v>1390000</v>
          </cell>
          <cell r="S2556">
            <v>907000</v>
          </cell>
          <cell r="T2556">
            <v>73.7</v>
          </cell>
        </row>
        <row r="2557">
          <cell r="B2557" t="str">
            <v>HB 518 x 310 x 21 x 33</v>
          </cell>
          <cell r="C2557">
            <v>236</v>
          </cell>
          <cell r="D2557">
            <v>30100</v>
          </cell>
          <cell r="E2557">
            <v>518</v>
          </cell>
          <cell r="F2557">
            <v>310</v>
          </cell>
          <cell r="G2557">
            <v>21</v>
          </cell>
          <cell r="H2557">
            <v>33</v>
          </cell>
          <cell r="J2557">
            <v>13</v>
          </cell>
          <cell r="K2557">
            <v>4.6969696969696972</v>
          </cell>
          <cell r="L2557">
            <v>20.285714285714285</v>
          </cell>
          <cell r="M2557">
            <v>1370000000</v>
          </cell>
          <cell r="N2557">
            <v>6070000</v>
          </cell>
          <cell r="O2557">
            <v>5310000</v>
          </cell>
          <cell r="P2557">
            <v>213.70000000000002</v>
          </cell>
          <cell r="Q2557">
            <v>164000000</v>
          </cell>
          <cell r="R2557">
            <v>1640000</v>
          </cell>
          <cell r="S2557">
            <v>1060000</v>
          </cell>
          <cell r="T2557">
            <v>73.899999999999991</v>
          </cell>
        </row>
        <row r="2558">
          <cell r="B2558" t="str">
            <v>HB 532 x 314 x 25 x 40</v>
          </cell>
          <cell r="C2558">
            <v>287</v>
          </cell>
          <cell r="D2558">
            <v>36570</v>
          </cell>
          <cell r="E2558">
            <v>532</v>
          </cell>
          <cell r="F2558">
            <v>314</v>
          </cell>
          <cell r="G2558">
            <v>25</v>
          </cell>
          <cell r="H2558">
            <v>40</v>
          </cell>
          <cell r="J2558">
            <v>13</v>
          </cell>
          <cell r="K2558">
            <v>3.9249999999999998</v>
          </cell>
          <cell r="L2558">
            <v>17.04</v>
          </cell>
          <cell r="M2558">
            <v>1720000000</v>
          </cell>
          <cell r="N2558">
            <v>7490000</v>
          </cell>
          <cell r="O2558">
            <v>6480000</v>
          </cell>
          <cell r="P2558">
            <v>217.10000000000002</v>
          </cell>
          <cell r="Q2558">
            <v>207000000</v>
          </cell>
          <cell r="R2558">
            <v>2040000</v>
          </cell>
          <cell r="S2558">
            <v>1320000</v>
          </cell>
          <cell r="T2558">
            <v>75.3</v>
          </cell>
        </row>
        <row r="2559">
          <cell r="B2559" t="str">
            <v>HB 596 x 199 x 10 x 15</v>
          </cell>
          <cell r="C2559">
            <v>92.5</v>
          </cell>
          <cell r="D2559">
            <v>11780</v>
          </cell>
          <cell r="E2559">
            <v>596</v>
          </cell>
          <cell r="F2559">
            <v>199</v>
          </cell>
          <cell r="G2559">
            <v>10</v>
          </cell>
          <cell r="H2559">
            <v>15</v>
          </cell>
          <cell r="J2559">
            <v>13</v>
          </cell>
          <cell r="K2559">
            <v>6.6333333333333337</v>
          </cell>
          <cell r="L2559">
            <v>54</v>
          </cell>
          <cell r="M2559">
            <v>666000000</v>
          </cell>
          <cell r="N2559">
            <v>2580000</v>
          </cell>
          <cell r="O2559">
            <v>2240000</v>
          </cell>
          <cell r="P2559">
            <v>238</v>
          </cell>
          <cell r="Q2559">
            <v>19800000</v>
          </cell>
          <cell r="R2559">
            <v>312000</v>
          </cell>
          <cell r="S2559">
            <v>199000</v>
          </cell>
          <cell r="T2559">
            <v>41</v>
          </cell>
        </row>
        <row r="2560">
          <cell r="B2560" t="str">
            <v>HB 600 x 200 x 11 x 17</v>
          </cell>
          <cell r="C2560">
            <v>103</v>
          </cell>
          <cell r="D2560">
            <v>13169.999999999998</v>
          </cell>
          <cell r="E2560">
            <v>600</v>
          </cell>
          <cell r="F2560">
            <v>200</v>
          </cell>
          <cell r="G2560">
            <v>11</v>
          </cell>
          <cell r="H2560">
            <v>17</v>
          </cell>
          <cell r="J2560">
            <v>13</v>
          </cell>
          <cell r="K2560">
            <v>5.882352941176471</v>
          </cell>
          <cell r="L2560">
            <v>49.090909090909093</v>
          </cell>
          <cell r="M2560">
            <v>756000000</v>
          </cell>
          <cell r="N2560">
            <v>2900000</v>
          </cell>
          <cell r="O2560">
            <v>2520000</v>
          </cell>
          <cell r="P2560">
            <v>240</v>
          </cell>
          <cell r="Q2560">
            <v>22700000</v>
          </cell>
          <cell r="R2560">
            <v>358000</v>
          </cell>
          <cell r="S2560">
            <v>227000</v>
          </cell>
          <cell r="T2560">
            <v>41.6</v>
          </cell>
        </row>
        <row r="2561">
          <cell r="B2561" t="str">
            <v>HB 606 x 201 x 12 x 20</v>
          </cell>
          <cell r="C2561">
            <v>118</v>
          </cell>
          <cell r="D2561">
            <v>14980.000000000002</v>
          </cell>
          <cell r="E2561">
            <v>606</v>
          </cell>
          <cell r="F2561">
            <v>201</v>
          </cell>
          <cell r="G2561">
            <v>12</v>
          </cell>
          <cell r="H2561">
            <v>20</v>
          </cell>
          <cell r="J2561">
            <v>13</v>
          </cell>
          <cell r="K2561">
            <v>5.0250000000000004</v>
          </cell>
          <cell r="L2561">
            <v>45</v>
          </cell>
          <cell r="M2561">
            <v>883000000</v>
          </cell>
          <cell r="N2561">
            <v>3360000</v>
          </cell>
          <cell r="O2561">
            <v>2910000</v>
          </cell>
          <cell r="P2561">
            <v>243</v>
          </cell>
          <cell r="Q2561">
            <v>27200000</v>
          </cell>
          <cell r="R2561">
            <v>425000</v>
          </cell>
          <cell r="S2561">
            <v>270000</v>
          </cell>
          <cell r="T2561">
            <v>42.599999999999994</v>
          </cell>
        </row>
        <row r="2562">
          <cell r="B2562" t="str">
            <v>HB 612 x 202 x 13 x 23</v>
          </cell>
          <cell r="C2562">
            <v>132</v>
          </cell>
          <cell r="D2562">
            <v>16800</v>
          </cell>
          <cell r="E2562">
            <v>612</v>
          </cell>
          <cell r="F2562">
            <v>202</v>
          </cell>
          <cell r="G2562">
            <v>13</v>
          </cell>
          <cell r="H2562">
            <v>23</v>
          </cell>
          <cell r="J2562">
            <v>13</v>
          </cell>
          <cell r="K2562">
            <v>4.3913043478260869</v>
          </cell>
          <cell r="L2562">
            <v>41.53846153846154</v>
          </cell>
          <cell r="M2562">
            <v>1010000000</v>
          </cell>
          <cell r="N2562">
            <v>3820000</v>
          </cell>
          <cell r="O2562">
            <v>3320000</v>
          </cell>
          <cell r="P2562">
            <v>245.79999999999998</v>
          </cell>
          <cell r="Q2562">
            <v>31800000</v>
          </cell>
          <cell r="R2562">
            <v>494000</v>
          </cell>
          <cell r="S2562">
            <v>315000</v>
          </cell>
          <cell r="T2562">
            <v>43.5</v>
          </cell>
        </row>
        <row r="2563">
          <cell r="B2563" t="str">
            <v>HB 618 x 205 x 16 x 26</v>
          </cell>
          <cell r="C2563">
            <v>156</v>
          </cell>
          <cell r="D2563">
            <v>19860</v>
          </cell>
          <cell r="E2563">
            <v>618</v>
          </cell>
          <cell r="F2563">
            <v>205</v>
          </cell>
          <cell r="G2563">
            <v>16</v>
          </cell>
          <cell r="H2563">
            <v>26</v>
          </cell>
          <cell r="J2563">
            <v>13</v>
          </cell>
          <cell r="K2563">
            <v>3.9423076923076925</v>
          </cell>
          <cell r="L2563">
            <v>33.75</v>
          </cell>
          <cell r="M2563">
            <v>1190000000</v>
          </cell>
          <cell r="N2563">
            <v>4480000</v>
          </cell>
          <cell r="O2563">
            <v>3850000</v>
          </cell>
          <cell r="P2563">
            <v>244.60000000000002</v>
          </cell>
          <cell r="Q2563">
            <v>37700000</v>
          </cell>
          <cell r="R2563">
            <v>584000</v>
          </cell>
          <cell r="S2563">
            <v>368000</v>
          </cell>
          <cell r="T2563">
            <v>43.6</v>
          </cell>
        </row>
        <row r="2564">
          <cell r="B2564" t="str">
            <v>HB 626 x 207 x 18 x 30</v>
          </cell>
          <cell r="C2564">
            <v>179</v>
          </cell>
          <cell r="D2564">
            <v>22750</v>
          </cell>
          <cell r="E2564">
            <v>626</v>
          </cell>
          <cell r="F2564">
            <v>207</v>
          </cell>
          <cell r="G2564">
            <v>18</v>
          </cell>
          <cell r="H2564">
            <v>30</v>
          </cell>
          <cell r="J2564">
            <v>13</v>
          </cell>
          <cell r="K2564">
            <v>3.45</v>
          </cell>
          <cell r="L2564">
            <v>30</v>
          </cell>
          <cell r="M2564">
            <v>1390000000</v>
          </cell>
          <cell r="N2564">
            <v>5180000</v>
          </cell>
          <cell r="O2564">
            <v>4430000</v>
          </cell>
          <cell r="P2564">
            <v>246.9</v>
          </cell>
          <cell r="Q2564">
            <v>44800000</v>
          </cell>
          <cell r="R2564">
            <v>690000</v>
          </cell>
          <cell r="S2564">
            <v>433000</v>
          </cell>
          <cell r="T2564">
            <v>44.400000000000006</v>
          </cell>
        </row>
        <row r="2565">
          <cell r="B2565" t="str">
            <v>HB 634 x 209 x 20 x 34</v>
          </cell>
          <cell r="C2565">
            <v>202</v>
          </cell>
          <cell r="D2565">
            <v>25680</v>
          </cell>
          <cell r="E2565">
            <v>634</v>
          </cell>
          <cell r="F2565">
            <v>209</v>
          </cell>
          <cell r="G2565">
            <v>20</v>
          </cell>
          <cell r="H2565">
            <v>34</v>
          </cell>
          <cell r="J2565">
            <v>13</v>
          </cell>
          <cell r="K2565">
            <v>3.0735294117647061</v>
          </cell>
          <cell r="L2565">
            <v>27</v>
          </cell>
          <cell r="M2565">
            <v>1590000000</v>
          </cell>
          <cell r="N2565">
            <v>5910000</v>
          </cell>
          <cell r="O2565">
            <v>5030000</v>
          </cell>
          <cell r="P2565">
            <v>249.20000000000002</v>
          </cell>
          <cell r="Q2565">
            <v>52300000</v>
          </cell>
          <cell r="R2565">
            <v>801000</v>
          </cell>
          <cell r="S2565">
            <v>501000</v>
          </cell>
          <cell r="T2565">
            <v>45.099999999999994</v>
          </cell>
        </row>
        <row r="2566">
          <cell r="B2566" t="str">
            <v>HB 646 x 214 x 25 x 40</v>
          </cell>
          <cell r="C2566">
            <v>247</v>
          </cell>
          <cell r="D2566">
            <v>31420</v>
          </cell>
          <cell r="E2566">
            <v>646</v>
          </cell>
          <cell r="F2566">
            <v>214</v>
          </cell>
          <cell r="G2566">
            <v>25</v>
          </cell>
          <cell r="H2566">
            <v>40</v>
          </cell>
          <cell r="J2566">
            <v>13</v>
          </cell>
          <cell r="K2566">
            <v>2.6749999999999998</v>
          </cell>
          <cell r="L2566">
            <v>21.6</v>
          </cell>
          <cell r="M2566">
            <v>1960000000</v>
          </cell>
          <cell r="N2566">
            <v>7230000</v>
          </cell>
          <cell r="O2566">
            <v>6080000</v>
          </cell>
          <cell r="P2566">
            <v>250</v>
          </cell>
          <cell r="Q2566">
            <v>66400000</v>
          </cell>
          <cell r="R2566">
            <v>1010000</v>
          </cell>
          <cell r="S2566">
            <v>621000</v>
          </cell>
          <cell r="T2566">
            <v>46</v>
          </cell>
        </row>
        <row r="2567">
          <cell r="B2567" t="str">
            <v>HB 582 x 300 x 12 x 17</v>
          </cell>
          <cell r="C2567">
            <v>133</v>
          </cell>
          <cell r="D2567">
            <v>16920</v>
          </cell>
          <cell r="E2567">
            <v>582</v>
          </cell>
          <cell r="F2567">
            <v>300</v>
          </cell>
          <cell r="G2567">
            <v>12</v>
          </cell>
          <cell r="H2567">
            <v>17</v>
          </cell>
          <cell r="J2567">
            <v>13</v>
          </cell>
          <cell r="K2567">
            <v>8.8235294117647065</v>
          </cell>
          <cell r="L2567">
            <v>43.5</v>
          </cell>
          <cell r="M2567">
            <v>989000000</v>
          </cell>
          <cell r="N2567">
            <v>3820000</v>
          </cell>
          <cell r="O2567">
            <v>3400000</v>
          </cell>
          <cell r="P2567">
            <v>242</v>
          </cell>
          <cell r="Q2567">
            <v>76600000</v>
          </cell>
          <cell r="R2567">
            <v>786000</v>
          </cell>
          <cell r="S2567">
            <v>511000</v>
          </cell>
          <cell r="T2567">
            <v>67.300000000000011</v>
          </cell>
        </row>
        <row r="2568">
          <cell r="B2568" t="str">
            <v>HB 588 x 300 x 12 x 20</v>
          </cell>
          <cell r="C2568">
            <v>147</v>
          </cell>
          <cell r="D2568">
            <v>18720</v>
          </cell>
          <cell r="E2568">
            <v>588</v>
          </cell>
          <cell r="F2568">
            <v>300</v>
          </cell>
          <cell r="G2568">
            <v>12</v>
          </cell>
          <cell r="H2568">
            <v>20</v>
          </cell>
          <cell r="J2568">
            <v>13</v>
          </cell>
          <cell r="K2568">
            <v>7.5</v>
          </cell>
          <cell r="L2568">
            <v>43.5</v>
          </cell>
          <cell r="M2568">
            <v>1140000000</v>
          </cell>
          <cell r="N2568">
            <v>4350000</v>
          </cell>
          <cell r="O2568">
            <v>3890000</v>
          </cell>
          <cell r="P2568">
            <v>247</v>
          </cell>
          <cell r="Q2568">
            <v>90100000</v>
          </cell>
          <cell r="R2568">
            <v>921000</v>
          </cell>
          <cell r="S2568">
            <v>601000</v>
          </cell>
          <cell r="T2568">
            <v>69.400000000000006</v>
          </cell>
        </row>
        <row r="2569">
          <cell r="B2569" t="str">
            <v>HB 594 x 302 x 14 x 23</v>
          </cell>
          <cell r="C2569">
            <v>170</v>
          </cell>
          <cell r="D2569">
            <v>21710</v>
          </cell>
          <cell r="E2569">
            <v>594</v>
          </cell>
          <cell r="F2569">
            <v>302</v>
          </cell>
          <cell r="G2569">
            <v>14</v>
          </cell>
          <cell r="H2569">
            <v>23</v>
          </cell>
          <cell r="J2569">
            <v>13</v>
          </cell>
          <cell r="K2569">
            <v>6.5652173913043477</v>
          </cell>
          <cell r="L2569">
            <v>37.285714285714285</v>
          </cell>
          <cell r="M2569">
            <v>1340000000</v>
          </cell>
          <cell r="N2569">
            <v>5060000</v>
          </cell>
          <cell r="O2569">
            <v>4500000</v>
          </cell>
          <cell r="P2569">
            <v>248</v>
          </cell>
          <cell r="Q2569">
            <v>106000000</v>
          </cell>
          <cell r="R2569">
            <v>1080000</v>
          </cell>
          <cell r="S2569">
            <v>700000</v>
          </cell>
          <cell r="T2569">
            <v>69.800000000000011</v>
          </cell>
        </row>
        <row r="2570">
          <cell r="B2570" t="str">
            <v>HB 600 x 304 x 16 x 26</v>
          </cell>
          <cell r="C2570">
            <v>194</v>
          </cell>
          <cell r="D2570">
            <v>24720</v>
          </cell>
          <cell r="E2570">
            <v>600</v>
          </cell>
          <cell r="F2570">
            <v>304</v>
          </cell>
          <cell r="G2570">
            <v>16</v>
          </cell>
          <cell r="H2570">
            <v>26</v>
          </cell>
          <cell r="J2570">
            <v>13</v>
          </cell>
          <cell r="K2570">
            <v>5.8461538461538458</v>
          </cell>
          <cell r="L2570">
            <v>32.625</v>
          </cell>
          <cell r="M2570">
            <v>1530000000</v>
          </cell>
          <cell r="N2570">
            <v>5780000</v>
          </cell>
          <cell r="O2570">
            <v>5110000</v>
          </cell>
          <cell r="P2570">
            <v>249</v>
          </cell>
          <cell r="Q2570">
            <v>122000000</v>
          </cell>
          <cell r="R2570">
            <v>1240000</v>
          </cell>
          <cell r="S2570">
            <v>803000</v>
          </cell>
          <cell r="T2570">
            <v>70.3</v>
          </cell>
        </row>
        <row r="2571">
          <cell r="B2571" t="str">
            <v>HB 608 x 306 x 18 x 30</v>
          </cell>
          <cell r="C2571">
            <v>223</v>
          </cell>
          <cell r="D2571">
            <v>28370</v>
          </cell>
          <cell r="E2571">
            <v>608</v>
          </cell>
          <cell r="F2571">
            <v>306</v>
          </cell>
          <cell r="G2571">
            <v>18</v>
          </cell>
          <cell r="H2571">
            <v>30</v>
          </cell>
          <cell r="J2571">
            <v>13</v>
          </cell>
          <cell r="K2571">
            <v>5.0999999999999996</v>
          </cell>
          <cell r="L2571">
            <v>29</v>
          </cell>
          <cell r="M2571">
            <v>1790000000</v>
          </cell>
          <cell r="N2571">
            <v>6700000</v>
          </cell>
          <cell r="O2571">
            <v>5900000</v>
          </cell>
          <cell r="P2571">
            <v>251.4</v>
          </cell>
          <cell r="Q2571">
            <v>144000000</v>
          </cell>
          <cell r="R2571">
            <v>1450000</v>
          </cell>
          <cell r="S2571">
            <v>939000</v>
          </cell>
          <cell r="T2571">
            <v>71.2</v>
          </cell>
        </row>
        <row r="2572">
          <cell r="B2572" t="str">
            <v>HB 616 x 308 x 20 x 34</v>
          </cell>
          <cell r="C2572">
            <v>252</v>
          </cell>
          <cell r="D2572">
            <v>32050</v>
          </cell>
          <cell r="E2572">
            <v>616</v>
          </cell>
          <cell r="F2572">
            <v>308</v>
          </cell>
          <cell r="G2572">
            <v>20</v>
          </cell>
          <cell r="H2572">
            <v>34</v>
          </cell>
          <cell r="J2572">
            <v>13</v>
          </cell>
          <cell r="K2572">
            <v>4.5294117647058822</v>
          </cell>
          <cell r="L2572">
            <v>26.1</v>
          </cell>
          <cell r="M2572">
            <v>2060000000</v>
          </cell>
          <cell r="N2572">
            <v>7640000</v>
          </cell>
          <cell r="O2572">
            <v>6690000</v>
          </cell>
          <cell r="P2572">
            <v>253.6</v>
          </cell>
          <cell r="Q2572">
            <v>166000000</v>
          </cell>
          <cell r="R2572">
            <v>1670000</v>
          </cell>
          <cell r="S2572">
            <v>1080000</v>
          </cell>
          <cell r="T2572">
            <v>72</v>
          </cell>
        </row>
        <row r="2573">
          <cell r="B2573" t="str">
            <v>HB 628 x 312 x 24 x 40</v>
          </cell>
          <cell r="C2573">
            <v>300</v>
          </cell>
          <cell r="D2573">
            <v>38260</v>
          </cell>
          <cell r="E2573">
            <v>628</v>
          </cell>
          <cell r="F2573">
            <v>312</v>
          </cell>
          <cell r="G2573">
            <v>24</v>
          </cell>
          <cell r="H2573">
            <v>40</v>
          </cell>
          <cell r="J2573">
            <v>13</v>
          </cell>
          <cell r="K2573">
            <v>3.9</v>
          </cell>
          <cell r="L2573">
            <v>21.75</v>
          </cell>
          <cell r="M2573">
            <v>2500000000</v>
          </cell>
          <cell r="N2573">
            <v>9180000</v>
          </cell>
          <cell r="O2573">
            <v>7960000</v>
          </cell>
          <cell r="P2573">
            <v>255.7</v>
          </cell>
          <cell r="Q2573">
            <v>203000000</v>
          </cell>
          <cell r="R2573">
            <v>2030000</v>
          </cell>
          <cell r="S2573">
            <v>1300000</v>
          </cell>
          <cell r="T2573">
            <v>72.900000000000006</v>
          </cell>
        </row>
        <row r="2574">
          <cell r="B2574" t="str">
            <v>HB 692 x 300 x 13 x 20</v>
          </cell>
          <cell r="C2574">
            <v>163</v>
          </cell>
          <cell r="D2574">
            <v>20750</v>
          </cell>
          <cell r="E2574">
            <v>692</v>
          </cell>
          <cell r="F2574">
            <v>300</v>
          </cell>
          <cell r="G2574">
            <v>13</v>
          </cell>
          <cell r="H2574">
            <v>20</v>
          </cell>
          <cell r="J2574">
            <v>18</v>
          </cell>
          <cell r="K2574">
            <v>7.5</v>
          </cell>
          <cell r="L2574">
            <v>47.384615384615387</v>
          </cell>
          <cell r="M2574">
            <v>1680000000</v>
          </cell>
          <cell r="N2574">
            <v>5500000</v>
          </cell>
          <cell r="O2574">
            <v>4870000</v>
          </cell>
          <cell r="P2574">
            <v>285</v>
          </cell>
          <cell r="Q2574">
            <v>90200000</v>
          </cell>
          <cell r="R2574">
            <v>929000</v>
          </cell>
          <cell r="S2574">
            <v>601000</v>
          </cell>
          <cell r="T2574">
            <v>65.900000000000006</v>
          </cell>
        </row>
        <row r="2575">
          <cell r="B2575" t="str">
            <v xml:space="preserve">HB 700 x 300 x 13 x 24 </v>
          </cell>
          <cell r="C2575">
            <v>182</v>
          </cell>
          <cell r="D2575">
            <v>23150</v>
          </cell>
          <cell r="E2575">
            <v>700</v>
          </cell>
          <cell r="F2575">
            <v>300</v>
          </cell>
          <cell r="G2575">
            <v>13</v>
          </cell>
          <cell r="H2575">
            <v>24</v>
          </cell>
          <cell r="J2575">
            <v>18</v>
          </cell>
          <cell r="K2575">
            <v>6.25</v>
          </cell>
          <cell r="L2575">
            <v>47.384615384615387</v>
          </cell>
          <cell r="M2575">
            <v>1970000000</v>
          </cell>
          <cell r="N2575">
            <v>6340000</v>
          </cell>
          <cell r="O2575">
            <v>5640000</v>
          </cell>
          <cell r="P2575">
            <v>292</v>
          </cell>
          <cell r="Q2575">
            <v>108000000</v>
          </cell>
          <cell r="R2575">
            <v>1110000</v>
          </cell>
          <cell r="S2575">
            <v>721000</v>
          </cell>
          <cell r="T2575">
            <v>68.3</v>
          </cell>
        </row>
        <row r="2576">
          <cell r="B2576" t="str">
            <v>HB 708 x 302 x 15 x 28</v>
          </cell>
          <cell r="C2576">
            <v>212</v>
          </cell>
          <cell r="D2576">
            <v>26970</v>
          </cell>
          <cell r="E2576">
            <v>708</v>
          </cell>
          <cell r="F2576">
            <v>302</v>
          </cell>
          <cell r="G2576">
            <v>15</v>
          </cell>
          <cell r="H2576">
            <v>28</v>
          </cell>
          <cell r="J2576">
            <v>18</v>
          </cell>
          <cell r="K2576">
            <v>5.3928571428571432</v>
          </cell>
          <cell r="L2576">
            <v>41.06666666666667</v>
          </cell>
          <cell r="M2576">
            <v>2330000000</v>
          </cell>
          <cell r="N2576">
            <v>7440000</v>
          </cell>
          <cell r="O2576">
            <v>6590000</v>
          </cell>
          <cell r="P2576">
            <v>294</v>
          </cell>
          <cell r="Q2576">
            <v>129000000</v>
          </cell>
          <cell r="R2576">
            <v>1320000</v>
          </cell>
          <cell r="S2576">
            <v>853000</v>
          </cell>
          <cell r="T2576">
            <v>69.099999999999994</v>
          </cell>
        </row>
        <row r="2577">
          <cell r="B2577" t="str">
            <v>HB 712 x 306 x 19 x 30</v>
          </cell>
          <cell r="C2577">
            <v>244</v>
          </cell>
          <cell r="D2577">
            <v>31030</v>
          </cell>
          <cell r="E2577">
            <v>712</v>
          </cell>
          <cell r="F2577">
            <v>306</v>
          </cell>
          <cell r="G2577">
            <v>19</v>
          </cell>
          <cell r="H2577">
            <v>30</v>
          </cell>
          <cell r="J2577">
            <v>18</v>
          </cell>
          <cell r="K2577">
            <v>5.0999999999999996</v>
          </cell>
          <cell r="L2577">
            <v>32.421052631578945</v>
          </cell>
          <cell r="M2577">
            <v>2600000000</v>
          </cell>
          <cell r="N2577">
            <v>8370000</v>
          </cell>
          <cell r="O2577">
            <v>7320000</v>
          </cell>
          <cell r="P2577">
            <v>289.7</v>
          </cell>
          <cell r="Q2577">
            <v>144000000</v>
          </cell>
          <cell r="R2577">
            <v>1470000</v>
          </cell>
          <cell r="S2577">
            <v>941000</v>
          </cell>
          <cell r="T2577">
            <v>68.099999999999994</v>
          </cell>
        </row>
        <row r="2578">
          <cell r="B2578" t="str">
            <v>HB 718 x 308 x 21 x 33</v>
          </cell>
          <cell r="C2578">
            <v>269</v>
          </cell>
          <cell r="D2578">
            <v>34300</v>
          </cell>
          <cell r="E2578">
            <v>718</v>
          </cell>
          <cell r="F2578">
            <v>308</v>
          </cell>
          <cell r="G2578">
            <v>21</v>
          </cell>
          <cell r="H2578">
            <v>33</v>
          </cell>
          <cell r="J2578">
            <v>18</v>
          </cell>
          <cell r="K2578">
            <v>4.666666666666667</v>
          </cell>
          <cell r="L2578">
            <v>29.333333333333332</v>
          </cell>
          <cell r="M2578">
            <v>2900000000</v>
          </cell>
          <cell r="N2578">
            <v>9290000</v>
          </cell>
          <cell r="O2578">
            <v>8080000</v>
          </cell>
          <cell r="P2578">
            <v>290.79999999999995</v>
          </cell>
          <cell r="Q2578">
            <v>162000000</v>
          </cell>
          <cell r="R2578">
            <v>1640000</v>
          </cell>
          <cell r="S2578">
            <v>1050000</v>
          </cell>
          <cell r="T2578">
            <v>68.7</v>
          </cell>
        </row>
        <row r="2579">
          <cell r="B2579" t="str">
            <v>HB 732 x 311 x 24 x 40</v>
          </cell>
          <cell r="C2579">
            <v>320</v>
          </cell>
          <cell r="D2579">
            <v>40810</v>
          </cell>
          <cell r="E2579">
            <v>732</v>
          </cell>
          <cell r="F2579">
            <v>311</v>
          </cell>
          <cell r="G2579">
            <v>24</v>
          </cell>
          <cell r="H2579">
            <v>40</v>
          </cell>
          <cell r="J2579">
            <v>18</v>
          </cell>
          <cell r="K2579">
            <v>3.8875000000000002</v>
          </cell>
          <cell r="L2579">
            <v>25.666666666666668</v>
          </cell>
          <cell r="M2579">
            <v>3570000000</v>
          </cell>
          <cell r="N2579">
            <v>11300000</v>
          </cell>
          <cell r="O2579">
            <v>9740000</v>
          </cell>
          <cell r="P2579">
            <v>295.59999999999997</v>
          </cell>
          <cell r="Q2579">
            <v>202000000</v>
          </cell>
          <cell r="R2579">
            <v>2030000</v>
          </cell>
          <cell r="S2579">
            <v>1300000</v>
          </cell>
          <cell r="T2579">
            <v>70.3</v>
          </cell>
        </row>
        <row r="2580">
          <cell r="B2580" t="str">
            <v>HB 792 x 300 x 14 x 22</v>
          </cell>
          <cell r="C2580">
            <v>188</v>
          </cell>
          <cell r="D2580">
            <v>23950</v>
          </cell>
          <cell r="E2580">
            <v>792</v>
          </cell>
          <cell r="F2580">
            <v>300</v>
          </cell>
          <cell r="G2580">
            <v>14</v>
          </cell>
          <cell r="H2580">
            <v>22</v>
          </cell>
          <cell r="J2580">
            <v>18</v>
          </cell>
          <cell r="K2580">
            <v>6.8181818181818183</v>
          </cell>
          <cell r="L2580">
            <v>50.857142857142854</v>
          </cell>
          <cell r="M2580">
            <v>2480000000</v>
          </cell>
          <cell r="N2580">
            <v>7140000</v>
          </cell>
          <cell r="O2580">
            <v>6270000</v>
          </cell>
          <cell r="P2580">
            <v>322</v>
          </cell>
          <cell r="Q2580">
            <v>99200000</v>
          </cell>
          <cell r="R2580">
            <v>1030000</v>
          </cell>
          <cell r="S2580">
            <v>661000</v>
          </cell>
          <cell r="T2580">
            <v>64.400000000000006</v>
          </cell>
        </row>
        <row r="2581">
          <cell r="B2581" t="str">
            <v>HB 800 x 300 x 14 x 26</v>
          </cell>
          <cell r="C2581">
            <v>207</v>
          </cell>
          <cell r="D2581">
            <v>26350</v>
          </cell>
          <cell r="E2581">
            <v>800</v>
          </cell>
          <cell r="F2581">
            <v>300</v>
          </cell>
          <cell r="G2581">
            <v>14</v>
          </cell>
          <cell r="H2581">
            <v>26</v>
          </cell>
          <cell r="J2581">
            <v>18</v>
          </cell>
          <cell r="K2581">
            <v>5.7692307692307692</v>
          </cell>
          <cell r="L2581">
            <v>50.857142857142854</v>
          </cell>
          <cell r="M2581">
            <v>2860000000</v>
          </cell>
          <cell r="N2581">
            <v>8100000</v>
          </cell>
          <cell r="O2581">
            <v>7160000</v>
          </cell>
          <cell r="P2581">
            <v>330</v>
          </cell>
          <cell r="Q2581">
            <v>117000000</v>
          </cell>
          <cell r="R2581">
            <v>1210000</v>
          </cell>
          <cell r="S2581">
            <v>781000</v>
          </cell>
          <cell r="T2581">
            <v>66.7</v>
          </cell>
        </row>
        <row r="2582">
          <cell r="B2582" t="str">
            <v>HB 808 x 302 x 16 x 30</v>
          </cell>
          <cell r="C2582">
            <v>238</v>
          </cell>
          <cell r="D2582">
            <v>30370</v>
          </cell>
          <cell r="E2582">
            <v>808</v>
          </cell>
          <cell r="F2582">
            <v>302</v>
          </cell>
          <cell r="G2582">
            <v>16</v>
          </cell>
          <cell r="H2582">
            <v>30</v>
          </cell>
          <cell r="J2582">
            <v>18</v>
          </cell>
          <cell r="K2582">
            <v>5.0333333333333332</v>
          </cell>
          <cell r="L2582">
            <v>44.5</v>
          </cell>
          <cell r="M2582">
            <v>3340000000</v>
          </cell>
          <cell r="N2582">
            <v>9390000</v>
          </cell>
          <cell r="O2582">
            <v>8270000</v>
          </cell>
          <cell r="P2582">
            <v>332</v>
          </cell>
          <cell r="Q2582">
            <v>138000000</v>
          </cell>
          <cell r="R2582">
            <v>1420000</v>
          </cell>
          <cell r="S2582">
            <v>914000</v>
          </cell>
          <cell r="T2582">
            <v>67.400000000000006</v>
          </cell>
        </row>
        <row r="2583">
          <cell r="B2583" t="str">
            <v>CHS 	21.3	 x 	2.6</v>
          </cell>
          <cell r="C2583">
            <v>1.2</v>
          </cell>
          <cell r="D2583">
            <v>153</v>
          </cell>
          <cell r="E2583">
            <v>21.3</v>
          </cell>
          <cell r="G2583">
            <v>2.6</v>
          </cell>
          <cell r="H2583">
            <v>2.6</v>
          </cell>
          <cell r="I2583">
            <v>2.6</v>
          </cell>
          <cell r="K2583">
            <v>8.19</v>
          </cell>
          <cell r="L2583">
            <v>8.19</v>
          </cell>
          <cell r="M2583">
            <v>6810.0000000000009</v>
          </cell>
          <cell r="N2583">
            <v>915</v>
          </cell>
          <cell r="O2583">
            <v>639</v>
          </cell>
          <cell r="P2583">
            <v>6.6800000000000006</v>
          </cell>
          <cell r="Q2583">
            <v>6810.0000000000009</v>
          </cell>
          <cell r="R2583">
            <v>915</v>
          </cell>
          <cell r="S2583">
            <v>639</v>
          </cell>
          <cell r="T2583">
            <v>6.6800000000000006</v>
          </cell>
          <cell r="U2583">
            <v>13600.000000000002</v>
          </cell>
        </row>
        <row r="2584">
          <cell r="B2584" t="str">
            <v>CHS 	21.3	 x 	2.9</v>
          </cell>
          <cell r="C2584">
            <v>1.32</v>
          </cell>
          <cell r="D2584">
            <v>168</v>
          </cell>
          <cell r="E2584">
            <v>21.3</v>
          </cell>
          <cell r="G2584">
            <v>2.9</v>
          </cell>
          <cell r="H2584">
            <v>2.9</v>
          </cell>
          <cell r="I2584">
            <v>2.9</v>
          </cell>
          <cell r="K2584">
            <v>7.34</v>
          </cell>
          <cell r="L2584">
            <v>7.34</v>
          </cell>
          <cell r="M2584">
            <v>7270</v>
          </cell>
          <cell r="N2584">
            <v>990</v>
          </cell>
          <cell r="O2584">
            <v>683</v>
          </cell>
          <cell r="P2584">
            <v>6.59</v>
          </cell>
          <cell r="Q2584">
            <v>7270</v>
          </cell>
          <cell r="R2584">
            <v>990</v>
          </cell>
          <cell r="S2584">
            <v>683</v>
          </cell>
          <cell r="T2584">
            <v>6.59</v>
          </cell>
          <cell r="U2584">
            <v>14500</v>
          </cell>
        </row>
        <row r="2585">
          <cell r="B2585" t="str">
            <v>CHS 	21.3	 x 	3.2</v>
          </cell>
          <cell r="C2585">
            <v>1.43</v>
          </cell>
          <cell r="D2585">
            <v>182</v>
          </cell>
          <cell r="E2585">
            <v>21.3</v>
          </cell>
          <cell r="G2585">
            <v>3.2</v>
          </cell>
          <cell r="H2585">
            <v>3.2</v>
          </cell>
          <cell r="I2585">
            <v>3.2</v>
          </cell>
          <cell r="K2585">
            <v>6.66</v>
          </cell>
          <cell r="L2585">
            <v>6.66</v>
          </cell>
          <cell r="M2585">
            <v>7680</v>
          </cell>
          <cell r="N2585">
            <v>1060</v>
          </cell>
          <cell r="O2585">
            <v>722</v>
          </cell>
          <cell r="P2585">
            <v>6.5</v>
          </cell>
          <cell r="Q2585">
            <v>7680</v>
          </cell>
          <cell r="R2585">
            <v>1060</v>
          </cell>
          <cell r="S2585">
            <v>722</v>
          </cell>
          <cell r="T2585">
            <v>6.5</v>
          </cell>
          <cell r="U2585">
            <v>15400</v>
          </cell>
        </row>
        <row r="2586">
          <cell r="B2586" t="str">
            <v>CHS 	26.9	 x 	2.6</v>
          </cell>
          <cell r="C2586">
            <v>1.56</v>
          </cell>
          <cell r="D2586">
            <v>198</v>
          </cell>
          <cell r="E2586">
            <v>26.9</v>
          </cell>
          <cell r="G2586">
            <v>2.6</v>
          </cell>
          <cell r="H2586">
            <v>2.6</v>
          </cell>
          <cell r="I2586">
            <v>2.6</v>
          </cell>
          <cell r="K2586">
            <v>10.3</v>
          </cell>
          <cell r="L2586">
            <v>10.3</v>
          </cell>
          <cell r="M2586">
            <v>14800</v>
          </cell>
          <cell r="N2586">
            <v>1540</v>
          </cell>
          <cell r="O2586">
            <v>1100</v>
          </cell>
          <cell r="P2586">
            <v>8.64</v>
          </cell>
          <cell r="Q2586">
            <v>14800</v>
          </cell>
          <cell r="R2586">
            <v>1540</v>
          </cell>
          <cell r="S2586">
            <v>1100</v>
          </cell>
          <cell r="T2586">
            <v>8.64</v>
          </cell>
          <cell r="U2586">
            <v>29600</v>
          </cell>
        </row>
        <row r="2587">
          <cell r="B2587" t="str">
            <v>CHS 	26.9	 x 	2.9</v>
          </cell>
          <cell r="C2587">
            <v>1.72</v>
          </cell>
          <cell r="D2587">
            <v>219</v>
          </cell>
          <cell r="E2587">
            <v>26.9</v>
          </cell>
          <cell r="G2587">
            <v>2.9</v>
          </cell>
          <cell r="H2587">
            <v>2.9</v>
          </cell>
          <cell r="I2587">
            <v>2.9</v>
          </cell>
          <cell r="K2587">
            <v>9.2799999999999994</v>
          </cell>
          <cell r="L2587">
            <v>9.2799999999999994</v>
          </cell>
          <cell r="M2587">
            <v>16000</v>
          </cell>
          <cell r="N2587">
            <v>1680</v>
          </cell>
          <cell r="O2587">
            <v>1190</v>
          </cell>
          <cell r="P2587">
            <v>8.5500000000000007</v>
          </cell>
          <cell r="Q2587">
            <v>16000</v>
          </cell>
          <cell r="R2587">
            <v>1680</v>
          </cell>
          <cell r="S2587">
            <v>1190</v>
          </cell>
          <cell r="T2587">
            <v>8.5500000000000007</v>
          </cell>
          <cell r="U2587">
            <v>31900</v>
          </cell>
        </row>
        <row r="2588">
          <cell r="B2588" t="str">
            <v>CHS 	26.9	 x 	3.2</v>
          </cell>
          <cell r="C2588">
            <v>1.87</v>
          </cell>
          <cell r="D2588">
            <v>238</v>
          </cell>
          <cell r="E2588">
            <v>26.9</v>
          </cell>
          <cell r="G2588">
            <v>3.2</v>
          </cell>
          <cell r="H2588">
            <v>3.2</v>
          </cell>
          <cell r="I2588">
            <v>3.2</v>
          </cell>
          <cell r="K2588">
            <v>8.41</v>
          </cell>
          <cell r="L2588">
            <v>8.41</v>
          </cell>
          <cell r="M2588">
            <v>17000</v>
          </cell>
          <cell r="N2588">
            <v>1810</v>
          </cell>
          <cell r="O2588">
            <v>1270</v>
          </cell>
          <cell r="P2588">
            <v>8.4599999999999991</v>
          </cell>
          <cell r="Q2588">
            <v>17000</v>
          </cell>
          <cell r="R2588">
            <v>1810</v>
          </cell>
          <cell r="S2588">
            <v>1270</v>
          </cell>
          <cell r="T2588">
            <v>8.4599999999999991</v>
          </cell>
          <cell r="U2588">
            <v>34100</v>
          </cell>
        </row>
        <row r="2589">
          <cell r="B2589" t="str">
            <v>CHS 	26.9	 x 	3.6</v>
          </cell>
          <cell r="C2589">
            <v>2.0699999999999998</v>
          </cell>
          <cell r="D2589">
            <v>264</v>
          </cell>
          <cell r="E2589">
            <v>26.9</v>
          </cell>
          <cell r="G2589">
            <v>3.6</v>
          </cell>
          <cell r="H2589">
            <v>3.6</v>
          </cell>
          <cell r="I2589">
            <v>3.6</v>
          </cell>
          <cell r="K2589">
            <v>7.47</v>
          </cell>
          <cell r="L2589">
            <v>7.47</v>
          </cell>
          <cell r="M2589">
            <v>18300</v>
          </cell>
          <cell r="N2589">
            <v>1970</v>
          </cell>
          <cell r="O2589">
            <v>1360</v>
          </cell>
          <cell r="P2589">
            <v>8.34</v>
          </cell>
          <cell r="Q2589">
            <v>18300</v>
          </cell>
          <cell r="R2589">
            <v>1970</v>
          </cell>
          <cell r="S2589">
            <v>1360</v>
          </cell>
          <cell r="T2589">
            <v>8.34</v>
          </cell>
          <cell r="U2589">
            <v>36600</v>
          </cell>
        </row>
        <row r="2590">
          <cell r="B2590" t="str">
            <v>CHS 	33.7	 x 	2.6</v>
          </cell>
          <cell r="C2590">
            <v>1.99</v>
          </cell>
          <cell r="D2590">
            <v>254</v>
          </cell>
          <cell r="E2590">
            <v>33.700000000000003</v>
          </cell>
          <cell r="G2590">
            <v>2.6</v>
          </cell>
          <cell r="H2590">
            <v>2.6</v>
          </cell>
          <cell r="I2590">
            <v>2.6</v>
          </cell>
          <cell r="K2590">
            <v>13</v>
          </cell>
          <cell r="L2590">
            <v>13</v>
          </cell>
          <cell r="M2590">
            <v>30900</v>
          </cell>
          <cell r="N2590">
            <v>2520</v>
          </cell>
          <cell r="O2590">
            <v>1840</v>
          </cell>
          <cell r="P2590">
            <v>11</v>
          </cell>
          <cell r="Q2590">
            <v>30900</v>
          </cell>
          <cell r="R2590">
            <v>2520</v>
          </cell>
          <cell r="S2590">
            <v>1840</v>
          </cell>
          <cell r="T2590">
            <v>11</v>
          </cell>
          <cell r="U2590">
            <v>61900.000000000007</v>
          </cell>
        </row>
        <row r="2591">
          <cell r="B2591" t="str">
            <v>CHS 	33.7	 x 	2.9</v>
          </cell>
          <cell r="C2591">
            <v>2.2000000000000002</v>
          </cell>
          <cell r="D2591">
            <v>281</v>
          </cell>
          <cell r="E2591">
            <v>33.700000000000003</v>
          </cell>
          <cell r="G2591">
            <v>2.9</v>
          </cell>
          <cell r="H2591">
            <v>2.9</v>
          </cell>
          <cell r="I2591">
            <v>2.9</v>
          </cell>
          <cell r="K2591">
            <v>11.6</v>
          </cell>
          <cell r="L2591">
            <v>11.6</v>
          </cell>
          <cell r="M2591">
            <v>33600</v>
          </cell>
          <cell r="N2591">
            <v>2760</v>
          </cell>
          <cell r="O2591">
            <v>1990</v>
          </cell>
          <cell r="P2591">
            <v>10.9</v>
          </cell>
          <cell r="Q2591">
            <v>33600</v>
          </cell>
          <cell r="R2591">
            <v>2760</v>
          </cell>
          <cell r="S2591">
            <v>1990</v>
          </cell>
          <cell r="T2591">
            <v>10.9</v>
          </cell>
          <cell r="U2591">
            <v>67100</v>
          </cell>
        </row>
        <row r="2592">
          <cell r="B2592" t="str">
            <v>CHS 	33.7	 x 	3.2</v>
          </cell>
          <cell r="C2592">
            <v>2.41</v>
          </cell>
          <cell r="D2592">
            <v>307</v>
          </cell>
          <cell r="E2592">
            <v>33.700000000000003</v>
          </cell>
          <cell r="G2592">
            <v>3.2</v>
          </cell>
          <cell r="H2592">
            <v>3.2</v>
          </cell>
          <cell r="I2592">
            <v>3.2</v>
          </cell>
          <cell r="K2592">
            <v>10.5</v>
          </cell>
          <cell r="L2592">
            <v>10.5</v>
          </cell>
          <cell r="M2592">
            <v>36000</v>
          </cell>
          <cell r="N2592">
            <v>2990</v>
          </cell>
          <cell r="O2592">
            <v>2140</v>
          </cell>
          <cell r="P2592">
            <v>10.8</v>
          </cell>
          <cell r="Q2592">
            <v>36000</v>
          </cell>
          <cell r="R2592">
            <v>2990</v>
          </cell>
          <cell r="S2592">
            <v>2140</v>
          </cell>
          <cell r="T2592">
            <v>10.8</v>
          </cell>
          <cell r="U2592">
            <v>72100</v>
          </cell>
        </row>
        <row r="2593">
          <cell r="B2593" t="str">
            <v>CHS 	33.7	 x 	3.6</v>
          </cell>
          <cell r="C2593">
            <v>2.67</v>
          </cell>
          <cell r="D2593">
            <v>340</v>
          </cell>
          <cell r="E2593">
            <v>33.700000000000003</v>
          </cell>
          <cell r="G2593">
            <v>3.6</v>
          </cell>
          <cell r="H2593">
            <v>3.6</v>
          </cell>
          <cell r="I2593">
            <v>3.6</v>
          </cell>
          <cell r="K2593">
            <v>9.36</v>
          </cell>
          <cell r="L2593">
            <v>9.36</v>
          </cell>
          <cell r="M2593">
            <v>39100</v>
          </cell>
          <cell r="N2593">
            <v>3280</v>
          </cell>
          <cell r="O2593">
            <v>2320</v>
          </cell>
          <cell r="P2593">
            <v>10.700000000000001</v>
          </cell>
          <cell r="Q2593">
            <v>39100</v>
          </cell>
          <cell r="R2593">
            <v>3280</v>
          </cell>
          <cell r="S2593">
            <v>2320</v>
          </cell>
          <cell r="T2593">
            <v>10.700000000000001</v>
          </cell>
          <cell r="U2593">
            <v>78200</v>
          </cell>
        </row>
        <row r="2594">
          <cell r="B2594" t="str">
            <v>CHS 	33.7	 x 	4</v>
          </cell>
          <cell r="C2594">
            <v>2.93</v>
          </cell>
          <cell r="D2594">
            <v>373</v>
          </cell>
          <cell r="E2594">
            <v>33.700000000000003</v>
          </cell>
          <cell r="G2594">
            <v>4</v>
          </cell>
          <cell r="H2594">
            <v>4</v>
          </cell>
          <cell r="I2594">
            <v>4</v>
          </cell>
          <cell r="K2594">
            <v>8.43</v>
          </cell>
          <cell r="L2594">
            <v>8.43</v>
          </cell>
          <cell r="M2594">
            <v>41900.000000000007</v>
          </cell>
          <cell r="N2594">
            <v>3550</v>
          </cell>
          <cell r="O2594">
            <v>2490</v>
          </cell>
          <cell r="P2594">
            <v>10.600000000000001</v>
          </cell>
          <cell r="Q2594">
            <v>41900.000000000007</v>
          </cell>
          <cell r="R2594">
            <v>3550</v>
          </cell>
          <cell r="S2594">
            <v>2490</v>
          </cell>
          <cell r="T2594">
            <v>10.600000000000001</v>
          </cell>
          <cell r="U2594">
            <v>83800.000000000015</v>
          </cell>
        </row>
        <row r="2595">
          <cell r="B2595" t="str">
            <v>CHS 	33.7	 x 	4.5</v>
          </cell>
          <cell r="C2595">
            <v>3.24</v>
          </cell>
          <cell r="D2595">
            <v>413</v>
          </cell>
          <cell r="E2595">
            <v>33.700000000000003</v>
          </cell>
          <cell r="G2595">
            <v>4.5</v>
          </cell>
          <cell r="H2595">
            <v>4.5</v>
          </cell>
          <cell r="I2595">
            <v>4.5</v>
          </cell>
          <cell r="K2595">
            <v>7.49</v>
          </cell>
          <cell r="L2595">
            <v>7.49</v>
          </cell>
          <cell r="M2595">
            <v>45000</v>
          </cell>
          <cell r="N2595">
            <v>3870</v>
          </cell>
          <cell r="O2595">
            <v>2670</v>
          </cell>
          <cell r="P2595">
            <v>10.4</v>
          </cell>
          <cell r="Q2595">
            <v>45000</v>
          </cell>
          <cell r="R2595">
            <v>3870</v>
          </cell>
          <cell r="S2595">
            <v>2670</v>
          </cell>
          <cell r="T2595">
            <v>10.4</v>
          </cell>
          <cell r="U2595">
            <v>90100</v>
          </cell>
        </row>
        <row r="2596">
          <cell r="B2596" t="str">
            <v>CHS 	42.4	 x 	2.6</v>
          </cell>
          <cell r="C2596">
            <v>2.5499999999999998</v>
          </cell>
          <cell r="D2596">
            <v>325</v>
          </cell>
          <cell r="E2596">
            <v>42.4</v>
          </cell>
          <cell r="G2596">
            <v>2.6</v>
          </cell>
          <cell r="H2596">
            <v>2.6</v>
          </cell>
          <cell r="I2596">
            <v>2.6</v>
          </cell>
          <cell r="K2596">
            <v>16.3</v>
          </cell>
          <cell r="L2596">
            <v>16.3</v>
          </cell>
          <cell r="M2596">
            <v>64600</v>
          </cell>
          <cell r="N2596">
            <v>4120</v>
          </cell>
          <cell r="O2596">
            <v>3050</v>
          </cell>
          <cell r="P2596">
            <v>14.1</v>
          </cell>
          <cell r="Q2596">
            <v>64600</v>
          </cell>
          <cell r="R2596">
            <v>4120</v>
          </cell>
          <cell r="S2596">
            <v>3050</v>
          </cell>
          <cell r="T2596">
            <v>14.1</v>
          </cell>
          <cell r="U2596">
            <v>129000</v>
          </cell>
        </row>
        <row r="2597">
          <cell r="B2597" t="str">
            <v>CHS 	42.4	 x 	2.9</v>
          </cell>
          <cell r="C2597">
            <v>2.82</v>
          </cell>
          <cell r="D2597">
            <v>360</v>
          </cell>
          <cell r="E2597">
            <v>42.4</v>
          </cell>
          <cell r="G2597">
            <v>2.9</v>
          </cell>
          <cell r="H2597">
            <v>2.9</v>
          </cell>
          <cell r="I2597">
            <v>2.9</v>
          </cell>
          <cell r="K2597">
            <v>14.6</v>
          </cell>
          <cell r="L2597">
            <v>14.6</v>
          </cell>
          <cell r="M2597">
            <v>70600</v>
          </cell>
          <cell r="N2597">
            <v>4530</v>
          </cell>
          <cell r="O2597">
            <v>3330</v>
          </cell>
          <cell r="P2597">
            <v>14</v>
          </cell>
          <cell r="Q2597">
            <v>70600</v>
          </cell>
          <cell r="R2597">
            <v>4530</v>
          </cell>
          <cell r="S2597">
            <v>3330</v>
          </cell>
          <cell r="T2597">
            <v>14</v>
          </cell>
          <cell r="U2597">
            <v>141000</v>
          </cell>
        </row>
        <row r="2598">
          <cell r="B2598" t="str">
            <v>CHS 	42.4	 x 	3.2</v>
          </cell>
          <cell r="C2598">
            <v>3.09</v>
          </cell>
          <cell r="D2598">
            <v>394</v>
          </cell>
          <cell r="E2598">
            <v>42.4</v>
          </cell>
          <cell r="G2598">
            <v>3.2</v>
          </cell>
          <cell r="H2598">
            <v>3.2</v>
          </cell>
          <cell r="I2598">
            <v>3.2</v>
          </cell>
          <cell r="K2598">
            <v>13.3</v>
          </cell>
          <cell r="L2598">
            <v>13.3</v>
          </cell>
          <cell r="M2598">
            <v>76200</v>
          </cell>
          <cell r="N2598">
            <v>4930</v>
          </cell>
          <cell r="O2598">
            <v>3590</v>
          </cell>
          <cell r="P2598">
            <v>13.899999999999999</v>
          </cell>
          <cell r="Q2598">
            <v>76200</v>
          </cell>
          <cell r="R2598">
            <v>4930</v>
          </cell>
          <cell r="S2598">
            <v>3590</v>
          </cell>
          <cell r="T2598">
            <v>13.899999999999999</v>
          </cell>
          <cell r="U2598">
            <v>152000</v>
          </cell>
        </row>
        <row r="2599">
          <cell r="B2599" t="str">
            <v>CHS 	42.4	 x 	3.6</v>
          </cell>
          <cell r="C2599">
            <v>3.44</v>
          </cell>
          <cell r="D2599">
            <v>438.99999999999994</v>
          </cell>
          <cell r="E2599">
            <v>42.4</v>
          </cell>
          <cell r="G2599">
            <v>3.6</v>
          </cell>
          <cell r="H2599">
            <v>3.6</v>
          </cell>
          <cell r="I2599">
            <v>3.6</v>
          </cell>
          <cell r="K2599">
            <v>11.8</v>
          </cell>
          <cell r="L2599">
            <v>11.8</v>
          </cell>
          <cell r="M2599">
            <v>83300</v>
          </cell>
          <cell r="N2599">
            <v>5440</v>
          </cell>
          <cell r="O2599">
            <v>3930</v>
          </cell>
          <cell r="P2599">
            <v>13.799999999999999</v>
          </cell>
          <cell r="Q2599">
            <v>83300</v>
          </cell>
          <cell r="R2599">
            <v>5440</v>
          </cell>
          <cell r="S2599">
            <v>3930</v>
          </cell>
          <cell r="T2599">
            <v>13.799999999999999</v>
          </cell>
          <cell r="U2599">
            <v>167000</v>
          </cell>
        </row>
        <row r="2600">
          <cell r="B2600" t="str">
            <v>CHS 	42.4	 x 	4</v>
          </cell>
          <cell r="C2600">
            <v>3.79</v>
          </cell>
          <cell r="D2600">
            <v>483</v>
          </cell>
          <cell r="E2600">
            <v>42.4</v>
          </cell>
          <cell r="G2600">
            <v>4</v>
          </cell>
          <cell r="H2600">
            <v>4</v>
          </cell>
          <cell r="I2600">
            <v>4</v>
          </cell>
          <cell r="K2600">
            <v>10.6</v>
          </cell>
          <cell r="L2600">
            <v>10.6</v>
          </cell>
          <cell r="M2600">
            <v>89900</v>
          </cell>
          <cell r="N2600">
            <v>5920</v>
          </cell>
          <cell r="O2600">
            <v>4240</v>
          </cell>
          <cell r="P2600">
            <v>13.600000000000001</v>
          </cell>
          <cell r="Q2600">
            <v>89900</v>
          </cell>
          <cell r="R2600">
            <v>5920</v>
          </cell>
          <cell r="S2600">
            <v>4240</v>
          </cell>
          <cell r="T2600">
            <v>13.600000000000001</v>
          </cell>
          <cell r="U2600">
            <v>180000</v>
          </cell>
        </row>
        <row r="2601">
          <cell r="B2601" t="str">
            <v>CHS 	42.4	 x 	4.5</v>
          </cell>
          <cell r="C2601">
            <v>4.21</v>
          </cell>
          <cell r="D2601">
            <v>536</v>
          </cell>
          <cell r="E2601">
            <v>42.4</v>
          </cell>
          <cell r="G2601">
            <v>4.5</v>
          </cell>
          <cell r="H2601">
            <v>4.5</v>
          </cell>
          <cell r="I2601">
            <v>4.5</v>
          </cell>
          <cell r="K2601">
            <v>9.42</v>
          </cell>
          <cell r="L2601">
            <v>9.42</v>
          </cell>
          <cell r="M2601">
            <v>97600</v>
          </cell>
          <cell r="N2601">
            <v>6490</v>
          </cell>
          <cell r="O2601">
            <v>4600</v>
          </cell>
          <cell r="P2601">
            <v>13.5</v>
          </cell>
          <cell r="Q2601">
            <v>97600</v>
          </cell>
          <cell r="R2601">
            <v>6490</v>
          </cell>
          <cell r="S2601">
            <v>4600</v>
          </cell>
          <cell r="T2601">
            <v>13.5</v>
          </cell>
          <cell r="U2601">
            <v>195000</v>
          </cell>
        </row>
        <row r="2602">
          <cell r="B2602" t="str">
            <v>CHS 	48.3	 x 	2.6</v>
          </cell>
          <cell r="C2602">
            <v>2.93</v>
          </cell>
          <cell r="D2602">
            <v>373</v>
          </cell>
          <cell r="E2602">
            <v>48.3</v>
          </cell>
          <cell r="G2602">
            <v>2.6</v>
          </cell>
          <cell r="H2602">
            <v>2.6</v>
          </cell>
          <cell r="I2602">
            <v>2.6</v>
          </cell>
          <cell r="K2602">
            <v>18.600000000000001</v>
          </cell>
          <cell r="L2602">
            <v>18.600000000000001</v>
          </cell>
          <cell r="M2602">
            <v>97800</v>
          </cell>
          <cell r="N2602">
            <v>5440</v>
          </cell>
          <cell r="O2602">
            <v>4050</v>
          </cell>
          <cell r="P2602">
            <v>16.200000000000003</v>
          </cell>
          <cell r="Q2602">
            <v>97800</v>
          </cell>
          <cell r="R2602">
            <v>5440</v>
          </cell>
          <cell r="S2602">
            <v>4050</v>
          </cell>
          <cell r="T2602">
            <v>16.200000000000003</v>
          </cell>
          <cell r="U2602">
            <v>196000</v>
          </cell>
        </row>
        <row r="2603">
          <cell r="B2603" t="str">
            <v>CHS 	48.3	 x 	2.9</v>
          </cell>
          <cell r="C2603">
            <v>3.25</v>
          </cell>
          <cell r="D2603">
            <v>413.99999999999994</v>
          </cell>
          <cell r="E2603">
            <v>48.3</v>
          </cell>
          <cell r="G2603">
            <v>2.9</v>
          </cell>
          <cell r="H2603">
            <v>2.9</v>
          </cell>
          <cell r="I2603">
            <v>2.9</v>
          </cell>
          <cell r="K2603">
            <v>16.7</v>
          </cell>
          <cell r="L2603">
            <v>16.7</v>
          </cell>
          <cell r="M2603">
            <v>107000</v>
          </cell>
          <cell r="N2603">
            <v>5990</v>
          </cell>
          <cell r="O2603">
            <v>4430</v>
          </cell>
          <cell r="P2603">
            <v>16.100000000000001</v>
          </cell>
          <cell r="Q2603">
            <v>107000</v>
          </cell>
          <cell r="R2603">
            <v>5990</v>
          </cell>
          <cell r="S2603">
            <v>4430</v>
          </cell>
          <cell r="T2603">
            <v>16.100000000000001</v>
          </cell>
          <cell r="U2603">
            <v>214000</v>
          </cell>
        </row>
        <row r="2604">
          <cell r="B2604" t="str">
            <v>CHS 	48.3	 x 	3.2</v>
          </cell>
          <cell r="C2604">
            <v>3.56</v>
          </cell>
          <cell r="D2604">
            <v>453</v>
          </cell>
          <cell r="E2604">
            <v>48.3</v>
          </cell>
          <cell r="G2604">
            <v>3.2</v>
          </cell>
          <cell r="H2604">
            <v>3.2</v>
          </cell>
          <cell r="I2604">
            <v>3.2</v>
          </cell>
          <cell r="K2604">
            <v>15.1</v>
          </cell>
          <cell r="L2604">
            <v>15.1</v>
          </cell>
          <cell r="M2604">
            <v>116000</v>
          </cell>
          <cell r="N2604">
            <v>6520</v>
          </cell>
          <cell r="O2604">
            <v>4800</v>
          </cell>
          <cell r="P2604">
            <v>16</v>
          </cell>
          <cell r="Q2604">
            <v>116000</v>
          </cell>
          <cell r="R2604">
            <v>6520</v>
          </cell>
          <cell r="S2604">
            <v>4800</v>
          </cell>
          <cell r="T2604">
            <v>16</v>
          </cell>
          <cell r="U2604">
            <v>232000</v>
          </cell>
        </row>
        <row r="2605">
          <cell r="B2605" t="str">
            <v>CHS 	48.3	 x 	3.6</v>
          </cell>
          <cell r="C2605">
            <v>3.97</v>
          </cell>
          <cell r="D2605">
            <v>505.99999999999994</v>
          </cell>
          <cell r="E2605">
            <v>48.3</v>
          </cell>
          <cell r="G2605">
            <v>3.6</v>
          </cell>
          <cell r="H2605">
            <v>3.6</v>
          </cell>
          <cell r="I2605">
            <v>3.6</v>
          </cell>
          <cell r="K2605">
            <v>13.4</v>
          </cell>
          <cell r="L2605">
            <v>13.4</v>
          </cell>
          <cell r="M2605">
            <v>127000</v>
          </cell>
          <cell r="N2605">
            <v>7210</v>
          </cell>
          <cell r="O2605">
            <v>5260</v>
          </cell>
          <cell r="P2605">
            <v>15.9</v>
          </cell>
          <cell r="Q2605">
            <v>127000</v>
          </cell>
          <cell r="R2605">
            <v>7210</v>
          </cell>
          <cell r="S2605">
            <v>5260</v>
          </cell>
          <cell r="T2605">
            <v>15.9</v>
          </cell>
          <cell r="U2605">
            <v>254000</v>
          </cell>
        </row>
        <row r="2606">
          <cell r="B2606" t="str">
            <v>CHS 	48.3	 x 	4</v>
          </cell>
          <cell r="C2606">
            <v>4.37</v>
          </cell>
          <cell r="D2606">
            <v>557</v>
          </cell>
          <cell r="E2606">
            <v>48.3</v>
          </cell>
          <cell r="G2606">
            <v>4</v>
          </cell>
          <cell r="H2606">
            <v>4</v>
          </cell>
          <cell r="I2606">
            <v>4</v>
          </cell>
          <cell r="K2606">
            <v>12.1</v>
          </cell>
          <cell r="L2606">
            <v>12.1</v>
          </cell>
          <cell r="M2606">
            <v>138000</v>
          </cell>
          <cell r="N2606">
            <v>7870</v>
          </cell>
          <cell r="O2606">
            <v>5700</v>
          </cell>
          <cell r="P2606">
            <v>15.700000000000001</v>
          </cell>
          <cell r="Q2606">
            <v>138000</v>
          </cell>
          <cell r="R2606">
            <v>7870</v>
          </cell>
          <cell r="S2606">
            <v>5700</v>
          </cell>
          <cell r="T2606">
            <v>15.700000000000001</v>
          </cell>
          <cell r="U2606">
            <v>275000</v>
          </cell>
        </row>
        <row r="2607">
          <cell r="B2607" t="str">
            <v>CHS 	48.3	 x 	4.5</v>
          </cell>
          <cell r="C2607">
            <v>4.8600000000000003</v>
          </cell>
          <cell r="D2607">
            <v>619</v>
          </cell>
          <cell r="E2607">
            <v>48.3</v>
          </cell>
          <cell r="G2607">
            <v>4.5</v>
          </cell>
          <cell r="H2607">
            <v>4.5</v>
          </cell>
          <cell r="I2607">
            <v>4.5</v>
          </cell>
          <cell r="K2607">
            <v>10.7</v>
          </cell>
          <cell r="L2607">
            <v>10.7</v>
          </cell>
          <cell r="M2607">
            <v>150000</v>
          </cell>
          <cell r="N2607">
            <v>8660</v>
          </cell>
          <cell r="O2607">
            <v>6210</v>
          </cell>
          <cell r="P2607">
            <v>15.600000000000001</v>
          </cell>
          <cell r="Q2607">
            <v>150000</v>
          </cell>
          <cell r="R2607">
            <v>8660</v>
          </cell>
          <cell r="S2607">
            <v>6210</v>
          </cell>
          <cell r="T2607">
            <v>15.600000000000001</v>
          </cell>
          <cell r="U2607">
            <v>300000</v>
          </cell>
        </row>
        <row r="2608">
          <cell r="B2608" t="str">
            <v>CHS 	48.3	 x 	5</v>
          </cell>
          <cell r="C2608">
            <v>5.34</v>
          </cell>
          <cell r="D2608">
            <v>680</v>
          </cell>
          <cell r="E2608">
            <v>48.3</v>
          </cell>
          <cell r="G2608">
            <v>5</v>
          </cell>
          <cell r="H2608">
            <v>5</v>
          </cell>
          <cell r="I2608">
            <v>5</v>
          </cell>
          <cell r="K2608">
            <v>9.66</v>
          </cell>
          <cell r="L2608">
            <v>9.66</v>
          </cell>
          <cell r="M2608">
            <v>162000</v>
          </cell>
          <cell r="N2608">
            <v>9420</v>
          </cell>
          <cell r="O2608">
            <v>6690</v>
          </cell>
          <cell r="P2608">
            <v>15.4</v>
          </cell>
          <cell r="Q2608">
            <v>162000</v>
          </cell>
          <cell r="R2608">
            <v>9420</v>
          </cell>
          <cell r="S2608">
            <v>6690</v>
          </cell>
          <cell r="T2608">
            <v>15.4</v>
          </cell>
          <cell r="U2608">
            <v>323000</v>
          </cell>
        </row>
        <row r="2609">
          <cell r="B2609" t="str">
            <v>CHS 	48.3	 x 	5.6</v>
          </cell>
          <cell r="C2609">
            <v>5.9</v>
          </cell>
          <cell r="D2609">
            <v>751</v>
          </cell>
          <cell r="E2609">
            <v>48.3</v>
          </cell>
          <cell r="G2609">
            <v>5.6</v>
          </cell>
          <cell r="H2609">
            <v>5.6</v>
          </cell>
          <cell r="I2609">
            <v>5.6</v>
          </cell>
          <cell r="K2609">
            <v>8.6300000000000008</v>
          </cell>
          <cell r="L2609">
            <v>8.6300000000000008</v>
          </cell>
          <cell r="M2609">
            <v>174000</v>
          </cell>
          <cell r="N2609">
            <v>10300</v>
          </cell>
          <cell r="O2609">
            <v>7210</v>
          </cell>
          <cell r="P2609">
            <v>15.2</v>
          </cell>
          <cell r="Q2609">
            <v>174000</v>
          </cell>
          <cell r="R2609">
            <v>10300</v>
          </cell>
          <cell r="S2609">
            <v>7210</v>
          </cell>
          <cell r="T2609">
            <v>15.2</v>
          </cell>
          <cell r="U2609">
            <v>348000</v>
          </cell>
        </row>
        <row r="2610">
          <cell r="B2610" t="str">
            <v>CHS 	48.3	 x 	6.3</v>
          </cell>
          <cell r="C2610">
            <v>6.53</v>
          </cell>
          <cell r="D2610">
            <v>831</v>
          </cell>
          <cell r="E2610">
            <v>48.3</v>
          </cell>
          <cell r="G2610">
            <v>6.3</v>
          </cell>
          <cell r="H2610">
            <v>6.3</v>
          </cell>
          <cell r="I2610">
            <v>6.3</v>
          </cell>
          <cell r="K2610">
            <v>7.67</v>
          </cell>
          <cell r="L2610">
            <v>7.67</v>
          </cell>
          <cell r="M2610">
            <v>187000</v>
          </cell>
          <cell r="N2610">
            <v>11200</v>
          </cell>
          <cell r="O2610">
            <v>7760</v>
          </cell>
          <cell r="P2610">
            <v>15</v>
          </cell>
          <cell r="Q2610">
            <v>187000</v>
          </cell>
          <cell r="R2610">
            <v>11200</v>
          </cell>
          <cell r="S2610">
            <v>7760</v>
          </cell>
          <cell r="T2610">
            <v>15</v>
          </cell>
          <cell r="U2610">
            <v>375000</v>
          </cell>
        </row>
        <row r="2611">
          <cell r="B2611" t="str">
            <v>CHS 	60.3	 x 	2.6</v>
          </cell>
          <cell r="C2611">
            <v>3.7</v>
          </cell>
          <cell r="D2611">
            <v>471</v>
          </cell>
          <cell r="E2611">
            <v>60.3</v>
          </cell>
          <cell r="G2611">
            <v>2.6</v>
          </cell>
          <cell r="H2611">
            <v>2.6</v>
          </cell>
          <cell r="I2611">
            <v>2.6</v>
          </cell>
          <cell r="K2611">
            <v>23.2</v>
          </cell>
          <cell r="L2611">
            <v>23.2</v>
          </cell>
          <cell r="M2611">
            <v>197000</v>
          </cell>
          <cell r="N2611">
            <v>8660</v>
          </cell>
          <cell r="O2611">
            <v>6520</v>
          </cell>
          <cell r="P2611">
            <v>20.399999999999999</v>
          </cell>
          <cell r="Q2611">
            <v>197000</v>
          </cell>
          <cell r="R2611">
            <v>8660</v>
          </cell>
          <cell r="S2611">
            <v>6520</v>
          </cell>
          <cell r="T2611">
            <v>20.399999999999999</v>
          </cell>
          <cell r="U2611">
            <v>393000</v>
          </cell>
        </row>
        <row r="2612">
          <cell r="B2612" t="str">
            <v>CHS 	60.3	 x 	2.9</v>
          </cell>
          <cell r="C2612">
            <v>4.1100000000000003</v>
          </cell>
          <cell r="D2612">
            <v>523</v>
          </cell>
          <cell r="E2612">
            <v>60.3</v>
          </cell>
          <cell r="G2612">
            <v>2.9</v>
          </cell>
          <cell r="H2612">
            <v>2.9</v>
          </cell>
          <cell r="I2612">
            <v>2.9</v>
          </cell>
          <cell r="K2612">
            <v>20.8</v>
          </cell>
          <cell r="L2612">
            <v>20.8</v>
          </cell>
          <cell r="M2612">
            <v>216000</v>
          </cell>
          <cell r="N2612">
            <v>9560</v>
          </cell>
          <cell r="O2612">
            <v>7160</v>
          </cell>
          <cell r="P2612">
            <v>20.299999999999997</v>
          </cell>
          <cell r="Q2612">
            <v>216000</v>
          </cell>
          <cell r="R2612">
            <v>9560</v>
          </cell>
          <cell r="S2612">
            <v>7160</v>
          </cell>
          <cell r="T2612">
            <v>20.299999999999997</v>
          </cell>
          <cell r="U2612">
            <v>432000</v>
          </cell>
        </row>
        <row r="2613">
          <cell r="B2613" t="str">
            <v>CHS 	60.3	 x 	3.2</v>
          </cell>
          <cell r="C2613">
            <v>4.51</v>
          </cell>
          <cell r="D2613">
            <v>574</v>
          </cell>
          <cell r="E2613">
            <v>60.3</v>
          </cell>
          <cell r="G2613">
            <v>3.2</v>
          </cell>
          <cell r="H2613">
            <v>3.2</v>
          </cell>
          <cell r="I2613">
            <v>3.2</v>
          </cell>
          <cell r="K2613">
            <v>18.8</v>
          </cell>
          <cell r="L2613">
            <v>18.8</v>
          </cell>
          <cell r="M2613">
            <v>235000</v>
          </cell>
          <cell r="N2613">
            <v>10400</v>
          </cell>
          <cell r="O2613">
            <v>7780</v>
          </cell>
          <cell r="P2613">
            <v>20.2</v>
          </cell>
          <cell r="Q2613">
            <v>235000</v>
          </cell>
          <cell r="R2613">
            <v>10400</v>
          </cell>
          <cell r="S2613">
            <v>7780</v>
          </cell>
          <cell r="T2613">
            <v>20.2</v>
          </cell>
          <cell r="U2613">
            <v>469000</v>
          </cell>
        </row>
        <row r="2614">
          <cell r="B2614" t="str">
            <v>CHS 	60.3	 x 	3.6</v>
          </cell>
          <cell r="C2614">
            <v>5.03</v>
          </cell>
          <cell r="D2614">
            <v>641</v>
          </cell>
          <cell r="E2614">
            <v>60.3</v>
          </cell>
          <cell r="G2614">
            <v>3.6</v>
          </cell>
          <cell r="H2614">
            <v>3.6</v>
          </cell>
          <cell r="I2614">
            <v>3.6</v>
          </cell>
          <cell r="K2614">
            <v>16.8</v>
          </cell>
          <cell r="L2614">
            <v>16.8</v>
          </cell>
          <cell r="M2614">
            <v>259000</v>
          </cell>
          <cell r="N2614">
            <v>11600</v>
          </cell>
          <cell r="O2614">
            <v>8580</v>
          </cell>
          <cell r="P2614">
            <v>20.099999999999998</v>
          </cell>
          <cell r="Q2614">
            <v>259000</v>
          </cell>
          <cell r="R2614">
            <v>11600</v>
          </cell>
          <cell r="S2614">
            <v>8580</v>
          </cell>
          <cell r="T2614">
            <v>20.099999999999998</v>
          </cell>
          <cell r="U2614">
            <v>517000</v>
          </cell>
        </row>
        <row r="2615">
          <cell r="B2615" t="str">
            <v>CHS 	60.3	 x 	4</v>
          </cell>
          <cell r="C2615">
            <v>5.55</v>
          </cell>
          <cell r="D2615">
            <v>707</v>
          </cell>
          <cell r="E2615">
            <v>60.3</v>
          </cell>
          <cell r="G2615">
            <v>4</v>
          </cell>
          <cell r="H2615">
            <v>4</v>
          </cell>
          <cell r="I2615">
            <v>4</v>
          </cell>
          <cell r="K2615">
            <v>15.1</v>
          </cell>
          <cell r="L2615">
            <v>15.1</v>
          </cell>
          <cell r="M2615">
            <v>282000</v>
          </cell>
          <cell r="N2615">
            <v>12700</v>
          </cell>
          <cell r="O2615">
            <v>9340</v>
          </cell>
          <cell r="P2615">
            <v>20</v>
          </cell>
          <cell r="Q2615">
            <v>282000</v>
          </cell>
          <cell r="R2615">
            <v>12700</v>
          </cell>
          <cell r="S2615">
            <v>9340</v>
          </cell>
          <cell r="T2615">
            <v>20</v>
          </cell>
          <cell r="U2615">
            <v>563000</v>
          </cell>
        </row>
        <row r="2616">
          <cell r="B2616" t="str">
            <v>CHS 	60.3	 x 	4.5</v>
          </cell>
          <cell r="C2616">
            <v>6.19</v>
          </cell>
          <cell r="D2616">
            <v>789</v>
          </cell>
          <cell r="E2616">
            <v>60.3</v>
          </cell>
          <cell r="G2616">
            <v>4.5</v>
          </cell>
          <cell r="H2616">
            <v>4.5</v>
          </cell>
          <cell r="I2616">
            <v>4.5</v>
          </cell>
          <cell r="K2616">
            <v>13.4</v>
          </cell>
          <cell r="L2616">
            <v>13.4</v>
          </cell>
          <cell r="M2616">
            <v>309000</v>
          </cell>
          <cell r="N2616">
            <v>14000</v>
          </cell>
          <cell r="O2616">
            <v>10200</v>
          </cell>
          <cell r="P2616">
            <v>19.8</v>
          </cell>
          <cell r="Q2616">
            <v>309000</v>
          </cell>
          <cell r="R2616">
            <v>14000</v>
          </cell>
          <cell r="S2616">
            <v>10200</v>
          </cell>
          <cell r="T2616">
            <v>19.8</v>
          </cell>
          <cell r="U2616">
            <v>618000</v>
          </cell>
        </row>
        <row r="2617">
          <cell r="B2617" t="str">
            <v>CHS 	60.3	 x 	5</v>
          </cell>
          <cell r="C2617">
            <v>6.82</v>
          </cell>
          <cell r="D2617">
            <v>869</v>
          </cell>
          <cell r="E2617">
            <v>60.3</v>
          </cell>
          <cell r="G2617">
            <v>5</v>
          </cell>
          <cell r="H2617">
            <v>5</v>
          </cell>
          <cell r="I2617">
            <v>5</v>
          </cell>
          <cell r="K2617">
            <v>12.1</v>
          </cell>
          <cell r="L2617">
            <v>12.1</v>
          </cell>
          <cell r="M2617">
            <v>335000</v>
          </cell>
          <cell r="N2617">
            <v>15300</v>
          </cell>
          <cell r="O2617">
            <v>11100</v>
          </cell>
          <cell r="P2617">
            <v>19.600000000000001</v>
          </cell>
          <cell r="Q2617">
            <v>335000</v>
          </cell>
          <cell r="R2617">
            <v>15300</v>
          </cell>
          <cell r="S2617">
            <v>11100</v>
          </cell>
          <cell r="T2617">
            <v>19.600000000000001</v>
          </cell>
          <cell r="U2617">
            <v>670000</v>
          </cell>
        </row>
        <row r="2618">
          <cell r="B2618" t="str">
            <v>CHS 	60.3	 x 	5.6</v>
          </cell>
          <cell r="C2618">
            <v>7.55</v>
          </cell>
          <cell r="D2618">
            <v>961.99999999999989</v>
          </cell>
          <cell r="E2618">
            <v>60.3</v>
          </cell>
          <cell r="G2618">
            <v>5.6</v>
          </cell>
          <cell r="H2618">
            <v>5.6</v>
          </cell>
          <cell r="I2618">
            <v>5.6</v>
          </cell>
          <cell r="K2618">
            <v>10.8</v>
          </cell>
          <cell r="L2618">
            <v>10.8</v>
          </cell>
          <cell r="M2618">
            <v>364000</v>
          </cell>
          <cell r="N2618">
            <v>16800</v>
          </cell>
          <cell r="O2618">
            <v>12100</v>
          </cell>
          <cell r="P2618">
            <v>19.399999999999999</v>
          </cell>
          <cell r="Q2618">
            <v>364000</v>
          </cell>
          <cell r="R2618">
            <v>16800</v>
          </cell>
          <cell r="S2618">
            <v>12100</v>
          </cell>
          <cell r="T2618">
            <v>19.399999999999999</v>
          </cell>
          <cell r="U2618">
            <v>727000</v>
          </cell>
        </row>
        <row r="2619">
          <cell r="B2619" t="str">
            <v>CHS 	60.3	 x 	6.3</v>
          </cell>
          <cell r="C2619">
            <v>8.39</v>
          </cell>
          <cell r="D2619">
            <v>1070</v>
          </cell>
          <cell r="E2619">
            <v>60.3</v>
          </cell>
          <cell r="G2619">
            <v>6.3</v>
          </cell>
          <cell r="H2619">
            <v>6.3</v>
          </cell>
          <cell r="I2619">
            <v>6.3</v>
          </cell>
          <cell r="K2619">
            <v>9.57</v>
          </cell>
          <cell r="L2619">
            <v>9.57</v>
          </cell>
          <cell r="M2619">
            <v>395000</v>
          </cell>
          <cell r="N2619">
            <v>18500</v>
          </cell>
          <cell r="O2619">
            <v>13100</v>
          </cell>
          <cell r="P2619">
            <v>19.2</v>
          </cell>
          <cell r="Q2619">
            <v>395000</v>
          </cell>
          <cell r="R2619">
            <v>18500</v>
          </cell>
          <cell r="S2619">
            <v>13100</v>
          </cell>
          <cell r="T2619">
            <v>19.2</v>
          </cell>
          <cell r="U2619">
            <v>790000</v>
          </cell>
        </row>
        <row r="2620">
          <cell r="B2620" t="str">
            <v>CHS 	60.3	 x 	7.1</v>
          </cell>
          <cell r="C2620">
            <v>9.32</v>
          </cell>
          <cell r="D2620">
            <v>1190</v>
          </cell>
          <cell r="E2620">
            <v>60.3</v>
          </cell>
          <cell r="G2620">
            <v>7.1</v>
          </cell>
          <cell r="H2620">
            <v>7.1</v>
          </cell>
          <cell r="I2620">
            <v>7.1</v>
          </cell>
          <cell r="K2620">
            <v>8.49</v>
          </cell>
          <cell r="L2620">
            <v>8.49</v>
          </cell>
          <cell r="M2620">
            <v>427000</v>
          </cell>
          <cell r="N2620">
            <v>20200</v>
          </cell>
          <cell r="O2620">
            <v>14200</v>
          </cell>
          <cell r="P2620">
            <v>19</v>
          </cell>
          <cell r="Q2620">
            <v>427000</v>
          </cell>
          <cell r="R2620">
            <v>20200</v>
          </cell>
          <cell r="S2620">
            <v>14200</v>
          </cell>
          <cell r="T2620">
            <v>19</v>
          </cell>
          <cell r="U2620">
            <v>855000</v>
          </cell>
        </row>
        <row r="2621">
          <cell r="B2621" t="str">
            <v>CHS 	60.3	 x 	8</v>
          </cell>
          <cell r="C2621">
            <v>10.3</v>
          </cell>
          <cell r="D2621">
            <v>1310</v>
          </cell>
          <cell r="E2621">
            <v>60.3</v>
          </cell>
          <cell r="G2621">
            <v>8</v>
          </cell>
          <cell r="H2621">
            <v>8</v>
          </cell>
          <cell r="I2621">
            <v>8</v>
          </cell>
          <cell r="K2621">
            <v>7.54</v>
          </cell>
          <cell r="L2621">
            <v>7.54</v>
          </cell>
          <cell r="M2621">
            <v>460000</v>
          </cell>
          <cell r="N2621">
            <v>22100</v>
          </cell>
          <cell r="O2621">
            <v>15300</v>
          </cell>
          <cell r="P2621">
            <v>18.700000000000003</v>
          </cell>
          <cell r="Q2621">
            <v>460000</v>
          </cell>
          <cell r="R2621">
            <v>22100</v>
          </cell>
          <cell r="S2621">
            <v>15300</v>
          </cell>
          <cell r="T2621">
            <v>18.700000000000003</v>
          </cell>
          <cell r="U2621">
            <v>920000</v>
          </cell>
        </row>
        <row r="2622">
          <cell r="B2622" t="str">
            <v>CHS 	76.1	 x 	2.9</v>
          </cell>
          <cell r="C2622">
            <v>5.24</v>
          </cell>
          <cell r="D2622">
            <v>667</v>
          </cell>
          <cell r="E2622">
            <v>76.099999999999994</v>
          </cell>
          <cell r="G2622">
            <v>2.9</v>
          </cell>
          <cell r="H2622">
            <v>2.9</v>
          </cell>
          <cell r="I2622">
            <v>2.9</v>
          </cell>
          <cell r="K2622">
            <v>26.2</v>
          </cell>
          <cell r="L2622">
            <v>26.2</v>
          </cell>
          <cell r="M2622">
            <v>447000</v>
          </cell>
          <cell r="N2622">
            <v>15500</v>
          </cell>
          <cell r="O2622">
            <v>11800</v>
          </cell>
          <cell r="P2622">
            <v>25.9</v>
          </cell>
          <cell r="Q2622">
            <v>447000</v>
          </cell>
          <cell r="R2622">
            <v>15500</v>
          </cell>
          <cell r="S2622">
            <v>11800</v>
          </cell>
          <cell r="T2622">
            <v>25.9</v>
          </cell>
          <cell r="U2622">
            <v>895000</v>
          </cell>
        </row>
        <row r="2623">
          <cell r="B2623" t="str">
            <v>CHS 	76.1	 x 	3.2</v>
          </cell>
          <cell r="C2623">
            <v>5.75</v>
          </cell>
          <cell r="D2623">
            <v>733</v>
          </cell>
          <cell r="E2623">
            <v>76.099999999999994</v>
          </cell>
          <cell r="G2623">
            <v>3.2</v>
          </cell>
          <cell r="H2623">
            <v>3.2</v>
          </cell>
          <cell r="I2623">
            <v>3.2</v>
          </cell>
          <cell r="K2623">
            <v>23.8</v>
          </cell>
          <cell r="L2623">
            <v>23.8</v>
          </cell>
          <cell r="M2623">
            <v>488000</v>
          </cell>
          <cell r="N2623">
            <v>17000</v>
          </cell>
          <cell r="O2623">
            <v>12800</v>
          </cell>
          <cell r="P2623">
            <v>25.8</v>
          </cell>
          <cell r="Q2623">
            <v>488000</v>
          </cell>
          <cell r="R2623">
            <v>17000</v>
          </cell>
          <cell r="S2623">
            <v>12800</v>
          </cell>
          <cell r="T2623">
            <v>25.8</v>
          </cell>
          <cell r="U2623">
            <v>976000</v>
          </cell>
        </row>
        <row r="2624">
          <cell r="B2624" t="str">
            <v>CHS 	76.1	 x 	3.6</v>
          </cell>
          <cell r="C2624">
            <v>6.44</v>
          </cell>
          <cell r="D2624">
            <v>819.99999999999989</v>
          </cell>
          <cell r="E2624">
            <v>76.099999999999994</v>
          </cell>
          <cell r="G2624">
            <v>3.6</v>
          </cell>
          <cell r="H2624">
            <v>3.6</v>
          </cell>
          <cell r="I2624">
            <v>3.6</v>
          </cell>
          <cell r="K2624">
            <v>21.1</v>
          </cell>
          <cell r="L2624">
            <v>21.1</v>
          </cell>
          <cell r="M2624">
            <v>540000</v>
          </cell>
          <cell r="N2624">
            <v>18900</v>
          </cell>
          <cell r="O2624">
            <v>14200</v>
          </cell>
          <cell r="P2624">
            <v>25.7</v>
          </cell>
          <cell r="Q2624">
            <v>540000</v>
          </cell>
          <cell r="R2624">
            <v>18900</v>
          </cell>
          <cell r="S2624">
            <v>14200</v>
          </cell>
          <cell r="T2624">
            <v>25.7</v>
          </cell>
          <cell r="U2624">
            <v>1080000</v>
          </cell>
        </row>
        <row r="2625">
          <cell r="B2625" t="str">
            <v>CHS 	76.1	 x 	4</v>
          </cell>
          <cell r="C2625">
            <v>7.11</v>
          </cell>
          <cell r="D2625">
            <v>906</v>
          </cell>
          <cell r="E2625">
            <v>76.099999999999994</v>
          </cell>
          <cell r="G2625">
            <v>4</v>
          </cell>
          <cell r="H2625">
            <v>4</v>
          </cell>
          <cell r="I2625">
            <v>4</v>
          </cell>
          <cell r="K2625">
            <v>19</v>
          </cell>
          <cell r="L2625">
            <v>19</v>
          </cell>
          <cell r="M2625">
            <v>591000</v>
          </cell>
          <cell r="N2625">
            <v>20800</v>
          </cell>
          <cell r="O2625">
            <v>15500</v>
          </cell>
          <cell r="P2625">
            <v>25.5</v>
          </cell>
          <cell r="Q2625">
            <v>591000</v>
          </cell>
          <cell r="R2625">
            <v>20800</v>
          </cell>
          <cell r="S2625">
            <v>15500</v>
          </cell>
          <cell r="T2625">
            <v>25.5</v>
          </cell>
          <cell r="U2625">
            <v>1180000</v>
          </cell>
        </row>
        <row r="2626">
          <cell r="B2626" t="str">
            <v>CHS 	76.1	 x 	4.5</v>
          </cell>
          <cell r="C2626">
            <v>7.95</v>
          </cell>
          <cell r="D2626">
            <v>1010</v>
          </cell>
          <cell r="E2626">
            <v>76.099999999999994</v>
          </cell>
          <cell r="G2626">
            <v>4.5</v>
          </cell>
          <cell r="H2626">
            <v>4.5</v>
          </cell>
          <cell r="I2626">
            <v>4.5</v>
          </cell>
          <cell r="K2626">
            <v>16.899999999999999</v>
          </cell>
          <cell r="L2626">
            <v>16.899999999999999</v>
          </cell>
          <cell r="M2626">
            <v>651000</v>
          </cell>
          <cell r="N2626">
            <v>23100</v>
          </cell>
          <cell r="O2626">
            <v>17100</v>
          </cell>
          <cell r="P2626">
            <v>25.4</v>
          </cell>
          <cell r="Q2626">
            <v>651000</v>
          </cell>
          <cell r="R2626">
            <v>23100</v>
          </cell>
          <cell r="S2626">
            <v>17100</v>
          </cell>
          <cell r="T2626">
            <v>25.4</v>
          </cell>
          <cell r="U2626">
            <v>1300000</v>
          </cell>
        </row>
        <row r="2627">
          <cell r="B2627" t="str">
            <v>CHS 	76.1	 x 	5</v>
          </cell>
          <cell r="C2627">
            <v>8.77</v>
          </cell>
          <cell r="D2627">
            <v>1120</v>
          </cell>
          <cell r="E2627">
            <v>76.099999999999994</v>
          </cell>
          <cell r="G2627">
            <v>5</v>
          </cell>
          <cell r="H2627">
            <v>5</v>
          </cell>
          <cell r="I2627">
            <v>5</v>
          </cell>
          <cell r="K2627">
            <v>15.2</v>
          </cell>
          <cell r="L2627">
            <v>15.2</v>
          </cell>
          <cell r="M2627">
            <v>709000</v>
          </cell>
          <cell r="N2627">
            <v>25300</v>
          </cell>
          <cell r="O2627">
            <v>18600</v>
          </cell>
          <cell r="P2627">
            <v>25.2</v>
          </cell>
          <cell r="Q2627">
            <v>709000</v>
          </cell>
          <cell r="R2627">
            <v>25300</v>
          </cell>
          <cell r="S2627">
            <v>18600</v>
          </cell>
          <cell r="T2627">
            <v>25.2</v>
          </cell>
          <cell r="U2627">
            <v>1420000</v>
          </cell>
        </row>
        <row r="2628">
          <cell r="B2628" t="str">
            <v>CHS 	76.1	 x 	5.6</v>
          </cell>
          <cell r="C2628">
            <v>9.74</v>
          </cell>
          <cell r="D2628">
            <v>1240</v>
          </cell>
          <cell r="E2628">
            <v>76.099999999999994</v>
          </cell>
          <cell r="G2628">
            <v>5.6</v>
          </cell>
          <cell r="H2628">
            <v>5.6</v>
          </cell>
          <cell r="I2628">
            <v>5.6</v>
          </cell>
          <cell r="K2628">
            <v>13.6</v>
          </cell>
          <cell r="L2628">
            <v>13.6</v>
          </cell>
          <cell r="M2628">
            <v>775000</v>
          </cell>
          <cell r="N2628">
            <v>27900</v>
          </cell>
          <cell r="O2628">
            <v>20400</v>
          </cell>
          <cell r="P2628">
            <v>25</v>
          </cell>
          <cell r="Q2628">
            <v>775000</v>
          </cell>
          <cell r="R2628">
            <v>27900</v>
          </cell>
          <cell r="S2628">
            <v>20400</v>
          </cell>
          <cell r="T2628">
            <v>25</v>
          </cell>
          <cell r="U2628">
            <v>1550000</v>
          </cell>
        </row>
        <row r="2629">
          <cell r="B2629" t="str">
            <v>CHS 	76.1	 x 	6.3</v>
          </cell>
          <cell r="C2629">
            <v>10.8</v>
          </cell>
          <cell r="D2629">
            <v>1380</v>
          </cell>
          <cell r="E2629">
            <v>76.099999999999994</v>
          </cell>
          <cell r="G2629">
            <v>6.3</v>
          </cell>
          <cell r="H2629">
            <v>6.3</v>
          </cell>
          <cell r="I2629">
            <v>6.3</v>
          </cell>
          <cell r="K2629">
            <v>12.1</v>
          </cell>
          <cell r="L2629">
            <v>12.1</v>
          </cell>
          <cell r="M2629">
            <v>848000</v>
          </cell>
          <cell r="N2629">
            <v>30800</v>
          </cell>
          <cell r="O2629">
            <v>22300</v>
          </cell>
          <cell r="P2629">
            <v>24.8</v>
          </cell>
          <cell r="Q2629">
            <v>848000</v>
          </cell>
          <cell r="R2629">
            <v>30800</v>
          </cell>
          <cell r="S2629">
            <v>22300</v>
          </cell>
          <cell r="T2629">
            <v>24.8</v>
          </cell>
          <cell r="U2629">
            <v>1700000</v>
          </cell>
        </row>
        <row r="2630">
          <cell r="B2630" t="str">
            <v>CHS 	76.1	 x 	7.1</v>
          </cell>
          <cell r="C2630">
            <v>12.1</v>
          </cell>
          <cell r="D2630">
            <v>1540</v>
          </cell>
          <cell r="E2630">
            <v>76.099999999999994</v>
          </cell>
          <cell r="G2630">
            <v>7.1</v>
          </cell>
          <cell r="H2630">
            <v>7.1</v>
          </cell>
          <cell r="I2630">
            <v>7.1</v>
          </cell>
          <cell r="K2630">
            <v>10.7</v>
          </cell>
          <cell r="L2630">
            <v>10.7</v>
          </cell>
          <cell r="M2630">
            <v>926000</v>
          </cell>
          <cell r="N2630">
            <v>33900</v>
          </cell>
          <cell r="O2630">
            <v>24300</v>
          </cell>
          <cell r="P2630">
            <v>24.5</v>
          </cell>
          <cell r="Q2630">
            <v>926000</v>
          </cell>
          <cell r="R2630">
            <v>33900</v>
          </cell>
          <cell r="S2630">
            <v>24300</v>
          </cell>
          <cell r="T2630">
            <v>24.5</v>
          </cell>
          <cell r="U2630">
            <v>1850000</v>
          </cell>
        </row>
        <row r="2631">
          <cell r="B2631" t="str">
            <v>CHS 	76.1	 x 	8</v>
          </cell>
          <cell r="C2631">
            <v>13.4</v>
          </cell>
          <cell r="D2631">
            <v>1710.0000000000002</v>
          </cell>
          <cell r="E2631">
            <v>76.099999999999994</v>
          </cell>
          <cell r="G2631">
            <v>8</v>
          </cell>
          <cell r="H2631">
            <v>8</v>
          </cell>
          <cell r="I2631">
            <v>8</v>
          </cell>
          <cell r="K2631">
            <v>9.51</v>
          </cell>
          <cell r="L2631">
            <v>9.51</v>
          </cell>
          <cell r="M2631">
            <v>1010000</v>
          </cell>
          <cell r="N2631">
            <v>37300</v>
          </cell>
          <cell r="O2631">
            <v>26400</v>
          </cell>
          <cell r="P2631">
            <v>24.2</v>
          </cell>
          <cell r="Q2631">
            <v>1010000</v>
          </cell>
          <cell r="R2631">
            <v>37300</v>
          </cell>
          <cell r="S2631">
            <v>26400</v>
          </cell>
          <cell r="T2631">
            <v>24.2</v>
          </cell>
          <cell r="U2631">
            <v>2010000</v>
          </cell>
        </row>
        <row r="2632">
          <cell r="B2632" t="str">
            <v>CHS 	88.9	 x 	3.2</v>
          </cell>
          <cell r="C2632">
            <v>6.76</v>
          </cell>
          <cell r="D2632">
            <v>861.99999999999989</v>
          </cell>
          <cell r="E2632">
            <v>88.9</v>
          </cell>
          <cell r="G2632">
            <v>3.2</v>
          </cell>
          <cell r="H2632">
            <v>3.2</v>
          </cell>
          <cell r="I2632">
            <v>3.2</v>
          </cell>
          <cell r="K2632">
            <v>27.8</v>
          </cell>
          <cell r="L2632">
            <v>27.8</v>
          </cell>
          <cell r="M2632">
            <v>792000</v>
          </cell>
          <cell r="N2632">
            <v>23500</v>
          </cell>
          <cell r="O2632">
            <v>17800</v>
          </cell>
          <cell r="P2632">
            <v>30.299999999999997</v>
          </cell>
          <cell r="Q2632">
            <v>792000</v>
          </cell>
          <cell r="R2632">
            <v>23500</v>
          </cell>
          <cell r="S2632">
            <v>17800</v>
          </cell>
          <cell r="T2632">
            <v>30.299999999999997</v>
          </cell>
          <cell r="U2632">
            <v>1580000</v>
          </cell>
        </row>
        <row r="2633">
          <cell r="B2633" t="str">
            <v>CHS 	88.9	 x 	3.6</v>
          </cell>
          <cell r="C2633">
            <v>7.57</v>
          </cell>
          <cell r="D2633">
            <v>965</v>
          </cell>
          <cell r="E2633">
            <v>88.9</v>
          </cell>
          <cell r="G2633">
            <v>3.6</v>
          </cell>
          <cell r="H2633">
            <v>3.6</v>
          </cell>
          <cell r="I2633">
            <v>3.6</v>
          </cell>
          <cell r="K2633">
            <v>24.7</v>
          </cell>
          <cell r="L2633">
            <v>24.7</v>
          </cell>
          <cell r="M2633">
            <v>879000</v>
          </cell>
          <cell r="N2633">
            <v>26200</v>
          </cell>
          <cell r="O2633">
            <v>19800</v>
          </cell>
          <cell r="P2633">
            <v>30.2</v>
          </cell>
          <cell r="Q2633">
            <v>879000</v>
          </cell>
          <cell r="R2633">
            <v>26200</v>
          </cell>
          <cell r="S2633">
            <v>19800</v>
          </cell>
          <cell r="T2633">
            <v>30.2</v>
          </cell>
          <cell r="U2633">
            <v>1760000</v>
          </cell>
        </row>
        <row r="2634">
          <cell r="B2634" t="str">
            <v>CHS 	88.9	 x 	4</v>
          </cell>
          <cell r="C2634">
            <v>8.3800000000000008</v>
          </cell>
          <cell r="D2634">
            <v>1070</v>
          </cell>
          <cell r="E2634">
            <v>88.9</v>
          </cell>
          <cell r="G2634">
            <v>4</v>
          </cell>
          <cell r="H2634">
            <v>4</v>
          </cell>
          <cell r="I2634">
            <v>4</v>
          </cell>
          <cell r="K2634">
            <v>22.2</v>
          </cell>
          <cell r="L2634">
            <v>22.2</v>
          </cell>
          <cell r="M2634">
            <v>963000</v>
          </cell>
          <cell r="N2634">
            <v>28900</v>
          </cell>
          <cell r="O2634">
            <v>21700</v>
          </cell>
          <cell r="P2634">
            <v>30</v>
          </cell>
          <cell r="Q2634">
            <v>963000</v>
          </cell>
          <cell r="R2634">
            <v>28900</v>
          </cell>
          <cell r="S2634">
            <v>21700</v>
          </cell>
          <cell r="T2634">
            <v>30</v>
          </cell>
          <cell r="U2634">
            <v>1930000</v>
          </cell>
        </row>
        <row r="2635">
          <cell r="B2635" t="str">
            <v>CHS 	88.9	 x 	4.5</v>
          </cell>
          <cell r="C2635">
            <v>9.3699999999999992</v>
          </cell>
          <cell r="D2635">
            <v>1190</v>
          </cell>
          <cell r="E2635">
            <v>88.9</v>
          </cell>
          <cell r="G2635">
            <v>4.5</v>
          </cell>
          <cell r="H2635">
            <v>4.5</v>
          </cell>
          <cell r="I2635">
            <v>4.5</v>
          </cell>
          <cell r="K2635">
            <v>19.8</v>
          </cell>
          <cell r="L2635">
            <v>19.8</v>
          </cell>
          <cell r="M2635">
            <v>1070000</v>
          </cell>
          <cell r="N2635">
            <v>32100</v>
          </cell>
          <cell r="O2635">
            <v>24000</v>
          </cell>
          <cell r="P2635">
            <v>29.900000000000002</v>
          </cell>
          <cell r="Q2635">
            <v>1070000</v>
          </cell>
          <cell r="R2635">
            <v>32100</v>
          </cell>
          <cell r="S2635">
            <v>24000</v>
          </cell>
          <cell r="T2635">
            <v>29.900000000000002</v>
          </cell>
          <cell r="U2635">
            <v>2130000</v>
          </cell>
        </row>
        <row r="2636">
          <cell r="B2636" t="str">
            <v>CHS 	88.9	 x 	5</v>
          </cell>
          <cell r="C2636">
            <v>10.3</v>
          </cell>
          <cell r="D2636">
            <v>1320</v>
          </cell>
          <cell r="E2636">
            <v>88.9</v>
          </cell>
          <cell r="G2636">
            <v>5</v>
          </cell>
          <cell r="H2636">
            <v>5</v>
          </cell>
          <cell r="I2636">
            <v>5</v>
          </cell>
          <cell r="K2636">
            <v>17.8</v>
          </cell>
          <cell r="L2636">
            <v>17.8</v>
          </cell>
          <cell r="M2636">
            <v>1160000</v>
          </cell>
          <cell r="N2636">
            <v>35200</v>
          </cell>
          <cell r="O2636">
            <v>26200</v>
          </cell>
          <cell r="P2636">
            <v>29.700000000000003</v>
          </cell>
          <cell r="Q2636">
            <v>1160000</v>
          </cell>
          <cell r="R2636">
            <v>35200</v>
          </cell>
          <cell r="S2636">
            <v>26200</v>
          </cell>
          <cell r="T2636">
            <v>29.700000000000003</v>
          </cell>
          <cell r="U2636">
            <v>2330000</v>
          </cell>
        </row>
        <row r="2637">
          <cell r="B2637" t="str">
            <v>CHS 	88.9	 x 	5.6</v>
          </cell>
          <cell r="C2637">
            <v>11.5</v>
          </cell>
          <cell r="D2637">
            <v>1470</v>
          </cell>
          <cell r="E2637">
            <v>88.9</v>
          </cell>
          <cell r="G2637">
            <v>5.6</v>
          </cell>
          <cell r="H2637">
            <v>5.6</v>
          </cell>
          <cell r="I2637">
            <v>5.6</v>
          </cell>
          <cell r="K2637">
            <v>15.9</v>
          </cell>
          <cell r="L2637">
            <v>15.9</v>
          </cell>
          <cell r="M2637">
            <v>1280000</v>
          </cell>
          <cell r="N2637">
            <v>38900</v>
          </cell>
          <cell r="O2637">
            <v>28700</v>
          </cell>
          <cell r="P2637">
            <v>29.5</v>
          </cell>
          <cell r="Q2637">
            <v>1280000</v>
          </cell>
          <cell r="R2637">
            <v>38900</v>
          </cell>
          <cell r="S2637">
            <v>28700</v>
          </cell>
          <cell r="T2637">
            <v>29.5</v>
          </cell>
          <cell r="U2637">
            <v>2550000</v>
          </cell>
        </row>
        <row r="2638">
          <cell r="B2638" t="str">
            <v>CHS 	88.9	 x 	6.3</v>
          </cell>
          <cell r="C2638">
            <v>12.8</v>
          </cell>
          <cell r="D2638">
            <v>1630</v>
          </cell>
          <cell r="E2638">
            <v>88.9</v>
          </cell>
          <cell r="G2638">
            <v>6.3</v>
          </cell>
          <cell r="H2638">
            <v>6.3</v>
          </cell>
          <cell r="I2638">
            <v>6.3</v>
          </cell>
          <cell r="K2638">
            <v>14.1</v>
          </cell>
          <cell r="L2638">
            <v>14.1</v>
          </cell>
          <cell r="M2638">
            <v>1400000</v>
          </cell>
          <cell r="N2638">
            <v>43100</v>
          </cell>
          <cell r="O2638">
            <v>31500</v>
          </cell>
          <cell r="P2638">
            <v>29.3</v>
          </cell>
          <cell r="Q2638">
            <v>1400000</v>
          </cell>
          <cell r="R2638">
            <v>43100</v>
          </cell>
          <cell r="S2638">
            <v>31500</v>
          </cell>
          <cell r="T2638">
            <v>29.3</v>
          </cell>
          <cell r="U2638">
            <v>2800000</v>
          </cell>
        </row>
        <row r="2639">
          <cell r="B2639" t="str">
            <v>CHS 	88.9	 x 	7.1</v>
          </cell>
          <cell r="C2639">
            <v>14.3</v>
          </cell>
          <cell r="D2639">
            <v>1820</v>
          </cell>
          <cell r="E2639">
            <v>88.9</v>
          </cell>
          <cell r="G2639">
            <v>7.1</v>
          </cell>
          <cell r="H2639">
            <v>7.1</v>
          </cell>
          <cell r="I2639">
            <v>7.1</v>
          </cell>
          <cell r="K2639">
            <v>12.5</v>
          </cell>
          <cell r="L2639">
            <v>12.5</v>
          </cell>
          <cell r="M2639">
            <v>1540000</v>
          </cell>
          <cell r="N2639">
            <v>47600</v>
          </cell>
          <cell r="O2639">
            <v>34600</v>
          </cell>
          <cell r="P2639">
            <v>29</v>
          </cell>
          <cell r="Q2639">
            <v>1540000</v>
          </cell>
          <cell r="R2639">
            <v>47600</v>
          </cell>
          <cell r="S2639">
            <v>34600</v>
          </cell>
          <cell r="T2639">
            <v>29</v>
          </cell>
          <cell r="U2639">
            <v>3080000</v>
          </cell>
        </row>
        <row r="2640">
          <cell r="B2640" t="str">
            <v>CHS 	88.9	 x 	8</v>
          </cell>
          <cell r="C2640">
            <v>16</v>
          </cell>
          <cell r="D2640">
            <v>2030</v>
          </cell>
          <cell r="E2640">
            <v>88.9</v>
          </cell>
          <cell r="G2640">
            <v>8</v>
          </cell>
          <cell r="H2640">
            <v>8</v>
          </cell>
          <cell r="I2640">
            <v>8</v>
          </cell>
          <cell r="K2640">
            <v>11.1</v>
          </cell>
          <cell r="L2640">
            <v>11.1</v>
          </cell>
          <cell r="M2640">
            <v>1680000</v>
          </cell>
          <cell r="N2640">
            <v>52500</v>
          </cell>
          <cell r="O2640">
            <v>37800</v>
          </cell>
          <cell r="P2640">
            <v>28.700000000000003</v>
          </cell>
          <cell r="Q2640">
            <v>1680000</v>
          </cell>
          <cell r="R2640">
            <v>52500</v>
          </cell>
          <cell r="S2640">
            <v>37800</v>
          </cell>
          <cell r="T2640">
            <v>28.700000000000003</v>
          </cell>
          <cell r="U2640">
            <v>3360000</v>
          </cell>
        </row>
        <row r="2641">
          <cell r="B2641" t="str">
            <v>CHS 	88.9	 x 	10</v>
          </cell>
          <cell r="C2641">
            <v>19.5</v>
          </cell>
          <cell r="D2641">
            <v>2480</v>
          </cell>
          <cell r="E2641">
            <v>88.9</v>
          </cell>
          <cell r="G2641">
            <v>10</v>
          </cell>
          <cell r="H2641">
            <v>10</v>
          </cell>
          <cell r="I2641">
            <v>10</v>
          </cell>
          <cell r="K2641">
            <v>8.89</v>
          </cell>
          <cell r="L2641">
            <v>8.89</v>
          </cell>
          <cell r="M2641">
            <v>1960000</v>
          </cell>
          <cell r="N2641">
            <v>62600</v>
          </cell>
          <cell r="O2641">
            <v>44100</v>
          </cell>
          <cell r="P2641">
            <v>28.1</v>
          </cell>
          <cell r="Q2641">
            <v>1960000</v>
          </cell>
          <cell r="R2641">
            <v>62600</v>
          </cell>
          <cell r="S2641">
            <v>44100</v>
          </cell>
          <cell r="T2641">
            <v>28.1</v>
          </cell>
          <cell r="U2641">
            <v>3920000</v>
          </cell>
        </row>
        <row r="2642">
          <cell r="B2642" t="str">
            <v>CHS 	101.6	 x 	3.6</v>
          </cell>
          <cell r="C2642">
            <v>8.6999999999999993</v>
          </cell>
          <cell r="D2642">
            <v>1110</v>
          </cell>
          <cell r="E2642">
            <v>101.6</v>
          </cell>
          <cell r="G2642">
            <v>3.6</v>
          </cell>
          <cell r="H2642">
            <v>3.6</v>
          </cell>
          <cell r="I2642">
            <v>3.6</v>
          </cell>
          <cell r="K2642">
            <v>28.2</v>
          </cell>
          <cell r="L2642">
            <v>28.2</v>
          </cell>
          <cell r="M2642">
            <v>1330000</v>
          </cell>
          <cell r="N2642">
            <v>34600</v>
          </cell>
          <cell r="O2642">
            <v>26200</v>
          </cell>
          <cell r="P2642">
            <v>34.700000000000003</v>
          </cell>
          <cell r="Q2642">
            <v>1330000</v>
          </cell>
          <cell r="R2642">
            <v>34600</v>
          </cell>
          <cell r="S2642">
            <v>26200</v>
          </cell>
          <cell r="T2642">
            <v>34.700000000000003</v>
          </cell>
          <cell r="U2642">
            <v>2660000</v>
          </cell>
        </row>
        <row r="2643">
          <cell r="B2643" t="str">
            <v>CHS 	101.6	 x 	4</v>
          </cell>
          <cell r="C2643">
            <v>9.6300000000000008</v>
          </cell>
          <cell r="D2643">
            <v>1230</v>
          </cell>
          <cell r="E2643">
            <v>101.6</v>
          </cell>
          <cell r="G2643">
            <v>4</v>
          </cell>
          <cell r="H2643">
            <v>4</v>
          </cell>
          <cell r="I2643">
            <v>4</v>
          </cell>
          <cell r="K2643">
            <v>25.4</v>
          </cell>
          <cell r="L2643">
            <v>25.4</v>
          </cell>
          <cell r="M2643">
            <v>1460000</v>
          </cell>
          <cell r="N2643">
            <v>38100</v>
          </cell>
          <cell r="O2643">
            <v>28800</v>
          </cell>
          <cell r="P2643">
            <v>34.5</v>
          </cell>
          <cell r="Q2643">
            <v>1460000</v>
          </cell>
          <cell r="R2643">
            <v>38100</v>
          </cell>
          <cell r="S2643">
            <v>28800</v>
          </cell>
          <cell r="T2643">
            <v>34.5</v>
          </cell>
          <cell r="U2643">
            <v>2930000</v>
          </cell>
        </row>
        <row r="2644">
          <cell r="B2644" t="str">
            <v>CHS 	101.6	 x 	4.5</v>
          </cell>
          <cell r="C2644">
            <v>10.8</v>
          </cell>
          <cell r="D2644">
            <v>1370</v>
          </cell>
          <cell r="E2644">
            <v>101.6</v>
          </cell>
          <cell r="G2644">
            <v>4.5</v>
          </cell>
          <cell r="H2644">
            <v>4.5</v>
          </cell>
          <cell r="I2644">
            <v>4.5</v>
          </cell>
          <cell r="K2644">
            <v>22.6</v>
          </cell>
          <cell r="L2644">
            <v>22.6</v>
          </cell>
          <cell r="M2644">
            <v>1620000</v>
          </cell>
          <cell r="N2644">
            <v>42500</v>
          </cell>
          <cell r="O2644">
            <v>31900</v>
          </cell>
          <cell r="P2644">
            <v>34.4</v>
          </cell>
          <cell r="Q2644">
            <v>1620000</v>
          </cell>
          <cell r="R2644">
            <v>42500</v>
          </cell>
          <cell r="S2644">
            <v>31900</v>
          </cell>
          <cell r="T2644">
            <v>34.4</v>
          </cell>
          <cell r="U2644">
            <v>3240000</v>
          </cell>
        </row>
        <row r="2645">
          <cell r="B2645" t="str">
            <v>CHS 	101.6	 x 	5</v>
          </cell>
          <cell r="C2645">
            <v>11.9</v>
          </cell>
          <cell r="D2645">
            <v>1520</v>
          </cell>
          <cell r="E2645">
            <v>101.6</v>
          </cell>
          <cell r="G2645">
            <v>5</v>
          </cell>
          <cell r="H2645">
            <v>5</v>
          </cell>
          <cell r="I2645">
            <v>5</v>
          </cell>
          <cell r="K2645">
            <v>20.3</v>
          </cell>
          <cell r="L2645">
            <v>20.3</v>
          </cell>
          <cell r="M2645">
            <v>1770000</v>
          </cell>
          <cell r="N2645">
            <v>46700</v>
          </cell>
          <cell r="O2645">
            <v>34900</v>
          </cell>
          <cell r="P2645">
            <v>34.200000000000003</v>
          </cell>
          <cell r="Q2645">
            <v>1770000</v>
          </cell>
          <cell r="R2645">
            <v>46700</v>
          </cell>
          <cell r="S2645">
            <v>34900</v>
          </cell>
          <cell r="T2645">
            <v>34.200000000000003</v>
          </cell>
          <cell r="U2645">
            <v>3550000</v>
          </cell>
        </row>
        <row r="2646">
          <cell r="B2646" t="str">
            <v>CHS 	101.6	 x 	5.6</v>
          </cell>
          <cell r="C2646">
            <v>13.3</v>
          </cell>
          <cell r="D2646">
            <v>1689.9999999999998</v>
          </cell>
          <cell r="E2646">
            <v>101.6</v>
          </cell>
          <cell r="G2646">
            <v>5.6</v>
          </cell>
          <cell r="H2646">
            <v>5.6</v>
          </cell>
          <cell r="I2646">
            <v>5.6</v>
          </cell>
          <cell r="K2646">
            <v>18.100000000000001</v>
          </cell>
          <cell r="L2646">
            <v>18.100000000000001</v>
          </cell>
          <cell r="M2646">
            <v>1950000</v>
          </cell>
          <cell r="N2646">
            <v>51700</v>
          </cell>
          <cell r="O2646">
            <v>38400</v>
          </cell>
          <cell r="P2646">
            <v>34</v>
          </cell>
          <cell r="Q2646">
            <v>1950000</v>
          </cell>
          <cell r="R2646">
            <v>51700</v>
          </cell>
          <cell r="S2646">
            <v>38400</v>
          </cell>
          <cell r="T2646">
            <v>34</v>
          </cell>
          <cell r="U2646">
            <v>3900000</v>
          </cell>
        </row>
        <row r="2647">
          <cell r="B2647" t="str">
            <v>CHS 	101.6	 x 	6.3</v>
          </cell>
          <cell r="C2647">
            <v>14.8</v>
          </cell>
          <cell r="D2647">
            <v>1889.9999999999998</v>
          </cell>
          <cell r="E2647">
            <v>101.6</v>
          </cell>
          <cell r="G2647">
            <v>6.3</v>
          </cell>
          <cell r="H2647">
            <v>6.3</v>
          </cell>
          <cell r="I2647">
            <v>6.3</v>
          </cell>
          <cell r="K2647">
            <v>16.100000000000001</v>
          </cell>
          <cell r="L2647">
            <v>16.100000000000001</v>
          </cell>
          <cell r="M2647">
            <v>2150000</v>
          </cell>
          <cell r="N2647">
            <v>57300</v>
          </cell>
          <cell r="O2647">
            <v>42300</v>
          </cell>
          <cell r="P2647">
            <v>33.799999999999997</v>
          </cell>
          <cell r="Q2647">
            <v>2150000</v>
          </cell>
          <cell r="R2647">
            <v>57300</v>
          </cell>
          <cell r="S2647">
            <v>42300</v>
          </cell>
          <cell r="T2647">
            <v>33.799999999999997</v>
          </cell>
          <cell r="U2647">
            <v>4300000</v>
          </cell>
        </row>
        <row r="2648">
          <cell r="B2648" t="str">
            <v>CHS 	101.6	 x 	7.1</v>
          </cell>
          <cell r="C2648">
            <v>16.5</v>
          </cell>
          <cell r="D2648">
            <v>2110</v>
          </cell>
          <cell r="E2648">
            <v>101.6</v>
          </cell>
          <cell r="G2648">
            <v>7.1</v>
          </cell>
          <cell r="H2648">
            <v>7.1</v>
          </cell>
          <cell r="I2648">
            <v>7.1</v>
          </cell>
          <cell r="K2648">
            <v>14.3</v>
          </cell>
          <cell r="L2648">
            <v>14.3</v>
          </cell>
          <cell r="M2648">
            <v>2370000</v>
          </cell>
          <cell r="N2648">
            <v>63500</v>
          </cell>
          <cell r="O2648">
            <v>46600</v>
          </cell>
          <cell r="P2648">
            <v>33.5</v>
          </cell>
          <cell r="Q2648">
            <v>2370000</v>
          </cell>
          <cell r="R2648">
            <v>63500</v>
          </cell>
          <cell r="S2648">
            <v>46600</v>
          </cell>
          <cell r="T2648">
            <v>33.5</v>
          </cell>
          <cell r="U2648">
            <v>4730000</v>
          </cell>
        </row>
        <row r="2649">
          <cell r="B2649" t="str">
            <v>CHS 	101.6	 x 	8</v>
          </cell>
          <cell r="C2649">
            <v>18.5</v>
          </cell>
          <cell r="D2649">
            <v>2350</v>
          </cell>
          <cell r="E2649">
            <v>101.6</v>
          </cell>
          <cell r="G2649">
            <v>8</v>
          </cell>
          <cell r="H2649">
            <v>8</v>
          </cell>
          <cell r="I2649">
            <v>8</v>
          </cell>
          <cell r="K2649">
            <v>12.7</v>
          </cell>
          <cell r="L2649">
            <v>12.7</v>
          </cell>
          <cell r="M2649">
            <v>2600000</v>
          </cell>
          <cell r="N2649">
            <v>70300</v>
          </cell>
          <cell r="O2649">
            <v>51100</v>
          </cell>
          <cell r="P2649">
            <v>33.199999999999996</v>
          </cell>
          <cell r="Q2649">
            <v>2600000</v>
          </cell>
          <cell r="R2649">
            <v>70300</v>
          </cell>
          <cell r="S2649">
            <v>51100</v>
          </cell>
          <cell r="T2649">
            <v>33.199999999999996</v>
          </cell>
          <cell r="U2649">
            <v>5190000</v>
          </cell>
        </row>
        <row r="2650">
          <cell r="B2650" t="str">
            <v>CHS 	101.6	 x 	10</v>
          </cell>
          <cell r="C2650">
            <v>22.6</v>
          </cell>
          <cell r="D2650">
            <v>2880</v>
          </cell>
          <cell r="E2650">
            <v>101.6</v>
          </cell>
          <cell r="G2650">
            <v>10</v>
          </cell>
          <cell r="H2650">
            <v>10</v>
          </cell>
          <cell r="I2650">
            <v>10</v>
          </cell>
          <cell r="K2650">
            <v>10.199999999999999</v>
          </cell>
          <cell r="L2650">
            <v>10.199999999999999</v>
          </cell>
          <cell r="M2650">
            <v>3050000</v>
          </cell>
          <cell r="N2650">
            <v>84200</v>
          </cell>
          <cell r="O2650">
            <v>60100</v>
          </cell>
          <cell r="P2650">
            <v>32.599999999999994</v>
          </cell>
          <cell r="Q2650">
            <v>3050000</v>
          </cell>
          <cell r="R2650">
            <v>84200</v>
          </cell>
          <cell r="S2650">
            <v>60100</v>
          </cell>
          <cell r="T2650">
            <v>32.599999999999994</v>
          </cell>
          <cell r="U2650">
            <v>6110000</v>
          </cell>
        </row>
        <row r="2651">
          <cell r="B2651" t="str">
            <v>CHS 	114.3	 x 	3.6</v>
          </cell>
          <cell r="C2651">
            <v>9.83</v>
          </cell>
          <cell r="D2651">
            <v>1250</v>
          </cell>
          <cell r="E2651">
            <v>114.3</v>
          </cell>
          <cell r="G2651">
            <v>3.6</v>
          </cell>
          <cell r="H2651">
            <v>3.6</v>
          </cell>
          <cell r="I2651">
            <v>3.6</v>
          </cell>
          <cell r="K2651">
            <v>31.8</v>
          </cell>
          <cell r="L2651">
            <v>31.8</v>
          </cell>
          <cell r="M2651">
            <v>1920000</v>
          </cell>
          <cell r="N2651">
            <v>44100</v>
          </cell>
          <cell r="O2651">
            <v>33600</v>
          </cell>
          <cell r="P2651">
            <v>39.200000000000003</v>
          </cell>
          <cell r="Q2651">
            <v>1920000</v>
          </cell>
          <cell r="R2651">
            <v>44100</v>
          </cell>
          <cell r="S2651">
            <v>33600</v>
          </cell>
          <cell r="T2651">
            <v>39.200000000000003</v>
          </cell>
          <cell r="U2651">
            <v>3840000</v>
          </cell>
        </row>
        <row r="2652">
          <cell r="B2652" t="str">
            <v>CHS 	114.3	 x 	4</v>
          </cell>
          <cell r="C2652">
            <v>10.9</v>
          </cell>
          <cell r="D2652">
            <v>1390</v>
          </cell>
          <cell r="E2652">
            <v>114.3</v>
          </cell>
          <cell r="G2652">
            <v>4</v>
          </cell>
          <cell r="H2652">
            <v>4</v>
          </cell>
          <cell r="I2652">
            <v>4</v>
          </cell>
          <cell r="K2652">
            <v>28.6</v>
          </cell>
          <cell r="L2652">
            <v>28.6</v>
          </cell>
          <cell r="M2652">
            <v>2110000</v>
          </cell>
          <cell r="N2652">
            <v>48700</v>
          </cell>
          <cell r="O2652">
            <v>36900</v>
          </cell>
          <cell r="P2652">
            <v>39</v>
          </cell>
          <cell r="Q2652">
            <v>2110000</v>
          </cell>
          <cell r="R2652">
            <v>48700</v>
          </cell>
          <cell r="S2652">
            <v>36900</v>
          </cell>
          <cell r="T2652">
            <v>39</v>
          </cell>
          <cell r="U2652">
            <v>4220000</v>
          </cell>
        </row>
        <row r="2653">
          <cell r="B2653" t="str">
            <v>CHS 	114.3	 x 	4.5</v>
          </cell>
          <cell r="C2653">
            <v>12.2</v>
          </cell>
          <cell r="D2653">
            <v>1550</v>
          </cell>
          <cell r="E2653">
            <v>114.3</v>
          </cell>
          <cell r="G2653">
            <v>4.5</v>
          </cell>
          <cell r="H2653">
            <v>4.5</v>
          </cell>
          <cell r="I2653">
            <v>4.5</v>
          </cell>
          <cell r="K2653">
            <v>25.4</v>
          </cell>
          <cell r="L2653">
            <v>25.4</v>
          </cell>
          <cell r="M2653">
            <v>2340000</v>
          </cell>
          <cell r="N2653">
            <v>54300</v>
          </cell>
          <cell r="O2653">
            <v>41000</v>
          </cell>
          <cell r="P2653">
            <v>38.9</v>
          </cell>
          <cell r="Q2653">
            <v>2340000</v>
          </cell>
          <cell r="R2653">
            <v>54300</v>
          </cell>
          <cell r="S2653">
            <v>41000</v>
          </cell>
          <cell r="T2653">
            <v>38.9</v>
          </cell>
          <cell r="U2653">
            <v>4690000</v>
          </cell>
        </row>
        <row r="2654">
          <cell r="B2654" t="str">
            <v>CHS 	114.3	 x 	5</v>
          </cell>
          <cell r="C2654">
            <v>13.5</v>
          </cell>
          <cell r="D2654">
            <v>1720</v>
          </cell>
          <cell r="E2654">
            <v>114.3</v>
          </cell>
          <cell r="G2654">
            <v>5</v>
          </cell>
          <cell r="H2654">
            <v>5</v>
          </cell>
          <cell r="I2654">
            <v>5</v>
          </cell>
          <cell r="K2654">
            <v>22.9</v>
          </cell>
          <cell r="L2654">
            <v>22.9</v>
          </cell>
          <cell r="M2654">
            <v>2570000</v>
          </cell>
          <cell r="N2654">
            <v>59800</v>
          </cell>
          <cell r="O2654">
            <v>45000</v>
          </cell>
          <cell r="P2654">
            <v>38.700000000000003</v>
          </cell>
          <cell r="Q2654">
            <v>2570000</v>
          </cell>
          <cell r="R2654">
            <v>59800</v>
          </cell>
          <cell r="S2654">
            <v>45000</v>
          </cell>
          <cell r="T2654">
            <v>38.700000000000003</v>
          </cell>
          <cell r="U2654">
            <v>5140000</v>
          </cell>
        </row>
        <row r="2655">
          <cell r="B2655" t="str">
            <v>CHS 	114.3	 x 	5.6</v>
          </cell>
          <cell r="C2655">
            <v>15</v>
          </cell>
          <cell r="D2655">
            <v>1910.0000000000002</v>
          </cell>
          <cell r="E2655">
            <v>114.3</v>
          </cell>
          <cell r="G2655">
            <v>5.6</v>
          </cell>
          <cell r="H2655">
            <v>5.6</v>
          </cell>
          <cell r="I2655">
            <v>5.6</v>
          </cell>
          <cell r="K2655">
            <v>20.399999999999999</v>
          </cell>
          <cell r="L2655">
            <v>20.399999999999999</v>
          </cell>
          <cell r="M2655">
            <v>2830000</v>
          </cell>
          <cell r="N2655">
            <v>66200</v>
          </cell>
          <cell r="O2655">
            <v>49600</v>
          </cell>
          <cell r="P2655">
            <v>38.5</v>
          </cell>
          <cell r="Q2655">
            <v>2830000</v>
          </cell>
          <cell r="R2655">
            <v>66200</v>
          </cell>
          <cell r="S2655">
            <v>49600</v>
          </cell>
          <cell r="T2655">
            <v>38.5</v>
          </cell>
          <cell r="U2655">
            <v>5660000</v>
          </cell>
        </row>
        <row r="2656">
          <cell r="B2656" t="str">
            <v>CHS 	114.3	 x 	6.3</v>
          </cell>
          <cell r="C2656">
            <v>16.8</v>
          </cell>
          <cell r="D2656">
            <v>2140</v>
          </cell>
          <cell r="E2656">
            <v>114.3</v>
          </cell>
          <cell r="G2656">
            <v>6.3</v>
          </cell>
          <cell r="H2656">
            <v>6.3</v>
          </cell>
          <cell r="I2656">
            <v>6.3</v>
          </cell>
          <cell r="K2656">
            <v>18.100000000000001</v>
          </cell>
          <cell r="L2656">
            <v>18.100000000000001</v>
          </cell>
          <cell r="M2656">
            <v>3130000</v>
          </cell>
          <cell r="N2656">
            <v>73600</v>
          </cell>
          <cell r="O2656">
            <v>54700</v>
          </cell>
          <cell r="P2656">
            <v>38.199999999999996</v>
          </cell>
          <cell r="Q2656">
            <v>3130000</v>
          </cell>
          <cell r="R2656">
            <v>73600</v>
          </cell>
          <cell r="S2656">
            <v>54700</v>
          </cell>
          <cell r="T2656">
            <v>38.199999999999996</v>
          </cell>
          <cell r="U2656">
            <v>6250000</v>
          </cell>
        </row>
        <row r="2657">
          <cell r="B2657" t="str">
            <v>CHS 	114.3	 x 	7.1</v>
          </cell>
          <cell r="C2657">
            <v>18.8</v>
          </cell>
          <cell r="D2657">
            <v>2390</v>
          </cell>
          <cell r="E2657">
            <v>114.3</v>
          </cell>
          <cell r="G2657">
            <v>7.1</v>
          </cell>
          <cell r="H2657">
            <v>7.1</v>
          </cell>
          <cell r="I2657">
            <v>7.1</v>
          </cell>
          <cell r="K2657">
            <v>16.100000000000001</v>
          </cell>
          <cell r="L2657">
            <v>16.100000000000001</v>
          </cell>
          <cell r="M2657">
            <v>3450000</v>
          </cell>
          <cell r="N2657">
            <v>81700</v>
          </cell>
          <cell r="O2657">
            <v>60400</v>
          </cell>
          <cell r="P2657">
            <v>38</v>
          </cell>
          <cell r="Q2657">
            <v>3450000</v>
          </cell>
          <cell r="R2657">
            <v>81700</v>
          </cell>
          <cell r="S2657">
            <v>60400</v>
          </cell>
          <cell r="T2657">
            <v>38</v>
          </cell>
          <cell r="U2657">
            <v>6900000</v>
          </cell>
        </row>
        <row r="2658">
          <cell r="B2658" t="str">
            <v>CHS 	114.3	 x 	8</v>
          </cell>
          <cell r="C2658">
            <v>21</v>
          </cell>
          <cell r="D2658">
            <v>2670</v>
          </cell>
          <cell r="E2658">
            <v>114.3</v>
          </cell>
          <cell r="G2658">
            <v>8</v>
          </cell>
          <cell r="H2658">
            <v>8</v>
          </cell>
          <cell r="I2658">
            <v>8</v>
          </cell>
          <cell r="K2658">
            <v>14.3</v>
          </cell>
          <cell r="L2658">
            <v>14.3</v>
          </cell>
          <cell r="M2658">
            <v>3790000</v>
          </cell>
          <cell r="N2658">
            <v>90600</v>
          </cell>
          <cell r="O2658">
            <v>66400</v>
          </cell>
          <cell r="P2658">
            <v>37.700000000000003</v>
          </cell>
          <cell r="Q2658">
            <v>3790000</v>
          </cell>
          <cell r="R2658">
            <v>90600</v>
          </cell>
          <cell r="S2658">
            <v>66400</v>
          </cell>
          <cell r="T2658">
            <v>37.700000000000003</v>
          </cell>
          <cell r="U2658">
            <v>7590000</v>
          </cell>
        </row>
        <row r="2659">
          <cell r="B2659" t="str">
            <v>CHS 	114.3	 x 	10</v>
          </cell>
          <cell r="C2659">
            <v>25.7</v>
          </cell>
          <cell r="D2659">
            <v>3279.9999999999995</v>
          </cell>
          <cell r="E2659">
            <v>114.3</v>
          </cell>
          <cell r="G2659">
            <v>10</v>
          </cell>
          <cell r="H2659">
            <v>10</v>
          </cell>
          <cell r="I2659">
            <v>10</v>
          </cell>
          <cell r="K2659">
            <v>11.4</v>
          </cell>
          <cell r="L2659">
            <v>11.4</v>
          </cell>
          <cell r="M2659">
            <v>4500000</v>
          </cell>
          <cell r="N2659">
            <v>109000</v>
          </cell>
          <cell r="O2659">
            <v>78700</v>
          </cell>
          <cell r="P2659">
            <v>37</v>
          </cell>
          <cell r="Q2659">
            <v>4500000</v>
          </cell>
          <cell r="R2659">
            <v>109000</v>
          </cell>
          <cell r="S2659">
            <v>78700</v>
          </cell>
          <cell r="T2659">
            <v>37</v>
          </cell>
          <cell r="U2659">
            <v>8990000</v>
          </cell>
        </row>
        <row r="2660">
          <cell r="B2660" t="str">
            <v>CHS 	139.7	 x 	3.6</v>
          </cell>
          <cell r="C2660">
            <v>12.1</v>
          </cell>
          <cell r="D2660">
            <v>1540</v>
          </cell>
          <cell r="E2660">
            <v>139.69999999999999</v>
          </cell>
          <cell r="G2660">
            <v>3.6</v>
          </cell>
          <cell r="H2660">
            <v>3.6</v>
          </cell>
          <cell r="I2660">
            <v>3.6</v>
          </cell>
          <cell r="K2660">
            <v>38.799999999999997</v>
          </cell>
          <cell r="L2660">
            <v>38.799999999999997</v>
          </cell>
          <cell r="M2660">
            <v>3570000</v>
          </cell>
          <cell r="N2660">
            <v>66700</v>
          </cell>
          <cell r="O2660">
            <v>51100</v>
          </cell>
          <cell r="P2660">
            <v>48.099999999999994</v>
          </cell>
          <cell r="Q2660">
            <v>3570000</v>
          </cell>
          <cell r="R2660">
            <v>66700</v>
          </cell>
          <cell r="S2660">
            <v>51100</v>
          </cell>
          <cell r="T2660">
            <v>48.099999999999994</v>
          </cell>
          <cell r="U2660">
            <v>7130000</v>
          </cell>
        </row>
        <row r="2661">
          <cell r="B2661" t="str">
            <v>CHS 	139.7	 x 	4</v>
          </cell>
          <cell r="C2661">
            <v>13.4</v>
          </cell>
          <cell r="D2661">
            <v>1710.0000000000002</v>
          </cell>
          <cell r="E2661">
            <v>139.69999999999999</v>
          </cell>
          <cell r="G2661">
            <v>4</v>
          </cell>
          <cell r="H2661">
            <v>4</v>
          </cell>
          <cell r="I2661">
            <v>4</v>
          </cell>
          <cell r="K2661">
            <v>34.9</v>
          </cell>
          <cell r="L2661">
            <v>34.9</v>
          </cell>
          <cell r="M2661">
            <v>3930000</v>
          </cell>
          <cell r="N2661">
            <v>73700</v>
          </cell>
          <cell r="O2661">
            <v>56200</v>
          </cell>
          <cell r="P2661">
            <v>48</v>
          </cell>
          <cell r="Q2661">
            <v>3930000</v>
          </cell>
          <cell r="R2661">
            <v>73700</v>
          </cell>
          <cell r="S2661">
            <v>56200</v>
          </cell>
          <cell r="T2661">
            <v>48</v>
          </cell>
          <cell r="U2661">
            <v>7860000</v>
          </cell>
        </row>
        <row r="2662">
          <cell r="B2662" t="str">
            <v>CHS 	139.7	 x 	4.5</v>
          </cell>
          <cell r="C2662">
            <v>15</v>
          </cell>
          <cell r="D2662">
            <v>1910.0000000000002</v>
          </cell>
          <cell r="E2662">
            <v>139.69999999999999</v>
          </cell>
          <cell r="G2662">
            <v>4.5</v>
          </cell>
          <cell r="H2662">
            <v>4.5</v>
          </cell>
          <cell r="I2662">
            <v>4.5</v>
          </cell>
          <cell r="K2662">
            <v>31</v>
          </cell>
          <cell r="L2662">
            <v>31</v>
          </cell>
          <cell r="M2662">
            <v>4370000</v>
          </cell>
          <cell r="N2662">
            <v>82300</v>
          </cell>
          <cell r="O2662">
            <v>62600</v>
          </cell>
          <cell r="P2662">
            <v>47.800000000000004</v>
          </cell>
          <cell r="Q2662">
            <v>4370000</v>
          </cell>
          <cell r="R2662">
            <v>82300</v>
          </cell>
          <cell r="S2662">
            <v>62600</v>
          </cell>
          <cell r="T2662">
            <v>47.800000000000004</v>
          </cell>
          <cell r="U2662">
            <v>8740000</v>
          </cell>
        </row>
        <row r="2663">
          <cell r="B2663" t="str">
            <v>CHS 	139.7	 x 	5</v>
          </cell>
          <cell r="C2663">
            <v>16.600000000000001</v>
          </cell>
          <cell r="D2663">
            <v>2120</v>
          </cell>
          <cell r="E2663">
            <v>139.69999999999999</v>
          </cell>
          <cell r="G2663">
            <v>5</v>
          </cell>
          <cell r="H2663">
            <v>5</v>
          </cell>
          <cell r="I2663">
            <v>5</v>
          </cell>
          <cell r="K2663">
            <v>27.9</v>
          </cell>
          <cell r="L2663">
            <v>27.9</v>
          </cell>
          <cell r="M2663">
            <v>4810000</v>
          </cell>
          <cell r="N2663">
            <v>90800</v>
          </cell>
          <cell r="O2663">
            <v>68800</v>
          </cell>
          <cell r="P2663">
            <v>47.699999999999996</v>
          </cell>
          <cell r="Q2663">
            <v>4810000</v>
          </cell>
          <cell r="R2663">
            <v>90800</v>
          </cell>
          <cell r="S2663">
            <v>68800</v>
          </cell>
          <cell r="T2663">
            <v>47.699999999999996</v>
          </cell>
          <cell r="U2663">
            <v>9610000</v>
          </cell>
        </row>
        <row r="2664">
          <cell r="B2664" t="str">
            <v>CHS 	139.7	 x 	5.6</v>
          </cell>
          <cell r="C2664">
            <v>18.5</v>
          </cell>
          <cell r="D2664">
            <v>2360</v>
          </cell>
          <cell r="E2664">
            <v>139.69999999999999</v>
          </cell>
          <cell r="G2664">
            <v>5.6</v>
          </cell>
          <cell r="H2664">
            <v>5.6</v>
          </cell>
          <cell r="I2664">
            <v>5.6</v>
          </cell>
          <cell r="K2664">
            <v>24.9</v>
          </cell>
          <cell r="L2664">
            <v>24.9</v>
          </cell>
          <cell r="M2664">
            <v>5310000</v>
          </cell>
          <cell r="N2664">
            <v>101000</v>
          </cell>
          <cell r="O2664">
            <v>76100</v>
          </cell>
          <cell r="P2664">
            <v>47.5</v>
          </cell>
          <cell r="Q2664">
            <v>5310000</v>
          </cell>
          <cell r="R2664">
            <v>101000</v>
          </cell>
          <cell r="S2664">
            <v>76100</v>
          </cell>
          <cell r="T2664">
            <v>47.5</v>
          </cell>
          <cell r="U2664">
            <v>10600000</v>
          </cell>
        </row>
        <row r="2665">
          <cell r="B2665" t="str">
            <v>CHS 	139.7	 x 	6.3</v>
          </cell>
          <cell r="C2665">
            <v>20.7</v>
          </cell>
          <cell r="D2665">
            <v>2640</v>
          </cell>
          <cell r="E2665">
            <v>139.69999999999999</v>
          </cell>
          <cell r="G2665">
            <v>6.3</v>
          </cell>
          <cell r="H2665">
            <v>6.3</v>
          </cell>
          <cell r="I2665">
            <v>6.3</v>
          </cell>
          <cell r="K2665">
            <v>22.2</v>
          </cell>
          <cell r="L2665">
            <v>22.2</v>
          </cell>
          <cell r="M2665">
            <v>5890000</v>
          </cell>
          <cell r="N2665">
            <v>112000</v>
          </cell>
          <cell r="O2665">
            <v>84300</v>
          </cell>
          <cell r="P2665">
            <v>47.199999999999996</v>
          </cell>
          <cell r="Q2665">
            <v>5890000</v>
          </cell>
          <cell r="R2665">
            <v>112000</v>
          </cell>
          <cell r="S2665">
            <v>84300</v>
          </cell>
          <cell r="T2665">
            <v>47.199999999999996</v>
          </cell>
          <cell r="U2665">
            <v>11800000</v>
          </cell>
        </row>
        <row r="2666">
          <cell r="B2666" t="str">
            <v>CHS 	139.7	 x 	7.1</v>
          </cell>
          <cell r="C2666">
            <v>23.2</v>
          </cell>
          <cell r="D2666">
            <v>2960</v>
          </cell>
          <cell r="E2666">
            <v>139.69999999999999</v>
          </cell>
          <cell r="G2666">
            <v>7.1</v>
          </cell>
          <cell r="H2666">
            <v>7.1</v>
          </cell>
          <cell r="I2666">
            <v>7.1</v>
          </cell>
          <cell r="K2666">
            <v>19.7</v>
          </cell>
          <cell r="L2666">
            <v>19.7</v>
          </cell>
          <cell r="M2666">
            <v>6520000</v>
          </cell>
          <cell r="N2666">
            <v>125000</v>
          </cell>
          <cell r="O2666">
            <v>93300</v>
          </cell>
          <cell r="P2666">
            <v>46.900000000000006</v>
          </cell>
          <cell r="Q2666">
            <v>6520000</v>
          </cell>
          <cell r="R2666">
            <v>125000</v>
          </cell>
          <cell r="S2666">
            <v>93300</v>
          </cell>
          <cell r="T2666">
            <v>46.900000000000006</v>
          </cell>
          <cell r="U2666">
            <v>13000000</v>
          </cell>
        </row>
        <row r="2667">
          <cell r="B2667" t="str">
            <v>CHS 	139.7	 x 	8</v>
          </cell>
          <cell r="C2667">
            <v>26</v>
          </cell>
          <cell r="D2667">
            <v>3310</v>
          </cell>
          <cell r="E2667">
            <v>139.69999999999999</v>
          </cell>
          <cell r="G2667">
            <v>8</v>
          </cell>
          <cell r="H2667">
            <v>8</v>
          </cell>
          <cell r="I2667">
            <v>8</v>
          </cell>
          <cell r="K2667">
            <v>17.5</v>
          </cell>
          <cell r="L2667">
            <v>17.5</v>
          </cell>
          <cell r="M2667">
            <v>7200000</v>
          </cell>
          <cell r="N2667">
            <v>139000</v>
          </cell>
          <cell r="O2667">
            <v>103000</v>
          </cell>
          <cell r="P2667">
            <v>46.6</v>
          </cell>
          <cell r="Q2667">
            <v>7200000</v>
          </cell>
          <cell r="R2667">
            <v>139000</v>
          </cell>
          <cell r="S2667">
            <v>103000</v>
          </cell>
          <cell r="T2667">
            <v>46.6</v>
          </cell>
          <cell r="U2667">
            <v>14400000</v>
          </cell>
        </row>
        <row r="2668">
          <cell r="B2668" t="str">
            <v>CHS 	139.7	 x 	10</v>
          </cell>
          <cell r="C2668">
            <v>32</v>
          </cell>
          <cell r="D2668">
            <v>4070.0000000000005</v>
          </cell>
          <cell r="E2668">
            <v>139.69999999999999</v>
          </cell>
          <cell r="G2668">
            <v>10</v>
          </cell>
          <cell r="H2668">
            <v>10</v>
          </cell>
          <cell r="I2668">
            <v>10</v>
          </cell>
          <cell r="K2668">
            <v>14</v>
          </cell>
          <cell r="L2668">
            <v>14</v>
          </cell>
          <cell r="M2668">
            <v>8620000</v>
          </cell>
          <cell r="N2668">
            <v>169000</v>
          </cell>
          <cell r="O2668">
            <v>123000</v>
          </cell>
          <cell r="P2668">
            <v>46</v>
          </cell>
          <cell r="Q2668">
            <v>8620000</v>
          </cell>
          <cell r="R2668">
            <v>169000</v>
          </cell>
          <cell r="S2668">
            <v>123000</v>
          </cell>
          <cell r="T2668">
            <v>46</v>
          </cell>
          <cell r="U2668">
            <v>17200000</v>
          </cell>
        </row>
        <row r="2669">
          <cell r="B2669" t="str">
            <v>CHS 	168.3	 x 	5</v>
          </cell>
          <cell r="C2669">
            <v>20.100000000000001</v>
          </cell>
          <cell r="D2669">
            <v>2570</v>
          </cell>
          <cell r="E2669">
            <v>168.3</v>
          </cell>
          <cell r="G2669">
            <v>5</v>
          </cell>
          <cell r="H2669">
            <v>5</v>
          </cell>
          <cell r="I2669">
            <v>5</v>
          </cell>
          <cell r="K2669">
            <v>33.700000000000003</v>
          </cell>
          <cell r="L2669">
            <v>33.700000000000003</v>
          </cell>
          <cell r="M2669">
            <v>8560000</v>
          </cell>
          <cell r="N2669">
            <v>133000</v>
          </cell>
          <cell r="O2669">
            <v>102000</v>
          </cell>
          <cell r="P2669">
            <v>57.800000000000004</v>
          </cell>
          <cell r="Q2669">
            <v>8560000</v>
          </cell>
          <cell r="R2669">
            <v>133000</v>
          </cell>
          <cell r="S2669">
            <v>102000</v>
          </cell>
          <cell r="T2669">
            <v>57.800000000000004</v>
          </cell>
          <cell r="U2669">
            <v>17100000</v>
          </cell>
        </row>
        <row r="2670">
          <cell r="B2670" t="str">
            <v>CHS 	168.3	 x 	5.6</v>
          </cell>
          <cell r="C2670">
            <v>22.5</v>
          </cell>
          <cell r="D2670">
            <v>2860</v>
          </cell>
          <cell r="E2670">
            <v>168.3</v>
          </cell>
          <cell r="G2670">
            <v>5.6</v>
          </cell>
          <cell r="H2670">
            <v>5.6</v>
          </cell>
          <cell r="I2670">
            <v>5.6</v>
          </cell>
          <cell r="K2670">
            <v>30.1</v>
          </cell>
          <cell r="L2670">
            <v>30.1</v>
          </cell>
          <cell r="M2670">
            <v>9480000</v>
          </cell>
          <cell r="N2670">
            <v>148000</v>
          </cell>
          <cell r="O2670">
            <v>113000</v>
          </cell>
          <cell r="P2670">
            <v>57.599999999999994</v>
          </cell>
          <cell r="Q2670">
            <v>9480000</v>
          </cell>
          <cell r="R2670">
            <v>148000</v>
          </cell>
          <cell r="S2670">
            <v>113000</v>
          </cell>
          <cell r="T2670">
            <v>57.599999999999994</v>
          </cell>
          <cell r="U2670">
            <v>19000000</v>
          </cell>
        </row>
        <row r="2671">
          <cell r="B2671" t="str">
            <v>CHS 	168.3	 x 	6.3</v>
          </cell>
          <cell r="C2671">
            <v>25.2</v>
          </cell>
          <cell r="D2671">
            <v>3210</v>
          </cell>
          <cell r="E2671">
            <v>168.3</v>
          </cell>
          <cell r="G2671">
            <v>6.3</v>
          </cell>
          <cell r="H2671">
            <v>6.3</v>
          </cell>
          <cell r="I2671">
            <v>6.3</v>
          </cell>
          <cell r="K2671">
            <v>26.7</v>
          </cell>
          <cell r="L2671">
            <v>26.7</v>
          </cell>
          <cell r="M2671">
            <v>10500000</v>
          </cell>
          <cell r="N2671">
            <v>165000</v>
          </cell>
          <cell r="O2671">
            <v>125000</v>
          </cell>
          <cell r="P2671">
            <v>57.300000000000004</v>
          </cell>
          <cell r="Q2671">
            <v>10500000</v>
          </cell>
          <cell r="R2671">
            <v>165000</v>
          </cell>
          <cell r="S2671">
            <v>125000</v>
          </cell>
          <cell r="T2671">
            <v>57.300000000000004</v>
          </cell>
          <cell r="U2671">
            <v>21100000</v>
          </cell>
        </row>
        <row r="2672">
          <cell r="B2672" t="str">
            <v>CHS 	168.3	 x 	7.1</v>
          </cell>
          <cell r="C2672">
            <v>28.2</v>
          </cell>
          <cell r="D2672">
            <v>3600</v>
          </cell>
          <cell r="E2672">
            <v>168.3</v>
          </cell>
          <cell r="G2672">
            <v>7.1</v>
          </cell>
          <cell r="H2672">
            <v>7.1</v>
          </cell>
          <cell r="I2672">
            <v>7.1</v>
          </cell>
          <cell r="K2672">
            <v>23.7</v>
          </cell>
          <cell r="L2672">
            <v>23.7</v>
          </cell>
          <cell r="M2672">
            <v>11700000</v>
          </cell>
          <cell r="N2672">
            <v>185000</v>
          </cell>
          <cell r="O2672">
            <v>139000</v>
          </cell>
          <cell r="P2672">
            <v>57</v>
          </cell>
          <cell r="Q2672">
            <v>11700000</v>
          </cell>
          <cell r="R2672">
            <v>185000</v>
          </cell>
          <cell r="S2672">
            <v>139000</v>
          </cell>
          <cell r="T2672">
            <v>57</v>
          </cell>
          <cell r="U2672">
            <v>23400000</v>
          </cell>
        </row>
        <row r="2673">
          <cell r="B2673" t="str">
            <v>CHS 	168.3	 x 	8</v>
          </cell>
          <cell r="C2673">
            <v>31.6</v>
          </cell>
          <cell r="D2673">
            <v>4029.9999999999995</v>
          </cell>
          <cell r="E2673">
            <v>168.3</v>
          </cell>
          <cell r="G2673">
            <v>8</v>
          </cell>
          <cell r="H2673">
            <v>8</v>
          </cell>
          <cell r="I2673">
            <v>8</v>
          </cell>
          <cell r="K2673">
            <v>21</v>
          </cell>
          <cell r="L2673">
            <v>21</v>
          </cell>
          <cell r="M2673">
            <v>13000000</v>
          </cell>
          <cell r="N2673">
            <v>206000</v>
          </cell>
          <cell r="O2673">
            <v>154000</v>
          </cell>
          <cell r="P2673">
            <v>56.7</v>
          </cell>
          <cell r="Q2673">
            <v>13000000</v>
          </cell>
          <cell r="R2673">
            <v>206000</v>
          </cell>
          <cell r="S2673">
            <v>154000</v>
          </cell>
          <cell r="T2673">
            <v>56.7</v>
          </cell>
          <cell r="U2673">
            <v>26000000</v>
          </cell>
        </row>
        <row r="2674">
          <cell r="B2674" t="str">
            <v>CHS 	168.3	 x 	10</v>
          </cell>
          <cell r="C2674">
            <v>39</v>
          </cell>
          <cell r="D2674">
            <v>4970</v>
          </cell>
          <cell r="E2674">
            <v>168.3</v>
          </cell>
          <cell r="G2674">
            <v>10</v>
          </cell>
          <cell r="H2674">
            <v>10</v>
          </cell>
          <cell r="I2674">
            <v>10</v>
          </cell>
          <cell r="K2674">
            <v>16.8</v>
          </cell>
          <cell r="L2674">
            <v>16.8</v>
          </cell>
          <cell r="M2674">
            <v>15600000</v>
          </cell>
          <cell r="N2674">
            <v>251000</v>
          </cell>
          <cell r="O2674">
            <v>186000</v>
          </cell>
          <cell r="P2674">
            <v>56.1</v>
          </cell>
          <cell r="Q2674">
            <v>15600000</v>
          </cell>
          <cell r="R2674">
            <v>251000</v>
          </cell>
          <cell r="S2674">
            <v>186000</v>
          </cell>
          <cell r="T2674">
            <v>56.1</v>
          </cell>
          <cell r="U2674">
            <v>31300000</v>
          </cell>
        </row>
        <row r="2675">
          <cell r="B2675" t="str">
            <v>CHS 	168.3	 x 	11</v>
          </cell>
          <cell r="C2675">
            <v>42.7</v>
          </cell>
          <cell r="D2675">
            <v>5440</v>
          </cell>
          <cell r="E2675">
            <v>168.3</v>
          </cell>
          <cell r="G2675">
            <v>11</v>
          </cell>
          <cell r="H2675">
            <v>11</v>
          </cell>
          <cell r="I2675">
            <v>11</v>
          </cell>
          <cell r="K2675">
            <v>15.3</v>
          </cell>
          <cell r="L2675">
            <v>15.3</v>
          </cell>
          <cell r="M2675">
            <v>16900000</v>
          </cell>
          <cell r="N2675">
            <v>273000</v>
          </cell>
          <cell r="O2675">
            <v>201000</v>
          </cell>
          <cell r="P2675">
            <v>55.7</v>
          </cell>
          <cell r="Q2675">
            <v>16900000</v>
          </cell>
          <cell r="R2675">
            <v>273000</v>
          </cell>
          <cell r="S2675">
            <v>201000</v>
          </cell>
          <cell r="T2675">
            <v>55.7</v>
          </cell>
          <cell r="U2675">
            <v>33800000</v>
          </cell>
        </row>
        <row r="2676">
          <cell r="B2676" t="str">
            <v>CHS 	168.3	 x 	12.5</v>
          </cell>
          <cell r="C2676">
            <v>48</v>
          </cell>
          <cell r="D2676">
            <v>6120</v>
          </cell>
          <cell r="E2676">
            <v>168.3</v>
          </cell>
          <cell r="G2676">
            <v>12.5</v>
          </cell>
          <cell r="H2676">
            <v>12.5</v>
          </cell>
          <cell r="I2676">
            <v>12.5</v>
          </cell>
          <cell r="K2676">
            <v>13.5</v>
          </cell>
          <cell r="L2676">
            <v>13.5</v>
          </cell>
          <cell r="M2676">
            <v>18700000</v>
          </cell>
          <cell r="N2676">
            <v>304000</v>
          </cell>
          <cell r="O2676">
            <v>222000</v>
          </cell>
          <cell r="P2676">
            <v>55.300000000000004</v>
          </cell>
          <cell r="Q2676">
            <v>18700000</v>
          </cell>
          <cell r="R2676">
            <v>304000</v>
          </cell>
          <cell r="S2676">
            <v>222000</v>
          </cell>
          <cell r="T2676">
            <v>55.300000000000004</v>
          </cell>
          <cell r="U2676">
            <v>37400000</v>
          </cell>
        </row>
        <row r="2677">
          <cell r="B2677" t="str">
            <v>CHS 	193.7	 x 	5</v>
          </cell>
          <cell r="C2677">
            <v>23.3</v>
          </cell>
          <cell r="D2677">
            <v>2960</v>
          </cell>
          <cell r="E2677">
            <v>193.7</v>
          </cell>
          <cell r="G2677">
            <v>5</v>
          </cell>
          <cell r="H2677">
            <v>5</v>
          </cell>
          <cell r="I2677">
            <v>5</v>
          </cell>
          <cell r="K2677">
            <v>38.700000000000003</v>
          </cell>
          <cell r="L2677">
            <v>38.700000000000003</v>
          </cell>
          <cell r="M2677">
            <v>13200000</v>
          </cell>
          <cell r="N2677">
            <v>178000</v>
          </cell>
          <cell r="O2677">
            <v>136000</v>
          </cell>
          <cell r="P2677">
            <v>66.7</v>
          </cell>
          <cell r="Q2677">
            <v>13200000</v>
          </cell>
          <cell r="R2677">
            <v>178000</v>
          </cell>
          <cell r="S2677">
            <v>136000</v>
          </cell>
          <cell r="T2677">
            <v>66.7</v>
          </cell>
          <cell r="U2677">
            <v>26400000</v>
          </cell>
        </row>
        <row r="2678">
          <cell r="B2678" t="str">
            <v>CHS 	193.7	 x 	5.6</v>
          </cell>
          <cell r="C2678">
            <v>26</v>
          </cell>
          <cell r="D2678">
            <v>3310</v>
          </cell>
          <cell r="E2678">
            <v>193.7</v>
          </cell>
          <cell r="G2678">
            <v>5.6</v>
          </cell>
          <cell r="H2678">
            <v>5.6</v>
          </cell>
          <cell r="I2678">
            <v>5.6</v>
          </cell>
          <cell r="K2678">
            <v>34.6</v>
          </cell>
          <cell r="L2678">
            <v>34.6</v>
          </cell>
          <cell r="M2678">
            <v>14600000</v>
          </cell>
          <cell r="N2678">
            <v>198000</v>
          </cell>
          <cell r="O2678">
            <v>151000</v>
          </cell>
          <cell r="P2678">
            <v>66.5</v>
          </cell>
          <cell r="Q2678">
            <v>14600000</v>
          </cell>
          <cell r="R2678">
            <v>198000</v>
          </cell>
          <cell r="S2678">
            <v>151000</v>
          </cell>
          <cell r="T2678">
            <v>66.5</v>
          </cell>
          <cell r="U2678">
            <v>29300000</v>
          </cell>
        </row>
        <row r="2679">
          <cell r="B2679" t="str">
            <v>CHS 	193.7	 x 	6.3</v>
          </cell>
          <cell r="C2679">
            <v>29.1</v>
          </cell>
          <cell r="D2679">
            <v>3710</v>
          </cell>
          <cell r="E2679">
            <v>193.7</v>
          </cell>
          <cell r="G2679">
            <v>6.3</v>
          </cell>
          <cell r="H2679">
            <v>6.3</v>
          </cell>
          <cell r="I2679">
            <v>6.3</v>
          </cell>
          <cell r="K2679">
            <v>30.7</v>
          </cell>
          <cell r="L2679">
            <v>30.7</v>
          </cell>
          <cell r="M2679">
            <v>16300000</v>
          </cell>
          <cell r="N2679">
            <v>221000</v>
          </cell>
          <cell r="O2679">
            <v>168000</v>
          </cell>
          <cell r="P2679">
            <v>66.3</v>
          </cell>
          <cell r="Q2679">
            <v>16300000</v>
          </cell>
          <cell r="R2679">
            <v>221000</v>
          </cell>
          <cell r="S2679">
            <v>168000</v>
          </cell>
          <cell r="T2679">
            <v>66.3</v>
          </cell>
          <cell r="U2679">
            <v>32600000</v>
          </cell>
        </row>
        <row r="2680">
          <cell r="B2680" t="str">
            <v>CHS 	193.7	 x 	7.1</v>
          </cell>
          <cell r="C2680">
            <v>32.700000000000003</v>
          </cell>
          <cell r="D2680">
            <v>4160</v>
          </cell>
          <cell r="E2680">
            <v>193.7</v>
          </cell>
          <cell r="G2680">
            <v>7.1</v>
          </cell>
          <cell r="H2680">
            <v>7.1</v>
          </cell>
          <cell r="I2680">
            <v>7.1</v>
          </cell>
          <cell r="K2680">
            <v>27.3</v>
          </cell>
          <cell r="L2680">
            <v>27.3</v>
          </cell>
          <cell r="M2680">
            <v>18100000</v>
          </cell>
          <cell r="N2680">
            <v>247000</v>
          </cell>
          <cell r="O2680">
            <v>187000</v>
          </cell>
          <cell r="P2680">
            <v>66</v>
          </cell>
          <cell r="Q2680">
            <v>18100000</v>
          </cell>
          <cell r="R2680">
            <v>247000</v>
          </cell>
          <cell r="S2680">
            <v>187000</v>
          </cell>
          <cell r="T2680">
            <v>66</v>
          </cell>
          <cell r="U2680">
            <v>36300000</v>
          </cell>
        </row>
        <row r="2681">
          <cell r="B2681" t="str">
            <v>CHS 	193.7	 x 	8</v>
          </cell>
          <cell r="C2681">
            <v>36.6</v>
          </cell>
          <cell r="D2681">
            <v>4670</v>
          </cell>
          <cell r="E2681">
            <v>193.7</v>
          </cell>
          <cell r="G2681">
            <v>8</v>
          </cell>
          <cell r="H2681">
            <v>8</v>
          </cell>
          <cell r="I2681">
            <v>8</v>
          </cell>
          <cell r="K2681">
            <v>24.2</v>
          </cell>
          <cell r="L2681">
            <v>24.2</v>
          </cell>
          <cell r="M2681">
            <v>20200000</v>
          </cell>
          <cell r="N2681">
            <v>276000</v>
          </cell>
          <cell r="O2681">
            <v>208000</v>
          </cell>
          <cell r="P2681">
            <v>65.7</v>
          </cell>
          <cell r="Q2681">
            <v>20200000</v>
          </cell>
          <cell r="R2681">
            <v>276000</v>
          </cell>
          <cell r="S2681">
            <v>208000</v>
          </cell>
          <cell r="T2681">
            <v>65.7</v>
          </cell>
          <cell r="U2681">
            <v>40300000</v>
          </cell>
        </row>
        <row r="2682">
          <cell r="B2682" t="str">
            <v>CHS 	193.7	 x 	10</v>
          </cell>
          <cell r="C2682">
            <v>45.3</v>
          </cell>
          <cell r="D2682">
            <v>5770</v>
          </cell>
          <cell r="E2682">
            <v>193.7</v>
          </cell>
          <cell r="G2682">
            <v>10</v>
          </cell>
          <cell r="H2682">
            <v>10</v>
          </cell>
          <cell r="I2682">
            <v>10</v>
          </cell>
          <cell r="K2682">
            <v>19.399999999999999</v>
          </cell>
          <cell r="L2682">
            <v>19.399999999999999</v>
          </cell>
          <cell r="M2682">
            <v>24400000</v>
          </cell>
          <cell r="N2682">
            <v>338000</v>
          </cell>
          <cell r="O2682">
            <v>252000</v>
          </cell>
          <cell r="P2682">
            <v>65</v>
          </cell>
          <cell r="Q2682">
            <v>24400000</v>
          </cell>
          <cell r="R2682">
            <v>338000</v>
          </cell>
          <cell r="S2682">
            <v>252000</v>
          </cell>
          <cell r="T2682">
            <v>65</v>
          </cell>
          <cell r="U2682">
            <v>48800000</v>
          </cell>
        </row>
        <row r="2683">
          <cell r="B2683" t="str">
            <v>CHS 	193.7	 x 	11</v>
          </cell>
          <cell r="C2683">
            <v>49.6</v>
          </cell>
          <cell r="D2683">
            <v>6310</v>
          </cell>
          <cell r="E2683">
            <v>193.7</v>
          </cell>
          <cell r="G2683">
            <v>11</v>
          </cell>
          <cell r="H2683">
            <v>11</v>
          </cell>
          <cell r="I2683">
            <v>11</v>
          </cell>
          <cell r="K2683">
            <v>17.600000000000001</v>
          </cell>
          <cell r="L2683">
            <v>17.600000000000001</v>
          </cell>
          <cell r="M2683">
            <v>26400000</v>
          </cell>
          <cell r="N2683">
            <v>368000</v>
          </cell>
          <cell r="O2683">
            <v>273000</v>
          </cell>
          <cell r="P2683">
            <v>64.7</v>
          </cell>
          <cell r="Q2683">
            <v>26400000</v>
          </cell>
          <cell r="R2683">
            <v>368000</v>
          </cell>
          <cell r="S2683">
            <v>273000</v>
          </cell>
          <cell r="T2683">
            <v>64.7</v>
          </cell>
          <cell r="U2683">
            <v>52900000</v>
          </cell>
        </row>
        <row r="2684">
          <cell r="B2684" t="str">
            <v>CHS 	193.7	 x 	12.5</v>
          </cell>
          <cell r="C2684">
            <v>55.9</v>
          </cell>
          <cell r="D2684">
            <v>7120</v>
          </cell>
          <cell r="E2684">
            <v>193.7</v>
          </cell>
          <cell r="G2684">
            <v>12.5</v>
          </cell>
          <cell r="H2684">
            <v>12.5</v>
          </cell>
          <cell r="I2684">
            <v>12.5</v>
          </cell>
          <cell r="K2684">
            <v>15.5</v>
          </cell>
          <cell r="L2684">
            <v>15.5</v>
          </cell>
          <cell r="M2684">
            <v>29300000</v>
          </cell>
          <cell r="N2684">
            <v>411000</v>
          </cell>
          <cell r="O2684">
            <v>303000</v>
          </cell>
          <cell r="P2684">
            <v>64.2</v>
          </cell>
          <cell r="Q2684">
            <v>29300000</v>
          </cell>
          <cell r="R2684">
            <v>411000</v>
          </cell>
          <cell r="S2684">
            <v>303000</v>
          </cell>
          <cell r="T2684">
            <v>64.2</v>
          </cell>
          <cell r="U2684">
            <v>58700000</v>
          </cell>
        </row>
        <row r="2685">
          <cell r="B2685" t="str">
            <v>CHS 	193.7	 x 	14.2</v>
          </cell>
          <cell r="C2685">
            <v>62.9</v>
          </cell>
          <cell r="D2685">
            <v>8009.9999999999991</v>
          </cell>
          <cell r="E2685">
            <v>193.7</v>
          </cell>
          <cell r="G2685">
            <v>14.2</v>
          </cell>
          <cell r="H2685">
            <v>14.2</v>
          </cell>
          <cell r="I2685">
            <v>14.2</v>
          </cell>
          <cell r="K2685">
            <v>13.6</v>
          </cell>
          <cell r="L2685">
            <v>13.6</v>
          </cell>
          <cell r="M2685">
            <v>32400000</v>
          </cell>
          <cell r="N2685">
            <v>458000</v>
          </cell>
          <cell r="O2685">
            <v>335000</v>
          </cell>
          <cell r="P2685">
            <v>63.7</v>
          </cell>
          <cell r="Q2685">
            <v>32400000</v>
          </cell>
          <cell r="R2685">
            <v>458000</v>
          </cell>
          <cell r="S2685">
            <v>335000</v>
          </cell>
          <cell r="T2685">
            <v>63.7</v>
          </cell>
          <cell r="U2685">
            <v>64900000</v>
          </cell>
        </row>
        <row r="2686">
          <cell r="B2686" t="str">
            <v>CHS 	193.7	 x 	16</v>
          </cell>
          <cell r="C2686">
            <v>70.099999999999994</v>
          </cell>
          <cell r="D2686">
            <v>8930</v>
          </cell>
          <cell r="E2686">
            <v>193.7</v>
          </cell>
          <cell r="G2686">
            <v>16</v>
          </cell>
          <cell r="H2686">
            <v>16</v>
          </cell>
          <cell r="I2686">
            <v>16</v>
          </cell>
          <cell r="K2686">
            <v>12.1</v>
          </cell>
          <cell r="L2686">
            <v>12.1</v>
          </cell>
          <cell r="M2686">
            <v>35500000</v>
          </cell>
          <cell r="N2686">
            <v>507000</v>
          </cell>
          <cell r="O2686">
            <v>367000</v>
          </cell>
          <cell r="P2686">
            <v>63.099999999999994</v>
          </cell>
          <cell r="Q2686">
            <v>35500000</v>
          </cell>
          <cell r="R2686">
            <v>507000</v>
          </cell>
          <cell r="S2686">
            <v>367000</v>
          </cell>
          <cell r="T2686">
            <v>63.099999999999994</v>
          </cell>
          <cell r="U2686">
            <v>71100000</v>
          </cell>
        </row>
        <row r="2687">
          <cell r="B2687" t="str">
            <v>CHS 	219.1	 x 	4.5</v>
          </cell>
          <cell r="C2687">
            <v>23.8</v>
          </cell>
          <cell r="D2687">
            <v>3030</v>
          </cell>
          <cell r="E2687">
            <v>219.1</v>
          </cell>
          <cell r="G2687">
            <v>4.5</v>
          </cell>
          <cell r="H2687">
            <v>4.5</v>
          </cell>
          <cell r="I2687">
            <v>4.5</v>
          </cell>
          <cell r="K2687">
            <v>48.7</v>
          </cell>
          <cell r="L2687">
            <v>48.7</v>
          </cell>
          <cell r="M2687">
            <v>17500000</v>
          </cell>
          <cell r="N2687">
            <v>207000</v>
          </cell>
          <cell r="O2687">
            <v>159000</v>
          </cell>
          <cell r="P2687">
            <v>75.900000000000006</v>
          </cell>
          <cell r="Q2687">
            <v>17500000</v>
          </cell>
          <cell r="R2687">
            <v>207000</v>
          </cell>
          <cell r="S2687">
            <v>159000</v>
          </cell>
          <cell r="T2687">
            <v>75.900000000000006</v>
          </cell>
          <cell r="U2687">
            <v>34900000</v>
          </cell>
        </row>
        <row r="2688">
          <cell r="B2688" t="str">
            <v>CHS 	219.1	 x 	5</v>
          </cell>
          <cell r="C2688">
            <v>26.4</v>
          </cell>
          <cell r="D2688">
            <v>3360</v>
          </cell>
          <cell r="E2688">
            <v>219.1</v>
          </cell>
          <cell r="G2688">
            <v>5</v>
          </cell>
          <cell r="H2688">
            <v>5</v>
          </cell>
          <cell r="I2688">
            <v>5</v>
          </cell>
          <cell r="K2688">
            <v>43.8</v>
          </cell>
          <cell r="L2688">
            <v>43.8</v>
          </cell>
          <cell r="M2688">
            <v>19300000</v>
          </cell>
          <cell r="N2688">
            <v>229000</v>
          </cell>
          <cell r="O2688">
            <v>176000</v>
          </cell>
          <cell r="P2688">
            <v>75.7</v>
          </cell>
          <cell r="Q2688">
            <v>19300000</v>
          </cell>
          <cell r="R2688">
            <v>229000</v>
          </cell>
          <cell r="S2688">
            <v>176000</v>
          </cell>
          <cell r="T2688">
            <v>75.7</v>
          </cell>
          <cell r="U2688">
            <v>38600000</v>
          </cell>
        </row>
        <row r="2689">
          <cell r="B2689" t="str">
            <v>CHS 	219.1	 x 	5.6</v>
          </cell>
          <cell r="C2689">
            <v>29.5</v>
          </cell>
          <cell r="D2689">
            <v>3760</v>
          </cell>
          <cell r="E2689">
            <v>219.1</v>
          </cell>
          <cell r="G2689">
            <v>5.6</v>
          </cell>
          <cell r="H2689">
            <v>5.6</v>
          </cell>
          <cell r="I2689">
            <v>5.6</v>
          </cell>
          <cell r="K2689">
            <v>39.1</v>
          </cell>
          <cell r="L2689">
            <v>39.1</v>
          </cell>
          <cell r="M2689">
            <v>21400000</v>
          </cell>
          <cell r="N2689">
            <v>255000</v>
          </cell>
          <cell r="O2689">
            <v>195000</v>
          </cell>
          <cell r="P2689">
            <v>75.5</v>
          </cell>
          <cell r="Q2689">
            <v>21400000</v>
          </cell>
          <cell r="R2689">
            <v>255000</v>
          </cell>
          <cell r="S2689">
            <v>195000</v>
          </cell>
          <cell r="T2689">
            <v>75.5</v>
          </cell>
          <cell r="U2689">
            <v>42800000</v>
          </cell>
        </row>
        <row r="2690">
          <cell r="B2690" t="str">
            <v>CHS 	219.1	 x 	6.3</v>
          </cell>
          <cell r="C2690">
            <v>33.1</v>
          </cell>
          <cell r="D2690">
            <v>4210</v>
          </cell>
          <cell r="E2690">
            <v>219.1</v>
          </cell>
          <cell r="G2690">
            <v>6.3</v>
          </cell>
          <cell r="H2690">
            <v>6.3</v>
          </cell>
          <cell r="I2690">
            <v>6.3</v>
          </cell>
          <cell r="K2690">
            <v>34.799999999999997</v>
          </cell>
          <cell r="L2690">
            <v>34.799999999999997</v>
          </cell>
          <cell r="M2690">
            <v>23900000</v>
          </cell>
          <cell r="N2690">
            <v>285000</v>
          </cell>
          <cell r="O2690">
            <v>218000</v>
          </cell>
          <cell r="P2690">
            <v>75.3</v>
          </cell>
          <cell r="Q2690">
            <v>23900000</v>
          </cell>
          <cell r="R2690">
            <v>285000</v>
          </cell>
          <cell r="S2690">
            <v>218000</v>
          </cell>
          <cell r="T2690">
            <v>75.3</v>
          </cell>
          <cell r="U2690">
            <v>47700000</v>
          </cell>
        </row>
        <row r="2691">
          <cell r="B2691" t="str">
            <v>CHS 	219.1	 x 	7.1</v>
          </cell>
          <cell r="C2691">
            <v>37.1</v>
          </cell>
          <cell r="D2691">
            <v>4730</v>
          </cell>
          <cell r="E2691">
            <v>219.1</v>
          </cell>
          <cell r="G2691">
            <v>7.1</v>
          </cell>
          <cell r="H2691">
            <v>7.1</v>
          </cell>
          <cell r="I2691">
            <v>7.1</v>
          </cell>
          <cell r="K2691">
            <v>30.9</v>
          </cell>
          <cell r="L2691">
            <v>30.9</v>
          </cell>
          <cell r="M2691">
            <v>26600000</v>
          </cell>
          <cell r="N2691">
            <v>319000</v>
          </cell>
          <cell r="O2691">
            <v>243000</v>
          </cell>
          <cell r="P2691">
            <v>75</v>
          </cell>
          <cell r="Q2691">
            <v>26600000</v>
          </cell>
          <cell r="R2691">
            <v>319000</v>
          </cell>
          <cell r="S2691">
            <v>243000</v>
          </cell>
          <cell r="T2691">
            <v>75</v>
          </cell>
          <cell r="U2691">
            <v>53200000</v>
          </cell>
        </row>
        <row r="2692">
          <cell r="B2692" t="str">
            <v>CHS 	219.1	 x 	8</v>
          </cell>
          <cell r="C2692">
            <v>41.6</v>
          </cell>
          <cell r="D2692">
            <v>5310</v>
          </cell>
          <cell r="E2692">
            <v>219.1</v>
          </cell>
          <cell r="G2692">
            <v>8</v>
          </cell>
          <cell r="H2692">
            <v>8</v>
          </cell>
          <cell r="I2692">
            <v>8</v>
          </cell>
          <cell r="K2692">
            <v>27.4</v>
          </cell>
          <cell r="L2692">
            <v>27.4</v>
          </cell>
          <cell r="M2692">
            <v>29600000</v>
          </cell>
          <cell r="N2692">
            <v>357000</v>
          </cell>
          <cell r="O2692">
            <v>270000</v>
          </cell>
          <cell r="P2692">
            <v>74.7</v>
          </cell>
          <cell r="Q2692">
            <v>29600000</v>
          </cell>
          <cell r="R2692">
            <v>357000</v>
          </cell>
          <cell r="S2692">
            <v>270000</v>
          </cell>
          <cell r="T2692">
            <v>74.7</v>
          </cell>
          <cell r="U2692">
            <v>59200000</v>
          </cell>
        </row>
        <row r="2693">
          <cell r="B2693" t="str">
            <v>CHS 	219.1	 x 	10</v>
          </cell>
          <cell r="C2693">
            <v>51.6</v>
          </cell>
          <cell r="D2693">
            <v>6570</v>
          </cell>
          <cell r="E2693">
            <v>219.1</v>
          </cell>
          <cell r="G2693">
            <v>10</v>
          </cell>
          <cell r="H2693">
            <v>10</v>
          </cell>
          <cell r="I2693">
            <v>10</v>
          </cell>
          <cell r="K2693">
            <v>21.9</v>
          </cell>
          <cell r="L2693">
            <v>21.9</v>
          </cell>
          <cell r="M2693">
            <v>36000000</v>
          </cell>
          <cell r="N2693">
            <v>438000</v>
          </cell>
          <cell r="O2693">
            <v>328000</v>
          </cell>
          <cell r="P2693">
            <v>74</v>
          </cell>
          <cell r="Q2693">
            <v>36000000</v>
          </cell>
          <cell r="R2693">
            <v>438000</v>
          </cell>
          <cell r="S2693">
            <v>328000</v>
          </cell>
          <cell r="T2693">
            <v>74</v>
          </cell>
          <cell r="U2693">
            <v>72000000</v>
          </cell>
        </row>
        <row r="2694">
          <cell r="B2694" t="str">
            <v>CHS 	219.1	 x 	11</v>
          </cell>
          <cell r="C2694">
            <v>56.5</v>
          </cell>
          <cell r="D2694">
            <v>7190.0000000000009</v>
          </cell>
          <cell r="E2694">
            <v>219.1</v>
          </cell>
          <cell r="G2694">
            <v>11</v>
          </cell>
          <cell r="H2694">
            <v>11</v>
          </cell>
          <cell r="I2694">
            <v>11</v>
          </cell>
          <cell r="K2694">
            <v>19.899999999999999</v>
          </cell>
          <cell r="L2694">
            <v>19.899999999999999</v>
          </cell>
          <cell r="M2694">
            <v>39000000</v>
          </cell>
          <cell r="N2694">
            <v>477000</v>
          </cell>
          <cell r="O2694">
            <v>356000</v>
          </cell>
          <cell r="P2694">
            <v>73.7</v>
          </cell>
          <cell r="Q2694">
            <v>39000000</v>
          </cell>
          <cell r="R2694">
            <v>477000</v>
          </cell>
          <cell r="S2694">
            <v>356000</v>
          </cell>
          <cell r="T2694">
            <v>73.7</v>
          </cell>
          <cell r="U2694">
            <v>78100000</v>
          </cell>
        </row>
        <row r="2695">
          <cell r="B2695" t="str">
            <v>CHS 	219.1	 x 	12.5</v>
          </cell>
          <cell r="C2695">
            <v>63.7</v>
          </cell>
          <cell r="D2695">
            <v>8109.9999999999991</v>
          </cell>
          <cell r="E2695">
            <v>219.1</v>
          </cell>
          <cell r="G2695">
            <v>12.5</v>
          </cell>
          <cell r="H2695">
            <v>12.5</v>
          </cell>
          <cell r="I2695">
            <v>12.5</v>
          </cell>
          <cell r="K2695">
            <v>17.5</v>
          </cell>
          <cell r="L2695">
            <v>17.5</v>
          </cell>
          <cell r="M2695">
            <v>43400000</v>
          </cell>
          <cell r="N2695">
            <v>534000</v>
          </cell>
          <cell r="O2695">
            <v>397000</v>
          </cell>
          <cell r="P2695">
            <v>73.2</v>
          </cell>
          <cell r="Q2695">
            <v>43400000</v>
          </cell>
          <cell r="R2695">
            <v>534000</v>
          </cell>
          <cell r="S2695">
            <v>397000</v>
          </cell>
          <cell r="T2695">
            <v>73.2</v>
          </cell>
          <cell r="U2695">
            <v>86900000</v>
          </cell>
        </row>
        <row r="2696">
          <cell r="B2696" t="str">
            <v>CHS 	219.1	 x 	14.2</v>
          </cell>
          <cell r="C2696">
            <v>71.8</v>
          </cell>
          <cell r="D2696">
            <v>9140</v>
          </cell>
          <cell r="E2696">
            <v>219.1</v>
          </cell>
          <cell r="G2696">
            <v>14.2</v>
          </cell>
          <cell r="H2696">
            <v>14.2</v>
          </cell>
          <cell r="I2696">
            <v>14.2</v>
          </cell>
          <cell r="K2696">
            <v>15.4</v>
          </cell>
          <cell r="L2696">
            <v>15.4</v>
          </cell>
          <cell r="M2696">
            <v>48200000</v>
          </cell>
          <cell r="N2696">
            <v>597000</v>
          </cell>
          <cell r="O2696">
            <v>440000</v>
          </cell>
          <cell r="P2696">
            <v>72.599999999999994</v>
          </cell>
          <cell r="Q2696">
            <v>48200000</v>
          </cell>
          <cell r="R2696">
            <v>597000</v>
          </cell>
          <cell r="S2696">
            <v>440000</v>
          </cell>
          <cell r="T2696">
            <v>72.599999999999994</v>
          </cell>
          <cell r="U2696">
            <v>96400000</v>
          </cell>
        </row>
        <row r="2697">
          <cell r="B2697" t="str">
            <v>CHS 	219.1	 x 	16</v>
          </cell>
          <cell r="C2697">
            <v>80.099999999999994</v>
          </cell>
          <cell r="D2697">
            <v>10200</v>
          </cell>
          <cell r="E2697">
            <v>219.1</v>
          </cell>
          <cell r="G2697">
            <v>16</v>
          </cell>
          <cell r="H2697">
            <v>16</v>
          </cell>
          <cell r="I2697">
            <v>16</v>
          </cell>
          <cell r="K2697">
            <v>13.7</v>
          </cell>
          <cell r="L2697">
            <v>13.7</v>
          </cell>
          <cell r="M2697">
            <v>53000000</v>
          </cell>
          <cell r="N2697">
            <v>661000</v>
          </cell>
          <cell r="O2697">
            <v>483000</v>
          </cell>
          <cell r="P2697">
            <v>72</v>
          </cell>
          <cell r="Q2697">
            <v>53000000</v>
          </cell>
          <cell r="R2697">
            <v>661000</v>
          </cell>
          <cell r="S2697">
            <v>483000</v>
          </cell>
          <cell r="T2697">
            <v>72</v>
          </cell>
          <cell r="U2697">
            <v>106000000</v>
          </cell>
        </row>
        <row r="2698">
          <cell r="B2698" t="str">
            <v>CHS 	244.5	 x 	5</v>
          </cell>
          <cell r="C2698">
            <v>29.5</v>
          </cell>
          <cell r="D2698">
            <v>3760</v>
          </cell>
          <cell r="E2698">
            <v>244.5</v>
          </cell>
          <cell r="G2698">
            <v>5</v>
          </cell>
          <cell r="H2698">
            <v>5</v>
          </cell>
          <cell r="I2698">
            <v>5</v>
          </cell>
          <cell r="K2698">
            <v>48.9</v>
          </cell>
          <cell r="L2698">
            <v>48.9</v>
          </cell>
          <cell r="M2698">
            <v>27000000</v>
          </cell>
          <cell r="N2698">
            <v>287000</v>
          </cell>
          <cell r="O2698">
            <v>221000</v>
          </cell>
          <cell r="P2698">
            <v>84.7</v>
          </cell>
          <cell r="Q2698">
            <v>27000000</v>
          </cell>
          <cell r="R2698">
            <v>287000</v>
          </cell>
          <cell r="S2698">
            <v>221000</v>
          </cell>
          <cell r="T2698">
            <v>84.7</v>
          </cell>
          <cell r="U2698">
            <v>54000000</v>
          </cell>
        </row>
        <row r="2699">
          <cell r="B2699" t="str">
            <v>CHS 	244.5	 x 	5.6</v>
          </cell>
          <cell r="C2699">
            <v>33</v>
          </cell>
          <cell r="D2699">
            <v>4200</v>
          </cell>
          <cell r="E2699">
            <v>244.5</v>
          </cell>
          <cell r="G2699">
            <v>5.6</v>
          </cell>
          <cell r="H2699">
            <v>5.6</v>
          </cell>
          <cell r="I2699">
            <v>5.6</v>
          </cell>
          <cell r="K2699">
            <v>43.7</v>
          </cell>
          <cell r="L2699">
            <v>43.7</v>
          </cell>
          <cell r="M2699">
            <v>30000000</v>
          </cell>
          <cell r="N2699">
            <v>320000</v>
          </cell>
          <cell r="O2699">
            <v>245000</v>
          </cell>
          <cell r="P2699">
            <v>84.5</v>
          </cell>
          <cell r="Q2699">
            <v>30000000</v>
          </cell>
          <cell r="R2699">
            <v>320000</v>
          </cell>
          <cell r="S2699">
            <v>245000</v>
          </cell>
          <cell r="T2699">
            <v>84.5</v>
          </cell>
          <cell r="U2699">
            <v>60000000</v>
          </cell>
        </row>
        <row r="2700">
          <cell r="B2700" t="str">
            <v>CHS 	244.5	 x 	6.3</v>
          </cell>
          <cell r="C2700">
            <v>37</v>
          </cell>
          <cell r="D2700">
            <v>4710</v>
          </cell>
          <cell r="E2700">
            <v>244.5</v>
          </cell>
          <cell r="G2700">
            <v>6.3</v>
          </cell>
          <cell r="H2700">
            <v>6.3</v>
          </cell>
          <cell r="I2700">
            <v>6.3</v>
          </cell>
          <cell r="K2700">
            <v>38.799999999999997</v>
          </cell>
          <cell r="L2700">
            <v>38.799999999999997</v>
          </cell>
          <cell r="M2700">
            <v>33500000</v>
          </cell>
          <cell r="N2700">
            <v>358000</v>
          </cell>
          <cell r="O2700">
            <v>274000</v>
          </cell>
          <cell r="P2700">
            <v>84.2</v>
          </cell>
          <cell r="Q2700">
            <v>33500000</v>
          </cell>
          <cell r="R2700">
            <v>358000</v>
          </cell>
          <cell r="S2700">
            <v>274000</v>
          </cell>
          <cell r="T2700">
            <v>84.2</v>
          </cell>
          <cell r="U2700">
            <v>66900000</v>
          </cell>
        </row>
        <row r="2701">
          <cell r="B2701" t="str">
            <v>CHS 	244.5	 x 	7.1</v>
          </cell>
          <cell r="C2701">
            <v>41.6</v>
          </cell>
          <cell r="D2701">
            <v>5300</v>
          </cell>
          <cell r="E2701">
            <v>244.5</v>
          </cell>
          <cell r="G2701">
            <v>7.1</v>
          </cell>
          <cell r="H2701">
            <v>7.1</v>
          </cell>
          <cell r="I2701">
            <v>7.1</v>
          </cell>
          <cell r="K2701">
            <v>34.4</v>
          </cell>
          <cell r="L2701">
            <v>34.4</v>
          </cell>
          <cell r="M2701">
            <v>37300000</v>
          </cell>
          <cell r="N2701">
            <v>400000</v>
          </cell>
          <cell r="O2701">
            <v>305000</v>
          </cell>
          <cell r="P2701">
            <v>84</v>
          </cell>
          <cell r="Q2701">
            <v>37300000</v>
          </cell>
          <cell r="R2701">
            <v>400000</v>
          </cell>
          <cell r="S2701">
            <v>305000</v>
          </cell>
          <cell r="T2701">
            <v>84</v>
          </cell>
          <cell r="U2701">
            <v>74700000</v>
          </cell>
        </row>
        <row r="2702">
          <cell r="B2702" t="str">
            <v>CHS 	244.5	 x 	8</v>
          </cell>
          <cell r="C2702">
            <v>46.7</v>
          </cell>
          <cell r="D2702">
            <v>5940</v>
          </cell>
          <cell r="E2702">
            <v>244.5</v>
          </cell>
          <cell r="G2702">
            <v>8</v>
          </cell>
          <cell r="H2702">
            <v>8</v>
          </cell>
          <cell r="I2702">
            <v>8</v>
          </cell>
          <cell r="K2702">
            <v>30.6</v>
          </cell>
          <cell r="L2702">
            <v>30.6</v>
          </cell>
          <cell r="M2702">
            <v>41600000</v>
          </cell>
          <cell r="N2702">
            <v>448000</v>
          </cell>
          <cell r="O2702">
            <v>340000</v>
          </cell>
          <cell r="P2702">
            <v>83.699999999999989</v>
          </cell>
          <cell r="Q2702">
            <v>41600000</v>
          </cell>
          <cell r="R2702">
            <v>448000</v>
          </cell>
          <cell r="S2702">
            <v>340000</v>
          </cell>
          <cell r="T2702">
            <v>83.699999999999989</v>
          </cell>
          <cell r="U2702">
            <v>83200000</v>
          </cell>
        </row>
        <row r="2703">
          <cell r="B2703" t="str">
            <v>CHS 	244.5	 x 	10</v>
          </cell>
          <cell r="C2703">
            <v>57.8</v>
          </cell>
          <cell r="D2703">
            <v>7370</v>
          </cell>
          <cell r="E2703">
            <v>244.5</v>
          </cell>
          <cell r="G2703">
            <v>10</v>
          </cell>
          <cell r="H2703">
            <v>10</v>
          </cell>
          <cell r="I2703">
            <v>10</v>
          </cell>
          <cell r="K2703">
            <v>24.5</v>
          </cell>
          <cell r="L2703">
            <v>24.5</v>
          </cell>
          <cell r="M2703">
            <v>50700000</v>
          </cell>
          <cell r="N2703">
            <v>550000</v>
          </cell>
          <cell r="O2703">
            <v>415000</v>
          </cell>
          <cell r="P2703">
            <v>83</v>
          </cell>
          <cell r="Q2703">
            <v>50700000</v>
          </cell>
          <cell r="R2703">
            <v>550000</v>
          </cell>
          <cell r="S2703">
            <v>415000</v>
          </cell>
          <cell r="T2703">
            <v>83</v>
          </cell>
          <cell r="U2703">
            <v>101000000</v>
          </cell>
        </row>
        <row r="2704">
          <cell r="B2704" t="str">
            <v>CHS 	244.5	 x 	11</v>
          </cell>
          <cell r="C2704">
            <v>63.3</v>
          </cell>
          <cell r="D2704">
            <v>8070</v>
          </cell>
          <cell r="E2704">
            <v>244.5</v>
          </cell>
          <cell r="G2704">
            <v>11</v>
          </cell>
          <cell r="H2704">
            <v>11</v>
          </cell>
          <cell r="I2704">
            <v>11</v>
          </cell>
          <cell r="K2704">
            <v>22.2</v>
          </cell>
          <cell r="L2704">
            <v>22.2</v>
          </cell>
          <cell r="M2704">
            <v>55100000</v>
          </cell>
          <cell r="N2704">
            <v>600000</v>
          </cell>
          <cell r="O2704">
            <v>451000</v>
          </cell>
          <cell r="P2704">
            <v>82.6</v>
          </cell>
          <cell r="Q2704">
            <v>55100000</v>
          </cell>
          <cell r="R2704">
            <v>600000</v>
          </cell>
          <cell r="S2704">
            <v>451000</v>
          </cell>
          <cell r="T2704">
            <v>82.6</v>
          </cell>
          <cell r="U2704">
            <v>110000000</v>
          </cell>
        </row>
        <row r="2705">
          <cell r="B2705" t="str">
            <v>CHS 	244.5	 x 	12.5</v>
          </cell>
          <cell r="C2705">
            <v>71.5</v>
          </cell>
          <cell r="D2705">
            <v>9110</v>
          </cell>
          <cell r="E2705">
            <v>244.5</v>
          </cell>
          <cell r="G2705">
            <v>12.5</v>
          </cell>
          <cell r="H2705">
            <v>12.5</v>
          </cell>
          <cell r="I2705">
            <v>12.5</v>
          </cell>
          <cell r="K2705">
            <v>19.600000000000001</v>
          </cell>
          <cell r="L2705">
            <v>19.600000000000001</v>
          </cell>
          <cell r="M2705">
            <v>61500000</v>
          </cell>
          <cell r="N2705">
            <v>673000</v>
          </cell>
          <cell r="O2705">
            <v>503000</v>
          </cell>
          <cell r="P2705">
            <v>82.100000000000009</v>
          </cell>
          <cell r="Q2705">
            <v>61500000</v>
          </cell>
          <cell r="R2705">
            <v>673000</v>
          </cell>
          <cell r="S2705">
            <v>503000</v>
          </cell>
          <cell r="T2705">
            <v>82.100000000000009</v>
          </cell>
          <cell r="U2705">
            <v>123000000</v>
          </cell>
        </row>
        <row r="2706">
          <cell r="B2706" t="str">
            <v>CHS 	244.5	 x 	14.2</v>
          </cell>
          <cell r="C2706">
            <v>80.599999999999994</v>
          </cell>
          <cell r="D2706">
            <v>10300</v>
          </cell>
          <cell r="E2706">
            <v>244.5</v>
          </cell>
          <cell r="G2706">
            <v>14.2</v>
          </cell>
          <cell r="H2706">
            <v>14.2</v>
          </cell>
          <cell r="I2706">
            <v>14.2</v>
          </cell>
          <cell r="K2706">
            <v>17.2</v>
          </cell>
          <cell r="L2706">
            <v>17.2</v>
          </cell>
          <cell r="M2706">
            <v>68400000</v>
          </cell>
          <cell r="N2706">
            <v>754000</v>
          </cell>
          <cell r="O2706">
            <v>559000</v>
          </cell>
          <cell r="P2706">
            <v>81.599999999999994</v>
          </cell>
          <cell r="Q2706">
            <v>68400000</v>
          </cell>
          <cell r="R2706">
            <v>754000</v>
          </cell>
          <cell r="S2706">
            <v>559000</v>
          </cell>
          <cell r="T2706">
            <v>81.599999999999994</v>
          </cell>
          <cell r="U2706">
            <v>137000000</v>
          </cell>
        </row>
        <row r="2707">
          <cell r="B2707" t="str">
            <v>CHS 224.5		 x 	16</v>
          </cell>
          <cell r="C2707">
            <v>90.2</v>
          </cell>
          <cell r="D2707">
            <v>11500</v>
          </cell>
          <cell r="E2707">
            <v>244.5</v>
          </cell>
          <cell r="G2707">
            <v>16</v>
          </cell>
          <cell r="H2707">
            <v>16</v>
          </cell>
          <cell r="I2707">
            <v>16</v>
          </cell>
          <cell r="K2707">
            <v>15.3</v>
          </cell>
          <cell r="L2707">
            <v>15.3</v>
          </cell>
          <cell r="M2707">
            <v>75300000</v>
          </cell>
          <cell r="N2707">
            <v>837000</v>
          </cell>
          <cell r="O2707">
            <v>616000</v>
          </cell>
          <cell r="P2707">
            <v>81</v>
          </cell>
          <cell r="Q2707">
            <v>75300000</v>
          </cell>
          <cell r="R2707">
            <v>837000</v>
          </cell>
          <cell r="S2707">
            <v>616000</v>
          </cell>
          <cell r="T2707">
            <v>81</v>
          </cell>
          <cell r="U2707">
            <v>151000000</v>
          </cell>
        </row>
        <row r="2708">
          <cell r="B2708" t="str">
            <v>CHS 	273	 x 	5</v>
          </cell>
          <cell r="C2708">
            <v>33</v>
          </cell>
          <cell r="D2708">
            <v>4210</v>
          </cell>
          <cell r="E2708">
            <v>273</v>
          </cell>
          <cell r="G2708">
            <v>5</v>
          </cell>
          <cell r="H2708">
            <v>5</v>
          </cell>
          <cell r="I2708">
            <v>5</v>
          </cell>
          <cell r="K2708">
            <v>54.6</v>
          </cell>
          <cell r="L2708">
            <v>54.6</v>
          </cell>
          <cell r="M2708">
            <v>37800000</v>
          </cell>
          <cell r="N2708">
            <v>359000</v>
          </cell>
          <cell r="O2708">
            <v>277000</v>
          </cell>
          <cell r="P2708">
            <v>94.800000000000011</v>
          </cell>
          <cell r="Q2708">
            <v>37800000</v>
          </cell>
          <cell r="R2708">
            <v>359000</v>
          </cell>
          <cell r="S2708">
            <v>277000</v>
          </cell>
          <cell r="T2708">
            <v>94.800000000000011</v>
          </cell>
          <cell r="U2708">
            <v>75600000</v>
          </cell>
        </row>
        <row r="2709">
          <cell r="B2709" t="str">
            <v>CHS 	273	 x 	5.6</v>
          </cell>
          <cell r="C2709">
            <v>36.9</v>
          </cell>
          <cell r="D2709">
            <v>4700</v>
          </cell>
          <cell r="E2709">
            <v>273</v>
          </cell>
          <cell r="G2709">
            <v>5.6</v>
          </cell>
          <cell r="H2709">
            <v>5.6</v>
          </cell>
          <cell r="I2709">
            <v>5.6</v>
          </cell>
          <cell r="K2709">
            <v>48.8</v>
          </cell>
          <cell r="L2709">
            <v>48.8</v>
          </cell>
          <cell r="M2709">
            <v>42100000</v>
          </cell>
          <cell r="N2709">
            <v>400000</v>
          </cell>
          <cell r="O2709">
            <v>308000</v>
          </cell>
          <cell r="P2709">
            <v>94.600000000000009</v>
          </cell>
          <cell r="Q2709">
            <v>42100000</v>
          </cell>
          <cell r="R2709">
            <v>400000</v>
          </cell>
          <cell r="S2709">
            <v>308000</v>
          </cell>
          <cell r="T2709">
            <v>94.600000000000009</v>
          </cell>
          <cell r="U2709">
            <v>84100000</v>
          </cell>
        </row>
        <row r="2710">
          <cell r="B2710" t="str">
            <v>CHS 	273	 x 	6.3</v>
          </cell>
          <cell r="C2710">
            <v>41.4</v>
          </cell>
          <cell r="D2710">
            <v>5280</v>
          </cell>
          <cell r="E2710">
            <v>273</v>
          </cell>
          <cell r="G2710">
            <v>6.3</v>
          </cell>
          <cell r="H2710">
            <v>6.3</v>
          </cell>
          <cell r="I2710">
            <v>6.3</v>
          </cell>
          <cell r="K2710">
            <v>43.3</v>
          </cell>
          <cell r="L2710">
            <v>43.3</v>
          </cell>
          <cell r="M2710">
            <v>47000000</v>
          </cell>
          <cell r="N2710">
            <v>448000</v>
          </cell>
          <cell r="O2710">
            <v>344000</v>
          </cell>
          <cell r="P2710">
            <v>94.3</v>
          </cell>
          <cell r="Q2710">
            <v>47000000</v>
          </cell>
          <cell r="R2710">
            <v>448000</v>
          </cell>
          <cell r="S2710">
            <v>344000</v>
          </cell>
          <cell r="T2710">
            <v>94.3</v>
          </cell>
          <cell r="U2710">
            <v>93900000</v>
          </cell>
        </row>
        <row r="2711">
          <cell r="B2711" t="str">
            <v>CHS 	273	 x 	7.1</v>
          </cell>
          <cell r="C2711">
            <v>46.6</v>
          </cell>
          <cell r="D2711">
            <v>5930</v>
          </cell>
          <cell r="E2711">
            <v>273</v>
          </cell>
          <cell r="G2711">
            <v>7.1</v>
          </cell>
          <cell r="H2711">
            <v>7.1</v>
          </cell>
          <cell r="I2711">
            <v>7.1</v>
          </cell>
          <cell r="K2711">
            <v>38.5</v>
          </cell>
          <cell r="L2711">
            <v>38.5</v>
          </cell>
          <cell r="M2711">
            <v>52400000</v>
          </cell>
          <cell r="N2711">
            <v>502000</v>
          </cell>
          <cell r="O2711">
            <v>384000</v>
          </cell>
          <cell r="P2711">
            <v>94</v>
          </cell>
          <cell r="Q2711">
            <v>52400000</v>
          </cell>
          <cell r="R2711">
            <v>502000</v>
          </cell>
          <cell r="S2711">
            <v>384000</v>
          </cell>
          <cell r="T2711">
            <v>94</v>
          </cell>
          <cell r="U2711">
            <v>105000000</v>
          </cell>
        </row>
        <row r="2712">
          <cell r="B2712" t="str">
            <v>CHS 	273	 x 	8</v>
          </cell>
          <cell r="C2712">
            <v>52.3</v>
          </cell>
          <cell r="D2712">
            <v>6659.9999999999991</v>
          </cell>
          <cell r="E2712">
            <v>273</v>
          </cell>
          <cell r="G2712">
            <v>8</v>
          </cell>
          <cell r="H2712">
            <v>8</v>
          </cell>
          <cell r="I2712">
            <v>8</v>
          </cell>
          <cell r="K2712">
            <v>34.1</v>
          </cell>
          <cell r="L2712">
            <v>34.1</v>
          </cell>
          <cell r="M2712">
            <v>58500000</v>
          </cell>
          <cell r="N2712">
            <v>562000</v>
          </cell>
          <cell r="O2712">
            <v>429000</v>
          </cell>
          <cell r="P2712">
            <v>93.699999999999989</v>
          </cell>
          <cell r="Q2712">
            <v>58500000</v>
          </cell>
          <cell r="R2712">
            <v>562000</v>
          </cell>
          <cell r="S2712">
            <v>429000</v>
          </cell>
          <cell r="T2712">
            <v>93.699999999999989</v>
          </cell>
          <cell r="U2712">
            <v>117000000</v>
          </cell>
        </row>
        <row r="2713">
          <cell r="B2713" t="str">
            <v>CHS 	273	 x 	10</v>
          </cell>
          <cell r="C2713">
            <v>64.900000000000006</v>
          </cell>
          <cell r="D2713">
            <v>8260</v>
          </cell>
          <cell r="E2713">
            <v>273</v>
          </cell>
          <cell r="G2713">
            <v>10</v>
          </cell>
          <cell r="H2713">
            <v>10</v>
          </cell>
          <cell r="I2713">
            <v>10</v>
          </cell>
          <cell r="K2713">
            <v>27.3</v>
          </cell>
          <cell r="L2713">
            <v>27.3</v>
          </cell>
          <cell r="M2713">
            <v>71500000</v>
          </cell>
          <cell r="N2713">
            <v>692000</v>
          </cell>
          <cell r="O2713">
            <v>524000</v>
          </cell>
          <cell r="P2713">
            <v>93.100000000000009</v>
          </cell>
          <cell r="Q2713">
            <v>71500000</v>
          </cell>
          <cell r="R2713">
            <v>692000</v>
          </cell>
          <cell r="S2713">
            <v>524000</v>
          </cell>
          <cell r="T2713">
            <v>93.100000000000009</v>
          </cell>
          <cell r="U2713">
            <v>143000000</v>
          </cell>
        </row>
        <row r="2714">
          <cell r="B2714" t="str">
            <v>CHS 	273	 x 	11</v>
          </cell>
          <cell r="C2714">
            <v>71.099999999999994</v>
          </cell>
          <cell r="D2714">
            <v>9050</v>
          </cell>
          <cell r="E2714">
            <v>273</v>
          </cell>
          <cell r="G2714">
            <v>11</v>
          </cell>
          <cell r="H2714">
            <v>11</v>
          </cell>
          <cell r="I2714">
            <v>11</v>
          </cell>
          <cell r="K2714">
            <v>24.8</v>
          </cell>
          <cell r="L2714">
            <v>24.8</v>
          </cell>
          <cell r="M2714">
            <v>77800000</v>
          </cell>
          <cell r="N2714">
            <v>756000</v>
          </cell>
          <cell r="O2714">
            <v>570000</v>
          </cell>
          <cell r="P2714">
            <v>92.699999999999989</v>
          </cell>
          <cell r="Q2714">
            <v>77800000</v>
          </cell>
          <cell r="R2714">
            <v>756000</v>
          </cell>
          <cell r="S2714">
            <v>570000</v>
          </cell>
          <cell r="T2714">
            <v>92.699999999999989</v>
          </cell>
          <cell r="U2714">
            <v>156000000</v>
          </cell>
        </row>
        <row r="2715">
          <cell r="B2715" t="str">
            <v>CHS 	273	 x 	12.5</v>
          </cell>
          <cell r="C2715">
            <v>80.3</v>
          </cell>
          <cell r="D2715">
            <v>10200</v>
          </cell>
          <cell r="E2715">
            <v>273</v>
          </cell>
          <cell r="G2715">
            <v>12.5</v>
          </cell>
          <cell r="H2715">
            <v>12.5</v>
          </cell>
          <cell r="I2715">
            <v>12.5</v>
          </cell>
          <cell r="K2715">
            <v>21.8</v>
          </cell>
          <cell r="L2715">
            <v>21.8</v>
          </cell>
          <cell r="M2715">
            <v>87000000</v>
          </cell>
          <cell r="N2715">
            <v>849000</v>
          </cell>
          <cell r="O2715">
            <v>637000</v>
          </cell>
          <cell r="P2715">
            <v>92.2</v>
          </cell>
          <cell r="Q2715">
            <v>87000000</v>
          </cell>
          <cell r="R2715">
            <v>849000</v>
          </cell>
          <cell r="S2715">
            <v>637000</v>
          </cell>
          <cell r="T2715">
            <v>92.2</v>
          </cell>
          <cell r="U2715">
            <v>174000000</v>
          </cell>
        </row>
        <row r="2716">
          <cell r="B2716" t="str">
            <v>CHS 	273	 x 	14.2</v>
          </cell>
          <cell r="C2716">
            <v>90.6</v>
          </cell>
          <cell r="D2716">
            <v>11500</v>
          </cell>
          <cell r="E2716">
            <v>273</v>
          </cell>
          <cell r="G2716">
            <v>14.2</v>
          </cell>
          <cell r="H2716">
            <v>14.2</v>
          </cell>
          <cell r="I2716">
            <v>14.2</v>
          </cell>
          <cell r="K2716">
            <v>19.2</v>
          </cell>
          <cell r="L2716">
            <v>19.2</v>
          </cell>
          <cell r="M2716">
            <v>97000000</v>
          </cell>
          <cell r="N2716">
            <v>952000</v>
          </cell>
          <cell r="O2716">
            <v>710000</v>
          </cell>
          <cell r="P2716">
            <v>91.6</v>
          </cell>
          <cell r="Q2716">
            <v>97000000</v>
          </cell>
          <cell r="R2716">
            <v>952000</v>
          </cell>
          <cell r="S2716">
            <v>710000</v>
          </cell>
          <cell r="T2716">
            <v>91.6</v>
          </cell>
          <cell r="U2716">
            <v>194000000</v>
          </cell>
        </row>
        <row r="2717">
          <cell r="B2717" t="str">
            <v>CHS 	273	 x 	16</v>
          </cell>
          <cell r="C2717">
            <v>101</v>
          </cell>
          <cell r="D2717">
            <v>12900</v>
          </cell>
          <cell r="E2717">
            <v>273</v>
          </cell>
          <cell r="G2717">
            <v>16</v>
          </cell>
          <cell r="H2717">
            <v>16</v>
          </cell>
          <cell r="I2717">
            <v>16</v>
          </cell>
          <cell r="K2717">
            <v>17.100000000000001</v>
          </cell>
          <cell r="L2717">
            <v>17.100000000000001</v>
          </cell>
          <cell r="M2717">
            <v>107000000</v>
          </cell>
          <cell r="N2717">
            <v>1060000</v>
          </cell>
          <cell r="O2717">
            <v>784000</v>
          </cell>
          <cell r="P2717">
            <v>91</v>
          </cell>
          <cell r="Q2717">
            <v>107000000</v>
          </cell>
          <cell r="R2717">
            <v>1060000</v>
          </cell>
          <cell r="S2717">
            <v>784000</v>
          </cell>
          <cell r="T2717">
            <v>91</v>
          </cell>
          <cell r="U2717">
            <v>214000000</v>
          </cell>
        </row>
        <row r="2718">
          <cell r="B2718" t="str">
            <v>CHS 	323.9	 x 	5</v>
          </cell>
          <cell r="C2718">
            <v>39.299999999999997</v>
          </cell>
          <cell r="D2718">
            <v>5010</v>
          </cell>
          <cell r="E2718">
            <v>323.89999999999998</v>
          </cell>
          <cell r="G2718">
            <v>5</v>
          </cell>
          <cell r="H2718">
            <v>5</v>
          </cell>
          <cell r="I2718">
            <v>5</v>
          </cell>
          <cell r="K2718">
            <v>64.8</v>
          </cell>
          <cell r="L2718">
            <v>64.8</v>
          </cell>
          <cell r="M2718">
            <v>63700000</v>
          </cell>
          <cell r="N2718">
            <v>509000</v>
          </cell>
          <cell r="O2718">
            <v>393000</v>
          </cell>
          <cell r="P2718">
            <v>113</v>
          </cell>
          <cell r="Q2718">
            <v>63700000</v>
          </cell>
          <cell r="R2718">
            <v>509000</v>
          </cell>
          <cell r="S2718">
            <v>393000</v>
          </cell>
          <cell r="T2718">
            <v>113</v>
          </cell>
          <cell r="U2718">
            <v>127000000</v>
          </cell>
        </row>
        <row r="2719">
          <cell r="B2719" t="str">
            <v>CHS 	323.9	 x 	5.6</v>
          </cell>
          <cell r="C2719">
            <v>44</v>
          </cell>
          <cell r="D2719">
            <v>5600</v>
          </cell>
          <cell r="E2719">
            <v>323.89999999999998</v>
          </cell>
          <cell r="G2719">
            <v>5.6</v>
          </cell>
          <cell r="H2719">
            <v>5.6</v>
          </cell>
          <cell r="I2719">
            <v>5.6</v>
          </cell>
          <cell r="K2719">
            <v>57.8</v>
          </cell>
          <cell r="L2719">
            <v>57.8</v>
          </cell>
          <cell r="M2719">
            <v>70900000</v>
          </cell>
          <cell r="N2719">
            <v>567000</v>
          </cell>
          <cell r="O2719">
            <v>438000</v>
          </cell>
          <cell r="P2719">
            <v>113</v>
          </cell>
          <cell r="Q2719">
            <v>70900000</v>
          </cell>
          <cell r="R2719">
            <v>567000</v>
          </cell>
          <cell r="S2719">
            <v>438000</v>
          </cell>
          <cell r="T2719">
            <v>113</v>
          </cell>
          <cell r="U2719">
            <v>142000000</v>
          </cell>
        </row>
        <row r="2720">
          <cell r="B2720" t="str">
            <v>CHS 	323.9	 x 	6.3</v>
          </cell>
          <cell r="C2720">
            <v>49.3</v>
          </cell>
          <cell r="D2720">
            <v>6290</v>
          </cell>
          <cell r="E2720">
            <v>323.89999999999998</v>
          </cell>
          <cell r="G2720">
            <v>6.3</v>
          </cell>
          <cell r="H2720">
            <v>6.3</v>
          </cell>
          <cell r="I2720">
            <v>6.3</v>
          </cell>
          <cell r="K2720">
            <v>51.4</v>
          </cell>
          <cell r="L2720">
            <v>51.4</v>
          </cell>
          <cell r="M2720">
            <v>79300000</v>
          </cell>
          <cell r="N2720">
            <v>636000</v>
          </cell>
          <cell r="O2720">
            <v>490000</v>
          </cell>
          <cell r="P2720">
            <v>112</v>
          </cell>
          <cell r="Q2720">
            <v>79300000</v>
          </cell>
          <cell r="R2720">
            <v>636000</v>
          </cell>
          <cell r="S2720">
            <v>490000</v>
          </cell>
          <cell r="T2720">
            <v>112</v>
          </cell>
          <cell r="U2720">
            <v>159000000</v>
          </cell>
        </row>
        <row r="2721">
          <cell r="B2721" t="str">
            <v>CHS 	323.9	 x 	7.1</v>
          </cell>
          <cell r="C2721">
            <v>55.5</v>
          </cell>
          <cell r="D2721">
            <v>7070</v>
          </cell>
          <cell r="E2721">
            <v>323.89999999999998</v>
          </cell>
          <cell r="G2721">
            <v>7.1</v>
          </cell>
          <cell r="H2721">
            <v>7.1</v>
          </cell>
          <cell r="I2721">
            <v>7.1</v>
          </cell>
          <cell r="K2721">
            <v>45.6</v>
          </cell>
          <cell r="L2721">
            <v>45.6</v>
          </cell>
          <cell r="M2721">
            <v>88700000</v>
          </cell>
          <cell r="N2721">
            <v>713000</v>
          </cell>
          <cell r="O2721">
            <v>548000</v>
          </cell>
          <cell r="P2721">
            <v>112</v>
          </cell>
          <cell r="Q2721">
            <v>88700000</v>
          </cell>
          <cell r="R2721">
            <v>713000</v>
          </cell>
          <cell r="S2721">
            <v>548000</v>
          </cell>
          <cell r="T2721">
            <v>112</v>
          </cell>
          <cell r="U2721">
            <v>177000000</v>
          </cell>
        </row>
        <row r="2722">
          <cell r="B2722" t="str">
            <v>CHS 	323.9	 x 	8</v>
          </cell>
          <cell r="C2722">
            <v>62.3</v>
          </cell>
          <cell r="D2722">
            <v>7940.0000000000009</v>
          </cell>
          <cell r="E2722">
            <v>323.89999999999998</v>
          </cell>
          <cell r="G2722">
            <v>8</v>
          </cell>
          <cell r="H2722">
            <v>8</v>
          </cell>
          <cell r="I2722">
            <v>8</v>
          </cell>
          <cell r="K2722">
            <v>40.5</v>
          </cell>
          <cell r="L2722">
            <v>40.5</v>
          </cell>
          <cell r="M2722">
            <v>99100000</v>
          </cell>
          <cell r="N2722">
            <v>799000</v>
          </cell>
          <cell r="O2722">
            <v>612000</v>
          </cell>
          <cell r="P2722">
            <v>112</v>
          </cell>
          <cell r="Q2722">
            <v>99100000</v>
          </cell>
          <cell r="R2722">
            <v>799000</v>
          </cell>
          <cell r="S2722">
            <v>612000</v>
          </cell>
          <cell r="T2722">
            <v>112</v>
          </cell>
          <cell r="U2722">
            <v>198000000</v>
          </cell>
        </row>
        <row r="2723">
          <cell r="B2723" t="str">
            <v>CHS 	323.9	 x 	10</v>
          </cell>
          <cell r="C2723">
            <v>77.400000000000006</v>
          </cell>
          <cell r="D2723">
            <v>9860</v>
          </cell>
          <cell r="E2723">
            <v>323.89999999999998</v>
          </cell>
          <cell r="G2723">
            <v>10</v>
          </cell>
          <cell r="H2723">
            <v>10</v>
          </cell>
          <cell r="I2723">
            <v>10</v>
          </cell>
          <cell r="K2723">
            <v>32.4</v>
          </cell>
          <cell r="L2723">
            <v>32.4</v>
          </cell>
          <cell r="M2723">
            <v>122000000</v>
          </cell>
          <cell r="N2723">
            <v>986000</v>
          </cell>
          <cell r="O2723">
            <v>751000</v>
          </cell>
          <cell r="P2723">
            <v>111</v>
          </cell>
          <cell r="Q2723">
            <v>122000000</v>
          </cell>
          <cell r="R2723">
            <v>986000</v>
          </cell>
          <cell r="S2723">
            <v>751000</v>
          </cell>
          <cell r="T2723">
            <v>111</v>
          </cell>
          <cell r="U2723">
            <v>243000000</v>
          </cell>
        </row>
        <row r="2724">
          <cell r="B2724" t="str">
            <v>CHS 	323.9	 x 	11</v>
          </cell>
          <cell r="C2724">
            <v>84.9</v>
          </cell>
          <cell r="D2724">
            <v>10800</v>
          </cell>
          <cell r="E2724">
            <v>323.89999999999998</v>
          </cell>
          <cell r="G2724">
            <v>11</v>
          </cell>
          <cell r="H2724">
            <v>11</v>
          </cell>
          <cell r="I2724">
            <v>11</v>
          </cell>
          <cell r="K2724">
            <v>29.4</v>
          </cell>
          <cell r="L2724">
            <v>29.4</v>
          </cell>
          <cell r="M2724">
            <v>132000000</v>
          </cell>
          <cell r="N2724">
            <v>1080000</v>
          </cell>
          <cell r="O2724">
            <v>818000</v>
          </cell>
          <cell r="P2724">
            <v>111</v>
          </cell>
          <cell r="Q2724">
            <v>132000000</v>
          </cell>
          <cell r="R2724">
            <v>1080000</v>
          </cell>
          <cell r="S2724">
            <v>818000</v>
          </cell>
          <cell r="T2724">
            <v>111</v>
          </cell>
          <cell r="U2724">
            <v>265000000</v>
          </cell>
        </row>
        <row r="2725">
          <cell r="B2725" t="str">
            <v>CHS 	323.9	 x 	12.5</v>
          </cell>
          <cell r="C2725">
            <v>96</v>
          </cell>
          <cell r="D2725">
            <v>12200</v>
          </cell>
          <cell r="E2725">
            <v>323.89999999999998</v>
          </cell>
          <cell r="G2725">
            <v>12.5</v>
          </cell>
          <cell r="H2725">
            <v>12.5</v>
          </cell>
          <cell r="I2725">
            <v>12.5</v>
          </cell>
          <cell r="K2725">
            <v>25.9</v>
          </cell>
          <cell r="L2725">
            <v>25.9</v>
          </cell>
          <cell r="M2725">
            <v>148000000</v>
          </cell>
          <cell r="N2725">
            <v>1210000</v>
          </cell>
          <cell r="O2725">
            <v>917000</v>
          </cell>
          <cell r="P2725">
            <v>110</v>
          </cell>
          <cell r="Q2725">
            <v>148000000</v>
          </cell>
          <cell r="R2725">
            <v>1210000</v>
          </cell>
          <cell r="S2725">
            <v>917000</v>
          </cell>
          <cell r="T2725">
            <v>110</v>
          </cell>
          <cell r="U2725">
            <v>297000000</v>
          </cell>
        </row>
        <row r="2726">
          <cell r="B2726" t="str">
            <v>CHS 	323.9	 x 	14.2</v>
          </cell>
          <cell r="C2726">
            <v>108</v>
          </cell>
          <cell r="D2726">
            <v>13800</v>
          </cell>
          <cell r="E2726">
            <v>323.89999999999998</v>
          </cell>
          <cell r="G2726">
            <v>14.2</v>
          </cell>
          <cell r="H2726">
            <v>14.2</v>
          </cell>
          <cell r="I2726">
            <v>14.2</v>
          </cell>
          <cell r="K2726">
            <v>22.8</v>
          </cell>
          <cell r="L2726">
            <v>22.8</v>
          </cell>
          <cell r="M2726">
            <v>166000000</v>
          </cell>
          <cell r="N2726">
            <v>1360000</v>
          </cell>
          <cell r="O2726">
            <v>1020000</v>
          </cell>
          <cell r="P2726">
            <v>110</v>
          </cell>
          <cell r="Q2726">
            <v>166000000</v>
          </cell>
          <cell r="R2726">
            <v>1360000</v>
          </cell>
          <cell r="S2726">
            <v>1020000</v>
          </cell>
          <cell r="T2726">
            <v>110</v>
          </cell>
          <cell r="U2726">
            <v>332000000</v>
          </cell>
        </row>
        <row r="2727">
          <cell r="B2727" t="str">
            <v>CHS 	323.9	 x 	16</v>
          </cell>
          <cell r="C2727">
            <v>121</v>
          </cell>
          <cell r="D2727">
            <v>15500</v>
          </cell>
          <cell r="E2727">
            <v>323.89999999999998</v>
          </cell>
          <cell r="G2727">
            <v>16</v>
          </cell>
          <cell r="H2727">
            <v>16</v>
          </cell>
          <cell r="I2727">
            <v>16</v>
          </cell>
          <cell r="K2727">
            <v>20.2</v>
          </cell>
          <cell r="L2727">
            <v>20.2</v>
          </cell>
          <cell r="M2727">
            <v>184000000</v>
          </cell>
          <cell r="N2727">
            <v>1520000</v>
          </cell>
          <cell r="O2727">
            <v>1140000</v>
          </cell>
          <cell r="P2727">
            <v>109</v>
          </cell>
          <cell r="Q2727">
            <v>184000000</v>
          </cell>
          <cell r="R2727">
            <v>1520000</v>
          </cell>
          <cell r="S2727">
            <v>1140000</v>
          </cell>
          <cell r="T2727">
            <v>109</v>
          </cell>
          <cell r="U2727">
            <v>368000000</v>
          </cell>
        </row>
        <row r="2728">
          <cell r="B2728" t="str">
            <v>CHS 	355.6	 x 	6.3</v>
          </cell>
          <cell r="C2728">
            <v>54.3</v>
          </cell>
          <cell r="D2728">
            <v>6909.9999999999991</v>
          </cell>
          <cell r="E2728">
            <v>355.6</v>
          </cell>
          <cell r="G2728">
            <v>6.3</v>
          </cell>
          <cell r="H2728">
            <v>6.3</v>
          </cell>
          <cell r="I2728">
            <v>6.3</v>
          </cell>
          <cell r="K2728">
            <v>56.4</v>
          </cell>
          <cell r="L2728">
            <v>56.4</v>
          </cell>
          <cell r="M2728">
            <v>105000000</v>
          </cell>
          <cell r="N2728">
            <v>769000</v>
          </cell>
          <cell r="O2728">
            <v>593000</v>
          </cell>
          <cell r="P2728">
            <v>124</v>
          </cell>
          <cell r="Q2728">
            <v>105000000</v>
          </cell>
          <cell r="R2728">
            <v>769000</v>
          </cell>
          <cell r="S2728">
            <v>593000</v>
          </cell>
          <cell r="T2728">
            <v>124</v>
          </cell>
          <cell r="U2728">
            <v>211000000</v>
          </cell>
        </row>
        <row r="2729">
          <cell r="B2729" t="str">
            <v>CHS 	355.6	 x 	7.1</v>
          </cell>
          <cell r="C2729">
            <v>61</v>
          </cell>
          <cell r="D2729">
            <v>7770</v>
          </cell>
          <cell r="E2729">
            <v>355.6</v>
          </cell>
          <cell r="G2729">
            <v>7.1</v>
          </cell>
          <cell r="H2729">
            <v>7.1</v>
          </cell>
          <cell r="I2729">
            <v>7.1</v>
          </cell>
          <cell r="K2729">
            <v>50.1</v>
          </cell>
          <cell r="L2729">
            <v>50.1</v>
          </cell>
          <cell r="M2729">
            <v>118000000</v>
          </cell>
          <cell r="N2729">
            <v>862000</v>
          </cell>
          <cell r="O2729">
            <v>664000</v>
          </cell>
          <cell r="P2729">
            <v>123</v>
          </cell>
          <cell r="Q2729">
            <v>118000000</v>
          </cell>
          <cell r="R2729">
            <v>862000</v>
          </cell>
          <cell r="S2729">
            <v>664000</v>
          </cell>
          <cell r="T2729">
            <v>123</v>
          </cell>
          <cell r="U2729">
            <v>236000000</v>
          </cell>
        </row>
        <row r="2730">
          <cell r="B2730" t="str">
            <v>CHS 	355.6	 x 	8</v>
          </cell>
          <cell r="C2730">
            <v>68.599999999999994</v>
          </cell>
          <cell r="D2730">
            <v>8740</v>
          </cell>
          <cell r="E2730">
            <v>355.6</v>
          </cell>
          <cell r="G2730">
            <v>8</v>
          </cell>
          <cell r="H2730">
            <v>8</v>
          </cell>
          <cell r="I2730">
            <v>8</v>
          </cell>
          <cell r="K2730">
            <v>44.5</v>
          </cell>
          <cell r="L2730">
            <v>44.5</v>
          </cell>
          <cell r="M2730">
            <v>132000000</v>
          </cell>
          <cell r="N2730">
            <v>967000</v>
          </cell>
          <cell r="O2730">
            <v>742000</v>
          </cell>
          <cell r="P2730">
            <v>123</v>
          </cell>
          <cell r="Q2730">
            <v>132000000</v>
          </cell>
          <cell r="R2730">
            <v>967000</v>
          </cell>
          <cell r="S2730">
            <v>742000</v>
          </cell>
          <cell r="T2730">
            <v>123</v>
          </cell>
          <cell r="U2730">
            <v>264000000</v>
          </cell>
        </row>
        <row r="2731">
          <cell r="B2731" t="str">
            <v>CHS 	355.6	 x 	10</v>
          </cell>
          <cell r="C2731">
            <v>85.2</v>
          </cell>
          <cell r="D2731">
            <v>10900</v>
          </cell>
          <cell r="E2731">
            <v>355.6</v>
          </cell>
          <cell r="G2731">
            <v>10</v>
          </cell>
          <cell r="H2731">
            <v>10</v>
          </cell>
          <cell r="I2731">
            <v>10</v>
          </cell>
          <cell r="K2731">
            <v>35.6</v>
          </cell>
          <cell r="L2731">
            <v>35.6</v>
          </cell>
          <cell r="M2731">
            <v>162000000</v>
          </cell>
          <cell r="N2731">
            <v>1200000</v>
          </cell>
          <cell r="O2731">
            <v>912000</v>
          </cell>
          <cell r="P2731">
            <v>122</v>
          </cell>
          <cell r="Q2731">
            <v>162000000</v>
          </cell>
          <cell r="R2731">
            <v>1200000</v>
          </cell>
          <cell r="S2731">
            <v>912000</v>
          </cell>
          <cell r="T2731">
            <v>122</v>
          </cell>
          <cell r="U2731">
            <v>324000000</v>
          </cell>
        </row>
        <row r="2732">
          <cell r="B2732" t="str">
            <v>CHS 	355.6	 x 	11</v>
          </cell>
          <cell r="C2732">
            <v>93.5</v>
          </cell>
          <cell r="D2732">
            <v>11900</v>
          </cell>
          <cell r="E2732">
            <v>355.6</v>
          </cell>
          <cell r="G2732">
            <v>11</v>
          </cell>
          <cell r="H2732">
            <v>11</v>
          </cell>
          <cell r="I2732">
            <v>11</v>
          </cell>
          <cell r="K2732">
            <v>32.299999999999997</v>
          </cell>
          <cell r="L2732">
            <v>32.299999999999997</v>
          </cell>
          <cell r="M2732">
            <v>177000000</v>
          </cell>
          <cell r="N2732">
            <v>1310000</v>
          </cell>
          <cell r="O2732">
            <v>995000</v>
          </cell>
          <cell r="P2732">
            <v>122</v>
          </cell>
          <cell r="Q2732">
            <v>177000000</v>
          </cell>
          <cell r="R2732">
            <v>1310000</v>
          </cell>
          <cell r="S2732">
            <v>995000</v>
          </cell>
          <cell r="T2732">
            <v>122</v>
          </cell>
          <cell r="U2732">
            <v>354000000</v>
          </cell>
        </row>
        <row r="2733">
          <cell r="B2733" t="str">
            <v>CHS 	355.6	 x 	12.5</v>
          </cell>
          <cell r="C2733">
            <v>106</v>
          </cell>
          <cell r="D2733">
            <v>13500</v>
          </cell>
          <cell r="E2733">
            <v>355.6</v>
          </cell>
          <cell r="G2733">
            <v>12.5</v>
          </cell>
          <cell r="H2733">
            <v>12.5</v>
          </cell>
          <cell r="I2733">
            <v>12.5</v>
          </cell>
          <cell r="K2733">
            <v>28.4</v>
          </cell>
          <cell r="L2733">
            <v>28.4</v>
          </cell>
          <cell r="M2733">
            <v>199000000</v>
          </cell>
          <cell r="N2733">
            <v>1470000</v>
          </cell>
          <cell r="O2733">
            <v>1120000</v>
          </cell>
          <cell r="P2733">
            <v>121</v>
          </cell>
          <cell r="Q2733">
            <v>199000000</v>
          </cell>
          <cell r="R2733">
            <v>1470000</v>
          </cell>
          <cell r="S2733">
            <v>1120000</v>
          </cell>
          <cell r="T2733">
            <v>121</v>
          </cell>
          <cell r="U2733">
            <v>397000000</v>
          </cell>
        </row>
        <row r="2734">
          <cell r="B2734" t="str">
            <v>CHS 	355.6	 x 	14.2</v>
          </cell>
          <cell r="C2734">
            <v>120</v>
          </cell>
          <cell r="D2734">
            <v>15200</v>
          </cell>
          <cell r="E2734">
            <v>355.6</v>
          </cell>
          <cell r="G2734">
            <v>14.2</v>
          </cell>
          <cell r="H2734">
            <v>14.2</v>
          </cell>
          <cell r="I2734">
            <v>14.2</v>
          </cell>
          <cell r="K2734">
            <v>25</v>
          </cell>
          <cell r="L2734">
            <v>25</v>
          </cell>
          <cell r="M2734">
            <v>222000000</v>
          </cell>
          <cell r="N2734">
            <v>1660000</v>
          </cell>
          <cell r="O2734">
            <v>1250000</v>
          </cell>
          <cell r="P2734">
            <v>121</v>
          </cell>
          <cell r="Q2734">
            <v>222000000</v>
          </cell>
          <cell r="R2734">
            <v>1660000</v>
          </cell>
          <cell r="S2734">
            <v>1250000</v>
          </cell>
          <cell r="T2734">
            <v>121</v>
          </cell>
          <cell r="U2734">
            <v>445000000</v>
          </cell>
        </row>
        <row r="2735">
          <cell r="B2735" t="str">
            <v>CHS 	355.6	 x 	16</v>
          </cell>
          <cell r="C2735">
            <v>134</v>
          </cell>
          <cell r="D2735">
            <v>17100</v>
          </cell>
          <cell r="E2735">
            <v>355.6</v>
          </cell>
          <cell r="G2735">
            <v>16</v>
          </cell>
          <cell r="H2735">
            <v>16</v>
          </cell>
          <cell r="I2735">
            <v>16</v>
          </cell>
          <cell r="K2735">
            <v>22.2</v>
          </cell>
          <cell r="L2735">
            <v>22.2</v>
          </cell>
          <cell r="M2735">
            <v>247000000</v>
          </cell>
          <cell r="N2735">
            <v>1850000</v>
          </cell>
          <cell r="O2735">
            <v>1390000</v>
          </cell>
          <cell r="P2735">
            <v>120</v>
          </cell>
          <cell r="Q2735">
            <v>247000000</v>
          </cell>
          <cell r="R2735">
            <v>1850000</v>
          </cell>
          <cell r="S2735">
            <v>1390000</v>
          </cell>
          <cell r="T2735">
            <v>120</v>
          </cell>
          <cell r="U2735">
            <v>493000000</v>
          </cell>
        </row>
        <row r="2736">
          <cell r="B2736" t="str">
            <v>CHS 	406.4	 x 	10</v>
          </cell>
          <cell r="C2736">
            <v>97.8</v>
          </cell>
          <cell r="D2736">
            <v>12500</v>
          </cell>
          <cell r="E2736">
            <v>406.4</v>
          </cell>
          <cell r="G2736">
            <v>10</v>
          </cell>
          <cell r="H2736">
            <v>10</v>
          </cell>
          <cell r="I2736">
            <v>10</v>
          </cell>
          <cell r="K2736">
            <v>40.6</v>
          </cell>
          <cell r="L2736">
            <v>40.6</v>
          </cell>
          <cell r="M2736">
            <v>245000000</v>
          </cell>
          <cell r="N2736">
            <v>1570000</v>
          </cell>
          <cell r="O2736">
            <v>1200000</v>
          </cell>
          <cell r="P2736">
            <v>140</v>
          </cell>
          <cell r="Q2736">
            <v>245000000</v>
          </cell>
          <cell r="R2736">
            <v>1570000</v>
          </cell>
          <cell r="S2736">
            <v>1200000</v>
          </cell>
          <cell r="T2736">
            <v>140</v>
          </cell>
          <cell r="U2736">
            <v>490000000</v>
          </cell>
        </row>
        <row r="2737">
          <cell r="B2737" t="str">
            <v>CHS 	406.4	 x 	11</v>
          </cell>
          <cell r="C2737">
            <v>107</v>
          </cell>
          <cell r="D2737">
            <v>13700</v>
          </cell>
          <cell r="E2737">
            <v>406.4</v>
          </cell>
          <cell r="G2737">
            <v>11</v>
          </cell>
          <cell r="H2737">
            <v>11</v>
          </cell>
          <cell r="I2737">
            <v>11</v>
          </cell>
          <cell r="K2737">
            <v>36.9</v>
          </cell>
          <cell r="L2737">
            <v>36.9</v>
          </cell>
          <cell r="M2737">
            <v>267000000</v>
          </cell>
          <cell r="N2737">
            <v>1720000</v>
          </cell>
          <cell r="O2737">
            <v>1320000</v>
          </cell>
          <cell r="P2737">
            <v>140</v>
          </cell>
          <cell r="Q2737">
            <v>267000000</v>
          </cell>
          <cell r="R2737">
            <v>1720000</v>
          </cell>
          <cell r="S2737">
            <v>1320000</v>
          </cell>
          <cell r="T2737">
            <v>140</v>
          </cell>
          <cell r="U2737">
            <v>534000000</v>
          </cell>
        </row>
        <row r="2738">
          <cell r="B2738" t="str">
            <v>CHS 	406.4	 x 	12.5</v>
          </cell>
          <cell r="C2738">
            <v>121</v>
          </cell>
          <cell r="D2738">
            <v>15500</v>
          </cell>
          <cell r="E2738">
            <v>406.4</v>
          </cell>
          <cell r="G2738">
            <v>12.5</v>
          </cell>
          <cell r="H2738">
            <v>12.5</v>
          </cell>
          <cell r="I2738">
            <v>12.5</v>
          </cell>
          <cell r="K2738">
            <v>32.5</v>
          </cell>
          <cell r="L2738">
            <v>32.5</v>
          </cell>
          <cell r="M2738">
            <v>300000000</v>
          </cell>
          <cell r="N2738">
            <v>1940000</v>
          </cell>
          <cell r="O2738">
            <v>1480000</v>
          </cell>
          <cell r="P2738">
            <v>139</v>
          </cell>
          <cell r="Q2738">
            <v>300000000</v>
          </cell>
          <cell r="R2738">
            <v>1940000</v>
          </cell>
          <cell r="S2738">
            <v>1480000</v>
          </cell>
          <cell r="T2738">
            <v>139</v>
          </cell>
          <cell r="U2738">
            <v>601000000</v>
          </cell>
        </row>
        <row r="2739">
          <cell r="B2739" t="str">
            <v>CHS 	406.4	 x 	14.2</v>
          </cell>
          <cell r="C2739">
            <v>137</v>
          </cell>
          <cell r="D2739">
            <v>17500</v>
          </cell>
          <cell r="E2739">
            <v>406.4</v>
          </cell>
          <cell r="G2739">
            <v>14.2</v>
          </cell>
          <cell r="H2739">
            <v>14.2</v>
          </cell>
          <cell r="I2739">
            <v>14.2</v>
          </cell>
          <cell r="K2739">
            <v>28.6</v>
          </cell>
          <cell r="L2739">
            <v>28.6</v>
          </cell>
          <cell r="M2739">
            <v>337000000</v>
          </cell>
          <cell r="N2739">
            <v>2180000</v>
          </cell>
          <cell r="O2739">
            <v>1660000</v>
          </cell>
          <cell r="P2739">
            <v>139</v>
          </cell>
          <cell r="Q2739">
            <v>337000000</v>
          </cell>
          <cell r="R2739">
            <v>2180000</v>
          </cell>
          <cell r="S2739">
            <v>1660000</v>
          </cell>
          <cell r="T2739">
            <v>139</v>
          </cell>
          <cell r="U2739">
            <v>674000000</v>
          </cell>
        </row>
        <row r="2740">
          <cell r="B2740" t="str">
            <v>CHS 	406.4	 x 	16</v>
          </cell>
          <cell r="C2740">
            <v>154</v>
          </cell>
          <cell r="D2740">
            <v>19600</v>
          </cell>
          <cell r="E2740">
            <v>406.4</v>
          </cell>
          <cell r="G2740">
            <v>16</v>
          </cell>
          <cell r="H2740">
            <v>16</v>
          </cell>
          <cell r="I2740">
            <v>16</v>
          </cell>
          <cell r="K2740">
            <v>25.4</v>
          </cell>
          <cell r="L2740">
            <v>25.4</v>
          </cell>
          <cell r="M2740">
            <v>374000000</v>
          </cell>
          <cell r="N2740">
            <v>2440000</v>
          </cell>
          <cell r="O2740">
            <v>1840000</v>
          </cell>
          <cell r="P2740">
            <v>138</v>
          </cell>
          <cell r="Q2740">
            <v>374000000</v>
          </cell>
          <cell r="R2740">
            <v>2440000</v>
          </cell>
          <cell r="S2740">
            <v>1840000</v>
          </cell>
          <cell r="T2740">
            <v>138</v>
          </cell>
          <cell r="U2740">
            <v>749000000</v>
          </cell>
        </row>
        <row r="2741">
          <cell r="B2741" t="str">
            <v>CHS 	457	 x 	10</v>
          </cell>
          <cell r="C2741">
            <v>110</v>
          </cell>
          <cell r="D2741">
            <v>14000</v>
          </cell>
          <cell r="E2741">
            <v>457</v>
          </cell>
          <cell r="G2741">
            <v>10</v>
          </cell>
          <cell r="H2741">
            <v>10</v>
          </cell>
          <cell r="I2741">
            <v>10</v>
          </cell>
          <cell r="K2741">
            <v>45.7</v>
          </cell>
          <cell r="L2741">
            <v>45.7</v>
          </cell>
          <cell r="M2741">
            <v>351000000</v>
          </cell>
          <cell r="N2741">
            <v>2000000</v>
          </cell>
          <cell r="O2741">
            <v>1540000</v>
          </cell>
          <cell r="P2741">
            <v>158</v>
          </cell>
          <cell r="Q2741">
            <v>351000000</v>
          </cell>
          <cell r="R2741">
            <v>2000000</v>
          </cell>
          <cell r="S2741">
            <v>1540000</v>
          </cell>
          <cell r="T2741">
            <v>158</v>
          </cell>
          <cell r="U2741">
            <v>702000000</v>
          </cell>
        </row>
        <row r="2742">
          <cell r="B2742" t="str">
            <v>CHS 	457	 x 	11</v>
          </cell>
          <cell r="C2742">
            <v>121</v>
          </cell>
          <cell r="D2742">
            <v>15400</v>
          </cell>
          <cell r="E2742">
            <v>457</v>
          </cell>
          <cell r="G2742">
            <v>11</v>
          </cell>
          <cell r="H2742">
            <v>11</v>
          </cell>
          <cell r="I2742">
            <v>11</v>
          </cell>
          <cell r="K2742">
            <v>41.5</v>
          </cell>
          <cell r="L2742">
            <v>41.5</v>
          </cell>
          <cell r="M2742">
            <v>383000000</v>
          </cell>
          <cell r="N2742">
            <v>2190000</v>
          </cell>
          <cell r="O2742">
            <v>1680000</v>
          </cell>
          <cell r="P2742">
            <v>158</v>
          </cell>
          <cell r="Q2742">
            <v>383000000</v>
          </cell>
          <cell r="R2742">
            <v>2190000</v>
          </cell>
          <cell r="S2742">
            <v>1680000</v>
          </cell>
          <cell r="T2742">
            <v>158</v>
          </cell>
          <cell r="U2742">
            <v>767000000</v>
          </cell>
        </row>
        <row r="2743">
          <cell r="B2743" t="str">
            <v>CHS 	457	 x 	12.5</v>
          </cell>
          <cell r="C2743">
            <v>137</v>
          </cell>
          <cell r="D2743">
            <v>17500</v>
          </cell>
          <cell r="E2743">
            <v>457</v>
          </cell>
          <cell r="G2743">
            <v>12.5</v>
          </cell>
          <cell r="H2743">
            <v>12.5</v>
          </cell>
          <cell r="I2743">
            <v>12.5</v>
          </cell>
          <cell r="K2743">
            <v>36.6</v>
          </cell>
          <cell r="L2743">
            <v>36.6</v>
          </cell>
          <cell r="M2743">
            <v>431000000</v>
          </cell>
          <cell r="N2743">
            <v>2470000</v>
          </cell>
          <cell r="O2743">
            <v>1890000</v>
          </cell>
          <cell r="P2743">
            <v>157</v>
          </cell>
          <cell r="Q2743">
            <v>431000000</v>
          </cell>
          <cell r="R2743">
            <v>2470000</v>
          </cell>
          <cell r="S2743">
            <v>1890000</v>
          </cell>
          <cell r="T2743">
            <v>157</v>
          </cell>
          <cell r="U2743">
            <v>863000000</v>
          </cell>
        </row>
        <row r="2744">
          <cell r="B2744" t="str">
            <v>CHS 	457	 x 	14.2</v>
          </cell>
          <cell r="C2744">
            <v>155</v>
          </cell>
          <cell r="D2744">
            <v>19800</v>
          </cell>
          <cell r="E2744">
            <v>457</v>
          </cell>
          <cell r="G2744">
            <v>14.2</v>
          </cell>
          <cell r="H2744">
            <v>14.2</v>
          </cell>
          <cell r="I2744">
            <v>14.2</v>
          </cell>
          <cell r="K2744">
            <v>32.200000000000003</v>
          </cell>
          <cell r="L2744">
            <v>32.200000000000003</v>
          </cell>
          <cell r="M2744">
            <v>485000000</v>
          </cell>
          <cell r="N2744">
            <v>2780000</v>
          </cell>
          <cell r="O2744">
            <v>2120000</v>
          </cell>
          <cell r="P2744">
            <v>157</v>
          </cell>
          <cell r="Q2744">
            <v>485000000</v>
          </cell>
          <cell r="R2744">
            <v>2780000</v>
          </cell>
          <cell r="S2744">
            <v>2120000</v>
          </cell>
          <cell r="T2744">
            <v>157</v>
          </cell>
          <cell r="U2744">
            <v>969000000</v>
          </cell>
        </row>
        <row r="2745">
          <cell r="B2745" t="str">
            <v>CHS 	457	 x 	16</v>
          </cell>
          <cell r="C2745">
            <v>174</v>
          </cell>
          <cell r="D2745">
            <v>22200</v>
          </cell>
          <cell r="E2745">
            <v>457</v>
          </cell>
          <cell r="G2745">
            <v>16</v>
          </cell>
          <cell r="H2745">
            <v>16</v>
          </cell>
          <cell r="I2745">
            <v>16</v>
          </cell>
          <cell r="K2745">
            <v>28.6</v>
          </cell>
          <cell r="L2745">
            <v>28.6</v>
          </cell>
          <cell r="M2745">
            <v>540000000</v>
          </cell>
          <cell r="N2745">
            <v>3110000</v>
          </cell>
          <cell r="O2745">
            <v>2360000</v>
          </cell>
          <cell r="P2745">
            <v>156</v>
          </cell>
          <cell r="Q2745">
            <v>540000000</v>
          </cell>
          <cell r="R2745">
            <v>3110000</v>
          </cell>
          <cell r="S2745">
            <v>2360000</v>
          </cell>
          <cell r="T2745">
            <v>156</v>
          </cell>
          <cell r="U2745">
            <v>1080000000</v>
          </cell>
        </row>
        <row r="2746">
          <cell r="B2746" t="str">
            <v>CHS 	508	 x 	10</v>
          </cell>
          <cell r="C2746">
            <v>123</v>
          </cell>
          <cell r="D2746">
            <v>15600</v>
          </cell>
          <cell r="E2746">
            <v>508</v>
          </cell>
          <cell r="G2746">
            <v>10</v>
          </cell>
          <cell r="H2746">
            <v>10</v>
          </cell>
          <cell r="I2746">
            <v>10</v>
          </cell>
          <cell r="K2746">
            <v>50.8</v>
          </cell>
          <cell r="L2746">
            <v>50.8</v>
          </cell>
          <cell r="M2746">
            <v>485000000</v>
          </cell>
          <cell r="N2746">
            <v>2480000</v>
          </cell>
          <cell r="O2746">
            <v>1910000</v>
          </cell>
          <cell r="P2746">
            <v>176</v>
          </cell>
          <cell r="Q2746">
            <v>485000000</v>
          </cell>
          <cell r="R2746">
            <v>2480000</v>
          </cell>
          <cell r="S2746">
            <v>1910000</v>
          </cell>
          <cell r="T2746">
            <v>176</v>
          </cell>
          <cell r="U2746">
            <v>970000000</v>
          </cell>
        </row>
        <row r="2747">
          <cell r="B2747" t="str">
            <v>CHS 	508	 x 	11</v>
          </cell>
          <cell r="C2747">
            <v>135</v>
          </cell>
          <cell r="D2747">
            <v>17200</v>
          </cell>
          <cell r="E2747">
            <v>508</v>
          </cell>
          <cell r="G2747">
            <v>11</v>
          </cell>
          <cell r="H2747">
            <v>11</v>
          </cell>
          <cell r="I2747">
            <v>11</v>
          </cell>
          <cell r="K2747">
            <v>46.2</v>
          </cell>
          <cell r="L2747">
            <v>46.2</v>
          </cell>
          <cell r="M2747">
            <v>531000000</v>
          </cell>
          <cell r="N2747">
            <v>2720000</v>
          </cell>
          <cell r="O2747">
            <v>2090000</v>
          </cell>
          <cell r="P2747">
            <v>176</v>
          </cell>
          <cell r="Q2747">
            <v>531000000</v>
          </cell>
          <cell r="R2747">
            <v>2720000</v>
          </cell>
          <cell r="S2747">
            <v>2090000</v>
          </cell>
          <cell r="T2747">
            <v>176</v>
          </cell>
          <cell r="U2747">
            <v>1060000000</v>
          </cell>
        </row>
        <row r="2748">
          <cell r="B2748" t="str">
            <v>CHS 	508	 x 	12.5</v>
          </cell>
          <cell r="C2748">
            <v>153</v>
          </cell>
          <cell r="D2748">
            <v>19500</v>
          </cell>
          <cell r="E2748">
            <v>508</v>
          </cell>
          <cell r="G2748">
            <v>12.5</v>
          </cell>
          <cell r="H2748">
            <v>12.5</v>
          </cell>
          <cell r="I2748">
            <v>12.5</v>
          </cell>
          <cell r="K2748">
            <v>40.6</v>
          </cell>
          <cell r="L2748">
            <v>40.6</v>
          </cell>
          <cell r="M2748">
            <v>598000000</v>
          </cell>
          <cell r="N2748">
            <v>3070000</v>
          </cell>
          <cell r="O2748">
            <v>2350000</v>
          </cell>
          <cell r="P2748">
            <v>175</v>
          </cell>
          <cell r="Q2748">
            <v>598000000</v>
          </cell>
          <cell r="R2748">
            <v>3070000</v>
          </cell>
          <cell r="S2748">
            <v>2350000</v>
          </cell>
          <cell r="T2748">
            <v>175</v>
          </cell>
          <cell r="U2748">
            <v>1200000000</v>
          </cell>
        </row>
        <row r="2749">
          <cell r="B2749" t="str">
            <v>CHS 	508	 x 	14.2</v>
          </cell>
          <cell r="C2749">
            <v>173</v>
          </cell>
          <cell r="D2749">
            <v>22000</v>
          </cell>
          <cell r="E2749">
            <v>508</v>
          </cell>
          <cell r="G2749">
            <v>14.2</v>
          </cell>
          <cell r="H2749">
            <v>14.2</v>
          </cell>
          <cell r="I2749">
            <v>14.2</v>
          </cell>
          <cell r="K2749">
            <v>35.799999999999997</v>
          </cell>
          <cell r="L2749">
            <v>35.799999999999997</v>
          </cell>
          <cell r="M2749">
            <v>672000000</v>
          </cell>
          <cell r="N2749">
            <v>3460000</v>
          </cell>
          <cell r="O2749">
            <v>2650000</v>
          </cell>
          <cell r="P2749">
            <v>175</v>
          </cell>
          <cell r="Q2749">
            <v>672000000</v>
          </cell>
          <cell r="R2749">
            <v>3460000</v>
          </cell>
          <cell r="S2749">
            <v>2650000</v>
          </cell>
          <cell r="T2749">
            <v>175</v>
          </cell>
          <cell r="U2749">
            <v>1340000000</v>
          </cell>
        </row>
        <row r="2750">
          <cell r="B2750" t="str">
            <v>CHS 	508	 x 	16</v>
          </cell>
          <cell r="C2750">
            <v>194</v>
          </cell>
          <cell r="D2750">
            <v>24700</v>
          </cell>
          <cell r="E2750">
            <v>508</v>
          </cell>
          <cell r="G2750">
            <v>16</v>
          </cell>
          <cell r="H2750">
            <v>16</v>
          </cell>
          <cell r="I2750">
            <v>16</v>
          </cell>
          <cell r="K2750">
            <v>31.8</v>
          </cell>
          <cell r="L2750">
            <v>31.8</v>
          </cell>
          <cell r="M2750">
            <v>749000000</v>
          </cell>
          <cell r="N2750">
            <v>3870000</v>
          </cell>
          <cell r="O2750">
            <v>2950000</v>
          </cell>
          <cell r="P2750">
            <v>174</v>
          </cell>
          <cell r="Q2750">
            <v>749000000</v>
          </cell>
          <cell r="R2750">
            <v>3870000</v>
          </cell>
          <cell r="S2750">
            <v>2950000</v>
          </cell>
          <cell r="T2750">
            <v>174</v>
          </cell>
          <cell r="U2750">
            <v>1500000000</v>
          </cell>
        </row>
        <row r="2751">
          <cell r="B2751" t="str">
            <v>SHS 40 x 40 x 2.9</v>
          </cell>
          <cell r="C2751">
            <v>3.31</v>
          </cell>
          <cell r="D2751">
            <v>421</v>
          </cell>
          <cell r="E2751">
            <v>40</v>
          </cell>
          <cell r="F2751">
            <v>40</v>
          </cell>
          <cell r="G2751">
            <v>2.9</v>
          </cell>
          <cell r="H2751">
            <v>2.9</v>
          </cell>
          <cell r="I2751">
            <v>2.9</v>
          </cell>
          <cell r="K2751">
            <v>10.8</v>
          </cell>
          <cell r="L2751">
            <v>10.8</v>
          </cell>
          <cell r="M2751">
            <v>95399.999999999985</v>
          </cell>
          <cell r="N2751">
            <v>5810</v>
          </cell>
          <cell r="O2751">
            <v>4770</v>
          </cell>
          <cell r="P2751">
            <v>15</v>
          </cell>
          <cell r="Q2751">
            <v>95399.999999999985</v>
          </cell>
          <cell r="R2751">
            <v>5810</v>
          </cell>
          <cell r="S2751">
            <v>4770</v>
          </cell>
          <cell r="T2751">
            <v>15</v>
          </cell>
          <cell r="U2751">
            <v>153000</v>
          </cell>
        </row>
        <row r="2752">
          <cell r="B2752" t="str">
            <v>SHS 40 x 40 x 3</v>
          </cell>
          <cell r="C2752">
            <v>3.41</v>
          </cell>
          <cell r="D2752">
            <v>434</v>
          </cell>
          <cell r="E2752">
            <v>40</v>
          </cell>
          <cell r="F2752">
            <v>40</v>
          </cell>
          <cell r="G2752">
            <v>3</v>
          </cell>
          <cell r="H2752">
            <v>3</v>
          </cell>
          <cell r="I2752">
            <v>3</v>
          </cell>
          <cell r="K2752">
            <v>10.3</v>
          </cell>
          <cell r="L2752">
            <v>10.3</v>
          </cell>
          <cell r="M2752">
            <v>97800</v>
          </cell>
          <cell r="N2752">
            <v>5970</v>
          </cell>
          <cell r="O2752">
            <v>4890</v>
          </cell>
          <cell r="P2752">
            <v>15</v>
          </cell>
          <cell r="Q2752">
            <v>97800</v>
          </cell>
          <cell r="R2752">
            <v>5970</v>
          </cell>
          <cell r="S2752">
            <v>4890</v>
          </cell>
          <cell r="T2752">
            <v>15</v>
          </cell>
          <cell r="U2752">
            <v>157000</v>
          </cell>
        </row>
        <row r="2753">
          <cell r="B2753" t="str">
            <v>SHS 40 x 40 x 3.2</v>
          </cell>
          <cell r="C2753">
            <v>3.61</v>
          </cell>
          <cell r="D2753">
            <v>459.99999999999994</v>
          </cell>
          <cell r="E2753">
            <v>40</v>
          </cell>
          <cell r="F2753">
            <v>40</v>
          </cell>
          <cell r="G2753">
            <v>3.2</v>
          </cell>
          <cell r="H2753">
            <v>3.2</v>
          </cell>
          <cell r="I2753">
            <v>3.2</v>
          </cell>
          <cell r="K2753">
            <v>9.5</v>
          </cell>
          <cell r="L2753">
            <v>9.5</v>
          </cell>
          <cell r="M2753">
            <v>102000</v>
          </cell>
          <cell r="N2753">
            <v>6280</v>
          </cell>
          <cell r="O2753">
            <v>5110</v>
          </cell>
          <cell r="P2753">
            <v>14.9</v>
          </cell>
          <cell r="Q2753">
            <v>102000</v>
          </cell>
          <cell r="R2753">
            <v>6280</v>
          </cell>
          <cell r="S2753">
            <v>5110</v>
          </cell>
          <cell r="T2753">
            <v>14.9</v>
          </cell>
          <cell r="U2753">
            <v>165000</v>
          </cell>
        </row>
        <row r="2754">
          <cell r="B2754" t="str">
            <v>SHS 40 x 40 x 3.6</v>
          </cell>
          <cell r="C2754">
            <v>4.01</v>
          </cell>
          <cell r="D2754">
            <v>509.99999999999994</v>
          </cell>
          <cell r="E2754">
            <v>40</v>
          </cell>
          <cell r="F2754">
            <v>40</v>
          </cell>
          <cell r="G2754">
            <v>3.6</v>
          </cell>
          <cell r="H2754">
            <v>3.6</v>
          </cell>
          <cell r="I2754">
            <v>3.6</v>
          </cell>
          <cell r="K2754">
            <v>8.11</v>
          </cell>
          <cell r="L2754">
            <v>8.11</v>
          </cell>
          <cell r="M2754">
            <v>111000</v>
          </cell>
          <cell r="N2754">
            <v>6880</v>
          </cell>
          <cell r="O2754">
            <v>5540</v>
          </cell>
          <cell r="P2754">
            <v>14.7</v>
          </cell>
          <cell r="Q2754">
            <v>111000</v>
          </cell>
          <cell r="R2754">
            <v>6880</v>
          </cell>
          <cell r="S2754">
            <v>5540</v>
          </cell>
          <cell r="T2754">
            <v>14.7</v>
          </cell>
          <cell r="U2754">
            <v>181000</v>
          </cell>
        </row>
        <row r="2755">
          <cell r="B2755" t="str">
            <v>SHS 40 x 40 x 4</v>
          </cell>
          <cell r="C2755">
            <v>4.3899999999999997</v>
          </cell>
          <cell r="D2755">
            <v>559</v>
          </cell>
          <cell r="E2755">
            <v>40</v>
          </cell>
          <cell r="F2755">
            <v>40</v>
          </cell>
          <cell r="G2755">
            <v>4</v>
          </cell>
          <cell r="H2755">
            <v>4</v>
          </cell>
          <cell r="I2755">
            <v>4</v>
          </cell>
          <cell r="K2755">
            <v>7</v>
          </cell>
          <cell r="L2755">
            <v>7</v>
          </cell>
          <cell r="M2755">
            <v>118000</v>
          </cell>
          <cell r="N2755">
            <v>7440</v>
          </cell>
          <cell r="O2755">
            <v>5910</v>
          </cell>
          <cell r="P2755">
            <v>14.5</v>
          </cell>
          <cell r="Q2755">
            <v>118000</v>
          </cell>
          <cell r="R2755">
            <v>7440</v>
          </cell>
          <cell r="S2755">
            <v>5910</v>
          </cell>
          <cell r="T2755">
            <v>14.5</v>
          </cell>
          <cell r="U2755">
            <v>195000</v>
          </cell>
        </row>
        <row r="2756">
          <cell r="B2756" t="str">
            <v>SHS 40 x 40 x 5</v>
          </cell>
          <cell r="C2756">
            <v>5.28</v>
          </cell>
          <cell r="D2756">
            <v>673</v>
          </cell>
          <cell r="E2756">
            <v>40</v>
          </cell>
          <cell r="F2756">
            <v>40</v>
          </cell>
          <cell r="G2756">
            <v>5</v>
          </cell>
          <cell r="H2756">
            <v>5</v>
          </cell>
          <cell r="I2756">
            <v>5</v>
          </cell>
          <cell r="K2756">
            <v>5</v>
          </cell>
          <cell r="L2756">
            <v>5</v>
          </cell>
          <cell r="M2756">
            <v>134000</v>
          </cell>
          <cell r="N2756">
            <v>8660</v>
          </cell>
          <cell r="O2756">
            <v>6680</v>
          </cell>
          <cell r="P2756">
            <v>14.1</v>
          </cell>
          <cell r="Q2756">
            <v>134000</v>
          </cell>
          <cell r="R2756">
            <v>8660</v>
          </cell>
          <cell r="S2756">
            <v>6680</v>
          </cell>
          <cell r="T2756">
            <v>14.1</v>
          </cell>
          <cell r="U2756">
            <v>225000</v>
          </cell>
        </row>
        <row r="2757">
          <cell r="B2757" t="str">
            <v>SHS 40 x 40 x 5.6</v>
          </cell>
          <cell r="C2757">
            <v>5.78</v>
          </cell>
          <cell r="D2757">
            <v>737</v>
          </cell>
          <cell r="E2757">
            <v>40</v>
          </cell>
          <cell r="F2757">
            <v>40</v>
          </cell>
          <cell r="G2757">
            <v>5.6</v>
          </cell>
          <cell r="H2757">
            <v>5.6</v>
          </cell>
          <cell r="I2757">
            <v>5.6</v>
          </cell>
          <cell r="K2757">
            <v>4.1399999999999997</v>
          </cell>
          <cell r="L2757">
            <v>4.1399999999999997</v>
          </cell>
          <cell r="M2757">
            <v>141000</v>
          </cell>
          <cell r="N2757">
            <v>9280</v>
          </cell>
          <cell r="O2757">
            <v>7030</v>
          </cell>
          <cell r="P2757">
            <v>13.799999999999999</v>
          </cell>
          <cell r="Q2757">
            <v>141000</v>
          </cell>
          <cell r="R2757">
            <v>9280</v>
          </cell>
          <cell r="S2757">
            <v>7030</v>
          </cell>
          <cell r="T2757">
            <v>13.799999999999999</v>
          </cell>
          <cell r="U2757">
            <v>240000</v>
          </cell>
        </row>
        <row r="2758">
          <cell r="B2758" t="str">
            <v>SHS 40 x 40 x 6.3</v>
          </cell>
          <cell r="C2758">
            <v>6.33</v>
          </cell>
          <cell r="D2758">
            <v>807</v>
          </cell>
          <cell r="E2758">
            <v>40</v>
          </cell>
          <cell r="F2758">
            <v>40</v>
          </cell>
          <cell r="G2758">
            <v>6.3</v>
          </cell>
          <cell r="H2758">
            <v>6.3</v>
          </cell>
          <cell r="I2758">
            <v>6.3</v>
          </cell>
          <cell r="K2758">
            <v>3.35</v>
          </cell>
          <cell r="L2758">
            <v>3.35</v>
          </cell>
          <cell r="M2758">
            <v>147000</v>
          </cell>
          <cell r="N2758">
            <v>9900</v>
          </cell>
          <cell r="O2758">
            <v>7340</v>
          </cell>
          <cell r="P2758">
            <v>13.5</v>
          </cell>
          <cell r="Q2758">
            <v>147000</v>
          </cell>
          <cell r="R2758">
            <v>9900</v>
          </cell>
          <cell r="S2758">
            <v>7340</v>
          </cell>
          <cell r="T2758">
            <v>13.5</v>
          </cell>
          <cell r="U2758">
            <v>254000</v>
          </cell>
        </row>
        <row r="2759">
          <cell r="B2759" t="str">
            <v>SHS 50 x 50 x 2.9</v>
          </cell>
          <cell r="C2759">
            <v>4.22</v>
          </cell>
          <cell r="D2759">
            <v>537</v>
          </cell>
          <cell r="E2759">
            <v>50</v>
          </cell>
          <cell r="F2759">
            <v>50</v>
          </cell>
          <cell r="G2759">
            <v>2.9</v>
          </cell>
          <cell r="H2759">
            <v>2.9</v>
          </cell>
          <cell r="I2759">
            <v>2.9</v>
          </cell>
          <cell r="K2759">
            <v>14.2</v>
          </cell>
          <cell r="L2759">
            <v>14.2</v>
          </cell>
          <cell r="M2759">
            <v>197000</v>
          </cell>
          <cell r="N2759">
            <v>9430</v>
          </cell>
          <cell r="O2759">
            <v>7870</v>
          </cell>
          <cell r="P2759">
            <v>19.099999999999998</v>
          </cell>
          <cell r="Q2759">
            <v>197000</v>
          </cell>
          <cell r="R2759">
            <v>9430</v>
          </cell>
          <cell r="S2759">
            <v>7870</v>
          </cell>
          <cell r="T2759">
            <v>19.099999999999998</v>
          </cell>
          <cell r="U2759">
            <v>312000</v>
          </cell>
        </row>
        <row r="2760">
          <cell r="B2760" t="str">
            <v>SHS 50 x 50 x 3</v>
          </cell>
          <cell r="C2760">
            <v>4.3499999999999996</v>
          </cell>
          <cell r="D2760">
            <v>554</v>
          </cell>
          <cell r="E2760">
            <v>50</v>
          </cell>
          <cell r="F2760">
            <v>50</v>
          </cell>
          <cell r="G2760">
            <v>3</v>
          </cell>
          <cell r="H2760">
            <v>3</v>
          </cell>
          <cell r="I2760">
            <v>3</v>
          </cell>
          <cell r="K2760">
            <v>13.7</v>
          </cell>
          <cell r="L2760">
            <v>13.7</v>
          </cell>
          <cell r="M2760">
            <v>202000</v>
          </cell>
          <cell r="N2760">
            <v>9700</v>
          </cell>
          <cell r="O2760">
            <v>8080</v>
          </cell>
          <cell r="P2760">
            <v>19.099999999999998</v>
          </cell>
          <cell r="Q2760">
            <v>202000</v>
          </cell>
          <cell r="R2760">
            <v>9700</v>
          </cell>
          <cell r="S2760">
            <v>8080</v>
          </cell>
          <cell r="T2760">
            <v>19.099999999999998</v>
          </cell>
          <cell r="U2760">
            <v>321000</v>
          </cell>
        </row>
        <row r="2761">
          <cell r="B2761" t="str">
            <v>SHS 50 x 50 x 3.2</v>
          </cell>
          <cell r="C2761">
            <v>4.62</v>
          </cell>
          <cell r="D2761">
            <v>588</v>
          </cell>
          <cell r="E2761">
            <v>50</v>
          </cell>
          <cell r="F2761">
            <v>50</v>
          </cell>
          <cell r="G2761">
            <v>3.2</v>
          </cell>
          <cell r="H2761">
            <v>3.2</v>
          </cell>
          <cell r="I2761">
            <v>3.2</v>
          </cell>
          <cell r="K2761">
            <v>12.6</v>
          </cell>
          <cell r="L2761">
            <v>12.6</v>
          </cell>
          <cell r="M2761">
            <v>212000</v>
          </cell>
          <cell r="N2761">
            <v>10200</v>
          </cell>
          <cell r="O2761">
            <v>8490</v>
          </cell>
          <cell r="P2761">
            <v>19</v>
          </cell>
          <cell r="Q2761">
            <v>212000</v>
          </cell>
          <cell r="R2761">
            <v>10200</v>
          </cell>
          <cell r="S2761">
            <v>8490</v>
          </cell>
          <cell r="T2761">
            <v>19</v>
          </cell>
          <cell r="U2761">
            <v>338000</v>
          </cell>
        </row>
        <row r="2762">
          <cell r="B2762" t="str">
            <v>SHS 50 x 50 x 3.6</v>
          </cell>
          <cell r="C2762">
            <v>5.14</v>
          </cell>
          <cell r="D2762">
            <v>654</v>
          </cell>
          <cell r="E2762">
            <v>50</v>
          </cell>
          <cell r="F2762">
            <v>50</v>
          </cell>
          <cell r="G2762">
            <v>3.6</v>
          </cell>
          <cell r="H2762">
            <v>3.6</v>
          </cell>
          <cell r="I2762">
            <v>3.6</v>
          </cell>
          <cell r="K2762">
            <v>10.9</v>
          </cell>
          <cell r="L2762">
            <v>10.9</v>
          </cell>
          <cell r="M2762">
            <v>232000</v>
          </cell>
          <cell r="N2762">
            <v>11300</v>
          </cell>
          <cell r="O2762">
            <v>9270</v>
          </cell>
          <cell r="P2762">
            <v>18.799999999999997</v>
          </cell>
          <cell r="Q2762">
            <v>232000</v>
          </cell>
          <cell r="R2762">
            <v>11300</v>
          </cell>
          <cell r="S2762">
            <v>9270</v>
          </cell>
          <cell r="T2762">
            <v>18.799999999999997</v>
          </cell>
          <cell r="U2762">
            <v>372000</v>
          </cell>
        </row>
        <row r="2763">
          <cell r="B2763" t="str">
            <v>SHS 50 x 50 x 4</v>
          </cell>
          <cell r="C2763">
            <v>5.64</v>
          </cell>
          <cell r="D2763">
            <v>719</v>
          </cell>
          <cell r="E2763">
            <v>50</v>
          </cell>
          <cell r="F2763">
            <v>50</v>
          </cell>
          <cell r="G2763">
            <v>4</v>
          </cell>
          <cell r="H2763">
            <v>4</v>
          </cell>
          <cell r="I2763">
            <v>4</v>
          </cell>
          <cell r="K2763">
            <v>9.5</v>
          </cell>
          <cell r="L2763">
            <v>9.5</v>
          </cell>
          <cell r="M2763">
            <v>250000</v>
          </cell>
          <cell r="N2763">
            <v>12300</v>
          </cell>
          <cell r="O2763">
            <v>9990</v>
          </cell>
          <cell r="P2763">
            <v>18.600000000000001</v>
          </cell>
          <cell r="Q2763">
            <v>250000</v>
          </cell>
          <cell r="R2763">
            <v>12300</v>
          </cell>
          <cell r="S2763">
            <v>9990</v>
          </cell>
          <cell r="T2763">
            <v>18.600000000000001</v>
          </cell>
          <cell r="U2763">
            <v>404000</v>
          </cell>
        </row>
        <row r="2764">
          <cell r="B2764" t="str">
            <v>SHS 50 x 50 x 5</v>
          </cell>
          <cell r="C2764">
            <v>6.85</v>
          </cell>
          <cell r="D2764">
            <v>873</v>
          </cell>
          <cell r="E2764">
            <v>50</v>
          </cell>
          <cell r="F2764">
            <v>50</v>
          </cell>
          <cell r="G2764">
            <v>5</v>
          </cell>
          <cell r="H2764">
            <v>5</v>
          </cell>
          <cell r="I2764">
            <v>5</v>
          </cell>
          <cell r="K2764">
            <v>7</v>
          </cell>
          <cell r="L2764">
            <v>7</v>
          </cell>
          <cell r="M2764">
            <v>289000</v>
          </cell>
          <cell r="N2764">
            <v>14500</v>
          </cell>
          <cell r="O2764">
            <v>11600</v>
          </cell>
          <cell r="P2764">
            <v>18.2</v>
          </cell>
          <cell r="Q2764">
            <v>289000</v>
          </cell>
          <cell r="R2764">
            <v>14500</v>
          </cell>
          <cell r="S2764">
            <v>11600</v>
          </cell>
          <cell r="T2764">
            <v>18.2</v>
          </cell>
          <cell r="U2764">
            <v>476000</v>
          </cell>
        </row>
        <row r="2765">
          <cell r="B2765" t="str">
            <v>SHS 50 x 50 x 5.6</v>
          </cell>
          <cell r="C2765">
            <v>7.54</v>
          </cell>
          <cell r="D2765">
            <v>961</v>
          </cell>
          <cell r="E2765">
            <v>50</v>
          </cell>
          <cell r="F2765">
            <v>50</v>
          </cell>
          <cell r="G2765">
            <v>5.6</v>
          </cell>
          <cell r="H2765">
            <v>5.6</v>
          </cell>
          <cell r="I2765">
            <v>5.6</v>
          </cell>
          <cell r="K2765">
            <v>5.93</v>
          </cell>
          <cell r="L2765">
            <v>5.93</v>
          </cell>
          <cell r="M2765">
            <v>308000</v>
          </cell>
          <cell r="N2765">
            <v>15700</v>
          </cell>
          <cell r="O2765">
            <v>12300</v>
          </cell>
          <cell r="P2765">
            <v>17.899999999999999</v>
          </cell>
          <cell r="Q2765">
            <v>308000</v>
          </cell>
          <cell r="R2765">
            <v>15700</v>
          </cell>
          <cell r="S2765">
            <v>12300</v>
          </cell>
          <cell r="T2765">
            <v>17.899999999999999</v>
          </cell>
          <cell r="U2765">
            <v>513000</v>
          </cell>
        </row>
        <row r="2766">
          <cell r="B2766" t="str">
            <v>SHS 50 x 50 x 6.3</v>
          </cell>
          <cell r="C2766">
            <v>8.31</v>
          </cell>
          <cell r="D2766">
            <v>1060</v>
          </cell>
          <cell r="E2766">
            <v>50</v>
          </cell>
          <cell r="F2766">
            <v>50</v>
          </cell>
          <cell r="G2766">
            <v>6.3</v>
          </cell>
          <cell r="H2766">
            <v>6.3</v>
          </cell>
          <cell r="I2766">
            <v>6.3</v>
          </cell>
          <cell r="K2766">
            <v>4.9400000000000004</v>
          </cell>
          <cell r="L2766">
            <v>4.9400000000000004</v>
          </cell>
          <cell r="M2766">
            <v>328000</v>
          </cell>
          <cell r="N2766">
            <v>17000</v>
          </cell>
          <cell r="O2766">
            <v>13100</v>
          </cell>
          <cell r="P2766">
            <v>17.600000000000001</v>
          </cell>
          <cell r="Q2766">
            <v>328000</v>
          </cell>
          <cell r="R2766">
            <v>17000</v>
          </cell>
          <cell r="S2766">
            <v>13100</v>
          </cell>
          <cell r="T2766">
            <v>17.600000000000001</v>
          </cell>
          <cell r="U2766">
            <v>552000</v>
          </cell>
        </row>
        <row r="2767">
          <cell r="B2767" t="str">
            <v>SHS 50 x 50 x 7.1</v>
          </cell>
          <cell r="C2767">
            <v>9.14</v>
          </cell>
          <cell r="D2767">
            <v>1160</v>
          </cell>
          <cell r="E2767">
            <v>50</v>
          </cell>
          <cell r="F2767">
            <v>50</v>
          </cell>
          <cell r="G2767">
            <v>7.1</v>
          </cell>
          <cell r="H2767">
            <v>7.1</v>
          </cell>
          <cell r="I2767">
            <v>7.1</v>
          </cell>
          <cell r="K2767">
            <v>4.04</v>
          </cell>
          <cell r="L2767">
            <v>4.04</v>
          </cell>
          <cell r="M2767">
            <v>345000</v>
          </cell>
          <cell r="N2767">
            <v>18300</v>
          </cell>
          <cell r="O2767">
            <v>13800</v>
          </cell>
          <cell r="P2767">
            <v>17.2</v>
          </cell>
          <cell r="Q2767">
            <v>345000</v>
          </cell>
          <cell r="R2767">
            <v>18300</v>
          </cell>
          <cell r="S2767">
            <v>13800</v>
          </cell>
          <cell r="T2767">
            <v>17.2</v>
          </cell>
          <cell r="U2767">
            <v>589000</v>
          </cell>
        </row>
        <row r="2768">
          <cell r="B2768" t="str">
            <v>SHS 50 x 50 x 8</v>
          </cell>
          <cell r="C2768">
            <v>10</v>
          </cell>
          <cell r="D2768">
            <v>1280</v>
          </cell>
          <cell r="E2768">
            <v>50</v>
          </cell>
          <cell r="F2768">
            <v>50</v>
          </cell>
          <cell r="G2768">
            <v>8</v>
          </cell>
          <cell r="H2768">
            <v>8</v>
          </cell>
          <cell r="I2768">
            <v>8</v>
          </cell>
          <cell r="K2768">
            <v>3.25</v>
          </cell>
          <cell r="L2768">
            <v>3.25</v>
          </cell>
          <cell r="M2768">
            <v>360000</v>
          </cell>
          <cell r="N2768">
            <v>19500</v>
          </cell>
          <cell r="O2768">
            <v>14400</v>
          </cell>
          <cell r="P2768">
            <v>16.8</v>
          </cell>
          <cell r="Q2768">
            <v>360000</v>
          </cell>
          <cell r="R2768">
            <v>19500</v>
          </cell>
          <cell r="S2768">
            <v>14400</v>
          </cell>
          <cell r="T2768">
            <v>16.8</v>
          </cell>
          <cell r="U2768">
            <v>623000</v>
          </cell>
        </row>
        <row r="2769">
          <cell r="B2769" t="str">
            <v>SHS 60 x 60 x 2.9</v>
          </cell>
          <cell r="C2769">
            <v>5.13</v>
          </cell>
          <cell r="D2769">
            <v>653</v>
          </cell>
          <cell r="E2769">
            <v>60</v>
          </cell>
          <cell r="F2769">
            <v>60</v>
          </cell>
          <cell r="G2769">
            <v>2.9</v>
          </cell>
          <cell r="H2769">
            <v>2.9</v>
          </cell>
          <cell r="I2769">
            <v>2.9</v>
          </cell>
          <cell r="K2769">
            <v>17.7</v>
          </cell>
          <cell r="L2769">
            <v>17.7</v>
          </cell>
          <cell r="M2769">
            <v>352000</v>
          </cell>
          <cell r="N2769">
            <v>13900</v>
          </cell>
          <cell r="O2769">
            <v>11700</v>
          </cell>
          <cell r="P2769">
            <v>23.2</v>
          </cell>
          <cell r="Q2769">
            <v>352000</v>
          </cell>
          <cell r="R2769">
            <v>13900</v>
          </cell>
          <cell r="S2769">
            <v>11700</v>
          </cell>
          <cell r="T2769">
            <v>23.2</v>
          </cell>
          <cell r="U2769">
            <v>553000</v>
          </cell>
        </row>
        <row r="2770">
          <cell r="B2770" t="str">
            <v>SHS 60 x 60 x 3</v>
          </cell>
          <cell r="C2770">
            <v>5.29</v>
          </cell>
          <cell r="D2770">
            <v>674</v>
          </cell>
          <cell r="E2770">
            <v>60</v>
          </cell>
          <cell r="F2770">
            <v>60</v>
          </cell>
          <cell r="G2770">
            <v>3</v>
          </cell>
          <cell r="H2770">
            <v>3</v>
          </cell>
          <cell r="I2770">
            <v>3</v>
          </cell>
          <cell r="K2770">
            <v>17</v>
          </cell>
          <cell r="L2770">
            <v>17</v>
          </cell>
          <cell r="M2770">
            <v>362000</v>
          </cell>
          <cell r="N2770">
            <v>14300</v>
          </cell>
          <cell r="O2770">
            <v>12100</v>
          </cell>
          <cell r="P2770">
            <v>23.2</v>
          </cell>
          <cell r="Q2770">
            <v>362000</v>
          </cell>
          <cell r="R2770">
            <v>14300</v>
          </cell>
          <cell r="S2770">
            <v>12100</v>
          </cell>
          <cell r="T2770">
            <v>23.2</v>
          </cell>
          <cell r="U2770">
            <v>569000</v>
          </cell>
        </row>
        <row r="2771">
          <cell r="B2771" t="str">
            <v>SHS 60 x 60 x 3.2</v>
          </cell>
          <cell r="C2771">
            <v>5.62</v>
          </cell>
          <cell r="D2771">
            <v>716</v>
          </cell>
          <cell r="E2771">
            <v>60</v>
          </cell>
          <cell r="F2771">
            <v>60</v>
          </cell>
          <cell r="G2771">
            <v>3.2</v>
          </cell>
          <cell r="H2771">
            <v>3.2</v>
          </cell>
          <cell r="I2771">
            <v>3.2</v>
          </cell>
          <cell r="K2771">
            <v>15.8</v>
          </cell>
          <cell r="L2771">
            <v>15.8</v>
          </cell>
          <cell r="M2771">
            <v>382000</v>
          </cell>
          <cell r="N2771">
            <v>15200</v>
          </cell>
          <cell r="O2771">
            <v>12700</v>
          </cell>
          <cell r="P2771">
            <v>23.1</v>
          </cell>
          <cell r="Q2771">
            <v>382000</v>
          </cell>
          <cell r="R2771">
            <v>15200</v>
          </cell>
          <cell r="S2771">
            <v>12700</v>
          </cell>
          <cell r="T2771">
            <v>23.1</v>
          </cell>
          <cell r="U2771">
            <v>602000</v>
          </cell>
        </row>
        <row r="2772">
          <cell r="B2772" t="str">
            <v>SHS 60 x 60 x 3.6</v>
          </cell>
          <cell r="C2772">
            <v>6.27</v>
          </cell>
          <cell r="D2772">
            <v>798</v>
          </cell>
          <cell r="E2772">
            <v>60</v>
          </cell>
          <cell r="F2772">
            <v>60</v>
          </cell>
          <cell r="G2772">
            <v>3.6</v>
          </cell>
          <cell r="H2772">
            <v>3.6</v>
          </cell>
          <cell r="I2772">
            <v>3.6</v>
          </cell>
          <cell r="K2772">
            <v>13.7</v>
          </cell>
          <cell r="L2772">
            <v>13.7</v>
          </cell>
          <cell r="M2772">
            <v>419000</v>
          </cell>
          <cell r="N2772">
            <v>16800</v>
          </cell>
          <cell r="O2772">
            <v>14000</v>
          </cell>
          <cell r="P2772">
            <v>22.9</v>
          </cell>
          <cell r="Q2772">
            <v>419000</v>
          </cell>
          <cell r="R2772">
            <v>16800</v>
          </cell>
          <cell r="S2772">
            <v>14000</v>
          </cell>
          <cell r="T2772">
            <v>22.9</v>
          </cell>
          <cell r="U2772">
            <v>665000</v>
          </cell>
        </row>
        <row r="2773">
          <cell r="B2773" t="str">
            <v>SHS 60 x 60 x 4</v>
          </cell>
          <cell r="C2773">
            <v>6.9</v>
          </cell>
          <cell r="D2773">
            <v>878.99999999999989</v>
          </cell>
          <cell r="E2773">
            <v>60</v>
          </cell>
          <cell r="F2773">
            <v>60</v>
          </cell>
          <cell r="G2773">
            <v>4</v>
          </cell>
          <cell r="H2773">
            <v>4</v>
          </cell>
          <cell r="I2773">
            <v>4</v>
          </cell>
          <cell r="K2773">
            <v>12</v>
          </cell>
          <cell r="L2773">
            <v>12</v>
          </cell>
          <cell r="M2773">
            <v>454000</v>
          </cell>
          <cell r="N2773">
            <v>18300</v>
          </cell>
          <cell r="O2773">
            <v>15100</v>
          </cell>
          <cell r="P2773">
            <v>22.7</v>
          </cell>
          <cell r="Q2773">
            <v>454000</v>
          </cell>
          <cell r="R2773">
            <v>18300</v>
          </cell>
          <cell r="S2773">
            <v>15100</v>
          </cell>
          <cell r="T2773">
            <v>22.7</v>
          </cell>
          <cell r="U2773">
            <v>725000</v>
          </cell>
        </row>
        <row r="2774">
          <cell r="B2774" t="str">
            <v>SHS 60 x 60 x 5</v>
          </cell>
          <cell r="C2774">
            <v>8.42</v>
          </cell>
          <cell r="D2774">
            <v>1070</v>
          </cell>
          <cell r="E2774">
            <v>60</v>
          </cell>
          <cell r="F2774">
            <v>60</v>
          </cell>
          <cell r="G2774">
            <v>5</v>
          </cell>
          <cell r="H2774">
            <v>5</v>
          </cell>
          <cell r="I2774">
            <v>5</v>
          </cell>
          <cell r="K2774">
            <v>9</v>
          </cell>
          <cell r="L2774">
            <v>9</v>
          </cell>
          <cell r="M2774">
            <v>533000</v>
          </cell>
          <cell r="N2774">
            <v>21900</v>
          </cell>
          <cell r="O2774">
            <v>17800</v>
          </cell>
          <cell r="P2774">
            <v>22.3</v>
          </cell>
          <cell r="Q2774">
            <v>533000</v>
          </cell>
          <cell r="R2774">
            <v>21900</v>
          </cell>
          <cell r="S2774">
            <v>17800</v>
          </cell>
          <cell r="T2774">
            <v>22.3</v>
          </cell>
          <cell r="U2774">
            <v>864000</v>
          </cell>
        </row>
        <row r="2775">
          <cell r="B2775" t="str">
            <v>SHS 60 x 60 x 5.6</v>
          </cell>
          <cell r="C2775">
            <v>9.3000000000000007</v>
          </cell>
          <cell r="D2775">
            <v>1180</v>
          </cell>
          <cell r="E2775">
            <v>60</v>
          </cell>
          <cell r="F2775">
            <v>60</v>
          </cell>
          <cell r="G2775">
            <v>5.6</v>
          </cell>
          <cell r="H2775">
            <v>5.6</v>
          </cell>
          <cell r="I2775">
            <v>5.6</v>
          </cell>
          <cell r="K2775">
            <v>7.71</v>
          </cell>
          <cell r="L2775">
            <v>7.71</v>
          </cell>
          <cell r="M2775">
            <v>574000</v>
          </cell>
          <cell r="N2775">
            <v>23900</v>
          </cell>
          <cell r="O2775">
            <v>19100</v>
          </cell>
          <cell r="P2775">
            <v>22</v>
          </cell>
          <cell r="Q2775">
            <v>574000</v>
          </cell>
          <cell r="R2775">
            <v>23900</v>
          </cell>
          <cell r="S2775">
            <v>19100</v>
          </cell>
          <cell r="T2775">
            <v>22</v>
          </cell>
          <cell r="U2775">
            <v>939000</v>
          </cell>
        </row>
        <row r="2776">
          <cell r="B2776" t="str">
            <v>SHS 60 x 60 x 6.3</v>
          </cell>
          <cell r="C2776">
            <v>10.3</v>
          </cell>
          <cell r="D2776">
            <v>1310</v>
          </cell>
          <cell r="E2776">
            <v>60</v>
          </cell>
          <cell r="F2776">
            <v>60</v>
          </cell>
          <cell r="G2776">
            <v>6.3</v>
          </cell>
          <cell r="H2776">
            <v>6.3</v>
          </cell>
          <cell r="I2776">
            <v>6.3</v>
          </cell>
          <cell r="K2776">
            <v>6.52</v>
          </cell>
          <cell r="L2776">
            <v>6.52</v>
          </cell>
          <cell r="M2776">
            <v>616000</v>
          </cell>
          <cell r="N2776">
            <v>26000</v>
          </cell>
          <cell r="O2776">
            <v>20500</v>
          </cell>
          <cell r="P2776">
            <v>21.7</v>
          </cell>
          <cell r="Q2776">
            <v>616000</v>
          </cell>
          <cell r="R2776">
            <v>26000</v>
          </cell>
          <cell r="S2776">
            <v>20500</v>
          </cell>
          <cell r="T2776">
            <v>21.7</v>
          </cell>
          <cell r="U2776">
            <v>1020000</v>
          </cell>
        </row>
        <row r="2777">
          <cell r="B2777" t="str">
            <v>SHS 60 x 60 x 7.1</v>
          </cell>
          <cell r="C2777">
            <v>11.4</v>
          </cell>
          <cell r="D2777">
            <v>1450</v>
          </cell>
          <cell r="E2777">
            <v>60</v>
          </cell>
          <cell r="F2777">
            <v>60</v>
          </cell>
          <cell r="G2777">
            <v>7.1</v>
          </cell>
          <cell r="H2777">
            <v>7.1</v>
          </cell>
          <cell r="I2777">
            <v>7.1</v>
          </cell>
          <cell r="K2777">
            <v>5.45</v>
          </cell>
          <cell r="L2777">
            <v>5.45</v>
          </cell>
          <cell r="M2777">
            <v>658000</v>
          </cell>
          <cell r="N2777">
            <v>28200</v>
          </cell>
          <cell r="O2777">
            <v>21900</v>
          </cell>
          <cell r="P2777">
            <v>21.299999999999997</v>
          </cell>
          <cell r="Q2777">
            <v>658000</v>
          </cell>
          <cell r="R2777">
            <v>28200</v>
          </cell>
          <cell r="S2777">
            <v>21900</v>
          </cell>
          <cell r="T2777">
            <v>21.299999999999997</v>
          </cell>
          <cell r="U2777">
            <v>1100000</v>
          </cell>
        </row>
        <row r="2778">
          <cell r="B2778" t="str">
            <v>SHS 60 x 60 x 8</v>
          </cell>
          <cell r="C2778">
            <v>12.5</v>
          </cell>
          <cell r="D2778">
            <v>1600</v>
          </cell>
          <cell r="E2778">
            <v>60</v>
          </cell>
          <cell r="F2778">
            <v>60</v>
          </cell>
          <cell r="G2778">
            <v>8</v>
          </cell>
          <cell r="H2778">
            <v>8</v>
          </cell>
          <cell r="I2778">
            <v>8</v>
          </cell>
          <cell r="K2778">
            <v>4.5</v>
          </cell>
          <cell r="L2778">
            <v>4.5</v>
          </cell>
          <cell r="M2778">
            <v>697000</v>
          </cell>
          <cell r="N2778">
            <v>30400</v>
          </cell>
          <cell r="O2778">
            <v>23200</v>
          </cell>
          <cell r="P2778">
            <v>20.9</v>
          </cell>
          <cell r="Q2778">
            <v>697000</v>
          </cell>
          <cell r="R2778">
            <v>30400</v>
          </cell>
          <cell r="S2778">
            <v>23200</v>
          </cell>
          <cell r="T2778">
            <v>20.9</v>
          </cell>
          <cell r="U2778">
            <v>1180000</v>
          </cell>
        </row>
        <row r="2779">
          <cell r="B2779" t="str">
            <v>SHS 70 x 70 x 3</v>
          </cell>
          <cell r="C2779">
            <v>6.24</v>
          </cell>
          <cell r="D2779">
            <v>794</v>
          </cell>
          <cell r="E2779">
            <v>70</v>
          </cell>
          <cell r="F2779">
            <v>70</v>
          </cell>
          <cell r="G2779">
            <v>3</v>
          </cell>
          <cell r="H2779">
            <v>3</v>
          </cell>
          <cell r="I2779">
            <v>3</v>
          </cell>
          <cell r="K2779">
            <v>20.3</v>
          </cell>
          <cell r="L2779">
            <v>20.3</v>
          </cell>
          <cell r="M2779">
            <v>590000</v>
          </cell>
          <cell r="N2779">
            <v>19900</v>
          </cell>
          <cell r="O2779">
            <v>16900</v>
          </cell>
          <cell r="P2779">
            <v>27.3</v>
          </cell>
          <cell r="Q2779">
            <v>590000</v>
          </cell>
          <cell r="R2779">
            <v>19900</v>
          </cell>
          <cell r="S2779">
            <v>16900</v>
          </cell>
          <cell r="T2779">
            <v>27.3</v>
          </cell>
          <cell r="U2779">
            <v>922000</v>
          </cell>
        </row>
        <row r="2780">
          <cell r="B2780" t="str">
            <v>SHS 70 x 70 x 3.2</v>
          </cell>
          <cell r="C2780">
            <v>6.63</v>
          </cell>
          <cell r="D2780">
            <v>844</v>
          </cell>
          <cell r="E2780">
            <v>70</v>
          </cell>
          <cell r="F2780">
            <v>70</v>
          </cell>
          <cell r="G2780">
            <v>3.2</v>
          </cell>
          <cell r="H2780">
            <v>3.2</v>
          </cell>
          <cell r="I2780">
            <v>3.2</v>
          </cell>
          <cell r="K2780">
            <v>18.899999999999999</v>
          </cell>
          <cell r="L2780">
            <v>18.899999999999999</v>
          </cell>
          <cell r="M2780">
            <v>623000</v>
          </cell>
          <cell r="N2780">
            <v>21000</v>
          </cell>
          <cell r="O2780">
            <v>17800</v>
          </cell>
          <cell r="P2780">
            <v>27.200000000000003</v>
          </cell>
          <cell r="Q2780">
            <v>623000</v>
          </cell>
          <cell r="R2780">
            <v>21000</v>
          </cell>
          <cell r="S2780">
            <v>17800</v>
          </cell>
          <cell r="T2780">
            <v>27.200000000000003</v>
          </cell>
          <cell r="U2780">
            <v>976000</v>
          </cell>
        </row>
        <row r="2781">
          <cell r="B2781" t="str">
            <v>SHS 70 x 70 x 3.6</v>
          </cell>
          <cell r="C2781">
            <v>7.4</v>
          </cell>
          <cell r="D2781">
            <v>942</v>
          </cell>
          <cell r="E2781">
            <v>70</v>
          </cell>
          <cell r="F2781">
            <v>70</v>
          </cell>
          <cell r="G2781">
            <v>3.6</v>
          </cell>
          <cell r="H2781">
            <v>3.6</v>
          </cell>
          <cell r="I2781">
            <v>3.6</v>
          </cell>
          <cell r="K2781">
            <v>16.399999999999999</v>
          </cell>
          <cell r="L2781">
            <v>16.399999999999999</v>
          </cell>
          <cell r="M2781">
            <v>686000</v>
          </cell>
          <cell r="N2781">
            <v>23300</v>
          </cell>
          <cell r="O2781">
            <v>19600</v>
          </cell>
          <cell r="P2781">
            <v>27</v>
          </cell>
          <cell r="Q2781">
            <v>686000</v>
          </cell>
          <cell r="R2781">
            <v>23300</v>
          </cell>
          <cell r="S2781">
            <v>19600</v>
          </cell>
          <cell r="T2781">
            <v>27</v>
          </cell>
          <cell r="U2781">
            <v>1080000</v>
          </cell>
        </row>
        <row r="2782">
          <cell r="B2782" t="str">
            <v>SHS 70 x 70 x 4</v>
          </cell>
          <cell r="C2782">
            <v>8.15</v>
          </cell>
          <cell r="D2782">
            <v>1040</v>
          </cell>
          <cell r="E2782">
            <v>70</v>
          </cell>
          <cell r="F2782">
            <v>70</v>
          </cell>
          <cell r="G2782">
            <v>4</v>
          </cell>
          <cell r="H2782">
            <v>4</v>
          </cell>
          <cell r="I2782">
            <v>4</v>
          </cell>
          <cell r="K2782">
            <v>14.5</v>
          </cell>
          <cell r="L2782">
            <v>14.5</v>
          </cell>
          <cell r="M2782">
            <v>747000</v>
          </cell>
          <cell r="N2782">
            <v>25500</v>
          </cell>
          <cell r="O2782">
            <v>21300</v>
          </cell>
          <cell r="P2782">
            <v>26.8</v>
          </cell>
          <cell r="Q2782">
            <v>747000</v>
          </cell>
          <cell r="R2782">
            <v>25500</v>
          </cell>
          <cell r="S2782">
            <v>21300</v>
          </cell>
          <cell r="T2782">
            <v>26.8</v>
          </cell>
          <cell r="U2782">
            <v>1180000</v>
          </cell>
        </row>
        <row r="2783">
          <cell r="B2783" t="str">
            <v>SHS 70 x 70 x 5</v>
          </cell>
          <cell r="C2783">
            <v>9.99</v>
          </cell>
          <cell r="D2783">
            <v>1270</v>
          </cell>
          <cell r="E2783">
            <v>70</v>
          </cell>
          <cell r="F2783">
            <v>70</v>
          </cell>
          <cell r="G2783">
            <v>5</v>
          </cell>
          <cell r="H2783">
            <v>5</v>
          </cell>
          <cell r="I2783">
            <v>5</v>
          </cell>
          <cell r="K2783">
            <v>11</v>
          </cell>
          <cell r="L2783">
            <v>11</v>
          </cell>
          <cell r="M2783">
            <v>885000</v>
          </cell>
          <cell r="N2783">
            <v>30800</v>
          </cell>
          <cell r="O2783">
            <v>25300</v>
          </cell>
          <cell r="P2783">
            <v>26.400000000000002</v>
          </cell>
          <cell r="Q2783">
            <v>885000</v>
          </cell>
          <cell r="R2783">
            <v>30800</v>
          </cell>
          <cell r="S2783">
            <v>25300</v>
          </cell>
          <cell r="T2783">
            <v>26.400000000000002</v>
          </cell>
          <cell r="U2783">
            <v>1420000</v>
          </cell>
        </row>
        <row r="2784">
          <cell r="B2784" t="str">
            <v>SHS 70 x 70 x 5.6</v>
          </cell>
          <cell r="C2784">
            <v>11.1</v>
          </cell>
          <cell r="D2784">
            <v>1410</v>
          </cell>
          <cell r="E2784">
            <v>70</v>
          </cell>
          <cell r="F2784">
            <v>70</v>
          </cell>
          <cell r="G2784">
            <v>5.6</v>
          </cell>
          <cell r="H2784">
            <v>5.6</v>
          </cell>
          <cell r="I2784">
            <v>5.6</v>
          </cell>
          <cell r="K2784">
            <v>9.5</v>
          </cell>
          <cell r="L2784">
            <v>9.5</v>
          </cell>
          <cell r="M2784">
            <v>959000</v>
          </cell>
          <cell r="N2784">
            <v>33700</v>
          </cell>
          <cell r="O2784">
            <v>27400</v>
          </cell>
          <cell r="P2784">
            <v>26.099999999999998</v>
          </cell>
          <cell r="Q2784">
            <v>959000</v>
          </cell>
          <cell r="R2784">
            <v>33700</v>
          </cell>
          <cell r="S2784">
            <v>27400</v>
          </cell>
          <cell r="T2784">
            <v>26.099999999999998</v>
          </cell>
          <cell r="U2784">
            <v>1550000</v>
          </cell>
        </row>
        <row r="2785">
          <cell r="B2785" t="str">
            <v>SHS 70 x 70 x 6.3</v>
          </cell>
          <cell r="C2785">
            <v>12.3</v>
          </cell>
          <cell r="D2785">
            <v>1560</v>
          </cell>
          <cell r="E2785">
            <v>70</v>
          </cell>
          <cell r="F2785">
            <v>70</v>
          </cell>
          <cell r="G2785">
            <v>6.3</v>
          </cell>
          <cell r="H2785">
            <v>6.3</v>
          </cell>
          <cell r="I2785">
            <v>6.3</v>
          </cell>
          <cell r="K2785">
            <v>8.11</v>
          </cell>
          <cell r="L2785">
            <v>8.11</v>
          </cell>
          <cell r="M2785">
            <v>1040000</v>
          </cell>
          <cell r="N2785">
            <v>36900</v>
          </cell>
          <cell r="O2785">
            <v>29700</v>
          </cell>
          <cell r="P2785">
            <v>25.8</v>
          </cell>
          <cell r="Q2785">
            <v>1040000</v>
          </cell>
          <cell r="R2785">
            <v>36900</v>
          </cell>
          <cell r="S2785">
            <v>29700</v>
          </cell>
          <cell r="T2785">
            <v>25.8</v>
          </cell>
          <cell r="U2785">
            <v>1690000</v>
          </cell>
        </row>
        <row r="2786">
          <cell r="B2786" t="str">
            <v>SHS 70 x 70 x 7.1</v>
          </cell>
          <cell r="C2786">
            <v>13.6</v>
          </cell>
          <cell r="D2786">
            <v>1730</v>
          </cell>
          <cell r="E2786">
            <v>70</v>
          </cell>
          <cell r="F2786">
            <v>70</v>
          </cell>
          <cell r="G2786">
            <v>7.1</v>
          </cell>
          <cell r="H2786">
            <v>7.1</v>
          </cell>
          <cell r="I2786">
            <v>7.1</v>
          </cell>
          <cell r="K2786">
            <v>6.86</v>
          </cell>
          <cell r="L2786">
            <v>6.86</v>
          </cell>
          <cell r="M2786">
            <v>1120000</v>
          </cell>
          <cell r="N2786">
            <v>40300</v>
          </cell>
          <cell r="O2786">
            <v>32000</v>
          </cell>
          <cell r="P2786">
            <v>25.4</v>
          </cell>
          <cell r="Q2786">
            <v>1120000</v>
          </cell>
          <cell r="R2786">
            <v>40300</v>
          </cell>
          <cell r="S2786">
            <v>32000</v>
          </cell>
          <cell r="T2786">
            <v>25.4</v>
          </cell>
          <cell r="U2786">
            <v>1850000</v>
          </cell>
        </row>
        <row r="2787">
          <cell r="B2787" t="str">
            <v>SHS 70 x 70 x 8</v>
          </cell>
          <cell r="C2787">
            <v>15</v>
          </cell>
          <cell r="D2787">
            <v>1920</v>
          </cell>
          <cell r="E2787">
            <v>70</v>
          </cell>
          <cell r="F2787">
            <v>70</v>
          </cell>
          <cell r="G2787">
            <v>8</v>
          </cell>
          <cell r="H2787">
            <v>8</v>
          </cell>
          <cell r="I2787">
            <v>8</v>
          </cell>
          <cell r="K2787">
            <v>5.75</v>
          </cell>
          <cell r="L2787">
            <v>5.75</v>
          </cell>
          <cell r="M2787">
            <v>1200000</v>
          </cell>
          <cell r="N2787">
            <v>43800</v>
          </cell>
          <cell r="O2787">
            <v>34200</v>
          </cell>
          <cell r="P2787">
            <v>25</v>
          </cell>
          <cell r="Q2787">
            <v>1200000</v>
          </cell>
          <cell r="R2787">
            <v>43800</v>
          </cell>
          <cell r="S2787">
            <v>34200</v>
          </cell>
          <cell r="T2787">
            <v>25</v>
          </cell>
          <cell r="U2787">
            <v>2000000</v>
          </cell>
        </row>
        <row r="2788">
          <cell r="B2788" t="str">
            <v>SHS 70 x 70 x 8.8</v>
          </cell>
          <cell r="C2788">
            <v>16.3</v>
          </cell>
          <cell r="D2788">
            <v>2070</v>
          </cell>
          <cell r="E2788">
            <v>70</v>
          </cell>
          <cell r="F2788">
            <v>70</v>
          </cell>
          <cell r="G2788">
            <v>8.8000000000000007</v>
          </cell>
          <cell r="H2788">
            <v>8.8000000000000007</v>
          </cell>
          <cell r="I2788">
            <v>8.8000000000000007</v>
          </cell>
          <cell r="K2788">
            <v>4.95</v>
          </cell>
          <cell r="L2788">
            <v>4.95</v>
          </cell>
          <cell r="M2788">
            <v>1260000</v>
          </cell>
          <cell r="N2788">
            <v>46600</v>
          </cell>
          <cell r="O2788">
            <v>35900</v>
          </cell>
          <cell r="P2788">
            <v>24.6</v>
          </cell>
          <cell r="Q2788">
            <v>1260000</v>
          </cell>
          <cell r="R2788">
            <v>46600</v>
          </cell>
          <cell r="S2788">
            <v>35900</v>
          </cell>
          <cell r="T2788">
            <v>24.6</v>
          </cell>
          <cell r="U2788">
            <v>2120000</v>
          </cell>
        </row>
        <row r="2789">
          <cell r="B2789" t="str">
            <v>SHS 80 x 80 x 3.2</v>
          </cell>
          <cell r="C2789">
            <v>7.63</v>
          </cell>
          <cell r="D2789">
            <v>972.00000000000011</v>
          </cell>
          <cell r="E2789">
            <v>80</v>
          </cell>
          <cell r="F2789">
            <v>80</v>
          </cell>
          <cell r="G2789">
            <v>3.2</v>
          </cell>
          <cell r="H2789">
            <v>3.2</v>
          </cell>
          <cell r="I2789">
            <v>3.2</v>
          </cell>
          <cell r="K2789">
            <v>22</v>
          </cell>
          <cell r="L2789">
            <v>22</v>
          </cell>
          <cell r="M2789">
            <v>950000</v>
          </cell>
          <cell r="N2789">
            <v>27900</v>
          </cell>
          <cell r="O2789">
            <v>23700</v>
          </cell>
          <cell r="P2789">
            <v>31.299999999999997</v>
          </cell>
          <cell r="Q2789">
            <v>950000</v>
          </cell>
          <cell r="R2789">
            <v>27900</v>
          </cell>
          <cell r="S2789">
            <v>23700</v>
          </cell>
          <cell r="T2789">
            <v>31.299999999999997</v>
          </cell>
          <cell r="U2789">
            <v>1480000</v>
          </cell>
        </row>
        <row r="2790">
          <cell r="B2790" t="str">
            <v>SHS 80 x 80 x 3.6</v>
          </cell>
          <cell r="C2790">
            <v>8.5299999999999994</v>
          </cell>
          <cell r="D2790">
            <v>1090</v>
          </cell>
          <cell r="E2790">
            <v>80</v>
          </cell>
          <cell r="F2790">
            <v>80</v>
          </cell>
          <cell r="G2790">
            <v>3.6</v>
          </cell>
          <cell r="H2790">
            <v>3.6</v>
          </cell>
          <cell r="I2790">
            <v>3.6</v>
          </cell>
          <cell r="K2790">
            <v>19.2</v>
          </cell>
          <cell r="L2790">
            <v>19.2</v>
          </cell>
          <cell r="M2790">
            <v>1050000</v>
          </cell>
          <cell r="N2790">
            <v>31000</v>
          </cell>
          <cell r="O2790">
            <v>26200</v>
          </cell>
          <cell r="P2790">
            <v>31.099999999999998</v>
          </cell>
          <cell r="Q2790">
            <v>1050000</v>
          </cell>
          <cell r="R2790">
            <v>31000</v>
          </cell>
          <cell r="S2790">
            <v>26200</v>
          </cell>
          <cell r="T2790">
            <v>31.099999999999998</v>
          </cell>
          <cell r="U2790">
            <v>1640000</v>
          </cell>
        </row>
        <row r="2791">
          <cell r="B2791" t="str">
            <v>SHS 80 x 80 x 4</v>
          </cell>
          <cell r="C2791">
            <v>9.41</v>
          </cell>
          <cell r="D2791">
            <v>1200</v>
          </cell>
          <cell r="E2791">
            <v>80</v>
          </cell>
          <cell r="F2791">
            <v>80</v>
          </cell>
          <cell r="G2791">
            <v>4</v>
          </cell>
          <cell r="H2791">
            <v>4</v>
          </cell>
          <cell r="I2791">
            <v>4</v>
          </cell>
          <cell r="K2791">
            <v>17</v>
          </cell>
          <cell r="L2791">
            <v>17</v>
          </cell>
          <cell r="M2791">
            <v>1140000</v>
          </cell>
          <cell r="N2791">
            <v>34000</v>
          </cell>
          <cell r="O2791">
            <v>28600</v>
          </cell>
          <cell r="P2791">
            <v>30.9</v>
          </cell>
          <cell r="Q2791">
            <v>1140000</v>
          </cell>
          <cell r="R2791">
            <v>34000</v>
          </cell>
          <cell r="S2791">
            <v>28600</v>
          </cell>
          <cell r="T2791">
            <v>30.9</v>
          </cell>
          <cell r="U2791">
            <v>1800000</v>
          </cell>
        </row>
        <row r="2792">
          <cell r="B2792" t="str">
            <v>SHS 80 x 80 x 5</v>
          </cell>
          <cell r="C2792">
            <v>11.6</v>
          </cell>
          <cell r="D2792">
            <v>1470</v>
          </cell>
          <cell r="E2792">
            <v>80</v>
          </cell>
          <cell r="F2792">
            <v>80</v>
          </cell>
          <cell r="G2792">
            <v>5</v>
          </cell>
          <cell r="H2792">
            <v>5</v>
          </cell>
          <cell r="I2792">
            <v>5</v>
          </cell>
          <cell r="K2792">
            <v>13</v>
          </cell>
          <cell r="L2792">
            <v>13</v>
          </cell>
          <cell r="M2792">
            <v>1370000</v>
          </cell>
          <cell r="N2792">
            <v>41100</v>
          </cell>
          <cell r="O2792">
            <v>34200</v>
          </cell>
          <cell r="P2792">
            <v>30.5</v>
          </cell>
          <cell r="Q2792">
            <v>1370000</v>
          </cell>
          <cell r="R2792">
            <v>41100</v>
          </cell>
          <cell r="S2792">
            <v>34200</v>
          </cell>
          <cell r="T2792">
            <v>30.5</v>
          </cell>
          <cell r="U2792">
            <v>2170000</v>
          </cell>
        </row>
        <row r="2793">
          <cell r="B2793" t="str">
            <v>SHS 80 x 80 x 5.6</v>
          </cell>
          <cell r="C2793">
            <v>12.8</v>
          </cell>
          <cell r="D2793">
            <v>1630</v>
          </cell>
          <cell r="E2793">
            <v>80</v>
          </cell>
          <cell r="F2793">
            <v>80</v>
          </cell>
          <cell r="G2793">
            <v>5.6</v>
          </cell>
          <cell r="H2793">
            <v>5.6</v>
          </cell>
          <cell r="I2793">
            <v>5.6</v>
          </cell>
          <cell r="K2793">
            <v>11.3</v>
          </cell>
          <cell r="L2793">
            <v>11.3</v>
          </cell>
          <cell r="M2793">
            <v>1490000</v>
          </cell>
          <cell r="N2793">
            <v>45200</v>
          </cell>
          <cell r="O2793">
            <v>37200</v>
          </cell>
          <cell r="P2793">
            <v>30.2</v>
          </cell>
          <cell r="Q2793">
            <v>1490000</v>
          </cell>
          <cell r="R2793">
            <v>45200</v>
          </cell>
          <cell r="S2793">
            <v>37200</v>
          </cell>
          <cell r="T2793">
            <v>30.2</v>
          </cell>
          <cell r="U2793">
            <v>2380000</v>
          </cell>
        </row>
        <row r="2794">
          <cell r="B2794" t="str">
            <v>SHS 80 x 80 x 6.3</v>
          </cell>
          <cell r="C2794">
            <v>14.2</v>
          </cell>
          <cell r="D2794">
            <v>1810.0000000000002</v>
          </cell>
          <cell r="E2794">
            <v>80</v>
          </cell>
          <cell r="F2794">
            <v>80</v>
          </cell>
          <cell r="G2794">
            <v>6.3</v>
          </cell>
          <cell r="H2794">
            <v>6.3</v>
          </cell>
          <cell r="I2794">
            <v>6.3</v>
          </cell>
          <cell r="K2794">
            <v>9.6999999999999993</v>
          </cell>
          <cell r="L2794">
            <v>9.6999999999999993</v>
          </cell>
          <cell r="M2794">
            <v>1620000</v>
          </cell>
          <cell r="N2794">
            <v>49700</v>
          </cell>
          <cell r="O2794">
            <v>40500</v>
          </cell>
          <cell r="P2794">
            <v>29.900000000000002</v>
          </cell>
          <cell r="Q2794">
            <v>1620000</v>
          </cell>
          <cell r="R2794">
            <v>49700</v>
          </cell>
          <cell r="S2794">
            <v>40500</v>
          </cell>
          <cell r="T2794">
            <v>29.900000000000002</v>
          </cell>
          <cell r="U2794">
            <v>2620000</v>
          </cell>
        </row>
        <row r="2795">
          <cell r="B2795" t="str">
            <v>SHS 80 x 80 x 7.1</v>
          </cell>
          <cell r="C2795">
            <v>15.8</v>
          </cell>
          <cell r="D2795">
            <v>2020</v>
          </cell>
          <cell r="E2795">
            <v>80</v>
          </cell>
          <cell r="F2795">
            <v>80</v>
          </cell>
          <cell r="G2795">
            <v>7.1</v>
          </cell>
          <cell r="H2795">
            <v>7.1</v>
          </cell>
          <cell r="I2795">
            <v>7.1</v>
          </cell>
          <cell r="K2795">
            <v>8.27</v>
          </cell>
          <cell r="L2795">
            <v>8.27</v>
          </cell>
          <cell r="M2795">
            <v>1760000</v>
          </cell>
          <cell r="N2795">
            <v>54500</v>
          </cell>
          <cell r="O2795">
            <v>43900</v>
          </cell>
          <cell r="P2795">
            <v>29.5</v>
          </cell>
          <cell r="Q2795">
            <v>1760000</v>
          </cell>
          <cell r="R2795">
            <v>54500</v>
          </cell>
          <cell r="S2795">
            <v>43900</v>
          </cell>
          <cell r="T2795">
            <v>29.5</v>
          </cell>
          <cell r="U2795">
            <v>2860000</v>
          </cell>
        </row>
        <row r="2796">
          <cell r="B2796" t="str">
            <v>SHS 80 x 80 x 8</v>
          </cell>
          <cell r="C2796">
            <v>17.5</v>
          </cell>
          <cell r="D2796">
            <v>2240</v>
          </cell>
          <cell r="E2796">
            <v>80</v>
          </cell>
          <cell r="F2796">
            <v>80</v>
          </cell>
          <cell r="G2796">
            <v>8</v>
          </cell>
          <cell r="H2796">
            <v>8</v>
          </cell>
          <cell r="I2796">
            <v>8</v>
          </cell>
          <cell r="K2796">
            <v>7</v>
          </cell>
          <cell r="L2796">
            <v>7</v>
          </cell>
          <cell r="M2796">
            <v>1890000</v>
          </cell>
          <cell r="N2796">
            <v>59500</v>
          </cell>
          <cell r="O2796">
            <v>47300</v>
          </cell>
          <cell r="P2796">
            <v>29.1</v>
          </cell>
          <cell r="Q2796">
            <v>1890000</v>
          </cell>
          <cell r="R2796">
            <v>59500</v>
          </cell>
          <cell r="S2796">
            <v>47300</v>
          </cell>
          <cell r="T2796">
            <v>29.1</v>
          </cell>
          <cell r="U2796">
            <v>3120000</v>
          </cell>
        </row>
        <row r="2797">
          <cell r="B2797" t="str">
            <v>SHS 80 x 80 x 8.8</v>
          </cell>
          <cell r="C2797">
            <v>19</v>
          </cell>
          <cell r="D2797">
            <v>2420</v>
          </cell>
          <cell r="E2797">
            <v>80</v>
          </cell>
          <cell r="F2797">
            <v>80</v>
          </cell>
          <cell r="G2797">
            <v>8.8000000000000007</v>
          </cell>
          <cell r="H2797">
            <v>8.8000000000000007</v>
          </cell>
          <cell r="I2797">
            <v>8.8000000000000007</v>
          </cell>
          <cell r="K2797">
            <v>6.09</v>
          </cell>
          <cell r="L2797">
            <v>6.09</v>
          </cell>
          <cell r="M2797">
            <v>2000000</v>
          </cell>
          <cell r="N2797">
            <v>63700</v>
          </cell>
          <cell r="O2797">
            <v>50000</v>
          </cell>
          <cell r="P2797">
            <v>28.700000000000003</v>
          </cell>
          <cell r="Q2797">
            <v>2000000</v>
          </cell>
          <cell r="R2797">
            <v>63700</v>
          </cell>
          <cell r="S2797">
            <v>50000</v>
          </cell>
          <cell r="T2797">
            <v>28.700000000000003</v>
          </cell>
          <cell r="U2797">
            <v>3320000</v>
          </cell>
        </row>
        <row r="2798">
          <cell r="B2798" t="str">
            <v>SHS 80 x 80 x 10</v>
          </cell>
          <cell r="C2798">
            <v>21.1</v>
          </cell>
          <cell r="D2798">
            <v>2690</v>
          </cell>
          <cell r="E2798">
            <v>80</v>
          </cell>
          <cell r="F2798">
            <v>80</v>
          </cell>
          <cell r="G2798">
            <v>10</v>
          </cell>
          <cell r="H2798">
            <v>10</v>
          </cell>
          <cell r="I2798">
            <v>10</v>
          </cell>
          <cell r="K2798">
            <v>5</v>
          </cell>
          <cell r="L2798">
            <v>5</v>
          </cell>
          <cell r="M2798">
            <v>2140000</v>
          </cell>
          <cell r="N2798">
            <v>69300</v>
          </cell>
          <cell r="O2798">
            <v>53500</v>
          </cell>
          <cell r="P2798">
            <v>28.2</v>
          </cell>
          <cell r="Q2798">
            <v>2140000</v>
          </cell>
          <cell r="R2798">
            <v>69300</v>
          </cell>
          <cell r="S2798">
            <v>53500</v>
          </cell>
          <cell r="T2798">
            <v>28.2</v>
          </cell>
          <cell r="U2798">
            <v>3600000</v>
          </cell>
        </row>
        <row r="2799">
          <cell r="B2799" t="str">
            <v>SHS 90 x 90 x 3.6</v>
          </cell>
          <cell r="C2799">
            <v>9.66</v>
          </cell>
          <cell r="D2799">
            <v>1230</v>
          </cell>
          <cell r="E2799">
            <v>90</v>
          </cell>
          <cell r="F2799">
            <v>90</v>
          </cell>
          <cell r="G2799">
            <v>3.6</v>
          </cell>
          <cell r="H2799">
            <v>3.6</v>
          </cell>
          <cell r="I2799">
            <v>3.6</v>
          </cell>
          <cell r="K2799">
            <v>22</v>
          </cell>
          <cell r="L2799">
            <v>22</v>
          </cell>
          <cell r="M2799">
            <v>1520000</v>
          </cell>
          <cell r="N2799">
            <v>39700</v>
          </cell>
          <cell r="O2799">
            <v>33800</v>
          </cell>
          <cell r="P2799">
            <v>35.200000000000003</v>
          </cell>
          <cell r="Q2799">
            <v>1520000</v>
          </cell>
          <cell r="R2799">
            <v>39700</v>
          </cell>
          <cell r="S2799">
            <v>33800</v>
          </cell>
          <cell r="T2799">
            <v>35.200000000000003</v>
          </cell>
          <cell r="U2799">
            <v>2370000</v>
          </cell>
        </row>
        <row r="2800">
          <cell r="B2800" t="str">
            <v>SHS 90 x 90 x 4</v>
          </cell>
          <cell r="C2800">
            <v>10.7</v>
          </cell>
          <cell r="D2800">
            <v>1360</v>
          </cell>
          <cell r="E2800">
            <v>90</v>
          </cell>
          <cell r="F2800">
            <v>90</v>
          </cell>
          <cell r="G2800">
            <v>4</v>
          </cell>
          <cell r="H2800">
            <v>4</v>
          </cell>
          <cell r="I2800">
            <v>4</v>
          </cell>
          <cell r="K2800">
            <v>19.5</v>
          </cell>
          <cell r="L2800">
            <v>19.5</v>
          </cell>
          <cell r="M2800">
            <v>1660000</v>
          </cell>
          <cell r="N2800">
            <v>43600</v>
          </cell>
          <cell r="O2800">
            <v>37000</v>
          </cell>
          <cell r="P2800">
            <v>35</v>
          </cell>
          <cell r="Q2800">
            <v>1660000</v>
          </cell>
          <cell r="R2800">
            <v>43600</v>
          </cell>
          <cell r="S2800">
            <v>37000</v>
          </cell>
          <cell r="T2800">
            <v>35</v>
          </cell>
          <cell r="U2800">
            <v>2600000</v>
          </cell>
        </row>
        <row r="2801">
          <cell r="B2801" t="str">
            <v>SHS 90 x 90 x 5</v>
          </cell>
          <cell r="C2801">
            <v>13.1</v>
          </cell>
          <cell r="D2801">
            <v>1670</v>
          </cell>
          <cell r="E2801">
            <v>90</v>
          </cell>
          <cell r="F2801">
            <v>90</v>
          </cell>
          <cell r="G2801">
            <v>5</v>
          </cell>
          <cell r="H2801">
            <v>5</v>
          </cell>
          <cell r="I2801">
            <v>5</v>
          </cell>
          <cell r="K2801">
            <v>15</v>
          </cell>
          <cell r="L2801">
            <v>15</v>
          </cell>
          <cell r="M2801">
            <v>2000000</v>
          </cell>
          <cell r="N2801">
            <v>53000</v>
          </cell>
          <cell r="O2801">
            <v>44400</v>
          </cell>
          <cell r="P2801">
            <v>34.5</v>
          </cell>
          <cell r="Q2801">
            <v>2000000</v>
          </cell>
          <cell r="R2801">
            <v>53000</v>
          </cell>
          <cell r="S2801">
            <v>44400</v>
          </cell>
          <cell r="T2801">
            <v>34.5</v>
          </cell>
          <cell r="U2801">
            <v>3160000</v>
          </cell>
        </row>
        <row r="2802">
          <cell r="B2802" t="str">
            <v>SHS 90 x 90 x 5.6</v>
          </cell>
          <cell r="C2802">
            <v>14.6</v>
          </cell>
          <cell r="D2802">
            <v>1860.0000000000002</v>
          </cell>
          <cell r="E2802">
            <v>90</v>
          </cell>
          <cell r="F2802">
            <v>90</v>
          </cell>
          <cell r="G2802">
            <v>5.6</v>
          </cell>
          <cell r="H2802">
            <v>5.6</v>
          </cell>
          <cell r="I2802">
            <v>5.6</v>
          </cell>
          <cell r="K2802">
            <v>13.1</v>
          </cell>
          <cell r="L2802">
            <v>13.1</v>
          </cell>
          <cell r="M2802">
            <v>2180000</v>
          </cell>
          <cell r="N2802">
            <v>58300</v>
          </cell>
          <cell r="O2802">
            <v>48500</v>
          </cell>
          <cell r="P2802">
            <v>34.300000000000004</v>
          </cell>
          <cell r="Q2802">
            <v>2180000</v>
          </cell>
          <cell r="R2802">
            <v>58300</v>
          </cell>
          <cell r="S2802">
            <v>48500</v>
          </cell>
          <cell r="T2802">
            <v>34.300000000000004</v>
          </cell>
          <cell r="U2802">
            <v>3470000</v>
          </cell>
        </row>
        <row r="2803">
          <cell r="B2803" t="str">
            <v>SHS 90 x 90 x 6.3</v>
          </cell>
          <cell r="C2803">
            <v>16.2</v>
          </cell>
          <cell r="D2803">
            <v>2070</v>
          </cell>
          <cell r="E2803">
            <v>90</v>
          </cell>
          <cell r="F2803">
            <v>90</v>
          </cell>
          <cell r="G2803">
            <v>6.3</v>
          </cell>
          <cell r="H2803">
            <v>6.3</v>
          </cell>
          <cell r="I2803">
            <v>6.3</v>
          </cell>
          <cell r="K2803">
            <v>11.3</v>
          </cell>
          <cell r="L2803">
            <v>11.3</v>
          </cell>
          <cell r="M2803">
            <v>2380000</v>
          </cell>
          <cell r="N2803">
            <v>64300</v>
          </cell>
          <cell r="O2803">
            <v>53000</v>
          </cell>
          <cell r="P2803">
            <v>34</v>
          </cell>
          <cell r="Q2803">
            <v>2380000</v>
          </cell>
          <cell r="R2803">
            <v>64300</v>
          </cell>
          <cell r="S2803">
            <v>53000</v>
          </cell>
          <cell r="T2803">
            <v>34</v>
          </cell>
          <cell r="U2803">
            <v>3820000</v>
          </cell>
        </row>
        <row r="2804">
          <cell r="B2804" t="str">
            <v>SHS 90 x 90 x 7.1</v>
          </cell>
          <cell r="C2804">
            <v>18.100000000000001</v>
          </cell>
          <cell r="D2804">
            <v>2300</v>
          </cell>
          <cell r="E2804">
            <v>90</v>
          </cell>
          <cell r="F2804">
            <v>90</v>
          </cell>
          <cell r="G2804">
            <v>7.1</v>
          </cell>
          <cell r="H2804">
            <v>7.1</v>
          </cell>
          <cell r="I2804">
            <v>7.1</v>
          </cell>
          <cell r="K2804">
            <v>9.68</v>
          </cell>
          <cell r="L2804">
            <v>9.68</v>
          </cell>
          <cell r="M2804">
            <v>2600000</v>
          </cell>
          <cell r="N2804">
            <v>70800</v>
          </cell>
          <cell r="O2804">
            <v>57700</v>
          </cell>
          <cell r="P2804">
            <v>33.6</v>
          </cell>
          <cell r="Q2804">
            <v>2600000</v>
          </cell>
          <cell r="R2804">
            <v>70800</v>
          </cell>
          <cell r="S2804">
            <v>57700</v>
          </cell>
          <cell r="T2804">
            <v>33.6</v>
          </cell>
          <cell r="U2804">
            <v>4190000</v>
          </cell>
        </row>
        <row r="2805">
          <cell r="B2805" t="str">
            <v>SHS 90 x 90 x 8</v>
          </cell>
          <cell r="C2805">
            <v>20.100000000000001</v>
          </cell>
          <cell r="D2805">
            <v>2560</v>
          </cell>
          <cell r="E2805">
            <v>90</v>
          </cell>
          <cell r="F2805">
            <v>90</v>
          </cell>
          <cell r="G2805">
            <v>8</v>
          </cell>
          <cell r="H2805">
            <v>8</v>
          </cell>
          <cell r="I2805">
            <v>8</v>
          </cell>
          <cell r="K2805">
            <v>8.25</v>
          </cell>
          <cell r="L2805">
            <v>8.25</v>
          </cell>
          <cell r="M2805">
            <v>2810000</v>
          </cell>
          <cell r="N2805">
            <v>77600</v>
          </cell>
          <cell r="O2805">
            <v>62600</v>
          </cell>
          <cell r="P2805">
            <v>33.199999999999996</v>
          </cell>
          <cell r="Q2805">
            <v>2810000</v>
          </cell>
          <cell r="R2805">
            <v>77600</v>
          </cell>
          <cell r="S2805">
            <v>62600</v>
          </cell>
          <cell r="T2805">
            <v>33.199999999999996</v>
          </cell>
          <cell r="U2805">
            <v>4590000</v>
          </cell>
        </row>
        <row r="2806">
          <cell r="B2806" t="str">
            <v>SHS 90 x 90 x 8.8</v>
          </cell>
          <cell r="C2806">
            <v>21.8</v>
          </cell>
          <cell r="D2806">
            <v>2780</v>
          </cell>
          <cell r="E2806">
            <v>90</v>
          </cell>
          <cell r="F2806">
            <v>90</v>
          </cell>
          <cell r="G2806">
            <v>8.8000000000000007</v>
          </cell>
          <cell r="H2806">
            <v>8.8000000000000007</v>
          </cell>
          <cell r="I2806">
            <v>8.8000000000000007</v>
          </cell>
          <cell r="K2806">
            <v>7.23</v>
          </cell>
          <cell r="L2806">
            <v>7.23</v>
          </cell>
          <cell r="M2806">
            <v>2990000</v>
          </cell>
          <cell r="N2806">
            <v>83400</v>
          </cell>
          <cell r="O2806">
            <v>66500</v>
          </cell>
          <cell r="P2806">
            <v>32.799999999999997</v>
          </cell>
          <cell r="Q2806">
            <v>2990000</v>
          </cell>
          <cell r="R2806">
            <v>83400</v>
          </cell>
          <cell r="S2806">
            <v>66500</v>
          </cell>
          <cell r="T2806">
            <v>32.799999999999997</v>
          </cell>
          <cell r="U2806">
            <v>4920000</v>
          </cell>
        </row>
        <row r="2807">
          <cell r="B2807" t="str">
            <v>SHS 90 x 90 x 10</v>
          </cell>
          <cell r="C2807">
            <v>24.3</v>
          </cell>
          <cell r="D2807">
            <v>3090</v>
          </cell>
          <cell r="E2807">
            <v>90</v>
          </cell>
          <cell r="F2807">
            <v>90</v>
          </cell>
          <cell r="G2807">
            <v>10</v>
          </cell>
          <cell r="H2807">
            <v>10</v>
          </cell>
          <cell r="I2807">
            <v>10</v>
          </cell>
          <cell r="K2807">
            <v>6</v>
          </cell>
          <cell r="L2807">
            <v>6</v>
          </cell>
          <cell r="M2807">
            <v>3220000</v>
          </cell>
          <cell r="N2807">
            <v>91300</v>
          </cell>
          <cell r="O2807">
            <v>71600</v>
          </cell>
          <cell r="P2807">
            <v>32.299999999999997</v>
          </cell>
          <cell r="Q2807">
            <v>3220000</v>
          </cell>
          <cell r="R2807">
            <v>91300</v>
          </cell>
          <cell r="S2807">
            <v>71600</v>
          </cell>
          <cell r="T2807">
            <v>32.299999999999997</v>
          </cell>
          <cell r="U2807">
            <v>5360000</v>
          </cell>
        </row>
        <row r="2808">
          <cell r="B2808" t="str">
            <v>SHS 100 x 100 x 3.6</v>
          </cell>
          <cell r="C2808">
            <v>10.8</v>
          </cell>
          <cell r="D2808">
            <v>1370</v>
          </cell>
          <cell r="E2808">
            <v>100</v>
          </cell>
          <cell r="F2808">
            <v>100</v>
          </cell>
          <cell r="G2808">
            <v>3.6</v>
          </cell>
          <cell r="H2808">
            <v>3.6</v>
          </cell>
          <cell r="I2808">
            <v>3.6</v>
          </cell>
          <cell r="K2808">
            <v>24.8</v>
          </cell>
          <cell r="L2808">
            <v>24.8</v>
          </cell>
          <cell r="M2808">
            <v>2120000</v>
          </cell>
          <cell r="N2808">
            <v>49500</v>
          </cell>
          <cell r="O2808">
            <v>42300</v>
          </cell>
          <cell r="P2808">
            <v>39.200000000000003</v>
          </cell>
          <cell r="Q2808">
            <v>2120000</v>
          </cell>
          <cell r="R2808">
            <v>49500</v>
          </cell>
          <cell r="S2808">
            <v>42300</v>
          </cell>
          <cell r="T2808">
            <v>39.200000000000003</v>
          </cell>
          <cell r="U2808">
            <v>3280000</v>
          </cell>
        </row>
        <row r="2809">
          <cell r="B2809" t="str">
            <v>SHS 100 x 100 x 4</v>
          </cell>
          <cell r="C2809">
            <v>11.9</v>
          </cell>
          <cell r="D2809">
            <v>1520</v>
          </cell>
          <cell r="E2809">
            <v>100</v>
          </cell>
          <cell r="F2809">
            <v>100</v>
          </cell>
          <cell r="G2809">
            <v>4</v>
          </cell>
          <cell r="H2809">
            <v>4</v>
          </cell>
          <cell r="I2809">
            <v>4</v>
          </cell>
          <cell r="K2809">
            <v>22</v>
          </cell>
          <cell r="L2809">
            <v>22</v>
          </cell>
          <cell r="M2809">
            <v>2320000</v>
          </cell>
          <cell r="N2809">
            <v>54400</v>
          </cell>
          <cell r="O2809">
            <v>46400</v>
          </cell>
          <cell r="P2809">
            <v>39.1</v>
          </cell>
          <cell r="Q2809">
            <v>2320000</v>
          </cell>
          <cell r="R2809">
            <v>54400</v>
          </cell>
          <cell r="S2809">
            <v>46400</v>
          </cell>
          <cell r="T2809">
            <v>39.1</v>
          </cell>
          <cell r="U2809">
            <v>3610000</v>
          </cell>
        </row>
        <row r="2810">
          <cell r="B2810" t="str">
            <v>SHS 100 x 100 x 5</v>
          </cell>
          <cell r="C2810">
            <v>14.7</v>
          </cell>
          <cell r="D2810">
            <v>1870</v>
          </cell>
          <cell r="E2810">
            <v>100</v>
          </cell>
          <cell r="F2810">
            <v>100</v>
          </cell>
          <cell r="G2810">
            <v>5</v>
          </cell>
          <cell r="H2810">
            <v>5</v>
          </cell>
          <cell r="I2810">
            <v>5</v>
          </cell>
          <cell r="K2810">
            <v>17</v>
          </cell>
          <cell r="L2810">
            <v>17</v>
          </cell>
          <cell r="M2810">
            <v>2790000</v>
          </cell>
          <cell r="N2810">
            <v>66400</v>
          </cell>
          <cell r="O2810">
            <v>55900</v>
          </cell>
          <cell r="P2810">
            <v>38.6</v>
          </cell>
          <cell r="Q2810">
            <v>2790000</v>
          </cell>
          <cell r="R2810">
            <v>66400</v>
          </cell>
          <cell r="S2810">
            <v>55900</v>
          </cell>
          <cell r="T2810">
            <v>38.6</v>
          </cell>
          <cell r="U2810">
            <v>4390000</v>
          </cell>
        </row>
        <row r="2811">
          <cell r="B2811" t="str">
            <v>SHS 100 x 100 x 5.6</v>
          </cell>
          <cell r="C2811">
            <v>16.3</v>
          </cell>
          <cell r="D2811">
            <v>2080</v>
          </cell>
          <cell r="E2811">
            <v>100</v>
          </cell>
          <cell r="F2811">
            <v>100</v>
          </cell>
          <cell r="G2811">
            <v>5.6</v>
          </cell>
          <cell r="H2811">
            <v>5.6</v>
          </cell>
          <cell r="I2811">
            <v>5.6</v>
          </cell>
          <cell r="K2811">
            <v>14.9</v>
          </cell>
          <cell r="L2811">
            <v>14.9</v>
          </cell>
          <cell r="M2811">
            <v>3060000</v>
          </cell>
          <cell r="N2811">
            <v>73200</v>
          </cell>
          <cell r="O2811">
            <v>61200</v>
          </cell>
          <cell r="P2811">
            <v>38.4</v>
          </cell>
          <cell r="Q2811">
            <v>3060000</v>
          </cell>
          <cell r="R2811">
            <v>73200</v>
          </cell>
          <cell r="S2811">
            <v>61200</v>
          </cell>
          <cell r="T2811">
            <v>38.4</v>
          </cell>
          <cell r="U2811">
            <v>4840000</v>
          </cell>
        </row>
        <row r="2812">
          <cell r="B2812" t="str">
            <v>SHS 100 x 100 x 6.3</v>
          </cell>
          <cell r="C2812">
            <v>18.2</v>
          </cell>
          <cell r="D2812">
            <v>2320</v>
          </cell>
          <cell r="E2812">
            <v>100</v>
          </cell>
          <cell r="F2812">
            <v>100</v>
          </cell>
          <cell r="G2812">
            <v>6.3</v>
          </cell>
          <cell r="H2812">
            <v>6.3</v>
          </cell>
          <cell r="I2812">
            <v>6.3</v>
          </cell>
          <cell r="K2812">
            <v>12.9</v>
          </cell>
          <cell r="L2812">
            <v>12.9</v>
          </cell>
          <cell r="M2812">
            <v>3360000</v>
          </cell>
          <cell r="N2812">
            <v>80900</v>
          </cell>
          <cell r="O2812">
            <v>67100</v>
          </cell>
          <cell r="P2812">
            <v>38</v>
          </cell>
          <cell r="Q2812">
            <v>3360000</v>
          </cell>
          <cell r="R2812">
            <v>80900</v>
          </cell>
          <cell r="S2812">
            <v>67100</v>
          </cell>
          <cell r="T2812">
            <v>38</v>
          </cell>
          <cell r="U2812">
            <v>5340000</v>
          </cell>
        </row>
        <row r="2813">
          <cell r="B2813" t="str">
            <v>SHS 100 x 100 x 7.1</v>
          </cell>
          <cell r="C2813">
            <v>20.3</v>
          </cell>
          <cell r="D2813">
            <v>2580</v>
          </cell>
          <cell r="E2813">
            <v>100</v>
          </cell>
          <cell r="F2813">
            <v>100</v>
          </cell>
          <cell r="G2813">
            <v>7.1</v>
          </cell>
          <cell r="H2813">
            <v>7.1</v>
          </cell>
          <cell r="I2813">
            <v>7.1</v>
          </cell>
          <cell r="K2813">
            <v>11.1</v>
          </cell>
          <cell r="L2813">
            <v>11.1</v>
          </cell>
          <cell r="M2813">
            <v>3670000</v>
          </cell>
          <cell r="N2813">
            <v>89200</v>
          </cell>
          <cell r="O2813">
            <v>73400</v>
          </cell>
          <cell r="P2813">
            <v>37.700000000000003</v>
          </cell>
          <cell r="Q2813">
            <v>3670000</v>
          </cell>
          <cell r="R2813">
            <v>89200</v>
          </cell>
          <cell r="S2813">
            <v>73400</v>
          </cell>
          <cell r="T2813">
            <v>37.700000000000003</v>
          </cell>
          <cell r="U2813">
            <v>5890000</v>
          </cell>
        </row>
        <row r="2814">
          <cell r="B2814" t="str">
            <v>SHS 100 x 100 x 8</v>
          </cell>
          <cell r="C2814">
            <v>22.6</v>
          </cell>
          <cell r="D2814">
            <v>2880</v>
          </cell>
          <cell r="E2814">
            <v>100</v>
          </cell>
          <cell r="F2814">
            <v>100</v>
          </cell>
          <cell r="G2814">
            <v>8</v>
          </cell>
          <cell r="H2814">
            <v>8</v>
          </cell>
          <cell r="I2814">
            <v>8</v>
          </cell>
          <cell r="K2814">
            <v>9.5</v>
          </cell>
          <cell r="L2814">
            <v>9.5</v>
          </cell>
          <cell r="M2814">
            <v>4000000</v>
          </cell>
          <cell r="N2814">
            <v>98200</v>
          </cell>
          <cell r="O2814">
            <v>79900</v>
          </cell>
          <cell r="P2814">
            <v>37.299999999999997</v>
          </cell>
          <cell r="Q2814">
            <v>4000000</v>
          </cell>
          <cell r="R2814">
            <v>98200</v>
          </cell>
          <cell r="S2814">
            <v>79900</v>
          </cell>
          <cell r="T2814">
            <v>37.299999999999997</v>
          </cell>
          <cell r="U2814">
            <v>6460000</v>
          </cell>
        </row>
        <row r="2815">
          <cell r="B2815" t="str">
            <v>SHS 100 x 100 x 8.8</v>
          </cell>
          <cell r="C2815">
            <v>24.5</v>
          </cell>
          <cell r="D2815">
            <v>3130</v>
          </cell>
          <cell r="E2815">
            <v>100</v>
          </cell>
          <cell r="F2815">
            <v>100</v>
          </cell>
          <cell r="G2815">
            <v>8.8000000000000007</v>
          </cell>
          <cell r="H2815">
            <v>8.8000000000000007</v>
          </cell>
          <cell r="I2815">
            <v>8.8000000000000007</v>
          </cell>
          <cell r="K2815">
            <v>8.36</v>
          </cell>
          <cell r="L2815">
            <v>8.36</v>
          </cell>
          <cell r="M2815">
            <v>4260000</v>
          </cell>
          <cell r="N2815">
            <v>106000</v>
          </cell>
          <cell r="O2815">
            <v>85200</v>
          </cell>
          <cell r="P2815">
            <v>36.9</v>
          </cell>
          <cell r="Q2815">
            <v>4260000</v>
          </cell>
          <cell r="R2815">
            <v>106000</v>
          </cell>
          <cell r="S2815">
            <v>85200</v>
          </cell>
          <cell r="T2815">
            <v>36.9</v>
          </cell>
          <cell r="U2815">
            <v>6940000</v>
          </cell>
        </row>
        <row r="2816">
          <cell r="B2816" t="str">
            <v>SHS 100 x 100 x 10</v>
          </cell>
          <cell r="C2816">
            <v>27.4</v>
          </cell>
          <cell r="D2816">
            <v>3490</v>
          </cell>
          <cell r="E2816">
            <v>100</v>
          </cell>
          <cell r="F2816">
            <v>100</v>
          </cell>
          <cell r="G2816">
            <v>10</v>
          </cell>
          <cell r="H2816">
            <v>10</v>
          </cell>
          <cell r="I2816">
            <v>10</v>
          </cell>
          <cell r="K2816">
            <v>7</v>
          </cell>
          <cell r="L2816">
            <v>7</v>
          </cell>
          <cell r="M2816">
            <v>4620000</v>
          </cell>
          <cell r="N2816">
            <v>116000</v>
          </cell>
          <cell r="O2816">
            <v>92400</v>
          </cell>
          <cell r="P2816">
            <v>36.4</v>
          </cell>
          <cell r="Q2816">
            <v>4620000</v>
          </cell>
          <cell r="R2816">
            <v>116000</v>
          </cell>
          <cell r="S2816">
            <v>92400</v>
          </cell>
          <cell r="T2816">
            <v>36.4</v>
          </cell>
          <cell r="U2816">
            <v>7610000</v>
          </cell>
        </row>
        <row r="2817">
          <cell r="B2817" t="str">
            <v>SHS 120 x 120 x 4</v>
          </cell>
          <cell r="C2817">
            <v>14.4</v>
          </cell>
          <cell r="D2817">
            <v>1839.9999999999998</v>
          </cell>
          <cell r="E2817">
            <v>120</v>
          </cell>
          <cell r="F2817">
            <v>120</v>
          </cell>
          <cell r="G2817">
            <v>4</v>
          </cell>
          <cell r="H2817">
            <v>4</v>
          </cell>
          <cell r="I2817">
            <v>4</v>
          </cell>
          <cell r="K2817">
            <v>27</v>
          </cell>
          <cell r="L2817">
            <v>27</v>
          </cell>
          <cell r="M2817">
            <v>4100000</v>
          </cell>
          <cell r="N2817">
            <v>79700</v>
          </cell>
          <cell r="O2817">
            <v>68400</v>
          </cell>
          <cell r="P2817">
            <v>47.199999999999996</v>
          </cell>
          <cell r="Q2817">
            <v>4100000</v>
          </cell>
          <cell r="R2817">
            <v>79700</v>
          </cell>
          <cell r="S2817">
            <v>68400</v>
          </cell>
          <cell r="T2817">
            <v>47.199999999999996</v>
          </cell>
          <cell r="U2817">
            <v>6350000</v>
          </cell>
        </row>
        <row r="2818">
          <cell r="B2818" t="str">
            <v>SHS 120 x 120 x 5</v>
          </cell>
          <cell r="C2818">
            <v>17.8</v>
          </cell>
          <cell r="D2818">
            <v>2270</v>
          </cell>
          <cell r="E2818">
            <v>120</v>
          </cell>
          <cell r="F2818">
            <v>120</v>
          </cell>
          <cell r="G2818">
            <v>5</v>
          </cell>
          <cell r="H2818">
            <v>5</v>
          </cell>
          <cell r="I2818">
            <v>5</v>
          </cell>
          <cell r="K2818">
            <v>21</v>
          </cell>
          <cell r="L2818">
            <v>21</v>
          </cell>
          <cell r="M2818">
            <v>4980000</v>
          </cell>
          <cell r="N2818">
            <v>97600</v>
          </cell>
          <cell r="O2818">
            <v>83000</v>
          </cell>
          <cell r="P2818">
            <v>46.8</v>
          </cell>
          <cell r="Q2818">
            <v>4980000</v>
          </cell>
          <cell r="R2818">
            <v>97600</v>
          </cell>
          <cell r="S2818">
            <v>83000</v>
          </cell>
          <cell r="T2818">
            <v>46.8</v>
          </cell>
          <cell r="U2818">
            <v>7770000</v>
          </cell>
        </row>
        <row r="2819">
          <cell r="B2819" t="str">
            <v>SHS 120 x 120 x 5.6</v>
          </cell>
          <cell r="C2819">
            <v>19.899999999999999</v>
          </cell>
          <cell r="D2819">
            <v>2530</v>
          </cell>
          <cell r="E2819">
            <v>120</v>
          </cell>
          <cell r="F2819">
            <v>120</v>
          </cell>
          <cell r="G2819">
            <v>5.6</v>
          </cell>
          <cell r="H2819">
            <v>5.6</v>
          </cell>
          <cell r="I2819">
            <v>5.6</v>
          </cell>
          <cell r="K2819">
            <v>18.399999999999999</v>
          </cell>
          <cell r="L2819">
            <v>18.399999999999999</v>
          </cell>
          <cell r="M2819">
            <v>5470000</v>
          </cell>
          <cell r="N2819">
            <v>108000</v>
          </cell>
          <cell r="O2819">
            <v>91200</v>
          </cell>
          <cell r="P2819">
            <v>46.5</v>
          </cell>
          <cell r="Q2819">
            <v>5470000</v>
          </cell>
          <cell r="R2819">
            <v>108000</v>
          </cell>
          <cell r="S2819">
            <v>91200</v>
          </cell>
          <cell r="T2819">
            <v>46.5</v>
          </cell>
          <cell r="U2819">
            <v>8580000</v>
          </cell>
        </row>
        <row r="2820">
          <cell r="B2820" t="str">
            <v>SHS 120 x 120 x 6.3</v>
          </cell>
          <cell r="C2820">
            <v>22.2</v>
          </cell>
          <cell r="D2820">
            <v>2820</v>
          </cell>
          <cell r="E2820">
            <v>120</v>
          </cell>
          <cell r="F2820">
            <v>120</v>
          </cell>
          <cell r="G2820">
            <v>6.3</v>
          </cell>
          <cell r="H2820">
            <v>6.3</v>
          </cell>
          <cell r="I2820">
            <v>6.3</v>
          </cell>
          <cell r="K2820">
            <v>16</v>
          </cell>
          <cell r="L2820">
            <v>16</v>
          </cell>
          <cell r="M2820">
            <v>6030000</v>
          </cell>
          <cell r="N2820">
            <v>120000</v>
          </cell>
          <cell r="O2820">
            <v>100000</v>
          </cell>
          <cell r="P2820">
            <v>46.2</v>
          </cell>
          <cell r="Q2820">
            <v>6030000</v>
          </cell>
          <cell r="R2820">
            <v>120000</v>
          </cell>
          <cell r="S2820">
            <v>100000</v>
          </cell>
          <cell r="T2820">
            <v>46.2</v>
          </cell>
          <cell r="U2820">
            <v>9500000</v>
          </cell>
        </row>
        <row r="2821">
          <cell r="B2821" t="str">
            <v>SHS 120 x 120 x 7.1</v>
          </cell>
          <cell r="C2821">
            <v>24.7</v>
          </cell>
          <cell r="D2821">
            <v>3150</v>
          </cell>
          <cell r="E2821">
            <v>120</v>
          </cell>
          <cell r="F2821">
            <v>120</v>
          </cell>
          <cell r="G2821">
            <v>7.1</v>
          </cell>
          <cell r="H2821">
            <v>7.1</v>
          </cell>
          <cell r="I2821">
            <v>7.1</v>
          </cell>
          <cell r="K2821">
            <v>13.9</v>
          </cell>
          <cell r="L2821">
            <v>13.9</v>
          </cell>
          <cell r="M2821">
            <v>6630000</v>
          </cell>
          <cell r="N2821">
            <v>133000</v>
          </cell>
          <cell r="O2821">
            <v>110000</v>
          </cell>
          <cell r="P2821">
            <v>45.9</v>
          </cell>
          <cell r="Q2821">
            <v>6630000</v>
          </cell>
          <cell r="R2821">
            <v>133000</v>
          </cell>
          <cell r="S2821">
            <v>110000</v>
          </cell>
          <cell r="T2821">
            <v>45.9</v>
          </cell>
          <cell r="U2821">
            <v>10500000</v>
          </cell>
        </row>
        <row r="2822">
          <cell r="B2822" t="str">
            <v>SHS 120 x 120 x 8</v>
          </cell>
          <cell r="C2822">
            <v>27.6</v>
          </cell>
          <cell r="D2822">
            <v>3520.0000000000005</v>
          </cell>
          <cell r="E2822">
            <v>120</v>
          </cell>
          <cell r="F2822">
            <v>120</v>
          </cell>
          <cell r="G2822">
            <v>8</v>
          </cell>
          <cell r="H2822">
            <v>8</v>
          </cell>
          <cell r="I2822">
            <v>8</v>
          </cell>
          <cell r="K2822">
            <v>12</v>
          </cell>
          <cell r="L2822">
            <v>12</v>
          </cell>
          <cell r="M2822">
            <v>7260000</v>
          </cell>
          <cell r="N2822">
            <v>146000</v>
          </cell>
          <cell r="O2822">
            <v>121000</v>
          </cell>
          <cell r="P2822">
            <v>45.5</v>
          </cell>
          <cell r="Q2822">
            <v>7260000</v>
          </cell>
          <cell r="R2822">
            <v>146000</v>
          </cell>
          <cell r="S2822">
            <v>121000</v>
          </cell>
          <cell r="T2822">
            <v>45.5</v>
          </cell>
          <cell r="U2822">
            <v>11600000</v>
          </cell>
        </row>
        <row r="2823">
          <cell r="B2823" t="str">
            <v>SHS 120 x 120 x 8.8</v>
          </cell>
          <cell r="C2823">
            <v>30.1</v>
          </cell>
          <cell r="D2823">
            <v>3829.9999999999995</v>
          </cell>
          <cell r="E2823">
            <v>120</v>
          </cell>
          <cell r="F2823">
            <v>120</v>
          </cell>
          <cell r="G2823">
            <v>8.8000000000000007</v>
          </cell>
          <cell r="H2823">
            <v>8.8000000000000007</v>
          </cell>
          <cell r="I2823">
            <v>8.8000000000000007</v>
          </cell>
          <cell r="K2823">
            <v>10.6</v>
          </cell>
          <cell r="L2823">
            <v>10.6</v>
          </cell>
          <cell r="M2823">
            <v>7790000</v>
          </cell>
          <cell r="N2823">
            <v>158000</v>
          </cell>
          <cell r="O2823">
            <v>130000</v>
          </cell>
          <cell r="P2823">
            <v>45.099999999999994</v>
          </cell>
          <cell r="Q2823">
            <v>7790000</v>
          </cell>
          <cell r="R2823">
            <v>158000</v>
          </cell>
          <cell r="S2823">
            <v>130000</v>
          </cell>
          <cell r="T2823">
            <v>45.099999999999994</v>
          </cell>
          <cell r="U2823">
            <v>12500000</v>
          </cell>
        </row>
        <row r="2824">
          <cell r="B2824" t="str">
            <v>SHS 120 x 120 x 10</v>
          </cell>
          <cell r="C2824">
            <v>33.700000000000003</v>
          </cell>
          <cell r="D2824">
            <v>4290</v>
          </cell>
          <cell r="E2824">
            <v>120</v>
          </cell>
          <cell r="F2824">
            <v>120</v>
          </cell>
          <cell r="G2824">
            <v>10</v>
          </cell>
          <cell r="H2824">
            <v>10</v>
          </cell>
          <cell r="I2824">
            <v>10</v>
          </cell>
          <cell r="K2824">
            <v>9</v>
          </cell>
          <cell r="L2824">
            <v>9</v>
          </cell>
          <cell r="M2824">
            <v>8520000</v>
          </cell>
          <cell r="N2824">
            <v>175000</v>
          </cell>
          <cell r="O2824">
            <v>142000</v>
          </cell>
          <cell r="P2824">
            <v>44.6</v>
          </cell>
          <cell r="Q2824">
            <v>8520000</v>
          </cell>
          <cell r="R2824">
            <v>175000</v>
          </cell>
          <cell r="S2824">
            <v>142000</v>
          </cell>
          <cell r="T2824">
            <v>44.6</v>
          </cell>
          <cell r="U2824">
            <v>13800000</v>
          </cell>
        </row>
        <row r="2825">
          <cell r="B2825" t="str">
            <v>SHS 120 x 120 x 11</v>
          </cell>
          <cell r="C2825">
            <v>36.6</v>
          </cell>
          <cell r="D2825">
            <v>4670</v>
          </cell>
          <cell r="E2825">
            <v>120</v>
          </cell>
          <cell r="F2825">
            <v>120</v>
          </cell>
          <cell r="G2825">
            <v>11</v>
          </cell>
          <cell r="H2825">
            <v>11</v>
          </cell>
          <cell r="I2825">
            <v>11</v>
          </cell>
          <cell r="K2825">
            <v>7.91</v>
          </cell>
          <cell r="L2825">
            <v>7.91</v>
          </cell>
          <cell r="M2825">
            <v>9080000</v>
          </cell>
          <cell r="N2825">
            <v>188000</v>
          </cell>
          <cell r="O2825">
            <v>151000</v>
          </cell>
          <cell r="P2825">
            <v>44.1</v>
          </cell>
          <cell r="Q2825">
            <v>9080000</v>
          </cell>
          <cell r="R2825">
            <v>188000</v>
          </cell>
          <cell r="S2825">
            <v>151000</v>
          </cell>
          <cell r="T2825">
            <v>44.1</v>
          </cell>
          <cell r="U2825">
            <v>14800000</v>
          </cell>
        </row>
        <row r="2826">
          <cell r="B2826" t="str">
            <v>SHS 120 x 120 x 12.5</v>
          </cell>
          <cell r="C2826">
            <v>40.9</v>
          </cell>
          <cell r="D2826">
            <v>5210</v>
          </cell>
          <cell r="E2826">
            <v>120</v>
          </cell>
          <cell r="F2826">
            <v>120</v>
          </cell>
          <cell r="G2826">
            <v>12.5</v>
          </cell>
          <cell r="H2826">
            <v>12.5</v>
          </cell>
          <cell r="I2826">
            <v>12.5</v>
          </cell>
          <cell r="K2826">
            <v>6.6</v>
          </cell>
          <cell r="L2826">
            <v>6.6</v>
          </cell>
          <cell r="M2826">
            <v>9820000</v>
          </cell>
          <cell r="N2826">
            <v>207000</v>
          </cell>
          <cell r="O2826">
            <v>164000</v>
          </cell>
          <cell r="P2826">
            <v>43.4</v>
          </cell>
          <cell r="Q2826">
            <v>9820000</v>
          </cell>
          <cell r="R2826">
            <v>207000</v>
          </cell>
          <cell r="S2826">
            <v>164000</v>
          </cell>
          <cell r="T2826">
            <v>43.4</v>
          </cell>
          <cell r="U2826">
            <v>16200000</v>
          </cell>
        </row>
        <row r="2827">
          <cell r="B2827" t="str">
            <v>SHS 140 x 140 x 5</v>
          </cell>
          <cell r="C2827">
            <v>21</v>
          </cell>
          <cell r="D2827">
            <v>2670</v>
          </cell>
          <cell r="E2827">
            <v>140</v>
          </cell>
          <cell r="F2827">
            <v>140</v>
          </cell>
          <cell r="G2827">
            <v>5</v>
          </cell>
          <cell r="H2827">
            <v>5</v>
          </cell>
          <cell r="I2827">
            <v>5</v>
          </cell>
          <cell r="K2827">
            <v>25</v>
          </cell>
          <cell r="L2827">
            <v>25</v>
          </cell>
          <cell r="M2827">
            <v>8070000</v>
          </cell>
          <cell r="N2827">
            <v>135000</v>
          </cell>
          <cell r="O2827">
            <v>115000</v>
          </cell>
          <cell r="P2827">
            <v>55</v>
          </cell>
          <cell r="Q2827">
            <v>8070000</v>
          </cell>
          <cell r="R2827">
            <v>135000</v>
          </cell>
          <cell r="S2827">
            <v>115000</v>
          </cell>
          <cell r="T2827">
            <v>55</v>
          </cell>
          <cell r="U2827">
            <v>12500000</v>
          </cell>
        </row>
        <row r="2828">
          <cell r="B2828" t="str">
            <v>SHS 140 x 140 x 5.6</v>
          </cell>
          <cell r="C2828">
            <v>23.4</v>
          </cell>
          <cell r="D2828">
            <v>2980</v>
          </cell>
          <cell r="E2828">
            <v>140</v>
          </cell>
          <cell r="F2828">
            <v>140</v>
          </cell>
          <cell r="G2828">
            <v>5.6</v>
          </cell>
          <cell r="H2828">
            <v>5.6</v>
          </cell>
          <cell r="I2828">
            <v>5.6</v>
          </cell>
          <cell r="K2828">
            <v>22</v>
          </cell>
          <cell r="L2828">
            <v>22</v>
          </cell>
          <cell r="M2828">
            <v>8910000</v>
          </cell>
          <cell r="N2828">
            <v>149000</v>
          </cell>
          <cell r="O2828">
            <v>127000</v>
          </cell>
          <cell r="P2828">
            <v>54.699999999999996</v>
          </cell>
          <cell r="Q2828">
            <v>8910000</v>
          </cell>
          <cell r="R2828">
            <v>149000</v>
          </cell>
          <cell r="S2828">
            <v>127000</v>
          </cell>
          <cell r="T2828">
            <v>54.699999999999996</v>
          </cell>
          <cell r="U2828">
            <v>13900000</v>
          </cell>
        </row>
        <row r="2829">
          <cell r="B2829" t="str">
            <v>SHS 140 x 140 x 6.3</v>
          </cell>
          <cell r="C2829">
            <v>26.1</v>
          </cell>
          <cell r="D2829">
            <v>3329.9999999999995</v>
          </cell>
          <cell r="E2829">
            <v>140</v>
          </cell>
          <cell r="F2829">
            <v>140</v>
          </cell>
          <cell r="G2829">
            <v>6.3</v>
          </cell>
          <cell r="H2829">
            <v>6.3</v>
          </cell>
          <cell r="I2829">
            <v>6.3</v>
          </cell>
          <cell r="K2829">
            <v>19.2</v>
          </cell>
          <cell r="L2829">
            <v>19.2</v>
          </cell>
          <cell r="M2829">
            <v>9840000</v>
          </cell>
          <cell r="N2829">
            <v>166000</v>
          </cell>
          <cell r="O2829">
            <v>141000</v>
          </cell>
          <cell r="P2829">
            <v>54.400000000000006</v>
          </cell>
          <cell r="Q2829">
            <v>9840000</v>
          </cell>
          <cell r="R2829">
            <v>166000</v>
          </cell>
          <cell r="S2829">
            <v>141000</v>
          </cell>
          <cell r="T2829">
            <v>54.400000000000006</v>
          </cell>
          <cell r="U2829">
            <v>15400000</v>
          </cell>
        </row>
        <row r="2830">
          <cell r="B2830" t="str">
            <v>SHS 140 x 140 x 7.1</v>
          </cell>
          <cell r="C2830">
            <v>29.2</v>
          </cell>
          <cell r="D2830">
            <v>3720.0000000000005</v>
          </cell>
          <cell r="E2830">
            <v>140</v>
          </cell>
          <cell r="F2830">
            <v>140</v>
          </cell>
          <cell r="G2830">
            <v>7.1</v>
          </cell>
          <cell r="H2830">
            <v>7.1</v>
          </cell>
          <cell r="I2830">
            <v>7.1</v>
          </cell>
          <cell r="K2830">
            <v>16.7</v>
          </cell>
          <cell r="L2830">
            <v>16.7</v>
          </cell>
          <cell r="M2830">
            <v>10900000</v>
          </cell>
          <cell r="N2830">
            <v>184000</v>
          </cell>
          <cell r="O2830">
            <v>155000</v>
          </cell>
          <cell r="P2830">
            <v>54</v>
          </cell>
          <cell r="Q2830">
            <v>10900000</v>
          </cell>
          <cell r="R2830">
            <v>184000</v>
          </cell>
          <cell r="S2830">
            <v>155000</v>
          </cell>
          <cell r="T2830">
            <v>54</v>
          </cell>
          <cell r="U2830">
            <v>17100000</v>
          </cell>
        </row>
        <row r="2831">
          <cell r="B2831" t="str">
            <v>SHS 140 x 140 x 8</v>
          </cell>
          <cell r="C2831">
            <v>32.6</v>
          </cell>
          <cell r="D2831">
            <v>4160</v>
          </cell>
          <cell r="E2831">
            <v>140</v>
          </cell>
          <cell r="F2831">
            <v>140</v>
          </cell>
          <cell r="G2831">
            <v>8</v>
          </cell>
          <cell r="H2831">
            <v>8</v>
          </cell>
          <cell r="I2831">
            <v>8</v>
          </cell>
          <cell r="K2831">
            <v>14.5</v>
          </cell>
          <cell r="L2831">
            <v>14.5</v>
          </cell>
          <cell r="M2831">
            <v>12000000</v>
          </cell>
          <cell r="N2831">
            <v>204000</v>
          </cell>
          <cell r="O2831">
            <v>171000</v>
          </cell>
          <cell r="P2831">
            <v>53.6</v>
          </cell>
          <cell r="Q2831">
            <v>12000000</v>
          </cell>
          <cell r="R2831">
            <v>204000</v>
          </cell>
          <cell r="S2831">
            <v>171000</v>
          </cell>
          <cell r="T2831">
            <v>53.6</v>
          </cell>
          <cell r="U2831">
            <v>18900000</v>
          </cell>
        </row>
        <row r="2832">
          <cell r="B2832" t="str">
            <v>SHS 140 x 140 x 8.8</v>
          </cell>
          <cell r="C2832">
            <v>35.6</v>
          </cell>
          <cell r="D2832">
            <v>4540</v>
          </cell>
          <cell r="E2832">
            <v>140</v>
          </cell>
          <cell r="F2832">
            <v>140</v>
          </cell>
          <cell r="G2832">
            <v>8.8000000000000007</v>
          </cell>
          <cell r="H2832">
            <v>8.8000000000000007</v>
          </cell>
          <cell r="I2832">
            <v>8.8000000000000007</v>
          </cell>
          <cell r="K2832">
            <v>12.9</v>
          </cell>
          <cell r="L2832">
            <v>12.9</v>
          </cell>
          <cell r="M2832">
            <v>12900000</v>
          </cell>
          <cell r="N2832">
            <v>221000</v>
          </cell>
          <cell r="O2832">
            <v>184000</v>
          </cell>
          <cell r="P2832">
            <v>53.3</v>
          </cell>
          <cell r="Q2832">
            <v>12900000</v>
          </cell>
          <cell r="R2832">
            <v>221000</v>
          </cell>
          <cell r="S2832">
            <v>184000</v>
          </cell>
          <cell r="T2832">
            <v>53.3</v>
          </cell>
          <cell r="U2832">
            <v>20500000</v>
          </cell>
        </row>
        <row r="2833">
          <cell r="B2833" t="str">
            <v>SHS 140 x 140 x 10</v>
          </cell>
          <cell r="C2833">
            <v>40</v>
          </cell>
          <cell r="D2833">
            <v>5090</v>
          </cell>
          <cell r="E2833">
            <v>140</v>
          </cell>
          <cell r="F2833">
            <v>140</v>
          </cell>
          <cell r="G2833">
            <v>10</v>
          </cell>
          <cell r="H2833">
            <v>10</v>
          </cell>
          <cell r="I2833">
            <v>10</v>
          </cell>
          <cell r="K2833">
            <v>11</v>
          </cell>
          <cell r="L2833">
            <v>11</v>
          </cell>
          <cell r="M2833">
            <v>14200000</v>
          </cell>
          <cell r="N2833">
            <v>246000</v>
          </cell>
          <cell r="O2833">
            <v>202000</v>
          </cell>
          <cell r="P2833">
            <v>52.699999999999996</v>
          </cell>
          <cell r="Q2833">
            <v>14200000</v>
          </cell>
          <cell r="R2833">
            <v>246000</v>
          </cell>
          <cell r="S2833">
            <v>202000</v>
          </cell>
          <cell r="T2833">
            <v>52.699999999999996</v>
          </cell>
          <cell r="U2833">
            <v>22700000</v>
          </cell>
        </row>
        <row r="2834">
          <cell r="B2834" t="str">
            <v>SHS 140 x 140 x 10</v>
          </cell>
          <cell r="C2834">
            <v>43.5</v>
          </cell>
          <cell r="D2834">
            <v>5550</v>
          </cell>
          <cell r="E2834">
            <v>140</v>
          </cell>
          <cell r="F2834">
            <v>140</v>
          </cell>
          <cell r="G2834">
            <v>11</v>
          </cell>
          <cell r="H2834">
            <v>11</v>
          </cell>
          <cell r="I2834">
            <v>11</v>
          </cell>
          <cell r="K2834">
            <v>9.73</v>
          </cell>
          <cell r="L2834">
            <v>9.73</v>
          </cell>
          <cell r="M2834">
            <v>15200000</v>
          </cell>
          <cell r="N2834">
            <v>266000</v>
          </cell>
          <cell r="O2834">
            <v>217000</v>
          </cell>
          <cell r="P2834">
            <v>52.300000000000004</v>
          </cell>
          <cell r="Q2834">
            <v>15200000</v>
          </cell>
          <cell r="R2834">
            <v>266000</v>
          </cell>
          <cell r="S2834">
            <v>217000</v>
          </cell>
          <cell r="T2834">
            <v>52.300000000000004</v>
          </cell>
          <cell r="U2834">
            <v>24500000</v>
          </cell>
        </row>
        <row r="2835">
          <cell r="B2835" t="str">
            <v>SHS 140 x 140 x 12.5</v>
          </cell>
          <cell r="C2835">
            <v>48.7</v>
          </cell>
          <cell r="D2835">
            <v>6210</v>
          </cell>
          <cell r="E2835">
            <v>140</v>
          </cell>
          <cell r="F2835">
            <v>140</v>
          </cell>
          <cell r="G2835">
            <v>12.5</v>
          </cell>
          <cell r="H2835">
            <v>12.5</v>
          </cell>
          <cell r="I2835">
            <v>12.5</v>
          </cell>
          <cell r="K2835">
            <v>8.1999999999999993</v>
          </cell>
          <cell r="L2835">
            <v>8.1999999999999993</v>
          </cell>
          <cell r="M2835">
            <v>16500000</v>
          </cell>
          <cell r="N2835">
            <v>293000</v>
          </cell>
          <cell r="O2835">
            <v>236000</v>
          </cell>
          <cell r="P2835">
            <v>51.6</v>
          </cell>
          <cell r="Q2835">
            <v>16500000</v>
          </cell>
          <cell r="R2835">
            <v>293000</v>
          </cell>
          <cell r="S2835">
            <v>236000</v>
          </cell>
          <cell r="T2835">
            <v>51.6</v>
          </cell>
          <cell r="U2835">
            <v>27000000</v>
          </cell>
        </row>
        <row r="2836">
          <cell r="B2836" t="str">
            <v>SHS 140 x 140 x 14.2</v>
          </cell>
          <cell r="C2836">
            <v>54.4</v>
          </cell>
          <cell r="D2836">
            <v>6930</v>
          </cell>
          <cell r="E2836">
            <v>140</v>
          </cell>
          <cell r="F2836">
            <v>140</v>
          </cell>
          <cell r="G2836">
            <v>14.2</v>
          </cell>
          <cell r="H2836">
            <v>14.2</v>
          </cell>
          <cell r="I2836">
            <v>14.2</v>
          </cell>
          <cell r="K2836">
            <v>6.86</v>
          </cell>
          <cell r="L2836">
            <v>6.86</v>
          </cell>
          <cell r="M2836">
            <v>17900000</v>
          </cell>
          <cell r="N2836">
            <v>322000</v>
          </cell>
          <cell r="O2836">
            <v>256000</v>
          </cell>
          <cell r="P2836">
            <v>50.8</v>
          </cell>
          <cell r="Q2836">
            <v>17900000</v>
          </cell>
          <cell r="R2836">
            <v>322000</v>
          </cell>
          <cell r="S2836">
            <v>256000</v>
          </cell>
          <cell r="T2836">
            <v>50.8</v>
          </cell>
          <cell r="U2836">
            <v>29500000</v>
          </cell>
        </row>
        <row r="2837">
          <cell r="B2837" t="str">
            <v>SHS 140 x 140 x 16</v>
          </cell>
          <cell r="C2837">
            <v>60.1</v>
          </cell>
          <cell r="D2837">
            <v>7659.9999999999991</v>
          </cell>
          <cell r="E2837">
            <v>140</v>
          </cell>
          <cell r="F2837">
            <v>140</v>
          </cell>
          <cell r="G2837">
            <v>16</v>
          </cell>
          <cell r="H2837">
            <v>16</v>
          </cell>
          <cell r="I2837">
            <v>16</v>
          </cell>
          <cell r="K2837">
            <v>5.75</v>
          </cell>
          <cell r="L2837">
            <v>5.75</v>
          </cell>
          <cell r="M2837">
            <v>19200000</v>
          </cell>
          <cell r="N2837">
            <v>350000</v>
          </cell>
          <cell r="O2837">
            <v>274000</v>
          </cell>
          <cell r="P2837">
            <v>50</v>
          </cell>
          <cell r="Q2837">
            <v>19200000</v>
          </cell>
          <cell r="R2837">
            <v>350000</v>
          </cell>
          <cell r="S2837">
            <v>274000</v>
          </cell>
          <cell r="T2837">
            <v>50</v>
          </cell>
          <cell r="U2837">
            <v>32000000</v>
          </cell>
        </row>
        <row r="2838">
          <cell r="B2838" t="str">
            <v>SHS 150 x 150 x 5</v>
          </cell>
          <cell r="C2838">
            <v>22.6</v>
          </cell>
          <cell r="D2838">
            <v>2870</v>
          </cell>
          <cell r="E2838">
            <v>150</v>
          </cell>
          <cell r="F2838">
            <v>150</v>
          </cell>
          <cell r="G2838">
            <v>5</v>
          </cell>
          <cell r="H2838">
            <v>5</v>
          </cell>
          <cell r="I2838">
            <v>5</v>
          </cell>
          <cell r="K2838">
            <v>27</v>
          </cell>
          <cell r="L2838">
            <v>27</v>
          </cell>
          <cell r="M2838">
            <v>10000000</v>
          </cell>
          <cell r="N2838">
            <v>156000</v>
          </cell>
          <cell r="O2838">
            <v>134000</v>
          </cell>
          <cell r="P2838">
            <v>59</v>
          </cell>
          <cell r="Q2838">
            <v>10000000</v>
          </cell>
          <cell r="R2838">
            <v>156000</v>
          </cell>
          <cell r="S2838">
            <v>134000</v>
          </cell>
          <cell r="T2838">
            <v>59</v>
          </cell>
          <cell r="U2838">
            <v>15500000</v>
          </cell>
        </row>
        <row r="2839">
          <cell r="B2839" t="str">
            <v>SHS 150 x 150 x 5.6</v>
          </cell>
          <cell r="C2839">
            <v>25.1</v>
          </cell>
          <cell r="D2839">
            <v>3200</v>
          </cell>
          <cell r="E2839">
            <v>150</v>
          </cell>
          <cell r="F2839">
            <v>150</v>
          </cell>
          <cell r="G2839">
            <v>5.6</v>
          </cell>
          <cell r="H2839">
            <v>5.6</v>
          </cell>
          <cell r="I2839">
            <v>5.6</v>
          </cell>
          <cell r="K2839">
            <v>23.8</v>
          </cell>
          <cell r="L2839">
            <v>23.8</v>
          </cell>
          <cell r="M2839">
            <v>11100000</v>
          </cell>
          <cell r="N2839">
            <v>173000</v>
          </cell>
          <cell r="O2839">
            <v>147000</v>
          </cell>
          <cell r="P2839">
            <v>58.8</v>
          </cell>
          <cell r="Q2839">
            <v>11100000</v>
          </cell>
          <cell r="R2839">
            <v>173000</v>
          </cell>
          <cell r="S2839">
            <v>147000</v>
          </cell>
          <cell r="T2839">
            <v>58.8</v>
          </cell>
          <cell r="U2839">
            <v>17200000</v>
          </cell>
        </row>
        <row r="2840">
          <cell r="B2840" t="str">
            <v>SHS 150 x 150 x 6.3</v>
          </cell>
          <cell r="C2840">
            <v>28.1</v>
          </cell>
          <cell r="D2840">
            <v>3579.9999999999995</v>
          </cell>
          <cell r="E2840">
            <v>150</v>
          </cell>
          <cell r="F2840">
            <v>150</v>
          </cell>
          <cell r="G2840">
            <v>6.3</v>
          </cell>
          <cell r="H2840">
            <v>6.3</v>
          </cell>
          <cell r="I2840">
            <v>6.3</v>
          </cell>
          <cell r="K2840">
            <v>20.8</v>
          </cell>
          <cell r="L2840">
            <v>20.8</v>
          </cell>
          <cell r="M2840">
            <v>12200000</v>
          </cell>
          <cell r="N2840">
            <v>192000</v>
          </cell>
          <cell r="O2840">
            <v>163000</v>
          </cell>
          <cell r="P2840">
            <v>58.5</v>
          </cell>
          <cell r="Q2840">
            <v>12200000</v>
          </cell>
          <cell r="R2840">
            <v>192000</v>
          </cell>
          <cell r="S2840">
            <v>163000</v>
          </cell>
          <cell r="T2840">
            <v>58.5</v>
          </cell>
          <cell r="U2840">
            <v>19100000</v>
          </cell>
        </row>
        <row r="2841">
          <cell r="B2841" t="str">
            <v>SHS 150 x 150 x 7.1</v>
          </cell>
          <cell r="C2841">
            <v>31.4</v>
          </cell>
          <cell r="D2841">
            <v>4000</v>
          </cell>
          <cell r="E2841">
            <v>150</v>
          </cell>
          <cell r="F2841">
            <v>150</v>
          </cell>
          <cell r="G2841">
            <v>7.1</v>
          </cell>
          <cell r="H2841">
            <v>7.1</v>
          </cell>
          <cell r="I2841">
            <v>7.1</v>
          </cell>
          <cell r="K2841">
            <v>18.100000000000001</v>
          </cell>
          <cell r="L2841">
            <v>18.100000000000001</v>
          </cell>
          <cell r="M2841">
            <v>13500000</v>
          </cell>
          <cell r="N2841">
            <v>213000</v>
          </cell>
          <cell r="O2841">
            <v>180000</v>
          </cell>
          <cell r="P2841">
            <v>58.099999999999994</v>
          </cell>
          <cell r="Q2841">
            <v>13500000</v>
          </cell>
          <cell r="R2841">
            <v>213000</v>
          </cell>
          <cell r="S2841">
            <v>180000</v>
          </cell>
          <cell r="T2841">
            <v>58.099999999999994</v>
          </cell>
          <cell r="U2841">
            <v>21200000</v>
          </cell>
        </row>
        <row r="2842">
          <cell r="B2842" t="str">
            <v>SHS 150 x 150 x 8</v>
          </cell>
          <cell r="C2842">
            <v>35.1</v>
          </cell>
          <cell r="D2842">
            <v>4480</v>
          </cell>
          <cell r="E2842">
            <v>150</v>
          </cell>
          <cell r="F2842">
            <v>150</v>
          </cell>
          <cell r="G2842">
            <v>8</v>
          </cell>
          <cell r="H2842">
            <v>8</v>
          </cell>
          <cell r="I2842">
            <v>8</v>
          </cell>
          <cell r="K2842">
            <v>15.8</v>
          </cell>
          <cell r="L2842">
            <v>15.8</v>
          </cell>
          <cell r="M2842">
            <v>14900000</v>
          </cell>
          <cell r="N2842">
            <v>237000</v>
          </cell>
          <cell r="O2842">
            <v>199000</v>
          </cell>
          <cell r="P2842">
            <v>57.699999999999996</v>
          </cell>
          <cell r="Q2842">
            <v>14900000</v>
          </cell>
          <cell r="R2842">
            <v>237000</v>
          </cell>
          <cell r="S2842">
            <v>199000</v>
          </cell>
          <cell r="T2842">
            <v>57.699999999999996</v>
          </cell>
          <cell r="U2842">
            <v>23500000</v>
          </cell>
        </row>
        <row r="2843">
          <cell r="B2843" t="str">
            <v>SHS 150 x 150 x 8.8</v>
          </cell>
          <cell r="C2843">
            <v>38.4</v>
          </cell>
          <cell r="D2843">
            <v>4890</v>
          </cell>
          <cell r="E2843">
            <v>150</v>
          </cell>
          <cell r="F2843">
            <v>150</v>
          </cell>
          <cell r="G2843">
            <v>8.8000000000000007</v>
          </cell>
          <cell r="H2843">
            <v>8.8000000000000007</v>
          </cell>
          <cell r="I2843">
            <v>8.8000000000000007</v>
          </cell>
          <cell r="K2843">
            <v>14</v>
          </cell>
          <cell r="L2843">
            <v>14</v>
          </cell>
          <cell r="M2843">
            <v>16100000</v>
          </cell>
          <cell r="N2843">
            <v>257000</v>
          </cell>
          <cell r="O2843">
            <v>214000</v>
          </cell>
          <cell r="P2843">
            <v>57.400000000000006</v>
          </cell>
          <cell r="Q2843">
            <v>16100000</v>
          </cell>
          <cell r="R2843">
            <v>257000</v>
          </cell>
          <cell r="S2843">
            <v>214000</v>
          </cell>
          <cell r="T2843">
            <v>57.400000000000006</v>
          </cell>
          <cell r="U2843">
            <v>25500000</v>
          </cell>
        </row>
        <row r="2844">
          <cell r="B2844" t="str">
            <v>SHS 150 x 150 x 10</v>
          </cell>
          <cell r="C2844">
            <v>43.1</v>
          </cell>
          <cell r="D2844">
            <v>5490</v>
          </cell>
          <cell r="E2844">
            <v>150</v>
          </cell>
          <cell r="F2844">
            <v>150</v>
          </cell>
          <cell r="G2844">
            <v>10</v>
          </cell>
          <cell r="H2844">
            <v>10</v>
          </cell>
          <cell r="I2844">
            <v>10</v>
          </cell>
          <cell r="K2844">
            <v>12</v>
          </cell>
          <cell r="L2844">
            <v>12</v>
          </cell>
          <cell r="M2844">
            <v>17700000</v>
          </cell>
          <cell r="N2844">
            <v>286000</v>
          </cell>
          <cell r="O2844">
            <v>236000</v>
          </cell>
          <cell r="P2844">
            <v>56.8</v>
          </cell>
          <cell r="Q2844">
            <v>17700000</v>
          </cell>
          <cell r="R2844">
            <v>286000</v>
          </cell>
          <cell r="S2844">
            <v>236000</v>
          </cell>
          <cell r="T2844">
            <v>56.8</v>
          </cell>
          <cell r="U2844">
            <v>28300000</v>
          </cell>
        </row>
        <row r="2845">
          <cell r="B2845" t="str">
            <v>SHS 150 x 150 x 11</v>
          </cell>
          <cell r="C2845">
            <v>47</v>
          </cell>
          <cell r="D2845">
            <v>5990</v>
          </cell>
          <cell r="E2845">
            <v>150</v>
          </cell>
          <cell r="F2845">
            <v>150</v>
          </cell>
          <cell r="G2845">
            <v>11</v>
          </cell>
          <cell r="H2845">
            <v>11</v>
          </cell>
          <cell r="I2845">
            <v>11</v>
          </cell>
          <cell r="K2845">
            <v>10.6</v>
          </cell>
          <cell r="L2845">
            <v>10.6</v>
          </cell>
          <cell r="M2845">
            <v>19000000</v>
          </cell>
          <cell r="N2845">
            <v>309000</v>
          </cell>
          <cell r="O2845">
            <v>254000</v>
          </cell>
          <cell r="P2845">
            <v>56.4</v>
          </cell>
          <cell r="Q2845">
            <v>19000000</v>
          </cell>
          <cell r="R2845">
            <v>309000</v>
          </cell>
          <cell r="S2845">
            <v>254000</v>
          </cell>
          <cell r="T2845">
            <v>56.4</v>
          </cell>
          <cell r="U2845">
            <v>30600000</v>
          </cell>
        </row>
        <row r="2846">
          <cell r="B2846" t="str">
            <v>SHS 150 x 150 x 12.5</v>
          </cell>
          <cell r="C2846">
            <v>52.7</v>
          </cell>
          <cell r="D2846">
            <v>6709.9999999999991</v>
          </cell>
          <cell r="E2846">
            <v>150</v>
          </cell>
          <cell r="F2846">
            <v>150</v>
          </cell>
          <cell r="G2846">
            <v>12.5</v>
          </cell>
          <cell r="H2846">
            <v>12.5</v>
          </cell>
          <cell r="I2846">
            <v>12.5</v>
          </cell>
          <cell r="K2846">
            <v>9</v>
          </cell>
          <cell r="L2846">
            <v>9</v>
          </cell>
          <cell r="M2846">
            <v>20800000</v>
          </cell>
          <cell r="N2846">
            <v>342000</v>
          </cell>
          <cell r="O2846">
            <v>277000</v>
          </cell>
          <cell r="P2846">
            <v>55.7</v>
          </cell>
          <cell r="Q2846">
            <v>20800000</v>
          </cell>
          <cell r="R2846">
            <v>342000</v>
          </cell>
          <cell r="S2846">
            <v>277000</v>
          </cell>
          <cell r="T2846">
            <v>55.7</v>
          </cell>
          <cell r="U2846">
            <v>33800000</v>
          </cell>
        </row>
        <row r="2847">
          <cell r="B2847" t="str">
            <v>SHS 150 x 150 x 14.2</v>
          </cell>
          <cell r="C2847">
            <v>58.9</v>
          </cell>
          <cell r="D2847">
            <v>7500</v>
          </cell>
          <cell r="E2847">
            <v>150</v>
          </cell>
          <cell r="F2847">
            <v>150</v>
          </cell>
          <cell r="G2847">
            <v>14.2</v>
          </cell>
          <cell r="H2847">
            <v>14.2</v>
          </cell>
          <cell r="I2847">
            <v>14.2</v>
          </cell>
          <cell r="K2847">
            <v>7.56</v>
          </cell>
          <cell r="L2847">
            <v>7.56</v>
          </cell>
          <cell r="M2847">
            <v>22600000</v>
          </cell>
          <cell r="N2847">
            <v>377000</v>
          </cell>
          <cell r="O2847">
            <v>302000</v>
          </cell>
          <cell r="P2847">
            <v>54.900000000000006</v>
          </cell>
          <cell r="Q2847">
            <v>22600000</v>
          </cell>
          <cell r="R2847">
            <v>377000</v>
          </cell>
          <cell r="S2847">
            <v>302000</v>
          </cell>
          <cell r="T2847">
            <v>54.900000000000006</v>
          </cell>
          <cell r="U2847">
            <v>37100000</v>
          </cell>
        </row>
        <row r="2848">
          <cell r="B2848" t="str">
            <v>SHS 150 x 150 x 16</v>
          </cell>
          <cell r="C2848">
            <v>65.2</v>
          </cell>
          <cell r="D2848">
            <v>8300</v>
          </cell>
          <cell r="E2848">
            <v>150</v>
          </cell>
          <cell r="F2848">
            <v>150</v>
          </cell>
          <cell r="G2848">
            <v>16</v>
          </cell>
          <cell r="H2848">
            <v>16</v>
          </cell>
          <cell r="I2848">
            <v>16</v>
          </cell>
          <cell r="K2848">
            <v>6.38</v>
          </cell>
          <cell r="L2848">
            <v>6.38</v>
          </cell>
          <cell r="M2848">
            <v>24300000</v>
          </cell>
          <cell r="N2848">
            <v>411000</v>
          </cell>
          <cell r="O2848">
            <v>324000</v>
          </cell>
          <cell r="P2848">
            <v>54.1</v>
          </cell>
          <cell r="Q2848">
            <v>24300000</v>
          </cell>
          <cell r="R2848">
            <v>411000</v>
          </cell>
          <cell r="S2848">
            <v>324000</v>
          </cell>
          <cell r="T2848">
            <v>54.1</v>
          </cell>
          <cell r="U2848">
            <v>40300000</v>
          </cell>
        </row>
        <row r="2849">
          <cell r="B2849" t="str">
            <v>SHS 160 x 160 x 5</v>
          </cell>
          <cell r="C2849">
            <v>24.1</v>
          </cell>
          <cell r="D2849">
            <v>3070</v>
          </cell>
          <cell r="E2849">
            <v>160</v>
          </cell>
          <cell r="F2849">
            <v>160</v>
          </cell>
          <cell r="G2849">
            <v>5</v>
          </cell>
          <cell r="H2849">
            <v>5</v>
          </cell>
          <cell r="I2849">
            <v>5</v>
          </cell>
          <cell r="K2849">
            <v>29</v>
          </cell>
          <cell r="L2849">
            <v>29</v>
          </cell>
          <cell r="M2849">
            <v>12200000</v>
          </cell>
          <cell r="N2849">
            <v>178000</v>
          </cell>
          <cell r="O2849">
            <v>153000</v>
          </cell>
          <cell r="P2849">
            <v>63.099999999999994</v>
          </cell>
          <cell r="Q2849">
            <v>12200000</v>
          </cell>
          <cell r="R2849">
            <v>178000</v>
          </cell>
          <cell r="S2849">
            <v>153000</v>
          </cell>
          <cell r="T2849">
            <v>63.099999999999994</v>
          </cell>
          <cell r="U2849">
            <v>18900000</v>
          </cell>
        </row>
        <row r="2850">
          <cell r="B2850" t="str">
            <v>SHS 160 x 160 x 5.6</v>
          </cell>
          <cell r="C2850">
            <v>26.9</v>
          </cell>
          <cell r="D2850">
            <v>3420.0000000000005</v>
          </cell>
          <cell r="E2850">
            <v>160</v>
          </cell>
          <cell r="F2850">
            <v>160</v>
          </cell>
          <cell r="G2850">
            <v>5.6</v>
          </cell>
          <cell r="H2850">
            <v>5.6</v>
          </cell>
          <cell r="I2850">
            <v>5.6</v>
          </cell>
          <cell r="K2850">
            <v>25.6</v>
          </cell>
          <cell r="L2850">
            <v>25.6</v>
          </cell>
          <cell r="M2850">
            <v>13500000</v>
          </cell>
          <cell r="N2850">
            <v>198000</v>
          </cell>
          <cell r="O2850">
            <v>169000</v>
          </cell>
          <cell r="P2850">
            <v>62.9</v>
          </cell>
          <cell r="Q2850">
            <v>13500000</v>
          </cell>
          <cell r="R2850">
            <v>198000</v>
          </cell>
          <cell r="S2850">
            <v>169000</v>
          </cell>
          <cell r="T2850">
            <v>62.9</v>
          </cell>
          <cell r="U2850">
            <v>21000000</v>
          </cell>
        </row>
        <row r="2851">
          <cell r="B2851" t="str">
            <v>SHS 160 x 160 x 6.3</v>
          </cell>
          <cell r="C2851">
            <v>30.1</v>
          </cell>
          <cell r="D2851">
            <v>3829.9999999999995</v>
          </cell>
          <cell r="E2851">
            <v>160</v>
          </cell>
          <cell r="F2851">
            <v>160</v>
          </cell>
          <cell r="G2851">
            <v>6.3</v>
          </cell>
          <cell r="H2851">
            <v>6.3</v>
          </cell>
          <cell r="I2851">
            <v>6.3</v>
          </cell>
          <cell r="K2851">
            <v>22.4</v>
          </cell>
          <cell r="L2851">
            <v>22.4</v>
          </cell>
          <cell r="M2851">
            <v>15000000</v>
          </cell>
          <cell r="N2851">
            <v>220000</v>
          </cell>
          <cell r="O2851">
            <v>187000</v>
          </cell>
          <cell r="P2851">
            <v>62.599999999999994</v>
          </cell>
          <cell r="Q2851">
            <v>15000000</v>
          </cell>
          <cell r="R2851">
            <v>220000</v>
          </cell>
          <cell r="S2851">
            <v>187000</v>
          </cell>
          <cell r="T2851">
            <v>62.599999999999994</v>
          </cell>
          <cell r="U2851">
            <v>23300000</v>
          </cell>
        </row>
        <row r="2852">
          <cell r="B2852" t="str">
            <v>SHS 160 x 160 x 7.1</v>
          </cell>
          <cell r="C2852">
            <v>33.700000000000003</v>
          </cell>
          <cell r="D2852">
            <v>4290</v>
          </cell>
          <cell r="E2852">
            <v>160</v>
          </cell>
          <cell r="F2852">
            <v>160</v>
          </cell>
          <cell r="G2852">
            <v>7.1</v>
          </cell>
          <cell r="H2852">
            <v>7.1</v>
          </cell>
          <cell r="I2852">
            <v>7.1</v>
          </cell>
          <cell r="K2852">
            <v>19.5</v>
          </cell>
          <cell r="L2852">
            <v>19.5</v>
          </cell>
          <cell r="M2852">
            <v>16600000</v>
          </cell>
          <cell r="N2852">
            <v>245000</v>
          </cell>
          <cell r="O2852">
            <v>207000</v>
          </cell>
          <cell r="P2852">
            <v>62.199999999999996</v>
          </cell>
          <cell r="Q2852">
            <v>16600000</v>
          </cell>
          <cell r="R2852">
            <v>245000</v>
          </cell>
          <cell r="S2852">
            <v>207000</v>
          </cell>
          <cell r="T2852">
            <v>62.199999999999996</v>
          </cell>
          <cell r="U2852">
            <v>26000000</v>
          </cell>
        </row>
        <row r="2853">
          <cell r="B2853" t="str">
            <v>SHS 160 x 160 x 8</v>
          </cell>
          <cell r="C2853">
            <v>37.6</v>
          </cell>
          <cell r="D2853">
            <v>4800</v>
          </cell>
          <cell r="E2853">
            <v>160</v>
          </cell>
          <cell r="F2853">
            <v>160</v>
          </cell>
          <cell r="G2853">
            <v>8</v>
          </cell>
          <cell r="H2853">
            <v>8</v>
          </cell>
          <cell r="I2853">
            <v>8</v>
          </cell>
          <cell r="K2853">
            <v>17</v>
          </cell>
          <cell r="L2853">
            <v>17</v>
          </cell>
          <cell r="M2853">
            <v>18300000</v>
          </cell>
          <cell r="N2853">
            <v>272000</v>
          </cell>
          <cell r="O2853">
            <v>229000</v>
          </cell>
          <cell r="P2853">
            <v>61.8</v>
          </cell>
          <cell r="Q2853">
            <v>18300000</v>
          </cell>
          <cell r="R2853">
            <v>272000</v>
          </cell>
          <cell r="S2853">
            <v>229000</v>
          </cell>
          <cell r="T2853">
            <v>61.8</v>
          </cell>
          <cell r="U2853">
            <v>28800000</v>
          </cell>
        </row>
        <row r="2854">
          <cell r="B2854" t="str">
            <v>SHS 160 x 160 x 8.8</v>
          </cell>
          <cell r="C2854">
            <v>41.1</v>
          </cell>
          <cell r="D2854">
            <v>5240</v>
          </cell>
          <cell r="E2854">
            <v>160</v>
          </cell>
          <cell r="F2854">
            <v>160</v>
          </cell>
          <cell r="G2854">
            <v>8.8000000000000007</v>
          </cell>
          <cell r="H2854">
            <v>8.8000000000000007</v>
          </cell>
          <cell r="I2854">
            <v>8.8000000000000007</v>
          </cell>
          <cell r="K2854">
            <v>15.2</v>
          </cell>
          <cell r="L2854">
            <v>15.2</v>
          </cell>
          <cell r="M2854">
            <v>19800000</v>
          </cell>
          <cell r="N2854">
            <v>295000</v>
          </cell>
          <cell r="O2854">
            <v>247000</v>
          </cell>
          <cell r="P2854">
            <v>61.4</v>
          </cell>
          <cell r="Q2854">
            <v>19800000</v>
          </cell>
          <cell r="R2854">
            <v>295000</v>
          </cell>
          <cell r="S2854">
            <v>247000</v>
          </cell>
          <cell r="T2854">
            <v>61.4</v>
          </cell>
          <cell r="U2854">
            <v>31200000</v>
          </cell>
        </row>
        <row r="2855">
          <cell r="B2855" t="str">
            <v>SHS 160 x 160 x 10</v>
          </cell>
          <cell r="C2855">
            <v>46.3</v>
          </cell>
          <cell r="D2855">
            <v>5890</v>
          </cell>
          <cell r="E2855">
            <v>160</v>
          </cell>
          <cell r="F2855">
            <v>160</v>
          </cell>
          <cell r="G2855">
            <v>10</v>
          </cell>
          <cell r="H2855">
            <v>10</v>
          </cell>
          <cell r="I2855">
            <v>10</v>
          </cell>
          <cell r="K2855">
            <v>13</v>
          </cell>
          <cell r="L2855">
            <v>13</v>
          </cell>
          <cell r="M2855">
            <v>21900000</v>
          </cell>
          <cell r="N2855">
            <v>329000</v>
          </cell>
          <cell r="O2855">
            <v>273000</v>
          </cell>
          <cell r="P2855">
            <v>60.9</v>
          </cell>
          <cell r="Q2855">
            <v>21900000</v>
          </cell>
          <cell r="R2855">
            <v>329000</v>
          </cell>
          <cell r="S2855">
            <v>273000</v>
          </cell>
          <cell r="T2855">
            <v>60.9</v>
          </cell>
          <cell r="U2855">
            <v>34800000</v>
          </cell>
        </row>
        <row r="2856">
          <cell r="B2856" t="str">
            <v>SHS 160 x 160 x 10</v>
          </cell>
          <cell r="C2856">
            <v>50.4</v>
          </cell>
          <cell r="D2856">
            <v>6430</v>
          </cell>
          <cell r="E2856">
            <v>160</v>
          </cell>
          <cell r="F2856">
            <v>160</v>
          </cell>
          <cell r="G2856">
            <v>11</v>
          </cell>
          <cell r="H2856">
            <v>11</v>
          </cell>
          <cell r="I2856">
            <v>11</v>
          </cell>
          <cell r="K2856">
            <v>11.5</v>
          </cell>
          <cell r="L2856">
            <v>11.5</v>
          </cell>
          <cell r="M2856">
            <v>23500000</v>
          </cell>
          <cell r="N2856">
            <v>356000</v>
          </cell>
          <cell r="O2856">
            <v>294000</v>
          </cell>
          <cell r="P2856">
            <v>60.5</v>
          </cell>
          <cell r="Q2856">
            <v>23500000</v>
          </cell>
          <cell r="R2856">
            <v>356000</v>
          </cell>
          <cell r="S2856">
            <v>294000</v>
          </cell>
          <cell r="T2856">
            <v>60.5</v>
          </cell>
          <cell r="U2856">
            <v>37600000</v>
          </cell>
        </row>
        <row r="2857">
          <cell r="B2857" t="str">
            <v>SHS 160 x 160 x 12.5</v>
          </cell>
          <cell r="C2857">
            <v>56.6</v>
          </cell>
          <cell r="D2857">
            <v>7209.9999999999991</v>
          </cell>
          <cell r="E2857">
            <v>160</v>
          </cell>
          <cell r="F2857">
            <v>160</v>
          </cell>
          <cell r="G2857">
            <v>12.5</v>
          </cell>
          <cell r="H2857">
            <v>12.5</v>
          </cell>
          <cell r="I2857">
            <v>12.5</v>
          </cell>
          <cell r="K2857">
            <v>9.8000000000000007</v>
          </cell>
          <cell r="L2857">
            <v>9.8000000000000007</v>
          </cell>
          <cell r="M2857">
            <v>25800000</v>
          </cell>
          <cell r="N2857">
            <v>395000</v>
          </cell>
          <cell r="O2857">
            <v>322000</v>
          </cell>
          <cell r="P2857">
            <v>59.800000000000004</v>
          </cell>
          <cell r="Q2857">
            <v>25800000</v>
          </cell>
          <cell r="R2857">
            <v>395000</v>
          </cell>
          <cell r="S2857">
            <v>322000</v>
          </cell>
          <cell r="T2857">
            <v>59.800000000000004</v>
          </cell>
          <cell r="U2857">
            <v>41600000</v>
          </cell>
        </row>
        <row r="2858">
          <cell r="B2858" t="str">
            <v>SHS 160 x 160 x 14.2</v>
          </cell>
          <cell r="C2858">
            <v>63.3</v>
          </cell>
          <cell r="D2858">
            <v>8070</v>
          </cell>
          <cell r="E2858">
            <v>160</v>
          </cell>
          <cell r="F2858">
            <v>160</v>
          </cell>
          <cell r="G2858">
            <v>14.2</v>
          </cell>
          <cell r="H2858">
            <v>14.2</v>
          </cell>
          <cell r="I2858">
            <v>14.2</v>
          </cell>
          <cell r="K2858">
            <v>8.27</v>
          </cell>
          <cell r="L2858">
            <v>8.27</v>
          </cell>
          <cell r="M2858">
            <v>28100000</v>
          </cell>
          <cell r="N2858">
            <v>436000</v>
          </cell>
          <cell r="O2858">
            <v>351000</v>
          </cell>
          <cell r="P2858">
            <v>59</v>
          </cell>
          <cell r="Q2858">
            <v>28100000</v>
          </cell>
          <cell r="R2858">
            <v>436000</v>
          </cell>
          <cell r="S2858">
            <v>351000</v>
          </cell>
          <cell r="T2858">
            <v>59</v>
          </cell>
          <cell r="U2858">
            <v>45800000</v>
          </cell>
        </row>
        <row r="2859">
          <cell r="B2859" t="str">
            <v>SHS 160 x 160 x 16</v>
          </cell>
          <cell r="C2859">
            <v>70.2</v>
          </cell>
          <cell r="D2859">
            <v>8940</v>
          </cell>
          <cell r="E2859">
            <v>160</v>
          </cell>
          <cell r="F2859">
            <v>160</v>
          </cell>
          <cell r="G2859">
            <v>16</v>
          </cell>
          <cell r="H2859">
            <v>16</v>
          </cell>
          <cell r="I2859">
            <v>16</v>
          </cell>
          <cell r="K2859">
            <v>7</v>
          </cell>
          <cell r="L2859">
            <v>7</v>
          </cell>
          <cell r="M2859">
            <v>30300000</v>
          </cell>
          <cell r="N2859">
            <v>476000</v>
          </cell>
          <cell r="O2859">
            <v>379000</v>
          </cell>
          <cell r="P2859">
            <v>58.2</v>
          </cell>
          <cell r="Q2859">
            <v>30300000</v>
          </cell>
          <cell r="R2859">
            <v>476000</v>
          </cell>
          <cell r="S2859">
            <v>379000</v>
          </cell>
          <cell r="T2859">
            <v>58.2</v>
          </cell>
          <cell r="U2859">
            <v>49900000</v>
          </cell>
        </row>
        <row r="2860">
          <cell r="B2860" t="str">
            <v>SHS 180 x 180 x 6.3</v>
          </cell>
          <cell r="C2860">
            <v>34</v>
          </cell>
          <cell r="D2860">
            <v>4330</v>
          </cell>
          <cell r="E2860">
            <v>180</v>
          </cell>
          <cell r="F2860">
            <v>180</v>
          </cell>
          <cell r="G2860">
            <v>6.3</v>
          </cell>
          <cell r="H2860">
            <v>6.3</v>
          </cell>
          <cell r="I2860">
            <v>6.3</v>
          </cell>
          <cell r="K2860">
            <v>25.6</v>
          </cell>
          <cell r="L2860">
            <v>25.6</v>
          </cell>
          <cell r="M2860">
            <v>21700000</v>
          </cell>
          <cell r="N2860">
            <v>281000</v>
          </cell>
          <cell r="O2860">
            <v>241000</v>
          </cell>
          <cell r="P2860">
            <v>70.7</v>
          </cell>
          <cell r="Q2860">
            <v>21700000</v>
          </cell>
          <cell r="R2860">
            <v>281000</v>
          </cell>
          <cell r="S2860">
            <v>241000</v>
          </cell>
          <cell r="T2860">
            <v>70.7</v>
          </cell>
          <cell r="U2860">
            <v>33600000</v>
          </cell>
        </row>
        <row r="2861">
          <cell r="B2861" t="str">
            <v>SHS 180 x 180 x 7.1</v>
          </cell>
          <cell r="C2861">
            <v>38.1</v>
          </cell>
          <cell r="D2861">
            <v>4860</v>
          </cell>
          <cell r="E2861">
            <v>180</v>
          </cell>
          <cell r="F2861">
            <v>180</v>
          </cell>
          <cell r="G2861">
            <v>7.1</v>
          </cell>
          <cell r="H2861">
            <v>7.1</v>
          </cell>
          <cell r="I2861">
            <v>7.1</v>
          </cell>
          <cell r="K2861">
            <v>22.4</v>
          </cell>
          <cell r="L2861">
            <v>22.4</v>
          </cell>
          <cell r="M2861">
            <v>24000000</v>
          </cell>
          <cell r="N2861">
            <v>314000</v>
          </cell>
          <cell r="O2861">
            <v>267000</v>
          </cell>
          <cell r="P2861">
            <v>70.400000000000006</v>
          </cell>
          <cell r="Q2861">
            <v>24000000</v>
          </cell>
          <cell r="R2861">
            <v>314000</v>
          </cell>
          <cell r="S2861">
            <v>267000</v>
          </cell>
          <cell r="T2861">
            <v>70.400000000000006</v>
          </cell>
          <cell r="U2861">
            <v>37400000</v>
          </cell>
        </row>
        <row r="2862">
          <cell r="B2862" t="str">
            <v>SHS 180 x 180 x 8</v>
          </cell>
          <cell r="C2862">
            <v>42.7</v>
          </cell>
          <cell r="D2862">
            <v>5440</v>
          </cell>
          <cell r="E2862">
            <v>180</v>
          </cell>
          <cell r="F2862">
            <v>180</v>
          </cell>
          <cell r="G2862">
            <v>8</v>
          </cell>
          <cell r="H2862">
            <v>8</v>
          </cell>
          <cell r="I2862">
            <v>8</v>
          </cell>
          <cell r="K2862">
            <v>19.5</v>
          </cell>
          <cell r="L2862">
            <v>19.5</v>
          </cell>
          <cell r="M2862">
            <v>26600000</v>
          </cell>
          <cell r="N2862">
            <v>349000</v>
          </cell>
          <cell r="O2862">
            <v>296000</v>
          </cell>
          <cell r="P2862">
            <v>70</v>
          </cell>
          <cell r="Q2862">
            <v>26600000</v>
          </cell>
          <cell r="R2862">
            <v>349000</v>
          </cell>
          <cell r="S2862">
            <v>296000</v>
          </cell>
          <cell r="T2862">
            <v>70</v>
          </cell>
          <cell r="U2862">
            <v>41600000</v>
          </cell>
        </row>
        <row r="2863">
          <cell r="B2863" t="str">
            <v>SHS 180 x 180 x 8.8</v>
          </cell>
          <cell r="C2863">
            <v>46.7</v>
          </cell>
          <cell r="D2863">
            <v>5940</v>
          </cell>
          <cell r="E2863">
            <v>180</v>
          </cell>
          <cell r="F2863">
            <v>180</v>
          </cell>
          <cell r="G2863">
            <v>8.8000000000000007</v>
          </cell>
          <cell r="H2863">
            <v>8.8000000000000007</v>
          </cell>
          <cell r="I2863">
            <v>8.8000000000000007</v>
          </cell>
          <cell r="K2863">
            <v>17.5</v>
          </cell>
          <cell r="L2863">
            <v>17.5</v>
          </cell>
          <cell r="M2863">
            <v>28800000</v>
          </cell>
          <cell r="N2863">
            <v>379000</v>
          </cell>
          <cell r="O2863">
            <v>320000</v>
          </cell>
          <cell r="P2863">
            <v>69.599999999999994</v>
          </cell>
          <cell r="Q2863">
            <v>28800000</v>
          </cell>
          <cell r="R2863">
            <v>379000</v>
          </cell>
          <cell r="S2863">
            <v>320000</v>
          </cell>
          <cell r="T2863">
            <v>69.599999999999994</v>
          </cell>
          <cell r="U2863">
            <v>45200000</v>
          </cell>
        </row>
        <row r="2864">
          <cell r="B2864" t="str">
            <v>SHS 180 x 180 x 10</v>
          </cell>
          <cell r="C2864">
            <v>52.5</v>
          </cell>
          <cell r="D2864">
            <v>6690.0000000000009</v>
          </cell>
          <cell r="E2864">
            <v>180</v>
          </cell>
          <cell r="F2864">
            <v>180</v>
          </cell>
          <cell r="G2864">
            <v>10</v>
          </cell>
          <cell r="H2864">
            <v>10</v>
          </cell>
          <cell r="I2864">
            <v>10</v>
          </cell>
          <cell r="K2864">
            <v>15</v>
          </cell>
          <cell r="L2864">
            <v>15</v>
          </cell>
          <cell r="M2864">
            <v>31900000</v>
          </cell>
          <cell r="N2864">
            <v>424000</v>
          </cell>
          <cell r="O2864">
            <v>355000</v>
          </cell>
          <cell r="P2864">
            <v>69.099999999999994</v>
          </cell>
          <cell r="Q2864">
            <v>31900000</v>
          </cell>
          <cell r="R2864">
            <v>424000</v>
          </cell>
          <cell r="S2864">
            <v>355000</v>
          </cell>
          <cell r="T2864">
            <v>69.099999999999994</v>
          </cell>
          <cell r="U2864">
            <v>50500000</v>
          </cell>
        </row>
        <row r="2865">
          <cell r="B2865" t="str">
            <v>SHS 180 x 180 x 11</v>
          </cell>
          <cell r="C2865">
            <v>57.4</v>
          </cell>
          <cell r="D2865">
            <v>7309.9999999999991</v>
          </cell>
          <cell r="E2865">
            <v>180</v>
          </cell>
          <cell r="F2865">
            <v>180</v>
          </cell>
          <cell r="G2865">
            <v>11</v>
          </cell>
          <cell r="H2865">
            <v>11</v>
          </cell>
          <cell r="I2865">
            <v>11</v>
          </cell>
          <cell r="K2865">
            <v>13.4</v>
          </cell>
          <cell r="L2865">
            <v>13.4</v>
          </cell>
          <cell r="M2865">
            <v>34400000</v>
          </cell>
          <cell r="N2865">
            <v>460000</v>
          </cell>
          <cell r="O2865">
            <v>382000</v>
          </cell>
          <cell r="P2865">
            <v>68.600000000000009</v>
          </cell>
          <cell r="Q2865">
            <v>34400000</v>
          </cell>
          <cell r="R2865">
            <v>460000</v>
          </cell>
          <cell r="S2865">
            <v>382000</v>
          </cell>
          <cell r="T2865">
            <v>68.600000000000009</v>
          </cell>
          <cell r="U2865">
            <v>54700000</v>
          </cell>
        </row>
        <row r="2866">
          <cell r="B2866" t="str">
            <v>SHS 180 x 180 x 12.5</v>
          </cell>
          <cell r="C2866">
            <v>64.400000000000006</v>
          </cell>
          <cell r="D2866">
            <v>8210</v>
          </cell>
          <cell r="E2866">
            <v>180</v>
          </cell>
          <cell r="F2866">
            <v>180</v>
          </cell>
          <cell r="G2866">
            <v>12.5</v>
          </cell>
          <cell r="H2866">
            <v>12.5</v>
          </cell>
          <cell r="I2866">
            <v>12.5</v>
          </cell>
          <cell r="K2866">
            <v>11.4</v>
          </cell>
          <cell r="L2866">
            <v>11.4</v>
          </cell>
          <cell r="M2866">
            <v>37900000</v>
          </cell>
          <cell r="N2866">
            <v>511000</v>
          </cell>
          <cell r="O2866">
            <v>421000</v>
          </cell>
          <cell r="P2866">
            <v>68</v>
          </cell>
          <cell r="Q2866">
            <v>37900000</v>
          </cell>
          <cell r="R2866">
            <v>511000</v>
          </cell>
          <cell r="S2866">
            <v>421000</v>
          </cell>
          <cell r="T2866">
            <v>68</v>
          </cell>
          <cell r="U2866">
            <v>60700000</v>
          </cell>
        </row>
        <row r="2867">
          <cell r="B2867" t="str">
            <v>SHS 180 x 180 x 14.2</v>
          </cell>
          <cell r="C2867">
            <v>72.2</v>
          </cell>
          <cell r="D2867">
            <v>9200</v>
          </cell>
          <cell r="E2867">
            <v>180</v>
          </cell>
          <cell r="F2867">
            <v>180</v>
          </cell>
          <cell r="G2867">
            <v>14.2</v>
          </cell>
          <cell r="H2867">
            <v>14.2</v>
          </cell>
          <cell r="I2867">
            <v>14.2</v>
          </cell>
          <cell r="K2867">
            <v>9.68</v>
          </cell>
          <cell r="L2867">
            <v>9.68</v>
          </cell>
          <cell r="M2867">
            <v>41500000</v>
          </cell>
          <cell r="N2867">
            <v>566000</v>
          </cell>
          <cell r="O2867">
            <v>462000</v>
          </cell>
          <cell r="P2867">
            <v>67.2</v>
          </cell>
          <cell r="Q2867">
            <v>41500000</v>
          </cell>
          <cell r="R2867">
            <v>566000</v>
          </cell>
          <cell r="S2867">
            <v>462000</v>
          </cell>
          <cell r="T2867">
            <v>67.2</v>
          </cell>
          <cell r="U2867">
            <v>67100000</v>
          </cell>
        </row>
        <row r="2868">
          <cell r="B2868" t="str">
            <v>SHS 180 x 180 x 16</v>
          </cell>
          <cell r="C2868">
            <v>80.2</v>
          </cell>
          <cell r="D2868">
            <v>10200</v>
          </cell>
          <cell r="E2868">
            <v>180</v>
          </cell>
          <cell r="F2868">
            <v>180</v>
          </cell>
          <cell r="G2868">
            <v>16</v>
          </cell>
          <cell r="H2868">
            <v>16</v>
          </cell>
          <cell r="I2868">
            <v>16</v>
          </cell>
          <cell r="K2868">
            <v>8.25</v>
          </cell>
          <cell r="L2868">
            <v>8.25</v>
          </cell>
          <cell r="M2868">
            <v>45000000</v>
          </cell>
          <cell r="N2868">
            <v>621000</v>
          </cell>
          <cell r="O2868">
            <v>500000</v>
          </cell>
          <cell r="P2868">
            <v>66.399999999999991</v>
          </cell>
          <cell r="Q2868">
            <v>45000000</v>
          </cell>
          <cell r="R2868">
            <v>621000</v>
          </cell>
          <cell r="S2868">
            <v>500000</v>
          </cell>
          <cell r="T2868">
            <v>66.399999999999991</v>
          </cell>
          <cell r="U2868">
            <v>73400000</v>
          </cell>
        </row>
        <row r="2869">
          <cell r="B2869" t="str">
            <v>SHS 200 x 200 x 5</v>
          </cell>
          <cell r="C2869">
            <v>30.4</v>
          </cell>
          <cell r="D2869">
            <v>3870.0000000000005</v>
          </cell>
          <cell r="E2869">
            <v>200</v>
          </cell>
          <cell r="F2869">
            <v>200</v>
          </cell>
          <cell r="G2869">
            <v>5</v>
          </cell>
          <cell r="H2869">
            <v>5</v>
          </cell>
          <cell r="I2869">
            <v>5</v>
          </cell>
          <cell r="K2869">
            <v>37</v>
          </cell>
          <cell r="L2869">
            <v>37</v>
          </cell>
          <cell r="M2869">
            <v>24400000</v>
          </cell>
          <cell r="N2869">
            <v>283000</v>
          </cell>
          <cell r="O2869">
            <v>245000</v>
          </cell>
          <cell r="P2869">
            <v>79.5</v>
          </cell>
          <cell r="Q2869">
            <v>24400000</v>
          </cell>
          <cell r="R2869">
            <v>283000</v>
          </cell>
          <cell r="S2869">
            <v>245000</v>
          </cell>
          <cell r="T2869">
            <v>79.5</v>
          </cell>
          <cell r="U2869">
            <v>37600000</v>
          </cell>
        </row>
        <row r="2870">
          <cell r="B2870" t="str">
            <v>SHS 200 x 200 x 5.6</v>
          </cell>
          <cell r="C2870">
            <v>33.9</v>
          </cell>
          <cell r="D2870">
            <v>4320</v>
          </cell>
          <cell r="E2870">
            <v>200</v>
          </cell>
          <cell r="F2870">
            <v>200</v>
          </cell>
          <cell r="G2870">
            <v>5.6</v>
          </cell>
          <cell r="H2870">
            <v>5.6</v>
          </cell>
          <cell r="I2870">
            <v>5.6</v>
          </cell>
          <cell r="K2870">
            <v>32.700000000000003</v>
          </cell>
          <cell r="L2870">
            <v>32.700000000000003</v>
          </cell>
          <cell r="M2870">
            <v>27100000</v>
          </cell>
          <cell r="N2870">
            <v>314000</v>
          </cell>
          <cell r="O2870">
            <v>271000</v>
          </cell>
          <cell r="P2870">
            <v>79.2</v>
          </cell>
          <cell r="Q2870">
            <v>27100000</v>
          </cell>
          <cell r="R2870">
            <v>314000</v>
          </cell>
          <cell r="S2870">
            <v>271000</v>
          </cell>
          <cell r="T2870">
            <v>79.2</v>
          </cell>
          <cell r="U2870">
            <v>41700000</v>
          </cell>
        </row>
        <row r="2871">
          <cell r="B2871" t="str">
            <v>SHS 200 x 200 x 6.3</v>
          </cell>
          <cell r="C2871">
            <v>38</v>
          </cell>
          <cell r="D2871">
            <v>4840</v>
          </cell>
          <cell r="E2871">
            <v>200</v>
          </cell>
          <cell r="F2871">
            <v>200</v>
          </cell>
          <cell r="G2871">
            <v>6.3</v>
          </cell>
          <cell r="H2871">
            <v>6.3</v>
          </cell>
          <cell r="I2871">
            <v>6.3</v>
          </cell>
          <cell r="K2871">
            <v>28.7</v>
          </cell>
          <cell r="L2871">
            <v>28.7</v>
          </cell>
          <cell r="M2871">
            <v>30100000</v>
          </cell>
          <cell r="N2871">
            <v>350000</v>
          </cell>
          <cell r="O2871">
            <v>301000</v>
          </cell>
          <cell r="P2871">
            <v>78.899999999999991</v>
          </cell>
          <cell r="Q2871">
            <v>30100000</v>
          </cell>
          <cell r="R2871">
            <v>350000</v>
          </cell>
          <cell r="S2871">
            <v>301000</v>
          </cell>
          <cell r="T2871">
            <v>78.899999999999991</v>
          </cell>
          <cell r="U2871">
            <v>46500000</v>
          </cell>
        </row>
        <row r="2872">
          <cell r="B2872" t="str">
            <v>SHS 200 x 200 x 7.1</v>
          </cell>
          <cell r="C2872">
            <v>42.6</v>
          </cell>
          <cell r="D2872">
            <v>5420</v>
          </cell>
          <cell r="E2872">
            <v>200</v>
          </cell>
          <cell r="F2872">
            <v>200</v>
          </cell>
          <cell r="G2872">
            <v>7.1</v>
          </cell>
          <cell r="H2872">
            <v>7.1</v>
          </cell>
          <cell r="I2872">
            <v>7.1</v>
          </cell>
          <cell r="K2872">
            <v>25.2</v>
          </cell>
          <cell r="L2872">
            <v>25.2</v>
          </cell>
          <cell r="M2872">
            <v>33400000</v>
          </cell>
          <cell r="N2872">
            <v>391000</v>
          </cell>
          <cell r="O2872">
            <v>335000</v>
          </cell>
          <cell r="P2872">
            <v>78.5</v>
          </cell>
          <cell r="Q2872">
            <v>33400000</v>
          </cell>
          <cell r="R2872">
            <v>391000</v>
          </cell>
          <cell r="S2872">
            <v>335000</v>
          </cell>
          <cell r="T2872">
            <v>78.5</v>
          </cell>
          <cell r="U2872">
            <v>51900000</v>
          </cell>
        </row>
        <row r="2873">
          <cell r="B2873" t="str">
            <v>SHS 200 x 200 x 8</v>
          </cell>
          <cell r="C2873">
            <v>47.7</v>
          </cell>
          <cell r="D2873">
            <v>6080</v>
          </cell>
          <cell r="E2873">
            <v>200</v>
          </cell>
          <cell r="F2873">
            <v>200</v>
          </cell>
          <cell r="G2873">
            <v>8</v>
          </cell>
          <cell r="H2873">
            <v>8</v>
          </cell>
          <cell r="I2873">
            <v>8</v>
          </cell>
          <cell r="K2873">
            <v>22</v>
          </cell>
          <cell r="L2873">
            <v>22</v>
          </cell>
          <cell r="M2873">
            <v>37100000</v>
          </cell>
          <cell r="N2873">
            <v>436000</v>
          </cell>
          <cell r="O2873">
            <v>371000</v>
          </cell>
          <cell r="P2873">
            <v>78.099999999999994</v>
          </cell>
          <cell r="Q2873">
            <v>37100000</v>
          </cell>
          <cell r="R2873">
            <v>436000</v>
          </cell>
          <cell r="S2873">
            <v>371000</v>
          </cell>
          <cell r="T2873">
            <v>78.099999999999994</v>
          </cell>
          <cell r="U2873">
            <v>57800000</v>
          </cell>
        </row>
        <row r="2874">
          <cell r="B2874" t="str">
            <v>SHS 200 x 200 x 8.8</v>
          </cell>
          <cell r="C2874">
            <v>52.2</v>
          </cell>
          <cell r="D2874">
            <v>6650</v>
          </cell>
          <cell r="E2874">
            <v>200</v>
          </cell>
          <cell r="F2874">
            <v>200</v>
          </cell>
          <cell r="G2874">
            <v>8.8000000000000007</v>
          </cell>
          <cell r="H2874">
            <v>8.8000000000000007</v>
          </cell>
          <cell r="I2874">
            <v>8.8000000000000007</v>
          </cell>
          <cell r="K2874">
            <v>19.7</v>
          </cell>
          <cell r="L2874">
            <v>19.7</v>
          </cell>
          <cell r="M2874">
            <v>40200000</v>
          </cell>
          <cell r="N2874">
            <v>474000</v>
          </cell>
          <cell r="O2874">
            <v>402000</v>
          </cell>
          <cell r="P2874">
            <v>77.8</v>
          </cell>
          <cell r="Q2874">
            <v>40200000</v>
          </cell>
          <cell r="R2874">
            <v>474000</v>
          </cell>
          <cell r="S2874">
            <v>402000</v>
          </cell>
          <cell r="T2874">
            <v>77.8</v>
          </cell>
          <cell r="U2874">
            <v>62900000</v>
          </cell>
        </row>
        <row r="2875">
          <cell r="B2875" t="str">
            <v>SHS 200 x 200 x 10</v>
          </cell>
          <cell r="C2875">
            <v>58.8</v>
          </cell>
          <cell r="D2875">
            <v>7490.0000000000009</v>
          </cell>
          <cell r="E2875">
            <v>200</v>
          </cell>
          <cell r="F2875">
            <v>200</v>
          </cell>
          <cell r="G2875">
            <v>10</v>
          </cell>
          <cell r="H2875">
            <v>10</v>
          </cell>
          <cell r="I2875">
            <v>10</v>
          </cell>
          <cell r="K2875">
            <v>17</v>
          </cell>
          <cell r="L2875">
            <v>17</v>
          </cell>
          <cell r="M2875">
            <v>44700000</v>
          </cell>
          <cell r="N2875">
            <v>531000</v>
          </cell>
          <cell r="O2875">
            <v>447000</v>
          </cell>
          <cell r="P2875">
            <v>77.2</v>
          </cell>
          <cell r="Q2875">
            <v>44700000</v>
          </cell>
          <cell r="R2875">
            <v>531000</v>
          </cell>
          <cell r="S2875">
            <v>447000</v>
          </cell>
          <cell r="T2875">
            <v>77.2</v>
          </cell>
          <cell r="U2875">
            <v>70300000</v>
          </cell>
        </row>
        <row r="2876">
          <cell r="B2876" t="str">
            <v>SHS 200 x 200 x 11</v>
          </cell>
          <cell r="C2876">
            <v>64.3</v>
          </cell>
          <cell r="D2876">
            <v>8190.0000000000009</v>
          </cell>
          <cell r="E2876">
            <v>200</v>
          </cell>
          <cell r="F2876">
            <v>200</v>
          </cell>
          <cell r="G2876">
            <v>11</v>
          </cell>
          <cell r="H2876">
            <v>11</v>
          </cell>
          <cell r="I2876">
            <v>11</v>
          </cell>
          <cell r="K2876">
            <v>15.2</v>
          </cell>
          <cell r="L2876">
            <v>15.2</v>
          </cell>
          <cell r="M2876">
            <v>48300000</v>
          </cell>
          <cell r="N2876">
            <v>577000</v>
          </cell>
          <cell r="O2876">
            <v>483000</v>
          </cell>
          <cell r="P2876">
            <v>76.8</v>
          </cell>
          <cell r="Q2876">
            <v>48300000</v>
          </cell>
          <cell r="R2876">
            <v>577000</v>
          </cell>
          <cell r="S2876">
            <v>483000</v>
          </cell>
          <cell r="T2876">
            <v>76.8</v>
          </cell>
          <cell r="U2876">
            <v>76300000</v>
          </cell>
        </row>
        <row r="2877">
          <cell r="B2877" t="str">
            <v>SHS 200 x 200 x 12.5</v>
          </cell>
          <cell r="C2877">
            <v>72.3</v>
          </cell>
          <cell r="D2877">
            <v>9210</v>
          </cell>
          <cell r="E2877">
            <v>200</v>
          </cell>
          <cell r="F2877">
            <v>200</v>
          </cell>
          <cell r="G2877">
            <v>12.5</v>
          </cell>
          <cell r="H2877">
            <v>12.5</v>
          </cell>
          <cell r="I2877">
            <v>12.5</v>
          </cell>
          <cell r="K2877">
            <v>13</v>
          </cell>
          <cell r="L2877">
            <v>13</v>
          </cell>
          <cell r="M2877">
            <v>53400000</v>
          </cell>
          <cell r="N2877">
            <v>643000</v>
          </cell>
          <cell r="O2877">
            <v>534000</v>
          </cell>
          <cell r="P2877">
            <v>76.100000000000009</v>
          </cell>
          <cell r="Q2877">
            <v>53400000</v>
          </cell>
          <cell r="R2877">
            <v>643000</v>
          </cell>
          <cell r="S2877">
            <v>534000</v>
          </cell>
          <cell r="T2877">
            <v>76.100000000000009</v>
          </cell>
          <cell r="U2877">
            <v>84900000</v>
          </cell>
        </row>
        <row r="2878">
          <cell r="B2878" t="str">
            <v>SHS 200 x 200 x 14.2</v>
          </cell>
          <cell r="C2878">
            <v>81.099999999999994</v>
          </cell>
          <cell r="D2878">
            <v>10300</v>
          </cell>
          <cell r="E2878">
            <v>200</v>
          </cell>
          <cell r="F2878">
            <v>200</v>
          </cell>
          <cell r="G2878">
            <v>14.2</v>
          </cell>
          <cell r="H2878">
            <v>14.2</v>
          </cell>
          <cell r="I2878">
            <v>14.2</v>
          </cell>
          <cell r="K2878">
            <v>11.1</v>
          </cell>
          <cell r="L2878">
            <v>11.1</v>
          </cell>
          <cell r="M2878">
            <v>58700000</v>
          </cell>
          <cell r="N2878">
            <v>714000</v>
          </cell>
          <cell r="O2878">
            <v>587000</v>
          </cell>
          <cell r="P2878">
            <v>75.400000000000006</v>
          </cell>
          <cell r="Q2878">
            <v>58700000</v>
          </cell>
          <cell r="R2878">
            <v>714000</v>
          </cell>
          <cell r="S2878">
            <v>587000</v>
          </cell>
          <cell r="T2878">
            <v>75.400000000000006</v>
          </cell>
          <cell r="U2878">
            <v>94200000</v>
          </cell>
        </row>
        <row r="2879">
          <cell r="B2879" t="str">
            <v>SHS 200 x 200 x 16</v>
          </cell>
          <cell r="C2879">
            <v>90.3</v>
          </cell>
          <cell r="D2879">
            <v>11500</v>
          </cell>
          <cell r="E2879">
            <v>200</v>
          </cell>
          <cell r="F2879">
            <v>200</v>
          </cell>
          <cell r="G2879">
            <v>16</v>
          </cell>
          <cell r="H2879">
            <v>16</v>
          </cell>
          <cell r="I2879">
            <v>16</v>
          </cell>
          <cell r="K2879">
            <v>9.5</v>
          </cell>
          <cell r="L2879">
            <v>9.5</v>
          </cell>
          <cell r="M2879">
            <v>63900000</v>
          </cell>
          <cell r="N2879">
            <v>785000</v>
          </cell>
          <cell r="O2879">
            <v>639000</v>
          </cell>
          <cell r="P2879">
            <v>74.599999999999994</v>
          </cell>
          <cell r="Q2879">
            <v>63900000</v>
          </cell>
          <cell r="R2879">
            <v>785000</v>
          </cell>
          <cell r="S2879">
            <v>639000</v>
          </cell>
          <cell r="T2879">
            <v>74.599999999999994</v>
          </cell>
          <cell r="U2879">
            <v>103000000</v>
          </cell>
        </row>
        <row r="2880">
          <cell r="B2880" t="str">
            <v>SHS 220 x 220 x 8</v>
          </cell>
          <cell r="C2880">
            <v>52.7</v>
          </cell>
          <cell r="D2880">
            <v>6720</v>
          </cell>
          <cell r="E2880">
            <v>220</v>
          </cell>
          <cell r="F2880">
            <v>220</v>
          </cell>
          <cell r="G2880">
            <v>8</v>
          </cell>
          <cell r="H2880">
            <v>8</v>
          </cell>
          <cell r="I2880">
            <v>8</v>
          </cell>
          <cell r="K2880">
            <v>24.5</v>
          </cell>
          <cell r="L2880">
            <v>24.5</v>
          </cell>
          <cell r="M2880">
            <v>50000000</v>
          </cell>
          <cell r="N2880">
            <v>532000</v>
          </cell>
          <cell r="O2880">
            <v>455000</v>
          </cell>
          <cell r="P2880">
            <v>86.300000000000011</v>
          </cell>
          <cell r="Q2880">
            <v>50000000</v>
          </cell>
          <cell r="R2880">
            <v>532000</v>
          </cell>
          <cell r="S2880">
            <v>455000</v>
          </cell>
          <cell r="T2880">
            <v>86.300000000000011</v>
          </cell>
          <cell r="U2880">
            <v>77600000</v>
          </cell>
        </row>
        <row r="2881">
          <cell r="B2881" t="str">
            <v>SHS 220 x 220 x 8.8</v>
          </cell>
          <cell r="C2881">
            <v>57.7</v>
          </cell>
          <cell r="D2881">
            <v>7350</v>
          </cell>
          <cell r="E2881">
            <v>220</v>
          </cell>
          <cell r="F2881">
            <v>220</v>
          </cell>
          <cell r="G2881">
            <v>8.8000000000000007</v>
          </cell>
          <cell r="H2881">
            <v>8.8000000000000007</v>
          </cell>
          <cell r="I2881">
            <v>8.8000000000000007</v>
          </cell>
          <cell r="K2881">
            <v>22</v>
          </cell>
          <cell r="L2881">
            <v>22</v>
          </cell>
          <cell r="M2881">
            <v>54300000</v>
          </cell>
          <cell r="N2881">
            <v>580000</v>
          </cell>
          <cell r="O2881">
            <v>494000</v>
          </cell>
          <cell r="P2881">
            <v>85.9</v>
          </cell>
          <cell r="Q2881">
            <v>54300000</v>
          </cell>
          <cell r="R2881">
            <v>580000</v>
          </cell>
          <cell r="S2881">
            <v>494000</v>
          </cell>
          <cell r="T2881">
            <v>85.9</v>
          </cell>
          <cell r="U2881">
            <v>84600000</v>
          </cell>
        </row>
        <row r="2882">
          <cell r="B2882" t="str">
            <v>SHS 220 x 220 x 10</v>
          </cell>
          <cell r="C2882">
            <v>65.099999999999994</v>
          </cell>
          <cell r="D2882">
            <v>8290</v>
          </cell>
          <cell r="E2882">
            <v>220</v>
          </cell>
          <cell r="F2882">
            <v>220</v>
          </cell>
          <cell r="G2882">
            <v>10</v>
          </cell>
          <cell r="H2882">
            <v>10</v>
          </cell>
          <cell r="I2882">
            <v>10</v>
          </cell>
          <cell r="K2882">
            <v>19</v>
          </cell>
          <cell r="L2882">
            <v>19</v>
          </cell>
          <cell r="M2882">
            <v>60500000</v>
          </cell>
          <cell r="N2882">
            <v>650000</v>
          </cell>
          <cell r="O2882">
            <v>550000</v>
          </cell>
          <cell r="P2882">
            <v>85.399999999999991</v>
          </cell>
          <cell r="Q2882">
            <v>60500000</v>
          </cell>
          <cell r="R2882">
            <v>650000</v>
          </cell>
          <cell r="S2882">
            <v>550000</v>
          </cell>
          <cell r="T2882">
            <v>85.399999999999991</v>
          </cell>
          <cell r="U2882">
            <v>94700000</v>
          </cell>
        </row>
        <row r="2883">
          <cell r="B2883" t="str">
            <v>SHS 220 x 220 x 11</v>
          </cell>
          <cell r="C2883">
            <v>71.2</v>
          </cell>
          <cell r="D2883">
            <v>9070</v>
          </cell>
          <cell r="E2883">
            <v>220</v>
          </cell>
          <cell r="F2883">
            <v>220</v>
          </cell>
          <cell r="G2883">
            <v>11</v>
          </cell>
          <cell r="H2883">
            <v>11</v>
          </cell>
          <cell r="I2883">
            <v>11</v>
          </cell>
          <cell r="K2883">
            <v>17</v>
          </cell>
          <cell r="L2883">
            <v>17</v>
          </cell>
          <cell r="M2883">
            <v>65500000</v>
          </cell>
          <cell r="N2883">
            <v>707000</v>
          </cell>
          <cell r="O2883">
            <v>595000</v>
          </cell>
          <cell r="P2883">
            <v>85</v>
          </cell>
          <cell r="Q2883">
            <v>65500000</v>
          </cell>
          <cell r="R2883">
            <v>707000</v>
          </cell>
          <cell r="S2883">
            <v>595000</v>
          </cell>
          <cell r="T2883">
            <v>85</v>
          </cell>
          <cell r="U2883">
            <v>103000000</v>
          </cell>
        </row>
        <row r="2884">
          <cell r="B2884" t="str">
            <v>SHS 220 x 220 x 12.5</v>
          </cell>
          <cell r="C2884">
            <v>80.099999999999994</v>
          </cell>
          <cell r="D2884">
            <v>10200</v>
          </cell>
          <cell r="E2884">
            <v>220</v>
          </cell>
          <cell r="F2884">
            <v>220</v>
          </cell>
          <cell r="G2884">
            <v>12.5</v>
          </cell>
          <cell r="H2884">
            <v>12.5</v>
          </cell>
          <cell r="I2884">
            <v>12.5</v>
          </cell>
          <cell r="K2884">
            <v>14.6</v>
          </cell>
          <cell r="L2884">
            <v>14.6</v>
          </cell>
          <cell r="M2884">
            <v>72500000</v>
          </cell>
          <cell r="N2884">
            <v>789000</v>
          </cell>
          <cell r="O2884">
            <v>659000</v>
          </cell>
          <cell r="P2884">
            <v>84.3</v>
          </cell>
          <cell r="Q2884">
            <v>72500000</v>
          </cell>
          <cell r="R2884">
            <v>789000</v>
          </cell>
          <cell r="S2884">
            <v>659000</v>
          </cell>
          <cell r="T2884">
            <v>84.3</v>
          </cell>
          <cell r="U2884">
            <v>115000000</v>
          </cell>
        </row>
        <row r="2885">
          <cell r="B2885" t="str">
            <v>SHS 220 x 220 x 14.2</v>
          </cell>
          <cell r="C2885">
            <v>90.1</v>
          </cell>
          <cell r="D2885">
            <v>11500</v>
          </cell>
          <cell r="E2885">
            <v>220</v>
          </cell>
          <cell r="F2885">
            <v>220</v>
          </cell>
          <cell r="G2885">
            <v>14.2</v>
          </cell>
          <cell r="H2885">
            <v>14.2</v>
          </cell>
          <cell r="I2885">
            <v>14.2</v>
          </cell>
          <cell r="K2885">
            <v>12.5</v>
          </cell>
          <cell r="L2885">
            <v>12.5</v>
          </cell>
          <cell r="M2885">
            <v>80100000</v>
          </cell>
          <cell r="N2885">
            <v>879000</v>
          </cell>
          <cell r="O2885">
            <v>728000</v>
          </cell>
          <cell r="P2885">
            <v>83.5</v>
          </cell>
          <cell r="Q2885">
            <v>80100000</v>
          </cell>
          <cell r="R2885">
            <v>879000</v>
          </cell>
          <cell r="S2885">
            <v>728000</v>
          </cell>
          <cell r="T2885">
            <v>83.5</v>
          </cell>
          <cell r="U2885">
            <v>128000000</v>
          </cell>
        </row>
        <row r="2886">
          <cell r="B2886" t="str">
            <v>SHS 220 x 220 x 16</v>
          </cell>
          <cell r="C2886">
            <v>100</v>
          </cell>
          <cell r="D2886">
            <v>12800</v>
          </cell>
          <cell r="E2886">
            <v>220</v>
          </cell>
          <cell r="F2886">
            <v>220</v>
          </cell>
          <cell r="G2886">
            <v>16</v>
          </cell>
          <cell r="H2886">
            <v>16</v>
          </cell>
          <cell r="I2886">
            <v>16</v>
          </cell>
          <cell r="K2886">
            <v>10.8</v>
          </cell>
          <cell r="L2886">
            <v>10.8</v>
          </cell>
          <cell r="M2886">
            <v>87500000</v>
          </cell>
          <cell r="N2886">
            <v>969000</v>
          </cell>
          <cell r="O2886">
            <v>795000</v>
          </cell>
          <cell r="P2886">
            <v>82.699999999999989</v>
          </cell>
          <cell r="Q2886">
            <v>87500000</v>
          </cell>
          <cell r="R2886">
            <v>969000</v>
          </cell>
          <cell r="S2886">
            <v>795000</v>
          </cell>
          <cell r="T2886">
            <v>82.699999999999989</v>
          </cell>
          <cell r="U2886">
            <v>141000000</v>
          </cell>
        </row>
        <row r="2887">
          <cell r="B2887" t="str">
            <v>SHS 250 x 250 x 5</v>
          </cell>
          <cell r="C2887">
            <v>38.299999999999997</v>
          </cell>
          <cell r="D2887">
            <v>4870</v>
          </cell>
          <cell r="E2887">
            <v>250</v>
          </cell>
          <cell r="F2887">
            <v>250</v>
          </cell>
          <cell r="G2887">
            <v>5</v>
          </cell>
          <cell r="H2887">
            <v>5</v>
          </cell>
          <cell r="I2887">
            <v>5</v>
          </cell>
          <cell r="K2887">
            <v>47</v>
          </cell>
          <cell r="L2887">
            <v>47</v>
          </cell>
          <cell r="M2887">
            <v>48600000</v>
          </cell>
          <cell r="N2887">
            <v>447000</v>
          </cell>
          <cell r="O2887">
            <v>389000</v>
          </cell>
          <cell r="P2887">
            <v>99.9</v>
          </cell>
          <cell r="Q2887">
            <v>48600000</v>
          </cell>
          <cell r="R2887">
            <v>447000</v>
          </cell>
          <cell r="S2887">
            <v>389000</v>
          </cell>
          <cell r="T2887">
            <v>99.9</v>
          </cell>
          <cell r="U2887">
            <v>74300000</v>
          </cell>
        </row>
        <row r="2888">
          <cell r="B2888" t="str">
            <v>SHS 250 x 250 x 5.6</v>
          </cell>
          <cell r="C2888">
            <v>42.7</v>
          </cell>
          <cell r="D2888">
            <v>5440</v>
          </cell>
          <cell r="E2888">
            <v>250</v>
          </cell>
          <cell r="F2888">
            <v>250</v>
          </cell>
          <cell r="G2888">
            <v>5.6</v>
          </cell>
          <cell r="H2888">
            <v>5.6</v>
          </cell>
          <cell r="I2888">
            <v>5.6</v>
          </cell>
          <cell r="K2888">
            <v>41.6</v>
          </cell>
          <cell r="L2888">
            <v>41.6</v>
          </cell>
          <cell r="M2888">
            <v>54000000</v>
          </cell>
          <cell r="N2888">
            <v>498000</v>
          </cell>
          <cell r="O2888">
            <v>432000</v>
          </cell>
          <cell r="P2888">
            <v>99.600000000000009</v>
          </cell>
          <cell r="Q2888">
            <v>54000000</v>
          </cell>
          <cell r="R2888">
            <v>498000</v>
          </cell>
          <cell r="S2888">
            <v>432000</v>
          </cell>
          <cell r="T2888">
            <v>99.600000000000009</v>
          </cell>
          <cell r="U2888">
            <v>82700000</v>
          </cell>
        </row>
        <row r="2889">
          <cell r="B2889" t="str">
            <v>SHS 250 x 250 x 6.3</v>
          </cell>
          <cell r="C2889">
            <v>47.9</v>
          </cell>
          <cell r="D2889">
            <v>6100</v>
          </cell>
          <cell r="E2889">
            <v>250</v>
          </cell>
          <cell r="F2889">
            <v>250</v>
          </cell>
          <cell r="G2889">
            <v>6.3</v>
          </cell>
          <cell r="H2889">
            <v>6.3</v>
          </cell>
          <cell r="I2889">
            <v>6.3</v>
          </cell>
          <cell r="K2889">
            <v>36.700000000000003</v>
          </cell>
          <cell r="L2889">
            <v>36.700000000000003</v>
          </cell>
          <cell r="M2889">
            <v>60100000</v>
          </cell>
          <cell r="N2889">
            <v>556000</v>
          </cell>
          <cell r="O2889">
            <v>481000</v>
          </cell>
          <cell r="P2889">
            <v>99.3</v>
          </cell>
          <cell r="Q2889">
            <v>60100000</v>
          </cell>
          <cell r="R2889">
            <v>556000</v>
          </cell>
          <cell r="S2889">
            <v>481000</v>
          </cell>
          <cell r="T2889">
            <v>99.3</v>
          </cell>
          <cell r="U2889">
            <v>92400000</v>
          </cell>
        </row>
        <row r="2890">
          <cell r="B2890" t="str">
            <v>SHS 250 x 250 x 7.1</v>
          </cell>
          <cell r="C2890">
            <v>53.7</v>
          </cell>
          <cell r="D2890">
            <v>6840.0000000000009</v>
          </cell>
          <cell r="E2890">
            <v>250</v>
          </cell>
          <cell r="F2890">
            <v>250</v>
          </cell>
          <cell r="G2890">
            <v>7.1</v>
          </cell>
          <cell r="H2890">
            <v>7.1</v>
          </cell>
          <cell r="I2890">
            <v>7.1</v>
          </cell>
          <cell r="K2890">
            <v>32.200000000000003</v>
          </cell>
          <cell r="L2890">
            <v>32.200000000000003</v>
          </cell>
          <cell r="M2890">
            <v>67000000</v>
          </cell>
          <cell r="N2890">
            <v>622000</v>
          </cell>
          <cell r="O2890">
            <v>536000</v>
          </cell>
          <cell r="P2890">
            <v>99</v>
          </cell>
          <cell r="Q2890">
            <v>67000000</v>
          </cell>
          <cell r="R2890">
            <v>622000</v>
          </cell>
          <cell r="S2890">
            <v>536000</v>
          </cell>
          <cell r="T2890">
            <v>99</v>
          </cell>
          <cell r="U2890">
            <v>103000000</v>
          </cell>
        </row>
        <row r="2891">
          <cell r="B2891" t="str">
            <v>SHS 250 x 250 x 8</v>
          </cell>
          <cell r="C2891">
            <v>60.3</v>
          </cell>
          <cell r="D2891">
            <v>7680</v>
          </cell>
          <cell r="E2891">
            <v>250</v>
          </cell>
          <cell r="F2891">
            <v>250</v>
          </cell>
          <cell r="G2891">
            <v>8</v>
          </cell>
          <cell r="H2891">
            <v>8</v>
          </cell>
          <cell r="I2891">
            <v>8</v>
          </cell>
          <cell r="K2891">
            <v>28.3</v>
          </cell>
          <cell r="L2891">
            <v>28.3</v>
          </cell>
          <cell r="M2891">
            <v>74600000</v>
          </cell>
          <cell r="N2891">
            <v>694000</v>
          </cell>
          <cell r="O2891">
            <v>596000</v>
          </cell>
          <cell r="P2891">
            <v>98.6</v>
          </cell>
          <cell r="Q2891">
            <v>74600000</v>
          </cell>
          <cell r="R2891">
            <v>694000</v>
          </cell>
          <cell r="S2891">
            <v>596000</v>
          </cell>
          <cell r="T2891">
            <v>98.6</v>
          </cell>
          <cell r="U2891">
            <v>115000000</v>
          </cell>
        </row>
        <row r="2892">
          <cell r="B2892" t="str">
            <v>SHS 250 x 250 x 8.8</v>
          </cell>
          <cell r="C2892">
            <v>66</v>
          </cell>
          <cell r="D2892">
            <v>8410</v>
          </cell>
          <cell r="E2892">
            <v>250</v>
          </cell>
          <cell r="F2892">
            <v>250</v>
          </cell>
          <cell r="G2892">
            <v>8.8000000000000007</v>
          </cell>
          <cell r="H2892">
            <v>8.8000000000000007</v>
          </cell>
          <cell r="I2892">
            <v>8.8000000000000007</v>
          </cell>
          <cell r="K2892">
            <v>25.4</v>
          </cell>
          <cell r="L2892">
            <v>25.4</v>
          </cell>
          <cell r="M2892">
            <v>81100000</v>
          </cell>
          <cell r="N2892">
            <v>758000</v>
          </cell>
          <cell r="O2892">
            <v>649000</v>
          </cell>
          <cell r="P2892">
            <v>98.2</v>
          </cell>
          <cell r="Q2892">
            <v>81100000</v>
          </cell>
          <cell r="R2892">
            <v>758000</v>
          </cell>
          <cell r="S2892">
            <v>649000</v>
          </cell>
          <cell r="T2892">
            <v>98.2</v>
          </cell>
          <cell r="U2892">
            <v>126000000</v>
          </cell>
        </row>
        <row r="2893">
          <cell r="B2893" t="str">
            <v>SHS 250 x 250 x 10</v>
          </cell>
          <cell r="C2893">
            <v>74.5</v>
          </cell>
          <cell r="D2893">
            <v>9490</v>
          </cell>
          <cell r="E2893">
            <v>250</v>
          </cell>
          <cell r="F2893">
            <v>250</v>
          </cell>
          <cell r="G2893">
            <v>10</v>
          </cell>
          <cell r="H2893">
            <v>10</v>
          </cell>
          <cell r="I2893">
            <v>10</v>
          </cell>
          <cell r="K2893">
            <v>22</v>
          </cell>
          <cell r="L2893">
            <v>22</v>
          </cell>
          <cell r="M2893">
            <v>90600000</v>
          </cell>
          <cell r="N2893">
            <v>851000</v>
          </cell>
          <cell r="O2893">
            <v>724000</v>
          </cell>
          <cell r="P2893">
            <v>97.699999999999989</v>
          </cell>
          <cell r="Q2893">
            <v>90600000</v>
          </cell>
          <cell r="R2893">
            <v>851000</v>
          </cell>
          <cell r="S2893">
            <v>724000</v>
          </cell>
          <cell r="T2893">
            <v>97.699999999999989</v>
          </cell>
          <cell r="U2893">
            <v>141000000</v>
          </cell>
        </row>
        <row r="2894">
          <cell r="B2894" t="str">
            <v>SHS 250 x 250 x 11</v>
          </cell>
          <cell r="C2894">
            <v>81.5</v>
          </cell>
          <cell r="D2894">
            <v>10400</v>
          </cell>
          <cell r="E2894">
            <v>250</v>
          </cell>
          <cell r="F2894">
            <v>250</v>
          </cell>
          <cell r="G2894">
            <v>11</v>
          </cell>
          <cell r="H2894">
            <v>11</v>
          </cell>
          <cell r="I2894">
            <v>11</v>
          </cell>
          <cell r="K2894">
            <v>19.7</v>
          </cell>
          <cell r="L2894">
            <v>19.7</v>
          </cell>
          <cell r="M2894">
            <v>98200000</v>
          </cell>
          <cell r="N2894">
            <v>926000</v>
          </cell>
          <cell r="O2894">
            <v>785000</v>
          </cell>
          <cell r="P2894">
            <v>97.2</v>
          </cell>
          <cell r="Q2894">
            <v>98200000</v>
          </cell>
          <cell r="R2894">
            <v>926000</v>
          </cell>
          <cell r="S2894">
            <v>785000</v>
          </cell>
          <cell r="T2894">
            <v>97.2</v>
          </cell>
          <cell r="U2894">
            <v>154000000</v>
          </cell>
        </row>
        <row r="2895">
          <cell r="B2895" t="str">
            <v>SHS 250 x 250 x 12.5</v>
          </cell>
          <cell r="C2895">
            <v>91.9</v>
          </cell>
          <cell r="D2895">
            <v>11700</v>
          </cell>
          <cell r="E2895">
            <v>250</v>
          </cell>
          <cell r="F2895">
            <v>250</v>
          </cell>
          <cell r="G2895">
            <v>12.5</v>
          </cell>
          <cell r="H2895">
            <v>12.5</v>
          </cell>
          <cell r="I2895">
            <v>12.5</v>
          </cell>
          <cell r="K2895">
            <v>17</v>
          </cell>
          <cell r="L2895">
            <v>17</v>
          </cell>
          <cell r="M2895">
            <v>109000000</v>
          </cell>
          <cell r="N2895">
            <v>1040000</v>
          </cell>
          <cell r="O2895">
            <v>873000</v>
          </cell>
          <cell r="P2895">
            <v>96.6</v>
          </cell>
          <cell r="Q2895">
            <v>109000000</v>
          </cell>
          <cell r="R2895">
            <v>1040000</v>
          </cell>
          <cell r="S2895">
            <v>873000</v>
          </cell>
          <cell r="T2895">
            <v>96.6</v>
          </cell>
          <cell r="U2895">
            <v>172000000</v>
          </cell>
        </row>
        <row r="2896">
          <cell r="B2896" t="str">
            <v>SHS 250 x 250 x 14.2</v>
          </cell>
          <cell r="C2896">
            <v>103</v>
          </cell>
          <cell r="D2896">
            <v>13200</v>
          </cell>
          <cell r="E2896">
            <v>250</v>
          </cell>
          <cell r="F2896">
            <v>250</v>
          </cell>
          <cell r="G2896">
            <v>14.2</v>
          </cell>
          <cell r="H2896">
            <v>14.2</v>
          </cell>
          <cell r="I2896">
            <v>14.2</v>
          </cell>
          <cell r="K2896">
            <v>14.6</v>
          </cell>
          <cell r="L2896">
            <v>14.6</v>
          </cell>
          <cell r="M2896">
            <v>121000000</v>
          </cell>
          <cell r="N2896">
            <v>1160000</v>
          </cell>
          <cell r="O2896">
            <v>967000</v>
          </cell>
          <cell r="P2896">
            <v>95.8</v>
          </cell>
          <cell r="Q2896">
            <v>121000000</v>
          </cell>
          <cell r="R2896">
            <v>1160000</v>
          </cell>
          <cell r="S2896">
            <v>967000</v>
          </cell>
          <cell r="T2896">
            <v>95.8</v>
          </cell>
          <cell r="U2896">
            <v>191000000</v>
          </cell>
        </row>
        <row r="2897">
          <cell r="B2897" t="str">
            <v>SHS 250 x 250 x 16</v>
          </cell>
          <cell r="C2897">
            <v>115</v>
          </cell>
          <cell r="D2897">
            <v>14700</v>
          </cell>
          <cell r="E2897">
            <v>250</v>
          </cell>
          <cell r="F2897">
            <v>250</v>
          </cell>
          <cell r="G2897">
            <v>16</v>
          </cell>
          <cell r="H2897">
            <v>16</v>
          </cell>
          <cell r="I2897">
            <v>16</v>
          </cell>
          <cell r="K2897">
            <v>12.6</v>
          </cell>
          <cell r="L2897">
            <v>12.6</v>
          </cell>
          <cell r="M2897">
            <v>133000000</v>
          </cell>
          <cell r="N2897">
            <v>1280000</v>
          </cell>
          <cell r="O2897">
            <v>1060000</v>
          </cell>
          <cell r="P2897">
            <v>95</v>
          </cell>
          <cell r="Q2897">
            <v>133000000</v>
          </cell>
          <cell r="R2897">
            <v>1280000</v>
          </cell>
          <cell r="S2897">
            <v>1060000</v>
          </cell>
          <cell r="T2897">
            <v>95</v>
          </cell>
          <cell r="U2897">
            <v>211000000</v>
          </cell>
        </row>
        <row r="2898">
          <cell r="B2898" t="str">
            <v>SHS 260 x 260 x 7.1</v>
          </cell>
          <cell r="C2898">
            <v>56</v>
          </cell>
          <cell r="D2898">
            <v>7130</v>
          </cell>
          <cell r="E2898">
            <v>260</v>
          </cell>
          <cell r="F2898">
            <v>260</v>
          </cell>
          <cell r="G2898">
            <v>7.1</v>
          </cell>
          <cell r="H2898">
            <v>7.1</v>
          </cell>
          <cell r="I2898">
            <v>7.1</v>
          </cell>
          <cell r="K2898">
            <v>33.6</v>
          </cell>
          <cell r="L2898">
            <v>33.6</v>
          </cell>
          <cell r="M2898">
            <v>75700000</v>
          </cell>
          <cell r="N2898">
            <v>674000</v>
          </cell>
          <cell r="O2898">
            <v>582000</v>
          </cell>
          <cell r="P2898">
            <v>103</v>
          </cell>
          <cell r="Q2898">
            <v>75700000</v>
          </cell>
          <cell r="R2898">
            <v>674000</v>
          </cell>
          <cell r="S2898">
            <v>582000</v>
          </cell>
          <cell r="T2898">
            <v>103</v>
          </cell>
          <cell r="U2898">
            <v>116000000</v>
          </cell>
        </row>
        <row r="2899">
          <cell r="B2899" t="str">
            <v>SHS 260 x 260 x 8</v>
          </cell>
          <cell r="C2899">
            <v>62.8</v>
          </cell>
          <cell r="D2899">
            <v>8000</v>
          </cell>
          <cell r="E2899">
            <v>260</v>
          </cell>
          <cell r="F2899">
            <v>260</v>
          </cell>
          <cell r="G2899">
            <v>8</v>
          </cell>
          <cell r="H2899">
            <v>8</v>
          </cell>
          <cell r="I2899">
            <v>8</v>
          </cell>
          <cell r="K2899">
            <v>29.5</v>
          </cell>
          <cell r="L2899">
            <v>29.5</v>
          </cell>
          <cell r="M2899">
            <v>84200000</v>
          </cell>
          <cell r="N2899">
            <v>753000</v>
          </cell>
          <cell r="O2899">
            <v>648000</v>
          </cell>
          <cell r="P2899">
            <v>103</v>
          </cell>
          <cell r="Q2899">
            <v>84200000</v>
          </cell>
          <cell r="R2899">
            <v>753000</v>
          </cell>
          <cell r="S2899">
            <v>648000</v>
          </cell>
          <cell r="T2899">
            <v>103</v>
          </cell>
          <cell r="U2899">
            <v>130000000</v>
          </cell>
        </row>
        <row r="2900">
          <cell r="B2900" t="str">
            <v>SHS 260 x 260 x 8.8</v>
          </cell>
          <cell r="C2900">
            <v>68.8</v>
          </cell>
          <cell r="D2900">
            <v>8760</v>
          </cell>
          <cell r="E2900">
            <v>260</v>
          </cell>
          <cell r="F2900">
            <v>260</v>
          </cell>
          <cell r="G2900">
            <v>8.8000000000000007</v>
          </cell>
          <cell r="H2900">
            <v>8.8000000000000007</v>
          </cell>
          <cell r="I2900">
            <v>8.8000000000000007</v>
          </cell>
          <cell r="K2900">
            <v>26.5</v>
          </cell>
          <cell r="L2900">
            <v>26.5</v>
          </cell>
          <cell r="M2900">
            <v>91600000</v>
          </cell>
          <cell r="N2900">
            <v>822000</v>
          </cell>
          <cell r="O2900">
            <v>705000</v>
          </cell>
          <cell r="P2900">
            <v>102</v>
          </cell>
          <cell r="Q2900">
            <v>91600000</v>
          </cell>
          <cell r="R2900">
            <v>822000</v>
          </cell>
          <cell r="S2900">
            <v>705000</v>
          </cell>
          <cell r="T2900">
            <v>102</v>
          </cell>
          <cell r="U2900">
            <v>142000000</v>
          </cell>
        </row>
        <row r="2901">
          <cell r="B2901" t="str">
            <v>SHS 260 x 260 x 10</v>
          </cell>
          <cell r="C2901">
            <v>77.7</v>
          </cell>
          <cell r="D2901">
            <v>9890</v>
          </cell>
          <cell r="E2901">
            <v>260</v>
          </cell>
          <cell r="F2901">
            <v>260</v>
          </cell>
          <cell r="G2901">
            <v>10</v>
          </cell>
          <cell r="H2901">
            <v>10</v>
          </cell>
          <cell r="I2901">
            <v>10</v>
          </cell>
          <cell r="K2901">
            <v>23</v>
          </cell>
          <cell r="L2901">
            <v>23</v>
          </cell>
          <cell r="M2901">
            <v>102000000</v>
          </cell>
          <cell r="N2901">
            <v>924000</v>
          </cell>
          <cell r="O2901">
            <v>788000</v>
          </cell>
          <cell r="P2901">
            <v>102</v>
          </cell>
          <cell r="Q2901">
            <v>102000000</v>
          </cell>
          <cell r="R2901">
            <v>924000</v>
          </cell>
          <cell r="S2901">
            <v>788000</v>
          </cell>
          <cell r="T2901">
            <v>102</v>
          </cell>
          <cell r="U2901">
            <v>159000000</v>
          </cell>
        </row>
        <row r="2902">
          <cell r="B2902" t="str">
            <v>SHS 260 x 260 x 11</v>
          </cell>
          <cell r="C2902">
            <v>85</v>
          </cell>
          <cell r="D2902">
            <v>10800</v>
          </cell>
          <cell r="E2902">
            <v>260</v>
          </cell>
          <cell r="F2902">
            <v>260</v>
          </cell>
          <cell r="G2902">
            <v>11</v>
          </cell>
          <cell r="H2902">
            <v>11</v>
          </cell>
          <cell r="I2902">
            <v>11</v>
          </cell>
          <cell r="K2902">
            <v>20.6</v>
          </cell>
          <cell r="L2902">
            <v>20.6</v>
          </cell>
          <cell r="M2902">
            <v>111000000</v>
          </cell>
          <cell r="N2902">
            <v>1010000</v>
          </cell>
          <cell r="O2902">
            <v>855000</v>
          </cell>
          <cell r="P2902">
            <v>101</v>
          </cell>
          <cell r="Q2902">
            <v>111000000</v>
          </cell>
          <cell r="R2902">
            <v>1010000</v>
          </cell>
          <cell r="S2902">
            <v>855000</v>
          </cell>
          <cell r="T2902">
            <v>101</v>
          </cell>
          <cell r="U2902">
            <v>173000000</v>
          </cell>
        </row>
        <row r="2903">
          <cell r="B2903" t="str">
            <v>SHS 260 x 260 x 12.5</v>
          </cell>
          <cell r="C2903">
            <v>95.8</v>
          </cell>
          <cell r="D2903">
            <v>12200</v>
          </cell>
          <cell r="E2903">
            <v>260</v>
          </cell>
          <cell r="F2903">
            <v>260</v>
          </cell>
          <cell r="G2903">
            <v>12.5</v>
          </cell>
          <cell r="H2903">
            <v>12.5</v>
          </cell>
          <cell r="I2903">
            <v>12.5</v>
          </cell>
          <cell r="K2903">
            <v>17.8</v>
          </cell>
          <cell r="L2903">
            <v>17.8</v>
          </cell>
          <cell r="M2903">
            <v>124000000</v>
          </cell>
          <cell r="N2903">
            <v>1130000</v>
          </cell>
          <cell r="O2903">
            <v>951000</v>
          </cell>
          <cell r="P2903">
            <v>101</v>
          </cell>
          <cell r="Q2903">
            <v>124000000</v>
          </cell>
          <cell r="R2903">
            <v>1130000</v>
          </cell>
          <cell r="S2903">
            <v>951000</v>
          </cell>
          <cell r="T2903">
            <v>101</v>
          </cell>
          <cell r="U2903">
            <v>194000000</v>
          </cell>
        </row>
        <row r="2904">
          <cell r="B2904" t="str">
            <v>SHS 260 x 260 x 14.2</v>
          </cell>
          <cell r="C2904">
            <v>108</v>
          </cell>
          <cell r="D2904">
            <v>13700</v>
          </cell>
          <cell r="E2904">
            <v>260</v>
          </cell>
          <cell r="F2904">
            <v>260</v>
          </cell>
          <cell r="G2904">
            <v>14.2</v>
          </cell>
          <cell r="H2904">
            <v>14.2</v>
          </cell>
          <cell r="I2904">
            <v>14.2</v>
          </cell>
          <cell r="K2904">
            <v>15.3</v>
          </cell>
          <cell r="L2904">
            <v>15.3</v>
          </cell>
          <cell r="M2904">
            <v>137000000</v>
          </cell>
          <cell r="N2904">
            <v>1260000</v>
          </cell>
          <cell r="O2904">
            <v>1060000</v>
          </cell>
          <cell r="P2904">
            <v>99.9</v>
          </cell>
          <cell r="Q2904">
            <v>137000000</v>
          </cell>
          <cell r="R2904">
            <v>1260000</v>
          </cell>
          <cell r="S2904">
            <v>1060000</v>
          </cell>
          <cell r="T2904">
            <v>99.9</v>
          </cell>
          <cell r="U2904">
            <v>217000000</v>
          </cell>
        </row>
        <row r="2905">
          <cell r="B2905" t="str">
            <v>SHS 260 x 260 x 16</v>
          </cell>
          <cell r="C2905">
            <v>120</v>
          </cell>
          <cell r="D2905">
            <v>15300</v>
          </cell>
          <cell r="E2905">
            <v>260</v>
          </cell>
          <cell r="F2905">
            <v>260</v>
          </cell>
          <cell r="G2905">
            <v>16</v>
          </cell>
          <cell r="H2905">
            <v>16</v>
          </cell>
          <cell r="I2905">
            <v>16</v>
          </cell>
          <cell r="K2905">
            <v>13.3</v>
          </cell>
          <cell r="L2905">
            <v>13.3</v>
          </cell>
          <cell r="M2905">
            <v>151000000</v>
          </cell>
          <cell r="N2905">
            <v>1390000</v>
          </cell>
          <cell r="O2905">
            <v>1160000</v>
          </cell>
          <cell r="P2905">
            <v>99.1</v>
          </cell>
          <cell r="Q2905">
            <v>151000000</v>
          </cell>
          <cell r="R2905">
            <v>1390000</v>
          </cell>
          <cell r="S2905">
            <v>1160000</v>
          </cell>
          <cell r="T2905">
            <v>99.1</v>
          </cell>
          <cell r="U2905">
            <v>239000000</v>
          </cell>
        </row>
        <row r="2906">
          <cell r="B2906" t="str">
            <v>SHS 300 x 300 x 6.3</v>
          </cell>
          <cell r="C2906">
            <v>57.8</v>
          </cell>
          <cell r="D2906">
            <v>7359.9999999999991</v>
          </cell>
          <cell r="E2906">
            <v>300</v>
          </cell>
          <cell r="F2906">
            <v>300</v>
          </cell>
          <cell r="G2906">
            <v>6.3</v>
          </cell>
          <cell r="H2906">
            <v>6.3</v>
          </cell>
          <cell r="I2906">
            <v>6.3</v>
          </cell>
          <cell r="K2906">
            <v>44.6</v>
          </cell>
          <cell r="L2906">
            <v>44.6</v>
          </cell>
          <cell r="M2906">
            <v>105000000</v>
          </cell>
          <cell r="N2906">
            <v>809000</v>
          </cell>
          <cell r="O2906">
            <v>703000</v>
          </cell>
          <cell r="P2906">
            <v>120</v>
          </cell>
          <cell r="Q2906">
            <v>105000000</v>
          </cell>
          <cell r="R2906">
            <v>809000</v>
          </cell>
          <cell r="S2906">
            <v>703000</v>
          </cell>
          <cell r="T2906">
            <v>120</v>
          </cell>
          <cell r="U2906">
            <v>161000000</v>
          </cell>
        </row>
        <row r="2907">
          <cell r="B2907" t="str">
            <v>SHS 300 x 300 x 7.1</v>
          </cell>
          <cell r="C2907">
            <v>64.900000000000006</v>
          </cell>
          <cell r="D2907">
            <v>8260</v>
          </cell>
          <cell r="E2907">
            <v>300</v>
          </cell>
          <cell r="F2907">
            <v>300</v>
          </cell>
          <cell r="G2907">
            <v>7.1</v>
          </cell>
          <cell r="H2907">
            <v>7.1</v>
          </cell>
          <cell r="I2907">
            <v>7.1</v>
          </cell>
          <cell r="K2907">
            <v>39.299999999999997</v>
          </cell>
          <cell r="L2907">
            <v>39.299999999999997</v>
          </cell>
          <cell r="M2907">
            <v>118000000</v>
          </cell>
          <cell r="N2907">
            <v>906000</v>
          </cell>
          <cell r="O2907">
            <v>785000</v>
          </cell>
          <cell r="P2907">
            <v>119</v>
          </cell>
          <cell r="Q2907">
            <v>118000000</v>
          </cell>
          <cell r="R2907">
            <v>906000</v>
          </cell>
          <cell r="S2907">
            <v>785000</v>
          </cell>
          <cell r="T2907">
            <v>119</v>
          </cell>
          <cell r="U2907">
            <v>181000000</v>
          </cell>
        </row>
        <row r="2908">
          <cell r="B2908" t="str">
            <v>SHS 300 x 300 x 8</v>
          </cell>
          <cell r="C2908">
            <v>72.8</v>
          </cell>
          <cell r="D2908">
            <v>9280</v>
          </cell>
          <cell r="E2908">
            <v>300</v>
          </cell>
          <cell r="F2908">
            <v>300</v>
          </cell>
          <cell r="G2908">
            <v>8</v>
          </cell>
          <cell r="H2908">
            <v>8</v>
          </cell>
          <cell r="I2908">
            <v>8</v>
          </cell>
          <cell r="K2908">
            <v>34.5</v>
          </cell>
          <cell r="L2908">
            <v>34.5</v>
          </cell>
          <cell r="M2908">
            <v>131000000</v>
          </cell>
          <cell r="N2908">
            <v>1010000</v>
          </cell>
          <cell r="O2908">
            <v>875000</v>
          </cell>
          <cell r="P2908">
            <v>119</v>
          </cell>
          <cell r="Q2908">
            <v>131000000</v>
          </cell>
          <cell r="R2908">
            <v>1010000</v>
          </cell>
          <cell r="S2908">
            <v>875000</v>
          </cell>
          <cell r="T2908">
            <v>119</v>
          </cell>
          <cell r="U2908">
            <v>202000000</v>
          </cell>
        </row>
        <row r="2909">
          <cell r="B2909" t="str">
            <v>SHS 300 x 300 x 8.8</v>
          </cell>
          <cell r="C2909">
            <v>79.8</v>
          </cell>
          <cell r="D2909">
            <v>10200</v>
          </cell>
          <cell r="E2909">
            <v>300</v>
          </cell>
          <cell r="F2909">
            <v>300</v>
          </cell>
          <cell r="G2909">
            <v>8.8000000000000007</v>
          </cell>
          <cell r="H2909">
            <v>8.8000000000000007</v>
          </cell>
          <cell r="I2909">
            <v>8.8000000000000007</v>
          </cell>
          <cell r="K2909">
            <v>31.1</v>
          </cell>
          <cell r="L2909">
            <v>31.1</v>
          </cell>
          <cell r="M2909">
            <v>143000000</v>
          </cell>
          <cell r="N2909">
            <v>1110000</v>
          </cell>
          <cell r="O2909">
            <v>954000</v>
          </cell>
          <cell r="P2909">
            <v>119</v>
          </cell>
          <cell r="Q2909">
            <v>143000000</v>
          </cell>
          <cell r="R2909">
            <v>1110000</v>
          </cell>
          <cell r="S2909">
            <v>954000</v>
          </cell>
          <cell r="T2909">
            <v>119</v>
          </cell>
          <cell r="U2909">
            <v>221000000</v>
          </cell>
        </row>
        <row r="2910">
          <cell r="B2910" t="str">
            <v>SHS 300 x 300 x 10</v>
          </cell>
          <cell r="C2910">
            <v>90.2</v>
          </cell>
          <cell r="D2910">
            <v>11500</v>
          </cell>
          <cell r="E2910">
            <v>300</v>
          </cell>
          <cell r="F2910">
            <v>300</v>
          </cell>
          <cell r="G2910">
            <v>10</v>
          </cell>
          <cell r="H2910">
            <v>10</v>
          </cell>
          <cell r="I2910">
            <v>10</v>
          </cell>
          <cell r="K2910">
            <v>27</v>
          </cell>
          <cell r="L2910">
            <v>27</v>
          </cell>
          <cell r="M2910">
            <v>160000000</v>
          </cell>
          <cell r="N2910">
            <v>1250000</v>
          </cell>
          <cell r="O2910">
            <v>1070000</v>
          </cell>
          <cell r="P2910">
            <v>118</v>
          </cell>
          <cell r="Q2910">
            <v>160000000</v>
          </cell>
          <cell r="R2910">
            <v>1250000</v>
          </cell>
          <cell r="S2910">
            <v>1070000</v>
          </cell>
          <cell r="T2910">
            <v>118</v>
          </cell>
          <cell r="U2910">
            <v>248000000</v>
          </cell>
        </row>
        <row r="2911">
          <cell r="B2911" t="str">
            <v>SHS 300 x 300 x 11</v>
          </cell>
          <cell r="C2911">
            <v>98.8</v>
          </cell>
          <cell r="D2911">
            <v>12600</v>
          </cell>
          <cell r="E2911">
            <v>300</v>
          </cell>
          <cell r="F2911">
            <v>300</v>
          </cell>
          <cell r="G2911">
            <v>11</v>
          </cell>
          <cell r="H2911">
            <v>11</v>
          </cell>
          <cell r="I2911">
            <v>11</v>
          </cell>
          <cell r="K2911">
            <v>24.3</v>
          </cell>
          <cell r="L2911">
            <v>24.3</v>
          </cell>
          <cell r="M2911">
            <v>174000000</v>
          </cell>
          <cell r="N2911">
            <v>1360000</v>
          </cell>
          <cell r="O2911">
            <v>1160000</v>
          </cell>
          <cell r="P2911">
            <v>118</v>
          </cell>
          <cell r="Q2911">
            <v>174000000</v>
          </cell>
          <cell r="R2911">
            <v>1360000</v>
          </cell>
          <cell r="S2911">
            <v>1160000</v>
          </cell>
          <cell r="T2911">
            <v>118</v>
          </cell>
          <cell r="U2911">
            <v>270000000</v>
          </cell>
        </row>
        <row r="2912">
          <cell r="B2912" t="str">
            <v>SHS 300 x 300 x 12.5</v>
          </cell>
          <cell r="C2912">
            <v>112</v>
          </cell>
          <cell r="D2912">
            <v>14200</v>
          </cell>
          <cell r="E2912">
            <v>300</v>
          </cell>
          <cell r="F2912">
            <v>300</v>
          </cell>
          <cell r="G2912">
            <v>12.5</v>
          </cell>
          <cell r="H2912">
            <v>12.5</v>
          </cell>
          <cell r="I2912">
            <v>12.5</v>
          </cell>
          <cell r="K2912">
            <v>21</v>
          </cell>
          <cell r="L2912">
            <v>21</v>
          </cell>
          <cell r="M2912">
            <v>194000000</v>
          </cell>
          <cell r="N2912">
            <v>1520000</v>
          </cell>
          <cell r="O2912">
            <v>1300000</v>
          </cell>
          <cell r="P2912">
            <v>117</v>
          </cell>
          <cell r="Q2912">
            <v>194000000</v>
          </cell>
          <cell r="R2912">
            <v>1520000</v>
          </cell>
          <cell r="S2912">
            <v>1300000</v>
          </cell>
          <cell r="T2912">
            <v>117</v>
          </cell>
          <cell r="U2912">
            <v>303000000</v>
          </cell>
        </row>
        <row r="2913">
          <cell r="B2913" t="str">
            <v>SHS 300 x 300 x 14.2</v>
          </cell>
          <cell r="C2913">
            <v>126</v>
          </cell>
          <cell r="D2913">
            <v>16000</v>
          </cell>
          <cell r="E2913">
            <v>300</v>
          </cell>
          <cell r="F2913">
            <v>300</v>
          </cell>
          <cell r="G2913">
            <v>14.2</v>
          </cell>
          <cell r="H2913">
            <v>14.2</v>
          </cell>
          <cell r="I2913">
            <v>14.2</v>
          </cell>
          <cell r="K2913">
            <v>18.100000000000001</v>
          </cell>
          <cell r="L2913">
            <v>18.100000000000001</v>
          </cell>
          <cell r="M2913">
            <v>216000000</v>
          </cell>
          <cell r="N2913">
            <v>1710000</v>
          </cell>
          <cell r="O2913">
            <v>1440000</v>
          </cell>
          <cell r="P2913">
            <v>116</v>
          </cell>
          <cell r="Q2913">
            <v>216000000</v>
          </cell>
          <cell r="R2913">
            <v>1710000</v>
          </cell>
          <cell r="S2913">
            <v>1440000</v>
          </cell>
          <cell r="T2913">
            <v>116</v>
          </cell>
          <cell r="U2913">
            <v>339000000</v>
          </cell>
        </row>
        <row r="2914">
          <cell r="B2914" t="str">
            <v>SHS 300 x 300 x 16</v>
          </cell>
          <cell r="C2914">
            <v>141</v>
          </cell>
          <cell r="D2914">
            <v>17900</v>
          </cell>
          <cell r="E2914">
            <v>300</v>
          </cell>
          <cell r="F2914">
            <v>300</v>
          </cell>
          <cell r="G2914">
            <v>16</v>
          </cell>
          <cell r="H2914">
            <v>16</v>
          </cell>
          <cell r="I2914">
            <v>16</v>
          </cell>
          <cell r="K2914">
            <v>15.8</v>
          </cell>
          <cell r="L2914">
            <v>15.8</v>
          </cell>
          <cell r="M2914">
            <v>238000000</v>
          </cell>
          <cell r="N2914">
            <v>1900000</v>
          </cell>
          <cell r="O2914">
            <v>1590000</v>
          </cell>
          <cell r="P2914">
            <v>115</v>
          </cell>
          <cell r="Q2914">
            <v>238000000</v>
          </cell>
          <cell r="R2914">
            <v>1900000</v>
          </cell>
          <cell r="S2914">
            <v>1590000</v>
          </cell>
          <cell r="T2914">
            <v>115</v>
          </cell>
          <cell r="U2914">
            <v>376000000</v>
          </cell>
        </row>
        <row r="2915">
          <cell r="B2915" t="str">
            <v>SHS 350 x 350 x 8</v>
          </cell>
          <cell r="C2915">
            <v>85.4</v>
          </cell>
          <cell r="D2915">
            <v>10900</v>
          </cell>
          <cell r="E2915">
            <v>350</v>
          </cell>
          <cell r="F2915">
            <v>350</v>
          </cell>
          <cell r="G2915">
            <v>8</v>
          </cell>
          <cell r="H2915">
            <v>8</v>
          </cell>
          <cell r="I2915">
            <v>8</v>
          </cell>
          <cell r="K2915">
            <v>40.799999999999997</v>
          </cell>
          <cell r="L2915">
            <v>40.799999999999997</v>
          </cell>
          <cell r="M2915">
            <v>211000000</v>
          </cell>
          <cell r="N2915">
            <v>1390000</v>
          </cell>
          <cell r="O2915">
            <v>1210000</v>
          </cell>
          <cell r="P2915">
            <v>139</v>
          </cell>
          <cell r="Q2915">
            <v>211000000</v>
          </cell>
          <cell r="R2915">
            <v>1390000</v>
          </cell>
          <cell r="S2915">
            <v>1210000</v>
          </cell>
          <cell r="T2915">
            <v>139</v>
          </cell>
          <cell r="U2915">
            <v>324000000</v>
          </cell>
        </row>
        <row r="2916">
          <cell r="B2916" t="str">
            <v>SHS 350 x 350 x 8.8</v>
          </cell>
          <cell r="C2916">
            <v>93.6</v>
          </cell>
          <cell r="D2916">
            <v>11900</v>
          </cell>
          <cell r="E2916">
            <v>350</v>
          </cell>
          <cell r="F2916">
            <v>350</v>
          </cell>
          <cell r="G2916">
            <v>8.8000000000000007</v>
          </cell>
          <cell r="H2916">
            <v>8.8000000000000007</v>
          </cell>
          <cell r="I2916">
            <v>8.8000000000000007</v>
          </cell>
          <cell r="K2916">
            <v>36.799999999999997</v>
          </cell>
          <cell r="L2916">
            <v>36.799999999999997</v>
          </cell>
          <cell r="M2916">
            <v>231000000</v>
          </cell>
          <cell r="N2916">
            <v>1520000</v>
          </cell>
          <cell r="O2916">
            <v>1320000</v>
          </cell>
          <cell r="P2916">
            <v>139</v>
          </cell>
          <cell r="Q2916">
            <v>231000000</v>
          </cell>
          <cell r="R2916">
            <v>1520000</v>
          </cell>
          <cell r="S2916">
            <v>1320000</v>
          </cell>
          <cell r="T2916">
            <v>139</v>
          </cell>
          <cell r="U2916">
            <v>354000000</v>
          </cell>
        </row>
        <row r="2917">
          <cell r="B2917" t="str">
            <v>SHS 350 x 350 x 10</v>
          </cell>
          <cell r="C2917">
            <v>106</v>
          </cell>
          <cell r="D2917">
            <v>13500</v>
          </cell>
          <cell r="E2917">
            <v>350</v>
          </cell>
          <cell r="F2917">
            <v>350</v>
          </cell>
          <cell r="G2917">
            <v>10</v>
          </cell>
          <cell r="H2917">
            <v>10</v>
          </cell>
          <cell r="I2917">
            <v>10</v>
          </cell>
          <cell r="K2917">
            <v>32</v>
          </cell>
          <cell r="L2917">
            <v>32</v>
          </cell>
          <cell r="M2917">
            <v>259000000</v>
          </cell>
          <cell r="N2917">
            <v>1720000</v>
          </cell>
          <cell r="O2917">
            <v>1480000</v>
          </cell>
          <cell r="P2917">
            <v>139</v>
          </cell>
          <cell r="Q2917">
            <v>259000000</v>
          </cell>
          <cell r="R2917">
            <v>1720000</v>
          </cell>
          <cell r="S2917">
            <v>1480000</v>
          </cell>
          <cell r="T2917">
            <v>139</v>
          </cell>
          <cell r="U2917">
            <v>399000000</v>
          </cell>
        </row>
        <row r="2918">
          <cell r="B2918" t="str">
            <v>SHS 350 x 350 x 11</v>
          </cell>
          <cell r="C2918">
            <v>116</v>
          </cell>
          <cell r="D2918">
            <v>14800</v>
          </cell>
          <cell r="E2918">
            <v>350</v>
          </cell>
          <cell r="F2918">
            <v>350</v>
          </cell>
          <cell r="G2918">
            <v>11</v>
          </cell>
          <cell r="H2918">
            <v>11</v>
          </cell>
          <cell r="I2918">
            <v>11</v>
          </cell>
          <cell r="K2918">
            <v>28.8</v>
          </cell>
          <cell r="L2918">
            <v>28.8</v>
          </cell>
          <cell r="M2918">
            <v>282000000</v>
          </cell>
          <cell r="N2918">
            <v>1870000</v>
          </cell>
          <cell r="O2918">
            <v>1610000</v>
          </cell>
          <cell r="P2918">
            <v>138</v>
          </cell>
          <cell r="Q2918">
            <v>282000000</v>
          </cell>
          <cell r="R2918">
            <v>1870000</v>
          </cell>
          <cell r="S2918">
            <v>1610000</v>
          </cell>
          <cell r="T2918">
            <v>138</v>
          </cell>
          <cell r="U2918">
            <v>435000000</v>
          </cell>
        </row>
        <row r="2919">
          <cell r="B2919" t="str">
            <v>SHS 350 x 350 x 12.5</v>
          </cell>
          <cell r="C2919">
            <v>131</v>
          </cell>
          <cell r="D2919">
            <v>16700</v>
          </cell>
          <cell r="E2919">
            <v>350</v>
          </cell>
          <cell r="F2919">
            <v>350</v>
          </cell>
          <cell r="G2919">
            <v>12.5</v>
          </cell>
          <cell r="H2919">
            <v>12.5</v>
          </cell>
          <cell r="I2919">
            <v>12.5</v>
          </cell>
          <cell r="K2919">
            <v>25</v>
          </cell>
          <cell r="L2919">
            <v>25</v>
          </cell>
          <cell r="M2919">
            <v>315000000</v>
          </cell>
          <cell r="N2919">
            <v>2110000</v>
          </cell>
          <cell r="O2919">
            <v>1800000</v>
          </cell>
          <cell r="P2919">
            <v>137</v>
          </cell>
          <cell r="Q2919">
            <v>315000000</v>
          </cell>
          <cell r="R2919">
            <v>2110000</v>
          </cell>
          <cell r="S2919">
            <v>1800000</v>
          </cell>
          <cell r="T2919">
            <v>137</v>
          </cell>
          <cell r="U2919">
            <v>489000000</v>
          </cell>
        </row>
        <row r="2920">
          <cell r="B2920" t="str">
            <v>SHS 350 x 350 x 14.2</v>
          </cell>
          <cell r="C2920">
            <v>148</v>
          </cell>
          <cell r="D2920">
            <v>18900</v>
          </cell>
          <cell r="E2920">
            <v>350</v>
          </cell>
          <cell r="F2920">
            <v>350</v>
          </cell>
          <cell r="G2920">
            <v>14.2</v>
          </cell>
          <cell r="H2920">
            <v>14.2</v>
          </cell>
          <cell r="I2920">
            <v>14.2</v>
          </cell>
          <cell r="K2920">
            <v>21.6</v>
          </cell>
          <cell r="L2920">
            <v>21.6</v>
          </cell>
          <cell r="M2920">
            <v>352000000</v>
          </cell>
          <cell r="N2920">
            <v>2360000</v>
          </cell>
          <cell r="O2920">
            <v>2010000</v>
          </cell>
          <cell r="P2920">
            <v>137</v>
          </cell>
          <cell r="Q2920">
            <v>352000000</v>
          </cell>
          <cell r="R2920">
            <v>2360000</v>
          </cell>
          <cell r="S2920">
            <v>2010000</v>
          </cell>
          <cell r="T2920">
            <v>137</v>
          </cell>
          <cell r="U2920">
            <v>549000000</v>
          </cell>
        </row>
        <row r="2921">
          <cell r="B2921" t="str">
            <v>SHS 350 x 350 x 16</v>
          </cell>
          <cell r="C2921">
            <v>166</v>
          </cell>
          <cell r="D2921">
            <v>21100</v>
          </cell>
          <cell r="E2921">
            <v>350</v>
          </cell>
          <cell r="F2921">
            <v>350</v>
          </cell>
          <cell r="G2921">
            <v>16</v>
          </cell>
          <cell r="H2921">
            <v>16</v>
          </cell>
          <cell r="I2921">
            <v>16</v>
          </cell>
          <cell r="K2921">
            <v>18.899999999999999</v>
          </cell>
          <cell r="L2921">
            <v>18.899999999999999</v>
          </cell>
          <cell r="M2921">
            <v>389000000</v>
          </cell>
          <cell r="N2921">
            <v>2630000</v>
          </cell>
          <cell r="O2921">
            <v>2220000</v>
          </cell>
          <cell r="P2921">
            <v>136</v>
          </cell>
          <cell r="Q2921">
            <v>389000000</v>
          </cell>
          <cell r="R2921">
            <v>2630000</v>
          </cell>
          <cell r="S2921">
            <v>2220000</v>
          </cell>
          <cell r="T2921">
            <v>136</v>
          </cell>
          <cell r="U2921">
            <v>610000000</v>
          </cell>
        </row>
        <row r="2922">
          <cell r="B2922" t="str">
            <v>SHS 400 x 400 x 8</v>
          </cell>
          <cell r="C2922">
            <v>97.9</v>
          </cell>
          <cell r="D2922">
            <v>12500</v>
          </cell>
          <cell r="E2922">
            <v>400</v>
          </cell>
          <cell r="F2922">
            <v>400</v>
          </cell>
          <cell r="G2922">
            <v>8</v>
          </cell>
          <cell r="H2922">
            <v>8</v>
          </cell>
          <cell r="I2922">
            <v>8</v>
          </cell>
          <cell r="K2922">
            <v>47</v>
          </cell>
          <cell r="L2922">
            <v>47</v>
          </cell>
          <cell r="M2922">
            <v>319000000</v>
          </cell>
          <cell r="N2922">
            <v>1830000</v>
          </cell>
          <cell r="O2922">
            <v>1590000</v>
          </cell>
          <cell r="P2922">
            <v>160</v>
          </cell>
          <cell r="Q2922">
            <v>319000000</v>
          </cell>
          <cell r="R2922">
            <v>1830000</v>
          </cell>
          <cell r="S2922">
            <v>1590000</v>
          </cell>
          <cell r="T2922">
            <v>160</v>
          </cell>
          <cell r="U2922">
            <v>487000000</v>
          </cell>
        </row>
        <row r="2923">
          <cell r="B2923" t="str">
            <v>SHS 400 x 400 x 8.8</v>
          </cell>
          <cell r="C2923">
            <v>107</v>
          </cell>
          <cell r="D2923">
            <v>13700</v>
          </cell>
          <cell r="E2923">
            <v>400</v>
          </cell>
          <cell r="F2923">
            <v>400</v>
          </cell>
          <cell r="G2923">
            <v>8.8000000000000007</v>
          </cell>
          <cell r="H2923">
            <v>8.8000000000000007</v>
          </cell>
          <cell r="I2923">
            <v>8.8000000000000007</v>
          </cell>
          <cell r="K2923">
            <v>42.5</v>
          </cell>
          <cell r="L2923">
            <v>42.5</v>
          </cell>
          <cell r="M2923">
            <v>348000000</v>
          </cell>
          <cell r="N2923">
            <v>2000000</v>
          </cell>
          <cell r="O2923">
            <v>1740000</v>
          </cell>
          <cell r="P2923">
            <v>159</v>
          </cell>
          <cell r="Q2923">
            <v>348000000</v>
          </cell>
          <cell r="R2923">
            <v>2000000</v>
          </cell>
          <cell r="S2923">
            <v>1740000</v>
          </cell>
          <cell r="T2923">
            <v>159</v>
          </cell>
          <cell r="U2923">
            <v>533000000</v>
          </cell>
        </row>
        <row r="2924">
          <cell r="B2924" t="str">
            <v>SHS 400 x 400 x 10</v>
          </cell>
          <cell r="C2924">
            <v>122</v>
          </cell>
          <cell r="D2924">
            <v>15500</v>
          </cell>
          <cell r="E2924">
            <v>400</v>
          </cell>
          <cell r="F2924">
            <v>400</v>
          </cell>
          <cell r="G2924">
            <v>10</v>
          </cell>
          <cell r="H2924">
            <v>10</v>
          </cell>
          <cell r="I2924">
            <v>10</v>
          </cell>
          <cell r="K2924">
            <v>37</v>
          </cell>
          <cell r="L2924">
            <v>37</v>
          </cell>
          <cell r="M2924">
            <v>391000000</v>
          </cell>
          <cell r="N2924">
            <v>2260000</v>
          </cell>
          <cell r="O2924">
            <v>1960000</v>
          </cell>
          <cell r="P2924">
            <v>159</v>
          </cell>
          <cell r="Q2924">
            <v>391000000</v>
          </cell>
          <cell r="R2924">
            <v>2260000</v>
          </cell>
          <cell r="S2924">
            <v>1960000</v>
          </cell>
          <cell r="T2924">
            <v>159</v>
          </cell>
          <cell r="U2924">
            <v>601000000</v>
          </cell>
        </row>
        <row r="2925">
          <cell r="B2925" t="str">
            <v>SHS 400 x 400 x 11</v>
          </cell>
          <cell r="C2925">
            <v>133</v>
          </cell>
          <cell r="D2925">
            <v>17000</v>
          </cell>
          <cell r="E2925">
            <v>400</v>
          </cell>
          <cell r="F2925">
            <v>400</v>
          </cell>
          <cell r="G2925">
            <v>11</v>
          </cell>
          <cell r="H2925">
            <v>11</v>
          </cell>
          <cell r="I2925">
            <v>11</v>
          </cell>
          <cell r="K2925">
            <v>33.4</v>
          </cell>
          <cell r="L2925">
            <v>33.4</v>
          </cell>
          <cell r="M2925">
            <v>427000000</v>
          </cell>
          <cell r="N2925">
            <v>2470000</v>
          </cell>
          <cell r="O2925">
            <v>2130000</v>
          </cell>
          <cell r="P2925">
            <v>158</v>
          </cell>
          <cell r="Q2925">
            <v>427000000</v>
          </cell>
          <cell r="R2925">
            <v>2470000</v>
          </cell>
          <cell r="S2925">
            <v>2130000</v>
          </cell>
          <cell r="T2925">
            <v>158</v>
          </cell>
          <cell r="U2925">
            <v>657000000</v>
          </cell>
        </row>
        <row r="2926">
          <cell r="B2926" t="str">
            <v>SHS 400 x 400 x 12.5</v>
          </cell>
          <cell r="C2926">
            <v>151</v>
          </cell>
          <cell r="D2926">
            <v>19200</v>
          </cell>
          <cell r="E2926">
            <v>400</v>
          </cell>
          <cell r="F2926">
            <v>400</v>
          </cell>
          <cell r="G2926">
            <v>12.5</v>
          </cell>
          <cell r="H2926">
            <v>12.5</v>
          </cell>
          <cell r="I2926">
            <v>12.5</v>
          </cell>
          <cell r="K2926">
            <v>29</v>
          </cell>
          <cell r="L2926">
            <v>29</v>
          </cell>
          <cell r="M2926">
            <v>478000000</v>
          </cell>
          <cell r="N2926">
            <v>2780000</v>
          </cell>
          <cell r="O2926">
            <v>2390000</v>
          </cell>
          <cell r="P2926">
            <v>158</v>
          </cell>
          <cell r="Q2926">
            <v>478000000</v>
          </cell>
          <cell r="R2926">
            <v>2780000</v>
          </cell>
          <cell r="S2926">
            <v>2390000</v>
          </cell>
          <cell r="T2926">
            <v>158</v>
          </cell>
          <cell r="U2926">
            <v>739000000</v>
          </cell>
        </row>
        <row r="2927">
          <cell r="B2927" t="str">
            <v>SHS 400 x 400 x 14.2</v>
          </cell>
          <cell r="C2927">
            <v>170</v>
          </cell>
          <cell r="D2927">
            <v>21700</v>
          </cell>
          <cell r="E2927">
            <v>400</v>
          </cell>
          <cell r="F2927">
            <v>400</v>
          </cell>
          <cell r="G2927">
            <v>14.2</v>
          </cell>
          <cell r="H2927">
            <v>14.2</v>
          </cell>
          <cell r="I2927">
            <v>14.2</v>
          </cell>
          <cell r="K2927">
            <v>25.2</v>
          </cell>
          <cell r="L2927">
            <v>25.2</v>
          </cell>
          <cell r="M2927">
            <v>535000000</v>
          </cell>
          <cell r="N2927">
            <v>3130000</v>
          </cell>
          <cell r="O2927">
            <v>2680000</v>
          </cell>
          <cell r="P2927">
            <v>157</v>
          </cell>
          <cell r="Q2927">
            <v>535000000</v>
          </cell>
          <cell r="R2927">
            <v>3130000</v>
          </cell>
          <cell r="S2927">
            <v>2680000</v>
          </cell>
          <cell r="T2927">
            <v>157</v>
          </cell>
          <cell r="U2927">
            <v>830000000</v>
          </cell>
        </row>
        <row r="2928">
          <cell r="B2928" t="str">
            <v>SHS 400 x 400 x 16</v>
          </cell>
          <cell r="C2928">
            <v>191</v>
          </cell>
          <cell r="D2928">
            <v>24300</v>
          </cell>
          <cell r="E2928">
            <v>400</v>
          </cell>
          <cell r="F2928">
            <v>400</v>
          </cell>
          <cell r="G2928">
            <v>16</v>
          </cell>
          <cell r="H2928">
            <v>16</v>
          </cell>
          <cell r="I2928">
            <v>16</v>
          </cell>
          <cell r="K2928">
            <v>22</v>
          </cell>
          <cell r="L2928">
            <v>22</v>
          </cell>
          <cell r="M2928">
            <v>593000000</v>
          </cell>
          <cell r="N2928">
            <v>3480000</v>
          </cell>
          <cell r="O2928">
            <v>2970000</v>
          </cell>
          <cell r="P2928">
            <v>156</v>
          </cell>
          <cell r="Q2928">
            <v>593000000</v>
          </cell>
          <cell r="R2928">
            <v>3480000</v>
          </cell>
          <cell r="S2928">
            <v>2970000</v>
          </cell>
          <cell r="T2928">
            <v>156</v>
          </cell>
          <cell r="U2928">
            <v>924000000</v>
          </cell>
        </row>
        <row r="2929">
          <cell r="B2929" t="str">
            <v>HW 100 x 100</v>
          </cell>
          <cell r="C2929">
            <v>17.190000000000001</v>
          </cell>
          <cell r="D2929">
            <v>2190</v>
          </cell>
          <cell r="E2929">
            <v>100</v>
          </cell>
          <cell r="F2929">
            <v>100</v>
          </cell>
          <cell r="G2929">
            <v>6</v>
          </cell>
          <cell r="H2929">
            <v>8</v>
          </cell>
          <cell r="J2929">
            <v>10</v>
          </cell>
          <cell r="K2929">
            <v>6.25</v>
          </cell>
          <cell r="L2929">
            <v>10.666666666666666</v>
          </cell>
          <cell r="M2929">
            <v>3690485.333333333</v>
          </cell>
          <cell r="N2929">
            <v>84184</v>
          </cell>
          <cell r="O2929">
            <v>73809.706666666665</v>
          </cell>
          <cell r="P2929">
            <v>41.05061656350037</v>
          </cell>
          <cell r="Q2929">
            <v>1334845.3333333333</v>
          </cell>
          <cell r="S2929">
            <v>26696.906666666666</v>
          </cell>
          <cell r="T2929">
            <v>24.688426783559624</v>
          </cell>
        </row>
        <row r="2930">
          <cell r="B2930" t="str">
            <v>HW 125 x 125</v>
          </cell>
          <cell r="C2930">
            <v>23.79</v>
          </cell>
          <cell r="D2930">
            <v>3031</v>
          </cell>
          <cell r="E2930">
            <v>125</v>
          </cell>
          <cell r="F2930">
            <v>125</v>
          </cell>
          <cell r="G2930">
            <v>6.5</v>
          </cell>
          <cell r="H2930">
            <v>9</v>
          </cell>
          <cell r="J2930">
            <v>10</v>
          </cell>
          <cell r="K2930">
            <v>6.9444444444444446</v>
          </cell>
          <cell r="L2930">
            <v>13.384615384615385</v>
          </cell>
          <cell r="M2930">
            <v>8247752.4583333321</v>
          </cell>
          <cell r="N2930">
            <v>149104.625</v>
          </cell>
          <cell r="O2930">
            <v>131964.03933333332</v>
          </cell>
          <cell r="P2930">
            <v>52.164474988121164</v>
          </cell>
          <cell r="Q2930">
            <v>2932136.2395833335</v>
          </cell>
          <cell r="S2930">
            <v>46914.179833333335</v>
          </cell>
          <cell r="T2930">
            <v>31.102772562851175</v>
          </cell>
        </row>
        <row r="2931">
          <cell r="B2931" t="str">
            <v>HW 150 x 150</v>
          </cell>
          <cell r="C2931">
            <v>31.83</v>
          </cell>
          <cell r="D2931">
            <v>4054.9999999999995</v>
          </cell>
          <cell r="E2931">
            <v>150</v>
          </cell>
          <cell r="F2931">
            <v>150</v>
          </cell>
          <cell r="G2931">
            <v>7</v>
          </cell>
          <cell r="H2931">
            <v>10</v>
          </cell>
          <cell r="J2931">
            <v>13</v>
          </cell>
          <cell r="K2931">
            <v>7.5</v>
          </cell>
          <cell r="L2931">
            <v>14.857142857142858</v>
          </cell>
          <cell r="M2931">
            <v>16006583.333333332</v>
          </cell>
          <cell r="N2931">
            <v>239575</v>
          </cell>
          <cell r="O2931">
            <v>213421.11111111109</v>
          </cell>
          <cell r="P2931">
            <v>62.828094851520042</v>
          </cell>
          <cell r="Q2931">
            <v>5628715.833333333</v>
          </cell>
          <cell r="S2931">
            <v>75049.544444444444</v>
          </cell>
          <cell r="T2931">
            <v>37.257115883134396</v>
          </cell>
        </row>
        <row r="2932">
          <cell r="B2932" t="str">
            <v>HW 175 x 175</v>
          </cell>
          <cell r="C2932">
            <v>40.369999999999997</v>
          </cell>
          <cell r="D2932">
            <v>5143</v>
          </cell>
          <cell r="E2932">
            <v>175</v>
          </cell>
          <cell r="F2932">
            <v>175</v>
          </cell>
          <cell r="G2932">
            <v>7.5</v>
          </cell>
          <cell r="H2932">
            <v>11</v>
          </cell>
          <cell r="J2932">
            <v>13</v>
          </cell>
          <cell r="K2932">
            <v>7.9545454545454541</v>
          </cell>
          <cell r="L2932">
            <v>16.933333333333334</v>
          </cell>
          <cell r="M2932">
            <v>28164706.458333328</v>
          </cell>
          <cell r="N2932">
            <v>359591.875</v>
          </cell>
          <cell r="O2932">
            <v>321882.35952380946</v>
          </cell>
          <cell r="P2932">
            <v>74.002152538091195</v>
          </cell>
          <cell r="Q2932">
            <v>9830899.739583334</v>
          </cell>
          <cell r="S2932">
            <v>112353.13988095238</v>
          </cell>
          <cell r="T2932">
            <v>43.720827310696436</v>
          </cell>
        </row>
        <row r="2933">
          <cell r="B2933" t="str">
            <v>HW 200 x 200 x 51</v>
          </cell>
          <cell r="C2933">
            <v>50.46</v>
          </cell>
          <cell r="D2933">
            <v>6428</v>
          </cell>
          <cell r="E2933">
            <v>200</v>
          </cell>
          <cell r="F2933">
            <v>200</v>
          </cell>
          <cell r="G2933">
            <v>8</v>
          </cell>
          <cell r="H2933">
            <v>12</v>
          </cell>
          <cell r="J2933">
            <v>16</v>
          </cell>
          <cell r="K2933">
            <v>8.3333333333333339</v>
          </cell>
          <cell r="L2933">
            <v>18</v>
          </cell>
          <cell r="M2933">
            <v>46104917.333333328</v>
          </cell>
          <cell r="N2933">
            <v>513152</v>
          </cell>
          <cell r="O2933">
            <v>461049.17333333328</v>
          </cell>
          <cell r="P2933">
            <v>84.690693623283451</v>
          </cell>
          <cell r="Q2933">
            <v>16007509.333333334</v>
          </cell>
          <cell r="S2933">
            <v>160075.09333333335</v>
          </cell>
          <cell r="T2933">
            <v>49.90268896045923</v>
          </cell>
        </row>
        <row r="2934">
          <cell r="B2934" t="str">
            <v>HW 200 x 200 x 57</v>
          </cell>
          <cell r="C2934">
            <v>56.74</v>
          </cell>
          <cell r="D2934">
            <v>7228</v>
          </cell>
          <cell r="E2934">
            <v>200</v>
          </cell>
          <cell r="F2934">
            <v>204</v>
          </cell>
          <cell r="G2934">
            <v>12</v>
          </cell>
          <cell r="H2934">
            <v>12</v>
          </cell>
          <cell r="J2934">
            <v>16</v>
          </cell>
          <cell r="K2934">
            <v>8.5</v>
          </cell>
          <cell r="L2934">
            <v>12</v>
          </cell>
          <cell r="M2934">
            <v>48771584</v>
          </cell>
          <cell r="N2934">
            <v>553152</v>
          </cell>
          <cell r="O2934">
            <v>487715.84000000003</v>
          </cell>
          <cell r="P2934">
            <v>82.143718454066743</v>
          </cell>
          <cell r="Q2934">
            <v>17004672</v>
          </cell>
          <cell r="S2934">
            <v>166712.4705882353</v>
          </cell>
          <cell r="T2934">
            <v>48.503721067439102</v>
          </cell>
        </row>
        <row r="2935">
          <cell r="B2935" t="str">
            <v>HW 250 x 250 x 72</v>
          </cell>
          <cell r="C2935">
            <v>72.36</v>
          </cell>
          <cell r="D2935">
            <v>9218</v>
          </cell>
          <cell r="E2935">
            <v>250</v>
          </cell>
          <cell r="F2935">
            <v>250</v>
          </cell>
          <cell r="G2935">
            <v>9</v>
          </cell>
          <cell r="H2935">
            <v>14</v>
          </cell>
          <cell r="J2935">
            <v>16</v>
          </cell>
          <cell r="K2935">
            <v>8.9285714285714288</v>
          </cell>
          <cell r="L2935">
            <v>21.111111111111111</v>
          </cell>
          <cell r="M2935">
            <v>105788119.33333331</v>
          </cell>
          <cell r="N2935">
            <v>936889</v>
          </cell>
          <cell r="O2935">
            <v>846304.95466666645</v>
          </cell>
          <cell r="P2935">
            <v>107.12728448270929</v>
          </cell>
          <cell r="Q2935">
            <v>36471819.833333336</v>
          </cell>
          <cell r="S2935">
            <v>291774.55866666668</v>
          </cell>
          <cell r="T2935">
            <v>62.901407727421102</v>
          </cell>
        </row>
        <row r="2936">
          <cell r="B2936" t="str">
            <v>HW 250 x 250 x 82</v>
          </cell>
          <cell r="C2936">
            <v>82.17</v>
          </cell>
          <cell r="D2936">
            <v>10468</v>
          </cell>
          <cell r="E2936">
            <v>250</v>
          </cell>
          <cell r="F2936">
            <v>255</v>
          </cell>
          <cell r="G2936">
            <v>14</v>
          </cell>
          <cell r="H2936">
            <v>14</v>
          </cell>
          <cell r="J2936">
            <v>16</v>
          </cell>
          <cell r="K2936">
            <v>9.1071428571428577</v>
          </cell>
          <cell r="L2936">
            <v>13.571428571428571</v>
          </cell>
          <cell r="M2936">
            <v>112298536</v>
          </cell>
          <cell r="N2936">
            <v>1015014</v>
          </cell>
          <cell r="O2936">
            <v>898388.28799999994</v>
          </cell>
          <cell r="P2936">
            <v>103.57505922095889</v>
          </cell>
          <cell r="Q2936">
            <v>38740639</v>
          </cell>
          <cell r="S2936">
            <v>303848.14901960787</v>
          </cell>
          <cell r="T2936">
            <v>60.834722722533641</v>
          </cell>
        </row>
        <row r="2937">
          <cell r="B2937" t="str">
            <v>HW 300 x 300 x 85</v>
          </cell>
          <cell r="C2937">
            <v>85.02</v>
          </cell>
          <cell r="D2937">
            <v>10831</v>
          </cell>
          <cell r="E2937">
            <v>294</v>
          </cell>
          <cell r="F2937">
            <v>302</v>
          </cell>
          <cell r="G2937">
            <v>12</v>
          </cell>
          <cell r="H2937">
            <v>12</v>
          </cell>
          <cell r="J2937">
            <v>20</v>
          </cell>
          <cell r="K2937">
            <v>12.583333333333334</v>
          </cell>
          <cell r="L2937">
            <v>19.166666666666668</v>
          </cell>
          <cell r="M2937">
            <v>163867464</v>
          </cell>
          <cell r="N2937">
            <v>1240668</v>
          </cell>
          <cell r="O2937">
            <v>1114744.6530612244</v>
          </cell>
          <cell r="P2937">
            <v>123.00197601949114</v>
          </cell>
          <cell r="Q2937">
            <v>55126096</v>
          </cell>
          <cell r="S2937">
            <v>365073.48344370862</v>
          </cell>
          <cell r="T2937">
            <v>71.341845658252723</v>
          </cell>
        </row>
        <row r="2938">
          <cell r="B2938" t="str">
            <v>HW 300 x 300 x 95</v>
          </cell>
          <cell r="C2938">
            <v>94.54</v>
          </cell>
          <cell r="D2938">
            <v>12043</v>
          </cell>
          <cell r="E2938">
            <v>300</v>
          </cell>
          <cell r="F2938">
            <v>300</v>
          </cell>
          <cell r="G2938">
            <v>10</v>
          </cell>
          <cell r="H2938">
            <v>15</v>
          </cell>
          <cell r="J2938">
            <v>20</v>
          </cell>
          <cell r="K2938">
            <v>10</v>
          </cell>
          <cell r="L2938">
            <v>23</v>
          </cell>
          <cell r="M2938">
            <v>199327500</v>
          </cell>
          <cell r="N2938">
            <v>1464750</v>
          </cell>
          <cell r="O2938">
            <v>1328850</v>
          </cell>
          <cell r="P2938">
            <v>128.65191843593524</v>
          </cell>
          <cell r="Q2938">
            <v>67522500</v>
          </cell>
          <cell r="S2938">
            <v>450150</v>
          </cell>
          <cell r="T2938">
            <v>74.878461682344323</v>
          </cell>
        </row>
        <row r="2939">
          <cell r="B2939" t="str">
            <v>HW 300 x 300 x 106</v>
          </cell>
          <cell r="C2939">
            <v>106.31</v>
          </cell>
          <cell r="D2939">
            <v>13543</v>
          </cell>
          <cell r="E2939">
            <v>300</v>
          </cell>
          <cell r="F2939">
            <v>305</v>
          </cell>
          <cell r="G2939">
            <v>15</v>
          </cell>
          <cell r="H2939">
            <v>15</v>
          </cell>
          <cell r="J2939">
            <v>20</v>
          </cell>
          <cell r="K2939">
            <v>10.166666666666666</v>
          </cell>
          <cell r="L2939">
            <v>15.333333333333334</v>
          </cell>
          <cell r="M2939">
            <v>210577500</v>
          </cell>
          <cell r="N2939">
            <v>1577250</v>
          </cell>
          <cell r="O2939">
            <v>1403850</v>
          </cell>
          <cell r="P2939">
            <v>124.69485756048871</v>
          </cell>
          <cell r="Q2939">
            <v>71007500</v>
          </cell>
          <cell r="S2939">
            <v>465622.95081967214</v>
          </cell>
          <cell r="T2939">
            <v>72.409353844019321</v>
          </cell>
        </row>
        <row r="2940">
          <cell r="B2940" t="str">
            <v>HW 350 x 350 x 115</v>
          </cell>
          <cell r="C2940">
            <v>114.6</v>
          </cell>
          <cell r="D2940">
            <v>14599</v>
          </cell>
          <cell r="E2940">
            <v>344</v>
          </cell>
          <cell r="F2940">
            <v>348</v>
          </cell>
          <cell r="G2940">
            <v>10</v>
          </cell>
          <cell r="H2940">
            <v>16</v>
          </cell>
          <cell r="J2940">
            <v>20</v>
          </cell>
          <cell r="K2940">
            <v>10.875</v>
          </cell>
          <cell r="L2940">
            <v>27.2</v>
          </cell>
          <cell r="M2940">
            <v>325060864</v>
          </cell>
          <cell r="N2940">
            <v>2069664</v>
          </cell>
          <cell r="O2940">
            <v>1889888.7441860465</v>
          </cell>
          <cell r="P2940">
            <v>149.21785350960559</v>
          </cell>
          <cell r="Q2940">
            <v>112410512</v>
          </cell>
          <cell r="S2940">
            <v>646037.42528735637</v>
          </cell>
          <cell r="T2940">
            <v>87.748946009954651</v>
          </cell>
        </row>
        <row r="2941">
          <cell r="B2941" t="str">
            <v>HW 350 x 350 x 136</v>
          </cell>
          <cell r="C2941">
            <v>136.49</v>
          </cell>
          <cell r="D2941">
            <v>17387</v>
          </cell>
          <cell r="E2941">
            <v>350</v>
          </cell>
          <cell r="F2941">
            <v>350</v>
          </cell>
          <cell r="G2941">
            <v>12</v>
          </cell>
          <cell r="H2941">
            <v>19</v>
          </cell>
          <cell r="J2941">
            <v>20</v>
          </cell>
          <cell r="K2941">
            <v>9.2105263157894743</v>
          </cell>
          <cell r="L2941">
            <v>22.666666666666668</v>
          </cell>
          <cell r="M2941">
            <v>395061761.33333325</v>
          </cell>
          <cell r="N2941">
            <v>2493182</v>
          </cell>
          <cell r="O2941">
            <v>2257495.7790476186</v>
          </cell>
          <cell r="P2941">
            <v>150.73710522363839</v>
          </cell>
          <cell r="Q2941">
            <v>135815761.33333334</v>
          </cell>
          <cell r="S2941">
            <v>776090.06476190477</v>
          </cell>
          <cell r="T2941">
            <v>88.381783095915836</v>
          </cell>
        </row>
        <row r="2942">
          <cell r="B2942" t="str">
            <v>HW 400 x 400 x 141</v>
          </cell>
          <cell r="C2942">
            <v>140.69999999999999</v>
          </cell>
          <cell r="D2942">
            <v>17924</v>
          </cell>
          <cell r="E2942">
            <v>388</v>
          </cell>
          <cell r="F2942">
            <v>402</v>
          </cell>
          <cell r="G2942">
            <v>15</v>
          </cell>
          <cell r="H2942">
            <v>15</v>
          </cell>
          <cell r="J2942">
            <v>24</v>
          </cell>
          <cell r="K2942">
            <v>13.4</v>
          </cell>
          <cell r="L2942">
            <v>20.666666666666668</v>
          </cell>
          <cell r="M2942">
            <v>477053450</v>
          </cell>
          <cell r="N2942">
            <v>2729805</v>
          </cell>
          <cell r="O2942">
            <v>2459038.4020618559</v>
          </cell>
          <cell r="P2942">
            <v>163.14210169977815</v>
          </cell>
          <cell r="Q2942">
            <v>162512707.5</v>
          </cell>
          <cell r="S2942">
            <v>808520.93283582095</v>
          </cell>
          <cell r="T2942">
            <v>95.219565475844377</v>
          </cell>
        </row>
        <row r="2943">
          <cell r="B2943" t="str">
            <v>HW 400 x 400 x 147</v>
          </cell>
          <cell r="C2943">
            <v>147.27000000000001</v>
          </cell>
          <cell r="D2943">
            <v>18760</v>
          </cell>
          <cell r="E2943">
            <v>394</v>
          </cell>
          <cell r="F2943">
            <v>398</v>
          </cell>
          <cell r="G2943">
            <v>11</v>
          </cell>
          <cell r="H2943">
            <v>18</v>
          </cell>
          <cell r="J2943">
            <v>24</v>
          </cell>
          <cell r="K2943">
            <v>11.055555555555555</v>
          </cell>
          <cell r="L2943">
            <v>28.181818181818183</v>
          </cell>
          <cell r="M2943">
            <v>548854840.66666675</v>
          </cell>
          <cell r="N2943">
            <v>3046115</v>
          </cell>
          <cell r="O2943">
            <v>2786065.1810490699</v>
          </cell>
          <cell r="P2943">
            <v>171.04576761720344</v>
          </cell>
          <cell r="Q2943">
            <v>189174084.16666666</v>
          </cell>
          <cell r="S2943">
            <v>950623.53852596309</v>
          </cell>
          <cell r="T2943">
            <v>100.41865566453595</v>
          </cell>
        </row>
        <row r="2944">
          <cell r="B2944" t="str">
            <v>HW 400 x 400 x 172</v>
          </cell>
          <cell r="C2944">
            <v>172.29</v>
          </cell>
          <cell r="D2944">
            <v>21948</v>
          </cell>
          <cell r="E2944">
            <v>400</v>
          </cell>
          <cell r="F2944">
            <v>400</v>
          </cell>
          <cell r="G2944">
            <v>13</v>
          </cell>
          <cell r="H2944">
            <v>21</v>
          </cell>
          <cell r="J2944">
            <v>24</v>
          </cell>
          <cell r="K2944">
            <v>9.5238095238095237</v>
          </cell>
          <cell r="L2944">
            <v>23.846153846153847</v>
          </cell>
          <cell r="M2944">
            <v>653615871.33333325</v>
          </cell>
          <cell r="N2944">
            <v>3600133</v>
          </cell>
          <cell r="O2944">
            <v>3268079.3566666665</v>
          </cell>
          <cell r="P2944">
            <v>172.56941183611906</v>
          </cell>
          <cell r="Q2944">
            <v>224065543.83333334</v>
          </cell>
          <cell r="S2944">
            <v>1120327.7191666667</v>
          </cell>
          <cell r="T2944">
            <v>101.03923811852663</v>
          </cell>
        </row>
        <row r="2945">
          <cell r="B2945" t="str">
            <v>HW 400 x 400 x 233</v>
          </cell>
          <cell r="C2945">
            <v>232.5</v>
          </cell>
          <cell r="D2945">
            <v>29618</v>
          </cell>
          <cell r="E2945">
            <v>414</v>
          </cell>
          <cell r="F2945">
            <v>405</v>
          </cell>
          <cell r="G2945">
            <v>18</v>
          </cell>
          <cell r="H2945">
            <v>28</v>
          </cell>
          <cell r="J2945">
            <v>24</v>
          </cell>
          <cell r="K2945">
            <v>7.2321428571428568</v>
          </cell>
          <cell r="L2945">
            <v>17.222222222222221</v>
          </cell>
          <cell r="M2945">
            <v>915113148</v>
          </cell>
          <cell r="N2945">
            <v>4953978</v>
          </cell>
          <cell r="O2945">
            <v>4420836.4637681162</v>
          </cell>
          <cell r="P2945">
            <v>175.77598213177063</v>
          </cell>
          <cell r="Q2945">
            <v>310181238</v>
          </cell>
          <cell r="S2945">
            <v>1531759.2</v>
          </cell>
          <cell r="T2945">
            <v>102.33634412063111</v>
          </cell>
        </row>
        <row r="2946">
          <cell r="B2946" t="str">
            <v>HW 400 x 400 x 187</v>
          </cell>
          <cell r="C2946">
            <v>197.41</v>
          </cell>
          <cell r="D2946">
            <v>25148</v>
          </cell>
          <cell r="E2946">
            <v>400</v>
          </cell>
          <cell r="F2946">
            <v>408</v>
          </cell>
          <cell r="G2946">
            <v>21</v>
          </cell>
          <cell r="H2946">
            <v>21</v>
          </cell>
          <cell r="J2946">
            <v>24</v>
          </cell>
          <cell r="K2946">
            <v>9.7142857142857135</v>
          </cell>
          <cell r="L2946">
            <v>14.761904761904763</v>
          </cell>
          <cell r="M2946">
            <v>696282538</v>
          </cell>
          <cell r="N2946">
            <v>3920133</v>
          </cell>
          <cell r="O2946">
            <v>3481412.69</v>
          </cell>
          <cell r="P2946">
            <v>166.39528887087562</v>
          </cell>
          <cell r="Q2946">
            <v>237986878.5</v>
          </cell>
          <cell r="S2946">
            <v>1166602.3455882352</v>
          </cell>
          <cell r="T2946">
            <v>97.280272959516807</v>
          </cell>
        </row>
        <row r="2947">
          <cell r="B2947" t="str">
            <v>HW 400 x 400 x 284</v>
          </cell>
          <cell r="C2947">
            <v>283.73</v>
          </cell>
          <cell r="D2947">
            <v>36144</v>
          </cell>
          <cell r="E2947">
            <v>428</v>
          </cell>
          <cell r="F2947">
            <v>407</v>
          </cell>
          <cell r="G2947">
            <v>20</v>
          </cell>
          <cell r="H2947">
            <v>35</v>
          </cell>
          <cell r="J2947">
            <v>24</v>
          </cell>
          <cell r="K2947">
            <v>5.8142857142857141</v>
          </cell>
          <cell r="L2947">
            <v>15.5</v>
          </cell>
          <cell r="M2947">
            <v>1179442543.3333335</v>
          </cell>
          <cell r="N2947">
            <v>6239105</v>
          </cell>
          <cell r="O2947">
            <v>5511413.7538940813</v>
          </cell>
          <cell r="P2947">
            <v>180.64264670099863</v>
          </cell>
          <cell r="Q2947">
            <v>393517000.83333337</v>
          </cell>
          <cell r="S2947">
            <v>1933744.4758394761</v>
          </cell>
          <cell r="T2947">
            <v>104.34307782200241</v>
          </cell>
        </row>
        <row r="2948">
          <cell r="B2948" t="str">
            <v>HM 150 x 100</v>
          </cell>
          <cell r="C2948">
            <v>21.39</v>
          </cell>
          <cell r="D2948">
            <v>2725</v>
          </cell>
          <cell r="E2948">
            <v>148</v>
          </cell>
          <cell r="F2948">
            <v>100</v>
          </cell>
          <cell r="G2948">
            <v>6</v>
          </cell>
          <cell r="H2948">
            <v>9</v>
          </cell>
          <cell r="J2948">
            <v>13</v>
          </cell>
          <cell r="K2948">
            <v>5.5555555555555554</v>
          </cell>
          <cell r="L2948">
            <v>17.333333333333332</v>
          </cell>
          <cell r="M2948">
            <v>9805100</v>
          </cell>
          <cell r="N2948">
            <v>150450</v>
          </cell>
          <cell r="O2948">
            <v>132501.35135135136</v>
          </cell>
          <cell r="P2948">
            <v>59.985013418873095</v>
          </cell>
          <cell r="Q2948">
            <v>1502340</v>
          </cell>
          <cell r="S2948">
            <v>30046.799999999999</v>
          </cell>
          <cell r="T2948">
            <v>23.480149726793918</v>
          </cell>
        </row>
        <row r="2949">
          <cell r="B2949" t="str">
            <v>HM 200 x 150</v>
          </cell>
          <cell r="C2949">
            <v>31.21</v>
          </cell>
          <cell r="D2949">
            <v>3976</v>
          </cell>
          <cell r="E2949">
            <v>194</v>
          </cell>
          <cell r="F2949">
            <v>150</v>
          </cell>
          <cell r="G2949">
            <v>6</v>
          </cell>
          <cell r="H2949">
            <v>9</v>
          </cell>
          <cell r="J2949">
            <v>16</v>
          </cell>
          <cell r="K2949">
            <v>8.3333333333333339</v>
          </cell>
          <cell r="L2949">
            <v>24</v>
          </cell>
          <cell r="M2949">
            <v>25845988</v>
          </cell>
          <cell r="N2949">
            <v>296214</v>
          </cell>
          <cell r="O2949">
            <v>266453.48453608248</v>
          </cell>
          <cell r="P2949">
            <v>80.625678291720433</v>
          </cell>
          <cell r="Q2949">
            <v>5065668</v>
          </cell>
          <cell r="S2949">
            <v>67542.240000000005</v>
          </cell>
          <cell r="T2949">
            <v>35.693996248798697</v>
          </cell>
        </row>
        <row r="2950">
          <cell r="B2950" t="str">
            <v>HM 250 x 175</v>
          </cell>
          <cell r="C2950">
            <v>44.15</v>
          </cell>
          <cell r="D2950">
            <v>5624</v>
          </cell>
          <cell r="E2950">
            <v>244</v>
          </cell>
          <cell r="F2950">
            <v>175</v>
          </cell>
          <cell r="G2950">
            <v>7</v>
          </cell>
          <cell r="H2950">
            <v>11</v>
          </cell>
          <cell r="J2950">
            <v>16</v>
          </cell>
          <cell r="K2950">
            <v>7.9545454545454541</v>
          </cell>
          <cell r="L2950">
            <v>27.142857142857142</v>
          </cell>
          <cell r="M2950">
            <v>58674261.333333343</v>
          </cell>
          <cell r="N2950">
            <v>534772</v>
          </cell>
          <cell r="O2950">
            <v>480936.56830601103</v>
          </cell>
          <cell r="P2950">
            <v>102.14124788120252</v>
          </cell>
          <cell r="Q2950">
            <v>9831866.333333334</v>
          </cell>
          <cell r="S2950">
            <v>112364.18666666668</v>
          </cell>
          <cell r="T2950">
            <v>41.811459421173069</v>
          </cell>
        </row>
        <row r="2951">
          <cell r="B2951" t="str">
            <v>HM 300 x 200</v>
          </cell>
          <cell r="C2951">
            <v>57.33</v>
          </cell>
          <cell r="D2951">
            <v>7303</v>
          </cell>
          <cell r="E2951">
            <v>294</v>
          </cell>
          <cell r="F2951">
            <v>200</v>
          </cell>
          <cell r="G2951">
            <v>8</v>
          </cell>
          <cell r="H2951">
            <v>12</v>
          </cell>
          <cell r="J2951">
            <v>20</v>
          </cell>
          <cell r="K2951">
            <v>8.3333333333333339</v>
          </cell>
          <cell r="L2951">
            <v>28.75</v>
          </cell>
          <cell r="M2951">
            <v>108608400</v>
          </cell>
          <cell r="N2951">
            <v>822600</v>
          </cell>
          <cell r="O2951">
            <v>738832.6530612245</v>
          </cell>
          <cell r="P2951">
            <v>121.94979022149968</v>
          </cell>
          <cell r="Q2951">
            <v>16011520</v>
          </cell>
          <cell r="S2951">
            <v>160115.20000000001</v>
          </cell>
          <cell r="T2951">
            <v>46.82368945326882</v>
          </cell>
        </row>
        <row r="2952">
          <cell r="B2952" t="str">
            <v>HM 350 x 250</v>
          </cell>
          <cell r="C2952">
            <v>79.69</v>
          </cell>
          <cell r="D2952">
            <v>10151</v>
          </cell>
          <cell r="E2952">
            <v>340</v>
          </cell>
          <cell r="F2952">
            <v>250</v>
          </cell>
          <cell r="G2952">
            <v>9</v>
          </cell>
          <cell r="H2952">
            <v>14</v>
          </cell>
          <cell r="J2952">
            <v>20</v>
          </cell>
          <cell r="K2952">
            <v>8.9285714285714288</v>
          </cell>
          <cell r="L2952">
            <v>30.222222222222221</v>
          </cell>
          <cell r="M2952">
            <v>208875829.33333337</v>
          </cell>
          <cell r="N2952">
            <v>1360024</v>
          </cell>
          <cell r="O2952">
            <v>1228681.349019608</v>
          </cell>
          <cell r="P2952">
            <v>143.44640868164683</v>
          </cell>
          <cell r="Q2952">
            <v>36477287.333333336</v>
          </cell>
          <cell r="S2952">
            <v>291818.29866666667</v>
          </cell>
          <cell r="T2952">
            <v>59.945536747587738</v>
          </cell>
        </row>
        <row r="2953">
          <cell r="B2953" t="str">
            <v>HM 400 x 300</v>
          </cell>
          <cell r="C2953">
            <v>107.34</v>
          </cell>
          <cell r="D2953">
            <v>13674</v>
          </cell>
          <cell r="E2953">
            <v>390</v>
          </cell>
          <cell r="F2953">
            <v>300</v>
          </cell>
          <cell r="G2953">
            <v>10</v>
          </cell>
          <cell r="H2953">
            <v>16</v>
          </cell>
          <cell r="J2953">
            <v>24</v>
          </cell>
          <cell r="K2953">
            <v>9.375</v>
          </cell>
          <cell r="L2953">
            <v>31</v>
          </cell>
          <cell r="M2953">
            <v>374142793.33333325</v>
          </cell>
          <cell r="N2953">
            <v>2115610</v>
          </cell>
          <cell r="O2953">
            <v>1918680.991452991</v>
          </cell>
          <cell r="P2953">
            <v>165.41348223855402</v>
          </cell>
          <cell r="Q2953">
            <v>72029833.333333328</v>
          </cell>
          <cell r="S2953">
            <v>480198.88888888888</v>
          </cell>
          <cell r="T2953">
            <v>72.57857167480384</v>
          </cell>
        </row>
        <row r="2954">
          <cell r="B2954" t="str">
            <v>HM 450 x 300</v>
          </cell>
          <cell r="C2954">
            <v>123.54</v>
          </cell>
          <cell r="D2954">
            <v>15738</v>
          </cell>
          <cell r="E2954">
            <v>440</v>
          </cell>
          <cell r="F2954">
            <v>300</v>
          </cell>
          <cell r="G2954">
            <v>11</v>
          </cell>
          <cell r="H2954">
            <v>18</v>
          </cell>
          <cell r="J2954">
            <v>24</v>
          </cell>
          <cell r="K2954">
            <v>8.3333333333333339</v>
          </cell>
          <cell r="L2954">
            <v>32.363636363636367</v>
          </cell>
          <cell r="M2954">
            <v>541562725.33333325</v>
          </cell>
          <cell r="N2954">
            <v>2727644</v>
          </cell>
          <cell r="O2954">
            <v>2461648.751515151</v>
          </cell>
          <cell r="P2954">
            <v>185.50243384684782</v>
          </cell>
          <cell r="Q2954">
            <v>81044810.333333328</v>
          </cell>
          <cell r="S2954">
            <v>540298.73555555556</v>
          </cell>
          <cell r="T2954">
            <v>71.760893025245593</v>
          </cell>
        </row>
        <row r="2955">
          <cell r="B2955" t="str">
            <v>HM 500 x 300 x 115</v>
          </cell>
          <cell r="C2955">
            <v>114.96</v>
          </cell>
          <cell r="D2955">
            <v>14644.999999999998</v>
          </cell>
          <cell r="E2955">
            <v>482</v>
          </cell>
          <cell r="F2955">
            <v>300</v>
          </cell>
          <cell r="G2955">
            <v>11</v>
          </cell>
          <cell r="H2955">
            <v>15</v>
          </cell>
          <cell r="J2955">
            <v>28</v>
          </cell>
          <cell r="K2955">
            <v>10</v>
          </cell>
          <cell r="L2955">
            <v>36</v>
          </cell>
          <cell r="M2955">
            <v>575518957.33333349</v>
          </cell>
          <cell r="N2955">
            <v>2663336</v>
          </cell>
          <cell r="O2955">
            <v>2388045.4661134169</v>
          </cell>
          <cell r="P2955">
            <v>198.23718810364582</v>
          </cell>
          <cell r="Q2955">
            <v>67550134.333333328</v>
          </cell>
          <cell r="S2955">
            <v>450334.22888888884</v>
          </cell>
          <cell r="T2955">
            <v>67.915424646933161</v>
          </cell>
        </row>
        <row r="2956">
          <cell r="B2956" t="str">
            <v>HM 500 x 300 x 129</v>
          </cell>
          <cell r="C2956">
            <v>129.09</v>
          </cell>
          <cell r="D2956">
            <v>16445</v>
          </cell>
          <cell r="E2956">
            <v>488</v>
          </cell>
          <cell r="F2956">
            <v>300</v>
          </cell>
          <cell r="G2956">
            <v>11</v>
          </cell>
          <cell r="H2956">
            <v>18</v>
          </cell>
          <cell r="J2956">
            <v>28</v>
          </cell>
          <cell r="K2956">
            <v>8.3333333333333339</v>
          </cell>
          <cell r="L2956">
            <v>36</v>
          </cell>
          <cell r="M2956">
            <v>681371557.33333349</v>
          </cell>
          <cell r="N2956">
            <v>3099836</v>
          </cell>
          <cell r="O2956">
            <v>2792506.3825136619</v>
          </cell>
          <cell r="P2956">
            <v>203.55185356387088</v>
          </cell>
          <cell r="Q2956">
            <v>81050134.333333328</v>
          </cell>
          <cell r="S2956">
            <v>540334.22888888884</v>
          </cell>
          <cell r="T2956">
            <v>70.203688505671536</v>
          </cell>
        </row>
        <row r="2957">
          <cell r="B2957" t="str">
            <v>HM 600 x 300 x 137</v>
          </cell>
          <cell r="C2957">
            <v>136.97</v>
          </cell>
          <cell r="D2957">
            <v>17449</v>
          </cell>
          <cell r="E2957">
            <v>582</v>
          </cell>
          <cell r="F2957">
            <v>300</v>
          </cell>
          <cell r="G2957">
            <v>12</v>
          </cell>
          <cell r="H2957">
            <v>17</v>
          </cell>
          <cell r="J2957">
            <v>28</v>
          </cell>
          <cell r="K2957">
            <v>8.8235294117647065</v>
          </cell>
          <cell r="L2957">
            <v>41</v>
          </cell>
          <cell r="M2957">
            <v>978835992</v>
          </cell>
          <cell r="N2957">
            <v>3782412</v>
          </cell>
          <cell r="O2957">
            <v>3363697.5670103091</v>
          </cell>
          <cell r="P2957">
            <v>236.84798468460824</v>
          </cell>
          <cell r="Q2957">
            <v>76578912</v>
          </cell>
          <cell r="S2957">
            <v>510526.08</v>
          </cell>
          <cell r="T2957">
            <v>66.247474181330418</v>
          </cell>
        </row>
        <row r="2958">
          <cell r="B2958" t="str">
            <v>HM 600 x 300 x 151</v>
          </cell>
          <cell r="C2958">
            <v>151.1</v>
          </cell>
          <cell r="D2958">
            <v>19249</v>
          </cell>
          <cell r="E2958">
            <v>588</v>
          </cell>
          <cell r="F2958">
            <v>300</v>
          </cell>
          <cell r="G2958">
            <v>12</v>
          </cell>
          <cell r="H2958">
            <v>20</v>
          </cell>
          <cell r="J2958">
            <v>28</v>
          </cell>
          <cell r="K2958">
            <v>7.5</v>
          </cell>
          <cell r="L2958">
            <v>41</v>
          </cell>
          <cell r="M2958">
            <v>1132838592</v>
          </cell>
          <cell r="N2958">
            <v>4308912</v>
          </cell>
          <cell r="O2958">
            <v>3853192.4897959186</v>
          </cell>
          <cell r="P2958">
            <v>242.59393080440111</v>
          </cell>
          <cell r="Q2958">
            <v>90078912</v>
          </cell>
          <cell r="S2958">
            <v>600526.07999999996</v>
          </cell>
          <cell r="T2958">
            <v>68.408092354556928</v>
          </cell>
        </row>
        <row r="2959">
          <cell r="B2959" t="str">
            <v>HM 600 x 300 x 175</v>
          </cell>
          <cell r="C2959">
            <v>174.56</v>
          </cell>
          <cell r="D2959">
            <v>22237</v>
          </cell>
          <cell r="E2959">
            <v>594</v>
          </cell>
          <cell r="F2959">
            <v>302</v>
          </cell>
          <cell r="G2959">
            <v>14</v>
          </cell>
          <cell r="H2959">
            <v>23</v>
          </cell>
          <cell r="J2959">
            <v>28</v>
          </cell>
          <cell r="K2959">
            <v>6.5652173913043477</v>
          </cell>
          <cell r="L2959">
            <v>35.142857142857146</v>
          </cell>
          <cell r="M2959">
            <v>1324947156</v>
          </cell>
          <cell r="N2959">
            <v>5017230</v>
          </cell>
          <cell r="O2959">
            <v>4461101.5353535358</v>
          </cell>
          <cell r="P2959">
            <v>244.09629109318431</v>
          </cell>
          <cell r="Q2959">
            <v>105709140</v>
          </cell>
          <cell r="S2959">
            <v>700060.52980132448</v>
          </cell>
          <cell r="T2959">
            <v>68.947444160118209</v>
          </cell>
        </row>
        <row r="2960">
          <cell r="B2960" t="str">
            <v>HN 175 x 90</v>
          </cell>
          <cell r="C2960">
            <v>18.22</v>
          </cell>
          <cell r="D2960">
            <v>2321</v>
          </cell>
          <cell r="E2960">
            <v>175</v>
          </cell>
          <cell r="F2960">
            <v>90</v>
          </cell>
          <cell r="G2960">
            <v>5</v>
          </cell>
          <cell r="H2960">
            <v>8</v>
          </cell>
          <cell r="J2960">
            <v>10</v>
          </cell>
          <cell r="K2960">
            <v>5.625</v>
          </cell>
          <cell r="L2960">
            <v>27.8</v>
          </cell>
          <cell r="M2960">
            <v>11722586.25</v>
          </cell>
          <cell r="N2960">
            <v>151841.25</v>
          </cell>
          <cell r="O2960">
            <v>133972.41428571427</v>
          </cell>
          <cell r="P2960">
            <v>71.068008916995197</v>
          </cell>
          <cell r="Q2960">
            <v>973656.25</v>
          </cell>
          <cell r="S2960">
            <v>21636.805555555555</v>
          </cell>
          <cell r="T2960">
            <v>20.481664965072802</v>
          </cell>
        </row>
        <row r="2961">
          <cell r="B2961" t="str">
            <v>HN 200 x 100 x 19</v>
          </cell>
          <cell r="C2961">
            <v>18.52</v>
          </cell>
          <cell r="D2961">
            <v>2359</v>
          </cell>
          <cell r="E2961">
            <v>198</v>
          </cell>
          <cell r="F2961">
            <v>99</v>
          </cell>
          <cell r="G2961">
            <v>4.5</v>
          </cell>
          <cell r="H2961">
            <v>7</v>
          </cell>
          <cell r="J2961">
            <v>13</v>
          </cell>
          <cell r="K2961">
            <v>7.0714285714285712</v>
          </cell>
          <cell r="L2961">
            <v>35.111111111111114</v>
          </cell>
          <cell r="M2961">
            <v>14982390</v>
          </cell>
          <cell r="N2961">
            <v>170451</v>
          </cell>
          <cell r="O2961">
            <v>151337.27272727274</v>
          </cell>
          <cell r="P2961">
            <v>79.694174875670996</v>
          </cell>
          <cell r="Q2961">
            <v>1133412.75</v>
          </cell>
          <cell r="S2961">
            <v>22897.227272727272</v>
          </cell>
          <cell r="T2961">
            <v>21.919471388315831</v>
          </cell>
        </row>
        <row r="2962">
          <cell r="B2962" t="str">
            <v>HN 200 x 100 x 22</v>
          </cell>
          <cell r="C2962">
            <v>21.64</v>
          </cell>
          <cell r="D2962">
            <v>2757</v>
          </cell>
          <cell r="E2962">
            <v>200</v>
          </cell>
          <cell r="F2962">
            <v>100</v>
          </cell>
          <cell r="G2962">
            <v>5.5</v>
          </cell>
          <cell r="H2962">
            <v>8</v>
          </cell>
          <cell r="J2962">
            <v>13</v>
          </cell>
          <cell r="K2962">
            <v>6.25</v>
          </cell>
          <cell r="L2962">
            <v>28.727272727272727</v>
          </cell>
          <cell r="M2962">
            <v>17609322.666666664</v>
          </cell>
          <cell r="N2962">
            <v>200152</v>
          </cell>
          <cell r="O2962">
            <v>176093.22666666665</v>
          </cell>
          <cell r="P2962">
            <v>79.919533949228139</v>
          </cell>
          <cell r="Q2962">
            <v>1335884.4166666665</v>
          </cell>
          <cell r="S2962">
            <v>26717.688333333332</v>
          </cell>
          <cell r="T2962">
            <v>22.012332223528563</v>
          </cell>
        </row>
        <row r="2963">
          <cell r="B2963" t="str">
            <v>HN 250 x 125 x 26</v>
          </cell>
          <cell r="C2963">
            <v>25.82</v>
          </cell>
          <cell r="D2963">
            <v>3289</v>
          </cell>
          <cell r="E2963">
            <v>248</v>
          </cell>
          <cell r="F2963">
            <v>124</v>
          </cell>
          <cell r="G2963">
            <v>5</v>
          </cell>
          <cell r="H2963">
            <v>8</v>
          </cell>
          <cell r="J2963">
            <v>13</v>
          </cell>
          <cell r="K2963">
            <v>7.75</v>
          </cell>
          <cell r="L2963">
            <v>41.2</v>
          </cell>
          <cell r="M2963">
            <v>33783167.999999985</v>
          </cell>
          <cell r="N2963">
            <v>305360</v>
          </cell>
          <cell r="O2963">
            <v>272444.90322580631</v>
          </cell>
          <cell r="P2963">
            <v>101.34871571437635</v>
          </cell>
          <cell r="Q2963">
            <v>2544582</v>
          </cell>
          <cell r="S2963">
            <v>41041.645161290326</v>
          </cell>
          <cell r="T2963">
            <v>27.814822229601535</v>
          </cell>
        </row>
        <row r="2964">
          <cell r="B2964" t="str">
            <v>HN 250 x 125 x 30</v>
          </cell>
          <cell r="C2964">
            <v>29.73</v>
          </cell>
          <cell r="D2964">
            <v>3786.9999999999995</v>
          </cell>
          <cell r="E2964">
            <v>250</v>
          </cell>
          <cell r="F2964">
            <v>125</v>
          </cell>
          <cell r="G2964">
            <v>6</v>
          </cell>
          <cell r="H2964">
            <v>9</v>
          </cell>
          <cell r="J2964">
            <v>13</v>
          </cell>
          <cell r="K2964">
            <v>6.9444444444444446</v>
          </cell>
          <cell r="L2964">
            <v>34.333333333333336</v>
          </cell>
          <cell r="M2964">
            <v>38929333.999999985</v>
          </cell>
          <cell r="N2964">
            <v>351861</v>
          </cell>
          <cell r="O2964">
            <v>311434.6719999999</v>
          </cell>
          <cell r="P2964">
            <v>101.38899877770254</v>
          </cell>
          <cell r="Q2964">
            <v>2933863.5</v>
          </cell>
          <cell r="S2964">
            <v>46941.815999999999</v>
          </cell>
          <cell r="T2964">
            <v>27.833787003750697</v>
          </cell>
        </row>
        <row r="2965">
          <cell r="B2965" t="str">
            <v>HN 300 x 150 x 33</v>
          </cell>
          <cell r="C2965">
            <v>32.619999999999997</v>
          </cell>
          <cell r="D2965">
            <v>4155</v>
          </cell>
          <cell r="E2965">
            <v>298</v>
          </cell>
          <cell r="F2965">
            <v>149</v>
          </cell>
          <cell r="G2965">
            <v>5.5</v>
          </cell>
          <cell r="H2965">
            <v>8</v>
          </cell>
          <cell r="J2965">
            <v>16</v>
          </cell>
          <cell r="K2965">
            <v>9.3125</v>
          </cell>
          <cell r="L2965">
            <v>45.454545454545453</v>
          </cell>
          <cell r="M2965">
            <v>60414791.666666687</v>
          </cell>
          <cell r="N2965">
            <v>455025.5</v>
          </cell>
          <cell r="O2965">
            <v>405468.40044742741</v>
          </cell>
          <cell r="P2965">
            <v>120.58301180373566</v>
          </cell>
          <cell r="Q2965">
            <v>4414508.479166667</v>
          </cell>
          <cell r="S2965">
            <v>59255.147371364656</v>
          </cell>
          <cell r="T2965">
            <v>32.59535111576816</v>
          </cell>
        </row>
        <row r="2966">
          <cell r="B2966" t="str">
            <v>HN 300 x 150 x 37</v>
          </cell>
          <cell r="C2966">
            <v>37.31</v>
          </cell>
          <cell r="D2966">
            <v>4753</v>
          </cell>
          <cell r="E2966">
            <v>300</v>
          </cell>
          <cell r="F2966">
            <v>150</v>
          </cell>
          <cell r="G2966">
            <v>6.5</v>
          </cell>
          <cell r="H2966">
            <v>9</v>
          </cell>
          <cell r="J2966">
            <v>16</v>
          </cell>
          <cell r="K2966">
            <v>8.3333333333333339</v>
          </cell>
          <cell r="L2966">
            <v>38.46153846153846</v>
          </cell>
          <cell r="M2966">
            <v>69325191</v>
          </cell>
          <cell r="N2966">
            <v>522076.5</v>
          </cell>
          <cell r="O2966">
            <v>462167.94</v>
          </cell>
          <cell r="P2966">
            <v>120.77071299271341</v>
          </cell>
          <cell r="Q2966">
            <v>5068953.6875</v>
          </cell>
          <cell r="S2966">
            <v>67586.049166666664</v>
          </cell>
          <cell r="T2966">
            <v>32.65692241842526</v>
          </cell>
        </row>
        <row r="2967">
          <cell r="B2967" t="str">
            <v>HN 350 x 175 x 42</v>
          </cell>
          <cell r="C2967">
            <v>41.76</v>
          </cell>
          <cell r="D2967">
            <v>5320</v>
          </cell>
          <cell r="E2967">
            <v>346</v>
          </cell>
          <cell r="F2967">
            <v>174</v>
          </cell>
          <cell r="G2967">
            <v>6</v>
          </cell>
          <cell r="H2967">
            <v>9</v>
          </cell>
          <cell r="J2967">
            <v>16</v>
          </cell>
          <cell r="K2967">
            <v>9.6666666666666661</v>
          </cell>
          <cell r="L2967">
            <v>49.333333333333336</v>
          </cell>
          <cell r="M2967">
            <v>106589444</v>
          </cell>
          <cell r="N2967">
            <v>689118</v>
          </cell>
          <cell r="O2967">
            <v>616123.95375722542</v>
          </cell>
          <cell r="P2967">
            <v>141.54719981135653</v>
          </cell>
          <cell r="Q2967">
            <v>7907940</v>
          </cell>
          <cell r="S2967">
            <v>90895.862068965522</v>
          </cell>
          <cell r="T2967">
            <v>38.554570250724431</v>
          </cell>
        </row>
        <row r="2968">
          <cell r="B2968" t="str">
            <v>HN 350 x 175 x 50</v>
          </cell>
          <cell r="C2968">
            <v>49.97</v>
          </cell>
          <cell r="D2968">
            <v>6366</v>
          </cell>
          <cell r="E2968">
            <v>350</v>
          </cell>
          <cell r="F2968">
            <v>175</v>
          </cell>
          <cell r="G2968">
            <v>7</v>
          </cell>
          <cell r="H2968">
            <v>11</v>
          </cell>
          <cell r="J2968">
            <v>16</v>
          </cell>
          <cell r="K2968">
            <v>7.9545454545454541</v>
          </cell>
          <cell r="L2968">
            <v>42.285714285714285</v>
          </cell>
          <cell r="M2968">
            <v>131234688.66666663</v>
          </cell>
          <cell r="N2968">
            <v>840847</v>
          </cell>
          <cell r="O2968">
            <v>749912.50666666648</v>
          </cell>
          <cell r="P2968">
            <v>143.57902686934952</v>
          </cell>
          <cell r="Q2968">
            <v>9834896.1666666679</v>
          </cell>
          <cell r="S2968">
            <v>112398.81333333335</v>
          </cell>
          <cell r="T2968">
            <v>39.305341363117172</v>
          </cell>
        </row>
        <row r="2969">
          <cell r="B2969" t="str">
            <v>HN 400 x 150 x 56</v>
          </cell>
          <cell r="C2969">
            <v>55.83</v>
          </cell>
          <cell r="D2969">
            <v>7112</v>
          </cell>
          <cell r="E2969">
            <v>400</v>
          </cell>
          <cell r="F2969">
            <v>150</v>
          </cell>
          <cell r="G2969">
            <v>8</v>
          </cell>
          <cell r="H2969">
            <v>13</v>
          </cell>
          <cell r="J2969">
            <v>16</v>
          </cell>
          <cell r="K2969">
            <v>5.7692307692307692</v>
          </cell>
          <cell r="L2969">
            <v>42.75</v>
          </cell>
          <cell r="M2969">
            <v>180955449.33333337</v>
          </cell>
          <cell r="N2969">
            <v>1034402</v>
          </cell>
          <cell r="O2969">
            <v>904777.24666666682</v>
          </cell>
          <cell r="P2969">
            <v>159.51075074285649</v>
          </cell>
          <cell r="Q2969">
            <v>7328457.333333333</v>
          </cell>
          <cell r="S2969">
            <v>97712.764444444445</v>
          </cell>
          <cell r="T2969">
            <v>32.100397319371176</v>
          </cell>
        </row>
        <row r="2970">
          <cell r="B2970" t="str">
            <v>HN 400 x 200 x 57</v>
          </cell>
          <cell r="C2970">
            <v>56.65</v>
          </cell>
          <cell r="D2970">
            <v>7216</v>
          </cell>
          <cell r="E2970">
            <v>396</v>
          </cell>
          <cell r="F2970">
            <v>199</v>
          </cell>
          <cell r="G2970">
            <v>7</v>
          </cell>
          <cell r="H2970">
            <v>11</v>
          </cell>
          <cell r="J2970">
            <v>16</v>
          </cell>
          <cell r="K2970">
            <v>9.045454545454545</v>
          </cell>
          <cell r="L2970">
            <v>48.857142857142854</v>
          </cell>
          <cell r="M2970">
            <v>192792688</v>
          </cell>
          <cell r="N2970">
            <v>1087548</v>
          </cell>
          <cell r="O2970">
            <v>973700.4444444445</v>
          </cell>
          <cell r="P2970">
            <v>163.45455100394861</v>
          </cell>
          <cell r="Q2970">
            <v>14458455</v>
          </cell>
          <cell r="S2970">
            <v>145311.1055276382</v>
          </cell>
          <cell r="T2970">
            <v>44.762329681737803</v>
          </cell>
        </row>
        <row r="2971">
          <cell r="B2971" t="str">
            <v>HN 400 x 200 x 66</v>
          </cell>
          <cell r="C2971">
            <v>66.03</v>
          </cell>
          <cell r="D2971">
            <v>8412</v>
          </cell>
          <cell r="E2971">
            <v>400</v>
          </cell>
          <cell r="F2971">
            <v>200</v>
          </cell>
          <cell r="G2971">
            <v>8</v>
          </cell>
          <cell r="H2971">
            <v>13</v>
          </cell>
          <cell r="J2971">
            <v>16</v>
          </cell>
          <cell r="K2971">
            <v>7.6923076923076925</v>
          </cell>
          <cell r="L2971">
            <v>42.75</v>
          </cell>
          <cell r="M2971">
            <v>229648682.66666663</v>
          </cell>
          <cell r="N2971">
            <v>1285952</v>
          </cell>
          <cell r="O2971">
            <v>1148243.4133333331</v>
          </cell>
          <cell r="P2971">
            <v>165.22750589724632</v>
          </cell>
          <cell r="Q2971">
            <v>17349290.666666664</v>
          </cell>
          <cell r="S2971">
            <v>173492.90666666665</v>
          </cell>
          <cell r="T2971">
            <v>45.414154131358579</v>
          </cell>
        </row>
        <row r="2972">
          <cell r="B2972" t="str">
            <v>HN 450 x 150</v>
          </cell>
          <cell r="C2972">
            <v>65.48</v>
          </cell>
          <cell r="D2972">
            <v>8341</v>
          </cell>
          <cell r="E2972">
            <v>450</v>
          </cell>
          <cell r="F2972">
            <v>150</v>
          </cell>
          <cell r="G2972">
            <v>9</v>
          </cell>
          <cell r="H2972">
            <v>14</v>
          </cell>
          <cell r="J2972">
            <v>20</v>
          </cell>
          <cell r="K2972">
            <v>5.3571428571428568</v>
          </cell>
          <cell r="L2972">
            <v>42.444444444444443</v>
          </cell>
          <cell r="M2972">
            <v>256032986</v>
          </cell>
          <cell r="N2972">
            <v>1316289</v>
          </cell>
          <cell r="O2972">
            <v>1137924.3822222222</v>
          </cell>
          <cell r="P2972">
            <v>175.20193566054439</v>
          </cell>
          <cell r="Q2972">
            <v>7900636.5</v>
          </cell>
          <cell r="S2972">
            <v>105341.82</v>
          </cell>
          <cell r="T2972">
            <v>30.776694940241242</v>
          </cell>
        </row>
        <row r="2973">
          <cell r="B2973" t="str">
            <v>HN 450 x 200 x 67</v>
          </cell>
          <cell r="C2973">
            <v>66.69</v>
          </cell>
          <cell r="D2973">
            <v>8495</v>
          </cell>
          <cell r="E2973">
            <v>446</v>
          </cell>
          <cell r="F2973">
            <v>199</v>
          </cell>
          <cell r="G2973">
            <v>8</v>
          </cell>
          <cell r="H2973">
            <v>12</v>
          </cell>
          <cell r="J2973">
            <v>20</v>
          </cell>
          <cell r="K2973">
            <v>8.2916666666666661</v>
          </cell>
          <cell r="L2973">
            <v>47.75</v>
          </cell>
          <cell r="M2973">
            <v>275055341.33333349</v>
          </cell>
          <cell r="N2973">
            <v>1392560</v>
          </cell>
          <cell r="O2973">
            <v>1233432.0239162936</v>
          </cell>
          <cell r="P2973">
            <v>179.94026257877854</v>
          </cell>
          <cell r="Q2973">
            <v>15779203.333333334</v>
          </cell>
          <cell r="S2973">
            <v>158584.95812395311</v>
          </cell>
          <cell r="T2973">
            <v>43.09836994432569</v>
          </cell>
        </row>
        <row r="2974">
          <cell r="B2974" t="str">
            <v>HN 450 x 200 x 76</v>
          </cell>
          <cell r="C2974">
            <v>76.47</v>
          </cell>
          <cell r="D2974">
            <v>9741</v>
          </cell>
          <cell r="E2974">
            <v>450</v>
          </cell>
          <cell r="F2974">
            <v>200</v>
          </cell>
          <cell r="G2974">
            <v>9</v>
          </cell>
          <cell r="H2974">
            <v>14</v>
          </cell>
          <cell r="J2974">
            <v>20</v>
          </cell>
          <cell r="K2974">
            <v>7.1428571428571432</v>
          </cell>
          <cell r="L2974">
            <v>42.444444444444443</v>
          </cell>
          <cell r="M2974">
            <v>322589452.66666675</v>
          </cell>
          <cell r="N2974">
            <v>1621489</v>
          </cell>
          <cell r="O2974">
            <v>1433730.9007407411</v>
          </cell>
          <cell r="P2974">
            <v>181.97985311683172</v>
          </cell>
          <cell r="Q2974">
            <v>18692303.166666668</v>
          </cell>
          <cell r="S2974">
            <v>186923.03166666668</v>
          </cell>
          <cell r="T2974">
            <v>43.805600323672614</v>
          </cell>
        </row>
        <row r="2975">
          <cell r="B2975" t="str">
            <v>HN 500 x 200 x 80</v>
          </cell>
          <cell r="C2975">
            <v>79.5</v>
          </cell>
          <cell r="D2975">
            <v>10127</v>
          </cell>
          <cell r="E2975">
            <v>496</v>
          </cell>
          <cell r="F2975">
            <v>199</v>
          </cell>
          <cell r="G2975">
            <v>9</v>
          </cell>
          <cell r="H2975">
            <v>14</v>
          </cell>
          <cell r="J2975">
            <v>20</v>
          </cell>
          <cell r="K2975">
            <v>7.1071428571428568</v>
          </cell>
          <cell r="L2975">
            <v>47.555555555555557</v>
          </cell>
          <cell r="M2975">
            <v>400595765.33333325</v>
          </cell>
          <cell r="N2975">
            <v>1835656</v>
          </cell>
          <cell r="O2975">
            <v>1615305.5053763438</v>
          </cell>
          <cell r="P2975">
            <v>198.88991953380358</v>
          </cell>
          <cell r="Q2975">
            <v>18416495.333333332</v>
          </cell>
          <cell r="S2975">
            <v>185090.405360134</v>
          </cell>
          <cell r="T2975">
            <v>42.644506080131123</v>
          </cell>
        </row>
        <row r="2976">
          <cell r="B2976" t="str">
            <v>HN 500 x 200 x 90</v>
          </cell>
          <cell r="C2976">
            <v>89.67</v>
          </cell>
          <cell r="D2976">
            <v>11423</v>
          </cell>
          <cell r="E2976">
            <v>500</v>
          </cell>
          <cell r="F2976">
            <v>200</v>
          </cell>
          <cell r="G2976">
            <v>10</v>
          </cell>
          <cell r="H2976">
            <v>16</v>
          </cell>
          <cell r="J2976">
            <v>20</v>
          </cell>
          <cell r="K2976">
            <v>6.25</v>
          </cell>
          <cell r="L2976">
            <v>42.8</v>
          </cell>
          <cell r="M2976">
            <v>460365493.33333325</v>
          </cell>
          <cell r="N2976">
            <v>2096360</v>
          </cell>
          <cell r="O2976">
            <v>1841461.9733333329</v>
          </cell>
          <cell r="P2976">
            <v>200.75265305887086</v>
          </cell>
          <cell r="Q2976">
            <v>21372333.333333332</v>
          </cell>
          <cell r="S2976">
            <v>213723.33333333331</v>
          </cell>
          <cell r="T2976">
            <v>43.254956651384902</v>
          </cell>
        </row>
        <row r="2977">
          <cell r="B2977" t="str">
            <v>HN 500 x 200 x 103</v>
          </cell>
          <cell r="C2977">
            <v>103.06</v>
          </cell>
          <cell r="D2977">
            <v>13129</v>
          </cell>
          <cell r="E2977">
            <v>506</v>
          </cell>
          <cell r="F2977">
            <v>201</v>
          </cell>
          <cell r="G2977">
            <v>11</v>
          </cell>
          <cell r="H2977">
            <v>19</v>
          </cell>
          <cell r="J2977">
            <v>20</v>
          </cell>
          <cell r="K2977">
            <v>5.2894736842105265</v>
          </cell>
          <cell r="L2977">
            <v>38.909090909090907</v>
          </cell>
          <cell r="M2977">
            <v>547065278</v>
          </cell>
          <cell r="N2977">
            <v>2462169</v>
          </cell>
          <cell r="O2977">
            <v>2162313.3517786562</v>
          </cell>
          <cell r="P2977">
            <v>204.1285503728221</v>
          </cell>
          <cell r="Q2977">
            <v>25767145.5</v>
          </cell>
          <cell r="S2977">
            <v>256389.50746268657</v>
          </cell>
          <cell r="T2977">
            <v>44.301387744081893</v>
          </cell>
        </row>
        <row r="2978">
          <cell r="B2978" t="str">
            <v>HN 600 x 200 x 95</v>
          </cell>
          <cell r="C2978">
            <v>95.17</v>
          </cell>
          <cell r="D2978">
            <v>12124</v>
          </cell>
          <cell r="E2978">
            <v>596</v>
          </cell>
          <cell r="F2978">
            <v>199</v>
          </cell>
          <cell r="G2978">
            <v>10</v>
          </cell>
          <cell r="H2978">
            <v>15</v>
          </cell>
          <cell r="J2978">
            <v>24</v>
          </cell>
          <cell r="K2978">
            <v>6.6333333333333337</v>
          </cell>
          <cell r="L2978">
            <v>51.8</v>
          </cell>
          <cell r="M2978">
            <v>655022976.66666651</v>
          </cell>
          <cell r="N2978">
            <v>2535175</v>
          </cell>
          <cell r="O2978">
            <v>2198063.6800894849</v>
          </cell>
          <cell r="P2978">
            <v>232.43702237820122</v>
          </cell>
          <cell r="Q2978">
            <v>19748664.166666668</v>
          </cell>
          <cell r="S2978">
            <v>198479.03685092129</v>
          </cell>
          <cell r="T2978">
            <v>40.359511258385261</v>
          </cell>
        </row>
        <row r="2979">
          <cell r="B2979" t="str">
            <v>HN 600 x 200 x 106</v>
          </cell>
          <cell r="C2979">
            <v>106.13</v>
          </cell>
          <cell r="D2979">
            <v>13519.999999999998</v>
          </cell>
          <cell r="E2979">
            <v>600</v>
          </cell>
          <cell r="F2979">
            <v>200</v>
          </cell>
          <cell r="G2979">
            <v>11</v>
          </cell>
          <cell r="H2979">
            <v>17</v>
          </cell>
          <cell r="J2979">
            <v>24</v>
          </cell>
          <cell r="K2979">
            <v>5.882352941176471</v>
          </cell>
          <cell r="L2979">
            <v>47.090909090909093</v>
          </cell>
          <cell r="M2979">
            <v>744186438</v>
          </cell>
          <cell r="N2979">
            <v>2863179</v>
          </cell>
          <cell r="O2979">
            <v>2480621.46</v>
          </cell>
          <cell r="P2979">
            <v>234.61324683767535</v>
          </cell>
          <cell r="Q2979">
            <v>22729445.5</v>
          </cell>
          <cell r="S2979">
            <v>227294.45499999999</v>
          </cell>
          <cell r="T2979">
            <v>41.002097561440316</v>
          </cell>
        </row>
        <row r="2980">
          <cell r="B2980" t="str">
            <v>HN 600 x 200 x 120</v>
          </cell>
          <cell r="C2980">
            <v>120.31</v>
          </cell>
          <cell r="D2980">
            <v>15326</v>
          </cell>
          <cell r="E2980">
            <v>606</v>
          </cell>
          <cell r="F2980">
            <v>201</v>
          </cell>
          <cell r="G2980">
            <v>12</v>
          </cell>
          <cell r="H2980">
            <v>20</v>
          </cell>
          <cell r="J2980">
            <v>24</v>
          </cell>
          <cell r="K2980">
            <v>5.0250000000000004</v>
          </cell>
          <cell r="L2980">
            <v>43.166666666666664</v>
          </cell>
          <cell r="M2980">
            <v>871815456</v>
          </cell>
          <cell r="N2980">
            <v>3316788</v>
          </cell>
          <cell r="O2980">
            <v>2877278.7326732674</v>
          </cell>
          <cell r="P2980">
            <v>238.50521059756144</v>
          </cell>
          <cell r="Q2980">
            <v>27150174</v>
          </cell>
          <cell r="S2980">
            <v>270150.98507462686</v>
          </cell>
          <cell r="T2980">
            <v>42.089318906565005</v>
          </cell>
        </row>
        <row r="2981">
          <cell r="B2981" t="str">
            <v>HN 700 x 300 x 166</v>
          </cell>
          <cell r="C2981">
            <v>166.02</v>
          </cell>
          <cell r="D2981">
            <v>21149</v>
          </cell>
          <cell r="E2981">
            <v>692</v>
          </cell>
          <cell r="F2981">
            <v>300</v>
          </cell>
          <cell r="G2981">
            <v>13</v>
          </cell>
          <cell r="H2981">
            <v>20</v>
          </cell>
          <cell r="J2981">
            <v>28</v>
          </cell>
          <cell r="K2981">
            <v>7.5</v>
          </cell>
          <cell r="L2981">
            <v>45.846153846153847</v>
          </cell>
          <cell r="M2981">
            <v>1655417125.333333</v>
          </cell>
          <cell r="N2981">
            <v>5413588</v>
          </cell>
          <cell r="O2981">
            <v>4784442.5587668587</v>
          </cell>
          <cell r="P2981">
            <v>279.77493482001825</v>
          </cell>
          <cell r="Q2981">
            <v>90119370.333333328</v>
          </cell>
          <cell r="S2981">
            <v>600795.80222222221</v>
          </cell>
          <cell r="T2981">
            <v>65.277596538412993</v>
          </cell>
        </row>
        <row r="2982">
          <cell r="B2982" t="str">
            <v>HN 700 x 300 x 185</v>
          </cell>
          <cell r="C2982">
            <v>184.86</v>
          </cell>
          <cell r="D2982">
            <v>23549</v>
          </cell>
          <cell r="E2982">
            <v>700</v>
          </cell>
          <cell r="F2982">
            <v>300</v>
          </cell>
          <cell r="G2982">
            <v>13</v>
          </cell>
          <cell r="H2982">
            <v>24</v>
          </cell>
          <cell r="J2982">
            <v>28</v>
          </cell>
          <cell r="K2982">
            <v>6.25</v>
          </cell>
          <cell r="L2982">
            <v>45.846153846153847</v>
          </cell>
          <cell r="M2982">
            <v>1946069925.333333</v>
          </cell>
          <cell r="N2982">
            <v>6248788</v>
          </cell>
          <cell r="O2982">
            <v>5560199.7866666662</v>
          </cell>
          <cell r="P2982">
            <v>287.47030231611313</v>
          </cell>
          <cell r="Q2982">
            <v>108119370.33333333</v>
          </cell>
          <cell r="S2982">
            <v>720795.80222222221</v>
          </cell>
          <cell r="T2982">
            <v>67.758770817439398</v>
          </cell>
        </row>
        <row r="2983">
          <cell r="B2983" t="str">
            <v>HN 800 x 300 x 191</v>
          </cell>
          <cell r="C2983">
            <v>191.11</v>
          </cell>
          <cell r="D2983">
            <v>24345</v>
          </cell>
          <cell r="E2983">
            <v>792</v>
          </cell>
          <cell r="F2983">
            <v>300</v>
          </cell>
          <cell r="G2983">
            <v>14</v>
          </cell>
          <cell r="H2983">
            <v>22</v>
          </cell>
          <cell r="J2983">
            <v>28</v>
          </cell>
          <cell r="K2983">
            <v>6.8181818181818183</v>
          </cell>
          <cell r="L2983">
            <v>49.428571428571431</v>
          </cell>
          <cell r="M2983">
            <v>2445362890.666666</v>
          </cell>
          <cell r="N2983">
            <v>7040264</v>
          </cell>
          <cell r="O2983">
            <v>6175158.8148148134</v>
          </cell>
          <cell r="P2983">
            <v>316.93249475225753</v>
          </cell>
          <cell r="Q2983">
            <v>99171042.666666672</v>
          </cell>
          <cell r="S2983">
            <v>661140.28444444446</v>
          </cell>
          <cell r="T2983">
            <v>63.824518958131385</v>
          </cell>
        </row>
        <row r="2984">
          <cell r="B2984" t="str">
            <v>HN 800 x 300 x 210</v>
          </cell>
          <cell r="C2984">
            <v>209.95</v>
          </cell>
          <cell r="D2984">
            <v>26745</v>
          </cell>
          <cell r="E2984">
            <v>800</v>
          </cell>
          <cell r="F2984">
            <v>300</v>
          </cell>
          <cell r="G2984">
            <v>14</v>
          </cell>
          <cell r="H2984">
            <v>26</v>
          </cell>
          <cell r="J2984">
            <v>28</v>
          </cell>
          <cell r="K2984">
            <v>5.7692307692307692</v>
          </cell>
          <cell r="L2984">
            <v>49.428571428571431</v>
          </cell>
          <cell r="M2984">
            <v>2825535690.666666</v>
          </cell>
          <cell r="N2984">
            <v>7995464</v>
          </cell>
          <cell r="O2984">
            <v>7063839.2266666647</v>
          </cell>
          <cell r="P2984">
            <v>325.03422835801058</v>
          </cell>
          <cell r="Q2984">
            <v>117171042.66666667</v>
          </cell>
          <cell r="S2984">
            <v>781140.28444444446</v>
          </cell>
          <cell r="T2984">
            <v>66.189461252951304</v>
          </cell>
        </row>
        <row r="2985">
          <cell r="B2985" t="str">
            <v>HP 200 x 200</v>
          </cell>
          <cell r="C2985">
            <v>56.74</v>
          </cell>
          <cell r="D2985">
            <v>7228</v>
          </cell>
          <cell r="E2985">
            <v>200</v>
          </cell>
          <cell r="F2985">
            <v>204</v>
          </cell>
          <cell r="G2985">
            <v>12</v>
          </cell>
          <cell r="H2985">
            <v>12</v>
          </cell>
          <cell r="J2985">
            <v>16</v>
          </cell>
          <cell r="K2985">
            <v>8.5</v>
          </cell>
          <cell r="L2985">
            <v>12</v>
          </cell>
          <cell r="M2985">
            <v>48771584</v>
          </cell>
          <cell r="N2985">
            <v>553152</v>
          </cell>
          <cell r="O2985">
            <v>487715.84000000003</v>
          </cell>
          <cell r="P2985">
            <v>82.143718454066743</v>
          </cell>
          <cell r="Q2985">
            <v>17004672</v>
          </cell>
          <cell r="S2985">
            <v>166712.4705882353</v>
          </cell>
          <cell r="T2985">
            <v>48.503721067439102</v>
          </cell>
        </row>
        <row r="2986">
          <cell r="B2986" t="str">
            <v>HP 250 x 250 x 64</v>
          </cell>
          <cell r="C2986">
            <v>64.42</v>
          </cell>
          <cell r="D2986">
            <v>8206</v>
          </cell>
          <cell r="E2986">
            <v>244</v>
          </cell>
          <cell r="F2986">
            <v>252</v>
          </cell>
          <cell r="G2986">
            <v>11</v>
          </cell>
          <cell r="H2986">
            <v>11</v>
          </cell>
          <cell r="J2986">
            <v>16</v>
          </cell>
          <cell r="K2986">
            <v>11.454545454545455</v>
          </cell>
          <cell r="L2986">
            <v>17.272727272727273</v>
          </cell>
          <cell r="M2986">
            <v>85329750</v>
          </cell>
          <cell r="N2986">
            <v>781407</v>
          </cell>
          <cell r="O2986">
            <v>699424.1803278689</v>
          </cell>
          <cell r="P2986">
            <v>101.97283189673715</v>
          </cell>
          <cell r="Q2986">
            <v>29363471.5</v>
          </cell>
          <cell r="S2986">
            <v>233043.42460317462</v>
          </cell>
          <cell r="T2986">
            <v>59.818833952546747</v>
          </cell>
        </row>
        <row r="2987">
          <cell r="B2987" t="str">
            <v>HP 250 x 250 x 82</v>
          </cell>
          <cell r="C2987">
            <v>82.17</v>
          </cell>
          <cell r="D2987">
            <v>10468</v>
          </cell>
          <cell r="E2987">
            <v>250</v>
          </cell>
          <cell r="F2987">
            <v>255</v>
          </cell>
          <cell r="G2987">
            <v>14</v>
          </cell>
          <cell r="H2987">
            <v>14</v>
          </cell>
          <cell r="J2987">
            <v>16</v>
          </cell>
          <cell r="K2987">
            <v>9.1071428571428577</v>
          </cell>
          <cell r="L2987">
            <v>13.571428571428571</v>
          </cell>
          <cell r="M2987">
            <v>112298536</v>
          </cell>
          <cell r="N2987">
            <v>1015014</v>
          </cell>
          <cell r="O2987">
            <v>898388.28799999994</v>
          </cell>
          <cell r="P2987">
            <v>103.57505922095889</v>
          </cell>
          <cell r="Q2987">
            <v>38740639</v>
          </cell>
          <cell r="S2987">
            <v>303848.14901960787</v>
          </cell>
          <cell r="T2987">
            <v>60.834722722533641</v>
          </cell>
        </row>
        <row r="2988">
          <cell r="B2988" t="str">
            <v>HP 300 x 300 x 85</v>
          </cell>
          <cell r="C2988">
            <v>85.02</v>
          </cell>
          <cell r="D2988">
            <v>10831</v>
          </cell>
          <cell r="E2988">
            <v>294</v>
          </cell>
          <cell r="F2988">
            <v>302</v>
          </cell>
          <cell r="G2988">
            <v>12</v>
          </cell>
          <cell r="H2988">
            <v>12</v>
          </cell>
          <cell r="J2988">
            <v>20</v>
          </cell>
          <cell r="K2988">
            <v>12.583333333333334</v>
          </cell>
          <cell r="L2988">
            <v>19.166666666666668</v>
          </cell>
          <cell r="M2988">
            <v>163867464</v>
          </cell>
          <cell r="N2988">
            <v>1240668</v>
          </cell>
          <cell r="O2988">
            <v>1114744.6530612244</v>
          </cell>
          <cell r="P2988">
            <v>123.00197601949114</v>
          </cell>
          <cell r="Q2988">
            <v>55126096</v>
          </cell>
          <cell r="S2988">
            <v>365073.48344370862</v>
          </cell>
          <cell r="T2988">
            <v>71.341845658252723</v>
          </cell>
        </row>
        <row r="2989">
          <cell r="B2989" t="str">
            <v>HP 300 x 300 x 95</v>
          </cell>
          <cell r="C2989">
            <v>94.54</v>
          </cell>
          <cell r="D2989">
            <v>12043</v>
          </cell>
          <cell r="E2989">
            <v>300</v>
          </cell>
          <cell r="F2989">
            <v>300</v>
          </cell>
          <cell r="G2989">
            <v>10</v>
          </cell>
          <cell r="H2989">
            <v>15</v>
          </cell>
          <cell r="J2989">
            <v>20</v>
          </cell>
          <cell r="K2989">
            <v>10</v>
          </cell>
          <cell r="L2989">
            <v>23</v>
          </cell>
          <cell r="M2989">
            <v>199327500</v>
          </cell>
          <cell r="N2989">
            <v>1464750</v>
          </cell>
          <cell r="O2989">
            <v>1328850</v>
          </cell>
          <cell r="P2989">
            <v>128.65191843593524</v>
          </cell>
          <cell r="Q2989">
            <v>67522500</v>
          </cell>
          <cell r="S2989">
            <v>450150</v>
          </cell>
          <cell r="T2989">
            <v>74.878461682344323</v>
          </cell>
        </row>
        <row r="2990">
          <cell r="B2990" t="str">
            <v>HP 300 x 300 x 106</v>
          </cell>
          <cell r="C2990">
            <v>106.31</v>
          </cell>
          <cell r="D2990">
            <v>13543</v>
          </cell>
          <cell r="E2990">
            <v>300</v>
          </cell>
          <cell r="F2990">
            <v>305</v>
          </cell>
          <cell r="G2990">
            <v>15</v>
          </cell>
          <cell r="H2990">
            <v>15</v>
          </cell>
          <cell r="J2990">
            <v>20</v>
          </cell>
          <cell r="K2990">
            <v>10.166666666666666</v>
          </cell>
          <cell r="L2990">
            <v>15.333333333333334</v>
          </cell>
          <cell r="M2990">
            <v>210577500</v>
          </cell>
          <cell r="N2990">
            <v>1577250</v>
          </cell>
          <cell r="O2990">
            <v>1403850</v>
          </cell>
          <cell r="P2990">
            <v>124.69485756048871</v>
          </cell>
          <cell r="Q2990">
            <v>71007500</v>
          </cell>
          <cell r="S2990">
            <v>465622.95081967214</v>
          </cell>
          <cell r="T2990">
            <v>72.409353844019321</v>
          </cell>
        </row>
        <row r="2991">
          <cell r="B2991" t="str">
            <v>HP 350 x 350 x 106</v>
          </cell>
          <cell r="C2991">
            <v>106.17</v>
          </cell>
          <cell r="D2991">
            <v>13525</v>
          </cell>
          <cell r="E2991">
            <v>338</v>
          </cell>
          <cell r="F2991">
            <v>351</v>
          </cell>
          <cell r="G2991">
            <v>13</v>
          </cell>
          <cell r="H2991">
            <v>13</v>
          </cell>
          <cell r="J2991">
            <v>20</v>
          </cell>
          <cell r="K2991">
            <v>13.5</v>
          </cell>
          <cell r="L2991">
            <v>20.923076923076923</v>
          </cell>
          <cell r="M2991">
            <v>274014234</v>
          </cell>
          <cell r="N2991">
            <v>1799343</v>
          </cell>
          <cell r="O2991">
            <v>1621386</v>
          </cell>
          <cell r="P2991">
            <v>142.33703825220738</v>
          </cell>
          <cell r="Q2991">
            <v>93751482.5</v>
          </cell>
          <cell r="S2991">
            <v>534196.48148148146</v>
          </cell>
          <cell r="T2991">
            <v>83.256938118794764</v>
          </cell>
        </row>
        <row r="2992">
          <cell r="B2992" t="str">
            <v>HP 344 x 344 x 131</v>
          </cell>
          <cell r="C2992">
            <v>130.80000000000001</v>
          </cell>
          <cell r="D2992">
            <v>16663</v>
          </cell>
          <cell r="E2992">
            <v>344</v>
          </cell>
          <cell r="F2992">
            <v>354</v>
          </cell>
          <cell r="G2992">
            <v>16</v>
          </cell>
          <cell r="H2992">
            <v>16</v>
          </cell>
          <cell r="J2992">
            <v>20</v>
          </cell>
          <cell r="K2992">
            <v>11.0625</v>
          </cell>
          <cell r="L2992">
            <v>17</v>
          </cell>
          <cell r="M2992">
            <v>345414656</v>
          </cell>
          <cell r="N2992">
            <v>2247168</v>
          </cell>
          <cell r="O2992">
            <v>2008224.7441860465</v>
          </cell>
          <cell r="P2992">
            <v>143.97721985357299</v>
          </cell>
          <cell r="Q2992">
            <v>118404800</v>
          </cell>
          <cell r="S2992">
            <v>668953.67231638415</v>
          </cell>
          <cell r="T2992">
            <v>84.296211583221236</v>
          </cell>
        </row>
        <row r="2993">
          <cell r="B2993" t="str">
            <v>HP 350 x 350 x 136</v>
          </cell>
          <cell r="C2993">
            <v>136.49</v>
          </cell>
          <cell r="D2993">
            <v>17387</v>
          </cell>
          <cell r="E2993">
            <v>350</v>
          </cell>
          <cell r="F2993">
            <v>350</v>
          </cell>
          <cell r="G2993">
            <v>12</v>
          </cell>
          <cell r="H2993">
            <v>19</v>
          </cell>
          <cell r="J2993">
            <v>20</v>
          </cell>
          <cell r="K2993">
            <v>9.2105263157894743</v>
          </cell>
          <cell r="L2993">
            <v>22.666666666666668</v>
          </cell>
          <cell r="M2993">
            <v>395061761.33333325</v>
          </cell>
          <cell r="N2993">
            <v>2493182</v>
          </cell>
          <cell r="O2993">
            <v>2257495.7790476186</v>
          </cell>
          <cell r="P2993">
            <v>150.73710522363839</v>
          </cell>
          <cell r="Q2993">
            <v>135815761.33333334</v>
          </cell>
          <cell r="S2993">
            <v>776090.06476190477</v>
          </cell>
          <cell r="T2993">
            <v>88.381783095915836</v>
          </cell>
        </row>
        <row r="2994">
          <cell r="B2994" t="str">
            <v>HP 350 x 350 x 156</v>
          </cell>
          <cell r="C2994">
            <v>155.72</v>
          </cell>
          <cell r="D2994">
            <v>19837</v>
          </cell>
          <cell r="E2994">
            <v>350</v>
          </cell>
          <cell r="F2994">
            <v>357</v>
          </cell>
          <cell r="G2994">
            <v>19</v>
          </cell>
          <cell r="H2994">
            <v>19</v>
          </cell>
          <cell r="J2994">
            <v>20</v>
          </cell>
          <cell r="K2994">
            <v>9.3947368421052637</v>
          </cell>
          <cell r="L2994">
            <v>14.315789473684211</v>
          </cell>
          <cell r="M2994">
            <v>420072178</v>
          </cell>
          <cell r="N2994">
            <v>2707557</v>
          </cell>
          <cell r="O2994">
            <v>2400412.4457142856</v>
          </cell>
          <cell r="P2994">
            <v>145.52042773555874</v>
          </cell>
          <cell r="Q2994">
            <v>144259428.5</v>
          </cell>
          <cell r="S2994">
            <v>808176.07002801122</v>
          </cell>
          <cell r="T2994">
            <v>85.277430674752807</v>
          </cell>
        </row>
        <row r="2995">
          <cell r="B2995" t="str">
            <v>HP 400 x 400 x 141</v>
          </cell>
          <cell r="C2995">
            <v>140.69999999999999</v>
          </cell>
          <cell r="D2995">
            <v>17924</v>
          </cell>
          <cell r="E2995">
            <v>388</v>
          </cell>
          <cell r="F2995">
            <v>402</v>
          </cell>
          <cell r="G2995">
            <v>15</v>
          </cell>
          <cell r="H2995">
            <v>15</v>
          </cell>
          <cell r="J2995">
            <v>24</v>
          </cell>
          <cell r="K2995">
            <v>13.4</v>
          </cell>
          <cell r="L2995">
            <v>20.666666666666668</v>
          </cell>
          <cell r="M2995">
            <v>477053450</v>
          </cell>
          <cell r="N2995">
            <v>2729805</v>
          </cell>
          <cell r="O2995">
            <v>2459038.4020618559</v>
          </cell>
          <cell r="P2995">
            <v>163.14210169977815</v>
          </cell>
          <cell r="Q2995">
            <v>162512707.5</v>
          </cell>
          <cell r="S2995">
            <v>808520.93283582095</v>
          </cell>
          <cell r="T2995">
            <v>95.219565475844377</v>
          </cell>
        </row>
        <row r="2996">
          <cell r="B2996" t="str">
            <v>HP 394 x 394 x 169</v>
          </cell>
          <cell r="C2996">
            <v>168.92</v>
          </cell>
          <cell r="D2996">
            <v>21518</v>
          </cell>
          <cell r="E2996">
            <v>394</v>
          </cell>
          <cell r="F2996">
            <v>405</v>
          </cell>
          <cell r="G2996">
            <v>18</v>
          </cell>
          <cell r="H2996">
            <v>18</v>
          </cell>
          <cell r="J2996">
            <v>24</v>
          </cell>
          <cell r="K2996">
            <v>11.25</v>
          </cell>
          <cell r="L2996">
            <v>17.222222222222221</v>
          </cell>
          <cell r="M2996">
            <v>584533248</v>
          </cell>
          <cell r="N2996">
            <v>3317778</v>
          </cell>
          <cell r="O2996">
            <v>2967173.8477157359</v>
          </cell>
          <cell r="P2996">
            <v>164.81762728814689</v>
          </cell>
          <cell r="Q2996">
            <v>199464363</v>
          </cell>
          <cell r="S2996">
            <v>985009.2</v>
          </cell>
          <cell r="T2996">
            <v>96.279029876782175</v>
          </cell>
        </row>
        <row r="2997">
          <cell r="B2997" t="str">
            <v>HP 400 x 400 x 172</v>
          </cell>
          <cell r="C2997">
            <v>172.29</v>
          </cell>
          <cell r="D2997">
            <v>21948</v>
          </cell>
          <cell r="E2997">
            <v>400</v>
          </cell>
          <cell r="F2997">
            <v>400</v>
          </cell>
          <cell r="G2997">
            <v>13</v>
          </cell>
          <cell r="H2997">
            <v>21</v>
          </cell>
          <cell r="J2997">
            <v>24</v>
          </cell>
          <cell r="K2997">
            <v>9.5238095238095237</v>
          </cell>
          <cell r="L2997">
            <v>23.846153846153847</v>
          </cell>
          <cell r="M2997">
            <v>653615871.33333325</v>
          </cell>
          <cell r="N2997">
            <v>3600133</v>
          </cell>
          <cell r="O2997">
            <v>3268079.3566666665</v>
          </cell>
          <cell r="P2997">
            <v>172.56941183611906</v>
          </cell>
          <cell r="Q2997">
            <v>224065543.83333334</v>
          </cell>
          <cell r="S2997">
            <v>1120327.7191666667</v>
          </cell>
          <cell r="T2997">
            <v>101.03923811852663</v>
          </cell>
        </row>
        <row r="2998">
          <cell r="B2998" t="str">
            <v>HP 414 x 414 x 233</v>
          </cell>
          <cell r="C2998">
            <v>232.5</v>
          </cell>
          <cell r="D2998">
            <v>29618</v>
          </cell>
          <cell r="E2998">
            <v>414</v>
          </cell>
          <cell r="F2998">
            <v>405</v>
          </cell>
          <cell r="G2998">
            <v>18</v>
          </cell>
          <cell r="H2998">
            <v>28</v>
          </cell>
          <cell r="J2998">
            <v>24</v>
          </cell>
          <cell r="K2998">
            <v>7.2321428571428568</v>
          </cell>
          <cell r="L2998">
            <v>17.222222222222221</v>
          </cell>
          <cell r="M2998">
            <v>915113148</v>
          </cell>
          <cell r="N2998">
            <v>4953978</v>
          </cell>
          <cell r="O2998">
            <v>4420836.4637681162</v>
          </cell>
          <cell r="P2998">
            <v>175.77598213177063</v>
          </cell>
          <cell r="Q2998">
            <v>310181238</v>
          </cell>
          <cell r="S2998">
            <v>1531759.2</v>
          </cell>
          <cell r="T2998">
            <v>102.33634412063111</v>
          </cell>
        </row>
        <row r="2999">
          <cell r="B2999" t="str">
            <v>HP 400 x 400 x 197</v>
          </cell>
          <cell r="C2999">
            <v>197.41</v>
          </cell>
          <cell r="D2999">
            <v>25148</v>
          </cell>
          <cell r="E2999">
            <v>400</v>
          </cell>
          <cell r="F2999">
            <v>408</v>
          </cell>
          <cell r="G2999">
            <v>21</v>
          </cell>
          <cell r="H2999">
            <v>21</v>
          </cell>
          <cell r="J2999">
            <v>24</v>
          </cell>
          <cell r="K2999">
            <v>9.7142857142857135</v>
          </cell>
          <cell r="L2999">
            <v>14.761904761904763</v>
          </cell>
          <cell r="M2999">
            <v>696282538</v>
          </cell>
          <cell r="N2999">
            <v>3920133</v>
          </cell>
          <cell r="O2999">
            <v>3481412.69</v>
          </cell>
          <cell r="P2999">
            <v>166.39528887087562</v>
          </cell>
          <cell r="Q2999">
            <v>237986878.5</v>
          </cell>
          <cell r="S2999">
            <v>1166602.3455882352</v>
          </cell>
          <cell r="T2999">
            <v>97.280272959516807</v>
          </cell>
        </row>
        <row r="3000">
          <cell r="B3000" t="str">
            <v>HP 428 x 428 x 284</v>
          </cell>
          <cell r="C3000">
            <v>283.73</v>
          </cell>
          <cell r="D3000">
            <v>36144</v>
          </cell>
          <cell r="E3000">
            <v>428</v>
          </cell>
          <cell r="F3000">
            <v>407</v>
          </cell>
          <cell r="G3000">
            <v>20</v>
          </cell>
          <cell r="H3000">
            <v>35</v>
          </cell>
          <cell r="J3000">
            <v>24</v>
          </cell>
          <cell r="K3000">
            <v>5.8142857142857141</v>
          </cell>
          <cell r="L3000">
            <v>15.5</v>
          </cell>
          <cell r="M3000">
            <v>1179442543.3333335</v>
          </cell>
          <cell r="N3000">
            <v>6239105</v>
          </cell>
          <cell r="O3000">
            <v>5511413.7538940813</v>
          </cell>
          <cell r="P3000">
            <v>180.64264670099863</v>
          </cell>
          <cell r="Q3000">
            <v>393517000.83333337</v>
          </cell>
          <cell r="S3000">
            <v>1933744.4758394761</v>
          </cell>
          <cell r="T3000">
            <v>104.34307782200241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&#1060;10@150" TargetMode="External"/><Relationship Id="rId13" Type="http://schemas.openxmlformats.org/officeDocument/2006/relationships/hyperlink" Target="mailto:&#1060;10@150" TargetMode="External"/><Relationship Id="rId18" Type="http://schemas.openxmlformats.org/officeDocument/2006/relationships/hyperlink" Target="mailto:&#1060;10@150" TargetMode="External"/><Relationship Id="rId3" Type="http://schemas.openxmlformats.org/officeDocument/2006/relationships/hyperlink" Target="mailto:&#1060;10@150" TargetMode="External"/><Relationship Id="rId21" Type="http://schemas.openxmlformats.org/officeDocument/2006/relationships/hyperlink" Target="mailto:&#1060;10@150" TargetMode="External"/><Relationship Id="rId7" Type="http://schemas.openxmlformats.org/officeDocument/2006/relationships/hyperlink" Target="mailto:&#1060;10@150" TargetMode="External"/><Relationship Id="rId12" Type="http://schemas.openxmlformats.org/officeDocument/2006/relationships/hyperlink" Target="mailto:&#1060;10@150" TargetMode="External"/><Relationship Id="rId17" Type="http://schemas.openxmlformats.org/officeDocument/2006/relationships/hyperlink" Target="mailto:&#1060;10@150" TargetMode="External"/><Relationship Id="rId2" Type="http://schemas.openxmlformats.org/officeDocument/2006/relationships/hyperlink" Target="mailto:&#1060;10@150" TargetMode="External"/><Relationship Id="rId16" Type="http://schemas.openxmlformats.org/officeDocument/2006/relationships/hyperlink" Target="mailto:&#1060;10@150" TargetMode="External"/><Relationship Id="rId20" Type="http://schemas.openxmlformats.org/officeDocument/2006/relationships/hyperlink" Target="mailto:&#1060;10@150" TargetMode="External"/><Relationship Id="rId1" Type="http://schemas.openxmlformats.org/officeDocument/2006/relationships/hyperlink" Target="mailto:&#1060;10@150" TargetMode="External"/><Relationship Id="rId6" Type="http://schemas.openxmlformats.org/officeDocument/2006/relationships/hyperlink" Target="mailto:&#1060;10@150" TargetMode="External"/><Relationship Id="rId11" Type="http://schemas.openxmlformats.org/officeDocument/2006/relationships/hyperlink" Target="mailto:&#1060;10@150" TargetMode="External"/><Relationship Id="rId5" Type="http://schemas.openxmlformats.org/officeDocument/2006/relationships/hyperlink" Target="mailto:&#1060;10@150" TargetMode="External"/><Relationship Id="rId15" Type="http://schemas.openxmlformats.org/officeDocument/2006/relationships/hyperlink" Target="mailto:&#1060;10@150" TargetMode="External"/><Relationship Id="rId10" Type="http://schemas.openxmlformats.org/officeDocument/2006/relationships/hyperlink" Target="mailto:&#1060;10@150" TargetMode="External"/><Relationship Id="rId19" Type="http://schemas.openxmlformats.org/officeDocument/2006/relationships/hyperlink" Target="mailto:&#1060;10@150" TargetMode="External"/><Relationship Id="rId4" Type="http://schemas.openxmlformats.org/officeDocument/2006/relationships/hyperlink" Target="mailto:&#1060;10@150" TargetMode="External"/><Relationship Id="rId9" Type="http://schemas.openxmlformats.org/officeDocument/2006/relationships/hyperlink" Target="mailto:&#1060;10@150" TargetMode="External"/><Relationship Id="rId14" Type="http://schemas.openxmlformats.org/officeDocument/2006/relationships/hyperlink" Target="mailto:&#1060;10@150" TargetMode="External"/><Relationship Id="rId2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/>
  </sheetViews>
  <sheetFormatPr defaultRowHeight="15.6"/>
  <cols>
    <col min="1" max="1" width="15.5" style="278" bestFit="1" customWidth="1"/>
    <col min="2" max="2" width="10.09765625" style="278" bestFit="1" customWidth="1"/>
    <col min="3" max="16384" width="8.796875" style="278"/>
  </cols>
  <sheetData>
    <row r="1" spans="1:2">
      <c r="A1" s="279" t="s">
        <v>6164</v>
      </c>
      <c r="B1" s="280" t="s">
        <v>6166</v>
      </c>
    </row>
    <row r="2" spans="1:2">
      <c r="A2" s="279" t="s">
        <v>6165</v>
      </c>
      <c r="B2" s="281" t="s">
        <v>6245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15"/>
  <sheetViews>
    <sheetView zoomScale="55" zoomScaleNormal="55" workbookViewId="0"/>
  </sheetViews>
  <sheetFormatPr defaultColWidth="8" defaultRowHeight="14.4"/>
  <cols>
    <col min="1" max="1" width="10.09765625" style="6" bestFit="1" customWidth="1"/>
    <col min="2" max="2" width="13.19921875" style="6" bestFit="1" customWidth="1"/>
    <col min="3" max="3" width="16.59765625" style="6" bestFit="1" customWidth="1"/>
    <col min="4" max="4" width="39.3984375" style="6" customWidth="1"/>
    <col min="5" max="5" width="2.09765625" style="173" customWidth="1"/>
    <col min="6" max="6" width="13.3984375" style="6" bestFit="1" customWidth="1"/>
    <col min="7" max="7" width="34.5" style="7" bestFit="1" customWidth="1"/>
    <col min="8" max="8" width="1.8984375" style="173" customWidth="1"/>
    <col min="9" max="9" width="16.59765625" style="6" bestFit="1" customWidth="1"/>
    <col min="10" max="10" width="71.5" style="6" bestFit="1" customWidth="1"/>
    <col min="11" max="16384" width="8" style="6"/>
  </cols>
  <sheetData>
    <row r="1" spans="1:13" ht="16.2" thickBot="1">
      <c r="A1" s="261" t="s">
        <v>5842</v>
      </c>
      <c r="B1" s="259" t="s">
        <v>4912</v>
      </c>
      <c r="C1" s="259" t="s">
        <v>5913</v>
      </c>
      <c r="D1" s="259" t="s">
        <v>4382</v>
      </c>
      <c r="E1" s="170"/>
      <c r="F1" s="262" t="s">
        <v>5840</v>
      </c>
      <c r="G1" s="260" t="s">
        <v>4382</v>
      </c>
      <c r="H1" s="170"/>
      <c r="I1" s="262" t="s">
        <v>5082</v>
      </c>
      <c r="J1" s="260" t="s">
        <v>5083</v>
      </c>
      <c r="K1" s="266"/>
      <c r="L1" s="266"/>
      <c r="M1" s="266"/>
    </row>
    <row r="2" spans="1:13" ht="16.2" thickBot="1">
      <c r="A2" s="166" t="s">
        <v>5</v>
      </c>
      <c r="B2" s="166" t="s">
        <v>6178</v>
      </c>
      <c r="C2" s="166" t="s">
        <v>6178</v>
      </c>
      <c r="D2" s="166" t="s">
        <v>6179</v>
      </c>
      <c r="E2" s="170" t="s">
        <v>6097</v>
      </c>
      <c r="F2" s="167" t="s">
        <v>4791</v>
      </c>
      <c r="G2" s="167" t="s">
        <v>4796</v>
      </c>
      <c r="H2" s="170"/>
      <c r="I2" s="263" t="s">
        <v>5830</v>
      </c>
      <c r="J2" s="43" t="s">
        <v>4481</v>
      </c>
      <c r="K2" s="266"/>
      <c r="L2" s="266"/>
      <c r="M2" s="266"/>
    </row>
    <row r="3" spans="1:13" ht="16.2" thickBot="1">
      <c r="A3" s="166" t="s">
        <v>7</v>
      </c>
      <c r="B3" s="166" t="s">
        <v>6177</v>
      </c>
      <c r="C3" s="166" t="s">
        <v>6177</v>
      </c>
      <c r="D3" s="166" t="s">
        <v>6175</v>
      </c>
      <c r="E3" s="170" t="s">
        <v>6097</v>
      </c>
      <c r="F3" s="167" t="s">
        <v>4799</v>
      </c>
      <c r="G3" s="167" t="s">
        <v>4800</v>
      </c>
      <c r="H3" s="170"/>
      <c r="I3" s="264" t="s">
        <v>4788</v>
      </c>
      <c r="J3" s="41" t="s">
        <v>5837</v>
      </c>
      <c r="K3" s="266"/>
      <c r="L3" s="266"/>
      <c r="M3" s="266"/>
    </row>
    <row r="4" spans="1:13" ht="16.2" thickBot="1">
      <c r="A4" s="166" t="s">
        <v>17</v>
      </c>
      <c r="B4" s="166" t="s">
        <v>4685</v>
      </c>
      <c r="C4" s="166" t="s">
        <v>4685</v>
      </c>
      <c r="D4" s="166" t="s">
        <v>4935</v>
      </c>
      <c r="E4" s="170" t="s">
        <v>6097</v>
      </c>
      <c r="F4" s="167" t="s">
        <v>5870</v>
      </c>
      <c r="G4" s="167" t="s">
        <v>5868</v>
      </c>
      <c r="H4" s="170"/>
      <c r="I4" s="265" t="s">
        <v>5839</v>
      </c>
      <c r="J4" s="42" t="s">
        <v>5838</v>
      </c>
      <c r="K4" s="266"/>
      <c r="L4" s="266"/>
      <c r="M4" s="266"/>
    </row>
    <row r="5" spans="1:13" ht="15.6">
      <c r="A5" s="166" t="s">
        <v>6</v>
      </c>
      <c r="B5" s="166" t="s">
        <v>4</v>
      </c>
      <c r="C5" s="166" t="s">
        <v>4</v>
      </c>
      <c r="D5" s="166" t="s">
        <v>4934</v>
      </c>
      <c r="E5" s="170" t="s">
        <v>6097</v>
      </c>
      <c r="F5" s="167" t="s">
        <v>4827</v>
      </c>
      <c r="G5" s="167" t="s">
        <v>4828</v>
      </c>
      <c r="H5" s="170"/>
      <c r="I5" s="266"/>
      <c r="J5" s="266"/>
      <c r="K5" s="266"/>
      <c r="L5" s="266"/>
      <c r="M5" s="266"/>
    </row>
    <row r="6" spans="1:13" ht="15.6">
      <c r="A6" s="166" t="s">
        <v>4913</v>
      </c>
      <c r="B6" s="166" t="s">
        <v>4866</v>
      </c>
      <c r="C6" s="166" t="s">
        <v>4866</v>
      </c>
      <c r="D6" s="166" t="s">
        <v>4933</v>
      </c>
      <c r="E6" s="170" t="s">
        <v>6097</v>
      </c>
      <c r="F6" s="167" t="s">
        <v>4798</v>
      </c>
      <c r="G6" s="167" t="s">
        <v>5869</v>
      </c>
      <c r="H6" s="170"/>
      <c r="I6" s="266"/>
      <c r="J6" s="266"/>
      <c r="K6" s="266"/>
      <c r="L6" s="266"/>
      <c r="M6" s="266"/>
    </row>
    <row r="7" spans="1:13" ht="15.6">
      <c r="A7" s="166" t="s">
        <v>4914</v>
      </c>
      <c r="B7" s="166" t="s">
        <v>4536</v>
      </c>
      <c r="C7" s="166" t="s">
        <v>4536</v>
      </c>
      <c r="D7" s="166" t="s">
        <v>4932</v>
      </c>
      <c r="E7" s="170" t="s">
        <v>6097</v>
      </c>
      <c r="F7" s="167" t="s">
        <v>4817</v>
      </c>
      <c r="G7" s="167" t="s">
        <v>5084</v>
      </c>
      <c r="H7" s="170"/>
      <c r="I7" s="266"/>
      <c r="J7" s="266"/>
      <c r="K7" s="266"/>
      <c r="L7" s="266"/>
      <c r="M7" s="266"/>
    </row>
    <row r="8" spans="1:13" ht="15.6">
      <c r="A8" s="166" t="s">
        <v>4915</v>
      </c>
      <c r="B8" s="166" t="s">
        <v>5932</v>
      </c>
      <c r="C8" s="166" t="s">
        <v>5932</v>
      </c>
      <c r="D8" s="166" t="s">
        <v>5963</v>
      </c>
      <c r="E8" s="170" t="s">
        <v>6097</v>
      </c>
      <c r="F8" s="167" t="s">
        <v>4801</v>
      </c>
      <c r="G8" s="167" t="s">
        <v>4802</v>
      </c>
      <c r="H8" s="170"/>
      <c r="I8" s="266"/>
      <c r="J8" s="266"/>
      <c r="K8" s="266"/>
      <c r="L8" s="266"/>
      <c r="M8" s="266"/>
    </row>
    <row r="9" spans="1:13" ht="15.6">
      <c r="A9" s="166" t="s">
        <v>18</v>
      </c>
      <c r="B9" s="166" t="s">
        <v>5965</v>
      </c>
      <c r="C9" s="166" t="s">
        <v>5965</v>
      </c>
      <c r="D9" s="166" t="s">
        <v>5964</v>
      </c>
      <c r="E9" s="170" t="s">
        <v>6097</v>
      </c>
      <c r="F9" s="167" t="s">
        <v>4804</v>
      </c>
      <c r="G9" s="167" t="s">
        <v>4805</v>
      </c>
      <c r="H9" s="170"/>
      <c r="I9" s="266"/>
      <c r="J9" s="266"/>
      <c r="K9" s="266"/>
      <c r="L9" s="266"/>
      <c r="M9" s="266"/>
    </row>
    <row r="10" spans="1:13" ht="15.6">
      <c r="A10" s="166" t="s">
        <v>4916</v>
      </c>
      <c r="B10" s="166" t="s">
        <v>16</v>
      </c>
      <c r="C10" s="166" t="s">
        <v>16</v>
      </c>
      <c r="D10" s="166" t="s">
        <v>4931</v>
      </c>
      <c r="E10" s="170" t="s">
        <v>6097</v>
      </c>
      <c r="F10" s="167" t="s">
        <v>4793</v>
      </c>
      <c r="G10" s="167" t="s">
        <v>4797</v>
      </c>
      <c r="H10" s="170"/>
      <c r="I10" s="266"/>
      <c r="J10" s="266"/>
      <c r="K10" s="266"/>
      <c r="L10" s="266"/>
      <c r="M10" s="266"/>
    </row>
    <row r="11" spans="1:13" ht="15.6">
      <c r="A11" s="166" t="s">
        <v>9</v>
      </c>
      <c r="B11" s="166" t="s">
        <v>5905</v>
      </c>
      <c r="C11" s="166" t="s">
        <v>5905</v>
      </c>
      <c r="D11" s="166" t="s">
        <v>5906</v>
      </c>
      <c r="E11" s="170" t="s">
        <v>6097</v>
      </c>
      <c r="F11" s="167" t="s">
        <v>4832</v>
      </c>
      <c r="G11" s="167" t="s">
        <v>4831</v>
      </c>
      <c r="H11" s="170"/>
      <c r="I11" s="266"/>
      <c r="J11" s="266"/>
      <c r="K11" s="266"/>
      <c r="L11" s="266"/>
      <c r="M11" s="266"/>
    </row>
    <row r="12" spans="1:13" ht="15.6">
      <c r="A12" s="166" t="s">
        <v>4918</v>
      </c>
      <c r="B12" s="166" t="s">
        <v>4451</v>
      </c>
      <c r="C12" s="166" t="s">
        <v>4451</v>
      </c>
      <c r="D12" s="166" t="s">
        <v>5907</v>
      </c>
      <c r="E12" s="170" t="s">
        <v>6097</v>
      </c>
      <c r="F12" s="167" t="s">
        <v>4806</v>
      </c>
      <c r="G12" s="167" t="s">
        <v>4807</v>
      </c>
      <c r="H12" s="170"/>
      <c r="I12" s="266"/>
      <c r="J12" s="266"/>
      <c r="K12" s="266"/>
      <c r="L12" s="266"/>
      <c r="M12" s="266"/>
    </row>
    <row r="13" spans="1:13" ht="15.6">
      <c r="A13" s="166" t="s">
        <v>787</v>
      </c>
      <c r="B13" s="166" t="s">
        <v>4464</v>
      </c>
      <c r="C13" s="166" t="s">
        <v>4464</v>
      </c>
      <c r="D13" s="166" t="s">
        <v>4929</v>
      </c>
      <c r="E13" s="170" t="s">
        <v>6097</v>
      </c>
      <c r="F13" s="167" t="s">
        <v>4803</v>
      </c>
      <c r="G13" s="167" t="s">
        <v>4725</v>
      </c>
      <c r="H13" s="170"/>
      <c r="I13" s="266"/>
      <c r="J13" s="266"/>
      <c r="K13" s="266"/>
      <c r="L13" s="266"/>
      <c r="M13" s="266"/>
    </row>
    <row r="14" spans="1:13" ht="15.6">
      <c r="A14" s="166" t="s">
        <v>553</v>
      </c>
      <c r="B14" s="166" t="s">
        <v>4738</v>
      </c>
      <c r="C14" s="166" t="s">
        <v>4738</v>
      </c>
      <c r="D14" s="166" t="s">
        <v>4936</v>
      </c>
      <c r="E14" s="170" t="s">
        <v>6097</v>
      </c>
      <c r="F14" s="167" t="s">
        <v>4667</v>
      </c>
      <c r="G14" s="167" t="s">
        <v>4677</v>
      </c>
      <c r="H14" s="170"/>
      <c r="I14" s="266"/>
      <c r="J14" s="266"/>
      <c r="K14" s="266"/>
      <c r="L14" s="266"/>
      <c r="M14" s="266"/>
    </row>
    <row r="15" spans="1:13" ht="15.6">
      <c r="A15" s="166" t="s">
        <v>4919</v>
      </c>
      <c r="B15" s="166" t="s">
        <v>4537</v>
      </c>
      <c r="C15" s="166" t="s">
        <v>4537</v>
      </c>
      <c r="D15" s="166" t="s">
        <v>4928</v>
      </c>
      <c r="E15" s="170" t="s">
        <v>6097</v>
      </c>
      <c r="F15" s="167" t="s">
        <v>4790</v>
      </c>
      <c r="G15" s="167" t="s">
        <v>4676</v>
      </c>
      <c r="H15" s="170"/>
      <c r="I15" s="266"/>
      <c r="J15" s="266"/>
      <c r="K15" s="266"/>
      <c r="L15" s="266"/>
      <c r="M15" s="266"/>
    </row>
    <row r="16" spans="1:13" ht="15.6">
      <c r="A16" s="166" t="s">
        <v>4920</v>
      </c>
      <c r="B16" s="166" t="s">
        <v>4603</v>
      </c>
      <c r="C16" s="166" t="s">
        <v>4603</v>
      </c>
      <c r="D16" s="166" t="s">
        <v>6168</v>
      </c>
      <c r="E16" s="170" t="s">
        <v>6097</v>
      </c>
      <c r="F16" s="167" t="s">
        <v>8</v>
      </c>
      <c r="G16" s="167" t="s">
        <v>4819</v>
      </c>
      <c r="H16" s="170"/>
      <c r="I16" s="266"/>
      <c r="J16" s="266"/>
      <c r="K16" s="266"/>
      <c r="L16" s="266"/>
      <c r="M16" s="266"/>
    </row>
    <row r="17" spans="1:13" ht="15.6">
      <c r="A17" s="166" t="s">
        <v>4921</v>
      </c>
      <c r="B17" s="166" t="s">
        <v>4937</v>
      </c>
      <c r="C17" s="166" t="s">
        <v>4789</v>
      </c>
      <c r="D17" s="166" t="s">
        <v>6170</v>
      </c>
      <c r="E17" s="170" t="s">
        <v>6097</v>
      </c>
      <c r="F17" s="167" t="s">
        <v>4820</v>
      </c>
      <c r="G17" s="167" t="s">
        <v>4821</v>
      </c>
      <c r="H17" s="170"/>
      <c r="I17" s="266"/>
      <c r="J17" s="266"/>
      <c r="K17" s="266"/>
      <c r="L17" s="266"/>
      <c r="M17" s="266"/>
    </row>
    <row r="18" spans="1:13" ht="15.6">
      <c r="A18" s="166" t="s">
        <v>4922</v>
      </c>
      <c r="B18" s="166" t="s">
        <v>4528</v>
      </c>
      <c r="C18" s="166" t="s">
        <v>4528</v>
      </c>
      <c r="D18" s="166" t="s">
        <v>6208</v>
      </c>
      <c r="E18" s="170" t="s">
        <v>6097</v>
      </c>
      <c r="F18" s="167" t="s">
        <v>15</v>
      </c>
      <c r="G18" s="167" t="s">
        <v>4449</v>
      </c>
      <c r="H18" s="170"/>
      <c r="I18" s="266"/>
      <c r="J18" s="266"/>
      <c r="K18" s="266"/>
      <c r="L18" s="266"/>
      <c r="M18" s="266"/>
    </row>
    <row r="19" spans="1:13" ht="18">
      <c r="A19" s="166" t="s">
        <v>4917</v>
      </c>
      <c r="B19" s="166" t="s">
        <v>6155</v>
      </c>
      <c r="C19" s="166" t="s">
        <v>6126</v>
      </c>
      <c r="D19" s="166" t="s">
        <v>6154</v>
      </c>
      <c r="E19" s="170" t="s">
        <v>6097</v>
      </c>
      <c r="F19" s="167" t="s">
        <v>4792</v>
      </c>
      <c r="G19" s="167" t="s">
        <v>4510</v>
      </c>
      <c r="H19" s="170"/>
      <c r="I19" s="266"/>
      <c r="J19" s="266"/>
      <c r="K19" s="266"/>
      <c r="L19" s="266"/>
      <c r="M19" s="266"/>
    </row>
    <row r="20" spans="1:13" ht="15.6">
      <c r="A20" s="166" t="s">
        <v>578</v>
      </c>
      <c r="B20" s="166" t="s">
        <v>4684</v>
      </c>
      <c r="C20" s="166" t="s">
        <v>4684</v>
      </c>
      <c r="D20" s="166" t="s">
        <v>6169</v>
      </c>
      <c r="E20" s="170" t="s">
        <v>6097</v>
      </c>
      <c r="F20" s="167" t="s">
        <v>4794</v>
      </c>
      <c r="G20" s="167" t="s">
        <v>4795</v>
      </c>
      <c r="H20" s="170"/>
      <c r="I20" s="266"/>
      <c r="J20" s="266"/>
      <c r="K20" s="266"/>
      <c r="L20" s="266"/>
      <c r="M20" s="266"/>
    </row>
    <row r="21" spans="1:13" ht="18">
      <c r="A21" s="166" t="s">
        <v>12</v>
      </c>
      <c r="B21" s="166" t="s">
        <v>4941</v>
      </c>
      <c r="C21" s="166" t="s">
        <v>4911</v>
      </c>
      <c r="D21" s="166" t="s">
        <v>4959</v>
      </c>
      <c r="E21" s="170" t="s">
        <v>6097</v>
      </c>
      <c r="F21" s="167" t="s">
        <v>4822</v>
      </c>
      <c r="G21" s="167" t="s">
        <v>4823</v>
      </c>
      <c r="H21" s="170"/>
      <c r="I21" s="266"/>
      <c r="J21" s="266"/>
      <c r="K21" s="266"/>
      <c r="L21" s="266"/>
      <c r="M21" s="266"/>
    </row>
    <row r="22" spans="1:13" ht="15.6">
      <c r="A22" s="166" t="s">
        <v>4923</v>
      </c>
      <c r="B22" s="166" t="s">
        <v>4527</v>
      </c>
      <c r="C22" s="166" t="s">
        <v>4527</v>
      </c>
      <c r="D22" s="166" t="s">
        <v>6171</v>
      </c>
      <c r="E22" s="170" t="s">
        <v>6097</v>
      </c>
      <c r="F22" s="167" t="s">
        <v>4811</v>
      </c>
      <c r="G22" s="167" t="s">
        <v>4726</v>
      </c>
      <c r="H22" s="170"/>
      <c r="I22" s="266"/>
      <c r="J22" s="266"/>
      <c r="K22" s="266"/>
      <c r="L22" s="266"/>
      <c r="M22" s="266"/>
    </row>
    <row r="23" spans="1:13" ht="18">
      <c r="A23" s="166" t="s">
        <v>4924</v>
      </c>
      <c r="B23" s="166" t="s">
        <v>4942</v>
      </c>
      <c r="C23" s="166" t="s">
        <v>4686</v>
      </c>
      <c r="D23" s="166" t="s">
        <v>5085</v>
      </c>
      <c r="E23" s="170" t="s">
        <v>6097</v>
      </c>
      <c r="F23" s="167" t="s">
        <v>4824</v>
      </c>
      <c r="G23" s="167" t="s">
        <v>4825</v>
      </c>
      <c r="H23" s="170"/>
      <c r="I23" s="266"/>
      <c r="J23" s="266"/>
      <c r="K23" s="266"/>
      <c r="L23" s="266"/>
      <c r="M23" s="266"/>
    </row>
    <row r="24" spans="1:13" ht="18">
      <c r="A24" s="166" t="s">
        <v>14</v>
      </c>
      <c r="B24" s="167" t="s">
        <v>5062</v>
      </c>
      <c r="C24" s="166" t="s">
        <v>4775</v>
      </c>
      <c r="D24" s="166" t="s">
        <v>6023</v>
      </c>
      <c r="E24" s="170" t="s">
        <v>6097</v>
      </c>
      <c r="F24" s="167" t="s">
        <v>4815</v>
      </c>
      <c r="G24" s="167" t="s">
        <v>4816</v>
      </c>
      <c r="H24" s="170"/>
      <c r="I24" s="266"/>
      <c r="J24" s="266"/>
      <c r="K24" s="266"/>
      <c r="L24" s="266"/>
      <c r="M24" s="266"/>
    </row>
    <row r="25" spans="1:13" ht="18">
      <c r="A25" s="166" t="s">
        <v>10</v>
      </c>
      <c r="B25" s="167" t="s">
        <v>5063</v>
      </c>
      <c r="C25" s="166" t="s">
        <v>4742</v>
      </c>
      <c r="D25" s="166" t="s">
        <v>4930</v>
      </c>
      <c r="E25" s="170" t="s">
        <v>6097</v>
      </c>
      <c r="F25" s="167" t="s">
        <v>4605</v>
      </c>
      <c r="G25" s="167" t="s">
        <v>4494</v>
      </c>
      <c r="H25" s="170"/>
      <c r="I25" s="266"/>
      <c r="J25" s="266"/>
      <c r="K25" s="266"/>
      <c r="L25" s="266"/>
      <c r="M25" s="266"/>
    </row>
    <row r="26" spans="1:13" ht="15.6">
      <c r="A26" s="166" t="s">
        <v>11</v>
      </c>
      <c r="B26" s="166" t="s">
        <v>4926</v>
      </c>
      <c r="C26" s="166" t="s">
        <v>5842</v>
      </c>
      <c r="D26" s="166" t="s">
        <v>4958</v>
      </c>
      <c r="E26" s="170" t="s">
        <v>6097</v>
      </c>
      <c r="F26" s="266"/>
      <c r="G26" s="266"/>
      <c r="H26" s="170"/>
      <c r="I26" s="266"/>
      <c r="J26" s="266"/>
      <c r="K26" s="266"/>
      <c r="L26" s="266"/>
      <c r="M26" s="266"/>
    </row>
    <row r="27" spans="1:13" ht="18">
      <c r="A27" s="166" t="s">
        <v>4925</v>
      </c>
      <c r="B27" s="167" t="s">
        <v>5582</v>
      </c>
      <c r="C27" s="166" t="s">
        <v>5716</v>
      </c>
      <c r="D27" s="166" t="s">
        <v>4957</v>
      </c>
      <c r="E27" s="170" t="s">
        <v>6097</v>
      </c>
      <c r="F27" s="266"/>
      <c r="G27" s="266"/>
      <c r="H27" s="170"/>
      <c r="I27" s="266"/>
      <c r="J27" s="266"/>
      <c r="K27" s="266"/>
      <c r="L27" s="266"/>
      <c r="M27" s="266"/>
    </row>
    <row r="28" spans="1:13" ht="18">
      <c r="A28" s="166" t="s">
        <v>4963</v>
      </c>
      <c r="B28" s="167" t="s">
        <v>5847</v>
      </c>
      <c r="C28" s="166" t="s">
        <v>5715</v>
      </c>
      <c r="D28" s="166" t="s">
        <v>4956</v>
      </c>
      <c r="E28" s="170" t="s">
        <v>6097</v>
      </c>
      <c r="F28" s="266"/>
      <c r="G28" s="266"/>
      <c r="H28" s="170"/>
      <c r="I28" s="266"/>
      <c r="J28" s="266"/>
      <c r="K28" s="266"/>
      <c r="L28" s="266"/>
      <c r="M28" s="266"/>
    </row>
    <row r="29" spans="1:13" ht="18">
      <c r="A29" s="166" t="s">
        <v>4964</v>
      </c>
      <c r="B29" s="167" t="s">
        <v>5584</v>
      </c>
      <c r="C29" s="166" t="s">
        <v>5717</v>
      </c>
      <c r="D29" s="166" t="s">
        <v>4955</v>
      </c>
      <c r="E29" s="170" t="s">
        <v>6097</v>
      </c>
      <c r="F29" s="266"/>
      <c r="G29" s="266"/>
      <c r="H29" s="170"/>
      <c r="I29" s="266"/>
      <c r="J29" s="266"/>
      <c r="K29" s="266"/>
      <c r="L29" s="266"/>
      <c r="M29" s="266"/>
    </row>
    <row r="30" spans="1:13" ht="18">
      <c r="A30" s="166" t="s">
        <v>4965</v>
      </c>
      <c r="B30" s="167" t="s">
        <v>5583</v>
      </c>
      <c r="C30" s="166" t="s">
        <v>5718</v>
      </c>
      <c r="D30" s="166" t="s">
        <v>4953</v>
      </c>
      <c r="E30" s="170" t="s">
        <v>6097</v>
      </c>
      <c r="F30" s="266"/>
      <c r="G30" s="266"/>
      <c r="H30" s="170"/>
      <c r="I30" s="266"/>
      <c r="J30" s="266"/>
      <c r="K30" s="266"/>
      <c r="L30" s="266"/>
      <c r="M30" s="266"/>
    </row>
    <row r="31" spans="1:13" ht="18">
      <c r="A31" s="166" t="s">
        <v>4966</v>
      </c>
      <c r="B31" s="167" t="s">
        <v>5585</v>
      </c>
      <c r="C31" s="166" t="s">
        <v>5719</v>
      </c>
      <c r="D31" s="166" t="s">
        <v>4954</v>
      </c>
      <c r="E31" s="170" t="s">
        <v>6097</v>
      </c>
      <c r="F31" s="266"/>
      <c r="G31" s="266"/>
      <c r="H31" s="170"/>
      <c r="I31" s="266"/>
      <c r="J31" s="266"/>
      <c r="K31" s="266"/>
      <c r="L31" s="266"/>
      <c r="M31" s="266"/>
    </row>
    <row r="32" spans="1:13" ht="15.6">
      <c r="A32" s="166" t="s">
        <v>4967</v>
      </c>
      <c r="B32" s="166" t="s">
        <v>4926</v>
      </c>
      <c r="C32" s="166" t="s">
        <v>5843</v>
      </c>
      <c r="D32" s="166" t="s">
        <v>4945</v>
      </c>
      <c r="E32" s="170" t="s">
        <v>6097</v>
      </c>
      <c r="F32" s="266"/>
      <c r="G32" s="266"/>
      <c r="H32" s="170"/>
      <c r="I32" s="266"/>
      <c r="J32" s="266"/>
      <c r="K32" s="266"/>
      <c r="L32" s="266"/>
      <c r="M32" s="266"/>
    </row>
    <row r="33" spans="1:13" ht="18">
      <c r="A33" s="166" t="s">
        <v>4968</v>
      </c>
      <c r="B33" s="167" t="s">
        <v>5589</v>
      </c>
      <c r="C33" s="166" t="s">
        <v>5721</v>
      </c>
      <c r="D33" s="166" t="s">
        <v>4946</v>
      </c>
      <c r="E33" s="170" t="s">
        <v>6097</v>
      </c>
      <c r="F33" s="266"/>
      <c r="G33" s="266"/>
      <c r="H33" s="170"/>
      <c r="I33" s="266"/>
      <c r="J33" s="266"/>
      <c r="K33" s="266"/>
      <c r="L33" s="266"/>
      <c r="M33" s="266"/>
    </row>
    <row r="34" spans="1:13" ht="18">
      <c r="A34" s="166" t="s">
        <v>4969</v>
      </c>
      <c r="B34" s="167" t="s">
        <v>5846</v>
      </c>
      <c r="C34" s="166" t="s">
        <v>5720</v>
      </c>
      <c r="D34" s="166" t="s">
        <v>4947</v>
      </c>
      <c r="E34" s="170" t="s">
        <v>6097</v>
      </c>
      <c r="F34" s="266"/>
      <c r="G34" s="266"/>
      <c r="H34" s="170"/>
      <c r="I34" s="266"/>
      <c r="J34" s="266"/>
      <c r="K34" s="266"/>
      <c r="L34" s="266"/>
      <c r="M34" s="266"/>
    </row>
    <row r="35" spans="1:13" ht="18">
      <c r="A35" s="166" t="s">
        <v>4970</v>
      </c>
      <c r="B35" s="167" t="s">
        <v>5588</v>
      </c>
      <c r="C35" s="166" t="s">
        <v>5723</v>
      </c>
      <c r="D35" s="166" t="s">
        <v>4948</v>
      </c>
      <c r="E35" s="170" t="s">
        <v>6097</v>
      </c>
      <c r="F35" s="266"/>
      <c r="G35" s="266"/>
      <c r="H35" s="170"/>
      <c r="I35" s="266"/>
      <c r="J35" s="266"/>
      <c r="K35" s="266"/>
      <c r="L35" s="266"/>
      <c r="M35" s="266"/>
    </row>
    <row r="36" spans="1:13" ht="18">
      <c r="A36" s="166" t="s">
        <v>4971</v>
      </c>
      <c r="B36" s="167" t="s">
        <v>5587</v>
      </c>
      <c r="C36" s="166" t="s">
        <v>5722</v>
      </c>
      <c r="D36" s="166" t="s">
        <v>4949</v>
      </c>
      <c r="E36" s="170" t="s">
        <v>6097</v>
      </c>
      <c r="F36" s="266"/>
      <c r="G36" s="266"/>
      <c r="H36" s="170"/>
      <c r="I36" s="266"/>
      <c r="J36" s="266"/>
      <c r="K36" s="266"/>
      <c r="L36" s="266"/>
      <c r="M36" s="266"/>
    </row>
    <row r="37" spans="1:13" ht="18">
      <c r="A37" s="166" t="s">
        <v>4984</v>
      </c>
      <c r="B37" s="167" t="s">
        <v>5586</v>
      </c>
      <c r="C37" s="166" t="s">
        <v>5724</v>
      </c>
      <c r="D37" s="166" t="s">
        <v>4927</v>
      </c>
      <c r="E37" s="170" t="s">
        <v>6097</v>
      </c>
      <c r="F37" s="266"/>
      <c r="G37" s="266"/>
      <c r="H37" s="170"/>
      <c r="I37" s="266"/>
      <c r="J37" s="266"/>
      <c r="K37" s="266"/>
      <c r="L37" s="266"/>
      <c r="M37" s="266"/>
    </row>
    <row r="38" spans="1:13" ht="18.600000000000001">
      <c r="A38" s="166" t="s">
        <v>4985</v>
      </c>
      <c r="B38" s="167" t="s">
        <v>6073</v>
      </c>
      <c r="C38" s="166" t="s">
        <v>6072</v>
      </c>
      <c r="D38" s="166" t="s">
        <v>6077</v>
      </c>
      <c r="E38" s="171" t="s">
        <v>6097</v>
      </c>
      <c r="F38" s="266"/>
      <c r="G38" s="266"/>
      <c r="H38" s="171"/>
      <c r="I38" s="266"/>
      <c r="J38" s="266"/>
      <c r="K38" s="266"/>
      <c r="L38" s="266"/>
      <c r="M38" s="266"/>
    </row>
    <row r="39" spans="1:13" ht="18.600000000000001">
      <c r="A39" s="166" t="s">
        <v>4986</v>
      </c>
      <c r="B39" s="167" t="s">
        <v>6074</v>
      </c>
      <c r="C39" s="166" t="s">
        <v>6075</v>
      </c>
      <c r="D39" s="166" t="s">
        <v>6076</v>
      </c>
      <c r="E39" s="171" t="s">
        <v>6097</v>
      </c>
      <c r="F39" s="266"/>
      <c r="G39" s="266"/>
      <c r="H39" s="171"/>
      <c r="I39" s="266"/>
      <c r="J39" s="266"/>
      <c r="K39" s="266"/>
      <c r="L39" s="266"/>
      <c r="M39" s="266"/>
    </row>
    <row r="40" spans="1:13" ht="18">
      <c r="A40" s="166" t="s">
        <v>4987</v>
      </c>
      <c r="B40" s="167" t="s">
        <v>5590</v>
      </c>
      <c r="C40" s="166" t="s">
        <v>5725</v>
      </c>
      <c r="D40" s="166" t="s">
        <v>4952</v>
      </c>
      <c r="E40" s="171" t="s">
        <v>6097</v>
      </c>
      <c r="F40" s="266"/>
      <c r="G40" s="266"/>
      <c r="H40" s="171"/>
      <c r="I40" s="266"/>
      <c r="J40" s="266"/>
      <c r="K40" s="266"/>
      <c r="L40" s="266"/>
      <c r="M40" s="266"/>
    </row>
    <row r="41" spans="1:13" ht="18">
      <c r="A41" s="166" t="s">
        <v>4988</v>
      </c>
      <c r="B41" s="167" t="s">
        <v>5591</v>
      </c>
      <c r="C41" s="166" t="s">
        <v>5726</v>
      </c>
      <c r="D41" s="166" t="s">
        <v>4950</v>
      </c>
      <c r="E41" s="171" t="s">
        <v>6097</v>
      </c>
      <c r="F41" s="266"/>
      <c r="G41" s="266"/>
      <c r="H41" s="171"/>
      <c r="I41" s="266"/>
      <c r="J41" s="266"/>
      <c r="K41" s="266"/>
      <c r="L41" s="266"/>
      <c r="M41" s="266"/>
    </row>
    <row r="42" spans="1:13" ht="18">
      <c r="A42" s="166" t="s">
        <v>4989</v>
      </c>
      <c r="B42" s="167" t="s">
        <v>5592</v>
      </c>
      <c r="C42" s="166" t="s">
        <v>5727</v>
      </c>
      <c r="D42" s="166" t="s">
        <v>4951</v>
      </c>
      <c r="E42" s="171" t="s">
        <v>6097</v>
      </c>
      <c r="F42" s="266"/>
      <c r="G42" s="266"/>
      <c r="H42" s="171"/>
      <c r="I42" s="266"/>
      <c r="J42" s="266"/>
      <c r="K42" s="266"/>
      <c r="L42" s="266"/>
      <c r="M42" s="266"/>
    </row>
    <row r="43" spans="1:13" ht="18">
      <c r="A43" s="166" t="s">
        <v>4990</v>
      </c>
      <c r="B43" s="167" t="s">
        <v>5055</v>
      </c>
      <c r="C43" s="167" t="s">
        <v>4687</v>
      </c>
      <c r="D43" s="167" t="s">
        <v>4960</v>
      </c>
      <c r="E43" s="171" t="s">
        <v>6097</v>
      </c>
      <c r="F43" s="266"/>
      <c r="G43" s="266"/>
      <c r="H43" s="171"/>
      <c r="I43" s="266"/>
      <c r="J43" s="266"/>
      <c r="K43" s="266"/>
      <c r="L43" s="266"/>
      <c r="M43" s="266"/>
    </row>
    <row r="44" spans="1:13" ht="18">
      <c r="A44" s="166" t="s">
        <v>4991</v>
      </c>
      <c r="B44" s="167" t="s">
        <v>5054</v>
      </c>
      <c r="C44" s="167" t="s">
        <v>4851</v>
      </c>
      <c r="D44" s="167" t="s">
        <v>4961</v>
      </c>
      <c r="E44" s="171" t="s">
        <v>6097</v>
      </c>
      <c r="F44" s="266"/>
      <c r="G44" s="266"/>
      <c r="H44" s="171"/>
      <c r="I44" s="266"/>
      <c r="J44" s="266"/>
      <c r="K44" s="266"/>
      <c r="L44" s="266"/>
      <c r="M44" s="266"/>
    </row>
    <row r="45" spans="1:13" ht="15.6">
      <c r="A45" s="166" t="s">
        <v>4992</v>
      </c>
      <c r="B45" s="167" t="s">
        <v>5844</v>
      </c>
      <c r="C45" s="167" t="s">
        <v>4597</v>
      </c>
      <c r="D45" s="167" t="s">
        <v>6172</v>
      </c>
      <c r="E45" s="170" t="s">
        <v>6097</v>
      </c>
      <c r="F45" s="266"/>
      <c r="G45" s="266"/>
      <c r="H45" s="170"/>
      <c r="I45" s="266"/>
      <c r="J45" s="266"/>
      <c r="K45" s="266"/>
      <c r="L45" s="266"/>
      <c r="M45" s="266"/>
    </row>
    <row r="46" spans="1:13" ht="15.6">
      <c r="A46" s="166" t="s">
        <v>4993</v>
      </c>
      <c r="B46" s="167" t="s">
        <v>4940</v>
      </c>
      <c r="C46" s="167" t="s">
        <v>4940</v>
      </c>
      <c r="D46" s="167" t="s">
        <v>4943</v>
      </c>
      <c r="E46" s="170" t="s">
        <v>6097</v>
      </c>
      <c r="F46" s="266"/>
      <c r="G46" s="266"/>
      <c r="H46" s="170"/>
      <c r="I46" s="266"/>
      <c r="J46" s="266"/>
      <c r="K46" s="266"/>
      <c r="L46" s="266"/>
      <c r="M46" s="266"/>
    </row>
    <row r="47" spans="1:13" ht="18">
      <c r="A47" s="166" t="s">
        <v>4994</v>
      </c>
      <c r="B47" s="167" t="s">
        <v>5053</v>
      </c>
      <c r="C47" s="167" t="s">
        <v>4688</v>
      </c>
      <c r="D47" s="167" t="s">
        <v>6190</v>
      </c>
      <c r="E47" s="171" t="s">
        <v>6097</v>
      </c>
      <c r="F47" s="266"/>
      <c r="G47" s="266"/>
      <c r="H47" s="171"/>
      <c r="I47" s="266"/>
      <c r="J47" s="266"/>
      <c r="K47" s="266"/>
      <c r="L47" s="266"/>
      <c r="M47" s="266"/>
    </row>
    <row r="48" spans="1:13" ht="18">
      <c r="A48" s="166" t="s">
        <v>4995</v>
      </c>
      <c r="B48" s="167" t="s">
        <v>5056</v>
      </c>
      <c r="C48" s="167" t="s">
        <v>5728</v>
      </c>
      <c r="D48" s="167" t="s">
        <v>4944</v>
      </c>
      <c r="E48" s="171" t="s">
        <v>6097</v>
      </c>
      <c r="F48" s="266"/>
      <c r="G48" s="266"/>
      <c r="H48" s="171"/>
      <c r="I48" s="266"/>
      <c r="J48" s="266"/>
      <c r="K48" s="266"/>
      <c r="L48" s="266"/>
      <c r="M48" s="266"/>
    </row>
    <row r="49" spans="1:13" ht="18">
      <c r="A49" s="166" t="s">
        <v>4996</v>
      </c>
      <c r="B49" s="167" t="s">
        <v>5593</v>
      </c>
      <c r="C49" s="167" t="s">
        <v>5729</v>
      </c>
      <c r="D49" s="167" t="s">
        <v>4962</v>
      </c>
      <c r="E49" s="171" t="s">
        <v>6097</v>
      </c>
      <c r="F49" s="266"/>
      <c r="G49" s="266"/>
      <c r="H49" s="171"/>
      <c r="I49" s="266"/>
      <c r="J49" s="266"/>
      <c r="K49" s="266"/>
      <c r="L49" s="266"/>
      <c r="M49" s="266"/>
    </row>
    <row r="50" spans="1:13" ht="18">
      <c r="A50" s="166" t="s">
        <v>4997</v>
      </c>
      <c r="B50" s="167" t="s">
        <v>5057</v>
      </c>
      <c r="C50" s="166" t="s">
        <v>4689</v>
      </c>
      <c r="D50" s="166" t="s">
        <v>4972</v>
      </c>
      <c r="E50" s="171" t="s">
        <v>6097</v>
      </c>
      <c r="F50" s="266"/>
      <c r="G50" s="266"/>
      <c r="H50" s="171"/>
      <c r="I50" s="266"/>
      <c r="J50" s="266"/>
      <c r="K50" s="266"/>
      <c r="L50" s="266"/>
      <c r="M50" s="266"/>
    </row>
    <row r="51" spans="1:13" ht="18">
      <c r="A51" s="166" t="s">
        <v>4998</v>
      </c>
      <c r="B51" s="167" t="s">
        <v>5058</v>
      </c>
      <c r="C51" s="166" t="s">
        <v>4690</v>
      </c>
      <c r="D51" s="166" t="s">
        <v>4973</v>
      </c>
      <c r="E51" s="170" t="s">
        <v>6097</v>
      </c>
      <c r="F51" s="266"/>
      <c r="G51" s="266"/>
      <c r="H51" s="170"/>
      <c r="I51" s="266"/>
      <c r="J51" s="266"/>
      <c r="K51" s="266"/>
      <c r="L51" s="266"/>
      <c r="M51" s="266"/>
    </row>
    <row r="52" spans="1:13" ht="18">
      <c r="A52" s="166" t="s">
        <v>4999</v>
      </c>
      <c r="B52" s="167" t="s">
        <v>5059</v>
      </c>
      <c r="C52" s="167" t="s">
        <v>4691</v>
      </c>
      <c r="D52" s="167" t="s">
        <v>4974</v>
      </c>
      <c r="E52" s="170" t="s">
        <v>6097</v>
      </c>
      <c r="F52" s="266"/>
      <c r="G52" s="266"/>
      <c r="H52" s="170"/>
      <c r="I52" s="266"/>
      <c r="J52" s="266"/>
      <c r="K52" s="266"/>
      <c r="L52" s="266"/>
      <c r="M52" s="266"/>
    </row>
    <row r="53" spans="1:13" ht="18">
      <c r="A53" s="166" t="s">
        <v>5000</v>
      </c>
      <c r="B53" s="167" t="s">
        <v>5060</v>
      </c>
      <c r="C53" s="167" t="s">
        <v>4692</v>
      </c>
      <c r="D53" s="167" t="s">
        <v>4975</v>
      </c>
      <c r="E53" s="170" t="s">
        <v>6097</v>
      </c>
      <c r="F53" s="266"/>
      <c r="G53" s="266"/>
      <c r="H53" s="170"/>
      <c r="I53" s="266"/>
      <c r="J53" s="266"/>
      <c r="K53" s="266"/>
      <c r="L53" s="266"/>
      <c r="M53" s="266"/>
    </row>
    <row r="54" spans="1:13" ht="18">
      <c r="A54" s="166" t="s">
        <v>4822</v>
      </c>
      <c r="B54" s="167" t="s">
        <v>5061</v>
      </c>
      <c r="C54" s="167" t="s">
        <v>4848</v>
      </c>
      <c r="D54" s="167" t="s">
        <v>4976</v>
      </c>
      <c r="E54" s="171" t="s">
        <v>6097</v>
      </c>
      <c r="F54" s="266"/>
      <c r="G54" s="266"/>
      <c r="H54" s="171"/>
      <c r="I54" s="266"/>
      <c r="J54" s="266"/>
      <c r="K54" s="266"/>
      <c r="L54" s="266"/>
      <c r="M54" s="266"/>
    </row>
    <row r="55" spans="1:13" ht="15.6">
      <c r="A55" s="166" t="s">
        <v>4793</v>
      </c>
      <c r="B55" s="167" t="s">
        <v>4977</v>
      </c>
      <c r="C55" s="167" t="s">
        <v>4693</v>
      </c>
      <c r="D55" s="167" t="s">
        <v>4978</v>
      </c>
      <c r="E55" s="171" t="s">
        <v>6097</v>
      </c>
      <c r="F55" s="266"/>
      <c r="G55" s="266"/>
      <c r="H55" s="171"/>
      <c r="I55" s="266"/>
      <c r="J55" s="266"/>
      <c r="K55" s="266"/>
      <c r="L55" s="266"/>
      <c r="M55" s="266"/>
    </row>
    <row r="56" spans="1:13" ht="15.6">
      <c r="A56" s="166" t="s">
        <v>5001</v>
      </c>
      <c r="B56" s="167" t="s">
        <v>5903</v>
      </c>
      <c r="C56" s="166" t="s">
        <v>5903</v>
      </c>
      <c r="D56" s="166" t="s">
        <v>6246</v>
      </c>
      <c r="E56" s="171" t="s">
        <v>6097</v>
      </c>
      <c r="F56" s="266"/>
      <c r="G56" s="266"/>
      <c r="H56" s="171"/>
      <c r="I56" s="266"/>
      <c r="J56" s="266"/>
      <c r="K56" s="266"/>
      <c r="L56" s="266"/>
      <c r="M56" s="266"/>
    </row>
    <row r="57" spans="1:13" ht="15.6">
      <c r="A57" s="166" t="s">
        <v>5002</v>
      </c>
      <c r="B57" s="167" t="s">
        <v>5904</v>
      </c>
      <c r="C57" s="166" t="s">
        <v>5904</v>
      </c>
      <c r="D57" s="166" t="s">
        <v>6247</v>
      </c>
      <c r="E57" s="171" t="s">
        <v>6097</v>
      </c>
      <c r="F57" s="266"/>
      <c r="G57" s="266"/>
      <c r="H57" s="171"/>
      <c r="I57" s="266"/>
      <c r="J57" s="266"/>
      <c r="K57" s="266"/>
      <c r="L57" s="266"/>
      <c r="M57" s="266"/>
    </row>
    <row r="58" spans="1:13" ht="15.6">
      <c r="A58" s="166" t="s">
        <v>4794</v>
      </c>
      <c r="B58" s="167" t="s">
        <v>4694</v>
      </c>
      <c r="C58" s="166" t="s">
        <v>4694</v>
      </c>
      <c r="D58" s="166" t="s">
        <v>4981</v>
      </c>
      <c r="E58" s="171" t="s">
        <v>6097</v>
      </c>
      <c r="F58" s="266"/>
      <c r="G58" s="266"/>
      <c r="H58" s="171"/>
      <c r="I58" s="266"/>
      <c r="J58" s="266"/>
      <c r="K58" s="266"/>
      <c r="L58" s="266"/>
      <c r="M58" s="266"/>
    </row>
    <row r="59" spans="1:13" ht="15.6">
      <c r="A59" s="167" t="s">
        <v>15</v>
      </c>
      <c r="B59" s="167" t="s">
        <v>4979</v>
      </c>
      <c r="C59" s="167" t="s">
        <v>4979</v>
      </c>
      <c r="D59" s="167" t="s">
        <v>4980</v>
      </c>
      <c r="E59" s="171" t="s">
        <v>6097</v>
      </c>
      <c r="F59" s="266"/>
      <c r="G59" s="266"/>
      <c r="H59" s="171"/>
      <c r="I59" s="266"/>
      <c r="J59" s="266"/>
      <c r="K59" s="266"/>
      <c r="L59" s="266"/>
      <c r="M59" s="266"/>
    </row>
    <row r="60" spans="1:13" ht="18">
      <c r="A60" s="167" t="s">
        <v>5006</v>
      </c>
      <c r="B60" s="166" t="s">
        <v>6065</v>
      </c>
      <c r="C60" s="167" t="s">
        <v>6064</v>
      </c>
      <c r="D60" s="167" t="s">
        <v>6066</v>
      </c>
      <c r="E60" s="171" t="s">
        <v>6097</v>
      </c>
      <c r="F60" s="266"/>
      <c r="G60" s="266"/>
      <c r="H60" s="171"/>
      <c r="I60" s="266"/>
      <c r="J60" s="266"/>
      <c r="K60" s="266"/>
      <c r="L60" s="266"/>
      <c r="M60" s="266"/>
    </row>
    <row r="61" spans="1:13" ht="18">
      <c r="A61" s="167" t="s">
        <v>5007</v>
      </c>
      <c r="B61" s="166" t="s">
        <v>4982</v>
      </c>
      <c r="C61" s="167" t="s">
        <v>5730</v>
      </c>
      <c r="D61" s="167" t="s">
        <v>4983</v>
      </c>
      <c r="E61" s="171" t="s">
        <v>6097</v>
      </c>
      <c r="F61" s="266"/>
      <c r="G61" s="266"/>
      <c r="H61" s="171"/>
      <c r="I61" s="266"/>
      <c r="J61" s="266"/>
      <c r="K61" s="266"/>
      <c r="L61" s="266"/>
      <c r="M61" s="266"/>
    </row>
    <row r="62" spans="1:13" ht="15.6">
      <c r="A62" s="167" t="s">
        <v>5008</v>
      </c>
      <c r="B62" s="166" t="s">
        <v>4604</v>
      </c>
      <c r="C62" s="167" t="s">
        <v>4604</v>
      </c>
      <c r="D62" s="167" t="s">
        <v>5003</v>
      </c>
      <c r="E62" s="171" t="s">
        <v>6097</v>
      </c>
      <c r="F62" s="266"/>
      <c r="G62" s="266"/>
      <c r="H62" s="171"/>
      <c r="I62" s="266"/>
      <c r="J62" s="266"/>
      <c r="K62" s="266"/>
      <c r="L62" s="266"/>
      <c r="M62" s="266"/>
    </row>
    <row r="63" spans="1:13" ht="18">
      <c r="A63" s="167" t="s">
        <v>5009</v>
      </c>
      <c r="B63" s="166" t="s">
        <v>6211</v>
      </c>
      <c r="C63" s="167" t="s">
        <v>6212</v>
      </c>
      <c r="D63" s="167" t="s">
        <v>6213</v>
      </c>
      <c r="E63" s="171" t="s">
        <v>6097</v>
      </c>
      <c r="F63" s="266"/>
      <c r="G63" s="266"/>
      <c r="H63" s="171"/>
      <c r="I63" s="266"/>
      <c r="J63" s="266"/>
      <c r="K63" s="266"/>
      <c r="L63" s="266"/>
      <c r="M63" s="266"/>
    </row>
    <row r="64" spans="1:13" ht="18">
      <c r="A64" s="167" t="s">
        <v>5010</v>
      </c>
      <c r="B64" s="166" t="s">
        <v>6221</v>
      </c>
      <c r="C64" s="167" t="s">
        <v>6222</v>
      </c>
      <c r="D64" s="167" t="s">
        <v>6223</v>
      </c>
      <c r="E64" s="171" t="s">
        <v>6097</v>
      </c>
      <c r="F64" s="266"/>
      <c r="G64" s="266"/>
      <c r="H64" s="171"/>
      <c r="I64" s="266"/>
      <c r="J64" s="266"/>
      <c r="K64" s="266"/>
      <c r="L64" s="266"/>
      <c r="M64" s="266"/>
    </row>
    <row r="65" spans="1:13" ht="18.600000000000001">
      <c r="A65" s="167" t="s">
        <v>5029</v>
      </c>
      <c r="B65" s="166" t="s">
        <v>6224</v>
      </c>
      <c r="C65" s="167" t="s">
        <v>6225</v>
      </c>
      <c r="D65" s="167" t="s">
        <v>6226</v>
      </c>
      <c r="E65" s="171" t="s">
        <v>6097</v>
      </c>
      <c r="F65" s="266"/>
      <c r="G65" s="266"/>
      <c r="H65" s="171"/>
      <c r="I65" s="266"/>
      <c r="J65" s="266"/>
      <c r="K65" s="266"/>
      <c r="L65" s="266"/>
      <c r="M65" s="266"/>
    </row>
    <row r="66" spans="1:13" ht="18">
      <c r="A66" s="167" t="s">
        <v>5030</v>
      </c>
      <c r="B66" s="166" t="s">
        <v>6062</v>
      </c>
      <c r="C66" s="167" t="s">
        <v>6063</v>
      </c>
      <c r="D66" s="167" t="s">
        <v>6067</v>
      </c>
      <c r="E66" s="170" t="s">
        <v>6097</v>
      </c>
      <c r="F66" s="266"/>
      <c r="G66" s="266"/>
      <c r="H66" s="170"/>
      <c r="I66" s="266"/>
      <c r="J66" s="266"/>
      <c r="K66" s="266"/>
      <c r="L66" s="266"/>
      <c r="M66" s="266"/>
    </row>
    <row r="67" spans="1:13" ht="15.6">
      <c r="A67" s="167" t="s">
        <v>5031</v>
      </c>
      <c r="B67" s="166" t="s">
        <v>4624</v>
      </c>
      <c r="C67" s="167" t="s">
        <v>5914</v>
      </c>
      <c r="D67" s="167" t="s">
        <v>5004</v>
      </c>
      <c r="E67" s="170" t="s">
        <v>6097</v>
      </c>
      <c r="F67" s="266"/>
      <c r="G67" s="266"/>
      <c r="H67" s="170"/>
      <c r="I67" s="266"/>
      <c r="J67" s="266"/>
      <c r="K67" s="266"/>
      <c r="L67" s="266"/>
      <c r="M67" s="266"/>
    </row>
    <row r="68" spans="1:13" ht="15.6">
      <c r="A68" s="167" t="s">
        <v>5032</v>
      </c>
      <c r="B68" s="166" t="s">
        <v>5844</v>
      </c>
      <c r="C68" s="167" t="s">
        <v>5844</v>
      </c>
      <c r="D68" s="167" t="s">
        <v>5910</v>
      </c>
      <c r="E68" s="170" t="s">
        <v>6097</v>
      </c>
      <c r="F68" s="266"/>
      <c r="G68" s="266"/>
      <c r="H68" s="170"/>
      <c r="I68" s="266"/>
      <c r="J68" s="266"/>
      <c r="K68" s="266"/>
      <c r="L68" s="266"/>
      <c r="M68" s="266"/>
    </row>
    <row r="69" spans="1:13" ht="18">
      <c r="A69" s="167" t="s">
        <v>4684</v>
      </c>
      <c r="B69" s="166" t="s">
        <v>5931</v>
      </c>
      <c r="C69" s="167" t="s">
        <v>5917</v>
      </c>
      <c r="D69" s="167" t="s">
        <v>5924</v>
      </c>
      <c r="E69" s="170" t="s">
        <v>6097</v>
      </c>
      <c r="F69" s="266"/>
      <c r="G69" s="266"/>
      <c r="H69" s="170"/>
      <c r="I69" s="266"/>
      <c r="J69" s="266"/>
      <c r="K69" s="266"/>
      <c r="L69" s="266"/>
      <c r="M69" s="266"/>
    </row>
    <row r="70" spans="1:13" ht="18">
      <c r="A70" s="167" t="s">
        <v>5033</v>
      </c>
      <c r="B70" s="166" t="s">
        <v>6217</v>
      </c>
      <c r="C70" s="167" t="s">
        <v>6218</v>
      </c>
      <c r="D70" s="167" t="s">
        <v>6219</v>
      </c>
      <c r="E70" s="170" t="s">
        <v>6097</v>
      </c>
      <c r="F70" s="266"/>
      <c r="G70" s="266"/>
      <c r="H70" s="170"/>
      <c r="I70" s="266"/>
      <c r="J70" s="266"/>
      <c r="K70" s="266"/>
      <c r="L70" s="266"/>
      <c r="M70" s="266"/>
    </row>
    <row r="71" spans="1:13" ht="18">
      <c r="A71" s="167" t="s">
        <v>5034</v>
      </c>
      <c r="B71" s="166" t="s">
        <v>5930</v>
      </c>
      <c r="C71" s="167" t="s">
        <v>5916</v>
      </c>
      <c r="D71" s="167" t="s">
        <v>5925</v>
      </c>
      <c r="E71" s="170" t="s">
        <v>6097</v>
      </c>
      <c r="F71" s="266"/>
      <c r="G71" s="266"/>
      <c r="H71" s="170"/>
      <c r="I71" s="266"/>
      <c r="J71" s="266"/>
      <c r="K71" s="266"/>
      <c r="L71" s="266"/>
      <c r="M71" s="266"/>
    </row>
    <row r="72" spans="1:13" ht="18">
      <c r="A72" s="167" t="s">
        <v>4792</v>
      </c>
      <c r="B72" s="166" t="s">
        <v>5929</v>
      </c>
      <c r="C72" s="167" t="s">
        <v>5915</v>
      </c>
      <c r="D72" s="167" t="s">
        <v>5926</v>
      </c>
      <c r="E72" s="170" t="s">
        <v>6097</v>
      </c>
      <c r="F72" s="266"/>
      <c r="G72" s="266"/>
      <c r="H72" s="170"/>
      <c r="I72" s="266"/>
      <c r="J72" s="266"/>
      <c r="K72" s="266"/>
      <c r="L72" s="266"/>
      <c r="M72" s="266"/>
    </row>
    <row r="73" spans="1:13" ht="18">
      <c r="A73" s="167" t="s">
        <v>5035</v>
      </c>
      <c r="B73" s="166" t="s">
        <v>6156</v>
      </c>
      <c r="C73" s="167" t="s">
        <v>6157</v>
      </c>
      <c r="D73" s="167" t="s">
        <v>6158</v>
      </c>
      <c r="E73" s="170" t="s">
        <v>6097</v>
      </c>
      <c r="F73" s="266"/>
      <c r="G73" s="266"/>
      <c r="H73" s="170"/>
      <c r="I73" s="266"/>
      <c r="J73" s="266"/>
      <c r="K73" s="266"/>
      <c r="L73" s="266"/>
      <c r="M73" s="266"/>
    </row>
    <row r="74" spans="1:13" ht="18">
      <c r="A74" s="167" t="s">
        <v>5036</v>
      </c>
      <c r="B74" s="166" t="s">
        <v>5928</v>
      </c>
      <c r="C74" s="167" t="s">
        <v>5918</v>
      </c>
      <c r="D74" s="167" t="s">
        <v>5927</v>
      </c>
      <c r="E74" s="170" t="s">
        <v>6097</v>
      </c>
      <c r="F74" s="266"/>
      <c r="G74" s="266"/>
      <c r="H74" s="170"/>
      <c r="I74" s="266"/>
      <c r="J74" s="266"/>
      <c r="K74" s="266"/>
      <c r="L74" s="266"/>
      <c r="M74" s="266"/>
    </row>
    <row r="75" spans="1:13" ht="15.6">
      <c r="A75" s="167" t="s">
        <v>5037</v>
      </c>
      <c r="B75" s="167" t="s">
        <v>4611</v>
      </c>
      <c r="C75" s="167" t="s">
        <v>4695</v>
      </c>
      <c r="D75" s="167" t="s">
        <v>6200</v>
      </c>
      <c r="E75" s="170" t="s">
        <v>6097</v>
      </c>
      <c r="F75" s="266"/>
      <c r="G75" s="266"/>
      <c r="H75" s="170"/>
      <c r="I75" s="266"/>
      <c r="J75" s="266"/>
      <c r="K75" s="266"/>
      <c r="L75" s="266"/>
      <c r="M75" s="266"/>
    </row>
    <row r="76" spans="1:13" ht="15.6">
      <c r="A76" s="167" t="s">
        <v>4832</v>
      </c>
      <c r="B76" s="167" t="s">
        <v>4610</v>
      </c>
      <c r="C76" s="167" t="s">
        <v>4696</v>
      </c>
      <c r="D76" s="167" t="s">
        <v>5005</v>
      </c>
      <c r="E76" s="170" t="s">
        <v>6097</v>
      </c>
      <c r="F76" s="266"/>
      <c r="G76" s="266"/>
      <c r="H76" s="170"/>
      <c r="I76" s="266"/>
      <c r="J76" s="266"/>
      <c r="K76" s="266"/>
      <c r="L76" s="266"/>
      <c r="M76" s="266"/>
    </row>
    <row r="77" spans="1:13" ht="18.600000000000001">
      <c r="A77" s="167" t="s">
        <v>5038</v>
      </c>
      <c r="B77" s="166" t="s">
        <v>6201</v>
      </c>
      <c r="C77" s="167" t="s">
        <v>6202</v>
      </c>
      <c r="D77" s="167" t="s">
        <v>6203</v>
      </c>
      <c r="E77" s="170" t="s">
        <v>6097</v>
      </c>
      <c r="F77" s="266"/>
      <c r="G77" s="266"/>
      <c r="H77" s="170"/>
      <c r="I77" s="266"/>
      <c r="J77" s="266"/>
      <c r="K77" s="266"/>
      <c r="L77" s="266"/>
      <c r="M77" s="266"/>
    </row>
    <row r="78" spans="1:13" ht="18.600000000000001">
      <c r="A78" s="167" t="s">
        <v>4806</v>
      </c>
      <c r="B78" s="166" t="s">
        <v>6197</v>
      </c>
      <c r="C78" s="167" t="s">
        <v>6198</v>
      </c>
      <c r="D78" s="167" t="s">
        <v>6199</v>
      </c>
      <c r="E78" s="170" t="s">
        <v>6097</v>
      </c>
      <c r="F78" s="266"/>
      <c r="G78" s="266"/>
      <c r="H78" s="170"/>
      <c r="I78" s="266"/>
      <c r="J78" s="266"/>
      <c r="K78" s="266"/>
      <c r="L78" s="266"/>
      <c r="M78" s="266"/>
    </row>
    <row r="79" spans="1:13" ht="18">
      <c r="A79" s="167" t="s">
        <v>5039</v>
      </c>
      <c r="B79" s="166" t="s">
        <v>5908</v>
      </c>
      <c r="C79" s="167" t="s">
        <v>5899</v>
      </c>
      <c r="D79" s="167" t="s">
        <v>5909</v>
      </c>
      <c r="E79" s="170" t="s">
        <v>6097</v>
      </c>
      <c r="F79" s="266"/>
      <c r="G79" s="266"/>
      <c r="H79" s="170"/>
      <c r="I79" s="266"/>
      <c r="J79" s="266"/>
      <c r="K79" s="266"/>
      <c r="L79" s="266"/>
      <c r="M79" s="266"/>
    </row>
    <row r="80" spans="1:13" ht="15.6">
      <c r="A80" s="167" t="s">
        <v>5065</v>
      </c>
      <c r="B80" s="168" t="s">
        <v>4609</v>
      </c>
      <c r="C80" s="167" t="s">
        <v>4697</v>
      </c>
      <c r="D80" s="167" t="s">
        <v>6107</v>
      </c>
      <c r="E80" s="170" t="s">
        <v>6097</v>
      </c>
      <c r="F80" s="266"/>
      <c r="G80" s="266"/>
      <c r="H80" s="170"/>
      <c r="I80" s="266"/>
      <c r="J80" s="266"/>
      <c r="K80" s="266"/>
      <c r="L80" s="266"/>
      <c r="M80" s="266"/>
    </row>
    <row r="81" spans="1:13" ht="15.6">
      <c r="A81" s="167" t="s">
        <v>4798</v>
      </c>
      <c r="B81" s="166" t="s">
        <v>4476</v>
      </c>
      <c r="C81" s="166" t="s">
        <v>5750</v>
      </c>
      <c r="D81" s="166" t="s">
        <v>5012</v>
      </c>
      <c r="E81" s="170" t="s">
        <v>6097</v>
      </c>
      <c r="F81" s="266"/>
      <c r="G81" s="266"/>
      <c r="H81" s="170"/>
      <c r="I81" s="266"/>
      <c r="J81" s="266"/>
      <c r="K81" s="266"/>
      <c r="L81" s="266"/>
      <c r="M81" s="266"/>
    </row>
    <row r="82" spans="1:13" ht="18">
      <c r="A82" s="167" t="s">
        <v>4791</v>
      </c>
      <c r="B82" s="166" t="s">
        <v>5848</v>
      </c>
      <c r="C82" s="166" t="s">
        <v>5749</v>
      </c>
      <c r="D82" s="166" t="s">
        <v>5013</v>
      </c>
      <c r="E82" s="170" t="s">
        <v>6097</v>
      </c>
      <c r="F82" s="266"/>
      <c r="G82" s="266"/>
      <c r="H82" s="170"/>
      <c r="I82" s="266"/>
      <c r="J82" s="266"/>
      <c r="K82" s="266"/>
      <c r="L82" s="266"/>
      <c r="M82" s="266"/>
    </row>
    <row r="83" spans="1:13" ht="18">
      <c r="A83" s="167" t="s">
        <v>5066</v>
      </c>
      <c r="B83" s="166" t="s">
        <v>5849</v>
      </c>
      <c r="C83" s="166" t="s">
        <v>5747</v>
      </c>
      <c r="D83" s="166" t="s">
        <v>5014</v>
      </c>
      <c r="E83" s="170" t="s">
        <v>6097</v>
      </c>
      <c r="F83" s="266"/>
      <c r="G83" s="266"/>
      <c r="H83" s="170"/>
      <c r="I83" s="266"/>
      <c r="J83" s="266"/>
      <c r="K83" s="266"/>
      <c r="L83" s="266"/>
      <c r="M83" s="266"/>
    </row>
    <row r="84" spans="1:13" ht="18">
      <c r="A84" s="167" t="s">
        <v>5067</v>
      </c>
      <c r="B84" s="166" t="s">
        <v>5850</v>
      </c>
      <c r="C84" s="166" t="s">
        <v>5748</v>
      </c>
      <c r="D84" s="166" t="s">
        <v>5015</v>
      </c>
      <c r="E84" s="170" t="s">
        <v>6097</v>
      </c>
      <c r="F84" s="266"/>
      <c r="G84" s="266"/>
      <c r="H84" s="170"/>
      <c r="I84" s="266"/>
      <c r="J84" s="266"/>
      <c r="K84" s="266"/>
      <c r="L84" s="266"/>
      <c r="M84" s="266"/>
    </row>
    <row r="85" spans="1:13" ht="18">
      <c r="A85" s="167" t="s">
        <v>5068</v>
      </c>
      <c r="B85" s="166" t="s">
        <v>5849</v>
      </c>
      <c r="C85" s="166" t="s">
        <v>5747</v>
      </c>
      <c r="D85" s="166" t="s">
        <v>5016</v>
      </c>
      <c r="E85" s="170" t="s">
        <v>6097</v>
      </c>
      <c r="F85" s="266"/>
      <c r="G85" s="266"/>
      <c r="H85" s="170"/>
      <c r="I85" s="266"/>
      <c r="J85" s="266"/>
      <c r="K85" s="266"/>
      <c r="L85" s="266"/>
      <c r="M85" s="266"/>
    </row>
    <row r="86" spans="1:13" ht="18">
      <c r="A86" s="167" t="s">
        <v>5069</v>
      </c>
      <c r="B86" s="166" t="s">
        <v>5852</v>
      </c>
      <c r="C86" s="166" t="s">
        <v>5731</v>
      </c>
      <c r="D86" s="166" t="s">
        <v>5011</v>
      </c>
      <c r="E86" s="170" t="s">
        <v>6097</v>
      </c>
      <c r="F86" s="266"/>
      <c r="G86" s="266"/>
      <c r="H86" s="170"/>
      <c r="I86" s="266"/>
      <c r="J86" s="266"/>
      <c r="K86" s="266"/>
      <c r="L86" s="266"/>
      <c r="M86" s="266"/>
    </row>
    <row r="87" spans="1:13" ht="15.6">
      <c r="A87" s="167" t="s">
        <v>5070</v>
      </c>
      <c r="B87" s="166" t="s">
        <v>4476</v>
      </c>
      <c r="C87" s="166" t="s">
        <v>5751</v>
      </c>
      <c r="D87" s="166" t="s">
        <v>5017</v>
      </c>
      <c r="E87" s="170" t="s">
        <v>6097</v>
      </c>
      <c r="F87" s="266"/>
      <c r="G87" s="266"/>
      <c r="H87" s="170"/>
      <c r="I87" s="266"/>
      <c r="J87" s="266"/>
      <c r="K87" s="266"/>
      <c r="L87" s="266"/>
      <c r="M87" s="266"/>
    </row>
    <row r="88" spans="1:13" ht="18">
      <c r="A88" s="167" t="s">
        <v>5071</v>
      </c>
      <c r="B88" s="166" t="s">
        <v>5853</v>
      </c>
      <c r="C88" s="166" t="s">
        <v>5746</v>
      </c>
      <c r="D88" s="166" t="s">
        <v>5018</v>
      </c>
      <c r="E88" s="170" t="s">
        <v>6097</v>
      </c>
      <c r="F88" s="266"/>
      <c r="G88" s="266"/>
      <c r="H88" s="170"/>
      <c r="I88" s="266"/>
      <c r="J88" s="266"/>
      <c r="K88" s="266"/>
      <c r="L88" s="266"/>
      <c r="M88" s="266"/>
    </row>
    <row r="89" spans="1:13" ht="18">
      <c r="A89" s="167" t="s">
        <v>5072</v>
      </c>
      <c r="B89" s="166" t="s">
        <v>5854</v>
      </c>
      <c r="C89" s="166" t="s">
        <v>5745</v>
      </c>
      <c r="D89" s="166" t="s">
        <v>5019</v>
      </c>
      <c r="E89" s="170" t="s">
        <v>6097</v>
      </c>
      <c r="F89" s="266"/>
      <c r="G89" s="266"/>
      <c r="H89" s="170"/>
      <c r="I89" s="266"/>
      <c r="J89" s="266"/>
      <c r="K89" s="266"/>
      <c r="L89" s="266"/>
      <c r="M89" s="266"/>
    </row>
    <row r="90" spans="1:13" ht="18">
      <c r="A90" s="167" t="s">
        <v>5073</v>
      </c>
      <c r="B90" s="166" t="s">
        <v>5855</v>
      </c>
      <c r="C90" s="166" t="s">
        <v>5744</v>
      </c>
      <c r="D90" s="166" t="s">
        <v>5020</v>
      </c>
      <c r="E90" s="170" t="s">
        <v>6097</v>
      </c>
      <c r="F90" s="266"/>
      <c r="G90" s="266"/>
      <c r="H90" s="170"/>
      <c r="I90" s="266"/>
      <c r="J90" s="266"/>
      <c r="K90" s="266"/>
      <c r="L90" s="266"/>
      <c r="M90" s="266"/>
    </row>
    <row r="91" spans="1:13" ht="18">
      <c r="A91" s="167" t="s">
        <v>5074</v>
      </c>
      <c r="B91" s="166" t="s">
        <v>5854</v>
      </c>
      <c r="C91" s="166" t="s">
        <v>5745</v>
      </c>
      <c r="D91" s="166" t="s">
        <v>5021</v>
      </c>
      <c r="E91" s="170" t="s">
        <v>6097</v>
      </c>
      <c r="F91" s="266"/>
      <c r="G91" s="266"/>
      <c r="H91" s="170"/>
      <c r="I91" s="266"/>
      <c r="J91" s="266"/>
      <c r="K91" s="266"/>
      <c r="L91" s="266"/>
      <c r="M91" s="266"/>
    </row>
    <row r="92" spans="1:13" ht="18">
      <c r="A92" s="167" t="s">
        <v>5075</v>
      </c>
      <c r="B92" s="166" t="s">
        <v>5851</v>
      </c>
      <c r="C92" s="166" t="s">
        <v>5732</v>
      </c>
      <c r="D92" s="166" t="s">
        <v>5022</v>
      </c>
      <c r="E92" s="170" t="s">
        <v>6097</v>
      </c>
      <c r="F92" s="266"/>
      <c r="G92" s="266"/>
      <c r="H92" s="170"/>
      <c r="I92" s="266"/>
      <c r="J92" s="266"/>
      <c r="K92" s="266"/>
      <c r="L92" s="266"/>
      <c r="M92" s="266"/>
    </row>
    <row r="93" spans="1:13" ht="15.6">
      <c r="A93" s="167" t="s">
        <v>5076</v>
      </c>
      <c r="B93" s="166" t="s">
        <v>4476</v>
      </c>
      <c r="C93" s="166" t="s">
        <v>5752</v>
      </c>
      <c r="D93" s="166" t="s">
        <v>5023</v>
      </c>
      <c r="E93" s="170" t="s">
        <v>6097</v>
      </c>
      <c r="F93" s="266"/>
      <c r="G93" s="266"/>
      <c r="H93" s="170"/>
      <c r="I93" s="266"/>
      <c r="J93" s="266"/>
      <c r="K93" s="266"/>
      <c r="L93" s="266"/>
      <c r="M93" s="266"/>
    </row>
    <row r="94" spans="1:13" ht="18">
      <c r="A94" s="167" t="s">
        <v>5077</v>
      </c>
      <c r="B94" s="166" t="s">
        <v>5856</v>
      </c>
      <c r="C94" s="166" t="s">
        <v>5743</v>
      </c>
      <c r="D94" s="166" t="s">
        <v>5024</v>
      </c>
      <c r="E94" s="170" t="s">
        <v>6097</v>
      </c>
      <c r="F94" s="266"/>
      <c r="G94" s="266"/>
      <c r="H94" s="170"/>
      <c r="I94" s="266"/>
      <c r="J94" s="266"/>
      <c r="K94" s="266"/>
      <c r="L94" s="266"/>
      <c r="M94" s="266"/>
    </row>
    <row r="95" spans="1:13" ht="18">
      <c r="A95" s="167" t="s">
        <v>5078</v>
      </c>
      <c r="B95" s="166" t="s">
        <v>5857</v>
      </c>
      <c r="C95" s="166" t="s">
        <v>5742</v>
      </c>
      <c r="D95" s="166" t="s">
        <v>5025</v>
      </c>
      <c r="E95" s="170" t="s">
        <v>6097</v>
      </c>
      <c r="F95" s="266"/>
      <c r="G95" s="266"/>
      <c r="H95" s="170"/>
      <c r="I95" s="266"/>
      <c r="J95" s="266"/>
      <c r="K95" s="266"/>
      <c r="L95" s="266"/>
      <c r="M95" s="266"/>
    </row>
    <row r="96" spans="1:13" ht="18">
      <c r="A96" s="167" t="s">
        <v>5079</v>
      </c>
      <c r="B96" s="166" t="s">
        <v>5858</v>
      </c>
      <c r="C96" s="166" t="s">
        <v>5741</v>
      </c>
      <c r="D96" s="166" t="s">
        <v>5026</v>
      </c>
      <c r="E96" s="170" t="s">
        <v>6097</v>
      </c>
      <c r="F96" s="266"/>
      <c r="G96" s="266"/>
      <c r="H96" s="170"/>
      <c r="I96" s="266"/>
      <c r="J96" s="266"/>
      <c r="K96" s="266"/>
      <c r="L96" s="266"/>
      <c r="M96" s="266"/>
    </row>
    <row r="97" spans="1:13" ht="18">
      <c r="A97" s="167" t="s">
        <v>5080</v>
      </c>
      <c r="B97" s="166" t="s">
        <v>5857</v>
      </c>
      <c r="C97" s="166" t="s">
        <v>5742</v>
      </c>
      <c r="D97" s="166" t="s">
        <v>5027</v>
      </c>
      <c r="E97" s="170" t="s">
        <v>6097</v>
      </c>
      <c r="F97" s="266"/>
      <c r="G97" s="266"/>
      <c r="H97" s="170"/>
      <c r="I97" s="266"/>
      <c r="J97" s="266"/>
      <c r="K97" s="266"/>
      <c r="L97" s="266"/>
      <c r="M97" s="266"/>
    </row>
    <row r="98" spans="1:13" ht="18">
      <c r="A98" s="167" t="s">
        <v>4799</v>
      </c>
      <c r="B98" s="166" t="s">
        <v>5859</v>
      </c>
      <c r="C98" s="166" t="s">
        <v>5736</v>
      </c>
      <c r="D98" s="166" t="s">
        <v>5028</v>
      </c>
      <c r="E98" s="170" t="s">
        <v>6097</v>
      </c>
      <c r="F98" s="266"/>
      <c r="G98" s="266"/>
      <c r="H98" s="170"/>
      <c r="I98" s="266"/>
      <c r="J98" s="266"/>
      <c r="K98" s="266"/>
      <c r="L98" s="266"/>
      <c r="M98" s="266"/>
    </row>
    <row r="99" spans="1:13" ht="15.6">
      <c r="A99" s="167" t="s">
        <v>5911</v>
      </c>
      <c r="B99" s="166" t="s">
        <v>4476</v>
      </c>
      <c r="C99" s="166" t="s">
        <v>5754</v>
      </c>
      <c r="D99" s="166" t="s">
        <v>5043</v>
      </c>
      <c r="E99" s="172" t="s">
        <v>6097</v>
      </c>
      <c r="F99" s="266"/>
      <c r="G99" s="266"/>
      <c r="H99" s="172"/>
      <c r="I99" s="266"/>
      <c r="J99" s="266"/>
      <c r="K99" s="266"/>
      <c r="L99" s="266"/>
      <c r="M99" s="266"/>
    </row>
    <row r="100" spans="1:13" ht="18">
      <c r="A100" s="167" t="s">
        <v>5912</v>
      </c>
      <c r="B100" s="166" t="s">
        <v>5860</v>
      </c>
      <c r="C100" s="166" t="s">
        <v>5737</v>
      </c>
      <c r="D100" s="166" t="s">
        <v>5042</v>
      </c>
      <c r="E100" s="172" t="s">
        <v>6097</v>
      </c>
      <c r="F100" s="266"/>
      <c r="G100" s="266"/>
      <c r="H100" s="172"/>
      <c r="I100" s="266"/>
      <c r="J100" s="266"/>
      <c r="K100" s="266"/>
      <c r="L100" s="266"/>
      <c r="M100" s="266"/>
    </row>
    <row r="101" spans="1:13" ht="18">
      <c r="A101" s="167" t="s">
        <v>6060</v>
      </c>
      <c r="B101" s="166" t="s">
        <v>5861</v>
      </c>
      <c r="C101" s="166" t="s">
        <v>5738</v>
      </c>
      <c r="D101" s="166" t="s">
        <v>5041</v>
      </c>
      <c r="E101" s="172" t="s">
        <v>6097</v>
      </c>
      <c r="F101" s="266"/>
      <c r="G101" s="266"/>
      <c r="H101" s="172"/>
      <c r="I101" s="266"/>
      <c r="J101" s="266"/>
      <c r="K101" s="266"/>
      <c r="L101" s="266"/>
      <c r="M101" s="266"/>
    </row>
    <row r="102" spans="1:13" ht="18">
      <c r="A102" s="167" t="s">
        <v>6061</v>
      </c>
      <c r="B102" s="166" t="s">
        <v>5862</v>
      </c>
      <c r="C102" s="166" t="s">
        <v>5753</v>
      </c>
      <c r="D102" s="166" t="s">
        <v>5040</v>
      </c>
      <c r="E102" s="172" t="s">
        <v>6097</v>
      </c>
      <c r="F102" s="266"/>
      <c r="G102" s="266"/>
      <c r="H102" s="172"/>
      <c r="I102" s="266"/>
      <c r="J102" s="266"/>
      <c r="K102" s="266"/>
      <c r="L102" s="266"/>
      <c r="M102" s="266"/>
    </row>
    <row r="103" spans="1:13" ht="18">
      <c r="A103" s="167" t="s">
        <v>6071</v>
      </c>
      <c r="B103" s="166" t="s">
        <v>5863</v>
      </c>
      <c r="C103" s="166" t="s">
        <v>5739</v>
      </c>
      <c r="D103" s="166" t="s">
        <v>5044</v>
      </c>
      <c r="E103" s="172" t="s">
        <v>6097</v>
      </c>
      <c r="F103" s="266"/>
      <c r="G103" s="266"/>
      <c r="H103" s="172"/>
      <c r="I103" s="266"/>
      <c r="J103" s="266"/>
      <c r="K103" s="266"/>
      <c r="L103" s="266"/>
      <c r="M103" s="266"/>
    </row>
    <row r="104" spans="1:13" ht="18">
      <c r="A104" s="167" t="s">
        <v>6078</v>
      </c>
      <c r="B104" s="166" t="s">
        <v>5864</v>
      </c>
      <c r="C104" s="166" t="s">
        <v>5740</v>
      </c>
      <c r="D104" s="166" t="s">
        <v>5045</v>
      </c>
      <c r="E104" s="172" t="s">
        <v>6097</v>
      </c>
      <c r="F104" s="266"/>
      <c r="G104" s="266"/>
      <c r="H104" s="172"/>
      <c r="I104" s="266"/>
      <c r="J104" s="266"/>
      <c r="K104" s="266"/>
      <c r="L104" s="266"/>
      <c r="M104" s="266"/>
    </row>
    <row r="105" spans="1:13" ht="15.6">
      <c r="A105" s="167" t="s">
        <v>6079</v>
      </c>
      <c r="B105" s="169" t="s">
        <v>4913</v>
      </c>
      <c r="C105" s="166" t="s">
        <v>6239</v>
      </c>
      <c r="D105" s="166" t="s">
        <v>5046</v>
      </c>
      <c r="E105" s="172" t="s">
        <v>6097</v>
      </c>
      <c r="F105" s="266"/>
      <c r="G105" s="266"/>
      <c r="H105" s="172"/>
      <c r="I105" s="266"/>
      <c r="J105" s="266"/>
      <c r="K105" s="266"/>
      <c r="L105" s="266"/>
      <c r="M105" s="266"/>
    </row>
    <row r="106" spans="1:13" ht="18">
      <c r="A106" s="167" t="s">
        <v>6159</v>
      </c>
      <c r="B106" s="166" t="s">
        <v>6240</v>
      </c>
      <c r="C106" s="166" t="s">
        <v>6241</v>
      </c>
      <c r="D106" s="166" t="s">
        <v>6242</v>
      </c>
      <c r="E106" s="172" t="s">
        <v>6097</v>
      </c>
      <c r="F106" s="266"/>
      <c r="G106" s="266"/>
      <c r="H106" s="172"/>
      <c r="I106" s="266"/>
      <c r="J106" s="266"/>
      <c r="K106" s="266"/>
      <c r="L106" s="266"/>
      <c r="M106" s="266"/>
    </row>
    <row r="107" spans="1:13" ht="15.6">
      <c r="A107" s="167" t="s">
        <v>6160</v>
      </c>
      <c r="B107" s="166" t="s">
        <v>4476</v>
      </c>
      <c r="C107" s="166" t="s">
        <v>5755</v>
      </c>
      <c r="D107" s="166" t="s">
        <v>5047</v>
      </c>
      <c r="E107" s="172"/>
      <c r="F107" s="266"/>
      <c r="G107" s="266"/>
      <c r="H107" s="172"/>
      <c r="I107" s="266"/>
      <c r="J107" s="266"/>
      <c r="K107" s="266"/>
      <c r="L107" s="266"/>
      <c r="M107" s="266"/>
    </row>
    <row r="108" spans="1:13" ht="18">
      <c r="A108" s="167" t="s">
        <v>6176</v>
      </c>
      <c r="B108" s="166" t="s">
        <v>5865</v>
      </c>
      <c r="C108" s="166" t="s">
        <v>5735</v>
      </c>
      <c r="D108" s="166" t="s">
        <v>5048</v>
      </c>
      <c r="E108" s="172"/>
      <c r="F108" s="266"/>
      <c r="G108" s="266"/>
      <c r="H108" s="172"/>
      <c r="I108" s="266"/>
      <c r="J108" s="266"/>
      <c r="K108" s="266"/>
      <c r="L108" s="266"/>
      <c r="M108" s="266"/>
    </row>
    <row r="109" spans="1:13" ht="18">
      <c r="A109" s="167" t="s">
        <v>4824</v>
      </c>
      <c r="B109" s="166" t="s">
        <v>5866</v>
      </c>
      <c r="C109" s="166" t="s">
        <v>5734</v>
      </c>
      <c r="D109" s="166" t="s">
        <v>5049</v>
      </c>
      <c r="E109" s="172"/>
      <c r="F109" s="266"/>
      <c r="G109" s="266"/>
      <c r="H109" s="172"/>
      <c r="I109" s="266"/>
      <c r="J109" s="266"/>
      <c r="K109" s="266"/>
      <c r="L109" s="266"/>
      <c r="M109" s="266"/>
    </row>
    <row r="110" spans="1:13" ht="18">
      <c r="A110" s="167" t="s">
        <v>6204</v>
      </c>
      <c r="B110" s="166" t="s">
        <v>5867</v>
      </c>
      <c r="C110" s="166" t="s">
        <v>5733</v>
      </c>
      <c r="D110" s="166" t="s">
        <v>5050</v>
      </c>
      <c r="E110" s="172"/>
      <c r="F110" s="266"/>
      <c r="G110" s="266"/>
      <c r="H110" s="172"/>
      <c r="I110" s="266"/>
      <c r="J110" s="266"/>
      <c r="K110" s="266"/>
      <c r="L110" s="266"/>
      <c r="M110" s="266"/>
    </row>
    <row r="111" spans="1:13" ht="18">
      <c r="A111" s="167" t="s">
        <v>6214</v>
      </c>
      <c r="B111" s="166" t="s">
        <v>5866</v>
      </c>
      <c r="C111" s="166" t="s">
        <v>5734</v>
      </c>
      <c r="D111" s="166" t="s">
        <v>5051</v>
      </c>
    </row>
    <row r="112" spans="1:13" ht="15.6">
      <c r="A112" s="167" t="s">
        <v>6220</v>
      </c>
      <c r="B112" s="166" t="s">
        <v>4913</v>
      </c>
      <c r="C112" s="166" t="s">
        <v>5756</v>
      </c>
      <c r="D112" s="166" t="s">
        <v>5052</v>
      </c>
    </row>
    <row r="113" spans="1:4" ht="15.6">
      <c r="A113" s="167" t="s">
        <v>6227</v>
      </c>
      <c r="B113" s="166" t="s">
        <v>5840</v>
      </c>
      <c r="C113" s="166" t="s">
        <v>5757</v>
      </c>
      <c r="D113" s="166" t="s">
        <v>5081</v>
      </c>
    </row>
    <row r="114" spans="1:4" ht="15.6">
      <c r="A114" s="167" t="s">
        <v>6228</v>
      </c>
      <c r="B114" s="166" t="s">
        <v>4594</v>
      </c>
      <c r="C114" s="166" t="s">
        <v>4594</v>
      </c>
      <c r="D114" s="166" t="s">
        <v>5064</v>
      </c>
    </row>
    <row r="115" spans="1:4" ht="15.6">
      <c r="A115" s="167" t="s">
        <v>6243</v>
      </c>
      <c r="B115" s="166" t="s">
        <v>6050</v>
      </c>
      <c r="C115" s="166" t="s">
        <v>6050</v>
      </c>
      <c r="D115" s="166" t="s">
        <v>6167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356"/>
  <sheetViews>
    <sheetView zoomScale="55" zoomScaleNormal="55" workbookViewId="0">
      <pane xSplit="9" ySplit="5" topLeftCell="J6" activePane="bottomRight" state="frozen"/>
      <selection pane="topRight" activeCell="H1" sqref="H1"/>
      <selection pane="bottomLeft" activeCell="A6" sqref="A6"/>
      <selection pane="bottomRight" activeCell="A4" sqref="A4:A5"/>
    </sheetView>
  </sheetViews>
  <sheetFormatPr defaultRowHeight="15.6"/>
  <cols>
    <col min="1" max="1" width="4.796875" bestFit="1" customWidth="1"/>
    <col min="2" max="2" width="3.8984375" customWidth="1"/>
    <col min="4" max="4" width="14.796875" bestFit="1" customWidth="1"/>
    <col min="6" max="6" width="3.3984375" bestFit="1" customWidth="1"/>
    <col min="7" max="7" width="15.8984375" customWidth="1"/>
    <col min="8" max="8" width="12.59765625" bestFit="1" customWidth="1"/>
    <col min="9" max="9" width="14.796875" customWidth="1"/>
    <col min="10" max="10" width="11.59765625" bestFit="1" customWidth="1"/>
    <col min="11" max="11" width="11.09765625" customWidth="1"/>
    <col min="25" max="25" width="18.5" customWidth="1"/>
    <col min="26" max="27" width="6.296875" bestFit="1" customWidth="1"/>
    <col min="28" max="28" width="5.59765625" bestFit="1" customWidth="1"/>
    <col min="29" max="29" width="5.796875" bestFit="1" customWidth="1"/>
    <col min="31" max="31" width="20" bestFit="1" customWidth="1"/>
    <col min="32" max="33" width="6.296875" bestFit="1" customWidth="1"/>
    <col min="34" max="34" width="5.59765625" bestFit="1" customWidth="1"/>
    <col min="35" max="35" width="5.796875" bestFit="1" customWidth="1"/>
    <col min="36" max="36" width="6.296875" bestFit="1" customWidth="1"/>
    <col min="37" max="37" width="11.69921875" bestFit="1" customWidth="1"/>
    <col min="38" max="38" width="8.796875" bestFit="1" customWidth="1"/>
    <col min="39" max="39" width="6.69921875" bestFit="1" customWidth="1"/>
    <col min="40" max="41" width="7.09765625" bestFit="1" customWidth="1"/>
    <col min="42" max="42" width="6.09765625" bestFit="1" customWidth="1"/>
    <col min="43" max="43" width="6.296875" bestFit="1" customWidth="1"/>
    <col min="46" max="46" width="6.296875" bestFit="1" customWidth="1"/>
    <col min="47" max="47" width="5.19921875" bestFit="1" customWidth="1"/>
    <col min="48" max="49" width="5.796875" bestFit="1" customWidth="1"/>
    <col min="50" max="50" width="6.09765625" bestFit="1" customWidth="1"/>
    <col min="51" max="52" width="5.19921875" bestFit="1" customWidth="1"/>
    <col min="53" max="53" width="5" bestFit="1" customWidth="1"/>
    <col min="81" max="81" width="5.59765625" bestFit="1" customWidth="1"/>
    <col min="82" max="82" width="5.8984375" bestFit="1" customWidth="1"/>
    <col min="83" max="83" width="5.59765625" bestFit="1" customWidth="1"/>
    <col min="84" max="84" width="6.59765625" bestFit="1" customWidth="1"/>
    <col min="87" max="87" width="5.59765625" bestFit="1" customWidth="1"/>
    <col min="88" max="88" width="5.8984375" bestFit="1" customWidth="1"/>
    <col min="89" max="89" width="5.59765625" bestFit="1" customWidth="1"/>
    <col min="90" max="90" width="5.8984375" customWidth="1"/>
    <col min="92" max="92" width="12.296875" customWidth="1"/>
    <col min="93" max="93" width="5.59765625" bestFit="1" customWidth="1"/>
    <col min="94" max="94" width="7.69921875" bestFit="1" customWidth="1"/>
    <col min="95" max="95" width="5.59765625" bestFit="1" customWidth="1"/>
    <col min="96" max="96" width="6.59765625" bestFit="1" customWidth="1"/>
    <col min="97" max="97" width="8.296875" bestFit="1" customWidth="1"/>
    <col min="99" max="99" width="5.8984375" bestFit="1" customWidth="1"/>
    <col min="100" max="100" width="5.3984375" bestFit="1" customWidth="1"/>
    <col min="101" max="101" width="7.19921875" bestFit="1" customWidth="1"/>
    <col min="102" max="103" width="5.8984375" bestFit="1" customWidth="1"/>
    <col min="104" max="104" width="8.296875" bestFit="1" customWidth="1"/>
    <col min="105" max="105" width="8.296875" customWidth="1"/>
    <col min="107" max="107" width="5.59765625" bestFit="1" customWidth="1"/>
    <col min="108" max="108" width="5.796875" bestFit="1" customWidth="1"/>
    <col min="109" max="109" width="5.59765625" bestFit="1" customWidth="1"/>
    <col min="110" max="110" width="5.796875" bestFit="1" customWidth="1"/>
    <col min="114" max="114" width="8.796875" customWidth="1"/>
    <col min="115" max="115" width="11" bestFit="1" customWidth="1"/>
  </cols>
  <sheetData>
    <row r="1" spans="1:114" ht="22.8" customHeight="1">
      <c r="A1" s="422" t="s">
        <v>6080</v>
      </c>
      <c r="B1" s="422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  <c r="V1" s="422"/>
      <c r="W1" s="422"/>
      <c r="X1" s="423"/>
      <c r="Y1" s="416" t="s">
        <v>4467</v>
      </c>
      <c r="Z1" s="417"/>
      <c r="AA1" s="417"/>
      <c r="AB1" s="417"/>
      <c r="AC1" s="417"/>
      <c r="AD1" s="417"/>
      <c r="AE1" s="417"/>
      <c r="AF1" s="417"/>
      <c r="AG1" s="417"/>
      <c r="AH1" s="417"/>
      <c r="AI1" s="417"/>
      <c r="AJ1" s="417"/>
      <c r="AK1" s="417"/>
      <c r="AL1" s="417"/>
      <c r="AM1" s="417"/>
      <c r="AN1" s="417"/>
      <c r="AO1" s="417"/>
      <c r="AP1" s="417"/>
      <c r="AQ1" s="417"/>
      <c r="AR1" s="417"/>
      <c r="AS1" s="417"/>
      <c r="AT1" s="417"/>
      <c r="AU1" s="417"/>
      <c r="AV1" s="417"/>
      <c r="AW1" s="417"/>
      <c r="AX1" s="417"/>
      <c r="AY1" s="417"/>
      <c r="AZ1" s="417"/>
      <c r="BA1" s="417"/>
      <c r="BB1" s="417"/>
      <c r="BC1" s="417"/>
      <c r="BD1" s="417"/>
      <c r="BE1" s="417"/>
      <c r="BF1" s="417"/>
      <c r="BG1" s="417"/>
      <c r="BH1" s="417"/>
      <c r="BI1" s="417"/>
      <c r="BJ1" s="417"/>
      <c r="BK1" s="417"/>
      <c r="BL1" s="417"/>
      <c r="BM1" s="417"/>
      <c r="BN1" s="417"/>
      <c r="BO1" s="417"/>
      <c r="BP1" s="417"/>
      <c r="BQ1" s="417"/>
      <c r="BR1" s="417"/>
      <c r="BS1" s="417"/>
      <c r="BT1" s="417"/>
      <c r="BU1" s="417"/>
      <c r="BV1" s="417"/>
      <c r="BW1" s="417"/>
      <c r="BX1" s="417"/>
      <c r="BY1" s="417"/>
      <c r="BZ1" s="417"/>
      <c r="CA1" s="418"/>
      <c r="CB1" s="407" t="s">
        <v>4477</v>
      </c>
      <c r="CC1" s="408"/>
      <c r="CD1" s="408"/>
      <c r="CE1" s="408"/>
      <c r="CF1" s="408"/>
      <c r="CG1" s="408"/>
      <c r="CH1" s="408"/>
      <c r="CI1" s="408"/>
      <c r="CJ1" s="408"/>
      <c r="CK1" s="408"/>
      <c r="CL1" s="408"/>
      <c r="CM1" s="408"/>
      <c r="CN1" s="408"/>
      <c r="CO1" s="408"/>
      <c r="CP1" s="408"/>
      <c r="CQ1" s="408"/>
      <c r="CR1" s="408"/>
      <c r="CS1" s="408"/>
      <c r="CT1" s="408"/>
      <c r="CU1" s="408"/>
      <c r="CV1" s="408"/>
      <c r="CW1" s="408"/>
      <c r="CX1" s="408"/>
      <c r="CY1" s="408"/>
      <c r="CZ1" s="408"/>
      <c r="DA1" s="408"/>
      <c r="DB1" s="408"/>
      <c r="DC1" s="408"/>
      <c r="DD1" s="408"/>
      <c r="DE1" s="408"/>
      <c r="DF1" s="408"/>
      <c r="DG1" s="409"/>
      <c r="DH1" s="404" t="s">
        <v>6013</v>
      </c>
      <c r="DI1" s="413" t="s">
        <v>4594</v>
      </c>
      <c r="DJ1" s="404" t="s">
        <v>6050</v>
      </c>
    </row>
    <row r="2" spans="1:114" ht="18" customHeight="1" thickBot="1">
      <c r="A2" s="422"/>
      <c r="B2" s="422"/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  <c r="O2" s="422"/>
      <c r="P2" s="422"/>
      <c r="Q2" s="422"/>
      <c r="R2" s="422"/>
      <c r="S2" s="422"/>
      <c r="T2" s="422"/>
      <c r="U2" s="422"/>
      <c r="V2" s="422"/>
      <c r="W2" s="422"/>
      <c r="X2" s="423"/>
      <c r="Y2" s="419"/>
      <c r="Z2" s="420"/>
      <c r="AA2" s="420"/>
      <c r="AB2" s="420"/>
      <c r="AC2" s="420"/>
      <c r="AD2" s="420"/>
      <c r="AE2" s="420"/>
      <c r="AF2" s="420"/>
      <c r="AG2" s="420"/>
      <c r="AH2" s="420"/>
      <c r="AI2" s="420"/>
      <c r="AJ2" s="420"/>
      <c r="AK2" s="420"/>
      <c r="AL2" s="420"/>
      <c r="AM2" s="420"/>
      <c r="AN2" s="420"/>
      <c r="AO2" s="420"/>
      <c r="AP2" s="420"/>
      <c r="AQ2" s="420"/>
      <c r="AR2" s="420"/>
      <c r="AS2" s="420"/>
      <c r="AT2" s="420"/>
      <c r="AU2" s="420"/>
      <c r="AV2" s="420"/>
      <c r="AW2" s="420"/>
      <c r="AX2" s="420"/>
      <c r="AY2" s="420"/>
      <c r="AZ2" s="420"/>
      <c r="BA2" s="420"/>
      <c r="BB2" s="420"/>
      <c r="BC2" s="420"/>
      <c r="BD2" s="420"/>
      <c r="BE2" s="420"/>
      <c r="BF2" s="420"/>
      <c r="BG2" s="420"/>
      <c r="BH2" s="420"/>
      <c r="BI2" s="420"/>
      <c r="BJ2" s="420"/>
      <c r="BK2" s="420"/>
      <c r="BL2" s="420"/>
      <c r="BM2" s="420"/>
      <c r="BN2" s="420"/>
      <c r="BO2" s="420"/>
      <c r="BP2" s="420"/>
      <c r="BQ2" s="420"/>
      <c r="BR2" s="420"/>
      <c r="BS2" s="420"/>
      <c r="BT2" s="420"/>
      <c r="BU2" s="420"/>
      <c r="BV2" s="420"/>
      <c r="BW2" s="420"/>
      <c r="BX2" s="420"/>
      <c r="BY2" s="420"/>
      <c r="BZ2" s="420"/>
      <c r="CA2" s="421"/>
      <c r="CB2" s="410"/>
      <c r="CC2" s="411"/>
      <c r="CD2" s="411"/>
      <c r="CE2" s="411"/>
      <c r="CF2" s="411"/>
      <c r="CG2" s="411"/>
      <c r="CH2" s="411"/>
      <c r="CI2" s="411"/>
      <c r="CJ2" s="411"/>
      <c r="CK2" s="411"/>
      <c r="CL2" s="411"/>
      <c r="CM2" s="411"/>
      <c r="CN2" s="411"/>
      <c r="CO2" s="411"/>
      <c r="CP2" s="411"/>
      <c r="CQ2" s="411"/>
      <c r="CR2" s="411"/>
      <c r="CS2" s="411"/>
      <c r="CT2" s="411"/>
      <c r="CU2" s="411"/>
      <c r="CV2" s="411"/>
      <c r="CW2" s="411"/>
      <c r="CX2" s="411"/>
      <c r="CY2" s="411"/>
      <c r="CZ2" s="411"/>
      <c r="DA2" s="411"/>
      <c r="DB2" s="411"/>
      <c r="DC2" s="411"/>
      <c r="DD2" s="411"/>
      <c r="DE2" s="411"/>
      <c r="DF2" s="411"/>
      <c r="DG2" s="412"/>
      <c r="DH2" s="405"/>
      <c r="DI2" s="414"/>
      <c r="DJ2" s="405"/>
    </row>
    <row r="3" spans="1:114" ht="18" customHeight="1" thickBot="1">
      <c r="A3" s="424"/>
      <c r="B3" s="424"/>
      <c r="C3" s="424"/>
      <c r="D3" s="424"/>
      <c r="E3" s="424"/>
      <c r="F3" s="424"/>
      <c r="G3" s="424"/>
      <c r="H3" s="424"/>
      <c r="I3" s="424"/>
      <c r="J3" s="424"/>
      <c r="K3" s="424"/>
      <c r="L3" s="424"/>
      <c r="M3" s="424"/>
      <c r="N3" s="424"/>
      <c r="O3" s="424"/>
      <c r="P3" s="424"/>
      <c r="Q3" s="424"/>
      <c r="R3" s="424"/>
      <c r="S3" s="424"/>
      <c r="T3" s="424"/>
      <c r="U3" s="424"/>
      <c r="V3" s="424"/>
      <c r="W3" s="424"/>
      <c r="X3" s="425"/>
      <c r="Y3" s="368" t="s">
        <v>6253</v>
      </c>
      <c r="Z3" s="366"/>
      <c r="AA3" s="366"/>
      <c r="AB3" s="366"/>
      <c r="AC3" s="366"/>
      <c r="AD3" s="367"/>
      <c r="AE3" s="368" t="s">
        <v>6254</v>
      </c>
      <c r="AF3" s="366"/>
      <c r="AG3" s="366"/>
      <c r="AH3" s="366"/>
      <c r="AI3" s="366"/>
      <c r="AJ3" s="366"/>
      <c r="AK3" s="366"/>
      <c r="AL3" s="367"/>
      <c r="AM3" s="368" t="s">
        <v>6255</v>
      </c>
      <c r="AN3" s="366"/>
      <c r="AO3" s="366"/>
      <c r="AP3" s="366"/>
      <c r="AQ3" s="367"/>
      <c r="AR3" s="369" t="s">
        <v>6256</v>
      </c>
      <c r="AS3" s="370"/>
      <c r="AT3" s="370"/>
      <c r="AU3" s="370"/>
      <c r="AV3" s="370"/>
      <c r="AW3" s="370"/>
      <c r="AX3" s="370"/>
      <c r="AY3" s="370"/>
      <c r="AZ3" s="370"/>
      <c r="BA3" s="370"/>
      <c r="BB3" s="370"/>
      <c r="BC3" s="370"/>
      <c r="BD3" s="370"/>
      <c r="BE3" s="370"/>
      <c r="BF3" s="370"/>
      <c r="BG3" s="368" t="s">
        <v>4603</v>
      </c>
      <c r="BH3" s="366"/>
      <c r="BI3" s="366"/>
      <c r="BJ3" s="366"/>
      <c r="BK3" s="366"/>
      <c r="BL3" s="366"/>
      <c r="BM3" s="366"/>
      <c r="BN3" s="366"/>
      <c r="BO3" s="368" t="s">
        <v>5919</v>
      </c>
      <c r="BP3" s="366"/>
      <c r="BQ3" s="366"/>
      <c r="BR3" s="366"/>
      <c r="BS3" s="366"/>
      <c r="BT3" s="366"/>
      <c r="BU3" s="367"/>
      <c r="BV3" s="366" t="s">
        <v>4678</v>
      </c>
      <c r="BW3" s="366"/>
      <c r="BX3" s="366"/>
      <c r="BY3" s="366"/>
      <c r="BZ3" s="366"/>
      <c r="CA3" s="367"/>
      <c r="CB3" s="349" t="s">
        <v>6253</v>
      </c>
      <c r="CC3" s="349"/>
      <c r="CD3" s="349"/>
      <c r="CE3" s="349"/>
      <c r="CF3" s="349"/>
      <c r="CG3" s="350"/>
      <c r="CH3" s="349" t="s">
        <v>6254</v>
      </c>
      <c r="CI3" s="349"/>
      <c r="CJ3" s="349"/>
      <c r="CK3" s="349"/>
      <c r="CL3" s="349"/>
      <c r="CM3" s="350"/>
      <c r="CN3" s="348" t="s">
        <v>6257</v>
      </c>
      <c r="CO3" s="349"/>
      <c r="CP3" s="349"/>
      <c r="CQ3" s="349"/>
      <c r="CR3" s="349"/>
      <c r="CS3" s="349"/>
      <c r="CT3" s="348" t="s">
        <v>4607</v>
      </c>
      <c r="CU3" s="349"/>
      <c r="CV3" s="349"/>
      <c r="CW3" s="350"/>
      <c r="CX3" s="348" t="s">
        <v>4608</v>
      </c>
      <c r="CY3" s="349"/>
      <c r="CZ3" s="350"/>
      <c r="DA3" s="282" t="s">
        <v>4604</v>
      </c>
      <c r="DB3" s="349" t="s">
        <v>4597</v>
      </c>
      <c r="DC3" s="349"/>
      <c r="DD3" s="349"/>
      <c r="DE3" s="349"/>
      <c r="DF3" s="349"/>
      <c r="DG3" s="350"/>
      <c r="DH3" s="405"/>
      <c r="DI3" s="414"/>
      <c r="DJ3" s="405"/>
    </row>
    <row r="4" spans="1:114" ht="18" customHeight="1">
      <c r="A4" s="328" t="s">
        <v>6178</v>
      </c>
      <c r="B4" s="328" t="s">
        <v>6177</v>
      </c>
      <c r="C4" s="328" t="s">
        <v>6258</v>
      </c>
      <c r="D4" s="363" t="s">
        <v>4</v>
      </c>
      <c r="E4" s="363" t="s">
        <v>4866</v>
      </c>
      <c r="F4" s="328" t="s">
        <v>4536</v>
      </c>
      <c r="G4" s="330" t="s">
        <v>5932</v>
      </c>
      <c r="H4" s="330" t="s">
        <v>5965</v>
      </c>
      <c r="I4" s="328" t="s">
        <v>16</v>
      </c>
      <c r="J4" s="328" t="s">
        <v>5905</v>
      </c>
      <c r="K4" s="330" t="s">
        <v>4451</v>
      </c>
      <c r="L4" s="330" t="s">
        <v>4464</v>
      </c>
      <c r="M4" s="328" t="s">
        <v>4738</v>
      </c>
      <c r="N4" s="328" t="s">
        <v>4537</v>
      </c>
      <c r="O4" s="326" t="s">
        <v>6259</v>
      </c>
      <c r="P4" s="326" t="s">
        <v>4937</v>
      </c>
      <c r="Q4" s="328" t="s">
        <v>4528</v>
      </c>
      <c r="R4" s="328" t="s">
        <v>6127</v>
      </c>
      <c r="S4" s="330" t="s">
        <v>4684</v>
      </c>
      <c r="T4" s="328" t="s">
        <v>4910</v>
      </c>
      <c r="U4" s="328" t="s">
        <v>4527</v>
      </c>
      <c r="V4" s="328" t="s">
        <v>4596</v>
      </c>
      <c r="W4" s="332" t="s">
        <v>4938</v>
      </c>
      <c r="X4" s="334" t="s">
        <v>4939</v>
      </c>
      <c r="Y4" s="380" t="s">
        <v>6260</v>
      </c>
      <c r="Z4" s="340" t="s">
        <v>5573</v>
      </c>
      <c r="AA4" s="340" t="s">
        <v>4468</v>
      </c>
      <c r="AB4" s="387" t="s">
        <v>5578</v>
      </c>
      <c r="AC4" s="387" t="s">
        <v>5577</v>
      </c>
      <c r="AD4" s="389" t="s">
        <v>5594</v>
      </c>
      <c r="AE4" s="338" t="s">
        <v>6260</v>
      </c>
      <c r="AF4" s="340" t="s">
        <v>5574</v>
      </c>
      <c r="AG4" s="340" t="s">
        <v>4465</v>
      </c>
      <c r="AH4" s="397" t="s">
        <v>5575</v>
      </c>
      <c r="AI4" s="397" t="s">
        <v>5576</v>
      </c>
      <c r="AJ4" s="399" t="s">
        <v>5595</v>
      </c>
      <c r="AK4" s="400" t="s">
        <v>4493</v>
      </c>
      <c r="AL4" s="402" t="s">
        <v>4506</v>
      </c>
      <c r="AM4" s="336" t="s">
        <v>5581</v>
      </c>
      <c r="AN4" s="340" t="s">
        <v>5579</v>
      </c>
      <c r="AO4" s="340" t="s">
        <v>5580</v>
      </c>
      <c r="AP4" s="372" t="s">
        <v>4505</v>
      </c>
      <c r="AQ4" s="372" t="s">
        <v>4849</v>
      </c>
      <c r="AR4" s="338" t="s">
        <v>5844</v>
      </c>
      <c r="AS4" s="393" t="s">
        <v>4529</v>
      </c>
      <c r="AT4" s="393" t="s">
        <v>4625</v>
      </c>
      <c r="AU4" s="391" t="s">
        <v>4470</v>
      </c>
      <c r="AV4" s="391" t="s">
        <v>4469</v>
      </c>
      <c r="AW4" s="376" t="s">
        <v>4504</v>
      </c>
      <c r="AX4" s="376" t="s">
        <v>4503</v>
      </c>
      <c r="AY4" s="376" t="s">
        <v>4487</v>
      </c>
      <c r="AZ4" s="376" t="s">
        <v>4488</v>
      </c>
      <c r="BA4" s="376" t="s">
        <v>4847</v>
      </c>
      <c r="BB4" s="378" t="s">
        <v>4495</v>
      </c>
      <c r="BC4" s="393" t="s">
        <v>6248</v>
      </c>
      <c r="BD4" s="393" t="s">
        <v>6249</v>
      </c>
      <c r="BE4" s="391" t="s">
        <v>4471</v>
      </c>
      <c r="BF4" s="432" t="s">
        <v>6261</v>
      </c>
      <c r="BG4" s="374" t="s">
        <v>6069</v>
      </c>
      <c r="BH4" s="307" t="s">
        <v>4850</v>
      </c>
      <c r="BI4" s="307" t="s">
        <v>4604</v>
      </c>
      <c r="BJ4" s="307" t="s">
        <v>6215</v>
      </c>
      <c r="BK4" s="307" t="s">
        <v>6229</v>
      </c>
      <c r="BL4" s="307" t="s">
        <v>6230</v>
      </c>
      <c r="BM4" s="307" t="s">
        <v>6068</v>
      </c>
      <c r="BN4" s="395" t="s">
        <v>4624</v>
      </c>
      <c r="BO4" s="374" t="s">
        <v>5844</v>
      </c>
      <c r="BP4" s="307" t="s">
        <v>5920</v>
      </c>
      <c r="BQ4" s="307" t="s">
        <v>6216</v>
      </c>
      <c r="BR4" s="307" t="s">
        <v>5921</v>
      </c>
      <c r="BS4" s="307" t="s">
        <v>5922</v>
      </c>
      <c r="BT4" s="307" t="s">
        <v>6153</v>
      </c>
      <c r="BU4" s="428" t="s">
        <v>5923</v>
      </c>
      <c r="BV4" s="395" t="s">
        <v>4611</v>
      </c>
      <c r="BW4" s="395" t="s">
        <v>4610</v>
      </c>
      <c r="BX4" s="307" t="s">
        <v>6205</v>
      </c>
      <c r="BY4" s="307" t="s">
        <v>6196</v>
      </c>
      <c r="BZ4" s="307" t="s">
        <v>5897</v>
      </c>
      <c r="CA4" s="430" t="s">
        <v>4609</v>
      </c>
      <c r="CB4" s="357" t="s">
        <v>4476</v>
      </c>
      <c r="CC4" s="353" t="s">
        <v>4472</v>
      </c>
      <c r="CD4" s="353" t="s">
        <v>4473</v>
      </c>
      <c r="CE4" s="353" t="s">
        <v>4474</v>
      </c>
      <c r="CF4" s="353" t="s">
        <v>4475</v>
      </c>
      <c r="CG4" s="355" t="s">
        <v>4913</v>
      </c>
      <c r="CH4" s="351" t="s">
        <v>4476</v>
      </c>
      <c r="CI4" s="353" t="s">
        <v>4472</v>
      </c>
      <c r="CJ4" s="353" t="s">
        <v>4473</v>
      </c>
      <c r="CK4" s="353" t="s">
        <v>4474</v>
      </c>
      <c r="CL4" s="353" t="s">
        <v>4475</v>
      </c>
      <c r="CM4" s="355" t="s">
        <v>4913</v>
      </c>
      <c r="CN4" s="357" t="s">
        <v>4476</v>
      </c>
      <c r="CO4" s="361" t="s">
        <v>4472</v>
      </c>
      <c r="CP4" s="361" t="s">
        <v>4473</v>
      </c>
      <c r="CQ4" s="361" t="s">
        <v>4474</v>
      </c>
      <c r="CR4" s="353" t="s">
        <v>4475</v>
      </c>
      <c r="CS4" s="355" t="s">
        <v>4913</v>
      </c>
      <c r="CT4" s="359" t="s">
        <v>4476</v>
      </c>
      <c r="CU4" s="361" t="s">
        <v>4626</v>
      </c>
      <c r="CV4" s="361" t="s">
        <v>4627</v>
      </c>
      <c r="CW4" s="355" t="s">
        <v>4913</v>
      </c>
      <c r="CX4" s="382" t="s">
        <v>4473</v>
      </c>
      <c r="CY4" s="353" t="s">
        <v>4475</v>
      </c>
      <c r="CZ4" s="355" t="s">
        <v>4913</v>
      </c>
      <c r="DA4" s="305" t="s">
        <v>4472</v>
      </c>
      <c r="DB4" s="449" t="s">
        <v>4476</v>
      </c>
      <c r="DC4" s="361" t="s">
        <v>4472</v>
      </c>
      <c r="DD4" s="361" t="s">
        <v>4473</v>
      </c>
      <c r="DE4" s="361" t="s">
        <v>4474</v>
      </c>
      <c r="DF4" s="353" t="s">
        <v>4475</v>
      </c>
      <c r="DG4" s="426" t="s">
        <v>4913</v>
      </c>
      <c r="DH4" s="405"/>
      <c r="DI4" s="414"/>
      <c r="DJ4" s="405"/>
    </row>
    <row r="5" spans="1:114" ht="16.2" customHeight="1" thickBot="1">
      <c r="A5" s="329"/>
      <c r="B5" s="329"/>
      <c r="C5" s="329"/>
      <c r="D5" s="364"/>
      <c r="E5" s="364"/>
      <c r="F5" s="329"/>
      <c r="G5" s="331"/>
      <c r="H5" s="331"/>
      <c r="I5" s="365"/>
      <c r="J5" s="329"/>
      <c r="K5" s="331"/>
      <c r="L5" s="331"/>
      <c r="M5" s="329"/>
      <c r="N5" s="329"/>
      <c r="O5" s="327"/>
      <c r="P5" s="327"/>
      <c r="Q5" s="329"/>
      <c r="R5" s="329"/>
      <c r="S5" s="331"/>
      <c r="T5" s="329"/>
      <c r="U5" s="329"/>
      <c r="V5" s="329"/>
      <c r="W5" s="333"/>
      <c r="X5" s="335"/>
      <c r="Y5" s="381"/>
      <c r="Z5" s="341"/>
      <c r="AA5" s="341"/>
      <c r="AB5" s="388"/>
      <c r="AC5" s="388"/>
      <c r="AD5" s="390"/>
      <c r="AE5" s="339"/>
      <c r="AF5" s="341"/>
      <c r="AG5" s="341"/>
      <c r="AH5" s="398"/>
      <c r="AI5" s="398"/>
      <c r="AJ5" s="388"/>
      <c r="AK5" s="401"/>
      <c r="AL5" s="403"/>
      <c r="AM5" s="337"/>
      <c r="AN5" s="371"/>
      <c r="AO5" s="371"/>
      <c r="AP5" s="373"/>
      <c r="AQ5" s="373"/>
      <c r="AR5" s="339"/>
      <c r="AS5" s="394"/>
      <c r="AT5" s="394"/>
      <c r="AU5" s="392"/>
      <c r="AV5" s="392"/>
      <c r="AW5" s="377"/>
      <c r="AX5" s="377"/>
      <c r="AY5" s="377"/>
      <c r="AZ5" s="377"/>
      <c r="BA5" s="377"/>
      <c r="BB5" s="379"/>
      <c r="BC5" s="394"/>
      <c r="BD5" s="394"/>
      <c r="BE5" s="392"/>
      <c r="BF5" s="433"/>
      <c r="BG5" s="375"/>
      <c r="BH5" s="308"/>
      <c r="BI5" s="308"/>
      <c r="BJ5" s="308"/>
      <c r="BK5" s="308"/>
      <c r="BL5" s="308"/>
      <c r="BM5" s="308"/>
      <c r="BN5" s="396"/>
      <c r="BO5" s="375"/>
      <c r="BP5" s="308"/>
      <c r="BQ5" s="308"/>
      <c r="BR5" s="308"/>
      <c r="BS5" s="308"/>
      <c r="BT5" s="308"/>
      <c r="BU5" s="429"/>
      <c r="BV5" s="396"/>
      <c r="BW5" s="396"/>
      <c r="BX5" s="308"/>
      <c r="BY5" s="308"/>
      <c r="BZ5" s="308"/>
      <c r="CA5" s="431"/>
      <c r="CB5" s="358"/>
      <c r="CC5" s="354"/>
      <c r="CD5" s="354"/>
      <c r="CE5" s="354"/>
      <c r="CF5" s="354"/>
      <c r="CG5" s="356"/>
      <c r="CH5" s="352"/>
      <c r="CI5" s="354"/>
      <c r="CJ5" s="354"/>
      <c r="CK5" s="354"/>
      <c r="CL5" s="354"/>
      <c r="CM5" s="356"/>
      <c r="CN5" s="358"/>
      <c r="CO5" s="362"/>
      <c r="CP5" s="362"/>
      <c r="CQ5" s="362"/>
      <c r="CR5" s="354"/>
      <c r="CS5" s="356"/>
      <c r="CT5" s="360"/>
      <c r="CU5" s="362"/>
      <c r="CV5" s="362"/>
      <c r="CW5" s="356"/>
      <c r="CX5" s="383"/>
      <c r="CY5" s="354"/>
      <c r="CZ5" s="356"/>
      <c r="DA5" s="306"/>
      <c r="DB5" s="450"/>
      <c r="DC5" s="362"/>
      <c r="DD5" s="362"/>
      <c r="DE5" s="362"/>
      <c r="DF5" s="354"/>
      <c r="DG5" s="427"/>
      <c r="DH5" s="406"/>
      <c r="DI5" s="415"/>
      <c r="DJ5" s="406"/>
    </row>
    <row r="6" spans="1:114" ht="15.6" customHeight="1">
      <c r="A6" s="18">
        <v>1</v>
      </c>
      <c r="B6" s="313">
        <v>1</v>
      </c>
      <c r="C6" s="313">
        <v>1970</v>
      </c>
      <c r="D6" s="384" t="s">
        <v>4698</v>
      </c>
      <c r="E6" s="316" t="s">
        <v>4867</v>
      </c>
      <c r="F6" s="313">
        <v>24</v>
      </c>
      <c r="G6" s="311" t="s">
        <v>5934</v>
      </c>
      <c r="H6" s="311" t="s">
        <v>5933</v>
      </c>
      <c r="I6" s="452" t="s">
        <v>4420</v>
      </c>
      <c r="J6" s="303" t="s">
        <v>4383</v>
      </c>
      <c r="K6" s="164" t="s">
        <v>5830</v>
      </c>
      <c r="L6" s="304" t="s">
        <v>4540</v>
      </c>
      <c r="M6" s="164" t="s">
        <v>4734</v>
      </c>
      <c r="N6" s="18" t="s">
        <v>4539</v>
      </c>
      <c r="O6" s="164" t="s">
        <v>4388</v>
      </c>
      <c r="P6" s="164" t="s">
        <v>4444</v>
      </c>
      <c r="Q6" s="164" t="s">
        <v>4388</v>
      </c>
      <c r="R6" s="164" t="s">
        <v>5830</v>
      </c>
      <c r="S6" s="164" t="s">
        <v>4444</v>
      </c>
      <c r="T6" s="164" t="s">
        <v>5830</v>
      </c>
      <c r="U6" s="164" t="s">
        <v>6088</v>
      </c>
      <c r="V6" s="18">
        <v>6</v>
      </c>
      <c r="W6" s="231">
        <v>0</v>
      </c>
      <c r="X6" s="18">
        <v>0</v>
      </c>
      <c r="Y6" s="303" t="s">
        <v>520</v>
      </c>
      <c r="Z6" s="16">
        <f>INDEX('[2]Cross-Section Database'!$C$2:$V$2928,MATCH(Y6,'[2]Cross-Section Database'!$B$2:$B$2928,0),3)</f>
        <v>204.72399999999999</v>
      </c>
      <c r="AA6" s="16">
        <f>INDEX('[2]Cross-Section Database'!$C$2:$V$2928,MATCH(Y6,'[2]Cross-Section Database'!$B$2:$B$2928,0),4)</f>
        <v>166.11599999999999</v>
      </c>
      <c r="AB6" s="16">
        <f>INDEX('[2]Cross-Section Database'!$C$2:$V$2928,MATCH(Y6,'[2]Cross-Section Database'!$B$2:$B$2928,0),6)</f>
        <v>11.811</v>
      </c>
      <c r="AC6" s="16">
        <f>INDEX('[2]Cross-Section Database'!$C$2:$V$2928,MATCH(Y6,'[2]Cross-Section Database'!$B$2:$B$2928,0),5)</f>
        <v>7.238999999999999</v>
      </c>
      <c r="AD6" s="16">
        <v>610</v>
      </c>
      <c r="AE6" s="303" t="s">
        <v>498</v>
      </c>
      <c r="AF6" s="16">
        <f>INDEX('[2]Cross-Section Database'!$C$2:$V$2928,MATCH(AE6,'[2]Cross-Section Database'!$B$2:$B$2928,0),3)</f>
        <v>259.08</v>
      </c>
      <c r="AG6" s="16">
        <f>INDEX('[2]Cross-Section Database'!$C$2:$V$2928,MATCH(AE6,'[2]Cross-Section Database'!$B$2:$B$2928,0),4)</f>
        <v>146.04999999999998</v>
      </c>
      <c r="AH6" s="45">
        <f>INDEX('[2]Cross-Section Database'!$C$2:$V$2928,MATCH(AE6,'[2]Cross-Section Database'!$B$2:$B$2928,0),6)</f>
        <v>9.1439999999999984</v>
      </c>
      <c r="AI6" s="45">
        <f>INDEX('[2]Cross-Section Database'!$C$2:$V$2928,MATCH(AE6,'[2]Cross-Section Database'!$B$2:$B$2928,0),5)</f>
        <v>6.0959999999999992</v>
      </c>
      <c r="AJ6" s="45">
        <v>1194</v>
      </c>
      <c r="AK6" s="45">
        <f>INDEX('[2]Cross-Section Database'!$C$2:$V$3928,MATCH(AE6,'[2]Cross-Section Database'!$B$2:$B$3928,0),11)</f>
        <v>49115308.220799997</v>
      </c>
      <c r="AL6" s="26">
        <f>INDEX('[2]Cross-Section Database'!$C$2:$V$3928,MATCH(AE6,'[2]Cross-Section Database'!$B$2:$B$3928,0),12)</f>
        <v>426063.66399999999</v>
      </c>
      <c r="AM6" s="103">
        <v>12.7</v>
      </c>
      <c r="AN6" s="16">
        <f>6.5*25.4</f>
        <v>165.1</v>
      </c>
      <c r="AO6" s="45">
        <f>11*25.4</f>
        <v>279.39999999999998</v>
      </c>
      <c r="AP6" s="45">
        <f>(AO6-AF6)/2</f>
        <v>10.159999999999997</v>
      </c>
      <c r="AQ6" s="72">
        <f t="shared" ref="AQ6:AQ15" si="0">(AO6-AF6)/2</f>
        <v>10.159999999999997</v>
      </c>
      <c r="AR6" s="304" t="s">
        <v>5845</v>
      </c>
      <c r="AS6" s="164" t="s">
        <v>6174</v>
      </c>
      <c r="AT6" s="21" t="s">
        <v>6174</v>
      </c>
      <c r="AU6" s="21">
        <v>19.05</v>
      </c>
      <c r="AV6" s="164">
        <v>241</v>
      </c>
      <c r="AW6" s="21">
        <f>3*25.4</f>
        <v>76.199999999999989</v>
      </c>
      <c r="AX6" s="21">
        <f>AW6</f>
        <v>76.199999999999989</v>
      </c>
      <c r="AY6" s="21">
        <v>0</v>
      </c>
      <c r="AZ6" s="21">
        <f>3.5*25.4</f>
        <v>88.899999999999991</v>
      </c>
      <c r="BA6" s="21">
        <f t="shared" ref="BA6:BA29" si="1">AO6-AW6-AX6-AY6</f>
        <v>127</v>
      </c>
      <c r="BB6" s="15" t="s">
        <v>6262</v>
      </c>
      <c r="BC6" s="164" t="s">
        <v>6250</v>
      </c>
      <c r="BD6" s="164" t="s">
        <v>6250</v>
      </c>
      <c r="BE6" s="164">
        <v>2</v>
      </c>
      <c r="BF6" s="164">
        <v>4</v>
      </c>
      <c r="BG6" s="203" t="s">
        <v>5830</v>
      </c>
      <c r="BH6" s="204" t="s">
        <v>5830</v>
      </c>
      <c r="BI6" s="204" t="s">
        <v>5830</v>
      </c>
      <c r="BJ6" s="204" t="s">
        <v>5830</v>
      </c>
      <c r="BK6" s="204" t="s">
        <v>5830</v>
      </c>
      <c r="BL6" s="204" t="s">
        <v>5830</v>
      </c>
      <c r="BM6" s="204" t="s">
        <v>5830</v>
      </c>
      <c r="BN6" s="204" t="s">
        <v>5830</v>
      </c>
      <c r="BO6" s="203" t="s">
        <v>5830</v>
      </c>
      <c r="BP6" s="204" t="s">
        <v>5830</v>
      </c>
      <c r="BQ6" s="204" t="s">
        <v>5830</v>
      </c>
      <c r="BR6" s="204" t="s">
        <v>5830</v>
      </c>
      <c r="BS6" s="204" t="s">
        <v>5830</v>
      </c>
      <c r="BT6" s="204" t="s">
        <v>5830</v>
      </c>
      <c r="BU6" s="219" t="s">
        <v>5830</v>
      </c>
      <c r="BV6" s="204" t="s">
        <v>5830</v>
      </c>
      <c r="BW6" s="204" t="s">
        <v>5830</v>
      </c>
      <c r="BX6" s="204" t="s">
        <v>5830</v>
      </c>
      <c r="BY6" s="204" t="s">
        <v>5830</v>
      </c>
      <c r="BZ6" s="204" t="s">
        <v>5830</v>
      </c>
      <c r="CA6" s="219" t="s">
        <v>5830</v>
      </c>
      <c r="CB6" s="300" t="s">
        <v>4452</v>
      </c>
      <c r="CC6" s="65">
        <v>300</v>
      </c>
      <c r="CD6" s="12">
        <v>352</v>
      </c>
      <c r="CE6" s="65">
        <v>450</v>
      </c>
      <c r="CF6" s="72">
        <v>534.5</v>
      </c>
      <c r="CG6" s="66">
        <v>200000</v>
      </c>
      <c r="CH6" s="297" t="s">
        <v>4452</v>
      </c>
      <c r="CI6" s="65">
        <v>300</v>
      </c>
      <c r="CJ6" s="72">
        <v>293</v>
      </c>
      <c r="CK6" s="72">
        <v>450</v>
      </c>
      <c r="CL6" s="72">
        <v>460.22</v>
      </c>
      <c r="CM6" s="66">
        <v>200000</v>
      </c>
      <c r="CN6" s="297" t="s">
        <v>4445</v>
      </c>
      <c r="CO6" s="72">
        <v>250</v>
      </c>
      <c r="CP6" s="72">
        <v>314</v>
      </c>
      <c r="CQ6" s="72">
        <v>475</v>
      </c>
      <c r="CR6" s="72">
        <v>484.7</v>
      </c>
      <c r="CS6" s="76">
        <v>200000</v>
      </c>
      <c r="CT6" s="205" t="s">
        <v>5830</v>
      </c>
      <c r="CU6" s="206" t="s">
        <v>5830</v>
      </c>
      <c r="CV6" s="206" t="s">
        <v>5830</v>
      </c>
      <c r="CW6" s="207" t="s">
        <v>5830</v>
      </c>
      <c r="CX6" s="205" t="s">
        <v>5830</v>
      </c>
      <c r="CY6" s="206" t="s">
        <v>5830</v>
      </c>
      <c r="CZ6" s="207" t="s">
        <v>5830</v>
      </c>
      <c r="DA6" s="283" t="s">
        <v>5830</v>
      </c>
      <c r="DB6" s="163" t="s">
        <v>4446</v>
      </c>
      <c r="DC6" s="65">
        <v>640</v>
      </c>
      <c r="DD6" s="30">
        <v>730</v>
      </c>
      <c r="DE6" s="65">
        <v>800</v>
      </c>
      <c r="DF6" s="30">
        <v>940</v>
      </c>
      <c r="DG6" s="66">
        <v>200000</v>
      </c>
      <c r="DH6" s="29" t="s">
        <v>4793</v>
      </c>
      <c r="DI6" s="164" t="s">
        <v>4464</v>
      </c>
      <c r="DJ6" s="295" t="s">
        <v>4598</v>
      </c>
    </row>
    <row r="7" spans="1:114">
      <c r="A7" s="18">
        <v>2</v>
      </c>
      <c r="B7" s="314"/>
      <c r="C7" s="314"/>
      <c r="D7" s="385"/>
      <c r="E7" s="317"/>
      <c r="F7" s="314"/>
      <c r="G7" s="319"/>
      <c r="H7" s="319"/>
      <c r="I7" s="453" t="s">
        <v>4421</v>
      </c>
      <c r="J7" s="304" t="s">
        <v>4383</v>
      </c>
      <c r="K7" s="164" t="s">
        <v>5830</v>
      </c>
      <c r="L7" s="304" t="s">
        <v>4540</v>
      </c>
      <c r="M7" s="164" t="s">
        <v>4734</v>
      </c>
      <c r="N7" s="18" t="s">
        <v>4539</v>
      </c>
      <c r="O7" s="164" t="s">
        <v>4388</v>
      </c>
      <c r="P7" s="164" t="s">
        <v>4444</v>
      </c>
      <c r="Q7" s="164" t="s">
        <v>6209</v>
      </c>
      <c r="R7" s="164">
        <v>12</v>
      </c>
      <c r="S7" s="164" t="s">
        <v>4444</v>
      </c>
      <c r="T7" s="164" t="s">
        <v>5830</v>
      </c>
      <c r="U7" s="164" t="s">
        <v>6088</v>
      </c>
      <c r="V7" s="18">
        <v>6</v>
      </c>
      <c r="W7" s="232">
        <v>0</v>
      </c>
      <c r="X7" s="18">
        <v>0</v>
      </c>
      <c r="Y7" s="304" t="s">
        <v>520</v>
      </c>
      <c r="Z7" s="21">
        <f>INDEX('[2]Cross-Section Database'!$C$2:$V$2928,MATCH(Y7,'[2]Cross-Section Database'!$B$2:$B$2928,0),3)</f>
        <v>204.72399999999999</v>
      </c>
      <c r="AA7" s="21">
        <f>INDEX('[2]Cross-Section Database'!$C$2:$V$2928,MATCH(Y7,'[2]Cross-Section Database'!$B$2:$B$2928,0),4)</f>
        <v>166.11599999999999</v>
      </c>
      <c r="AB7" s="21">
        <f>INDEX('[2]Cross-Section Database'!$C$2:$V$2928,MATCH(Y7,'[2]Cross-Section Database'!$B$2:$B$2928,0),6)</f>
        <v>11.811</v>
      </c>
      <c r="AC7" s="21">
        <f>INDEX('[2]Cross-Section Database'!$C$2:$V$2928,MATCH(Y7,'[2]Cross-Section Database'!$B$2:$B$2928,0),5)</f>
        <v>7.238999999999999</v>
      </c>
      <c r="AD7" s="21">
        <v>610</v>
      </c>
      <c r="AE7" s="304" t="s">
        <v>498</v>
      </c>
      <c r="AF7" s="21">
        <f>INDEX('[2]Cross-Section Database'!$C$2:$V$2928,MATCH(AE7,'[2]Cross-Section Database'!$B$2:$B$2928,0),3)</f>
        <v>259.08</v>
      </c>
      <c r="AG7" s="21">
        <f>INDEX('[2]Cross-Section Database'!$C$2:$V$2928,MATCH(AE7,'[2]Cross-Section Database'!$B$2:$B$2928,0),4)</f>
        <v>146.04999999999998</v>
      </c>
      <c r="AH7" s="46">
        <f>INDEX('[2]Cross-Section Database'!$C$2:$V$2928,MATCH(AE7,'[2]Cross-Section Database'!$B$2:$B$2928,0),6)</f>
        <v>9.1439999999999984</v>
      </c>
      <c r="AI7" s="46">
        <f>INDEX('[2]Cross-Section Database'!$C$2:$V$2928,MATCH(AE7,'[2]Cross-Section Database'!$B$2:$B$2928,0),5)</f>
        <v>6.0959999999999992</v>
      </c>
      <c r="AJ7" s="46">
        <v>1194</v>
      </c>
      <c r="AK7" s="46">
        <f>INDEX('[2]Cross-Section Database'!$C$2:$V$3928,MATCH(AE7,'[2]Cross-Section Database'!$B$2:$B$3928,0),11)</f>
        <v>49115308.220799997</v>
      </c>
      <c r="AL7" s="24">
        <f>INDEX('[2]Cross-Section Database'!$C$2:$V$3928,MATCH(AE7,'[2]Cross-Section Database'!$B$2:$B$3928,0),12)</f>
        <v>426063.66399999999</v>
      </c>
      <c r="AM7" s="104">
        <v>12.7</v>
      </c>
      <c r="AN7" s="21">
        <f t="shared" ref="AN7:AN15" si="2">6.5*25.4</f>
        <v>165.1</v>
      </c>
      <c r="AO7" s="46">
        <f t="shared" ref="AO7:AO15" si="3">11*25.4</f>
        <v>279.39999999999998</v>
      </c>
      <c r="AP7" s="46">
        <f>(AO7-AF7)/2</f>
        <v>10.159999999999997</v>
      </c>
      <c r="AQ7" s="47">
        <f t="shared" si="0"/>
        <v>10.159999999999997</v>
      </c>
      <c r="AR7" s="304" t="s">
        <v>5845</v>
      </c>
      <c r="AS7" s="164" t="s">
        <v>6174</v>
      </c>
      <c r="AT7" s="21" t="s">
        <v>6174</v>
      </c>
      <c r="AU7" s="21">
        <v>19.05</v>
      </c>
      <c r="AV7" s="164">
        <v>241</v>
      </c>
      <c r="AW7" s="21">
        <f t="shared" ref="AW7:AW29" si="4">3*25.4</f>
        <v>76.199999999999989</v>
      </c>
      <c r="AX7" s="21">
        <f t="shared" ref="AX7:AX29" si="5">AW7</f>
        <v>76.199999999999989</v>
      </c>
      <c r="AY7" s="21">
        <v>0</v>
      </c>
      <c r="AZ7" s="21">
        <f>3.5*25.4</f>
        <v>88.899999999999991</v>
      </c>
      <c r="BA7" s="21">
        <f t="shared" si="1"/>
        <v>127</v>
      </c>
      <c r="BB7" s="15" t="s">
        <v>6262</v>
      </c>
      <c r="BC7" s="164" t="s">
        <v>6250</v>
      </c>
      <c r="BD7" s="164" t="s">
        <v>6250</v>
      </c>
      <c r="BE7" s="164">
        <v>2</v>
      </c>
      <c r="BF7" s="164">
        <v>4</v>
      </c>
      <c r="BG7" s="203" t="s">
        <v>5830</v>
      </c>
      <c r="BH7" s="204" t="s">
        <v>5830</v>
      </c>
      <c r="BI7" s="204" t="s">
        <v>5830</v>
      </c>
      <c r="BJ7" s="204" t="s">
        <v>5830</v>
      </c>
      <c r="BK7" s="204" t="s">
        <v>5830</v>
      </c>
      <c r="BL7" s="204" t="s">
        <v>5830</v>
      </c>
      <c r="BM7" s="204" t="s">
        <v>5830</v>
      </c>
      <c r="BN7" s="204" t="s">
        <v>5830</v>
      </c>
      <c r="BO7" s="203" t="s">
        <v>5830</v>
      </c>
      <c r="BP7" s="204" t="s">
        <v>5830</v>
      </c>
      <c r="BQ7" s="204" t="s">
        <v>5830</v>
      </c>
      <c r="BR7" s="204" t="s">
        <v>5830</v>
      </c>
      <c r="BS7" s="204" t="s">
        <v>5830</v>
      </c>
      <c r="BT7" s="204" t="s">
        <v>5830</v>
      </c>
      <c r="BU7" s="219" t="s">
        <v>5830</v>
      </c>
      <c r="BV7" s="204" t="s">
        <v>5830</v>
      </c>
      <c r="BW7" s="204" t="s">
        <v>5830</v>
      </c>
      <c r="BX7" s="204" t="s">
        <v>5830</v>
      </c>
      <c r="BY7" s="204" t="s">
        <v>5830</v>
      </c>
      <c r="BZ7" s="204" t="s">
        <v>5830</v>
      </c>
      <c r="CA7" s="219" t="s">
        <v>5830</v>
      </c>
      <c r="CB7" s="301" t="s">
        <v>4452</v>
      </c>
      <c r="CC7" s="60">
        <v>300</v>
      </c>
      <c r="CD7" s="10">
        <v>352</v>
      </c>
      <c r="CE7" s="60">
        <v>450</v>
      </c>
      <c r="CF7" s="47">
        <v>534.5</v>
      </c>
      <c r="CG7" s="67">
        <v>200000</v>
      </c>
      <c r="CH7" s="298" t="s">
        <v>4452</v>
      </c>
      <c r="CI7" s="60">
        <v>300</v>
      </c>
      <c r="CJ7" s="47">
        <v>293</v>
      </c>
      <c r="CK7" s="47">
        <v>450</v>
      </c>
      <c r="CL7" s="47">
        <v>460.22</v>
      </c>
      <c r="CM7" s="67">
        <v>200000</v>
      </c>
      <c r="CN7" s="298" t="s">
        <v>4445</v>
      </c>
      <c r="CO7" s="47">
        <v>250</v>
      </c>
      <c r="CP7" s="47">
        <v>314</v>
      </c>
      <c r="CQ7" s="47">
        <v>475</v>
      </c>
      <c r="CR7" s="47">
        <v>484.7</v>
      </c>
      <c r="CS7" s="61">
        <v>200000</v>
      </c>
      <c r="CT7" s="208" t="s">
        <v>5830</v>
      </c>
      <c r="CU7" s="209" t="s">
        <v>5830</v>
      </c>
      <c r="CV7" s="209" t="s">
        <v>5830</v>
      </c>
      <c r="CW7" s="210" t="s">
        <v>5830</v>
      </c>
      <c r="CX7" s="208" t="s">
        <v>5830</v>
      </c>
      <c r="CY7" s="209" t="s">
        <v>5830</v>
      </c>
      <c r="CZ7" s="210" t="s">
        <v>5830</v>
      </c>
      <c r="DA7" s="284" t="s">
        <v>5830</v>
      </c>
      <c r="DB7" s="164" t="s">
        <v>4446</v>
      </c>
      <c r="DC7" s="60">
        <v>640</v>
      </c>
      <c r="DD7" s="32">
        <v>730</v>
      </c>
      <c r="DE7" s="60">
        <v>800</v>
      </c>
      <c r="DF7" s="32">
        <v>940</v>
      </c>
      <c r="DG7" s="67">
        <v>200000</v>
      </c>
      <c r="DH7" s="29" t="s">
        <v>4605</v>
      </c>
      <c r="DI7" s="164" t="s">
        <v>4464</v>
      </c>
      <c r="DJ7" s="295" t="s">
        <v>4598</v>
      </c>
    </row>
    <row r="8" spans="1:114">
      <c r="A8" s="18">
        <v>3</v>
      </c>
      <c r="B8" s="314"/>
      <c r="C8" s="314"/>
      <c r="D8" s="385"/>
      <c r="E8" s="317"/>
      <c r="F8" s="314"/>
      <c r="G8" s="319"/>
      <c r="H8" s="319"/>
      <c r="I8" s="453" t="s">
        <v>4422</v>
      </c>
      <c r="J8" s="304" t="s">
        <v>4383</v>
      </c>
      <c r="K8" s="164" t="s">
        <v>5830</v>
      </c>
      <c r="L8" s="304" t="s">
        <v>4540</v>
      </c>
      <c r="M8" s="164" t="s">
        <v>4734</v>
      </c>
      <c r="N8" s="18" t="s">
        <v>4539</v>
      </c>
      <c r="O8" s="164" t="s">
        <v>4388</v>
      </c>
      <c r="P8" s="164" t="s">
        <v>4444</v>
      </c>
      <c r="Q8" s="164" t="s">
        <v>4388</v>
      </c>
      <c r="R8" s="164" t="s">
        <v>5830</v>
      </c>
      <c r="S8" s="164" t="s">
        <v>4444</v>
      </c>
      <c r="T8" s="164" t="s">
        <v>5830</v>
      </c>
      <c r="U8" s="164" t="s">
        <v>6088</v>
      </c>
      <c r="V8" s="18">
        <v>6</v>
      </c>
      <c r="W8" s="232">
        <v>0</v>
      </c>
      <c r="X8" s="18">
        <v>0</v>
      </c>
      <c r="Y8" s="304" t="s">
        <v>520</v>
      </c>
      <c r="Z8" s="21">
        <f>INDEX('[2]Cross-Section Database'!$C$2:$V$2928,MATCH(Y8,'[2]Cross-Section Database'!$B$2:$B$2928,0),3)</f>
        <v>204.72399999999999</v>
      </c>
      <c r="AA8" s="21">
        <f>INDEX('[2]Cross-Section Database'!$C$2:$V$2928,MATCH(Y8,'[2]Cross-Section Database'!$B$2:$B$2928,0),4)</f>
        <v>166.11599999999999</v>
      </c>
      <c r="AB8" s="21">
        <f>INDEX('[2]Cross-Section Database'!$C$2:$V$2928,MATCH(Y8,'[2]Cross-Section Database'!$B$2:$B$2928,0),6)</f>
        <v>11.811</v>
      </c>
      <c r="AC8" s="21">
        <f>INDEX('[2]Cross-Section Database'!$C$2:$V$2928,MATCH(Y8,'[2]Cross-Section Database'!$B$2:$B$2928,0),5)</f>
        <v>7.238999999999999</v>
      </c>
      <c r="AD8" s="21">
        <v>610</v>
      </c>
      <c r="AE8" s="304" t="s">
        <v>498</v>
      </c>
      <c r="AF8" s="21">
        <f>INDEX('[2]Cross-Section Database'!$C$2:$V$2928,MATCH(AE8,'[2]Cross-Section Database'!$B$2:$B$2928,0),3)</f>
        <v>259.08</v>
      </c>
      <c r="AG8" s="21">
        <f>INDEX('[2]Cross-Section Database'!$C$2:$V$2928,MATCH(AE8,'[2]Cross-Section Database'!$B$2:$B$2928,0),4)</f>
        <v>146.04999999999998</v>
      </c>
      <c r="AH8" s="21">
        <f>INDEX('[2]Cross-Section Database'!$C$2:$V$2928,MATCH(AE8,'[2]Cross-Section Database'!$B$2:$B$2928,0),6)</f>
        <v>9.1439999999999984</v>
      </c>
      <c r="AI8" s="21">
        <f>INDEX('[2]Cross-Section Database'!$C$2:$V$2928,MATCH(AE8,'[2]Cross-Section Database'!$B$2:$B$2928,0),5)</f>
        <v>6.0959999999999992</v>
      </c>
      <c r="AJ8" s="21">
        <v>1194</v>
      </c>
      <c r="AK8" s="21">
        <f>INDEX('[2]Cross-Section Database'!$C$2:$V$3928,MATCH(AE8,'[2]Cross-Section Database'!$B$2:$B$3928,0),11)</f>
        <v>49115308.220799997</v>
      </c>
      <c r="AL8" s="24">
        <f>INDEX('[2]Cross-Section Database'!$C$2:$V$3928,MATCH(AE8,'[2]Cross-Section Database'!$B$2:$B$3928,0),12)</f>
        <v>426063.66399999999</v>
      </c>
      <c r="AM8" s="104">
        <v>9.5250000000000004</v>
      </c>
      <c r="AN8" s="21">
        <f t="shared" si="2"/>
        <v>165.1</v>
      </c>
      <c r="AO8" s="21">
        <f t="shared" si="3"/>
        <v>279.39999999999998</v>
      </c>
      <c r="AP8" s="21">
        <f>(AO8-AF8)/2</f>
        <v>10.159999999999997</v>
      </c>
      <c r="AQ8" s="47">
        <f t="shared" si="0"/>
        <v>10.159999999999997</v>
      </c>
      <c r="AR8" s="304" t="s">
        <v>5845</v>
      </c>
      <c r="AS8" s="164" t="s">
        <v>6174</v>
      </c>
      <c r="AT8" s="21" t="s">
        <v>6174</v>
      </c>
      <c r="AU8" s="21">
        <v>19.05</v>
      </c>
      <c r="AV8" s="164">
        <v>241</v>
      </c>
      <c r="AW8" s="21">
        <f t="shared" si="4"/>
        <v>76.199999999999989</v>
      </c>
      <c r="AX8" s="21">
        <f t="shared" si="5"/>
        <v>76.199999999999989</v>
      </c>
      <c r="AY8" s="21">
        <v>0</v>
      </c>
      <c r="AZ8" s="21">
        <f t="shared" ref="AZ8:AZ15" si="6">3.5*25.4</f>
        <v>88.899999999999991</v>
      </c>
      <c r="BA8" s="21">
        <f t="shared" si="1"/>
        <v>127</v>
      </c>
      <c r="BB8" s="15" t="s">
        <v>6262</v>
      </c>
      <c r="BC8" s="164" t="s">
        <v>6250</v>
      </c>
      <c r="BD8" s="164" t="s">
        <v>6250</v>
      </c>
      <c r="BE8" s="164">
        <v>2</v>
      </c>
      <c r="BF8" s="164">
        <v>4</v>
      </c>
      <c r="BG8" s="203" t="s">
        <v>5830</v>
      </c>
      <c r="BH8" s="204" t="s">
        <v>5830</v>
      </c>
      <c r="BI8" s="204" t="s">
        <v>5830</v>
      </c>
      <c r="BJ8" s="204" t="s">
        <v>5830</v>
      </c>
      <c r="BK8" s="204" t="s">
        <v>5830</v>
      </c>
      <c r="BL8" s="204" t="s">
        <v>5830</v>
      </c>
      <c r="BM8" s="204" t="s">
        <v>5830</v>
      </c>
      <c r="BN8" s="204" t="s">
        <v>5830</v>
      </c>
      <c r="BO8" s="203" t="s">
        <v>5830</v>
      </c>
      <c r="BP8" s="204" t="s">
        <v>5830</v>
      </c>
      <c r="BQ8" s="204" t="s">
        <v>5830</v>
      </c>
      <c r="BR8" s="204" t="s">
        <v>5830</v>
      </c>
      <c r="BS8" s="204" t="s">
        <v>5830</v>
      </c>
      <c r="BT8" s="204" t="s">
        <v>5830</v>
      </c>
      <c r="BU8" s="219" t="s">
        <v>5830</v>
      </c>
      <c r="BV8" s="204" t="s">
        <v>5830</v>
      </c>
      <c r="BW8" s="204" t="s">
        <v>5830</v>
      </c>
      <c r="BX8" s="204" t="s">
        <v>5830</v>
      </c>
      <c r="BY8" s="204" t="s">
        <v>5830</v>
      </c>
      <c r="BZ8" s="204" t="s">
        <v>5830</v>
      </c>
      <c r="CA8" s="219" t="s">
        <v>5830</v>
      </c>
      <c r="CB8" s="301" t="s">
        <v>4452</v>
      </c>
      <c r="CC8" s="60">
        <v>300</v>
      </c>
      <c r="CD8" s="10">
        <v>352</v>
      </c>
      <c r="CE8" s="60">
        <v>450</v>
      </c>
      <c r="CF8" s="47">
        <v>534.5</v>
      </c>
      <c r="CG8" s="67">
        <v>200000</v>
      </c>
      <c r="CH8" s="298" t="s">
        <v>4452</v>
      </c>
      <c r="CI8" s="60">
        <v>300</v>
      </c>
      <c r="CJ8" s="47">
        <v>293</v>
      </c>
      <c r="CK8" s="47">
        <v>450</v>
      </c>
      <c r="CL8" s="47">
        <v>460.22</v>
      </c>
      <c r="CM8" s="67">
        <v>200000</v>
      </c>
      <c r="CN8" s="298" t="s">
        <v>4445</v>
      </c>
      <c r="CO8" s="47">
        <v>250</v>
      </c>
      <c r="CP8" s="47">
        <v>313.7</v>
      </c>
      <c r="CQ8" s="47">
        <v>475</v>
      </c>
      <c r="CR8" s="47">
        <v>472.29</v>
      </c>
      <c r="CS8" s="61">
        <v>200000</v>
      </c>
      <c r="CT8" s="208" t="s">
        <v>5830</v>
      </c>
      <c r="CU8" s="209" t="s">
        <v>5830</v>
      </c>
      <c r="CV8" s="209" t="s">
        <v>5830</v>
      </c>
      <c r="CW8" s="210" t="s">
        <v>5830</v>
      </c>
      <c r="CX8" s="208" t="s">
        <v>5830</v>
      </c>
      <c r="CY8" s="209" t="s">
        <v>5830</v>
      </c>
      <c r="CZ8" s="210" t="s">
        <v>5830</v>
      </c>
      <c r="DA8" s="284" t="s">
        <v>5830</v>
      </c>
      <c r="DB8" s="164" t="s">
        <v>4446</v>
      </c>
      <c r="DC8" s="60">
        <v>640</v>
      </c>
      <c r="DD8" s="32">
        <v>730</v>
      </c>
      <c r="DE8" s="60">
        <v>800</v>
      </c>
      <c r="DF8" s="32">
        <v>940</v>
      </c>
      <c r="DG8" s="67">
        <v>200000</v>
      </c>
      <c r="DH8" s="29" t="s">
        <v>4605</v>
      </c>
      <c r="DI8" s="164" t="s">
        <v>4464</v>
      </c>
      <c r="DJ8" s="295" t="s">
        <v>4598</v>
      </c>
    </row>
    <row r="9" spans="1:114">
      <c r="A9" s="18">
        <v>4</v>
      </c>
      <c r="B9" s="314"/>
      <c r="C9" s="314"/>
      <c r="D9" s="385"/>
      <c r="E9" s="317"/>
      <c r="F9" s="314"/>
      <c r="G9" s="319"/>
      <c r="H9" s="319"/>
      <c r="I9" s="453" t="s">
        <v>4423</v>
      </c>
      <c r="J9" s="304" t="s">
        <v>4383</v>
      </c>
      <c r="K9" s="164" t="s">
        <v>5830</v>
      </c>
      <c r="L9" s="304" t="s">
        <v>4540</v>
      </c>
      <c r="M9" s="164" t="s">
        <v>4734</v>
      </c>
      <c r="N9" s="18" t="s">
        <v>4539</v>
      </c>
      <c r="O9" s="164" t="s">
        <v>4388</v>
      </c>
      <c r="P9" s="164" t="s">
        <v>4444</v>
      </c>
      <c r="Q9" s="164" t="s">
        <v>4388</v>
      </c>
      <c r="R9" s="164" t="s">
        <v>5830</v>
      </c>
      <c r="S9" s="164" t="s">
        <v>4444</v>
      </c>
      <c r="T9" s="164" t="s">
        <v>5830</v>
      </c>
      <c r="U9" s="164" t="s">
        <v>6088</v>
      </c>
      <c r="V9" s="18">
        <v>6</v>
      </c>
      <c r="W9" s="232">
        <v>0</v>
      </c>
      <c r="X9" s="18">
        <v>0</v>
      </c>
      <c r="Y9" s="304" t="s">
        <v>520</v>
      </c>
      <c r="Z9" s="21">
        <f>INDEX('[2]Cross-Section Database'!$C$2:$V$2928,MATCH(Y9,'[2]Cross-Section Database'!$B$2:$B$2928,0),3)</f>
        <v>204.72399999999999</v>
      </c>
      <c r="AA9" s="21">
        <f>INDEX('[2]Cross-Section Database'!$C$2:$V$2928,MATCH(Y9,'[2]Cross-Section Database'!$B$2:$B$2928,0),4)</f>
        <v>166.11599999999999</v>
      </c>
      <c r="AB9" s="21">
        <f>INDEX('[2]Cross-Section Database'!$C$2:$V$2928,MATCH(Y9,'[2]Cross-Section Database'!$B$2:$B$2928,0),6)</f>
        <v>11.811</v>
      </c>
      <c r="AC9" s="21">
        <f>INDEX('[2]Cross-Section Database'!$C$2:$V$2928,MATCH(Y9,'[2]Cross-Section Database'!$B$2:$B$2928,0),5)</f>
        <v>7.238999999999999</v>
      </c>
      <c r="AD9" s="21">
        <v>610</v>
      </c>
      <c r="AE9" s="304" t="s">
        <v>498</v>
      </c>
      <c r="AF9" s="21">
        <f>INDEX('[2]Cross-Section Database'!$C$2:$V$2928,MATCH(AE9,'[2]Cross-Section Database'!$B$2:$B$2928,0),3)</f>
        <v>259.08</v>
      </c>
      <c r="AG9" s="21">
        <f>INDEX('[2]Cross-Section Database'!$C$2:$V$2928,MATCH(AE9,'[2]Cross-Section Database'!$B$2:$B$2928,0),4)</f>
        <v>146.04999999999998</v>
      </c>
      <c r="AH9" s="21">
        <f>INDEX('[2]Cross-Section Database'!$C$2:$V$2928,MATCH(AE9,'[2]Cross-Section Database'!$B$2:$B$2928,0),6)</f>
        <v>9.1439999999999984</v>
      </c>
      <c r="AI9" s="21">
        <f>INDEX('[2]Cross-Section Database'!$C$2:$V$2928,MATCH(AE9,'[2]Cross-Section Database'!$B$2:$B$2928,0),5)</f>
        <v>6.0959999999999992</v>
      </c>
      <c r="AJ9" s="21">
        <v>1194</v>
      </c>
      <c r="AK9" s="21">
        <f>INDEX('[2]Cross-Section Database'!$C$2:$V$3928,MATCH(AE9,'[2]Cross-Section Database'!$B$2:$B$3928,0),11)</f>
        <v>49115308.220799997</v>
      </c>
      <c r="AL9" s="24">
        <f>INDEX('[2]Cross-Section Database'!$C$2:$V$3928,MATCH(AE9,'[2]Cross-Section Database'!$B$2:$B$3928,0),12)</f>
        <v>426063.66399999999</v>
      </c>
      <c r="AM9" s="104">
        <v>6.35</v>
      </c>
      <c r="AN9" s="21">
        <f t="shared" si="2"/>
        <v>165.1</v>
      </c>
      <c r="AO9" s="21">
        <f t="shared" si="3"/>
        <v>279.39999999999998</v>
      </c>
      <c r="AP9" s="21">
        <f t="shared" ref="AP9:AP15" si="7">(AO9-AF9)-AQ9</f>
        <v>10.159999999999997</v>
      </c>
      <c r="AQ9" s="47">
        <f t="shared" si="0"/>
        <v>10.159999999999997</v>
      </c>
      <c r="AR9" s="304" t="s">
        <v>5845</v>
      </c>
      <c r="AS9" s="164" t="s">
        <v>6174</v>
      </c>
      <c r="AT9" s="21" t="s">
        <v>6174</v>
      </c>
      <c r="AU9" s="21">
        <v>19.05</v>
      </c>
      <c r="AV9" s="164">
        <v>241</v>
      </c>
      <c r="AW9" s="21">
        <f t="shared" si="4"/>
        <v>76.199999999999989</v>
      </c>
      <c r="AX9" s="21">
        <f t="shared" si="5"/>
        <v>76.199999999999989</v>
      </c>
      <c r="AY9" s="21">
        <v>0</v>
      </c>
      <c r="AZ9" s="21">
        <f t="shared" si="6"/>
        <v>88.899999999999991</v>
      </c>
      <c r="BA9" s="21">
        <f t="shared" si="1"/>
        <v>127</v>
      </c>
      <c r="BB9" s="15" t="s">
        <v>6262</v>
      </c>
      <c r="BC9" s="164" t="s">
        <v>6250</v>
      </c>
      <c r="BD9" s="164" t="s">
        <v>6250</v>
      </c>
      <c r="BE9" s="164">
        <v>2</v>
      </c>
      <c r="BF9" s="164">
        <v>4</v>
      </c>
      <c r="BG9" s="203" t="s">
        <v>5830</v>
      </c>
      <c r="BH9" s="204" t="s">
        <v>5830</v>
      </c>
      <c r="BI9" s="204" t="s">
        <v>5830</v>
      </c>
      <c r="BJ9" s="204" t="s">
        <v>5830</v>
      </c>
      <c r="BK9" s="204" t="s">
        <v>5830</v>
      </c>
      <c r="BL9" s="204" t="s">
        <v>5830</v>
      </c>
      <c r="BM9" s="204" t="s">
        <v>5830</v>
      </c>
      <c r="BN9" s="204" t="s">
        <v>5830</v>
      </c>
      <c r="BO9" s="203" t="s">
        <v>5830</v>
      </c>
      <c r="BP9" s="204" t="s">
        <v>5830</v>
      </c>
      <c r="BQ9" s="204" t="s">
        <v>5830</v>
      </c>
      <c r="BR9" s="204" t="s">
        <v>5830</v>
      </c>
      <c r="BS9" s="204" t="s">
        <v>5830</v>
      </c>
      <c r="BT9" s="204" t="s">
        <v>5830</v>
      </c>
      <c r="BU9" s="219" t="s">
        <v>5830</v>
      </c>
      <c r="BV9" s="204" t="s">
        <v>5830</v>
      </c>
      <c r="BW9" s="204" t="s">
        <v>5830</v>
      </c>
      <c r="BX9" s="204" t="s">
        <v>5830</v>
      </c>
      <c r="BY9" s="204" t="s">
        <v>5830</v>
      </c>
      <c r="BZ9" s="204" t="s">
        <v>5830</v>
      </c>
      <c r="CA9" s="219" t="s">
        <v>5830</v>
      </c>
      <c r="CB9" s="301" t="s">
        <v>4452</v>
      </c>
      <c r="CC9" s="60">
        <v>300</v>
      </c>
      <c r="CD9" s="10">
        <v>352</v>
      </c>
      <c r="CE9" s="60">
        <v>450</v>
      </c>
      <c r="CF9" s="47">
        <v>534.5</v>
      </c>
      <c r="CG9" s="67">
        <v>200000</v>
      </c>
      <c r="CH9" s="298" t="s">
        <v>4452</v>
      </c>
      <c r="CI9" s="60">
        <v>300</v>
      </c>
      <c r="CJ9" s="47">
        <v>293</v>
      </c>
      <c r="CK9" s="47">
        <v>450</v>
      </c>
      <c r="CL9" s="47">
        <v>460.22</v>
      </c>
      <c r="CM9" s="67">
        <v>200000</v>
      </c>
      <c r="CN9" s="298" t="s">
        <v>4445</v>
      </c>
      <c r="CO9" s="47">
        <v>250</v>
      </c>
      <c r="CP9" s="47">
        <v>321</v>
      </c>
      <c r="CQ9" s="47">
        <v>475</v>
      </c>
      <c r="CR9" s="47">
        <v>490.90600000000001</v>
      </c>
      <c r="CS9" s="61">
        <v>200000</v>
      </c>
      <c r="CT9" s="208" t="s">
        <v>5830</v>
      </c>
      <c r="CU9" s="209" t="s">
        <v>5830</v>
      </c>
      <c r="CV9" s="209" t="s">
        <v>5830</v>
      </c>
      <c r="CW9" s="210" t="s">
        <v>5830</v>
      </c>
      <c r="CX9" s="208" t="s">
        <v>5830</v>
      </c>
      <c r="CY9" s="209" t="s">
        <v>5830</v>
      </c>
      <c r="CZ9" s="210" t="s">
        <v>5830</v>
      </c>
      <c r="DA9" s="284" t="s">
        <v>5830</v>
      </c>
      <c r="DB9" s="164" t="s">
        <v>4446</v>
      </c>
      <c r="DC9" s="60">
        <v>640</v>
      </c>
      <c r="DD9" s="32">
        <v>730</v>
      </c>
      <c r="DE9" s="60">
        <v>800</v>
      </c>
      <c r="DF9" s="32">
        <v>940</v>
      </c>
      <c r="DG9" s="67">
        <v>200000</v>
      </c>
      <c r="DH9" s="41" t="s">
        <v>4605</v>
      </c>
      <c r="DI9" s="164" t="s">
        <v>4464</v>
      </c>
      <c r="DJ9" s="295" t="s">
        <v>4598</v>
      </c>
    </row>
    <row r="10" spans="1:114">
      <c r="A10" s="18">
        <v>5</v>
      </c>
      <c r="B10" s="314"/>
      <c r="C10" s="314"/>
      <c r="D10" s="385"/>
      <c r="E10" s="317"/>
      <c r="F10" s="314"/>
      <c r="G10" s="319"/>
      <c r="H10" s="319"/>
      <c r="I10" s="453" t="s">
        <v>4424</v>
      </c>
      <c r="J10" s="304" t="s">
        <v>4383</v>
      </c>
      <c r="K10" s="164" t="s">
        <v>5830</v>
      </c>
      <c r="L10" s="304" t="s">
        <v>4540</v>
      </c>
      <c r="M10" s="164" t="s">
        <v>4734</v>
      </c>
      <c r="N10" s="18" t="s">
        <v>4539</v>
      </c>
      <c r="O10" s="164" t="s">
        <v>4388</v>
      </c>
      <c r="P10" s="164" t="s">
        <v>4444</v>
      </c>
      <c r="Q10" s="164" t="s">
        <v>6209</v>
      </c>
      <c r="R10" s="164">
        <v>6</v>
      </c>
      <c r="S10" s="164" t="s">
        <v>4444</v>
      </c>
      <c r="T10" s="164" t="s">
        <v>5830</v>
      </c>
      <c r="U10" s="164" t="s">
        <v>6088</v>
      </c>
      <c r="V10" s="18">
        <v>6</v>
      </c>
      <c r="W10" s="232">
        <v>0</v>
      </c>
      <c r="X10" s="18">
        <v>0</v>
      </c>
      <c r="Y10" s="304" t="s">
        <v>520</v>
      </c>
      <c r="Z10" s="21">
        <f>INDEX('[2]Cross-Section Database'!$C$2:$V$2928,MATCH(Y10,'[2]Cross-Section Database'!$B$2:$B$2928,0),3)</f>
        <v>204.72399999999999</v>
      </c>
      <c r="AA10" s="21">
        <f>INDEX('[2]Cross-Section Database'!$C$2:$V$2928,MATCH(Y10,'[2]Cross-Section Database'!$B$2:$B$2928,0),4)</f>
        <v>166.11599999999999</v>
      </c>
      <c r="AB10" s="21">
        <f>INDEX('[2]Cross-Section Database'!$C$2:$V$2928,MATCH(Y10,'[2]Cross-Section Database'!$B$2:$B$2928,0),6)</f>
        <v>11.811</v>
      </c>
      <c r="AC10" s="21">
        <f>INDEX('[2]Cross-Section Database'!$C$2:$V$2928,MATCH(Y10,'[2]Cross-Section Database'!$B$2:$B$2928,0),5)</f>
        <v>7.238999999999999</v>
      </c>
      <c r="AD10" s="21">
        <v>610</v>
      </c>
      <c r="AE10" s="304" t="s">
        <v>498</v>
      </c>
      <c r="AF10" s="21">
        <f>INDEX('[2]Cross-Section Database'!$C$2:$V$2928,MATCH(AE10,'[2]Cross-Section Database'!$B$2:$B$2928,0),3)</f>
        <v>259.08</v>
      </c>
      <c r="AG10" s="21">
        <f>INDEX('[2]Cross-Section Database'!$C$2:$V$2928,MATCH(AE10,'[2]Cross-Section Database'!$B$2:$B$2928,0),4)</f>
        <v>146.04999999999998</v>
      </c>
      <c r="AH10" s="21">
        <f>INDEX('[2]Cross-Section Database'!$C$2:$V$2928,MATCH(AE10,'[2]Cross-Section Database'!$B$2:$B$2928,0),6)</f>
        <v>9.1439999999999984</v>
      </c>
      <c r="AI10" s="21">
        <f>INDEX('[2]Cross-Section Database'!$C$2:$V$2928,MATCH(AE10,'[2]Cross-Section Database'!$B$2:$B$2928,0),5)</f>
        <v>6.0959999999999992</v>
      </c>
      <c r="AJ10" s="21">
        <v>1194</v>
      </c>
      <c r="AK10" s="21">
        <f>INDEX('[2]Cross-Section Database'!$C$2:$V$3928,MATCH(AE10,'[2]Cross-Section Database'!$B$2:$B$3928,0),11)</f>
        <v>49115308.220799997</v>
      </c>
      <c r="AL10" s="24">
        <f>INDEX('[2]Cross-Section Database'!$C$2:$V$3928,MATCH(AE10,'[2]Cross-Section Database'!$B$2:$B$3928,0),12)</f>
        <v>426063.66399999999</v>
      </c>
      <c r="AM10" s="104">
        <v>12.7</v>
      </c>
      <c r="AN10" s="21">
        <f t="shared" si="2"/>
        <v>165.1</v>
      </c>
      <c r="AO10" s="21">
        <f t="shared" si="3"/>
        <v>279.39999999999998</v>
      </c>
      <c r="AP10" s="21">
        <f t="shared" si="7"/>
        <v>10.159999999999997</v>
      </c>
      <c r="AQ10" s="47">
        <f t="shared" si="0"/>
        <v>10.159999999999997</v>
      </c>
      <c r="AR10" s="304" t="s">
        <v>5845</v>
      </c>
      <c r="AS10" s="164" t="s">
        <v>6174</v>
      </c>
      <c r="AT10" s="21" t="s">
        <v>6174</v>
      </c>
      <c r="AU10" s="21">
        <v>19.05</v>
      </c>
      <c r="AV10" s="164">
        <v>241</v>
      </c>
      <c r="AW10" s="21">
        <f t="shared" si="4"/>
        <v>76.199999999999989</v>
      </c>
      <c r="AX10" s="21">
        <f t="shared" si="5"/>
        <v>76.199999999999989</v>
      </c>
      <c r="AY10" s="21">
        <v>0</v>
      </c>
      <c r="AZ10" s="21">
        <f t="shared" si="6"/>
        <v>88.899999999999991</v>
      </c>
      <c r="BA10" s="21">
        <f t="shared" si="1"/>
        <v>127</v>
      </c>
      <c r="BB10" s="15" t="s">
        <v>6262</v>
      </c>
      <c r="BC10" s="164" t="s">
        <v>6250</v>
      </c>
      <c r="BD10" s="164" t="s">
        <v>6250</v>
      </c>
      <c r="BE10" s="164">
        <v>2</v>
      </c>
      <c r="BF10" s="164">
        <v>4</v>
      </c>
      <c r="BG10" s="203" t="s">
        <v>5830</v>
      </c>
      <c r="BH10" s="204" t="s">
        <v>5830</v>
      </c>
      <c r="BI10" s="204" t="s">
        <v>5830</v>
      </c>
      <c r="BJ10" s="204" t="s">
        <v>5830</v>
      </c>
      <c r="BK10" s="204" t="s">
        <v>5830</v>
      </c>
      <c r="BL10" s="204" t="s">
        <v>5830</v>
      </c>
      <c r="BM10" s="204" t="s">
        <v>5830</v>
      </c>
      <c r="BN10" s="204" t="s">
        <v>5830</v>
      </c>
      <c r="BO10" s="203" t="s">
        <v>5830</v>
      </c>
      <c r="BP10" s="204" t="s">
        <v>5830</v>
      </c>
      <c r="BQ10" s="204" t="s">
        <v>5830</v>
      </c>
      <c r="BR10" s="204" t="s">
        <v>5830</v>
      </c>
      <c r="BS10" s="204" t="s">
        <v>5830</v>
      </c>
      <c r="BT10" s="204" t="s">
        <v>5830</v>
      </c>
      <c r="BU10" s="219" t="s">
        <v>5830</v>
      </c>
      <c r="BV10" s="204" t="s">
        <v>5830</v>
      </c>
      <c r="BW10" s="204" t="s">
        <v>5830</v>
      </c>
      <c r="BX10" s="204" t="s">
        <v>5830</v>
      </c>
      <c r="BY10" s="204" t="s">
        <v>5830</v>
      </c>
      <c r="BZ10" s="204" t="s">
        <v>5830</v>
      </c>
      <c r="CA10" s="219" t="s">
        <v>5830</v>
      </c>
      <c r="CB10" s="301" t="s">
        <v>4452</v>
      </c>
      <c r="CC10" s="60">
        <v>300</v>
      </c>
      <c r="CD10" s="10">
        <v>352</v>
      </c>
      <c r="CE10" s="60">
        <v>450</v>
      </c>
      <c r="CF10" s="47">
        <v>534.5</v>
      </c>
      <c r="CG10" s="67">
        <v>200000</v>
      </c>
      <c r="CH10" s="298" t="s">
        <v>4452</v>
      </c>
      <c r="CI10" s="60">
        <v>300</v>
      </c>
      <c r="CJ10" s="47">
        <v>293</v>
      </c>
      <c r="CK10" s="47">
        <v>450</v>
      </c>
      <c r="CL10" s="47">
        <v>460.22</v>
      </c>
      <c r="CM10" s="67">
        <v>200000</v>
      </c>
      <c r="CN10" s="298" t="s">
        <v>4445</v>
      </c>
      <c r="CO10" s="47">
        <v>250</v>
      </c>
      <c r="CP10" s="47">
        <v>314</v>
      </c>
      <c r="CQ10" s="47">
        <v>475</v>
      </c>
      <c r="CR10" s="47">
        <v>484.7</v>
      </c>
      <c r="CS10" s="61">
        <v>200000</v>
      </c>
      <c r="CT10" s="208" t="s">
        <v>5830</v>
      </c>
      <c r="CU10" s="209" t="s">
        <v>5830</v>
      </c>
      <c r="CV10" s="209" t="s">
        <v>5830</v>
      </c>
      <c r="CW10" s="210" t="s">
        <v>5830</v>
      </c>
      <c r="CX10" s="208" t="s">
        <v>5830</v>
      </c>
      <c r="CY10" s="209" t="s">
        <v>5830</v>
      </c>
      <c r="CZ10" s="210" t="s">
        <v>5830</v>
      </c>
      <c r="DA10" s="284" t="s">
        <v>5830</v>
      </c>
      <c r="DB10" s="164" t="s">
        <v>4446</v>
      </c>
      <c r="DC10" s="60">
        <v>640</v>
      </c>
      <c r="DD10" s="32">
        <v>730</v>
      </c>
      <c r="DE10" s="60">
        <v>800</v>
      </c>
      <c r="DF10" s="32">
        <v>940</v>
      </c>
      <c r="DG10" s="67">
        <v>200000</v>
      </c>
      <c r="DH10" s="41" t="s">
        <v>4793</v>
      </c>
      <c r="DI10" s="164" t="s">
        <v>4464</v>
      </c>
      <c r="DJ10" s="295" t="s">
        <v>4598</v>
      </c>
    </row>
    <row r="11" spans="1:114">
      <c r="A11" s="18">
        <v>6</v>
      </c>
      <c r="B11" s="314"/>
      <c r="C11" s="314"/>
      <c r="D11" s="385"/>
      <c r="E11" s="317"/>
      <c r="F11" s="314"/>
      <c r="G11" s="319"/>
      <c r="H11" s="319"/>
      <c r="I11" s="453" t="s">
        <v>4425</v>
      </c>
      <c r="J11" s="304" t="s">
        <v>4383</v>
      </c>
      <c r="K11" s="164" t="s">
        <v>5830</v>
      </c>
      <c r="L11" s="304" t="s">
        <v>4540</v>
      </c>
      <c r="M11" s="164" t="s">
        <v>4734</v>
      </c>
      <c r="N11" s="18" t="s">
        <v>4539</v>
      </c>
      <c r="O11" s="164" t="s">
        <v>4388</v>
      </c>
      <c r="P11" s="164" t="s">
        <v>4444</v>
      </c>
      <c r="Q11" s="164" t="s">
        <v>6209</v>
      </c>
      <c r="R11" s="164">
        <v>6</v>
      </c>
      <c r="S11" s="164" t="s">
        <v>4444</v>
      </c>
      <c r="T11" s="164" t="s">
        <v>5830</v>
      </c>
      <c r="U11" s="164" t="s">
        <v>6088</v>
      </c>
      <c r="V11" s="18">
        <v>6</v>
      </c>
      <c r="W11" s="232">
        <v>0</v>
      </c>
      <c r="X11" s="18">
        <v>0</v>
      </c>
      <c r="Y11" s="304" t="s">
        <v>520</v>
      </c>
      <c r="Z11" s="21">
        <f>INDEX('[2]Cross-Section Database'!$C$2:$V$2928,MATCH(Y11,'[2]Cross-Section Database'!$B$2:$B$2928,0),3)</f>
        <v>204.72399999999999</v>
      </c>
      <c r="AA11" s="21">
        <f>INDEX('[2]Cross-Section Database'!$C$2:$V$2928,MATCH(Y11,'[2]Cross-Section Database'!$B$2:$B$2928,0),4)</f>
        <v>166.11599999999999</v>
      </c>
      <c r="AB11" s="21">
        <f>INDEX('[2]Cross-Section Database'!$C$2:$V$2928,MATCH(Y11,'[2]Cross-Section Database'!$B$2:$B$2928,0),6)</f>
        <v>11.811</v>
      </c>
      <c r="AC11" s="21">
        <f>INDEX('[2]Cross-Section Database'!$C$2:$V$2928,MATCH(Y11,'[2]Cross-Section Database'!$B$2:$B$2928,0),5)</f>
        <v>7.238999999999999</v>
      </c>
      <c r="AD11" s="21">
        <v>610</v>
      </c>
      <c r="AE11" s="304" t="s">
        <v>498</v>
      </c>
      <c r="AF11" s="21">
        <f>INDEX('[2]Cross-Section Database'!$C$2:$V$2928,MATCH(AE11,'[2]Cross-Section Database'!$B$2:$B$2928,0),3)</f>
        <v>259.08</v>
      </c>
      <c r="AG11" s="21">
        <f>INDEX('[2]Cross-Section Database'!$C$2:$V$2928,MATCH(AE11,'[2]Cross-Section Database'!$B$2:$B$2928,0),4)</f>
        <v>146.04999999999998</v>
      </c>
      <c r="AH11" s="21">
        <f>INDEX('[2]Cross-Section Database'!$C$2:$V$2928,MATCH(AE11,'[2]Cross-Section Database'!$B$2:$B$2928,0),6)</f>
        <v>9.1439999999999984</v>
      </c>
      <c r="AI11" s="21">
        <f>INDEX('[2]Cross-Section Database'!$C$2:$V$2928,MATCH(AE11,'[2]Cross-Section Database'!$B$2:$B$2928,0),5)</f>
        <v>6.0959999999999992</v>
      </c>
      <c r="AJ11" s="21">
        <v>1194</v>
      </c>
      <c r="AK11" s="21">
        <f>INDEX('[2]Cross-Section Database'!$C$2:$V$3928,MATCH(AE11,'[2]Cross-Section Database'!$B$2:$B$3928,0),11)</f>
        <v>49115308.220799997</v>
      </c>
      <c r="AL11" s="24">
        <f>INDEX('[2]Cross-Section Database'!$C$2:$V$3928,MATCH(AE11,'[2]Cross-Section Database'!$B$2:$B$3928,0),12)</f>
        <v>426063.66399999999</v>
      </c>
      <c r="AM11" s="104">
        <v>9.5250000000000004</v>
      </c>
      <c r="AN11" s="21">
        <f t="shared" si="2"/>
        <v>165.1</v>
      </c>
      <c r="AO11" s="21">
        <f t="shared" si="3"/>
        <v>279.39999999999998</v>
      </c>
      <c r="AP11" s="21">
        <f t="shared" si="7"/>
        <v>10.159999999999997</v>
      </c>
      <c r="AQ11" s="47">
        <f t="shared" si="0"/>
        <v>10.159999999999997</v>
      </c>
      <c r="AR11" s="304" t="s">
        <v>5845</v>
      </c>
      <c r="AS11" s="164" t="s">
        <v>6174</v>
      </c>
      <c r="AT11" s="21" t="s">
        <v>6174</v>
      </c>
      <c r="AU11" s="21">
        <v>19.05</v>
      </c>
      <c r="AV11" s="164">
        <v>241</v>
      </c>
      <c r="AW11" s="21">
        <f t="shared" si="4"/>
        <v>76.199999999999989</v>
      </c>
      <c r="AX11" s="21">
        <f t="shared" si="5"/>
        <v>76.199999999999989</v>
      </c>
      <c r="AY11" s="21">
        <v>0</v>
      </c>
      <c r="AZ11" s="21">
        <f t="shared" si="6"/>
        <v>88.899999999999991</v>
      </c>
      <c r="BA11" s="21">
        <f t="shared" si="1"/>
        <v>127</v>
      </c>
      <c r="BB11" s="15" t="s">
        <v>6262</v>
      </c>
      <c r="BC11" s="164" t="s">
        <v>6250</v>
      </c>
      <c r="BD11" s="164" t="s">
        <v>6250</v>
      </c>
      <c r="BE11" s="164">
        <v>2</v>
      </c>
      <c r="BF11" s="164">
        <v>4</v>
      </c>
      <c r="BG11" s="203" t="s">
        <v>5830</v>
      </c>
      <c r="BH11" s="204" t="s">
        <v>5830</v>
      </c>
      <c r="BI11" s="204" t="s">
        <v>5830</v>
      </c>
      <c r="BJ11" s="204" t="s">
        <v>5830</v>
      </c>
      <c r="BK11" s="204" t="s">
        <v>5830</v>
      </c>
      <c r="BL11" s="204" t="s">
        <v>5830</v>
      </c>
      <c r="BM11" s="204" t="s">
        <v>5830</v>
      </c>
      <c r="BN11" s="204" t="s">
        <v>5830</v>
      </c>
      <c r="BO11" s="203" t="s">
        <v>5830</v>
      </c>
      <c r="BP11" s="204" t="s">
        <v>5830</v>
      </c>
      <c r="BQ11" s="204" t="s">
        <v>5830</v>
      </c>
      <c r="BR11" s="204" t="s">
        <v>5830</v>
      </c>
      <c r="BS11" s="204" t="s">
        <v>5830</v>
      </c>
      <c r="BT11" s="204" t="s">
        <v>5830</v>
      </c>
      <c r="BU11" s="219" t="s">
        <v>5830</v>
      </c>
      <c r="BV11" s="204" t="s">
        <v>5830</v>
      </c>
      <c r="BW11" s="204" t="s">
        <v>5830</v>
      </c>
      <c r="BX11" s="204" t="s">
        <v>5830</v>
      </c>
      <c r="BY11" s="204" t="s">
        <v>5830</v>
      </c>
      <c r="BZ11" s="204" t="s">
        <v>5830</v>
      </c>
      <c r="CA11" s="219" t="s">
        <v>5830</v>
      </c>
      <c r="CB11" s="301" t="s">
        <v>4452</v>
      </c>
      <c r="CC11" s="60">
        <v>300</v>
      </c>
      <c r="CD11" s="10">
        <v>352</v>
      </c>
      <c r="CE11" s="60">
        <v>450</v>
      </c>
      <c r="CF11" s="47">
        <v>534.5</v>
      </c>
      <c r="CG11" s="67">
        <v>200000</v>
      </c>
      <c r="CH11" s="298" t="s">
        <v>4452</v>
      </c>
      <c r="CI11" s="60">
        <v>300</v>
      </c>
      <c r="CJ11" s="47">
        <v>293</v>
      </c>
      <c r="CK11" s="47">
        <v>450</v>
      </c>
      <c r="CL11" s="47">
        <v>460.22</v>
      </c>
      <c r="CM11" s="67">
        <v>200000</v>
      </c>
      <c r="CN11" s="298" t="s">
        <v>4445</v>
      </c>
      <c r="CO11" s="47">
        <v>250</v>
      </c>
      <c r="CP11" s="47">
        <v>313.7</v>
      </c>
      <c r="CQ11" s="47">
        <v>475</v>
      </c>
      <c r="CR11" s="47">
        <v>472.29</v>
      </c>
      <c r="CS11" s="61">
        <v>200000</v>
      </c>
      <c r="CT11" s="208" t="s">
        <v>5830</v>
      </c>
      <c r="CU11" s="209" t="s">
        <v>5830</v>
      </c>
      <c r="CV11" s="209" t="s">
        <v>5830</v>
      </c>
      <c r="CW11" s="210" t="s">
        <v>5830</v>
      </c>
      <c r="CX11" s="208" t="s">
        <v>5830</v>
      </c>
      <c r="CY11" s="209" t="s">
        <v>5830</v>
      </c>
      <c r="CZ11" s="210" t="s">
        <v>5830</v>
      </c>
      <c r="DA11" s="284" t="s">
        <v>5830</v>
      </c>
      <c r="DB11" s="164" t="s">
        <v>4446</v>
      </c>
      <c r="DC11" s="60">
        <v>640</v>
      </c>
      <c r="DD11" s="32">
        <v>730</v>
      </c>
      <c r="DE11" s="60">
        <v>800</v>
      </c>
      <c r="DF11" s="32">
        <v>940</v>
      </c>
      <c r="DG11" s="67">
        <v>200000</v>
      </c>
      <c r="DH11" s="41" t="s">
        <v>4813</v>
      </c>
      <c r="DI11" s="164" t="s">
        <v>4464</v>
      </c>
      <c r="DJ11" s="295" t="s">
        <v>4598</v>
      </c>
    </row>
    <row r="12" spans="1:114">
      <c r="A12" s="18">
        <v>7</v>
      </c>
      <c r="B12" s="314"/>
      <c r="C12" s="314"/>
      <c r="D12" s="385"/>
      <c r="E12" s="317"/>
      <c r="F12" s="314"/>
      <c r="G12" s="319"/>
      <c r="H12" s="319"/>
      <c r="I12" s="453" t="s">
        <v>4426</v>
      </c>
      <c r="J12" s="304" t="s">
        <v>4383</v>
      </c>
      <c r="K12" s="164" t="s">
        <v>5830</v>
      </c>
      <c r="L12" s="304" t="s">
        <v>4540</v>
      </c>
      <c r="M12" s="164" t="s">
        <v>4734</v>
      </c>
      <c r="N12" s="18" t="s">
        <v>4539</v>
      </c>
      <c r="O12" s="164" t="s">
        <v>4388</v>
      </c>
      <c r="P12" s="164" t="s">
        <v>4444</v>
      </c>
      <c r="Q12" s="164" t="s">
        <v>6209</v>
      </c>
      <c r="R12" s="164">
        <v>6</v>
      </c>
      <c r="S12" s="164" t="s">
        <v>4444</v>
      </c>
      <c r="T12" s="164" t="s">
        <v>5830</v>
      </c>
      <c r="U12" s="164" t="s">
        <v>6088</v>
      </c>
      <c r="V12" s="18">
        <v>6</v>
      </c>
      <c r="W12" s="232">
        <v>0</v>
      </c>
      <c r="X12" s="18">
        <v>0</v>
      </c>
      <c r="Y12" s="304" t="s">
        <v>520</v>
      </c>
      <c r="Z12" s="21">
        <f>INDEX('[2]Cross-Section Database'!$C$2:$V$2928,MATCH(Y12,'[2]Cross-Section Database'!$B$2:$B$2928,0),3)</f>
        <v>204.72399999999999</v>
      </c>
      <c r="AA12" s="21">
        <f>INDEX('[2]Cross-Section Database'!$C$2:$V$2928,MATCH(Y12,'[2]Cross-Section Database'!$B$2:$B$2928,0),4)</f>
        <v>166.11599999999999</v>
      </c>
      <c r="AB12" s="21">
        <f>INDEX('[2]Cross-Section Database'!$C$2:$V$2928,MATCH(Y12,'[2]Cross-Section Database'!$B$2:$B$2928,0),6)</f>
        <v>11.811</v>
      </c>
      <c r="AC12" s="21">
        <f>INDEX('[2]Cross-Section Database'!$C$2:$V$2928,MATCH(Y12,'[2]Cross-Section Database'!$B$2:$B$2928,0),5)</f>
        <v>7.238999999999999</v>
      </c>
      <c r="AD12" s="21">
        <v>610</v>
      </c>
      <c r="AE12" s="304" t="s">
        <v>498</v>
      </c>
      <c r="AF12" s="21">
        <f>INDEX('[2]Cross-Section Database'!$C$2:$V$2928,MATCH(AE12,'[2]Cross-Section Database'!$B$2:$B$2928,0),3)</f>
        <v>259.08</v>
      </c>
      <c r="AG12" s="21">
        <f>INDEX('[2]Cross-Section Database'!$C$2:$V$2928,MATCH(AE12,'[2]Cross-Section Database'!$B$2:$B$2928,0),4)</f>
        <v>146.04999999999998</v>
      </c>
      <c r="AH12" s="21">
        <f>INDEX('[2]Cross-Section Database'!$C$2:$V$2928,MATCH(AE12,'[2]Cross-Section Database'!$B$2:$B$2928,0),6)</f>
        <v>9.1439999999999984</v>
      </c>
      <c r="AI12" s="21">
        <f>INDEX('[2]Cross-Section Database'!$C$2:$V$2928,MATCH(AE12,'[2]Cross-Section Database'!$B$2:$B$2928,0),5)</f>
        <v>6.0959999999999992</v>
      </c>
      <c r="AJ12" s="21">
        <v>1194</v>
      </c>
      <c r="AK12" s="21">
        <f>INDEX('[2]Cross-Section Database'!$C$2:$V$3928,MATCH(AE12,'[2]Cross-Section Database'!$B$2:$B$3928,0),11)</f>
        <v>49115308.220799997</v>
      </c>
      <c r="AL12" s="24">
        <f>INDEX('[2]Cross-Section Database'!$C$2:$V$3928,MATCH(AE12,'[2]Cross-Section Database'!$B$2:$B$3928,0),12)</f>
        <v>426063.66399999999</v>
      </c>
      <c r="AM12" s="104">
        <v>6.35</v>
      </c>
      <c r="AN12" s="21">
        <f t="shared" si="2"/>
        <v>165.1</v>
      </c>
      <c r="AO12" s="21">
        <f t="shared" si="3"/>
        <v>279.39999999999998</v>
      </c>
      <c r="AP12" s="21">
        <f t="shared" si="7"/>
        <v>10.159999999999997</v>
      </c>
      <c r="AQ12" s="47">
        <f t="shared" si="0"/>
        <v>10.159999999999997</v>
      </c>
      <c r="AR12" s="304" t="s">
        <v>5845</v>
      </c>
      <c r="AS12" s="164" t="s">
        <v>6174</v>
      </c>
      <c r="AT12" s="21" t="s">
        <v>6174</v>
      </c>
      <c r="AU12" s="21">
        <v>19.05</v>
      </c>
      <c r="AV12" s="164">
        <v>241</v>
      </c>
      <c r="AW12" s="21">
        <f t="shared" si="4"/>
        <v>76.199999999999989</v>
      </c>
      <c r="AX12" s="21">
        <f t="shared" si="5"/>
        <v>76.199999999999989</v>
      </c>
      <c r="AY12" s="21">
        <v>0</v>
      </c>
      <c r="AZ12" s="21">
        <f t="shared" si="6"/>
        <v>88.899999999999991</v>
      </c>
      <c r="BA12" s="21">
        <f t="shared" si="1"/>
        <v>127</v>
      </c>
      <c r="BB12" s="15" t="s">
        <v>6262</v>
      </c>
      <c r="BC12" s="164" t="s">
        <v>6250</v>
      </c>
      <c r="BD12" s="164" t="s">
        <v>6250</v>
      </c>
      <c r="BE12" s="164">
        <v>2</v>
      </c>
      <c r="BF12" s="164">
        <v>4</v>
      </c>
      <c r="BG12" s="203" t="s">
        <v>5830</v>
      </c>
      <c r="BH12" s="204" t="s">
        <v>5830</v>
      </c>
      <c r="BI12" s="204" t="s">
        <v>5830</v>
      </c>
      <c r="BJ12" s="204" t="s">
        <v>5830</v>
      </c>
      <c r="BK12" s="204" t="s">
        <v>5830</v>
      </c>
      <c r="BL12" s="204" t="s">
        <v>5830</v>
      </c>
      <c r="BM12" s="204" t="s">
        <v>5830</v>
      </c>
      <c r="BN12" s="204" t="s">
        <v>5830</v>
      </c>
      <c r="BO12" s="203" t="s">
        <v>5830</v>
      </c>
      <c r="BP12" s="204" t="s">
        <v>5830</v>
      </c>
      <c r="BQ12" s="204" t="s">
        <v>5830</v>
      </c>
      <c r="BR12" s="204" t="s">
        <v>5830</v>
      </c>
      <c r="BS12" s="204" t="s">
        <v>5830</v>
      </c>
      <c r="BT12" s="204" t="s">
        <v>5830</v>
      </c>
      <c r="BU12" s="219" t="s">
        <v>5830</v>
      </c>
      <c r="BV12" s="204" t="s">
        <v>5830</v>
      </c>
      <c r="BW12" s="204" t="s">
        <v>5830</v>
      </c>
      <c r="BX12" s="204" t="s">
        <v>5830</v>
      </c>
      <c r="BY12" s="204" t="s">
        <v>5830</v>
      </c>
      <c r="BZ12" s="204" t="s">
        <v>5830</v>
      </c>
      <c r="CA12" s="219" t="s">
        <v>5830</v>
      </c>
      <c r="CB12" s="301" t="s">
        <v>4452</v>
      </c>
      <c r="CC12" s="60">
        <v>300</v>
      </c>
      <c r="CD12" s="10">
        <v>352</v>
      </c>
      <c r="CE12" s="60">
        <v>450</v>
      </c>
      <c r="CF12" s="47">
        <v>534.5</v>
      </c>
      <c r="CG12" s="67">
        <v>200000</v>
      </c>
      <c r="CH12" s="298" t="s">
        <v>4452</v>
      </c>
      <c r="CI12" s="60">
        <v>300</v>
      </c>
      <c r="CJ12" s="47">
        <v>293</v>
      </c>
      <c r="CK12" s="47">
        <v>450</v>
      </c>
      <c r="CL12" s="47">
        <v>460.22</v>
      </c>
      <c r="CM12" s="67">
        <v>200000</v>
      </c>
      <c r="CN12" s="298" t="s">
        <v>4445</v>
      </c>
      <c r="CO12" s="47">
        <v>250</v>
      </c>
      <c r="CP12" s="47">
        <v>321</v>
      </c>
      <c r="CQ12" s="47">
        <v>475</v>
      </c>
      <c r="CR12" s="47">
        <v>490.90600000000001</v>
      </c>
      <c r="CS12" s="61">
        <v>200000</v>
      </c>
      <c r="CT12" s="208" t="s">
        <v>5830</v>
      </c>
      <c r="CU12" s="209" t="s">
        <v>5830</v>
      </c>
      <c r="CV12" s="209" t="s">
        <v>5830</v>
      </c>
      <c r="CW12" s="210" t="s">
        <v>5830</v>
      </c>
      <c r="CX12" s="208" t="s">
        <v>5830</v>
      </c>
      <c r="CY12" s="209" t="s">
        <v>5830</v>
      </c>
      <c r="CZ12" s="210" t="s">
        <v>5830</v>
      </c>
      <c r="DA12" s="284" t="s">
        <v>5830</v>
      </c>
      <c r="DB12" s="164" t="s">
        <v>4446</v>
      </c>
      <c r="DC12" s="60">
        <v>640</v>
      </c>
      <c r="DD12" s="32">
        <v>730</v>
      </c>
      <c r="DE12" s="60">
        <v>800</v>
      </c>
      <c r="DF12" s="32">
        <v>940</v>
      </c>
      <c r="DG12" s="67">
        <v>200000</v>
      </c>
      <c r="DH12" s="41" t="s">
        <v>4803</v>
      </c>
      <c r="DI12" s="164" t="s">
        <v>4464</v>
      </c>
      <c r="DJ12" s="295" t="s">
        <v>4598</v>
      </c>
    </row>
    <row r="13" spans="1:114">
      <c r="A13" s="18">
        <v>8</v>
      </c>
      <c r="B13" s="314"/>
      <c r="C13" s="314"/>
      <c r="D13" s="385"/>
      <c r="E13" s="317"/>
      <c r="F13" s="314"/>
      <c r="G13" s="319"/>
      <c r="H13" s="319"/>
      <c r="I13" s="453" t="s">
        <v>4427</v>
      </c>
      <c r="J13" s="304" t="s">
        <v>4383</v>
      </c>
      <c r="K13" s="164" t="s">
        <v>5830</v>
      </c>
      <c r="L13" s="304" t="s">
        <v>4540</v>
      </c>
      <c r="M13" s="164" t="s">
        <v>4734</v>
      </c>
      <c r="N13" s="18" t="s">
        <v>4539</v>
      </c>
      <c r="O13" s="164" t="s">
        <v>4388</v>
      </c>
      <c r="P13" s="164" t="s">
        <v>4444</v>
      </c>
      <c r="Q13" s="164" t="s">
        <v>6209</v>
      </c>
      <c r="R13" s="164">
        <v>10</v>
      </c>
      <c r="S13" s="164" t="s">
        <v>4444</v>
      </c>
      <c r="T13" s="164" t="s">
        <v>5830</v>
      </c>
      <c r="U13" s="164" t="s">
        <v>6088</v>
      </c>
      <c r="V13" s="18">
        <v>6</v>
      </c>
      <c r="W13" s="232">
        <v>0</v>
      </c>
      <c r="X13" s="18">
        <v>0</v>
      </c>
      <c r="Y13" s="304" t="s">
        <v>520</v>
      </c>
      <c r="Z13" s="21">
        <f>INDEX('[2]Cross-Section Database'!$C$2:$V$2928,MATCH(Y13,'[2]Cross-Section Database'!$B$2:$B$2928,0),3)</f>
        <v>204.72399999999999</v>
      </c>
      <c r="AA13" s="21">
        <f>INDEX('[2]Cross-Section Database'!$C$2:$V$2928,MATCH(Y13,'[2]Cross-Section Database'!$B$2:$B$2928,0),4)</f>
        <v>166.11599999999999</v>
      </c>
      <c r="AB13" s="21">
        <f>INDEX('[2]Cross-Section Database'!$C$2:$V$2928,MATCH(Y13,'[2]Cross-Section Database'!$B$2:$B$2928,0),6)</f>
        <v>11.811</v>
      </c>
      <c r="AC13" s="21">
        <f>INDEX('[2]Cross-Section Database'!$C$2:$V$2928,MATCH(Y13,'[2]Cross-Section Database'!$B$2:$B$2928,0),5)</f>
        <v>7.238999999999999</v>
      </c>
      <c r="AD13" s="21">
        <v>610</v>
      </c>
      <c r="AE13" s="304" t="s">
        <v>498</v>
      </c>
      <c r="AF13" s="21">
        <f>INDEX('[2]Cross-Section Database'!$C$2:$V$2928,MATCH(AE13,'[2]Cross-Section Database'!$B$2:$B$2928,0),3)</f>
        <v>259.08</v>
      </c>
      <c r="AG13" s="21">
        <f>INDEX('[2]Cross-Section Database'!$C$2:$V$2928,MATCH(AE13,'[2]Cross-Section Database'!$B$2:$B$2928,0),4)</f>
        <v>146.04999999999998</v>
      </c>
      <c r="AH13" s="21">
        <f>INDEX('[2]Cross-Section Database'!$C$2:$V$2928,MATCH(AE13,'[2]Cross-Section Database'!$B$2:$B$2928,0),6)</f>
        <v>9.1439999999999984</v>
      </c>
      <c r="AI13" s="21">
        <f>INDEX('[2]Cross-Section Database'!$C$2:$V$2928,MATCH(AE13,'[2]Cross-Section Database'!$B$2:$B$2928,0),5)</f>
        <v>6.0959999999999992</v>
      </c>
      <c r="AJ13" s="21">
        <v>1194</v>
      </c>
      <c r="AK13" s="21">
        <f>INDEX('[2]Cross-Section Database'!$C$2:$V$3928,MATCH(AE13,'[2]Cross-Section Database'!$B$2:$B$3928,0),11)</f>
        <v>49115308.220799997</v>
      </c>
      <c r="AL13" s="24">
        <f>INDEX('[2]Cross-Section Database'!$C$2:$V$3928,MATCH(AE13,'[2]Cross-Section Database'!$B$2:$B$3928,0),12)</f>
        <v>426063.66399999999</v>
      </c>
      <c r="AM13" s="104">
        <v>6.35</v>
      </c>
      <c r="AN13" s="21">
        <f t="shared" si="2"/>
        <v>165.1</v>
      </c>
      <c r="AO13" s="21">
        <f t="shared" si="3"/>
        <v>279.39999999999998</v>
      </c>
      <c r="AP13" s="21">
        <f t="shared" si="7"/>
        <v>10.159999999999997</v>
      </c>
      <c r="AQ13" s="47">
        <f t="shared" si="0"/>
        <v>10.159999999999997</v>
      </c>
      <c r="AR13" s="304" t="s">
        <v>5845</v>
      </c>
      <c r="AS13" s="164" t="s">
        <v>6174</v>
      </c>
      <c r="AT13" s="21" t="s">
        <v>6174</v>
      </c>
      <c r="AU13" s="21">
        <v>19.05</v>
      </c>
      <c r="AV13" s="164">
        <v>241</v>
      </c>
      <c r="AW13" s="21">
        <f t="shared" si="4"/>
        <v>76.199999999999989</v>
      </c>
      <c r="AX13" s="21">
        <f t="shared" si="5"/>
        <v>76.199999999999989</v>
      </c>
      <c r="AY13" s="21">
        <v>0</v>
      </c>
      <c r="AZ13" s="21">
        <f t="shared" si="6"/>
        <v>88.899999999999991</v>
      </c>
      <c r="BA13" s="21">
        <f t="shared" si="1"/>
        <v>127</v>
      </c>
      <c r="BB13" s="15" t="s">
        <v>6262</v>
      </c>
      <c r="BC13" s="164" t="s">
        <v>6250</v>
      </c>
      <c r="BD13" s="164" t="s">
        <v>6250</v>
      </c>
      <c r="BE13" s="164">
        <v>2</v>
      </c>
      <c r="BF13" s="164">
        <v>4</v>
      </c>
      <c r="BG13" s="203" t="s">
        <v>5830</v>
      </c>
      <c r="BH13" s="204" t="s">
        <v>5830</v>
      </c>
      <c r="BI13" s="204" t="s">
        <v>5830</v>
      </c>
      <c r="BJ13" s="204" t="s">
        <v>5830</v>
      </c>
      <c r="BK13" s="204" t="s">
        <v>5830</v>
      </c>
      <c r="BL13" s="204" t="s">
        <v>5830</v>
      </c>
      <c r="BM13" s="204" t="s">
        <v>5830</v>
      </c>
      <c r="BN13" s="204" t="s">
        <v>5830</v>
      </c>
      <c r="BO13" s="203" t="s">
        <v>5830</v>
      </c>
      <c r="BP13" s="204" t="s">
        <v>5830</v>
      </c>
      <c r="BQ13" s="204" t="s">
        <v>5830</v>
      </c>
      <c r="BR13" s="204" t="s">
        <v>5830</v>
      </c>
      <c r="BS13" s="204" t="s">
        <v>5830</v>
      </c>
      <c r="BT13" s="204" t="s">
        <v>5830</v>
      </c>
      <c r="BU13" s="219" t="s">
        <v>5830</v>
      </c>
      <c r="BV13" s="204" t="s">
        <v>5830</v>
      </c>
      <c r="BW13" s="204" t="s">
        <v>5830</v>
      </c>
      <c r="BX13" s="204" t="s">
        <v>5830</v>
      </c>
      <c r="BY13" s="204" t="s">
        <v>5830</v>
      </c>
      <c r="BZ13" s="204" t="s">
        <v>5830</v>
      </c>
      <c r="CA13" s="219" t="s">
        <v>5830</v>
      </c>
      <c r="CB13" s="301" t="s">
        <v>4452</v>
      </c>
      <c r="CC13" s="60">
        <v>300</v>
      </c>
      <c r="CD13" s="10">
        <v>352</v>
      </c>
      <c r="CE13" s="60">
        <v>450</v>
      </c>
      <c r="CF13" s="47">
        <v>534.5</v>
      </c>
      <c r="CG13" s="67">
        <v>200000</v>
      </c>
      <c r="CH13" s="298" t="s">
        <v>4452</v>
      </c>
      <c r="CI13" s="60">
        <v>300</v>
      </c>
      <c r="CJ13" s="47">
        <v>293</v>
      </c>
      <c r="CK13" s="47">
        <v>450</v>
      </c>
      <c r="CL13" s="47">
        <v>460.22</v>
      </c>
      <c r="CM13" s="67">
        <v>200000</v>
      </c>
      <c r="CN13" s="298" t="s">
        <v>4445</v>
      </c>
      <c r="CO13" s="47">
        <v>250</v>
      </c>
      <c r="CP13" s="47">
        <v>320.60000000000002</v>
      </c>
      <c r="CQ13" s="47">
        <v>475</v>
      </c>
      <c r="CR13" s="47">
        <v>490.90600000000001</v>
      </c>
      <c r="CS13" s="61">
        <v>200000</v>
      </c>
      <c r="CT13" s="208" t="s">
        <v>5830</v>
      </c>
      <c r="CU13" s="209" t="s">
        <v>5830</v>
      </c>
      <c r="CV13" s="209" t="s">
        <v>5830</v>
      </c>
      <c r="CW13" s="210" t="s">
        <v>5830</v>
      </c>
      <c r="CX13" s="208" t="s">
        <v>5830</v>
      </c>
      <c r="CY13" s="209" t="s">
        <v>5830</v>
      </c>
      <c r="CZ13" s="210" t="s">
        <v>5830</v>
      </c>
      <c r="DA13" s="284" t="s">
        <v>5830</v>
      </c>
      <c r="DB13" s="164" t="s">
        <v>4446</v>
      </c>
      <c r="DC13" s="60">
        <v>640</v>
      </c>
      <c r="DD13" s="32">
        <v>730</v>
      </c>
      <c r="DE13" s="60">
        <v>800</v>
      </c>
      <c r="DF13" s="32">
        <v>940</v>
      </c>
      <c r="DG13" s="67">
        <v>200000</v>
      </c>
      <c r="DH13" s="41" t="s">
        <v>4803</v>
      </c>
      <c r="DI13" s="164" t="s">
        <v>4464</v>
      </c>
      <c r="DJ13" s="295" t="s">
        <v>4598</v>
      </c>
    </row>
    <row r="14" spans="1:114">
      <c r="A14" s="18">
        <v>9</v>
      </c>
      <c r="B14" s="314"/>
      <c r="C14" s="314"/>
      <c r="D14" s="385"/>
      <c r="E14" s="317"/>
      <c r="F14" s="314"/>
      <c r="G14" s="319"/>
      <c r="H14" s="319"/>
      <c r="I14" s="453" t="s">
        <v>4428</v>
      </c>
      <c r="J14" s="304" t="s">
        <v>4383</v>
      </c>
      <c r="K14" s="164" t="s">
        <v>5830</v>
      </c>
      <c r="L14" s="304" t="s">
        <v>4540</v>
      </c>
      <c r="M14" s="164" t="s">
        <v>4734</v>
      </c>
      <c r="N14" s="18" t="s">
        <v>4539</v>
      </c>
      <c r="O14" s="164" t="s">
        <v>4388</v>
      </c>
      <c r="P14" s="164" t="s">
        <v>4444</v>
      </c>
      <c r="Q14" s="164" t="s">
        <v>4388</v>
      </c>
      <c r="R14" s="164" t="s">
        <v>5830</v>
      </c>
      <c r="S14" s="164" t="s">
        <v>4444</v>
      </c>
      <c r="T14" s="164" t="s">
        <v>5830</v>
      </c>
      <c r="U14" s="164" t="s">
        <v>6088</v>
      </c>
      <c r="V14" s="18">
        <v>6</v>
      </c>
      <c r="W14" s="232">
        <v>0</v>
      </c>
      <c r="X14" s="18">
        <v>0</v>
      </c>
      <c r="Y14" s="304" t="s">
        <v>520</v>
      </c>
      <c r="Z14" s="21">
        <f>INDEX('[2]Cross-Section Database'!$C$2:$V$2928,MATCH(Y14,'[2]Cross-Section Database'!$B$2:$B$2928,0),3)</f>
        <v>204.72399999999999</v>
      </c>
      <c r="AA14" s="21">
        <f>INDEX('[2]Cross-Section Database'!$C$2:$V$2928,MATCH(Y14,'[2]Cross-Section Database'!$B$2:$B$2928,0),4)</f>
        <v>166.11599999999999</v>
      </c>
      <c r="AB14" s="21">
        <f>INDEX('[2]Cross-Section Database'!$C$2:$V$2928,MATCH(Y14,'[2]Cross-Section Database'!$B$2:$B$2928,0),6)</f>
        <v>11.811</v>
      </c>
      <c r="AC14" s="21">
        <f>INDEX('[2]Cross-Section Database'!$C$2:$V$2928,MATCH(Y14,'[2]Cross-Section Database'!$B$2:$B$2928,0),5)</f>
        <v>7.238999999999999</v>
      </c>
      <c r="AD14" s="21">
        <v>610</v>
      </c>
      <c r="AE14" s="304" t="s">
        <v>498</v>
      </c>
      <c r="AF14" s="21">
        <f>INDEX('[2]Cross-Section Database'!$C$2:$V$2928,MATCH(AE14,'[2]Cross-Section Database'!$B$2:$B$2928,0),3)</f>
        <v>259.08</v>
      </c>
      <c r="AG14" s="21">
        <f>INDEX('[2]Cross-Section Database'!$C$2:$V$2928,MATCH(AE14,'[2]Cross-Section Database'!$B$2:$B$2928,0),4)</f>
        <v>146.04999999999998</v>
      </c>
      <c r="AH14" s="21">
        <f>INDEX('[2]Cross-Section Database'!$C$2:$V$2928,MATCH(AE14,'[2]Cross-Section Database'!$B$2:$B$2928,0),6)</f>
        <v>9.1439999999999984</v>
      </c>
      <c r="AI14" s="21">
        <f>INDEX('[2]Cross-Section Database'!$C$2:$V$2928,MATCH(AE14,'[2]Cross-Section Database'!$B$2:$B$2928,0),5)</f>
        <v>6.0959999999999992</v>
      </c>
      <c r="AJ14" s="21">
        <v>1194</v>
      </c>
      <c r="AK14" s="21">
        <f>INDEX('[2]Cross-Section Database'!$C$2:$V$3928,MATCH(AE14,'[2]Cross-Section Database'!$B$2:$B$3928,0),11)</f>
        <v>49115308.220799997</v>
      </c>
      <c r="AL14" s="24">
        <f>INDEX('[2]Cross-Section Database'!$C$2:$V$3928,MATCH(AE14,'[2]Cross-Section Database'!$B$2:$B$3928,0),12)</f>
        <v>426063.66399999999</v>
      </c>
      <c r="AM14" s="104">
        <v>19.05</v>
      </c>
      <c r="AN14" s="21">
        <f t="shared" si="2"/>
        <v>165.1</v>
      </c>
      <c r="AO14" s="21">
        <f t="shared" si="3"/>
        <v>279.39999999999998</v>
      </c>
      <c r="AP14" s="21">
        <f t="shared" si="7"/>
        <v>10.159999999999997</v>
      </c>
      <c r="AQ14" s="47">
        <f t="shared" si="0"/>
        <v>10.159999999999997</v>
      </c>
      <c r="AR14" s="304" t="s">
        <v>5845</v>
      </c>
      <c r="AS14" s="164" t="s">
        <v>6174</v>
      </c>
      <c r="AT14" s="21" t="s">
        <v>6174</v>
      </c>
      <c r="AU14" s="21">
        <v>19.05</v>
      </c>
      <c r="AV14" s="164">
        <v>241</v>
      </c>
      <c r="AW14" s="21">
        <f t="shared" si="4"/>
        <v>76.199999999999989</v>
      </c>
      <c r="AX14" s="21">
        <f t="shared" si="5"/>
        <v>76.199999999999989</v>
      </c>
      <c r="AY14" s="21">
        <v>0</v>
      </c>
      <c r="AZ14" s="21">
        <f t="shared" si="6"/>
        <v>88.899999999999991</v>
      </c>
      <c r="BA14" s="21">
        <f t="shared" si="1"/>
        <v>127</v>
      </c>
      <c r="BB14" s="15" t="s">
        <v>6262</v>
      </c>
      <c r="BC14" s="164" t="s">
        <v>6250</v>
      </c>
      <c r="BD14" s="164" t="s">
        <v>6250</v>
      </c>
      <c r="BE14" s="164">
        <v>2</v>
      </c>
      <c r="BF14" s="164">
        <v>4</v>
      </c>
      <c r="BG14" s="203" t="s">
        <v>5830</v>
      </c>
      <c r="BH14" s="204" t="s">
        <v>5830</v>
      </c>
      <c r="BI14" s="204" t="s">
        <v>5830</v>
      </c>
      <c r="BJ14" s="204" t="s">
        <v>5830</v>
      </c>
      <c r="BK14" s="204" t="s">
        <v>5830</v>
      </c>
      <c r="BL14" s="204" t="s">
        <v>5830</v>
      </c>
      <c r="BM14" s="204" t="s">
        <v>5830</v>
      </c>
      <c r="BN14" s="204" t="s">
        <v>5830</v>
      </c>
      <c r="BO14" s="203" t="s">
        <v>5830</v>
      </c>
      <c r="BP14" s="204" t="s">
        <v>5830</v>
      </c>
      <c r="BQ14" s="204" t="s">
        <v>5830</v>
      </c>
      <c r="BR14" s="204" t="s">
        <v>5830</v>
      </c>
      <c r="BS14" s="204" t="s">
        <v>5830</v>
      </c>
      <c r="BT14" s="204" t="s">
        <v>5830</v>
      </c>
      <c r="BU14" s="219" t="s">
        <v>5830</v>
      </c>
      <c r="BV14" s="204" t="s">
        <v>5830</v>
      </c>
      <c r="BW14" s="204" t="s">
        <v>5830</v>
      </c>
      <c r="BX14" s="204" t="s">
        <v>5830</v>
      </c>
      <c r="BY14" s="204" t="s">
        <v>5830</v>
      </c>
      <c r="BZ14" s="204" t="s">
        <v>5830</v>
      </c>
      <c r="CA14" s="219" t="s">
        <v>5830</v>
      </c>
      <c r="CB14" s="301" t="s">
        <v>4452</v>
      </c>
      <c r="CC14" s="60">
        <v>300</v>
      </c>
      <c r="CD14" s="10">
        <v>334</v>
      </c>
      <c r="CE14" s="60">
        <v>450</v>
      </c>
      <c r="CF14" s="47">
        <v>522</v>
      </c>
      <c r="CG14" s="67">
        <v>200000</v>
      </c>
      <c r="CH14" s="298" t="s">
        <v>4452</v>
      </c>
      <c r="CI14" s="60">
        <v>300</v>
      </c>
      <c r="CJ14" s="47">
        <v>313.5</v>
      </c>
      <c r="CK14" s="47">
        <v>450</v>
      </c>
      <c r="CL14" s="47">
        <v>479</v>
      </c>
      <c r="CM14" s="67">
        <v>200000</v>
      </c>
      <c r="CN14" s="298" t="s">
        <v>4445</v>
      </c>
      <c r="CO14" s="47">
        <v>250</v>
      </c>
      <c r="CP14" s="47">
        <v>220.6</v>
      </c>
      <c r="CQ14" s="47">
        <v>475</v>
      </c>
      <c r="CR14" s="47">
        <v>403.34</v>
      </c>
      <c r="CS14" s="61">
        <v>200000</v>
      </c>
      <c r="CT14" s="208" t="s">
        <v>5830</v>
      </c>
      <c r="CU14" s="209" t="s">
        <v>5830</v>
      </c>
      <c r="CV14" s="209" t="s">
        <v>5830</v>
      </c>
      <c r="CW14" s="210" t="s">
        <v>5830</v>
      </c>
      <c r="CX14" s="208" t="s">
        <v>5830</v>
      </c>
      <c r="CY14" s="209" t="s">
        <v>5830</v>
      </c>
      <c r="CZ14" s="210" t="s">
        <v>5830</v>
      </c>
      <c r="DA14" s="284" t="s">
        <v>5830</v>
      </c>
      <c r="DB14" s="164" t="s">
        <v>4446</v>
      </c>
      <c r="DC14" s="60">
        <v>640</v>
      </c>
      <c r="DD14" s="32">
        <v>730</v>
      </c>
      <c r="DE14" s="60">
        <v>800</v>
      </c>
      <c r="DF14" s="32">
        <v>940</v>
      </c>
      <c r="DG14" s="67">
        <v>200000</v>
      </c>
      <c r="DH14" s="41" t="s">
        <v>4814</v>
      </c>
      <c r="DI14" s="164" t="s">
        <v>4464</v>
      </c>
      <c r="DJ14" s="295" t="s">
        <v>4598</v>
      </c>
    </row>
    <row r="15" spans="1:114">
      <c r="A15" s="18">
        <v>10</v>
      </c>
      <c r="B15" s="314"/>
      <c r="C15" s="314"/>
      <c r="D15" s="385"/>
      <c r="E15" s="317"/>
      <c r="F15" s="314"/>
      <c r="G15" s="319"/>
      <c r="H15" s="319"/>
      <c r="I15" s="453" t="s">
        <v>4429</v>
      </c>
      <c r="J15" s="304" t="s">
        <v>4383</v>
      </c>
      <c r="K15" s="164" t="s">
        <v>5830</v>
      </c>
      <c r="L15" s="304" t="s">
        <v>4540</v>
      </c>
      <c r="M15" s="164" t="s">
        <v>4734</v>
      </c>
      <c r="N15" s="18" t="s">
        <v>4539</v>
      </c>
      <c r="O15" s="164" t="s">
        <v>4388</v>
      </c>
      <c r="P15" s="164" t="s">
        <v>4444</v>
      </c>
      <c r="Q15" s="164" t="s">
        <v>6209</v>
      </c>
      <c r="R15" s="164">
        <v>10</v>
      </c>
      <c r="S15" s="164" t="s">
        <v>4444</v>
      </c>
      <c r="T15" s="164" t="s">
        <v>5830</v>
      </c>
      <c r="U15" s="164" t="s">
        <v>6088</v>
      </c>
      <c r="V15" s="18">
        <v>6</v>
      </c>
      <c r="W15" s="232">
        <v>0</v>
      </c>
      <c r="X15" s="18">
        <v>0</v>
      </c>
      <c r="Y15" s="304" t="s">
        <v>520</v>
      </c>
      <c r="Z15" s="21">
        <f>INDEX('[2]Cross-Section Database'!$C$2:$V$2928,MATCH(Y15,'[2]Cross-Section Database'!$B$2:$B$2928,0),3)</f>
        <v>204.72399999999999</v>
      </c>
      <c r="AA15" s="21">
        <f>INDEX('[2]Cross-Section Database'!$C$2:$V$2928,MATCH(Y15,'[2]Cross-Section Database'!$B$2:$B$2928,0),4)</f>
        <v>166.11599999999999</v>
      </c>
      <c r="AB15" s="21">
        <f>INDEX('[2]Cross-Section Database'!$C$2:$V$2928,MATCH(Y15,'[2]Cross-Section Database'!$B$2:$B$2928,0),6)</f>
        <v>11.811</v>
      </c>
      <c r="AC15" s="21">
        <f>INDEX('[2]Cross-Section Database'!$C$2:$V$2928,MATCH(Y15,'[2]Cross-Section Database'!$B$2:$B$2928,0),5)</f>
        <v>7.238999999999999</v>
      </c>
      <c r="AD15" s="21">
        <v>610</v>
      </c>
      <c r="AE15" s="304" t="s">
        <v>498</v>
      </c>
      <c r="AF15" s="21">
        <f>INDEX('[2]Cross-Section Database'!$C$2:$V$2928,MATCH(AE15,'[2]Cross-Section Database'!$B$2:$B$2928,0),3)</f>
        <v>259.08</v>
      </c>
      <c r="AG15" s="21">
        <f>INDEX('[2]Cross-Section Database'!$C$2:$V$2928,MATCH(AE15,'[2]Cross-Section Database'!$B$2:$B$2928,0),4)</f>
        <v>146.04999999999998</v>
      </c>
      <c r="AH15" s="21">
        <f>INDEX('[2]Cross-Section Database'!$C$2:$V$2928,MATCH(AE15,'[2]Cross-Section Database'!$B$2:$B$2928,0),6)</f>
        <v>9.1439999999999984</v>
      </c>
      <c r="AI15" s="21">
        <f>INDEX('[2]Cross-Section Database'!$C$2:$V$2928,MATCH(AE15,'[2]Cross-Section Database'!$B$2:$B$2928,0),5)</f>
        <v>6.0959999999999992</v>
      </c>
      <c r="AJ15" s="21">
        <v>1194</v>
      </c>
      <c r="AK15" s="21">
        <f>INDEX('[2]Cross-Section Database'!$C$2:$V$3928,MATCH(AE15,'[2]Cross-Section Database'!$B$2:$B$3928,0),11)</f>
        <v>49115308.220799997</v>
      </c>
      <c r="AL15" s="24">
        <f>INDEX('[2]Cross-Section Database'!$C$2:$V$3928,MATCH(AE15,'[2]Cross-Section Database'!$B$2:$B$3928,0),12)</f>
        <v>426063.66399999999</v>
      </c>
      <c r="AM15" s="104">
        <v>19.05</v>
      </c>
      <c r="AN15" s="21">
        <f t="shared" si="2"/>
        <v>165.1</v>
      </c>
      <c r="AO15" s="21">
        <f t="shared" si="3"/>
        <v>279.39999999999998</v>
      </c>
      <c r="AP15" s="21">
        <f t="shared" si="7"/>
        <v>10.159999999999997</v>
      </c>
      <c r="AQ15" s="47">
        <f t="shared" si="0"/>
        <v>10.159999999999997</v>
      </c>
      <c r="AR15" s="304" t="s">
        <v>5845</v>
      </c>
      <c r="AS15" s="164" t="s">
        <v>6174</v>
      </c>
      <c r="AT15" s="21" t="s">
        <v>6174</v>
      </c>
      <c r="AU15" s="21">
        <v>19.05</v>
      </c>
      <c r="AV15" s="164">
        <v>241</v>
      </c>
      <c r="AW15" s="21">
        <f t="shared" si="4"/>
        <v>76.199999999999989</v>
      </c>
      <c r="AX15" s="21">
        <f t="shared" si="5"/>
        <v>76.199999999999989</v>
      </c>
      <c r="AY15" s="21">
        <v>0</v>
      </c>
      <c r="AZ15" s="21">
        <f t="shared" si="6"/>
        <v>88.899999999999991</v>
      </c>
      <c r="BA15" s="21">
        <f t="shared" si="1"/>
        <v>127</v>
      </c>
      <c r="BB15" s="15" t="s">
        <v>6262</v>
      </c>
      <c r="BC15" s="164" t="s">
        <v>6250</v>
      </c>
      <c r="BD15" s="164" t="s">
        <v>6250</v>
      </c>
      <c r="BE15" s="164">
        <v>2</v>
      </c>
      <c r="BF15" s="164">
        <v>4</v>
      </c>
      <c r="BG15" s="203" t="s">
        <v>5830</v>
      </c>
      <c r="BH15" s="204" t="s">
        <v>5830</v>
      </c>
      <c r="BI15" s="204" t="s">
        <v>5830</v>
      </c>
      <c r="BJ15" s="204" t="s">
        <v>5830</v>
      </c>
      <c r="BK15" s="204" t="s">
        <v>5830</v>
      </c>
      <c r="BL15" s="204" t="s">
        <v>5830</v>
      </c>
      <c r="BM15" s="204" t="s">
        <v>5830</v>
      </c>
      <c r="BN15" s="204" t="s">
        <v>5830</v>
      </c>
      <c r="BO15" s="203" t="s">
        <v>5830</v>
      </c>
      <c r="BP15" s="204" t="s">
        <v>5830</v>
      </c>
      <c r="BQ15" s="204" t="s">
        <v>5830</v>
      </c>
      <c r="BR15" s="204" t="s">
        <v>5830</v>
      </c>
      <c r="BS15" s="204" t="s">
        <v>5830</v>
      </c>
      <c r="BT15" s="204" t="s">
        <v>5830</v>
      </c>
      <c r="BU15" s="219" t="s">
        <v>5830</v>
      </c>
      <c r="BV15" s="204" t="s">
        <v>5830</v>
      </c>
      <c r="BW15" s="204" t="s">
        <v>5830</v>
      </c>
      <c r="BX15" s="204" t="s">
        <v>5830</v>
      </c>
      <c r="BY15" s="204" t="s">
        <v>5830</v>
      </c>
      <c r="BZ15" s="204" t="s">
        <v>5830</v>
      </c>
      <c r="CA15" s="219" t="s">
        <v>5830</v>
      </c>
      <c r="CB15" s="301" t="s">
        <v>4452</v>
      </c>
      <c r="CC15" s="60">
        <v>300</v>
      </c>
      <c r="CD15" s="10">
        <v>334</v>
      </c>
      <c r="CE15" s="60">
        <v>450</v>
      </c>
      <c r="CF15" s="47">
        <v>522</v>
      </c>
      <c r="CG15" s="67">
        <v>200000</v>
      </c>
      <c r="CH15" s="298" t="s">
        <v>4452</v>
      </c>
      <c r="CI15" s="60">
        <v>300</v>
      </c>
      <c r="CJ15" s="47">
        <v>313.5</v>
      </c>
      <c r="CK15" s="47">
        <v>450</v>
      </c>
      <c r="CL15" s="47">
        <v>479</v>
      </c>
      <c r="CM15" s="67">
        <v>200000</v>
      </c>
      <c r="CN15" s="298" t="s">
        <v>4445</v>
      </c>
      <c r="CO15" s="47">
        <v>250</v>
      </c>
      <c r="CP15" s="47">
        <v>220.6</v>
      </c>
      <c r="CQ15" s="47">
        <v>475</v>
      </c>
      <c r="CR15" s="47">
        <v>403.34</v>
      </c>
      <c r="CS15" s="61">
        <v>200000</v>
      </c>
      <c r="CT15" s="208" t="s">
        <v>5830</v>
      </c>
      <c r="CU15" s="209" t="s">
        <v>5830</v>
      </c>
      <c r="CV15" s="209" t="s">
        <v>5830</v>
      </c>
      <c r="CW15" s="210" t="s">
        <v>5830</v>
      </c>
      <c r="CX15" s="208" t="s">
        <v>5830</v>
      </c>
      <c r="CY15" s="209" t="s">
        <v>5830</v>
      </c>
      <c r="CZ15" s="210" t="s">
        <v>5830</v>
      </c>
      <c r="DA15" s="284" t="s">
        <v>5830</v>
      </c>
      <c r="DB15" s="164" t="s">
        <v>4446</v>
      </c>
      <c r="DC15" s="60">
        <v>640</v>
      </c>
      <c r="DD15" s="32">
        <v>730</v>
      </c>
      <c r="DE15" s="60">
        <v>800</v>
      </c>
      <c r="DF15" s="32">
        <v>940</v>
      </c>
      <c r="DG15" s="67">
        <v>200000</v>
      </c>
      <c r="DH15" s="29" t="s">
        <v>15</v>
      </c>
      <c r="DI15" s="164" t="s">
        <v>4464</v>
      </c>
      <c r="DJ15" s="295" t="s">
        <v>4598</v>
      </c>
    </row>
    <row r="16" spans="1:114">
      <c r="A16" s="18">
        <v>11</v>
      </c>
      <c r="B16" s="314"/>
      <c r="C16" s="314"/>
      <c r="D16" s="385"/>
      <c r="E16" s="317"/>
      <c r="F16" s="314"/>
      <c r="G16" s="319"/>
      <c r="H16" s="319"/>
      <c r="I16" s="453" t="s">
        <v>4430</v>
      </c>
      <c r="J16" s="304" t="s">
        <v>4383</v>
      </c>
      <c r="K16" s="164" t="s">
        <v>5830</v>
      </c>
      <c r="L16" s="304" t="s">
        <v>4540</v>
      </c>
      <c r="M16" s="164" t="s">
        <v>4734</v>
      </c>
      <c r="N16" s="18" t="s">
        <v>4539</v>
      </c>
      <c r="O16" s="164" t="s">
        <v>4388</v>
      </c>
      <c r="P16" s="164" t="s">
        <v>4444</v>
      </c>
      <c r="Q16" s="164" t="s">
        <v>4388</v>
      </c>
      <c r="R16" s="164" t="s">
        <v>5830</v>
      </c>
      <c r="S16" s="164" t="s">
        <v>4444</v>
      </c>
      <c r="T16" s="164" t="s">
        <v>5830</v>
      </c>
      <c r="U16" s="164" t="s">
        <v>6088</v>
      </c>
      <c r="V16" s="18">
        <v>6</v>
      </c>
      <c r="W16" s="232">
        <v>0</v>
      </c>
      <c r="X16" s="18">
        <v>0</v>
      </c>
      <c r="Y16" s="304" t="s">
        <v>514</v>
      </c>
      <c r="Z16" s="21">
        <f>INDEX('[2]Cross-Section Database'!$C$2:$V$2928,MATCH(Y16,'[2]Cross-Section Database'!$B$2:$B$2928,0),3)</f>
        <v>209.54999999999998</v>
      </c>
      <c r="AA16" s="21">
        <f>INDEX('[2]Cross-Section Database'!$C$2:$V$2928,MATCH(Y16,'[2]Cross-Section Database'!$B$2:$B$2928,0),4)</f>
        <v>204.97800000000001</v>
      </c>
      <c r="AB16" s="21">
        <f>INDEX('[2]Cross-Section Database'!$C$2:$V$2928,MATCH(Y16,'[2]Cross-Section Database'!$B$2:$B$2928,0),6)</f>
        <v>14.224</v>
      </c>
      <c r="AC16" s="21">
        <f>INDEX('[2]Cross-Section Database'!$C$2:$V$2928,MATCH(Y16,'[2]Cross-Section Database'!$B$2:$B$2928,0),5)</f>
        <v>9.1439999999999984</v>
      </c>
      <c r="AD16" s="21">
        <v>610</v>
      </c>
      <c r="AE16" s="304" t="s">
        <v>462</v>
      </c>
      <c r="AF16" s="21">
        <f>INDEX('[2]Cross-Section Database'!$C$2:$V$2928,MATCH(AE16,'[2]Cross-Section Database'!$B$2:$B$2928,0),3)</f>
        <v>309.87999999999994</v>
      </c>
      <c r="AG16" s="21">
        <f>INDEX('[2]Cross-Section Database'!$C$2:$V$2928,MATCH(AE16,'[2]Cross-Section Database'!$B$2:$B$2928,0),4)</f>
        <v>164.846</v>
      </c>
      <c r="AH16" s="21">
        <f>INDEX('[2]Cross-Section Database'!$C$2:$V$2928,MATCH(AE16,'[2]Cross-Section Database'!$B$2:$B$2928,0),6)</f>
        <v>9.6519999999999992</v>
      </c>
      <c r="AI16" s="21">
        <f>INDEX('[2]Cross-Section Database'!$C$2:$V$2928,MATCH(AE16,'[2]Cross-Section Database'!$B$2:$B$2928,0),5)</f>
        <v>5.8419999999999996</v>
      </c>
      <c r="AJ16" s="21">
        <v>1194</v>
      </c>
      <c r="AK16" s="21">
        <f>INDEX('[2]Cross-Section Database'!$C$2:$V$3928,MATCH(AE16,'[2]Cross-Section Database'!$B$2:$B$3928,0),11)</f>
        <v>84911210.822399989</v>
      </c>
      <c r="AL16" s="24">
        <f>INDEX('[2]Cross-Section Database'!$C$2:$V$3928,MATCH(AE16,'[2]Cross-Section Database'!$B$2:$B$3928,0),12)</f>
        <v>609598.78079999995</v>
      </c>
      <c r="AM16" s="104">
        <v>9.5250000000000004</v>
      </c>
      <c r="AN16" s="21">
        <f>7.5*25.4</f>
        <v>190.5</v>
      </c>
      <c r="AO16" s="21">
        <f>12.1*25.4</f>
        <v>307.33999999999997</v>
      </c>
      <c r="AP16" s="21">
        <v>0</v>
      </c>
      <c r="AQ16" s="47">
        <v>0</v>
      </c>
      <c r="AR16" s="304" t="s">
        <v>5845</v>
      </c>
      <c r="AS16" s="164" t="s">
        <v>6174</v>
      </c>
      <c r="AT16" s="21" t="s">
        <v>6174</v>
      </c>
      <c r="AU16" s="21">
        <v>19.05</v>
      </c>
      <c r="AV16" s="164">
        <v>241</v>
      </c>
      <c r="AW16" s="21">
        <f t="shared" si="4"/>
        <v>76.199999999999989</v>
      </c>
      <c r="AX16" s="21">
        <f t="shared" si="5"/>
        <v>76.199999999999989</v>
      </c>
      <c r="AY16" s="21">
        <v>0</v>
      </c>
      <c r="AZ16" s="21">
        <f>4*25.4</f>
        <v>101.6</v>
      </c>
      <c r="BA16" s="21">
        <f t="shared" si="1"/>
        <v>154.94</v>
      </c>
      <c r="BB16" s="15" t="s">
        <v>6262</v>
      </c>
      <c r="BC16" s="164" t="s">
        <v>6250</v>
      </c>
      <c r="BD16" s="164" t="s">
        <v>6250</v>
      </c>
      <c r="BE16" s="164">
        <v>2</v>
      </c>
      <c r="BF16" s="164">
        <v>4</v>
      </c>
      <c r="BG16" s="203" t="s">
        <v>5830</v>
      </c>
      <c r="BH16" s="204" t="s">
        <v>5830</v>
      </c>
      <c r="BI16" s="204" t="s">
        <v>5830</v>
      </c>
      <c r="BJ16" s="204" t="s">
        <v>5830</v>
      </c>
      <c r="BK16" s="204" t="s">
        <v>5830</v>
      </c>
      <c r="BL16" s="204" t="s">
        <v>5830</v>
      </c>
      <c r="BM16" s="204" t="s">
        <v>5830</v>
      </c>
      <c r="BN16" s="204" t="s">
        <v>5830</v>
      </c>
      <c r="BO16" s="203" t="s">
        <v>5830</v>
      </c>
      <c r="BP16" s="204" t="s">
        <v>5830</v>
      </c>
      <c r="BQ16" s="204" t="s">
        <v>5830</v>
      </c>
      <c r="BR16" s="204" t="s">
        <v>5830</v>
      </c>
      <c r="BS16" s="204" t="s">
        <v>5830</v>
      </c>
      <c r="BT16" s="204" t="s">
        <v>5830</v>
      </c>
      <c r="BU16" s="219" t="s">
        <v>5830</v>
      </c>
      <c r="BV16" s="204" t="s">
        <v>5830</v>
      </c>
      <c r="BW16" s="204" t="s">
        <v>5830</v>
      </c>
      <c r="BX16" s="204" t="s">
        <v>5830</v>
      </c>
      <c r="BY16" s="204" t="s">
        <v>5830</v>
      </c>
      <c r="BZ16" s="204" t="s">
        <v>5830</v>
      </c>
      <c r="CA16" s="219" t="s">
        <v>5830</v>
      </c>
      <c r="CB16" s="301" t="s">
        <v>4452</v>
      </c>
      <c r="CC16" s="60">
        <v>300</v>
      </c>
      <c r="CD16" s="10">
        <v>312</v>
      </c>
      <c r="CE16" s="60">
        <v>450</v>
      </c>
      <c r="CF16" s="47">
        <v>512</v>
      </c>
      <c r="CG16" s="67">
        <v>200000</v>
      </c>
      <c r="CH16" s="298" t="s">
        <v>4452</v>
      </c>
      <c r="CI16" s="60">
        <v>300</v>
      </c>
      <c r="CJ16" s="47">
        <v>421</v>
      </c>
      <c r="CK16" s="47">
        <v>450</v>
      </c>
      <c r="CL16" s="47">
        <v>554.33849999999995</v>
      </c>
      <c r="CM16" s="67">
        <v>200000</v>
      </c>
      <c r="CN16" s="298" t="s">
        <v>4445</v>
      </c>
      <c r="CO16" s="47">
        <v>250</v>
      </c>
      <c r="CP16" s="47">
        <v>433.68</v>
      </c>
      <c r="CQ16" s="47">
        <v>475</v>
      </c>
      <c r="CR16" s="47">
        <v>752.2</v>
      </c>
      <c r="CS16" s="61">
        <v>200000</v>
      </c>
      <c r="CT16" s="208" t="s">
        <v>5830</v>
      </c>
      <c r="CU16" s="209" t="s">
        <v>5830</v>
      </c>
      <c r="CV16" s="209" t="s">
        <v>5830</v>
      </c>
      <c r="CW16" s="210" t="s">
        <v>5830</v>
      </c>
      <c r="CX16" s="208" t="s">
        <v>5830</v>
      </c>
      <c r="CY16" s="209" t="s">
        <v>5830</v>
      </c>
      <c r="CZ16" s="210" t="s">
        <v>5830</v>
      </c>
      <c r="DA16" s="284" t="s">
        <v>5830</v>
      </c>
      <c r="DB16" s="164" t="s">
        <v>4446</v>
      </c>
      <c r="DC16" s="60">
        <v>640</v>
      </c>
      <c r="DD16" s="32">
        <v>730</v>
      </c>
      <c r="DE16" s="60">
        <v>800</v>
      </c>
      <c r="DF16" s="32">
        <v>940</v>
      </c>
      <c r="DG16" s="67">
        <v>200000</v>
      </c>
      <c r="DH16" s="41" t="s">
        <v>4803</v>
      </c>
      <c r="DI16" s="164" t="s">
        <v>4464</v>
      </c>
      <c r="DJ16" s="295" t="s">
        <v>4598</v>
      </c>
    </row>
    <row r="17" spans="1:114">
      <c r="A17" s="18">
        <v>12</v>
      </c>
      <c r="B17" s="314"/>
      <c r="C17" s="314"/>
      <c r="D17" s="385"/>
      <c r="E17" s="317"/>
      <c r="F17" s="314"/>
      <c r="G17" s="319"/>
      <c r="H17" s="319"/>
      <c r="I17" s="453" t="s">
        <v>4431</v>
      </c>
      <c r="J17" s="304" t="s">
        <v>4383</v>
      </c>
      <c r="K17" s="164" t="s">
        <v>5830</v>
      </c>
      <c r="L17" s="304" t="s">
        <v>4540</v>
      </c>
      <c r="M17" s="164" t="s">
        <v>4734</v>
      </c>
      <c r="N17" s="18" t="s">
        <v>4539</v>
      </c>
      <c r="O17" s="164" t="s">
        <v>4388</v>
      </c>
      <c r="P17" s="164" t="s">
        <v>4444</v>
      </c>
      <c r="Q17" s="164" t="s">
        <v>4388</v>
      </c>
      <c r="R17" s="164" t="s">
        <v>5830</v>
      </c>
      <c r="S17" s="164" t="s">
        <v>4444</v>
      </c>
      <c r="T17" s="164" t="s">
        <v>5830</v>
      </c>
      <c r="U17" s="164" t="s">
        <v>6088</v>
      </c>
      <c r="V17" s="18">
        <v>6</v>
      </c>
      <c r="W17" s="232">
        <v>0</v>
      </c>
      <c r="X17" s="18">
        <v>0</v>
      </c>
      <c r="Y17" s="304" t="s">
        <v>514</v>
      </c>
      <c r="Z17" s="21">
        <f>INDEX('[2]Cross-Section Database'!$C$2:$V$2928,MATCH(Y17,'[2]Cross-Section Database'!$B$2:$B$2928,0),3)</f>
        <v>209.54999999999998</v>
      </c>
      <c r="AA17" s="21">
        <f>INDEX('[2]Cross-Section Database'!$C$2:$V$2928,MATCH(Y17,'[2]Cross-Section Database'!$B$2:$B$2928,0),4)</f>
        <v>204.97800000000001</v>
      </c>
      <c r="AB17" s="21">
        <f>INDEX('[2]Cross-Section Database'!$C$2:$V$2928,MATCH(Y17,'[2]Cross-Section Database'!$B$2:$B$2928,0),6)</f>
        <v>14.224</v>
      </c>
      <c r="AC17" s="21">
        <f>INDEX('[2]Cross-Section Database'!$C$2:$V$2928,MATCH(Y17,'[2]Cross-Section Database'!$B$2:$B$2928,0),5)</f>
        <v>9.1439999999999984</v>
      </c>
      <c r="AD17" s="21">
        <v>610</v>
      </c>
      <c r="AE17" s="304" t="s">
        <v>462</v>
      </c>
      <c r="AF17" s="21">
        <f>INDEX('[2]Cross-Section Database'!$C$2:$V$2928,MATCH(AE17,'[2]Cross-Section Database'!$B$2:$B$2928,0),3)</f>
        <v>309.87999999999994</v>
      </c>
      <c r="AG17" s="21">
        <f>INDEX('[2]Cross-Section Database'!$C$2:$V$2928,MATCH(AE17,'[2]Cross-Section Database'!$B$2:$B$2928,0),4)</f>
        <v>164.846</v>
      </c>
      <c r="AH17" s="21">
        <f>INDEX('[2]Cross-Section Database'!$C$2:$V$2928,MATCH(AE17,'[2]Cross-Section Database'!$B$2:$B$2928,0),6)</f>
        <v>9.6519999999999992</v>
      </c>
      <c r="AI17" s="21">
        <f>INDEX('[2]Cross-Section Database'!$C$2:$V$2928,MATCH(AE17,'[2]Cross-Section Database'!$B$2:$B$2928,0),5)</f>
        <v>5.8419999999999996</v>
      </c>
      <c r="AJ17" s="21">
        <v>1194</v>
      </c>
      <c r="AK17" s="21">
        <f>INDEX('[2]Cross-Section Database'!$C$2:$V$3928,MATCH(AE17,'[2]Cross-Section Database'!$B$2:$B$3928,0),11)</f>
        <v>84911210.822399989</v>
      </c>
      <c r="AL17" s="24">
        <f>INDEX('[2]Cross-Section Database'!$C$2:$V$3928,MATCH(AE17,'[2]Cross-Section Database'!$B$2:$B$3928,0),12)</f>
        <v>609598.78079999995</v>
      </c>
      <c r="AM17" s="104">
        <v>12.7</v>
      </c>
      <c r="AN17" s="21">
        <f t="shared" ref="AN17:AN29" si="8">7.5*25.4</f>
        <v>190.5</v>
      </c>
      <c r="AO17" s="21">
        <f t="shared" ref="AO17:AO29" si="9">12.1*25.4</f>
        <v>307.33999999999997</v>
      </c>
      <c r="AP17" s="21">
        <v>0</v>
      </c>
      <c r="AQ17" s="47">
        <v>0</v>
      </c>
      <c r="AR17" s="304" t="s">
        <v>5845</v>
      </c>
      <c r="AS17" s="164" t="s">
        <v>6174</v>
      </c>
      <c r="AT17" s="21" t="s">
        <v>6174</v>
      </c>
      <c r="AU17" s="21">
        <v>19.05</v>
      </c>
      <c r="AV17" s="164">
        <v>241</v>
      </c>
      <c r="AW17" s="21">
        <f t="shared" si="4"/>
        <v>76.199999999999989</v>
      </c>
      <c r="AX17" s="21">
        <f t="shared" si="5"/>
        <v>76.199999999999989</v>
      </c>
      <c r="AY17" s="21">
        <v>0</v>
      </c>
      <c r="AZ17" s="21">
        <f t="shared" ref="AZ17:AZ29" si="10">4*25.4</f>
        <v>101.6</v>
      </c>
      <c r="BA17" s="21">
        <f t="shared" si="1"/>
        <v>154.94</v>
      </c>
      <c r="BB17" s="15" t="s">
        <v>6262</v>
      </c>
      <c r="BC17" s="164" t="s">
        <v>6250</v>
      </c>
      <c r="BD17" s="164" t="s">
        <v>6250</v>
      </c>
      <c r="BE17" s="164">
        <v>2</v>
      </c>
      <c r="BF17" s="164">
        <v>4</v>
      </c>
      <c r="BG17" s="203" t="s">
        <v>5830</v>
      </c>
      <c r="BH17" s="204" t="s">
        <v>5830</v>
      </c>
      <c r="BI17" s="204" t="s">
        <v>5830</v>
      </c>
      <c r="BJ17" s="204" t="s">
        <v>5830</v>
      </c>
      <c r="BK17" s="204" t="s">
        <v>5830</v>
      </c>
      <c r="BL17" s="204" t="s">
        <v>5830</v>
      </c>
      <c r="BM17" s="204" t="s">
        <v>5830</v>
      </c>
      <c r="BN17" s="204" t="s">
        <v>5830</v>
      </c>
      <c r="BO17" s="203" t="s">
        <v>5830</v>
      </c>
      <c r="BP17" s="204" t="s">
        <v>5830</v>
      </c>
      <c r="BQ17" s="204" t="s">
        <v>5830</v>
      </c>
      <c r="BR17" s="204" t="s">
        <v>5830</v>
      </c>
      <c r="BS17" s="204" t="s">
        <v>5830</v>
      </c>
      <c r="BT17" s="204" t="s">
        <v>5830</v>
      </c>
      <c r="BU17" s="219" t="s">
        <v>5830</v>
      </c>
      <c r="BV17" s="204" t="s">
        <v>5830</v>
      </c>
      <c r="BW17" s="204" t="s">
        <v>5830</v>
      </c>
      <c r="BX17" s="204" t="s">
        <v>5830</v>
      </c>
      <c r="BY17" s="204" t="s">
        <v>5830</v>
      </c>
      <c r="BZ17" s="204" t="s">
        <v>5830</v>
      </c>
      <c r="CA17" s="219" t="s">
        <v>5830</v>
      </c>
      <c r="CB17" s="301" t="s">
        <v>4452</v>
      </c>
      <c r="CC17" s="60">
        <v>300</v>
      </c>
      <c r="CD17" s="10">
        <v>312</v>
      </c>
      <c r="CE17" s="60">
        <v>450</v>
      </c>
      <c r="CF17" s="47">
        <v>512</v>
      </c>
      <c r="CG17" s="67">
        <v>200000</v>
      </c>
      <c r="CH17" s="298" t="s">
        <v>4452</v>
      </c>
      <c r="CI17" s="60">
        <v>300</v>
      </c>
      <c r="CJ17" s="47">
        <v>421</v>
      </c>
      <c r="CK17" s="47">
        <v>450</v>
      </c>
      <c r="CL17" s="47">
        <v>554.33849999999995</v>
      </c>
      <c r="CM17" s="67">
        <v>200000</v>
      </c>
      <c r="CN17" s="298" t="s">
        <v>4445</v>
      </c>
      <c r="CO17" s="47">
        <v>250</v>
      </c>
      <c r="CP17" s="47">
        <v>292.3</v>
      </c>
      <c r="CQ17" s="47">
        <v>475</v>
      </c>
      <c r="CR17" s="47">
        <v>490.21699999999998</v>
      </c>
      <c r="CS17" s="61">
        <v>200000</v>
      </c>
      <c r="CT17" s="208" t="s">
        <v>5830</v>
      </c>
      <c r="CU17" s="209" t="s">
        <v>5830</v>
      </c>
      <c r="CV17" s="209" t="s">
        <v>5830</v>
      </c>
      <c r="CW17" s="210" t="s">
        <v>5830</v>
      </c>
      <c r="CX17" s="208" t="s">
        <v>5830</v>
      </c>
      <c r="CY17" s="209" t="s">
        <v>5830</v>
      </c>
      <c r="CZ17" s="210" t="s">
        <v>5830</v>
      </c>
      <c r="DA17" s="284" t="s">
        <v>5830</v>
      </c>
      <c r="DB17" s="164" t="s">
        <v>4446</v>
      </c>
      <c r="DC17" s="60">
        <v>640</v>
      </c>
      <c r="DD17" s="32">
        <v>730</v>
      </c>
      <c r="DE17" s="60">
        <v>800</v>
      </c>
      <c r="DF17" s="32">
        <v>940</v>
      </c>
      <c r="DG17" s="67">
        <v>200000</v>
      </c>
      <c r="DH17" s="41" t="s">
        <v>15</v>
      </c>
      <c r="DI17" s="164" t="s">
        <v>4464</v>
      </c>
      <c r="DJ17" s="295" t="s">
        <v>4598</v>
      </c>
    </row>
    <row r="18" spans="1:114">
      <c r="A18" s="18">
        <v>13</v>
      </c>
      <c r="B18" s="314"/>
      <c r="C18" s="314"/>
      <c r="D18" s="385"/>
      <c r="E18" s="317"/>
      <c r="F18" s="314"/>
      <c r="G18" s="319"/>
      <c r="H18" s="319"/>
      <c r="I18" s="453" t="s">
        <v>4432</v>
      </c>
      <c r="J18" s="304" t="s">
        <v>4383</v>
      </c>
      <c r="K18" s="164" t="s">
        <v>5830</v>
      </c>
      <c r="L18" s="304" t="s">
        <v>4540</v>
      </c>
      <c r="M18" s="164" t="s">
        <v>4734</v>
      </c>
      <c r="N18" s="18" t="s">
        <v>4539</v>
      </c>
      <c r="O18" s="164" t="s">
        <v>4388</v>
      </c>
      <c r="P18" s="164" t="s">
        <v>4444</v>
      </c>
      <c r="Q18" s="164" t="s">
        <v>4388</v>
      </c>
      <c r="R18" s="164" t="s">
        <v>5830</v>
      </c>
      <c r="S18" s="164" t="s">
        <v>4444</v>
      </c>
      <c r="T18" s="164" t="s">
        <v>5830</v>
      </c>
      <c r="U18" s="164" t="s">
        <v>6088</v>
      </c>
      <c r="V18" s="18">
        <v>6</v>
      </c>
      <c r="W18" s="232">
        <v>0</v>
      </c>
      <c r="X18" s="18">
        <v>0</v>
      </c>
      <c r="Y18" s="304" t="s">
        <v>514</v>
      </c>
      <c r="Z18" s="21">
        <f>INDEX('[2]Cross-Section Database'!$C$2:$V$2928,MATCH(Y18,'[2]Cross-Section Database'!$B$2:$B$2928,0),3)</f>
        <v>209.54999999999998</v>
      </c>
      <c r="AA18" s="21">
        <f>INDEX('[2]Cross-Section Database'!$C$2:$V$2928,MATCH(Y18,'[2]Cross-Section Database'!$B$2:$B$2928,0),4)</f>
        <v>204.97800000000001</v>
      </c>
      <c r="AB18" s="21">
        <f>INDEX('[2]Cross-Section Database'!$C$2:$V$2928,MATCH(Y18,'[2]Cross-Section Database'!$B$2:$B$2928,0),6)</f>
        <v>14.224</v>
      </c>
      <c r="AC18" s="21">
        <f>INDEX('[2]Cross-Section Database'!$C$2:$V$2928,MATCH(Y18,'[2]Cross-Section Database'!$B$2:$B$2928,0),5)</f>
        <v>9.1439999999999984</v>
      </c>
      <c r="AD18" s="21">
        <v>610</v>
      </c>
      <c r="AE18" s="304" t="s">
        <v>462</v>
      </c>
      <c r="AF18" s="21">
        <f>INDEX('[2]Cross-Section Database'!$C$2:$V$2928,MATCH(AE18,'[2]Cross-Section Database'!$B$2:$B$2928,0),3)</f>
        <v>309.87999999999994</v>
      </c>
      <c r="AG18" s="21">
        <f>INDEX('[2]Cross-Section Database'!$C$2:$V$2928,MATCH(AE18,'[2]Cross-Section Database'!$B$2:$B$2928,0),4)</f>
        <v>164.846</v>
      </c>
      <c r="AH18" s="21">
        <f>INDEX('[2]Cross-Section Database'!$C$2:$V$2928,MATCH(AE18,'[2]Cross-Section Database'!$B$2:$B$2928,0),6)</f>
        <v>9.6519999999999992</v>
      </c>
      <c r="AI18" s="21">
        <f>INDEX('[2]Cross-Section Database'!$C$2:$V$2928,MATCH(AE18,'[2]Cross-Section Database'!$B$2:$B$2928,0),5)</f>
        <v>5.8419999999999996</v>
      </c>
      <c r="AJ18" s="21">
        <v>1194</v>
      </c>
      <c r="AK18" s="21">
        <f>INDEX('[2]Cross-Section Database'!$C$2:$V$3928,MATCH(AE18,'[2]Cross-Section Database'!$B$2:$B$3928,0),11)</f>
        <v>84911210.822399989</v>
      </c>
      <c r="AL18" s="24">
        <f>INDEX('[2]Cross-Section Database'!$C$2:$V$3928,MATCH(AE18,'[2]Cross-Section Database'!$B$2:$B$3928,0),12)</f>
        <v>609598.78079999995</v>
      </c>
      <c r="AM18" s="104">
        <v>15.875</v>
      </c>
      <c r="AN18" s="21">
        <f t="shared" si="8"/>
        <v>190.5</v>
      </c>
      <c r="AO18" s="21">
        <f t="shared" si="9"/>
        <v>307.33999999999997</v>
      </c>
      <c r="AP18" s="21">
        <v>0</v>
      </c>
      <c r="AQ18" s="47">
        <v>0</v>
      </c>
      <c r="AR18" s="304" t="s">
        <v>5845</v>
      </c>
      <c r="AS18" s="164" t="s">
        <v>6174</v>
      </c>
      <c r="AT18" s="21" t="s">
        <v>6174</v>
      </c>
      <c r="AU18" s="21">
        <v>19.05</v>
      </c>
      <c r="AV18" s="164">
        <v>241</v>
      </c>
      <c r="AW18" s="21">
        <f t="shared" si="4"/>
        <v>76.199999999999989</v>
      </c>
      <c r="AX18" s="21">
        <f t="shared" si="5"/>
        <v>76.199999999999989</v>
      </c>
      <c r="AY18" s="21">
        <v>0</v>
      </c>
      <c r="AZ18" s="21">
        <f t="shared" si="10"/>
        <v>101.6</v>
      </c>
      <c r="BA18" s="21">
        <f t="shared" si="1"/>
        <v>154.94</v>
      </c>
      <c r="BB18" s="15" t="s">
        <v>6262</v>
      </c>
      <c r="BC18" s="164" t="s">
        <v>6250</v>
      </c>
      <c r="BD18" s="164" t="s">
        <v>6250</v>
      </c>
      <c r="BE18" s="164">
        <v>2</v>
      </c>
      <c r="BF18" s="164">
        <v>4</v>
      </c>
      <c r="BG18" s="203" t="s">
        <v>5830</v>
      </c>
      <c r="BH18" s="204" t="s">
        <v>5830</v>
      </c>
      <c r="BI18" s="204" t="s">
        <v>5830</v>
      </c>
      <c r="BJ18" s="204" t="s">
        <v>5830</v>
      </c>
      <c r="BK18" s="204" t="s">
        <v>5830</v>
      </c>
      <c r="BL18" s="204" t="s">
        <v>5830</v>
      </c>
      <c r="BM18" s="204" t="s">
        <v>5830</v>
      </c>
      <c r="BN18" s="204" t="s">
        <v>5830</v>
      </c>
      <c r="BO18" s="203" t="s">
        <v>5830</v>
      </c>
      <c r="BP18" s="204" t="s">
        <v>5830</v>
      </c>
      <c r="BQ18" s="204" t="s">
        <v>5830</v>
      </c>
      <c r="BR18" s="204" t="s">
        <v>5830</v>
      </c>
      <c r="BS18" s="204" t="s">
        <v>5830</v>
      </c>
      <c r="BT18" s="204" t="s">
        <v>5830</v>
      </c>
      <c r="BU18" s="219" t="s">
        <v>5830</v>
      </c>
      <c r="BV18" s="204" t="s">
        <v>5830</v>
      </c>
      <c r="BW18" s="204" t="s">
        <v>5830</v>
      </c>
      <c r="BX18" s="204" t="s">
        <v>5830</v>
      </c>
      <c r="BY18" s="204" t="s">
        <v>5830</v>
      </c>
      <c r="BZ18" s="204" t="s">
        <v>5830</v>
      </c>
      <c r="CA18" s="219" t="s">
        <v>5830</v>
      </c>
      <c r="CB18" s="301" t="s">
        <v>4452</v>
      </c>
      <c r="CC18" s="60">
        <v>300</v>
      </c>
      <c r="CD18" s="10">
        <v>312</v>
      </c>
      <c r="CE18" s="60">
        <v>450</v>
      </c>
      <c r="CF18" s="47">
        <v>512</v>
      </c>
      <c r="CG18" s="67">
        <v>200000</v>
      </c>
      <c r="CH18" s="298" t="s">
        <v>4452</v>
      </c>
      <c r="CI18" s="60">
        <v>300</v>
      </c>
      <c r="CJ18" s="47">
        <v>421</v>
      </c>
      <c r="CK18" s="47">
        <v>450</v>
      </c>
      <c r="CL18" s="47">
        <v>554.33849999999995</v>
      </c>
      <c r="CM18" s="67">
        <v>200000</v>
      </c>
      <c r="CN18" s="298" t="s">
        <v>4445</v>
      </c>
      <c r="CO18" s="47">
        <v>250</v>
      </c>
      <c r="CP18" s="47">
        <v>281.99</v>
      </c>
      <c r="CQ18" s="47">
        <v>475</v>
      </c>
      <c r="CR18" s="47">
        <v>504</v>
      </c>
      <c r="CS18" s="61">
        <v>200000</v>
      </c>
      <c r="CT18" s="208" t="s">
        <v>5830</v>
      </c>
      <c r="CU18" s="209" t="s">
        <v>5830</v>
      </c>
      <c r="CV18" s="209" t="s">
        <v>5830</v>
      </c>
      <c r="CW18" s="210" t="s">
        <v>5830</v>
      </c>
      <c r="CX18" s="208" t="s">
        <v>5830</v>
      </c>
      <c r="CY18" s="209" t="s">
        <v>5830</v>
      </c>
      <c r="CZ18" s="210" t="s">
        <v>5830</v>
      </c>
      <c r="DA18" s="284" t="s">
        <v>5830</v>
      </c>
      <c r="DB18" s="164" t="s">
        <v>4446</v>
      </c>
      <c r="DC18" s="60">
        <v>640</v>
      </c>
      <c r="DD18" s="32">
        <v>730</v>
      </c>
      <c r="DE18" s="60">
        <v>800</v>
      </c>
      <c r="DF18" s="32">
        <v>940</v>
      </c>
      <c r="DG18" s="67">
        <v>200000</v>
      </c>
      <c r="DH18" s="41" t="s">
        <v>15</v>
      </c>
      <c r="DI18" s="164" t="s">
        <v>4464</v>
      </c>
      <c r="DJ18" s="295" t="s">
        <v>4598</v>
      </c>
    </row>
    <row r="19" spans="1:114">
      <c r="A19" s="18">
        <v>14</v>
      </c>
      <c r="B19" s="314"/>
      <c r="C19" s="314"/>
      <c r="D19" s="385"/>
      <c r="E19" s="317"/>
      <c r="F19" s="314"/>
      <c r="G19" s="319"/>
      <c r="H19" s="319"/>
      <c r="I19" s="453" t="s">
        <v>4433</v>
      </c>
      <c r="J19" s="304" t="s">
        <v>4383</v>
      </c>
      <c r="K19" s="164" t="s">
        <v>5830</v>
      </c>
      <c r="L19" s="304" t="s">
        <v>4540</v>
      </c>
      <c r="M19" s="164" t="s">
        <v>4734</v>
      </c>
      <c r="N19" s="18" t="s">
        <v>4539</v>
      </c>
      <c r="O19" s="164" t="s">
        <v>4388</v>
      </c>
      <c r="P19" s="164" t="s">
        <v>4444</v>
      </c>
      <c r="Q19" s="164" t="s">
        <v>6209</v>
      </c>
      <c r="R19" s="164">
        <v>6</v>
      </c>
      <c r="S19" s="164" t="s">
        <v>4444</v>
      </c>
      <c r="T19" s="164" t="s">
        <v>5830</v>
      </c>
      <c r="U19" s="164" t="s">
        <v>6088</v>
      </c>
      <c r="V19" s="18">
        <v>6</v>
      </c>
      <c r="W19" s="232">
        <v>0</v>
      </c>
      <c r="X19" s="18">
        <v>0</v>
      </c>
      <c r="Y19" s="304" t="s">
        <v>514</v>
      </c>
      <c r="Z19" s="21">
        <f>INDEX('[2]Cross-Section Database'!$C$2:$V$2928,MATCH(Y19,'[2]Cross-Section Database'!$B$2:$B$2928,0),3)</f>
        <v>209.54999999999998</v>
      </c>
      <c r="AA19" s="21">
        <f>INDEX('[2]Cross-Section Database'!$C$2:$V$2928,MATCH(Y19,'[2]Cross-Section Database'!$B$2:$B$2928,0),4)</f>
        <v>204.97800000000001</v>
      </c>
      <c r="AB19" s="21">
        <f>INDEX('[2]Cross-Section Database'!$C$2:$V$2928,MATCH(Y19,'[2]Cross-Section Database'!$B$2:$B$2928,0),6)</f>
        <v>14.224</v>
      </c>
      <c r="AC19" s="21">
        <f>INDEX('[2]Cross-Section Database'!$C$2:$V$2928,MATCH(Y19,'[2]Cross-Section Database'!$B$2:$B$2928,0),5)</f>
        <v>9.1439999999999984</v>
      </c>
      <c r="AD19" s="21">
        <v>610</v>
      </c>
      <c r="AE19" s="304" t="s">
        <v>462</v>
      </c>
      <c r="AF19" s="21">
        <f>INDEX('[2]Cross-Section Database'!$C$2:$V$2928,MATCH(AE19,'[2]Cross-Section Database'!$B$2:$B$2928,0),3)</f>
        <v>309.87999999999994</v>
      </c>
      <c r="AG19" s="21">
        <f>INDEX('[2]Cross-Section Database'!$C$2:$V$2928,MATCH(AE19,'[2]Cross-Section Database'!$B$2:$B$2928,0),4)</f>
        <v>164.846</v>
      </c>
      <c r="AH19" s="21">
        <f>INDEX('[2]Cross-Section Database'!$C$2:$V$2928,MATCH(AE19,'[2]Cross-Section Database'!$B$2:$B$2928,0),6)</f>
        <v>9.6519999999999992</v>
      </c>
      <c r="AI19" s="21">
        <f>INDEX('[2]Cross-Section Database'!$C$2:$V$2928,MATCH(AE19,'[2]Cross-Section Database'!$B$2:$B$2928,0),5)</f>
        <v>5.8419999999999996</v>
      </c>
      <c r="AJ19" s="21">
        <v>1194</v>
      </c>
      <c r="AK19" s="21">
        <f>INDEX('[2]Cross-Section Database'!$C$2:$V$3928,MATCH(AE19,'[2]Cross-Section Database'!$B$2:$B$3928,0),11)</f>
        <v>84911210.822399989</v>
      </c>
      <c r="AL19" s="24">
        <f>INDEX('[2]Cross-Section Database'!$C$2:$V$3928,MATCH(AE19,'[2]Cross-Section Database'!$B$2:$B$3928,0),12)</f>
        <v>609598.78079999995</v>
      </c>
      <c r="AM19" s="104">
        <v>9.5250000000000004</v>
      </c>
      <c r="AN19" s="21">
        <f t="shared" si="8"/>
        <v>190.5</v>
      </c>
      <c r="AO19" s="21">
        <f t="shared" si="9"/>
        <v>307.33999999999997</v>
      </c>
      <c r="AP19" s="21">
        <v>0</v>
      </c>
      <c r="AQ19" s="47">
        <v>0</v>
      </c>
      <c r="AR19" s="304" t="s">
        <v>5845</v>
      </c>
      <c r="AS19" s="164" t="s">
        <v>6174</v>
      </c>
      <c r="AT19" s="21" t="s">
        <v>6174</v>
      </c>
      <c r="AU19" s="21">
        <v>19.05</v>
      </c>
      <c r="AV19" s="164">
        <v>241</v>
      </c>
      <c r="AW19" s="21">
        <f t="shared" si="4"/>
        <v>76.199999999999989</v>
      </c>
      <c r="AX19" s="21">
        <f t="shared" si="5"/>
        <v>76.199999999999989</v>
      </c>
      <c r="AY19" s="21">
        <v>0</v>
      </c>
      <c r="AZ19" s="21">
        <f t="shared" si="10"/>
        <v>101.6</v>
      </c>
      <c r="BA19" s="21">
        <f t="shared" si="1"/>
        <v>154.94</v>
      </c>
      <c r="BB19" s="15" t="s">
        <v>6262</v>
      </c>
      <c r="BC19" s="164" t="s">
        <v>6250</v>
      </c>
      <c r="BD19" s="164" t="s">
        <v>6250</v>
      </c>
      <c r="BE19" s="164">
        <v>2</v>
      </c>
      <c r="BF19" s="164">
        <v>4</v>
      </c>
      <c r="BG19" s="203" t="s">
        <v>5830</v>
      </c>
      <c r="BH19" s="204" t="s">
        <v>5830</v>
      </c>
      <c r="BI19" s="204" t="s">
        <v>5830</v>
      </c>
      <c r="BJ19" s="204" t="s">
        <v>5830</v>
      </c>
      <c r="BK19" s="204" t="s">
        <v>5830</v>
      </c>
      <c r="BL19" s="204" t="s">
        <v>5830</v>
      </c>
      <c r="BM19" s="204" t="s">
        <v>5830</v>
      </c>
      <c r="BN19" s="204" t="s">
        <v>5830</v>
      </c>
      <c r="BO19" s="203" t="s">
        <v>5830</v>
      </c>
      <c r="BP19" s="204" t="s">
        <v>5830</v>
      </c>
      <c r="BQ19" s="204" t="s">
        <v>5830</v>
      </c>
      <c r="BR19" s="204" t="s">
        <v>5830</v>
      </c>
      <c r="BS19" s="204" t="s">
        <v>5830</v>
      </c>
      <c r="BT19" s="204" t="s">
        <v>5830</v>
      </c>
      <c r="BU19" s="219" t="s">
        <v>5830</v>
      </c>
      <c r="BV19" s="204" t="s">
        <v>5830</v>
      </c>
      <c r="BW19" s="204" t="s">
        <v>5830</v>
      </c>
      <c r="BX19" s="204" t="s">
        <v>5830</v>
      </c>
      <c r="BY19" s="204" t="s">
        <v>5830</v>
      </c>
      <c r="BZ19" s="204" t="s">
        <v>5830</v>
      </c>
      <c r="CA19" s="219" t="s">
        <v>5830</v>
      </c>
      <c r="CB19" s="301" t="s">
        <v>4452</v>
      </c>
      <c r="CC19" s="60">
        <v>300</v>
      </c>
      <c r="CD19" s="10">
        <v>312</v>
      </c>
      <c r="CE19" s="60">
        <v>450</v>
      </c>
      <c r="CF19" s="47">
        <v>512</v>
      </c>
      <c r="CG19" s="67">
        <v>200000</v>
      </c>
      <c r="CH19" s="298" t="s">
        <v>4452</v>
      </c>
      <c r="CI19" s="60">
        <v>300</v>
      </c>
      <c r="CJ19" s="47">
        <v>421</v>
      </c>
      <c r="CK19" s="47">
        <v>450</v>
      </c>
      <c r="CL19" s="47">
        <v>554.33849999999995</v>
      </c>
      <c r="CM19" s="67">
        <v>200000</v>
      </c>
      <c r="CN19" s="298" t="s">
        <v>4445</v>
      </c>
      <c r="CO19" s="47">
        <v>250</v>
      </c>
      <c r="CP19" s="47">
        <v>433.68</v>
      </c>
      <c r="CQ19" s="47">
        <v>475</v>
      </c>
      <c r="CR19" s="47">
        <v>752.2</v>
      </c>
      <c r="CS19" s="61">
        <v>200000</v>
      </c>
      <c r="CT19" s="208" t="s">
        <v>5830</v>
      </c>
      <c r="CU19" s="209" t="s">
        <v>5830</v>
      </c>
      <c r="CV19" s="209" t="s">
        <v>5830</v>
      </c>
      <c r="CW19" s="210" t="s">
        <v>5830</v>
      </c>
      <c r="CX19" s="208" t="s">
        <v>5830</v>
      </c>
      <c r="CY19" s="209" t="s">
        <v>5830</v>
      </c>
      <c r="CZ19" s="210" t="s">
        <v>5830</v>
      </c>
      <c r="DA19" s="284" t="s">
        <v>5830</v>
      </c>
      <c r="DB19" s="164" t="s">
        <v>4446</v>
      </c>
      <c r="DC19" s="60">
        <v>640</v>
      </c>
      <c r="DD19" s="32">
        <v>730</v>
      </c>
      <c r="DE19" s="60">
        <v>800</v>
      </c>
      <c r="DF19" s="32">
        <v>940</v>
      </c>
      <c r="DG19" s="67">
        <v>200000</v>
      </c>
      <c r="DH19" s="29" t="s">
        <v>4803</v>
      </c>
      <c r="DI19" s="164" t="s">
        <v>4464</v>
      </c>
      <c r="DJ19" s="295" t="s">
        <v>4598</v>
      </c>
    </row>
    <row r="20" spans="1:114">
      <c r="A20" s="18">
        <v>15</v>
      </c>
      <c r="B20" s="314"/>
      <c r="C20" s="314"/>
      <c r="D20" s="385"/>
      <c r="E20" s="317"/>
      <c r="F20" s="314"/>
      <c r="G20" s="319"/>
      <c r="H20" s="319"/>
      <c r="I20" s="453" t="s">
        <v>4434</v>
      </c>
      <c r="J20" s="304" t="s">
        <v>4383</v>
      </c>
      <c r="K20" s="164" t="s">
        <v>5830</v>
      </c>
      <c r="L20" s="304" t="s">
        <v>4540</v>
      </c>
      <c r="M20" s="164" t="s">
        <v>4734</v>
      </c>
      <c r="N20" s="18" t="s">
        <v>4539</v>
      </c>
      <c r="O20" s="164" t="s">
        <v>4388</v>
      </c>
      <c r="P20" s="164" t="s">
        <v>4444</v>
      </c>
      <c r="Q20" s="164" t="s">
        <v>6209</v>
      </c>
      <c r="R20" s="164">
        <v>6</v>
      </c>
      <c r="S20" s="164" t="s">
        <v>4444</v>
      </c>
      <c r="T20" s="164" t="s">
        <v>5830</v>
      </c>
      <c r="U20" s="164" t="s">
        <v>6088</v>
      </c>
      <c r="V20" s="18">
        <v>6</v>
      </c>
      <c r="W20" s="232">
        <v>0</v>
      </c>
      <c r="X20" s="18">
        <v>0</v>
      </c>
      <c r="Y20" s="304" t="s">
        <v>514</v>
      </c>
      <c r="Z20" s="21">
        <f>INDEX('[2]Cross-Section Database'!$C$2:$V$2928,MATCH(Y20,'[2]Cross-Section Database'!$B$2:$B$2928,0),3)</f>
        <v>209.54999999999998</v>
      </c>
      <c r="AA20" s="21">
        <f>INDEX('[2]Cross-Section Database'!$C$2:$V$2928,MATCH(Y20,'[2]Cross-Section Database'!$B$2:$B$2928,0),4)</f>
        <v>204.97800000000001</v>
      </c>
      <c r="AB20" s="21">
        <f>INDEX('[2]Cross-Section Database'!$C$2:$V$2928,MATCH(Y20,'[2]Cross-Section Database'!$B$2:$B$2928,0),6)</f>
        <v>14.224</v>
      </c>
      <c r="AC20" s="21">
        <f>INDEX('[2]Cross-Section Database'!$C$2:$V$2928,MATCH(Y20,'[2]Cross-Section Database'!$B$2:$B$2928,0),5)</f>
        <v>9.1439999999999984</v>
      </c>
      <c r="AD20" s="21">
        <v>610</v>
      </c>
      <c r="AE20" s="304" t="s">
        <v>462</v>
      </c>
      <c r="AF20" s="21">
        <f>INDEX('[2]Cross-Section Database'!$C$2:$V$2928,MATCH(AE20,'[2]Cross-Section Database'!$B$2:$B$2928,0),3)</f>
        <v>309.87999999999994</v>
      </c>
      <c r="AG20" s="21">
        <f>INDEX('[2]Cross-Section Database'!$C$2:$V$2928,MATCH(AE20,'[2]Cross-Section Database'!$B$2:$B$2928,0),4)</f>
        <v>164.846</v>
      </c>
      <c r="AH20" s="21">
        <f>INDEX('[2]Cross-Section Database'!$C$2:$V$2928,MATCH(AE20,'[2]Cross-Section Database'!$B$2:$B$2928,0),6)</f>
        <v>9.6519999999999992</v>
      </c>
      <c r="AI20" s="21">
        <f>INDEX('[2]Cross-Section Database'!$C$2:$V$2928,MATCH(AE20,'[2]Cross-Section Database'!$B$2:$B$2928,0),5)</f>
        <v>5.8419999999999996</v>
      </c>
      <c r="AJ20" s="21">
        <v>1194</v>
      </c>
      <c r="AK20" s="21">
        <f>INDEX('[2]Cross-Section Database'!$C$2:$V$3928,MATCH(AE20,'[2]Cross-Section Database'!$B$2:$B$3928,0),11)</f>
        <v>84911210.822399989</v>
      </c>
      <c r="AL20" s="24">
        <f>INDEX('[2]Cross-Section Database'!$C$2:$V$3928,MATCH(AE20,'[2]Cross-Section Database'!$B$2:$B$3928,0),12)</f>
        <v>609598.78079999995</v>
      </c>
      <c r="AM20" s="104">
        <v>12.7</v>
      </c>
      <c r="AN20" s="21">
        <f t="shared" si="8"/>
        <v>190.5</v>
      </c>
      <c r="AO20" s="21">
        <f t="shared" si="9"/>
        <v>307.33999999999997</v>
      </c>
      <c r="AP20" s="21">
        <v>0</v>
      </c>
      <c r="AQ20" s="47">
        <v>0</v>
      </c>
      <c r="AR20" s="304" t="s">
        <v>5845</v>
      </c>
      <c r="AS20" s="164" t="s">
        <v>6174</v>
      </c>
      <c r="AT20" s="21" t="s">
        <v>6174</v>
      </c>
      <c r="AU20" s="21">
        <v>19.05</v>
      </c>
      <c r="AV20" s="164">
        <v>241</v>
      </c>
      <c r="AW20" s="21">
        <f t="shared" si="4"/>
        <v>76.199999999999989</v>
      </c>
      <c r="AX20" s="21">
        <f t="shared" si="5"/>
        <v>76.199999999999989</v>
      </c>
      <c r="AY20" s="21">
        <v>0</v>
      </c>
      <c r="AZ20" s="21">
        <f t="shared" si="10"/>
        <v>101.6</v>
      </c>
      <c r="BA20" s="21">
        <f t="shared" si="1"/>
        <v>154.94</v>
      </c>
      <c r="BB20" s="15" t="s">
        <v>6262</v>
      </c>
      <c r="BC20" s="164" t="s">
        <v>6250</v>
      </c>
      <c r="BD20" s="164" t="s">
        <v>6250</v>
      </c>
      <c r="BE20" s="164">
        <v>2</v>
      </c>
      <c r="BF20" s="164">
        <v>4</v>
      </c>
      <c r="BG20" s="203" t="s">
        <v>5830</v>
      </c>
      <c r="BH20" s="204" t="s">
        <v>5830</v>
      </c>
      <c r="BI20" s="204" t="s">
        <v>5830</v>
      </c>
      <c r="BJ20" s="204" t="s">
        <v>5830</v>
      </c>
      <c r="BK20" s="204" t="s">
        <v>5830</v>
      </c>
      <c r="BL20" s="204" t="s">
        <v>5830</v>
      </c>
      <c r="BM20" s="204" t="s">
        <v>5830</v>
      </c>
      <c r="BN20" s="204" t="s">
        <v>5830</v>
      </c>
      <c r="BO20" s="203" t="s">
        <v>5830</v>
      </c>
      <c r="BP20" s="204" t="s">
        <v>5830</v>
      </c>
      <c r="BQ20" s="204" t="s">
        <v>5830</v>
      </c>
      <c r="BR20" s="204" t="s">
        <v>5830</v>
      </c>
      <c r="BS20" s="204" t="s">
        <v>5830</v>
      </c>
      <c r="BT20" s="204" t="s">
        <v>5830</v>
      </c>
      <c r="BU20" s="219" t="s">
        <v>5830</v>
      </c>
      <c r="BV20" s="204" t="s">
        <v>5830</v>
      </c>
      <c r="BW20" s="204" t="s">
        <v>5830</v>
      </c>
      <c r="BX20" s="204" t="s">
        <v>5830</v>
      </c>
      <c r="BY20" s="204" t="s">
        <v>5830</v>
      </c>
      <c r="BZ20" s="204" t="s">
        <v>5830</v>
      </c>
      <c r="CA20" s="219" t="s">
        <v>5830</v>
      </c>
      <c r="CB20" s="301" t="s">
        <v>4452</v>
      </c>
      <c r="CC20" s="60">
        <v>300</v>
      </c>
      <c r="CD20" s="10">
        <v>312</v>
      </c>
      <c r="CE20" s="60">
        <v>450</v>
      </c>
      <c r="CF20" s="47">
        <v>512</v>
      </c>
      <c r="CG20" s="67">
        <v>200000</v>
      </c>
      <c r="CH20" s="298" t="s">
        <v>4452</v>
      </c>
      <c r="CI20" s="60">
        <v>300</v>
      </c>
      <c r="CJ20" s="47">
        <v>421</v>
      </c>
      <c r="CK20" s="47">
        <v>450</v>
      </c>
      <c r="CL20" s="47">
        <v>554.33849999999995</v>
      </c>
      <c r="CM20" s="67">
        <v>200000</v>
      </c>
      <c r="CN20" s="298" t="s">
        <v>4445</v>
      </c>
      <c r="CO20" s="47">
        <v>250</v>
      </c>
      <c r="CP20" s="47">
        <v>292.3</v>
      </c>
      <c r="CQ20" s="47">
        <v>475</v>
      </c>
      <c r="CR20" s="47">
        <v>490.21699999999998</v>
      </c>
      <c r="CS20" s="61">
        <v>200000</v>
      </c>
      <c r="CT20" s="208" t="s">
        <v>5830</v>
      </c>
      <c r="CU20" s="209" t="s">
        <v>5830</v>
      </c>
      <c r="CV20" s="209" t="s">
        <v>5830</v>
      </c>
      <c r="CW20" s="210" t="s">
        <v>5830</v>
      </c>
      <c r="CX20" s="208" t="s">
        <v>5830</v>
      </c>
      <c r="CY20" s="209" t="s">
        <v>5830</v>
      </c>
      <c r="CZ20" s="210" t="s">
        <v>5830</v>
      </c>
      <c r="DA20" s="284" t="s">
        <v>5830</v>
      </c>
      <c r="DB20" s="164" t="s">
        <v>4446</v>
      </c>
      <c r="DC20" s="60">
        <v>640</v>
      </c>
      <c r="DD20" s="32">
        <v>730</v>
      </c>
      <c r="DE20" s="60">
        <v>800</v>
      </c>
      <c r="DF20" s="32">
        <v>940</v>
      </c>
      <c r="DG20" s="67">
        <v>200000</v>
      </c>
      <c r="DH20" s="29" t="s">
        <v>15</v>
      </c>
      <c r="DI20" s="164" t="s">
        <v>4464</v>
      </c>
      <c r="DJ20" s="295" t="s">
        <v>4598</v>
      </c>
    </row>
    <row r="21" spans="1:114">
      <c r="A21" s="18">
        <v>16</v>
      </c>
      <c r="B21" s="314"/>
      <c r="C21" s="314"/>
      <c r="D21" s="385"/>
      <c r="E21" s="317"/>
      <c r="F21" s="314"/>
      <c r="G21" s="319"/>
      <c r="H21" s="319"/>
      <c r="I21" s="453" t="s">
        <v>4435</v>
      </c>
      <c r="J21" s="304" t="s">
        <v>4383</v>
      </c>
      <c r="K21" s="164" t="s">
        <v>5830</v>
      </c>
      <c r="L21" s="304" t="s">
        <v>4540</v>
      </c>
      <c r="M21" s="164" t="s">
        <v>4734</v>
      </c>
      <c r="N21" s="18" t="s">
        <v>4539</v>
      </c>
      <c r="O21" s="164" t="s">
        <v>4388</v>
      </c>
      <c r="P21" s="164" t="s">
        <v>4444</v>
      </c>
      <c r="Q21" s="164" t="s">
        <v>6209</v>
      </c>
      <c r="R21" s="164">
        <v>6</v>
      </c>
      <c r="S21" s="164" t="s">
        <v>4444</v>
      </c>
      <c r="T21" s="164" t="s">
        <v>5830</v>
      </c>
      <c r="U21" s="164" t="s">
        <v>6088</v>
      </c>
      <c r="V21" s="18">
        <v>6</v>
      </c>
      <c r="W21" s="232">
        <v>0</v>
      </c>
      <c r="X21" s="18">
        <v>0</v>
      </c>
      <c r="Y21" s="304" t="s">
        <v>514</v>
      </c>
      <c r="Z21" s="21">
        <f>INDEX('[2]Cross-Section Database'!$C$2:$V$2928,MATCH(Y21,'[2]Cross-Section Database'!$B$2:$B$2928,0),3)</f>
        <v>209.54999999999998</v>
      </c>
      <c r="AA21" s="21">
        <f>INDEX('[2]Cross-Section Database'!$C$2:$V$2928,MATCH(Y21,'[2]Cross-Section Database'!$B$2:$B$2928,0),4)</f>
        <v>204.97800000000001</v>
      </c>
      <c r="AB21" s="21">
        <f>INDEX('[2]Cross-Section Database'!$C$2:$V$2928,MATCH(Y21,'[2]Cross-Section Database'!$B$2:$B$2928,0),6)</f>
        <v>14.224</v>
      </c>
      <c r="AC21" s="21">
        <f>INDEX('[2]Cross-Section Database'!$C$2:$V$2928,MATCH(Y21,'[2]Cross-Section Database'!$B$2:$B$2928,0),5)</f>
        <v>9.1439999999999984</v>
      </c>
      <c r="AD21" s="21">
        <v>610</v>
      </c>
      <c r="AE21" s="304" t="s">
        <v>462</v>
      </c>
      <c r="AF21" s="21">
        <f>INDEX('[2]Cross-Section Database'!$C$2:$V$2928,MATCH(AE21,'[2]Cross-Section Database'!$B$2:$B$2928,0),3)</f>
        <v>309.87999999999994</v>
      </c>
      <c r="AG21" s="21">
        <f>INDEX('[2]Cross-Section Database'!$C$2:$V$2928,MATCH(AE21,'[2]Cross-Section Database'!$B$2:$B$2928,0),4)</f>
        <v>164.846</v>
      </c>
      <c r="AH21" s="21">
        <f>INDEX('[2]Cross-Section Database'!$C$2:$V$2928,MATCH(AE21,'[2]Cross-Section Database'!$B$2:$B$2928,0),6)</f>
        <v>9.6519999999999992</v>
      </c>
      <c r="AI21" s="21">
        <f>INDEX('[2]Cross-Section Database'!$C$2:$V$2928,MATCH(AE21,'[2]Cross-Section Database'!$B$2:$B$2928,0),5)</f>
        <v>5.8419999999999996</v>
      </c>
      <c r="AJ21" s="21">
        <v>1194</v>
      </c>
      <c r="AK21" s="21">
        <f>INDEX('[2]Cross-Section Database'!$C$2:$V$3928,MATCH(AE21,'[2]Cross-Section Database'!$B$2:$B$3928,0),11)</f>
        <v>84911210.822399989</v>
      </c>
      <c r="AL21" s="24">
        <f>INDEX('[2]Cross-Section Database'!$C$2:$V$3928,MATCH(AE21,'[2]Cross-Section Database'!$B$2:$B$3928,0),12)</f>
        <v>609598.78079999995</v>
      </c>
      <c r="AM21" s="104">
        <v>15.875</v>
      </c>
      <c r="AN21" s="21">
        <f t="shared" si="8"/>
        <v>190.5</v>
      </c>
      <c r="AO21" s="21">
        <f t="shared" si="9"/>
        <v>307.33999999999997</v>
      </c>
      <c r="AP21" s="21">
        <v>0</v>
      </c>
      <c r="AQ21" s="47">
        <v>0</v>
      </c>
      <c r="AR21" s="304" t="s">
        <v>5845</v>
      </c>
      <c r="AS21" s="164" t="s">
        <v>6174</v>
      </c>
      <c r="AT21" s="21" t="s">
        <v>6174</v>
      </c>
      <c r="AU21" s="21">
        <v>19.05</v>
      </c>
      <c r="AV21" s="164">
        <v>241</v>
      </c>
      <c r="AW21" s="21">
        <f t="shared" si="4"/>
        <v>76.199999999999989</v>
      </c>
      <c r="AX21" s="21">
        <f t="shared" si="5"/>
        <v>76.199999999999989</v>
      </c>
      <c r="AY21" s="21">
        <v>0</v>
      </c>
      <c r="AZ21" s="21">
        <f t="shared" si="10"/>
        <v>101.6</v>
      </c>
      <c r="BA21" s="21">
        <f t="shared" si="1"/>
        <v>154.94</v>
      </c>
      <c r="BB21" s="15" t="s">
        <v>6262</v>
      </c>
      <c r="BC21" s="164" t="s">
        <v>6250</v>
      </c>
      <c r="BD21" s="164" t="s">
        <v>6250</v>
      </c>
      <c r="BE21" s="164">
        <v>2</v>
      </c>
      <c r="BF21" s="164">
        <v>4</v>
      </c>
      <c r="BG21" s="203" t="s">
        <v>5830</v>
      </c>
      <c r="BH21" s="204" t="s">
        <v>5830</v>
      </c>
      <c r="BI21" s="204" t="s">
        <v>5830</v>
      </c>
      <c r="BJ21" s="204" t="s">
        <v>5830</v>
      </c>
      <c r="BK21" s="204" t="s">
        <v>5830</v>
      </c>
      <c r="BL21" s="204" t="s">
        <v>5830</v>
      </c>
      <c r="BM21" s="204" t="s">
        <v>5830</v>
      </c>
      <c r="BN21" s="204" t="s">
        <v>5830</v>
      </c>
      <c r="BO21" s="203" t="s">
        <v>5830</v>
      </c>
      <c r="BP21" s="204" t="s">
        <v>5830</v>
      </c>
      <c r="BQ21" s="204" t="s">
        <v>5830</v>
      </c>
      <c r="BR21" s="204" t="s">
        <v>5830</v>
      </c>
      <c r="BS21" s="204" t="s">
        <v>5830</v>
      </c>
      <c r="BT21" s="204" t="s">
        <v>5830</v>
      </c>
      <c r="BU21" s="219" t="s">
        <v>5830</v>
      </c>
      <c r="BV21" s="204" t="s">
        <v>5830</v>
      </c>
      <c r="BW21" s="204" t="s">
        <v>5830</v>
      </c>
      <c r="BX21" s="204" t="s">
        <v>5830</v>
      </c>
      <c r="BY21" s="204" t="s">
        <v>5830</v>
      </c>
      <c r="BZ21" s="204" t="s">
        <v>5830</v>
      </c>
      <c r="CA21" s="219" t="s">
        <v>5830</v>
      </c>
      <c r="CB21" s="301" t="s">
        <v>4452</v>
      </c>
      <c r="CC21" s="60">
        <v>300</v>
      </c>
      <c r="CD21" s="10">
        <v>312</v>
      </c>
      <c r="CE21" s="60">
        <v>450</v>
      </c>
      <c r="CF21" s="47">
        <v>512</v>
      </c>
      <c r="CG21" s="67">
        <v>200000</v>
      </c>
      <c r="CH21" s="298" t="s">
        <v>4452</v>
      </c>
      <c r="CI21" s="60">
        <v>300</v>
      </c>
      <c r="CJ21" s="47">
        <v>421</v>
      </c>
      <c r="CK21" s="47">
        <v>450</v>
      </c>
      <c r="CL21" s="47">
        <v>554.33849999999995</v>
      </c>
      <c r="CM21" s="67">
        <v>200000</v>
      </c>
      <c r="CN21" s="298" t="s">
        <v>4445</v>
      </c>
      <c r="CO21" s="47">
        <v>250</v>
      </c>
      <c r="CP21" s="47">
        <v>281.99</v>
      </c>
      <c r="CQ21" s="47">
        <v>475</v>
      </c>
      <c r="CR21" s="47">
        <v>504</v>
      </c>
      <c r="CS21" s="61">
        <v>200000</v>
      </c>
      <c r="CT21" s="208" t="s">
        <v>5830</v>
      </c>
      <c r="CU21" s="209" t="s">
        <v>5830</v>
      </c>
      <c r="CV21" s="209" t="s">
        <v>5830</v>
      </c>
      <c r="CW21" s="210" t="s">
        <v>5830</v>
      </c>
      <c r="CX21" s="208" t="s">
        <v>5830</v>
      </c>
      <c r="CY21" s="209" t="s">
        <v>5830</v>
      </c>
      <c r="CZ21" s="210" t="s">
        <v>5830</v>
      </c>
      <c r="DA21" s="284" t="s">
        <v>5830</v>
      </c>
      <c r="DB21" s="164" t="s">
        <v>4446</v>
      </c>
      <c r="DC21" s="60">
        <v>640</v>
      </c>
      <c r="DD21" s="32">
        <v>730</v>
      </c>
      <c r="DE21" s="60">
        <v>800</v>
      </c>
      <c r="DF21" s="32">
        <v>940</v>
      </c>
      <c r="DG21" s="67">
        <v>200000</v>
      </c>
      <c r="DH21" s="29" t="s">
        <v>15</v>
      </c>
      <c r="DI21" s="164" t="s">
        <v>4464</v>
      </c>
      <c r="DJ21" s="295" t="s">
        <v>4598</v>
      </c>
    </row>
    <row r="22" spans="1:114">
      <c r="A22" s="18">
        <v>17</v>
      </c>
      <c r="B22" s="314"/>
      <c r="C22" s="314"/>
      <c r="D22" s="385"/>
      <c r="E22" s="317"/>
      <c r="F22" s="314"/>
      <c r="G22" s="319"/>
      <c r="H22" s="319"/>
      <c r="I22" s="453" t="s">
        <v>4436</v>
      </c>
      <c r="J22" s="304" t="s">
        <v>4383</v>
      </c>
      <c r="K22" s="164" t="s">
        <v>5830</v>
      </c>
      <c r="L22" s="304" t="s">
        <v>4540</v>
      </c>
      <c r="M22" s="164" t="s">
        <v>4734</v>
      </c>
      <c r="N22" s="18" t="s">
        <v>4539</v>
      </c>
      <c r="O22" s="164" t="s">
        <v>4388</v>
      </c>
      <c r="P22" s="164" t="s">
        <v>4444</v>
      </c>
      <c r="Q22" s="164" t="s">
        <v>4388</v>
      </c>
      <c r="R22" s="164" t="s">
        <v>5830</v>
      </c>
      <c r="S22" s="164" t="s">
        <v>4444</v>
      </c>
      <c r="T22" s="164" t="s">
        <v>5830</v>
      </c>
      <c r="U22" s="164" t="s">
        <v>6088</v>
      </c>
      <c r="V22" s="18">
        <v>6</v>
      </c>
      <c r="W22" s="232">
        <v>0</v>
      </c>
      <c r="X22" s="18">
        <v>0</v>
      </c>
      <c r="Y22" s="304" t="s">
        <v>522</v>
      </c>
      <c r="Z22" s="21">
        <f>INDEX('[2]Cross-Section Database'!$C$2:$V$2928,MATCH(Y22,'[2]Cross-Section Database'!$B$2:$B$2928,0),3)</f>
        <v>201.42199999999997</v>
      </c>
      <c r="AA22" s="21">
        <f>INDEX('[2]Cross-Section Database'!$C$2:$V$2928,MATCH(Y22,'[2]Cross-Section Database'!$B$2:$B$2928,0),4)</f>
        <v>165.1</v>
      </c>
      <c r="AB22" s="21">
        <f>INDEX('[2]Cross-Section Database'!$C$2:$V$2928,MATCH(Y22,'[2]Cross-Section Database'!$B$2:$B$2928,0),6)</f>
        <v>10.16</v>
      </c>
      <c r="AC22" s="21">
        <f>INDEX('[2]Cross-Section Database'!$C$2:$V$2928,MATCH(Y22,'[2]Cross-Section Database'!$B$2:$B$2928,0),5)</f>
        <v>6.2229999999999999</v>
      </c>
      <c r="AD22" s="21">
        <v>610</v>
      </c>
      <c r="AE22" s="304" t="s">
        <v>462</v>
      </c>
      <c r="AF22" s="21">
        <f>INDEX('[2]Cross-Section Database'!$C$2:$V$2928,MATCH(AE22,'[2]Cross-Section Database'!$B$2:$B$2928,0),3)</f>
        <v>309.87999999999994</v>
      </c>
      <c r="AG22" s="21">
        <f>INDEX('[2]Cross-Section Database'!$C$2:$V$2928,MATCH(AE22,'[2]Cross-Section Database'!$B$2:$B$2928,0),4)</f>
        <v>164.846</v>
      </c>
      <c r="AH22" s="21">
        <f>INDEX('[2]Cross-Section Database'!$C$2:$V$2928,MATCH(AE22,'[2]Cross-Section Database'!$B$2:$B$2928,0),6)</f>
        <v>9.6519999999999992</v>
      </c>
      <c r="AI22" s="21">
        <f>INDEX('[2]Cross-Section Database'!$C$2:$V$2928,MATCH(AE22,'[2]Cross-Section Database'!$B$2:$B$2928,0),5)</f>
        <v>5.8419999999999996</v>
      </c>
      <c r="AJ22" s="21">
        <v>1194</v>
      </c>
      <c r="AK22" s="21">
        <f>INDEX('[2]Cross-Section Database'!$C$2:$V$3928,MATCH(AE22,'[2]Cross-Section Database'!$B$2:$B$3928,0),11)</f>
        <v>84911210.822399989</v>
      </c>
      <c r="AL22" s="24">
        <f>INDEX('[2]Cross-Section Database'!$C$2:$V$3928,MATCH(AE22,'[2]Cross-Section Database'!$B$2:$B$3928,0),12)</f>
        <v>609598.78079999995</v>
      </c>
      <c r="AM22" s="104">
        <v>9.5250000000000004</v>
      </c>
      <c r="AN22" s="21">
        <f t="shared" si="8"/>
        <v>190.5</v>
      </c>
      <c r="AO22" s="21">
        <f t="shared" si="9"/>
        <v>307.33999999999997</v>
      </c>
      <c r="AP22" s="21">
        <v>0</v>
      </c>
      <c r="AQ22" s="47">
        <v>0</v>
      </c>
      <c r="AR22" s="304" t="s">
        <v>5845</v>
      </c>
      <c r="AS22" s="164" t="s">
        <v>6174</v>
      </c>
      <c r="AT22" s="21" t="s">
        <v>6174</v>
      </c>
      <c r="AU22" s="21">
        <v>19.05</v>
      </c>
      <c r="AV22" s="164">
        <v>241</v>
      </c>
      <c r="AW22" s="21">
        <f t="shared" si="4"/>
        <v>76.199999999999989</v>
      </c>
      <c r="AX22" s="21">
        <f t="shared" si="5"/>
        <v>76.199999999999989</v>
      </c>
      <c r="AY22" s="21">
        <v>0</v>
      </c>
      <c r="AZ22" s="21">
        <f t="shared" si="10"/>
        <v>101.6</v>
      </c>
      <c r="BA22" s="21">
        <f t="shared" si="1"/>
        <v>154.94</v>
      </c>
      <c r="BB22" s="15" t="s">
        <v>6262</v>
      </c>
      <c r="BC22" s="164" t="s">
        <v>6250</v>
      </c>
      <c r="BD22" s="164" t="s">
        <v>6250</v>
      </c>
      <c r="BE22" s="164">
        <v>2</v>
      </c>
      <c r="BF22" s="164">
        <v>4</v>
      </c>
      <c r="BG22" s="203" t="s">
        <v>5830</v>
      </c>
      <c r="BH22" s="204" t="s">
        <v>5830</v>
      </c>
      <c r="BI22" s="204" t="s">
        <v>5830</v>
      </c>
      <c r="BJ22" s="204" t="s">
        <v>5830</v>
      </c>
      <c r="BK22" s="204" t="s">
        <v>5830</v>
      </c>
      <c r="BL22" s="204" t="s">
        <v>5830</v>
      </c>
      <c r="BM22" s="204" t="s">
        <v>5830</v>
      </c>
      <c r="BN22" s="204" t="s">
        <v>5830</v>
      </c>
      <c r="BO22" s="203" t="s">
        <v>5830</v>
      </c>
      <c r="BP22" s="204" t="s">
        <v>5830</v>
      </c>
      <c r="BQ22" s="204" t="s">
        <v>5830</v>
      </c>
      <c r="BR22" s="204" t="s">
        <v>5830</v>
      </c>
      <c r="BS22" s="204" t="s">
        <v>5830</v>
      </c>
      <c r="BT22" s="204" t="s">
        <v>5830</v>
      </c>
      <c r="BU22" s="219" t="s">
        <v>5830</v>
      </c>
      <c r="BV22" s="204" t="s">
        <v>5830</v>
      </c>
      <c r="BW22" s="204" t="s">
        <v>5830</v>
      </c>
      <c r="BX22" s="204" t="s">
        <v>5830</v>
      </c>
      <c r="BY22" s="204" t="s">
        <v>5830</v>
      </c>
      <c r="BZ22" s="204" t="s">
        <v>5830</v>
      </c>
      <c r="CA22" s="219" t="s">
        <v>5830</v>
      </c>
      <c r="CB22" s="301" t="s">
        <v>4452</v>
      </c>
      <c r="CC22" s="60">
        <v>300</v>
      </c>
      <c r="CD22" s="301">
        <v>399</v>
      </c>
      <c r="CE22" s="60">
        <v>450</v>
      </c>
      <c r="CF22" s="47">
        <v>539</v>
      </c>
      <c r="CG22" s="67">
        <v>200000</v>
      </c>
      <c r="CH22" s="298" t="s">
        <v>4452</v>
      </c>
      <c r="CI22" s="60">
        <v>300</v>
      </c>
      <c r="CJ22" s="47">
        <v>421</v>
      </c>
      <c r="CK22" s="47">
        <v>450</v>
      </c>
      <c r="CL22" s="47">
        <v>554.33849999999995</v>
      </c>
      <c r="CM22" s="67">
        <v>200000</v>
      </c>
      <c r="CN22" s="298" t="s">
        <v>4445</v>
      </c>
      <c r="CO22" s="47">
        <v>250</v>
      </c>
      <c r="CP22" s="47">
        <v>433.68</v>
      </c>
      <c r="CQ22" s="47">
        <v>475</v>
      </c>
      <c r="CR22" s="47">
        <v>752.2</v>
      </c>
      <c r="CS22" s="61">
        <v>200000</v>
      </c>
      <c r="CT22" s="208" t="s">
        <v>5830</v>
      </c>
      <c r="CU22" s="209" t="s">
        <v>5830</v>
      </c>
      <c r="CV22" s="209" t="s">
        <v>5830</v>
      </c>
      <c r="CW22" s="210" t="s">
        <v>5830</v>
      </c>
      <c r="CX22" s="208" t="s">
        <v>5830</v>
      </c>
      <c r="CY22" s="209" t="s">
        <v>5830</v>
      </c>
      <c r="CZ22" s="210" t="s">
        <v>5830</v>
      </c>
      <c r="DA22" s="284" t="s">
        <v>5830</v>
      </c>
      <c r="DB22" s="164" t="s">
        <v>4446</v>
      </c>
      <c r="DC22" s="60">
        <v>640</v>
      </c>
      <c r="DD22" s="32">
        <v>730</v>
      </c>
      <c r="DE22" s="60">
        <v>800</v>
      </c>
      <c r="DF22" s="32">
        <v>940</v>
      </c>
      <c r="DG22" s="67">
        <v>200000</v>
      </c>
      <c r="DH22" s="41" t="s">
        <v>4803</v>
      </c>
      <c r="DI22" s="164" t="s">
        <v>4464</v>
      </c>
      <c r="DJ22" s="295" t="s">
        <v>4598</v>
      </c>
    </row>
    <row r="23" spans="1:114">
      <c r="A23" s="18">
        <v>18</v>
      </c>
      <c r="B23" s="314"/>
      <c r="C23" s="314"/>
      <c r="D23" s="385"/>
      <c r="E23" s="317"/>
      <c r="F23" s="314"/>
      <c r="G23" s="319"/>
      <c r="H23" s="319"/>
      <c r="I23" s="453" t="s">
        <v>4437</v>
      </c>
      <c r="J23" s="304" t="s">
        <v>4383</v>
      </c>
      <c r="K23" s="164" t="s">
        <v>5830</v>
      </c>
      <c r="L23" s="304" t="s">
        <v>4540</v>
      </c>
      <c r="M23" s="164" t="s">
        <v>4734</v>
      </c>
      <c r="N23" s="18" t="s">
        <v>4539</v>
      </c>
      <c r="O23" s="164" t="s">
        <v>4388</v>
      </c>
      <c r="P23" s="164" t="s">
        <v>4444</v>
      </c>
      <c r="Q23" s="164" t="s">
        <v>4388</v>
      </c>
      <c r="R23" s="164" t="s">
        <v>5830</v>
      </c>
      <c r="S23" s="164" t="s">
        <v>4444</v>
      </c>
      <c r="T23" s="164" t="s">
        <v>5830</v>
      </c>
      <c r="U23" s="164" t="s">
        <v>6088</v>
      </c>
      <c r="V23" s="18">
        <v>6</v>
      </c>
      <c r="W23" s="232">
        <v>0</v>
      </c>
      <c r="X23" s="18">
        <v>0</v>
      </c>
      <c r="Y23" s="304" t="s">
        <v>522</v>
      </c>
      <c r="Z23" s="21">
        <f>INDEX('[2]Cross-Section Database'!$C$2:$V$2928,MATCH(Y23,'[2]Cross-Section Database'!$B$2:$B$2928,0),3)</f>
        <v>201.42199999999997</v>
      </c>
      <c r="AA23" s="21">
        <f>INDEX('[2]Cross-Section Database'!$C$2:$V$2928,MATCH(Y23,'[2]Cross-Section Database'!$B$2:$B$2928,0),4)</f>
        <v>165.1</v>
      </c>
      <c r="AB23" s="21">
        <f>INDEX('[2]Cross-Section Database'!$C$2:$V$2928,MATCH(Y23,'[2]Cross-Section Database'!$B$2:$B$2928,0),6)</f>
        <v>10.16</v>
      </c>
      <c r="AC23" s="21">
        <f>INDEX('[2]Cross-Section Database'!$C$2:$V$2928,MATCH(Y23,'[2]Cross-Section Database'!$B$2:$B$2928,0),5)</f>
        <v>6.2229999999999999</v>
      </c>
      <c r="AD23" s="21">
        <v>610</v>
      </c>
      <c r="AE23" s="304" t="s">
        <v>462</v>
      </c>
      <c r="AF23" s="21">
        <f>INDEX('[2]Cross-Section Database'!$C$2:$V$2928,MATCH(AE23,'[2]Cross-Section Database'!$B$2:$B$2928,0),3)</f>
        <v>309.87999999999994</v>
      </c>
      <c r="AG23" s="21">
        <f>INDEX('[2]Cross-Section Database'!$C$2:$V$2928,MATCH(AE23,'[2]Cross-Section Database'!$B$2:$B$2928,0),4)</f>
        <v>164.846</v>
      </c>
      <c r="AH23" s="21">
        <f>INDEX('[2]Cross-Section Database'!$C$2:$V$2928,MATCH(AE23,'[2]Cross-Section Database'!$B$2:$B$2928,0),6)</f>
        <v>9.6519999999999992</v>
      </c>
      <c r="AI23" s="21">
        <f>INDEX('[2]Cross-Section Database'!$C$2:$V$2928,MATCH(AE23,'[2]Cross-Section Database'!$B$2:$B$2928,0),5)</f>
        <v>5.8419999999999996</v>
      </c>
      <c r="AJ23" s="21">
        <v>1194</v>
      </c>
      <c r="AK23" s="21">
        <f>INDEX('[2]Cross-Section Database'!$C$2:$V$3928,MATCH(AE23,'[2]Cross-Section Database'!$B$2:$B$3928,0),11)</f>
        <v>84911210.822399989</v>
      </c>
      <c r="AL23" s="24">
        <f>INDEX('[2]Cross-Section Database'!$C$2:$V$3928,MATCH(AE23,'[2]Cross-Section Database'!$B$2:$B$3928,0),12)</f>
        <v>609598.78079999995</v>
      </c>
      <c r="AM23" s="104">
        <v>12.7</v>
      </c>
      <c r="AN23" s="21">
        <f t="shared" si="8"/>
        <v>190.5</v>
      </c>
      <c r="AO23" s="21">
        <f t="shared" si="9"/>
        <v>307.33999999999997</v>
      </c>
      <c r="AP23" s="21">
        <v>0</v>
      </c>
      <c r="AQ23" s="47">
        <v>0</v>
      </c>
      <c r="AR23" s="304" t="s">
        <v>5845</v>
      </c>
      <c r="AS23" s="164" t="s">
        <v>6174</v>
      </c>
      <c r="AT23" s="21" t="s">
        <v>6174</v>
      </c>
      <c r="AU23" s="21">
        <v>19.05</v>
      </c>
      <c r="AV23" s="164">
        <v>241</v>
      </c>
      <c r="AW23" s="21">
        <f t="shared" si="4"/>
        <v>76.199999999999989</v>
      </c>
      <c r="AX23" s="21">
        <f t="shared" si="5"/>
        <v>76.199999999999989</v>
      </c>
      <c r="AY23" s="21">
        <v>0</v>
      </c>
      <c r="AZ23" s="21">
        <f t="shared" si="10"/>
        <v>101.6</v>
      </c>
      <c r="BA23" s="21">
        <f t="shared" si="1"/>
        <v>154.94</v>
      </c>
      <c r="BB23" s="15" t="s">
        <v>6262</v>
      </c>
      <c r="BC23" s="164" t="s">
        <v>6250</v>
      </c>
      <c r="BD23" s="164" t="s">
        <v>6250</v>
      </c>
      <c r="BE23" s="164">
        <v>2</v>
      </c>
      <c r="BF23" s="164">
        <v>4</v>
      </c>
      <c r="BG23" s="203" t="s">
        <v>5830</v>
      </c>
      <c r="BH23" s="204" t="s">
        <v>5830</v>
      </c>
      <c r="BI23" s="204" t="s">
        <v>5830</v>
      </c>
      <c r="BJ23" s="204" t="s">
        <v>5830</v>
      </c>
      <c r="BK23" s="204" t="s">
        <v>5830</v>
      </c>
      <c r="BL23" s="204" t="s">
        <v>5830</v>
      </c>
      <c r="BM23" s="204" t="s">
        <v>5830</v>
      </c>
      <c r="BN23" s="204" t="s">
        <v>5830</v>
      </c>
      <c r="BO23" s="203" t="s">
        <v>5830</v>
      </c>
      <c r="BP23" s="204" t="s">
        <v>5830</v>
      </c>
      <c r="BQ23" s="204" t="s">
        <v>5830</v>
      </c>
      <c r="BR23" s="204" t="s">
        <v>5830</v>
      </c>
      <c r="BS23" s="204" t="s">
        <v>5830</v>
      </c>
      <c r="BT23" s="204" t="s">
        <v>5830</v>
      </c>
      <c r="BU23" s="219" t="s">
        <v>5830</v>
      </c>
      <c r="BV23" s="204" t="s">
        <v>5830</v>
      </c>
      <c r="BW23" s="204" t="s">
        <v>5830</v>
      </c>
      <c r="BX23" s="204" t="s">
        <v>5830</v>
      </c>
      <c r="BY23" s="204" t="s">
        <v>5830</v>
      </c>
      <c r="BZ23" s="204" t="s">
        <v>5830</v>
      </c>
      <c r="CA23" s="219" t="s">
        <v>5830</v>
      </c>
      <c r="CB23" s="301" t="s">
        <v>4452</v>
      </c>
      <c r="CC23" s="60">
        <v>300</v>
      </c>
      <c r="CD23" s="301">
        <v>399</v>
      </c>
      <c r="CE23" s="60">
        <v>450</v>
      </c>
      <c r="CF23" s="47">
        <v>539</v>
      </c>
      <c r="CG23" s="67">
        <v>200000</v>
      </c>
      <c r="CH23" s="298" t="s">
        <v>4452</v>
      </c>
      <c r="CI23" s="60">
        <v>300</v>
      </c>
      <c r="CJ23" s="47">
        <v>421</v>
      </c>
      <c r="CK23" s="47">
        <v>450</v>
      </c>
      <c r="CL23" s="47">
        <v>554.33849999999995</v>
      </c>
      <c r="CM23" s="67">
        <v>200000</v>
      </c>
      <c r="CN23" s="298" t="s">
        <v>4445</v>
      </c>
      <c r="CO23" s="47">
        <v>250</v>
      </c>
      <c r="CP23" s="47">
        <v>292.3</v>
      </c>
      <c r="CQ23" s="47">
        <v>475</v>
      </c>
      <c r="CR23" s="47">
        <v>490.21699999999998</v>
      </c>
      <c r="CS23" s="61">
        <v>200000</v>
      </c>
      <c r="CT23" s="208" t="s">
        <v>5830</v>
      </c>
      <c r="CU23" s="209" t="s">
        <v>5830</v>
      </c>
      <c r="CV23" s="209" t="s">
        <v>5830</v>
      </c>
      <c r="CW23" s="210" t="s">
        <v>5830</v>
      </c>
      <c r="CX23" s="208" t="s">
        <v>5830</v>
      </c>
      <c r="CY23" s="209" t="s">
        <v>5830</v>
      </c>
      <c r="CZ23" s="210" t="s">
        <v>5830</v>
      </c>
      <c r="DA23" s="284" t="s">
        <v>5830</v>
      </c>
      <c r="DB23" s="164" t="s">
        <v>4446</v>
      </c>
      <c r="DC23" s="60">
        <v>640</v>
      </c>
      <c r="DD23" s="32">
        <v>730</v>
      </c>
      <c r="DE23" s="60">
        <v>800</v>
      </c>
      <c r="DF23" s="32">
        <v>940</v>
      </c>
      <c r="DG23" s="67">
        <v>200000</v>
      </c>
      <c r="DH23" s="41" t="s">
        <v>4804</v>
      </c>
      <c r="DI23" s="164" t="s">
        <v>4464</v>
      </c>
      <c r="DJ23" s="295" t="s">
        <v>4598</v>
      </c>
    </row>
    <row r="24" spans="1:114">
      <c r="A24" s="18">
        <v>19</v>
      </c>
      <c r="B24" s="314"/>
      <c r="C24" s="314"/>
      <c r="D24" s="385"/>
      <c r="E24" s="317"/>
      <c r="F24" s="314"/>
      <c r="G24" s="319"/>
      <c r="H24" s="319"/>
      <c r="I24" s="453" t="s">
        <v>4438</v>
      </c>
      <c r="J24" s="304" t="s">
        <v>4383</v>
      </c>
      <c r="K24" s="164" t="s">
        <v>5830</v>
      </c>
      <c r="L24" s="304" t="s">
        <v>4540</v>
      </c>
      <c r="M24" s="164" t="s">
        <v>4734</v>
      </c>
      <c r="N24" s="18" t="s">
        <v>4539</v>
      </c>
      <c r="O24" s="164" t="s">
        <v>4388</v>
      </c>
      <c r="P24" s="164" t="s">
        <v>4444</v>
      </c>
      <c r="Q24" s="164" t="s">
        <v>4388</v>
      </c>
      <c r="R24" s="164" t="s">
        <v>5830</v>
      </c>
      <c r="S24" s="164" t="s">
        <v>4444</v>
      </c>
      <c r="T24" s="164" t="s">
        <v>5830</v>
      </c>
      <c r="U24" s="164" t="s">
        <v>6088</v>
      </c>
      <c r="V24" s="18">
        <v>6</v>
      </c>
      <c r="W24" s="232">
        <v>0</v>
      </c>
      <c r="X24" s="18">
        <v>0</v>
      </c>
      <c r="Y24" s="304" t="s">
        <v>522</v>
      </c>
      <c r="Z24" s="21">
        <f>INDEX('[2]Cross-Section Database'!$C$2:$V$2928,MATCH(Y24,'[2]Cross-Section Database'!$B$2:$B$2928,0),3)</f>
        <v>201.42199999999997</v>
      </c>
      <c r="AA24" s="21">
        <f>INDEX('[2]Cross-Section Database'!$C$2:$V$2928,MATCH(Y24,'[2]Cross-Section Database'!$B$2:$B$2928,0),4)</f>
        <v>165.1</v>
      </c>
      <c r="AB24" s="21">
        <f>INDEX('[2]Cross-Section Database'!$C$2:$V$2928,MATCH(Y24,'[2]Cross-Section Database'!$B$2:$B$2928,0),6)</f>
        <v>10.16</v>
      </c>
      <c r="AC24" s="21">
        <f>INDEX('[2]Cross-Section Database'!$C$2:$V$2928,MATCH(Y24,'[2]Cross-Section Database'!$B$2:$B$2928,0),5)</f>
        <v>6.2229999999999999</v>
      </c>
      <c r="AD24" s="21">
        <v>610</v>
      </c>
      <c r="AE24" s="304" t="s">
        <v>462</v>
      </c>
      <c r="AF24" s="21">
        <f>INDEX('[2]Cross-Section Database'!$C$2:$V$2928,MATCH(AE24,'[2]Cross-Section Database'!$B$2:$B$2928,0),3)</f>
        <v>309.87999999999994</v>
      </c>
      <c r="AG24" s="21">
        <f>INDEX('[2]Cross-Section Database'!$C$2:$V$2928,MATCH(AE24,'[2]Cross-Section Database'!$B$2:$B$2928,0),4)</f>
        <v>164.846</v>
      </c>
      <c r="AH24" s="21">
        <f>INDEX('[2]Cross-Section Database'!$C$2:$V$2928,MATCH(AE24,'[2]Cross-Section Database'!$B$2:$B$2928,0),6)</f>
        <v>9.6519999999999992</v>
      </c>
      <c r="AI24" s="21">
        <f>INDEX('[2]Cross-Section Database'!$C$2:$V$2928,MATCH(AE24,'[2]Cross-Section Database'!$B$2:$B$2928,0),5)</f>
        <v>5.8419999999999996</v>
      </c>
      <c r="AJ24" s="21">
        <v>1194</v>
      </c>
      <c r="AK24" s="21">
        <f>INDEX('[2]Cross-Section Database'!$C$2:$V$3928,MATCH(AE24,'[2]Cross-Section Database'!$B$2:$B$3928,0),11)</f>
        <v>84911210.822399989</v>
      </c>
      <c r="AL24" s="24">
        <f>INDEX('[2]Cross-Section Database'!$C$2:$V$3928,MATCH(AE24,'[2]Cross-Section Database'!$B$2:$B$3928,0),12)</f>
        <v>609598.78079999995</v>
      </c>
      <c r="AM24" s="104">
        <v>15.875</v>
      </c>
      <c r="AN24" s="21">
        <f t="shared" si="8"/>
        <v>190.5</v>
      </c>
      <c r="AO24" s="21">
        <f t="shared" si="9"/>
        <v>307.33999999999997</v>
      </c>
      <c r="AP24" s="21">
        <v>0</v>
      </c>
      <c r="AQ24" s="47">
        <v>0</v>
      </c>
      <c r="AR24" s="304" t="s">
        <v>5845</v>
      </c>
      <c r="AS24" s="164" t="s">
        <v>6174</v>
      </c>
      <c r="AT24" s="21" t="s">
        <v>6174</v>
      </c>
      <c r="AU24" s="21">
        <v>19.05</v>
      </c>
      <c r="AV24" s="164">
        <v>241</v>
      </c>
      <c r="AW24" s="21">
        <f t="shared" si="4"/>
        <v>76.199999999999989</v>
      </c>
      <c r="AX24" s="21">
        <f t="shared" si="5"/>
        <v>76.199999999999989</v>
      </c>
      <c r="AY24" s="21">
        <v>0</v>
      </c>
      <c r="AZ24" s="21">
        <f t="shared" si="10"/>
        <v>101.6</v>
      </c>
      <c r="BA24" s="21">
        <f t="shared" si="1"/>
        <v>154.94</v>
      </c>
      <c r="BB24" s="15" t="s">
        <v>6262</v>
      </c>
      <c r="BC24" s="164" t="s">
        <v>6250</v>
      </c>
      <c r="BD24" s="164" t="s">
        <v>6250</v>
      </c>
      <c r="BE24" s="164">
        <v>2</v>
      </c>
      <c r="BF24" s="164">
        <v>4</v>
      </c>
      <c r="BG24" s="203" t="s">
        <v>5830</v>
      </c>
      <c r="BH24" s="204" t="s">
        <v>5830</v>
      </c>
      <c r="BI24" s="204" t="s">
        <v>5830</v>
      </c>
      <c r="BJ24" s="204" t="s">
        <v>5830</v>
      </c>
      <c r="BK24" s="204" t="s">
        <v>5830</v>
      </c>
      <c r="BL24" s="204" t="s">
        <v>5830</v>
      </c>
      <c r="BM24" s="204" t="s">
        <v>5830</v>
      </c>
      <c r="BN24" s="204" t="s">
        <v>5830</v>
      </c>
      <c r="BO24" s="203" t="s">
        <v>5830</v>
      </c>
      <c r="BP24" s="204" t="s">
        <v>5830</v>
      </c>
      <c r="BQ24" s="204" t="s">
        <v>5830</v>
      </c>
      <c r="BR24" s="204" t="s">
        <v>5830</v>
      </c>
      <c r="BS24" s="204" t="s">
        <v>5830</v>
      </c>
      <c r="BT24" s="204" t="s">
        <v>5830</v>
      </c>
      <c r="BU24" s="219" t="s">
        <v>5830</v>
      </c>
      <c r="BV24" s="204" t="s">
        <v>5830</v>
      </c>
      <c r="BW24" s="204" t="s">
        <v>5830</v>
      </c>
      <c r="BX24" s="204" t="s">
        <v>5830</v>
      </c>
      <c r="BY24" s="204" t="s">
        <v>5830</v>
      </c>
      <c r="BZ24" s="204" t="s">
        <v>5830</v>
      </c>
      <c r="CA24" s="219" t="s">
        <v>5830</v>
      </c>
      <c r="CB24" s="301" t="s">
        <v>4452</v>
      </c>
      <c r="CC24" s="60">
        <v>300</v>
      </c>
      <c r="CD24" s="301">
        <v>399</v>
      </c>
      <c r="CE24" s="60">
        <v>450</v>
      </c>
      <c r="CF24" s="47">
        <v>539</v>
      </c>
      <c r="CG24" s="67">
        <v>200000</v>
      </c>
      <c r="CH24" s="298" t="s">
        <v>4452</v>
      </c>
      <c r="CI24" s="60">
        <v>300</v>
      </c>
      <c r="CJ24" s="47">
        <v>421</v>
      </c>
      <c r="CK24" s="47">
        <v>450</v>
      </c>
      <c r="CL24" s="47">
        <v>554.33849999999995</v>
      </c>
      <c r="CM24" s="67">
        <v>200000</v>
      </c>
      <c r="CN24" s="298" t="s">
        <v>4445</v>
      </c>
      <c r="CO24" s="47">
        <v>250</v>
      </c>
      <c r="CP24" s="47">
        <v>281.99</v>
      </c>
      <c r="CQ24" s="47">
        <v>475</v>
      </c>
      <c r="CR24" s="47">
        <v>504</v>
      </c>
      <c r="CS24" s="61">
        <v>200000</v>
      </c>
      <c r="CT24" s="208" t="s">
        <v>5830</v>
      </c>
      <c r="CU24" s="209" t="s">
        <v>5830</v>
      </c>
      <c r="CV24" s="209" t="s">
        <v>5830</v>
      </c>
      <c r="CW24" s="210" t="s">
        <v>5830</v>
      </c>
      <c r="CX24" s="208" t="s">
        <v>5830</v>
      </c>
      <c r="CY24" s="209" t="s">
        <v>5830</v>
      </c>
      <c r="CZ24" s="210" t="s">
        <v>5830</v>
      </c>
      <c r="DA24" s="284" t="s">
        <v>5830</v>
      </c>
      <c r="DB24" s="164" t="s">
        <v>4446</v>
      </c>
      <c r="DC24" s="60">
        <v>640</v>
      </c>
      <c r="DD24" s="32">
        <v>730</v>
      </c>
      <c r="DE24" s="60">
        <v>800</v>
      </c>
      <c r="DF24" s="32">
        <v>940</v>
      </c>
      <c r="DG24" s="67">
        <v>200000</v>
      </c>
      <c r="DH24" s="41" t="s">
        <v>15</v>
      </c>
      <c r="DI24" s="164" t="s">
        <v>4464</v>
      </c>
      <c r="DJ24" s="295" t="s">
        <v>4598</v>
      </c>
    </row>
    <row r="25" spans="1:114">
      <c r="A25" s="18">
        <v>20</v>
      </c>
      <c r="B25" s="314"/>
      <c r="C25" s="314"/>
      <c r="D25" s="385"/>
      <c r="E25" s="317"/>
      <c r="F25" s="314"/>
      <c r="G25" s="319"/>
      <c r="H25" s="319"/>
      <c r="I25" s="453" t="s">
        <v>4439</v>
      </c>
      <c r="J25" s="304" t="s">
        <v>4383</v>
      </c>
      <c r="K25" s="164" t="s">
        <v>5830</v>
      </c>
      <c r="L25" s="304" t="s">
        <v>4540</v>
      </c>
      <c r="M25" s="164" t="s">
        <v>4734</v>
      </c>
      <c r="N25" s="18" t="s">
        <v>4539</v>
      </c>
      <c r="O25" s="164" t="s">
        <v>4388</v>
      </c>
      <c r="P25" s="164" t="s">
        <v>4444</v>
      </c>
      <c r="Q25" s="164" t="s">
        <v>6209</v>
      </c>
      <c r="R25" s="164">
        <v>6</v>
      </c>
      <c r="S25" s="164" t="s">
        <v>4444</v>
      </c>
      <c r="T25" s="164" t="s">
        <v>5830</v>
      </c>
      <c r="U25" s="164" t="s">
        <v>6088</v>
      </c>
      <c r="V25" s="18">
        <v>6</v>
      </c>
      <c r="W25" s="232">
        <v>0</v>
      </c>
      <c r="X25" s="18">
        <v>0</v>
      </c>
      <c r="Y25" s="304" t="s">
        <v>522</v>
      </c>
      <c r="Z25" s="21">
        <f>INDEX('[2]Cross-Section Database'!$C$2:$V$2928,MATCH(Y25,'[2]Cross-Section Database'!$B$2:$B$2928,0),3)</f>
        <v>201.42199999999997</v>
      </c>
      <c r="AA25" s="21">
        <f>INDEX('[2]Cross-Section Database'!$C$2:$V$2928,MATCH(Y25,'[2]Cross-Section Database'!$B$2:$B$2928,0),4)</f>
        <v>165.1</v>
      </c>
      <c r="AB25" s="21">
        <f>INDEX('[2]Cross-Section Database'!$C$2:$V$2928,MATCH(Y25,'[2]Cross-Section Database'!$B$2:$B$2928,0),6)</f>
        <v>10.16</v>
      </c>
      <c r="AC25" s="21">
        <f>INDEX('[2]Cross-Section Database'!$C$2:$V$2928,MATCH(Y25,'[2]Cross-Section Database'!$B$2:$B$2928,0),5)</f>
        <v>6.2229999999999999</v>
      </c>
      <c r="AD25" s="21">
        <v>610</v>
      </c>
      <c r="AE25" s="304" t="s">
        <v>462</v>
      </c>
      <c r="AF25" s="21">
        <f>INDEX('[2]Cross-Section Database'!$C$2:$V$2928,MATCH(AE25,'[2]Cross-Section Database'!$B$2:$B$2928,0),3)</f>
        <v>309.87999999999994</v>
      </c>
      <c r="AG25" s="21">
        <f>INDEX('[2]Cross-Section Database'!$C$2:$V$2928,MATCH(AE25,'[2]Cross-Section Database'!$B$2:$B$2928,0),4)</f>
        <v>164.846</v>
      </c>
      <c r="AH25" s="21">
        <f>INDEX('[2]Cross-Section Database'!$C$2:$V$2928,MATCH(AE25,'[2]Cross-Section Database'!$B$2:$B$2928,0),6)</f>
        <v>9.6519999999999992</v>
      </c>
      <c r="AI25" s="21">
        <f>INDEX('[2]Cross-Section Database'!$C$2:$V$2928,MATCH(AE25,'[2]Cross-Section Database'!$B$2:$B$2928,0),5)</f>
        <v>5.8419999999999996</v>
      </c>
      <c r="AJ25" s="21">
        <v>1194</v>
      </c>
      <c r="AK25" s="21">
        <f>INDEX('[2]Cross-Section Database'!$C$2:$V$3928,MATCH(AE25,'[2]Cross-Section Database'!$B$2:$B$3928,0),11)</f>
        <v>84911210.822399989</v>
      </c>
      <c r="AL25" s="24">
        <f>INDEX('[2]Cross-Section Database'!$C$2:$V$3928,MATCH(AE25,'[2]Cross-Section Database'!$B$2:$B$3928,0),12)</f>
        <v>609598.78079999995</v>
      </c>
      <c r="AM25" s="104">
        <v>9.5250000000000004</v>
      </c>
      <c r="AN25" s="21">
        <f t="shared" si="8"/>
        <v>190.5</v>
      </c>
      <c r="AO25" s="21">
        <f t="shared" si="9"/>
        <v>307.33999999999997</v>
      </c>
      <c r="AP25" s="21">
        <v>0</v>
      </c>
      <c r="AQ25" s="47">
        <v>0</v>
      </c>
      <c r="AR25" s="304" t="s">
        <v>5845</v>
      </c>
      <c r="AS25" s="164" t="s">
        <v>6174</v>
      </c>
      <c r="AT25" s="21" t="s">
        <v>6174</v>
      </c>
      <c r="AU25" s="21">
        <v>19.05</v>
      </c>
      <c r="AV25" s="164">
        <v>241</v>
      </c>
      <c r="AW25" s="21">
        <f t="shared" si="4"/>
        <v>76.199999999999989</v>
      </c>
      <c r="AX25" s="21">
        <f t="shared" si="5"/>
        <v>76.199999999999989</v>
      </c>
      <c r="AY25" s="21">
        <v>0</v>
      </c>
      <c r="AZ25" s="21">
        <f t="shared" si="10"/>
        <v>101.6</v>
      </c>
      <c r="BA25" s="21">
        <f t="shared" si="1"/>
        <v>154.94</v>
      </c>
      <c r="BB25" s="15" t="s">
        <v>6262</v>
      </c>
      <c r="BC25" s="164" t="s">
        <v>6250</v>
      </c>
      <c r="BD25" s="164" t="s">
        <v>6250</v>
      </c>
      <c r="BE25" s="164">
        <v>2</v>
      </c>
      <c r="BF25" s="164">
        <v>4</v>
      </c>
      <c r="BG25" s="203" t="s">
        <v>5830</v>
      </c>
      <c r="BH25" s="204" t="s">
        <v>5830</v>
      </c>
      <c r="BI25" s="204" t="s">
        <v>5830</v>
      </c>
      <c r="BJ25" s="204" t="s">
        <v>5830</v>
      </c>
      <c r="BK25" s="204" t="s">
        <v>5830</v>
      </c>
      <c r="BL25" s="204" t="s">
        <v>5830</v>
      </c>
      <c r="BM25" s="204" t="s">
        <v>5830</v>
      </c>
      <c r="BN25" s="204" t="s">
        <v>5830</v>
      </c>
      <c r="BO25" s="203" t="s">
        <v>5830</v>
      </c>
      <c r="BP25" s="204" t="s">
        <v>5830</v>
      </c>
      <c r="BQ25" s="204" t="s">
        <v>5830</v>
      </c>
      <c r="BR25" s="204" t="s">
        <v>5830</v>
      </c>
      <c r="BS25" s="204" t="s">
        <v>5830</v>
      </c>
      <c r="BT25" s="204" t="s">
        <v>5830</v>
      </c>
      <c r="BU25" s="219" t="s">
        <v>5830</v>
      </c>
      <c r="BV25" s="204" t="s">
        <v>5830</v>
      </c>
      <c r="BW25" s="204" t="s">
        <v>5830</v>
      </c>
      <c r="BX25" s="204" t="s">
        <v>5830</v>
      </c>
      <c r="BY25" s="204" t="s">
        <v>5830</v>
      </c>
      <c r="BZ25" s="204" t="s">
        <v>5830</v>
      </c>
      <c r="CA25" s="219" t="s">
        <v>5830</v>
      </c>
      <c r="CB25" s="301" t="s">
        <v>4452</v>
      </c>
      <c r="CC25" s="60">
        <v>300</v>
      </c>
      <c r="CD25" s="301">
        <v>399</v>
      </c>
      <c r="CE25" s="60">
        <v>450</v>
      </c>
      <c r="CF25" s="47">
        <v>539</v>
      </c>
      <c r="CG25" s="67">
        <v>200000</v>
      </c>
      <c r="CH25" s="298" t="s">
        <v>4452</v>
      </c>
      <c r="CI25" s="60">
        <v>300</v>
      </c>
      <c r="CJ25" s="47">
        <v>421</v>
      </c>
      <c r="CK25" s="47">
        <v>450</v>
      </c>
      <c r="CL25" s="47">
        <v>554.33849999999995</v>
      </c>
      <c r="CM25" s="67">
        <v>200000</v>
      </c>
      <c r="CN25" s="298" t="s">
        <v>4445</v>
      </c>
      <c r="CO25" s="47">
        <v>250</v>
      </c>
      <c r="CP25" s="47">
        <v>433.68</v>
      </c>
      <c r="CQ25" s="47">
        <v>475</v>
      </c>
      <c r="CR25" s="47">
        <v>752.2</v>
      </c>
      <c r="CS25" s="61">
        <v>200000</v>
      </c>
      <c r="CT25" s="208" t="s">
        <v>5830</v>
      </c>
      <c r="CU25" s="209" t="s">
        <v>5830</v>
      </c>
      <c r="CV25" s="209" t="s">
        <v>5830</v>
      </c>
      <c r="CW25" s="210" t="s">
        <v>5830</v>
      </c>
      <c r="CX25" s="208" t="s">
        <v>5830</v>
      </c>
      <c r="CY25" s="209" t="s">
        <v>5830</v>
      </c>
      <c r="CZ25" s="210" t="s">
        <v>5830</v>
      </c>
      <c r="DA25" s="284" t="s">
        <v>5830</v>
      </c>
      <c r="DB25" s="164" t="s">
        <v>4446</v>
      </c>
      <c r="DC25" s="60">
        <v>640</v>
      </c>
      <c r="DD25" s="32">
        <v>730</v>
      </c>
      <c r="DE25" s="60">
        <v>800</v>
      </c>
      <c r="DF25" s="32">
        <v>940</v>
      </c>
      <c r="DG25" s="67">
        <v>200000</v>
      </c>
      <c r="DH25" s="29" t="s">
        <v>4803</v>
      </c>
      <c r="DI25" s="164" t="s">
        <v>4464</v>
      </c>
      <c r="DJ25" s="295" t="s">
        <v>4598</v>
      </c>
    </row>
    <row r="26" spans="1:114">
      <c r="A26" s="18">
        <v>21</v>
      </c>
      <c r="B26" s="314"/>
      <c r="C26" s="314"/>
      <c r="D26" s="385"/>
      <c r="E26" s="317"/>
      <c r="F26" s="314"/>
      <c r="G26" s="319"/>
      <c r="H26" s="319"/>
      <c r="I26" s="453" t="s">
        <v>4440</v>
      </c>
      <c r="J26" s="304" t="s">
        <v>4383</v>
      </c>
      <c r="K26" s="164" t="s">
        <v>5830</v>
      </c>
      <c r="L26" s="304" t="s">
        <v>4540</v>
      </c>
      <c r="M26" s="164" t="s">
        <v>4734</v>
      </c>
      <c r="N26" s="18" t="s">
        <v>4539</v>
      </c>
      <c r="O26" s="164" t="s">
        <v>4388</v>
      </c>
      <c r="P26" s="164" t="s">
        <v>4444</v>
      </c>
      <c r="Q26" s="164" t="s">
        <v>6209</v>
      </c>
      <c r="R26" s="164">
        <v>6</v>
      </c>
      <c r="S26" s="164" t="s">
        <v>4444</v>
      </c>
      <c r="T26" s="164" t="s">
        <v>5830</v>
      </c>
      <c r="U26" s="164" t="s">
        <v>6088</v>
      </c>
      <c r="V26" s="18">
        <v>6</v>
      </c>
      <c r="W26" s="232">
        <v>0</v>
      </c>
      <c r="X26" s="18">
        <v>0</v>
      </c>
      <c r="Y26" s="304" t="s">
        <v>522</v>
      </c>
      <c r="Z26" s="21">
        <f>INDEX('[2]Cross-Section Database'!$C$2:$V$2928,MATCH(Y26,'[2]Cross-Section Database'!$B$2:$B$2928,0),3)</f>
        <v>201.42199999999997</v>
      </c>
      <c r="AA26" s="21">
        <f>INDEX('[2]Cross-Section Database'!$C$2:$V$2928,MATCH(Y26,'[2]Cross-Section Database'!$B$2:$B$2928,0),4)</f>
        <v>165.1</v>
      </c>
      <c r="AB26" s="21">
        <f>INDEX('[2]Cross-Section Database'!$C$2:$V$2928,MATCH(Y26,'[2]Cross-Section Database'!$B$2:$B$2928,0),6)</f>
        <v>10.16</v>
      </c>
      <c r="AC26" s="21">
        <f>INDEX('[2]Cross-Section Database'!$C$2:$V$2928,MATCH(Y26,'[2]Cross-Section Database'!$B$2:$B$2928,0),5)</f>
        <v>6.2229999999999999</v>
      </c>
      <c r="AD26" s="21">
        <v>610</v>
      </c>
      <c r="AE26" s="304" t="s">
        <v>462</v>
      </c>
      <c r="AF26" s="21">
        <f>INDEX('[2]Cross-Section Database'!$C$2:$V$2928,MATCH(AE26,'[2]Cross-Section Database'!$B$2:$B$2928,0),3)</f>
        <v>309.87999999999994</v>
      </c>
      <c r="AG26" s="21">
        <f>INDEX('[2]Cross-Section Database'!$C$2:$V$2928,MATCH(AE26,'[2]Cross-Section Database'!$B$2:$B$2928,0),4)</f>
        <v>164.846</v>
      </c>
      <c r="AH26" s="21">
        <f>INDEX('[2]Cross-Section Database'!$C$2:$V$2928,MATCH(AE26,'[2]Cross-Section Database'!$B$2:$B$2928,0),6)</f>
        <v>9.6519999999999992</v>
      </c>
      <c r="AI26" s="21">
        <f>INDEX('[2]Cross-Section Database'!$C$2:$V$2928,MATCH(AE26,'[2]Cross-Section Database'!$B$2:$B$2928,0),5)</f>
        <v>5.8419999999999996</v>
      </c>
      <c r="AJ26" s="21">
        <v>1194</v>
      </c>
      <c r="AK26" s="21">
        <f>INDEX('[2]Cross-Section Database'!$C$2:$V$3928,MATCH(AE26,'[2]Cross-Section Database'!$B$2:$B$3928,0),11)</f>
        <v>84911210.822399989</v>
      </c>
      <c r="AL26" s="24">
        <f>INDEX('[2]Cross-Section Database'!$C$2:$V$3928,MATCH(AE26,'[2]Cross-Section Database'!$B$2:$B$3928,0),12)</f>
        <v>609598.78079999995</v>
      </c>
      <c r="AM26" s="104">
        <v>12.7</v>
      </c>
      <c r="AN26" s="21">
        <f t="shared" si="8"/>
        <v>190.5</v>
      </c>
      <c r="AO26" s="21">
        <f t="shared" si="9"/>
        <v>307.33999999999997</v>
      </c>
      <c r="AP26" s="21">
        <v>0</v>
      </c>
      <c r="AQ26" s="47">
        <v>0</v>
      </c>
      <c r="AR26" s="304" t="s">
        <v>5845</v>
      </c>
      <c r="AS26" s="164" t="s">
        <v>6174</v>
      </c>
      <c r="AT26" s="21" t="s">
        <v>6174</v>
      </c>
      <c r="AU26" s="21">
        <v>19.05</v>
      </c>
      <c r="AV26" s="164">
        <v>241</v>
      </c>
      <c r="AW26" s="21">
        <f t="shared" si="4"/>
        <v>76.199999999999989</v>
      </c>
      <c r="AX26" s="21">
        <f t="shared" si="5"/>
        <v>76.199999999999989</v>
      </c>
      <c r="AY26" s="21">
        <v>0</v>
      </c>
      <c r="AZ26" s="21">
        <f t="shared" si="10"/>
        <v>101.6</v>
      </c>
      <c r="BA26" s="21">
        <f t="shared" si="1"/>
        <v>154.94</v>
      </c>
      <c r="BB26" s="15" t="s">
        <v>6262</v>
      </c>
      <c r="BC26" s="164" t="s">
        <v>6250</v>
      </c>
      <c r="BD26" s="164" t="s">
        <v>6250</v>
      </c>
      <c r="BE26" s="164">
        <v>2</v>
      </c>
      <c r="BF26" s="164">
        <v>4</v>
      </c>
      <c r="BG26" s="203" t="s">
        <v>5830</v>
      </c>
      <c r="BH26" s="204" t="s">
        <v>5830</v>
      </c>
      <c r="BI26" s="204" t="s">
        <v>5830</v>
      </c>
      <c r="BJ26" s="204" t="s">
        <v>5830</v>
      </c>
      <c r="BK26" s="204" t="s">
        <v>5830</v>
      </c>
      <c r="BL26" s="204" t="s">
        <v>5830</v>
      </c>
      <c r="BM26" s="204" t="s">
        <v>5830</v>
      </c>
      <c r="BN26" s="204" t="s">
        <v>5830</v>
      </c>
      <c r="BO26" s="203" t="s">
        <v>5830</v>
      </c>
      <c r="BP26" s="204" t="s">
        <v>5830</v>
      </c>
      <c r="BQ26" s="204" t="s">
        <v>5830</v>
      </c>
      <c r="BR26" s="204" t="s">
        <v>5830</v>
      </c>
      <c r="BS26" s="204" t="s">
        <v>5830</v>
      </c>
      <c r="BT26" s="204" t="s">
        <v>5830</v>
      </c>
      <c r="BU26" s="219" t="s">
        <v>5830</v>
      </c>
      <c r="BV26" s="204" t="s">
        <v>5830</v>
      </c>
      <c r="BW26" s="204" t="s">
        <v>5830</v>
      </c>
      <c r="BX26" s="204" t="s">
        <v>5830</v>
      </c>
      <c r="BY26" s="204" t="s">
        <v>5830</v>
      </c>
      <c r="BZ26" s="204" t="s">
        <v>5830</v>
      </c>
      <c r="CA26" s="219" t="s">
        <v>5830</v>
      </c>
      <c r="CB26" s="301" t="s">
        <v>4452</v>
      </c>
      <c r="CC26" s="60">
        <v>300</v>
      </c>
      <c r="CD26" s="301">
        <v>399</v>
      </c>
      <c r="CE26" s="60">
        <v>450</v>
      </c>
      <c r="CF26" s="47">
        <v>539</v>
      </c>
      <c r="CG26" s="67">
        <v>200000</v>
      </c>
      <c r="CH26" s="298" t="s">
        <v>4452</v>
      </c>
      <c r="CI26" s="60">
        <v>300</v>
      </c>
      <c r="CJ26" s="47">
        <v>421</v>
      </c>
      <c r="CK26" s="47">
        <v>450</v>
      </c>
      <c r="CL26" s="47">
        <v>554.33849999999995</v>
      </c>
      <c r="CM26" s="67">
        <v>200000</v>
      </c>
      <c r="CN26" s="298" t="s">
        <v>4445</v>
      </c>
      <c r="CO26" s="47">
        <v>250</v>
      </c>
      <c r="CP26" s="47">
        <v>292.3</v>
      </c>
      <c r="CQ26" s="47">
        <v>475</v>
      </c>
      <c r="CR26" s="47">
        <v>490.21699999999998</v>
      </c>
      <c r="CS26" s="61">
        <v>200000</v>
      </c>
      <c r="CT26" s="208" t="s">
        <v>5830</v>
      </c>
      <c r="CU26" s="209" t="s">
        <v>5830</v>
      </c>
      <c r="CV26" s="209" t="s">
        <v>5830</v>
      </c>
      <c r="CW26" s="210" t="s">
        <v>5830</v>
      </c>
      <c r="CX26" s="208" t="s">
        <v>5830</v>
      </c>
      <c r="CY26" s="209" t="s">
        <v>5830</v>
      </c>
      <c r="CZ26" s="210" t="s">
        <v>5830</v>
      </c>
      <c r="DA26" s="284" t="s">
        <v>5830</v>
      </c>
      <c r="DB26" s="164" t="s">
        <v>4446</v>
      </c>
      <c r="DC26" s="60">
        <v>640</v>
      </c>
      <c r="DD26" s="32">
        <v>730</v>
      </c>
      <c r="DE26" s="60">
        <v>800</v>
      </c>
      <c r="DF26" s="32">
        <v>940</v>
      </c>
      <c r="DG26" s="67">
        <v>200000</v>
      </c>
      <c r="DH26" s="29" t="s">
        <v>15</v>
      </c>
      <c r="DI26" s="164" t="s">
        <v>4464</v>
      </c>
      <c r="DJ26" s="295" t="s">
        <v>4598</v>
      </c>
    </row>
    <row r="27" spans="1:114">
      <c r="A27" s="18">
        <v>22</v>
      </c>
      <c r="B27" s="314"/>
      <c r="C27" s="314"/>
      <c r="D27" s="385"/>
      <c r="E27" s="317"/>
      <c r="F27" s="314"/>
      <c r="G27" s="319"/>
      <c r="H27" s="319"/>
      <c r="I27" s="453" t="s">
        <v>4441</v>
      </c>
      <c r="J27" s="304" t="s">
        <v>4383</v>
      </c>
      <c r="K27" s="164" t="s">
        <v>5830</v>
      </c>
      <c r="L27" s="304" t="s">
        <v>4540</v>
      </c>
      <c r="M27" s="164" t="s">
        <v>4734</v>
      </c>
      <c r="N27" s="18" t="s">
        <v>4539</v>
      </c>
      <c r="O27" s="164" t="s">
        <v>4388</v>
      </c>
      <c r="P27" s="164" t="s">
        <v>4444</v>
      </c>
      <c r="Q27" s="164" t="s">
        <v>6209</v>
      </c>
      <c r="R27" s="164">
        <v>6</v>
      </c>
      <c r="S27" s="164" t="s">
        <v>4444</v>
      </c>
      <c r="T27" s="164" t="s">
        <v>5830</v>
      </c>
      <c r="U27" s="164" t="s">
        <v>6088</v>
      </c>
      <c r="V27" s="18">
        <v>6</v>
      </c>
      <c r="W27" s="232">
        <v>0</v>
      </c>
      <c r="X27" s="18">
        <v>0</v>
      </c>
      <c r="Y27" s="304" t="s">
        <v>522</v>
      </c>
      <c r="Z27" s="21">
        <f>INDEX('[2]Cross-Section Database'!$C$2:$V$2928,MATCH(Y27,'[2]Cross-Section Database'!$B$2:$B$2928,0),3)</f>
        <v>201.42199999999997</v>
      </c>
      <c r="AA27" s="21">
        <f>INDEX('[2]Cross-Section Database'!$C$2:$V$2928,MATCH(Y27,'[2]Cross-Section Database'!$B$2:$B$2928,0),4)</f>
        <v>165.1</v>
      </c>
      <c r="AB27" s="21">
        <f>INDEX('[2]Cross-Section Database'!$C$2:$V$2928,MATCH(Y27,'[2]Cross-Section Database'!$B$2:$B$2928,0),6)</f>
        <v>10.16</v>
      </c>
      <c r="AC27" s="21">
        <f>INDEX('[2]Cross-Section Database'!$C$2:$V$2928,MATCH(Y27,'[2]Cross-Section Database'!$B$2:$B$2928,0),5)</f>
        <v>6.2229999999999999</v>
      </c>
      <c r="AD27" s="21">
        <v>610</v>
      </c>
      <c r="AE27" s="304" t="s">
        <v>462</v>
      </c>
      <c r="AF27" s="21">
        <f>INDEX('[2]Cross-Section Database'!$C$2:$V$2928,MATCH(AE27,'[2]Cross-Section Database'!$B$2:$B$2928,0),3)</f>
        <v>309.87999999999994</v>
      </c>
      <c r="AG27" s="21">
        <f>INDEX('[2]Cross-Section Database'!$C$2:$V$2928,MATCH(AE27,'[2]Cross-Section Database'!$B$2:$B$2928,0),4)</f>
        <v>164.846</v>
      </c>
      <c r="AH27" s="21">
        <f>INDEX('[2]Cross-Section Database'!$C$2:$V$2928,MATCH(AE27,'[2]Cross-Section Database'!$B$2:$B$2928,0),6)</f>
        <v>9.6519999999999992</v>
      </c>
      <c r="AI27" s="21">
        <f>INDEX('[2]Cross-Section Database'!$C$2:$V$2928,MATCH(AE27,'[2]Cross-Section Database'!$B$2:$B$2928,0),5)</f>
        <v>5.8419999999999996</v>
      </c>
      <c r="AJ27" s="21">
        <v>1194</v>
      </c>
      <c r="AK27" s="21">
        <f>INDEX('[2]Cross-Section Database'!$C$2:$V$3928,MATCH(AE27,'[2]Cross-Section Database'!$B$2:$B$3928,0),11)</f>
        <v>84911210.822399989</v>
      </c>
      <c r="AL27" s="24">
        <f>INDEX('[2]Cross-Section Database'!$C$2:$V$3928,MATCH(AE27,'[2]Cross-Section Database'!$B$2:$B$3928,0),12)</f>
        <v>609598.78079999995</v>
      </c>
      <c r="AM27" s="104">
        <v>15.875</v>
      </c>
      <c r="AN27" s="21">
        <f t="shared" si="8"/>
        <v>190.5</v>
      </c>
      <c r="AO27" s="21">
        <f t="shared" si="9"/>
        <v>307.33999999999997</v>
      </c>
      <c r="AP27" s="21">
        <v>0</v>
      </c>
      <c r="AQ27" s="47">
        <v>0</v>
      </c>
      <c r="AR27" s="304" t="s">
        <v>5845</v>
      </c>
      <c r="AS27" s="164" t="s">
        <v>6174</v>
      </c>
      <c r="AT27" s="21" t="s">
        <v>6174</v>
      </c>
      <c r="AU27" s="21">
        <v>19.05</v>
      </c>
      <c r="AV27" s="164">
        <v>241</v>
      </c>
      <c r="AW27" s="21">
        <f t="shared" si="4"/>
        <v>76.199999999999989</v>
      </c>
      <c r="AX27" s="21">
        <f t="shared" si="5"/>
        <v>76.199999999999989</v>
      </c>
      <c r="AY27" s="21">
        <v>0</v>
      </c>
      <c r="AZ27" s="21">
        <f t="shared" si="10"/>
        <v>101.6</v>
      </c>
      <c r="BA27" s="21">
        <f t="shared" si="1"/>
        <v>154.94</v>
      </c>
      <c r="BB27" s="15" t="s">
        <v>6262</v>
      </c>
      <c r="BC27" s="164" t="s">
        <v>6250</v>
      </c>
      <c r="BD27" s="164" t="s">
        <v>6250</v>
      </c>
      <c r="BE27" s="164">
        <v>2</v>
      </c>
      <c r="BF27" s="164">
        <v>4</v>
      </c>
      <c r="BG27" s="203" t="s">
        <v>5830</v>
      </c>
      <c r="BH27" s="204" t="s">
        <v>5830</v>
      </c>
      <c r="BI27" s="204" t="s">
        <v>5830</v>
      </c>
      <c r="BJ27" s="204" t="s">
        <v>5830</v>
      </c>
      <c r="BK27" s="204" t="s">
        <v>5830</v>
      </c>
      <c r="BL27" s="204" t="s">
        <v>5830</v>
      </c>
      <c r="BM27" s="204" t="s">
        <v>5830</v>
      </c>
      <c r="BN27" s="204" t="s">
        <v>5830</v>
      </c>
      <c r="BO27" s="203" t="s">
        <v>5830</v>
      </c>
      <c r="BP27" s="204" t="s">
        <v>5830</v>
      </c>
      <c r="BQ27" s="204" t="s">
        <v>5830</v>
      </c>
      <c r="BR27" s="204" t="s">
        <v>5830</v>
      </c>
      <c r="BS27" s="204" t="s">
        <v>5830</v>
      </c>
      <c r="BT27" s="204" t="s">
        <v>5830</v>
      </c>
      <c r="BU27" s="219" t="s">
        <v>5830</v>
      </c>
      <c r="BV27" s="204" t="s">
        <v>5830</v>
      </c>
      <c r="BW27" s="204" t="s">
        <v>5830</v>
      </c>
      <c r="BX27" s="204" t="s">
        <v>5830</v>
      </c>
      <c r="BY27" s="204" t="s">
        <v>5830</v>
      </c>
      <c r="BZ27" s="204" t="s">
        <v>5830</v>
      </c>
      <c r="CA27" s="219" t="s">
        <v>5830</v>
      </c>
      <c r="CB27" s="301" t="s">
        <v>4452</v>
      </c>
      <c r="CC27" s="60">
        <v>300</v>
      </c>
      <c r="CD27" s="301">
        <v>399</v>
      </c>
      <c r="CE27" s="60">
        <v>450</v>
      </c>
      <c r="CF27" s="47">
        <v>539</v>
      </c>
      <c r="CG27" s="67">
        <v>200000</v>
      </c>
      <c r="CH27" s="298" t="s">
        <v>4452</v>
      </c>
      <c r="CI27" s="60">
        <v>300</v>
      </c>
      <c r="CJ27" s="47">
        <v>421</v>
      </c>
      <c r="CK27" s="47">
        <v>450</v>
      </c>
      <c r="CL27" s="47">
        <v>554.33849999999995</v>
      </c>
      <c r="CM27" s="67">
        <v>200000</v>
      </c>
      <c r="CN27" s="298" t="s">
        <v>4445</v>
      </c>
      <c r="CO27" s="47">
        <v>250</v>
      </c>
      <c r="CP27" s="47">
        <v>294.40600000000001</v>
      </c>
      <c r="CQ27" s="47">
        <v>475</v>
      </c>
      <c r="CR27" s="47">
        <v>490.9</v>
      </c>
      <c r="CS27" s="61">
        <v>200000</v>
      </c>
      <c r="CT27" s="208" t="s">
        <v>5830</v>
      </c>
      <c r="CU27" s="209" t="s">
        <v>5830</v>
      </c>
      <c r="CV27" s="209" t="s">
        <v>5830</v>
      </c>
      <c r="CW27" s="210" t="s">
        <v>5830</v>
      </c>
      <c r="CX27" s="208" t="s">
        <v>5830</v>
      </c>
      <c r="CY27" s="209" t="s">
        <v>5830</v>
      </c>
      <c r="CZ27" s="210" t="s">
        <v>5830</v>
      </c>
      <c r="DA27" s="284" t="s">
        <v>5830</v>
      </c>
      <c r="DB27" s="164" t="s">
        <v>4446</v>
      </c>
      <c r="DC27" s="60">
        <v>640</v>
      </c>
      <c r="DD27" s="32">
        <v>730</v>
      </c>
      <c r="DE27" s="60">
        <v>800</v>
      </c>
      <c r="DF27" s="32">
        <v>940</v>
      </c>
      <c r="DG27" s="67">
        <v>200000</v>
      </c>
      <c r="DH27" s="41" t="s">
        <v>15</v>
      </c>
      <c r="DI27" s="164" t="s">
        <v>4464</v>
      </c>
      <c r="DJ27" s="295" t="s">
        <v>4598</v>
      </c>
    </row>
    <row r="28" spans="1:114">
      <c r="A28" s="18">
        <v>23</v>
      </c>
      <c r="B28" s="314"/>
      <c r="C28" s="314"/>
      <c r="D28" s="385"/>
      <c r="E28" s="317"/>
      <c r="F28" s="314"/>
      <c r="G28" s="319"/>
      <c r="H28" s="319"/>
      <c r="I28" s="453" t="s">
        <v>4442</v>
      </c>
      <c r="J28" s="304" t="s">
        <v>4383</v>
      </c>
      <c r="K28" s="164" t="s">
        <v>5830</v>
      </c>
      <c r="L28" s="304" t="s">
        <v>4540</v>
      </c>
      <c r="M28" s="164" t="s">
        <v>4734</v>
      </c>
      <c r="N28" s="18" t="s">
        <v>4539</v>
      </c>
      <c r="O28" s="164" t="s">
        <v>4388</v>
      </c>
      <c r="P28" s="164" t="s">
        <v>4444</v>
      </c>
      <c r="Q28" s="164" t="s">
        <v>4388</v>
      </c>
      <c r="R28" s="164" t="s">
        <v>5830</v>
      </c>
      <c r="S28" s="164" t="s">
        <v>4444</v>
      </c>
      <c r="T28" s="164" t="s">
        <v>5830</v>
      </c>
      <c r="U28" s="164" t="s">
        <v>6088</v>
      </c>
      <c r="V28" s="18">
        <v>6</v>
      </c>
      <c r="W28" s="232">
        <v>0</v>
      </c>
      <c r="X28" s="18">
        <v>0</v>
      </c>
      <c r="Y28" s="304" t="s">
        <v>512</v>
      </c>
      <c r="Z28" s="21">
        <f>INDEX('[2]Cross-Section Database'!$C$2:$V$2928,MATCH(Y28,'[2]Cross-Section Database'!$B$2:$B$2928,0),3)</f>
        <v>215.89999999999998</v>
      </c>
      <c r="AA28" s="21">
        <f>INDEX('[2]Cross-Section Database'!$C$2:$V$2928,MATCH(Y28,'[2]Cross-Section Database'!$B$2:$B$2928,0),4)</f>
        <v>205.99399999999997</v>
      </c>
      <c r="AB28" s="21">
        <f>INDEX('[2]Cross-Section Database'!$C$2:$V$2928,MATCH(Y28,'[2]Cross-Section Database'!$B$2:$B$2928,0),6)</f>
        <v>17.399000000000001</v>
      </c>
      <c r="AC28" s="21">
        <f>INDEX('[2]Cross-Section Database'!$C$2:$V$2928,MATCH(Y28,'[2]Cross-Section Database'!$B$2:$B$2928,0),5)</f>
        <v>10.16</v>
      </c>
      <c r="AD28" s="21">
        <v>610</v>
      </c>
      <c r="AE28" s="304" t="s">
        <v>462</v>
      </c>
      <c r="AF28" s="21">
        <f>INDEX('[2]Cross-Section Database'!$C$2:$V$2928,MATCH(AE28,'[2]Cross-Section Database'!$B$2:$B$2928,0),3)</f>
        <v>309.87999999999994</v>
      </c>
      <c r="AG28" s="21">
        <f>INDEX('[2]Cross-Section Database'!$C$2:$V$2928,MATCH(AE28,'[2]Cross-Section Database'!$B$2:$B$2928,0),4)</f>
        <v>164.846</v>
      </c>
      <c r="AH28" s="21">
        <f>INDEX('[2]Cross-Section Database'!$C$2:$V$2928,MATCH(AE28,'[2]Cross-Section Database'!$B$2:$B$2928,0),6)</f>
        <v>9.6519999999999992</v>
      </c>
      <c r="AI28" s="21">
        <f>INDEX('[2]Cross-Section Database'!$C$2:$V$2928,MATCH(AE28,'[2]Cross-Section Database'!$B$2:$B$2928,0),5)</f>
        <v>5.8419999999999996</v>
      </c>
      <c r="AJ28" s="21">
        <v>1194</v>
      </c>
      <c r="AK28" s="21">
        <f>INDEX('[2]Cross-Section Database'!$C$2:$V$3928,MATCH(AE28,'[2]Cross-Section Database'!$B$2:$B$3928,0),11)</f>
        <v>84911210.822399989</v>
      </c>
      <c r="AL28" s="24">
        <f>INDEX('[2]Cross-Section Database'!$C$2:$V$3928,MATCH(AE28,'[2]Cross-Section Database'!$B$2:$B$3928,0),12)</f>
        <v>609598.78079999995</v>
      </c>
      <c r="AM28" s="104">
        <v>15.875</v>
      </c>
      <c r="AN28" s="21">
        <f t="shared" si="8"/>
        <v>190.5</v>
      </c>
      <c r="AO28" s="21">
        <f t="shared" si="9"/>
        <v>307.33999999999997</v>
      </c>
      <c r="AP28" s="21">
        <v>0</v>
      </c>
      <c r="AQ28" s="47">
        <v>0</v>
      </c>
      <c r="AR28" s="304" t="s">
        <v>5845</v>
      </c>
      <c r="AS28" s="164" t="s">
        <v>6174</v>
      </c>
      <c r="AT28" s="21" t="s">
        <v>6174</v>
      </c>
      <c r="AU28" s="21">
        <v>19.05</v>
      </c>
      <c r="AV28" s="164">
        <v>241</v>
      </c>
      <c r="AW28" s="21">
        <f t="shared" si="4"/>
        <v>76.199999999999989</v>
      </c>
      <c r="AX28" s="21">
        <f t="shared" si="5"/>
        <v>76.199999999999989</v>
      </c>
      <c r="AY28" s="21">
        <v>0</v>
      </c>
      <c r="AZ28" s="21">
        <f t="shared" si="10"/>
        <v>101.6</v>
      </c>
      <c r="BA28" s="21">
        <f t="shared" si="1"/>
        <v>154.94</v>
      </c>
      <c r="BB28" s="15" t="s">
        <v>6262</v>
      </c>
      <c r="BC28" s="164" t="s">
        <v>6250</v>
      </c>
      <c r="BD28" s="164" t="s">
        <v>6250</v>
      </c>
      <c r="BE28" s="164">
        <v>2</v>
      </c>
      <c r="BF28" s="164">
        <v>4</v>
      </c>
      <c r="BG28" s="203" t="s">
        <v>5830</v>
      </c>
      <c r="BH28" s="204" t="s">
        <v>5830</v>
      </c>
      <c r="BI28" s="204" t="s">
        <v>5830</v>
      </c>
      <c r="BJ28" s="204" t="s">
        <v>5830</v>
      </c>
      <c r="BK28" s="204" t="s">
        <v>5830</v>
      </c>
      <c r="BL28" s="204" t="s">
        <v>5830</v>
      </c>
      <c r="BM28" s="204" t="s">
        <v>5830</v>
      </c>
      <c r="BN28" s="204" t="s">
        <v>5830</v>
      </c>
      <c r="BO28" s="203" t="s">
        <v>5830</v>
      </c>
      <c r="BP28" s="204" t="s">
        <v>5830</v>
      </c>
      <c r="BQ28" s="204" t="s">
        <v>5830</v>
      </c>
      <c r="BR28" s="204" t="s">
        <v>5830</v>
      </c>
      <c r="BS28" s="204" t="s">
        <v>5830</v>
      </c>
      <c r="BT28" s="204" t="s">
        <v>5830</v>
      </c>
      <c r="BU28" s="219" t="s">
        <v>5830</v>
      </c>
      <c r="BV28" s="204" t="s">
        <v>5830</v>
      </c>
      <c r="BW28" s="204" t="s">
        <v>5830</v>
      </c>
      <c r="BX28" s="204" t="s">
        <v>5830</v>
      </c>
      <c r="BY28" s="204" t="s">
        <v>5830</v>
      </c>
      <c r="BZ28" s="204" t="s">
        <v>5830</v>
      </c>
      <c r="CA28" s="219" t="s">
        <v>5830</v>
      </c>
      <c r="CB28" s="301" t="s">
        <v>4452</v>
      </c>
      <c r="CC28" s="60">
        <v>300</v>
      </c>
      <c r="CD28" s="10">
        <v>283</v>
      </c>
      <c r="CE28" s="60">
        <v>450</v>
      </c>
      <c r="CF28" s="47">
        <v>453</v>
      </c>
      <c r="CG28" s="67">
        <v>200000</v>
      </c>
      <c r="CH28" s="298" t="s">
        <v>4452</v>
      </c>
      <c r="CI28" s="60">
        <v>300</v>
      </c>
      <c r="CJ28" s="47">
        <v>421</v>
      </c>
      <c r="CK28" s="47">
        <v>450</v>
      </c>
      <c r="CL28" s="47">
        <v>554.33849999999995</v>
      </c>
      <c r="CM28" s="67">
        <v>200000</v>
      </c>
      <c r="CN28" s="298" t="s">
        <v>4445</v>
      </c>
      <c r="CO28" s="47">
        <v>250</v>
      </c>
      <c r="CP28" s="47">
        <v>281.99</v>
      </c>
      <c r="CQ28" s="47">
        <v>475</v>
      </c>
      <c r="CR28" s="47">
        <v>504</v>
      </c>
      <c r="CS28" s="61">
        <v>200000</v>
      </c>
      <c r="CT28" s="208" t="s">
        <v>5830</v>
      </c>
      <c r="CU28" s="209" t="s">
        <v>5830</v>
      </c>
      <c r="CV28" s="209" t="s">
        <v>5830</v>
      </c>
      <c r="CW28" s="210" t="s">
        <v>5830</v>
      </c>
      <c r="CX28" s="208" t="s">
        <v>5830</v>
      </c>
      <c r="CY28" s="209" t="s">
        <v>5830</v>
      </c>
      <c r="CZ28" s="210" t="s">
        <v>5830</v>
      </c>
      <c r="DA28" s="284" t="s">
        <v>5830</v>
      </c>
      <c r="DB28" s="164" t="s">
        <v>4446</v>
      </c>
      <c r="DC28" s="60">
        <v>640</v>
      </c>
      <c r="DD28" s="32">
        <v>730</v>
      </c>
      <c r="DE28" s="60">
        <v>800</v>
      </c>
      <c r="DF28" s="32">
        <v>940</v>
      </c>
      <c r="DG28" s="67">
        <v>200000</v>
      </c>
      <c r="DH28" s="41" t="s">
        <v>15</v>
      </c>
      <c r="DI28" s="164" t="s">
        <v>4464</v>
      </c>
      <c r="DJ28" s="295" t="s">
        <v>4598</v>
      </c>
    </row>
    <row r="29" spans="1:114" ht="16.2" thickBot="1">
      <c r="A29" s="18">
        <v>24</v>
      </c>
      <c r="B29" s="315"/>
      <c r="C29" s="315"/>
      <c r="D29" s="386"/>
      <c r="E29" s="318"/>
      <c r="F29" s="315"/>
      <c r="G29" s="312"/>
      <c r="H29" s="312"/>
      <c r="I29" s="453" t="s">
        <v>4443</v>
      </c>
      <c r="J29" s="144" t="s">
        <v>4383</v>
      </c>
      <c r="K29" s="165" t="s">
        <v>5830</v>
      </c>
      <c r="L29" s="304" t="s">
        <v>4540</v>
      </c>
      <c r="M29" s="164" t="s">
        <v>4734</v>
      </c>
      <c r="N29" s="18" t="s">
        <v>4539</v>
      </c>
      <c r="O29" s="164" t="s">
        <v>4388</v>
      </c>
      <c r="P29" s="164" t="s">
        <v>4444</v>
      </c>
      <c r="Q29" s="164" t="s">
        <v>6209</v>
      </c>
      <c r="R29" s="165">
        <v>6</v>
      </c>
      <c r="S29" s="164" t="s">
        <v>4444</v>
      </c>
      <c r="T29" s="165" t="s">
        <v>5830</v>
      </c>
      <c r="U29" s="164" t="s">
        <v>6088</v>
      </c>
      <c r="V29" s="18">
        <v>6</v>
      </c>
      <c r="W29" s="232">
        <v>0</v>
      </c>
      <c r="X29" s="18">
        <v>0</v>
      </c>
      <c r="Y29" s="144" t="s">
        <v>512</v>
      </c>
      <c r="Z29" s="23">
        <f>INDEX('[2]Cross-Section Database'!$C$2:$V$2928,MATCH(Y29,'[2]Cross-Section Database'!$B$2:$B$2928,0),3)</f>
        <v>215.89999999999998</v>
      </c>
      <c r="AA29" s="23">
        <f>INDEX('[2]Cross-Section Database'!$C$2:$V$2928,MATCH(Y29,'[2]Cross-Section Database'!$B$2:$B$2928,0),4)</f>
        <v>205.99399999999997</v>
      </c>
      <c r="AB29" s="23">
        <f>INDEX('[2]Cross-Section Database'!$C$2:$V$2928,MATCH(Y29,'[2]Cross-Section Database'!$B$2:$B$2928,0),6)</f>
        <v>17.399000000000001</v>
      </c>
      <c r="AC29" s="23">
        <f>INDEX('[2]Cross-Section Database'!$C$2:$V$2928,MATCH(Y29,'[2]Cross-Section Database'!$B$2:$B$2928,0),5)</f>
        <v>10.16</v>
      </c>
      <c r="AD29" s="23">
        <v>610</v>
      </c>
      <c r="AE29" s="144" t="s">
        <v>462</v>
      </c>
      <c r="AF29" s="23">
        <f>INDEX('[2]Cross-Section Database'!$C$2:$V$2928,MATCH(AE29,'[2]Cross-Section Database'!$B$2:$B$2928,0),3)</f>
        <v>309.87999999999994</v>
      </c>
      <c r="AG29" s="23">
        <f>INDEX('[2]Cross-Section Database'!$C$2:$V$2928,MATCH(AE29,'[2]Cross-Section Database'!$B$2:$B$2928,0),4)</f>
        <v>164.846</v>
      </c>
      <c r="AH29" s="23">
        <f>INDEX('[2]Cross-Section Database'!$C$2:$V$2928,MATCH(AE29,'[2]Cross-Section Database'!$B$2:$B$2928,0),6)</f>
        <v>9.6519999999999992</v>
      </c>
      <c r="AI29" s="23">
        <f>INDEX('[2]Cross-Section Database'!$C$2:$V$2928,MATCH(AE29,'[2]Cross-Section Database'!$B$2:$B$2928,0),5)</f>
        <v>5.8419999999999996</v>
      </c>
      <c r="AJ29" s="23">
        <v>1194</v>
      </c>
      <c r="AK29" s="23">
        <f>INDEX('[2]Cross-Section Database'!$C$2:$V$3928,MATCH(AE29,'[2]Cross-Section Database'!$B$2:$B$3928,0),11)</f>
        <v>84911210.822399989</v>
      </c>
      <c r="AL29" s="24">
        <f>INDEX('[2]Cross-Section Database'!$C$2:$V$3928,MATCH(AE29,'[2]Cross-Section Database'!$B$2:$B$3928,0),12)</f>
        <v>609598.78079999995</v>
      </c>
      <c r="AM29" s="105">
        <v>15.875</v>
      </c>
      <c r="AN29" s="23">
        <f t="shared" si="8"/>
        <v>190.5</v>
      </c>
      <c r="AO29" s="23">
        <f t="shared" si="9"/>
        <v>307.33999999999997</v>
      </c>
      <c r="AP29" s="23">
        <v>0</v>
      </c>
      <c r="AQ29" s="47">
        <v>0</v>
      </c>
      <c r="AR29" s="304" t="s">
        <v>5845</v>
      </c>
      <c r="AS29" s="164" t="s">
        <v>6174</v>
      </c>
      <c r="AT29" s="21" t="s">
        <v>6174</v>
      </c>
      <c r="AU29" s="21">
        <v>19.05</v>
      </c>
      <c r="AV29" s="164">
        <v>241</v>
      </c>
      <c r="AW29" s="21">
        <f t="shared" si="4"/>
        <v>76.199999999999989</v>
      </c>
      <c r="AX29" s="21">
        <f t="shared" si="5"/>
        <v>76.199999999999989</v>
      </c>
      <c r="AY29" s="21">
        <v>0</v>
      </c>
      <c r="AZ29" s="21">
        <f t="shared" si="10"/>
        <v>101.6</v>
      </c>
      <c r="BA29" s="21">
        <f t="shared" si="1"/>
        <v>154.94</v>
      </c>
      <c r="BB29" s="15" t="s">
        <v>6262</v>
      </c>
      <c r="BC29" s="164" t="s">
        <v>6250</v>
      </c>
      <c r="BD29" s="164" t="s">
        <v>6250</v>
      </c>
      <c r="BE29" s="165">
        <v>2</v>
      </c>
      <c r="BF29" s="165">
        <v>4</v>
      </c>
      <c r="BG29" s="203" t="s">
        <v>5830</v>
      </c>
      <c r="BH29" s="204" t="s">
        <v>5830</v>
      </c>
      <c r="BI29" s="204" t="s">
        <v>5830</v>
      </c>
      <c r="BJ29" s="204" t="s">
        <v>5830</v>
      </c>
      <c r="BK29" s="204" t="s">
        <v>5830</v>
      </c>
      <c r="BL29" s="204" t="s">
        <v>5830</v>
      </c>
      <c r="BM29" s="204" t="s">
        <v>5830</v>
      </c>
      <c r="BN29" s="204" t="s">
        <v>5830</v>
      </c>
      <c r="BO29" s="203" t="s">
        <v>5830</v>
      </c>
      <c r="BP29" s="204" t="s">
        <v>5830</v>
      </c>
      <c r="BQ29" s="204" t="s">
        <v>5830</v>
      </c>
      <c r="BR29" s="204" t="s">
        <v>5830</v>
      </c>
      <c r="BS29" s="204" t="s">
        <v>5830</v>
      </c>
      <c r="BT29" s="204" t="s">
        <v>5830</v>
      </c>
      <c r="BU29" s="219" t="s">
        <v>5830</v>
      </c>
      <c r="BV29" s="204" t="s">
        <v>5830</v>
      </c>
      <c r="BW29" s="204" t="s">
        <v>5830</v>
      </c>
      <c r="BX29" s="204" t="s">
        <v>5830</v>
      </c>
      <c r="BY29" s="204" t="s">
        <v>5830</v>
      </c>
      <c r="BZ29" s="204" t="s">
        <v>5830</v>
      </c>
      <c r="CA29" s="219" t="s">
        <v>5830</v>
      </c>
      <c r="CB29" s="301" t="s">
        <v>4452</v>
      </c>
      <c r="CC29" s="60">
        <v>300</v>
      </c>
      <c r="CD29" s="10">
        <v>283</v>
      </c>
      <c r="CE29" s="60">
        <v>450</v>
      </c>
      <c r="CF29" s="38">
        <v>453</v>
      </c>
      <c r="CG29" s="67">
        <v>200000</v>
      </c>
      <c r="CH29" s="137" t="s">
        <v>4452</v>
      </c>
      <c r="CI29" s="60">
        <v>300</v>
      </c>
      <c r="CJ29" s="47">
        <v>421</v>
      </c>
      <c r="CK29" s="47">
        <v>450</v>
      </c>
      <c r="CL29" s="20">
        <v>554.33849999999995</v>
      </c>
      <c r="CM29" s="67">
        <v>200000</v>
      </c>
      <c r="CN29" s="10" t="s">
        <v>4445</v>
      </c>
      <c r="CO29" s="47">
        <v>250</v>
      </c>
      <c r="CP29" s="47">
        <v>294.40600000000001</v>
      </c>
      <c r="CQ29" s="47">
        <v>475</v>
      </c>
      <c r="CR29" s="38">
        <v>490.9</v>
      </c>
      <c r="CS29" s="61">
        <v>200000</v>
      </c>
      <c r="CT29" s="211" t="s">
        <v>5830</v>
      </c>
      <c r="CU29" s="212" t="s">
        <v>5830</v>
      </c>
      <c r="CV29" s="212" t="s">
        <v>5830</v>
      </c>
      <c r="CW29" s="213" t="s">
        <v>5830</v>
      </c>
      <c r="CX29" s="208" t="s">
        <v>5830</v>
      </c>
      <c r="CY29" s="209" t="s">
        <v>5830</v>
      </c>
      <c r="CZ29" s="210" t="s">
        <v>5830</v>
      </c>
      <c r="DA29" s="284" t="s">
        <v>5830</v>
      </c>
      <c r="DB29" s="165" t="s">
        <v>4446</v>
      </c>
      <c r="DC29" s="87">
        <v>640</v>
      </c>
      <c r="DD29" s="34">
        <v>730</v>
      </c>
      <c r="DE29" s="87">
        <v>800</v>
      </c>
      <c r="DF29" s="34">
        <v>940</v>
      </c>
      <c r="DG29" s="70">
        <v>200000</v>
      </c>
      <c r="DH29" s="41" t="s">
        <v>15</v>
      </c>
      <c r="DI29" s="164" t="s">
        <v>4464</v>
      </c>
      <c r="DJ29" s="295" t="s">
        <v>4598</v>
      </c>
    </row>
    <row r="30" spans="1:114" ht="15.6" customHeight="1">
      <c r="A30" s="17">
        <v>25</v>
      </c>
      <c r="B30" s="313">
        <v>2</v>
      </c>
      <c r="C30" s="313">
        <v>1974</v>
      </c>
      <c r="D30" s="322" t="s">
        <v>4496</v>
      </c>
      <c r="E30" s="324" t="s">
        <v>4868</v>
      </c>
      <c r="F30" s="313">
        <v>6</v>
      </c>
      <c r="G30" s="309" t="s">
        <v>5936</v>
      </c>
      <c r="H30" s="309" t="s">
        <v>5935</v>
      </c>
      <c r="I30" s="452" t="s">
        <v>4421</v>
      </c>
      <c r="J30" s="303" t="s">
        <v>4383</v>
      </c>
      <c r="K30" s="163" t="s">
        <v>5830</v>
      </c>
      <c r="L30" s="303" t="s">
        <v>4541</v>
      </c>
      <c r="M30" s="163" t="s">
        <v>4736</v>
      </c>
      <c r="N30" s="17" t="s">
        <v>4539</v>
      </c>
      <c r="O30" s="163" t="s">
        <v>4444</v>
      </c>
      <c r="P30" s="163" t="s">
        <v>4444</v>
      </c>
      <c r="Q30" s="163" t="s">
        <v>4444</v>
      </c>
      <c r="R30" s="163" t="s">
        <v>5830</v>
      </c>
      <c r="S30" s="163" t="s">
        <v>4444</v>
      </c>
      <c r="T30" s="163" t="s">
        <v>5830</v>
      </c>
      <c r="U30" s="30" t="s">
        <v>4591</v>
      </c>
      <c r="V30" s="88">
        <v>10</v>
      </c>
      <c r="W30" s="233">
        <v>0</v>
      </c>
      <c r="X30" s="17">
        <v>0</v>
      </c>
      <c r="Y30" s="303" t="s">
        <v>3972</v>
      </c>
      <c r="Z30" s="16">
        <f>INDEX('[2]Cross-Section Database'!$C$2:$V$2928,MATCH(Y30,'[2]Cross-Section Database'!$B$2:$B$2928,0),3)</f>
        <v>190</v>
      </c>
      <c r="AA30" s="16">
        <f>INDEX('[2]Cross-Section Database'!$C$2:$V$2928,MATCH(Y30,'[2]Cross-Section Database'!$B$2:$B$2928,0),4)</f>
        <v>200</v>
      </c>
      <c r="AB30" s="16">
        <f>INDEX('[2]Cross-Section Database'!$C$2:$V$2928,MATCH(Y30,'[2]Cross-Section Database'!$B$2:$B$2928,0),6)</f>
        <v>10</v>
      </c>
      <c r="AC30" s="16">
        <f>INDEX('[2]Cross-Section Database'!$C$2:$V$2928,MATCH(Y30,'[2]Cross-Section Database'!$B$2:$B$2928,0),5)</f>
        <v>6.5</v>
      </c>
      <c r="AD30" s="31">
        <v>1300</v>
      </c>
      <c r="AE30" s="303" t="s">
        <v>3913</v>
      </c>
      <c r="AF30" s="16">
        <f>INDEX('[2]Cross-Section Database'!$C$2:$V$2928,MATCH(AE30,'[2]Cross-Section Database'!$B$2:$B$2928,0),3)</f>
        <v>300</v>
      </c>
      <c r="AG30" s="16">
        <f>INDEX('[2]Cross-Section Database'!$C$2:$V$2928,MATCH(AE30,'[2]Cross-Section Database'!$B$2:$B$2928,0),4)</f>
        <v>150</v>
      </c>
      <c r="AH30" s="16">
        <f>INDEX('[2]Cross-Section Database'!$C$2:$V$2928,MATCH(AE30,'[2]Cross-Section Database'!$B$2:$B$2928,0),6)</f>
        <v>10.7</v>
      </c>
      <c r="AI30" s="16">
        <f>INDEX('[2]Cross-Section Database'!$C$2:$V$2928,MATCH(AE30,'[2]Cross-Section Database'!$B$2:$B$2928,0),5)</f>
        <v>7.1</v>
      </c>
      <c r="AJ30" s="253">
        <v>1125</v>
      </c>
      <c r="AK30" s="16">
        <f>INDEX('[2]Cross-Section Database'!$C$2:$V$3928,MATCH(AE30,'[2]Cross-Section Database'!$B$2:$B$3928,0),11)</f>
        <v>83560000</v>
      </c>
      <c r="AL30" s="26">
        <f>INDEX('[2]Cross-Section Database'!$C$2:$V$3928,MATCH(AE30,'[2]Cross-Section Database'!$B$2:$B$3928,0),12)</f>
        <v>628000</v>
      </c>
      <c r="AM30" s="16">
        <v>32</v>
      </c>
      <c r="AN30" s="16">
        <v>200</v>
      </c>
      <c r="AO30" s="16">
        <v>325</v>
      </c>
      <c r="AP30" s="16">
        <v>0</v>
      </c>
      <c r="AQ30" s="16">
        <f>(AO30-AF30)-AP30</f>
        <v>25</v>
      </c>
      <c r="AR30" s="303" t="s">
        <v>5845</v>
      </c>
      <c r="AS30" s="126" t="s">
        <v>5836</v>
      </c>
      <c r="AT30" s="163" t="s">
        <v>6174</v>
      </c>
      <c r="AU30" s="163">
        <v>20</v>
      </c>
      <c r="AV30" s="163">
        <f t="shared" ref="AV30:AV75" si="11">IF(AU30=24,353,IF(AU30=22,303,IF(AU30=20,245,IF(AU30=16,157,0))))</f>
        <v>245</v>
      </c>
      <c r="AW30" s="16">
        <v>35</v>
      </c>
      <c r="AX30" s="16">
        <v>80</v>
      </c>
      <c r="AY30" s="16">
        <v>60</v>
      </c>
      <c r="AZ30" s="16">
        <v>100</v>
      </c>
      <c r="BA30" s="16">
        <v>150</v>
      </c>
      <c r="BB30" s="22" t="s">
        <v>4444</v>
      </c>
      <c r="BC30" s="163" t="s">
        <v>4497</v>
      </c>
      <c r="BD30" s="163" t="s">
        <v>6250</v>
      </c>
      <c r="BE30" s="163">
        <v>4</v>
      </c>
      <c r="BF30" s="163">
        <v>6</v>
      </c>
      <c r="BG30" s="201" t="s">
        <v>5830</v>
      </c>
      <c r="BH30" s="202" t="s">
        <v>5830</v>
      </c>
      <c r="BI30" s="202" t="s">
        <v>5830</v>
      </c>
      <c r="BJ30" s="202" t="s">
        <v>5830</v>
      </c>
      <c r="BK30" s="202" t="s">
        <v>5830</v>
      </c>
      <c r="BL30" s="202" t="s">
        <v>5830</v>
      </c>
      <c r="BM30" s="202" t="s">
        <v>5830</v>
      </c>
      <c r="BN30" s="202" t="s">
        <v>5830</v>
      </c>
      <c r="BO30" s="201" t="s">
        <v>5830</v>
      </c>
      <c r="BP30" s="202" t="s">
        <v>5830</v>
      </c>
      <c r="BQ30" s="202" t="s">
        <v>5830</v>
      </c>
      <c r="BR30" s="202" t="s">
        <v>5830</v>
      </c>
      <c r="BS30" s="202" t="s">
        <v>5830</v>
      </c>
      <c r="BT30" s="202" t="s">
        <v>5830</v>
      </c>
      <c r="BU30" s="220" t="s">
        <v>5830</v>
      </c>
      <c r="BV30" s="202" t="s">
        <v>5830</v>
      </c>
      <c r="BW30" s="202" t="s">
        <v>5830</v>
      </c>
      <c r="BX30" s="202" t="s">
        <v>5830</v>
      </c>
      <c r="BY30" s="202" t="s">
        <v>5830</v>
      </c>
      <c r="BZ30" s="202" t="s">
        <v>5830</v>
      </c>
      <c r="CA30" s="220" t="s">
        <v>5830</v>
      </c>
      <c r="CB30" s="30" t="s">
        <v>4478</v>
      </c>
      <c r="CC30" s="72">
        <v>235</v>
      </c>
      <c r="CD30" s="16">
        <f>(301+262)/2</f>
        <v>281.5</v>
      </c>
      <c r="CE30" s="72">
        <v>360</v>
      </c>
      <c r="CF30" s="16">
        <f>(460.5+440)/2</f>
        <v>450.25</v>
      </c>
      <c r="CG30" s="66">
        <v>200000</v>
      </c>
      <c r="CH30" s="107" t="s">
        <v>4478</v>
      </c>
      <c r="CI30" s="72">
        <v>235</v>
      </c>
      <c r="CJ30" s="16">
        <f>(264.5+340)/2</f>
        <v>302.25</v>
      </c>
      <c r="CK30" s="65">
        <v>360</v>
      </c>
      <c r="CL30" s="16">
        <f>(451+507.5)/2</f>
        <v>479.25</v>
      </c>
      <c r="CM30" s="66">
        <v>200000</v>
      </c>
      <c r="CN30" s="30" t="s">
        <v>4445</v>
      </c>
      <c r="CO30" s="65">
        <v>250</v>
      </c>
      <c r="CP30" s="30">
        <v>300</v>
      </c>
      <c r="CQ30" s="65">
        <v>475</v>
      </c>
      <c r="CR30" s="30">
        <v>450</v>
      </c>
      <c r="CS30" s="76">
        <v>200000</v>
      </c>
      <c r="CT30" s="205" t="s">
        <v>5830</v>
      </c>
      <c r="CU30" s="206" t="s">
        <v>5830</v>
      </c>
      <c r="CV30" s="206" t="s">
        <v>5830</v>
      </c>
      <c r="CW30" s="207" t="s">
        <v>5830</v>
      </c>
      <c r="CX30" s="205" t="s">
        <v>5830</v>
      </c>
      <c r="CY30" s="206" t="s">
        <v>5830</v>
      </c>
      <c r="CZ30" s="207" t="s">
        <v>5830</v>
      </c>
      <c r="DA30" s="283" t="s">
        <v>5830</v>
      </c>
      <c r="DB30" s="163">
        <v>10.9</v>
      </c>
      <c r="DC30" s="163">
        <v>900</v>
      </c>
      <c r="DD30" s="30">
        <v>990</v>
      </c>
      <c r="DE30" s="163">
        <v>1000</v>
      </c>
      <c r="DF30" s="30">
        <v>1100</v>
      </c>
      <c r="DG30" s="76">
        <v>200000</v>
      </c>
      <c r="DH30" s="28" t="s">
        <v>4812</v>
      </c>
      <c r="DI30" s="163" t="s">
        <v>4464</v>
      </c>
      <c r="DJ30" s="294" t="s">
        <v>4598</v>
      </c>
    </row>
    <row r="31" spans="1:114">
      <c r="A31" s="18">
        <v>26</v>
      </c>
      <c r="B31" s="314"/>
      <c r="C31" s="314"/>
      <c r="D31" s="323"/>
      <c r="E31" s="325"/>
      <c r="F31" s="314"/>
      <c r="G31" s="310"/>
      <c r="H31" s="310"/>
      <c r="I31" s="453" t="s">
        <v>4441</v>
      </c>
      <c r="J31" s="304" t="s">
        <v>4383</v>
      </c>
      <c r="K31" s="164" t="s">
        <v>5830</v>
      </c>
      <c r="L31" s="304" t="s">
        <v>4541</v>
      </c>
      <c r="M31" s="164" t="s">
        <v>4736</v>
      </c>
      <c r="N31" s="18" t="s">
        <v>4539</v>
      </c>
      <c r="O31" s="164" t="s">
        <v>4444</v>
      </c>
      <c r="P31" s="164" t="s">
        <v>4444</v>
      </c>
      <c r="Q31" s="164" t="s">
        <v>4444</v>
      </c>
      <c r="R31" s="164" t="s">
        <v>5830</v>
      </c>
      <c r="S31" s="164" t="s">
        <v>4502</v>
      </c>
      <c r="T31" s="164">
        <v>16</v>
      </c>
      <c r="U31" s="32" t="s">
        <v>4591</v>
      </c>
      <c r="V31" s="73">
        <v>10</v>
      </c>
      <c r="W31" s="232">
        <v>0</v>
      </c>
      <c r="X31" s="18">
        <v>0</v>
      </c>
      <c r="Y31" s="304" t="s">
        <v>3982</v>
      </c>
      <c r="Z31" s="21">
        <f>INDEX('[2]Cross-Section Database'!$C$2:$V$2928,MATCH(Y31,'[2]Cross-Section Database'!$B$2:$B$2928,0),3)</f>
        <v>230</v>
      </c>
      <c r="AA31" s="21">
        <f>INDEX('[2]Cross-Section Database'!$C$2:$V$2928,MATCH(Y31,'[2]Cross-Section Database'!$B$2:$B$2928,0),4)</f>
        <v>240</v>
      </c>
      <c r="AB31" s="21">
        <f>INDEX('[2]Cross-Section Database'!$C$2:$V$2928,MATCH(Y31,'[2]Cross-Section Database'!$B$2:$B$2928,0),6)</f>
        <v>12</v>
      </c>
      <c r="AC31" s="21">
        <f>INDEX('[2]Cross-Section Database'!$C$2:$V$2928,MATCH(Y31,'[2]Cross-Section Database'!$B$2:$B$2928,0),5)</f>
        <v>7.5</v>
      </c>
      <c r="AD31" s="33">
        <v>1300</v>
      </c>
      <c r="AE31" s="304" t="s">
        <v>3922</v>
      </c>
      <c r="AF31" s="21">
        <f>INDEX('[2]Cross-Section Database'!$C$2:$V$2928,MATCH(AE31,'[2]Cross-Section Database'!$B$2:$B$2928,0),3)</f>
        <v>400</v>
      </c>
      <c r="AG31" s="21">
        <f>INDEX('[2]Cross-Section Database'!$C$2:$V$2928,MATCH(AE31,'[2]Cross-Section Database'!$B$2:$B$2928,0),4)</f>
        <v>180</v>
      </c>
      <c r="AH31" s="21">
        <f>INDEX('[2]Cross-Section Database'!$C$2:$V$2928,MATCH(AE31,'[2]Cross-Section Database'!$B$2:$B$2928,0),6)</f>
        <v>13.5</v>
      </c>
      <c r="AI31" s="21">
        <f>INDEX('[2]Cross-Section Database'!$C$2:$V$2928,MATCH(AE31,'[2]Cross-Section Database'!$B$2:$B$2928,0),5)</f>
        <v>8.6</v>
      </c>
      <c r="AJ31" s="254">
        <v>1125</v>
      </c>
      <c r="AK31" s="21">
        <f>INDEX('[2]Cross-Section Database'!$C$2:$V$3928,MATCH(AE31,'[2]Cross-Section Database'!$B$2:$B$3928,0),11)</f>
        <v>231300000</v>
      </c>
      <c r="AL31" s="24">
        <f>INDEX('[2]Cross-Section Database'!$C$2:$V$3928,MATCH(AE31,'[2]Cross-Section Database'!$B$2:$B$3928,0),12)</f>
        <v>1307000</v>
      </c>
      <c r="AM31" s="21">
        <v>32</v>
      </c>
      <c r="AN31" s="21">
        <v>270</v>
      </c>
      <c r="AO31" s="21">
        <v>425</v>
      </c>
      <c r="AP31" s="21">
        <v>0</v>
      </c>
      <c r="AQ31" s="164">
        <f>(AO31-AF31)-AP31</f>
        <v>25</v>
      </c>
      <c r="AR31" s="304" t="s">
        <v>5845</v>
      </c>
      <c r="AS31" s="164" t="s">
        <v>5836</v>
      </c>
      <c r="AT31" s="164" t="s">
        <v>6174</v>
      </c>
      <c r="AU31" s="164">
        <v>22</v>
      </c>
      <c r="AV31" s="164">
        <f t="shared" si="11"/>
        <v>303</v>
      </c>
      <c r="AW31" s="21">
        <v>40</v>
      </c>
      <c r="AX31" s="21">
        <v>90</v>
      </c>
      <c r="AY31" s="21">
        <v>65</v>
      </c>
      <c r="AZ31" s="21">
        <v>140</v>
      </c>
      <c r="BA31" s="21">
        <v>230</v>
      </c>
      <c r="BB31" s="15" t="s">
        <v>4444</v>
      </c>
      <c r="BC31" s="164" t="s">
        <v>4497</v>
      </c>
      <c r="BD31" s="164" t="s">
        <v>6250</v>
      </c>
      <c r="BE31" s="164">
        <v>4</v>
      </c>
      <c r="BF31" s="164">
        <v>6</v>
      </c>
      <c r="BG31" s="203" t="s">
        <v>5830</v>
      </c>
      <c r="BH31" s="204" t="s">
        <v>5830</v>
      </c>
      <c r="BI31" s="204" t="s">
        <v>5830</v>
      </c>
      <c r="BJ31" s="204" t="s">
        <v>5830</v>
      </c>
      <c r="BK31" s="204" t="s">
        <v>5830</v>
      </c>
      <c r="BL31" s="204" t="s">
        <v>5830</v>
      </c>
      <c r="BM31" s="204" t="s">
        <v>5830</v>
      </c>
      <c r="BN31" s="204" t="s">
        <v>5830</v>
      </c>
      <c r="BO31" s="203" t="s">
        <v>5830</v>
      </c>
      <c r="BP31" s="204" t="s">
        <v>5830</v>
      </c>
      <c r="BQ31" s="204" t="s">
        <v>5830</v>
      </c>
      <c r="BR31" s="204" t="s">
        <v>5830</v>
      </c>
      <c r="BS31" s="204" t="s">
        <v>5830</v>
      </c>
      <c r="BT31" s="204" t="s">
        <v>5830</v>
      </c>
      <c r="BU31" s="219" t="s">
        <v>5830</v>
      </c>
      <c r="BV31" s="204" t="s">
        <v>5830</v>
      </c>
      <c r="BW31" s="204" t="s">
        <v>5830</v>
      </c>
      <c r="BX31" s="204" t="s">
        <v>5830</v>
      </c>
      <c r="BY31" s="204" t="s">
        <v>5830</v>
      </c>
      <c r="BZ31" s="204" t="s">
        <v>5830</v>
      </c>
      <c r="CA31" s="219" t="s">
        <v>5830</v>
      </c>
      <c r="CB31" s="32" t="s">
        <v>4478</v>
      </c>
      <c r="CC31" s="47">
        <v>235</v>
      </c>
      <c r="CD31" s="21">
        <f>(257+265.5)/2</f>
        <v>261.25</v>
      </c>
      <c r="CE31" s="47">
        <v>360</v>
      </c>
      <c r="CF31" s="21">
        <f>(399+428)/2</f>
        <v>413.5</v>
      </c>
      <c r="CG31" s="67">
        <v>200000</v>
      </c>
      <c r="CH31" s="108" t="s">
        <v>4478</v>
      </c>
      <c r="CI31" s="47">
        <v>235</v>
      </c>
      <c r="CJ31" s="21">
        <f>(356+317.5)/2</f>
        <v>336.75</v>
      </c>
      <c r="CK31" s="60">
        <v>360</v>
      </c>
      <c r="CL31" s="21">
        <f>(417+446.5)/2</f>
        <v>431.75</v>
      </c>
      <c r="CM31" s="67">
        <v>200000</v>
      </c>
      <c r="CN31" s="32" t="s">
        <v>4445</v>
      </c>
      <c r="CO31" s="60">
        <v>250</v>
      </c>
      <c r="CP31" s="32">
        <v>300</v>
      </c>
      <c r="CQ31" s="60">
        <v>475</v>
      </c>
      <c r="CR31" s="32">
        <v>450</v>
      </c>
      <c r="CS31" s="61">
        <v>200000</v>
      </c>
      <c r="CT31" s="208" t="s">
        <v>5830</v>
      </c>
      <c r="CU31" s="209" t="s">
        <v>5830</v>
      </c>
      <c r="CV31" s="209" t="s">
        <v>5830</v>
      </c>
      <c r="CW31" s="210" t="s">
        <v>5830</v>
      </c>
      <c r="CX31" s="208" t="s">
        <v>5830</v>
      </c>
      <c r="CY31" s="209" t="s">
        <v>5830</v>
      </c>
      <c r="CZ31" s="210" t="s">
        <v>5830</v>
      </c>
      <c r="DA31" s="284" t="s">
        <v>5830</v>
      </c>
      <c r="DB31" s="164">
        <v>10.9</v>
      </c>
      <c r="DC31" s="164">
        <v>900</v>
      </c>
      <c r="DD31" s="32">
        <v>990</v>
      </c>
      <c r="DE31" s="164">
        <v>1000</v>
      </c>
      <c r="DF31" s="32">
        <v>1100</v>
      </c>
      <c r="DG31" s="61">
        <v>200000</v>
      </c>
      <c r="DH31" s="29" t="s">
        <v>4812</v>
      </c>
      <c r="DI31" s="164" t="s">
        <v>4464</v>
      </c>
      <c r="DJ31" s="295" t="s">
        <v>4598</v>
      </c>
    </row>
    <row r="32" spans="1:114">
      <c r="A32" s="18">
        <v>27</v>
      </c>
      <c r="B32" s="314"/>
      <c r="C32" s="314"/>
      <c r="D32" s="323"/>
      <c r="E32" s="325"/>
      <c r="F32" s="314"/>
      <c r="G32" s="310"/>
      <c r="H32" s="310"/>
      <c r="I32" s="453" t="s">
        <v>4498</v>
      </c>
      <c r="J32" s="304" t="s">
        <v>4383</v>
      </c>
      <c r="K32" s="164" t="s">
        <v>5830</v>
      </c>
      <c r="L32" s="304" t="s">
        <v>4541</v>
      </c>
      <c r="M32" s="164" t="s">
        <v>4741</v>
      </c>
      <c r="N32" s="18" t="s">
        <v>4539</v>
      </c>
      <c r="O32" s="164" t="s">
        <v>4444</v>
      </c>
      <c r="P32" s="164" t="s">
        <v>4444</v>
      </c>
      <c r="Q32" s="164" t="s">
        <v>4444</v>
      </c>
      <c r="R32" s="164" t="s">
        <v>5830</v>
      </c>
      <c r="S32" s="164" t="s">
        <v>4502</v>
      </c>
      <c r="T32" s="164">
        <v>15</v>
      </c>
      <c r="U32" s="32" t="s">
        <v>4591</v>
      </c>
      <c r="V32" s="73">
        <v>10</v>
      </c>
      <c r="W32" s="232">
        <v>0</v>
      </c>
      <c r="X32" s="18">
        <v>0</v>
      </c>
      <c r="Y32" s="304" t="s">
        <v>3982</v>
      </c>
      <c r="Z32" s="21">
        <f>INDEX('[2]Cross-Section Database'!$C$2:$V$2928,MATCH(Y32,'[2]Cross-Section Database'!$B$2:$B$2928,0),3)</f>
        <v>230</v>
      </c>
      <c r="AA32" s="21">
        <f>INDEX('[2]Cross-Section Database'!$C$2:$V$2928,MATCH(Y32,'[2]Cross-Section Database'!$B$2:$B$2928,0),4)</f>
        <v>240</v>
      </c>
      <c r="AB32" s="21">
        <f>INDEX('[2]Cross-Section Database'!$C$2:$V$2928,MATCH(Y32,'[2]Cross-Section Database'!$B$2:$B$2928,0),6)</f>
        <v>12</v>
      </c>
      <c r="AC32" s="21">
        <f>INDEX('[2]Cross-Section Database'!$C$2:$V$2928,MATCH(Y32,'[2]Cross-Section Database'!$B$2:$B$2928,0),5)</f>
        <v>7.5</v>
      </c>
      <c r="AD32" s="33">
        <v>4900</v>
      </c>
      <c r="AE32" s="304" t="s">
        <v>3913</v>
      </c>
      <c r="AF32" s="21">
        <f>INDEX('[2]Cross-Section Database'!$C$2:$V$2928,MATCH(AE32,'[2]Cross-Section Database'!$B$2:$B$2928,0),3)</f>
        <v>300</v>
      </c>
      <c r="AG32" s="21">
        <f>INDEX('[2]Cross-Section Database'!$C$2:$V$2928,MATCH(AE32,'[2]Cross-Section Database'!$B$2:$B$2928,0),4)</f>
        <v>150</v>
      </c>
      <c r="AH32" s="21">
        <f>INDEX('[2]Cross-Section Database'!$C$2:$V$2928,MATCH(AE32,'[2]Cross-Section Database'!$B$2:$B$2928,0),6)</f>
        <v>10.7</v>
      </c>
      <c r="AI32" s="21">
        <f>INDEX('[2]Cross-Section Database'!$C$2:$V$2928,MATCH(AE32,'[2]Cross-Section Database'!$B$2:$B$2928,0),5)</f>
        <v>7.1</v>
      </c>
      <c r="AJ32" s="254">
        <v>1665</v>
      </c>
      <c r="AK32" s="21">
        <f>INDEX('[2]Cross-Section Database'!$C$2:$V$3928,MATCH(AE32,'[2]Cross-Section Database'!$B$2:$B$3928,0),11)</f>
        <v>83560000</v>
      </c>
      <c r="AL32" s="24">
        <f>INDEX('[2]Cross-Section Database'!$C$2:$V$3928,MATCH(AE32,'[2]Cross-Section Database'!$B$2:$B$3928,0),12)</f>
        <v>628000</v>
      </c>
      <c r="AM32" s="21">
        <v>25</v>
      </c>
      <c r="AN32" s="21">
        <v>180</v>
      </c>
      <c r="AO32" s="21">
        <v>320</v>
      </c>
      <c r="AP32" s="21">
        <f t="shared" ref="AP32:AP52" si="12">(AO32-AF32)-AQ32</f>
        <v>0</v>
      </c>
      <c r="AQ32" s="164">
        <v>20</v>
      </c>
      <c r="AR32" s="304" t="s">
        <v>5845</v>
      </c>
      <c r="AS32" s="164" t="s">
        <v>6174</v>
      </c>
      <c r="AT32" s="164" t="s">
        <v>6174</v>
      </c>
      <c r="AU32" s="164">
        <v>22</v>
      </c>
      <c r="AV32" s="164">
        <f t="shared" si="11"/>
        <v>303</v>
      </c>
      <c r="AW32" s="33">
        <v>45</v>
      </c>
      <c r="AX32" s="33">
        <v>45</v>
      </c>
      <c r="AY32" s="33">
        <v>70</v>
      </c>
      <c r="AZ32" s="33">
        <v>70</v>
      </c>
      <c r="BA32" s="21">
        <f>AO32-AW32-AX32-AY32</f>
        <v>160</v>
      </c>
      <c r="BB32" s="15" t="s">
        <v>4444</v>
      </c>
      <c r="BC32" s="164" t="s">
        <v>4497</v>
      </c>
      <c r="BD32" s="164" t="s">
        <v>6250</v>
      </c>
      <c r="BE32" s="164">
        <v>4</v>
      </c>
      <c r="BF32" s="164">
        <v>6</v>
      </c>
      <c r="BG32" s="203" t="s">
        <v>5830</v>
      </c>
      <c r="BH32" s="204" t="s">
        <v>5830</v>
      </c>
      <c r="BI32" s="204" t="s">
        <v>5830</v>
      </c>
      <c r="BJ32" s="204" t="s">
        <v>5830</v>
      </c>
      <c r="BK32" s="204" t="s">
        <v>5830</v>
      </c>
      <c r="BL32" s="204" t="s">
        <v>5830</v>
      </c>
      <c r="BM32" s="204" t="s">
        <v>5830</v>
      </c>
      <c r="BN32" s="204" t="s">
        <v>5830</v>
      </c>
      <c r="BO32" s="203" t="s">
        <v>5830</v>
      </c>
      <c r="BP32" s="204" t="s">
        <v>5830</v>
      </c>
      <c r="BQ32" s="204" t="s">
        <v>5830</v>
      </c>
      <c r="BR32" s="204" t="s">
        <v>5830</v>
      </c>
      <c r="BS32" s="204" t="s">
        <v>5830</v>
      </c>
      <c r="BT32" s="204" t="s">
        <v>5830</v>
      </c>
      <c r="BU32" s="219" t="s">
        <v>5830</v>
      </c>
      <c r="BV32" s="204" t="s">
        <v>5830</v>
      </c>
      <c r="BW32" s="204" t="s">
        <v>5830</v>
      </c>
      <c r="BX32" s="204" t="s">
        <v>5830</v>
      </c>
      <c r="BY32" s="204" t="s">
        <v>5830</v>
      </c>
      <c r="BZ32" s="204" t="s">
        <v>5830</v>
      </c>
      <c r="CA32" s="219" t="s">
        <v>5830</v>
      </c>
      <c r="CB32" s="32" t="s">
        <v>4478</v>
      </c>
      <c r="CC32" s="47">
        <v>235</v>
      </c>
      <c r="CD32" s="32">
        <v>300</v>
      </c>
      <c r="CE32" s="47">
        <v>360</v>
      </c>
      <c r="CF32" s="32">
        <v>450</v>
      </c>
      <c r="CG32" s="67">
        <v>200000</v>
      </c>
      <c r="CH32" s="108" t="s">
        <v>4478</v>
      </c>
      <c r="CI32" s="47">
        <v>235</v>
      </c>
      <c r="CJ32" s="21">
        <f>(264.5+340)/2</f>
        <v>302.25</v>
      </c>
      <c r="CK32" s="60">
        <v>360</v>
      </c>
      <c r="CL32" s="21">
        <f>(451+507.5)/2</f>
        <v>479.25</v>
      </c>
      <c r="CM32" s="67">
        <v>200000</v>
      </c>
      <c r="CN32" s="32" t="s">
        <v>4445</v>
      </c>
      <c r="CO32" s="60">
        <v>250</v>
      </c>
      <c r="CP32" s="32">
        <v>300</v>
      </c>
      <c r="CQ32" s="60">
        <v>475</v>
      </c>
      <c r="CR32" s="32">
        <v>450</v>
      </c>
      <c r="CS32" s="61">
        <v>200000</v>
      </c>
      <c r="CT32" s="208" t="s">
        <v>5830</v>
      </c>
      <c r="CU32" s="209" t="s">
        <v>5830</v>
      </c>
      <c r="CV32" s="209" t="s">
        <v>5830</v>
      </c>
      <c r="CW32" s="210" t="s">
        <v>5830</v>
      </c>
      <c r="CX32" s="208" t="s">
        <v>5830</v>
      </c>
      <c r="CY32" s="209" t="s">
        <v>5830</v>
      </c>
      <c r="CZ32" s="210" t="s">
        <v>5830</v>
      </c>
      <c r="DA32" s="284" t="s">
        <v>5830</v>
      </c>
      <c r="DB32" s="164">
        <v>10.9</v>
      </c>
      <c r="DC32" s="164">
        <v>900</v>
      </c>
      <c r="DD32" s="32">
        <v>990</v>
      </c>
      <c r="DE32" s="164">
        <v>1000</v>
      </c>
      <c r="DF32" s="32">
        <v>1100</v>
      </c>
      <c r="DG32" s="61">
        <v>200000</v>
      </c>
      <c r="DH32" s="29" t="s">
        <v>4812</v>
      </c>
      <c r="DI32" s="164" t="s">
        <v>4464</v>
      </c>
      <c r="DJ32" s="295" t="s">
        <v>4598</v>
      </c>
    </row>
    <row r="33" spans="1:114">
      <c r="A33" s="18">
        <v>28</v>
      </c>
      <c r="B33" s="314"/>
      <c r="C33" s="314"/>
      <c r="D33" s="323"/>
      <c r="E33" s="325"/>
      <c r="F33" s="314"/>
      <c r="G33" s="310"/>
      <c r="H33" s="310"/>
      <c r="I33" s="453" t="s">
        <v>4499</v>
      </c>
      <c r="J33" s="304" t="s">
        <v>4383</v>
      </c>
      <c r="K33" s="164" t="s">
        <v>5830</v>
      </c>
      <c r="L33" s="304" t="s">
        <v>4541</v>
      </c>
      <c r="M33" s="164" t="s">
        <v>4741</v>
      </c>
      <c r="N33" s="18" t="s">
        <v>4539</v>
      </c>
      <c r="O33" s="164" t="s">
        <v>4444</v>
      </c>
      <c r="P33" s="164" t="s">
        <v>4444</v>
      </c>
      <c r="Q33" s="164" t="s">
        <v>4444</v>
      </c>
      <c r="R33" s="164" t="s">
        <v>5830</v>
      </c>
      <c r="S33" s="164" t="s">
        <v>4502</v>
      </c>
      <c r="T33" s="164">
        <v>15</v>
      </c>
      <c r="U33" s="32" t="s">
        <v>4591</v>
      </c>
      <c r="V33" s="73">
        <v>10</v>
      </c>
      <c r="W33" s="232">
        <v>0</v>
      </c>
      <c r="X33" s="18">
        <v>0</v>
      </c>
      <c r="Y33" s="304" t="s">
        <v>3982</v>
      </c>
      <c r="Z33" s="21">
        <f>INDEX('[2]Cross-Section Database'!$C$2:$V$2928,MATCH(Y33,'[2]Cross-Section Database'!$B$2:$B$2928,0),3)</f>
        <v>230</v>
      </c>
      <c r="AA33" s="21">
        <f>INDEX('[2]Cross-Section Database'!$C$2:$V$2928,MATCH(Y33,'[2]Cross-Section Database'!$B$2:$B$2928,0),4)</f>
        <v>240</v>
      </c>
      <c r="AB33" s="21">
        <f>INDEX('[2]Cross-Section Database'!$C$2:$V$2928,MATCH(Y33,'[2]Cross-Section Database'!$B$2:$B$2928,0),6)</f>
        <v>12</v>
      </c>
      <c r="AC33" s="21">
        <f>INDEX('[2]Cross-Section Database'!$C$2:$V$2928,MATCH(Y33,'[2]Cross-Section Database'!$B$2:$B$2928,0),5)</f>
        <v>7.5</v>
      </c>
      <c r="AD33" s="33">
        <v>4900</v>
      </c>
      <c r="AE33" s="304" t="s">
        <v>3913</v>
      </c>
      <c r="AF33" s="21">
        <f>INDEX('[2]Cross-Section Database'!$C$2:$V$2928,MATCH(AE33,'[2]Cross-Section Database'!$B$2:$B$2928,0),3)</f>
        <v>300</v>
      </c>
      <c r="AG33" s="21">
        <f>INDEX('[2]Cross-Section Database'!$C$2:$V$2928,MATCH(AE33,'[2]Cross-Section Database'!$B$2:$B$2928,0),4)</f>
        <v>150</v>
      </c>
      <c r="AH33" s="21">
        <f>INDEX('[2]Cross-Section Database'!$C$2:$V$2928,MATCH(AE33,'[2]Cross-Section Database'!$B$2:$B$2928,0),6)</f>
        <v>10.7</v>
      </c>
      <c r="AI33" s="21">
        <f>INDEX('[2]Cross-Section Database'!$C$2:$V$2928,MATCH(AE33,'[2]Cross-Section Database'!$B$2:$B$2928,0),5)</f>
        <v>7.1</v>
      </c>
      <c r="AJ33" s="254">
        <v>1665</v>
      </c>
      <c r="AK33" s="21">
        <f>INDEX('[2]Cross-Section Database'!$C$2:$V$3928,MATCH(AE33,'[2]Cross-Section Database'!$B$2:$B$3928,0),11)</f>
        <v>83560000</v>
      </c>
      <c r="AL33" s="24">
        <f>INDEX('[2]Cross-Section Database'!$C$2:$V$3928,MATCH(AE33,'[2]Cross-Section Database'!$B$2:$B$3928,0),12)</f>
        <v>628000</v>
      </c>
      <c r="AM33" s="21">
        <v>25</v>
      </c>
      <c r="AN33" s="21">
        <v>180</v>
      </c>
      <c r="AO33" s="21">
        <v>350</v>
      </c>
      <c r="AP33" s="21">
        <f t="shared" si="12"/>
        <v>0</v>
      </c>
      <c r="AQ33" s="164">
        <v>50</v>
      </c>
      <c r="AR33" s="304" t="s">
        <v>5845</v>
      </c>
      <c r="AS33" s="164" t="s">
        <v>6174</v>
      </c>
      <c r="AT33" s="164" t="s">
        <v>6174</v>
      </c>
      <c r="AU33" s="164">
        <v>22</v>
      </c>
      <c r="AV33" s="164">
        <f t="shared" si="11"/>
        <v>303</v>
      </c>
      <c r="AW33" s="33">
        <v>45</v>
      </c>
      <c r="AX33" s="33">
        <v>45</v>
      </c>
      <c r="AY33" s="33">
        <v>70</v>
      </c>
      <c r="AZ33" s="33">
        <v>70</v>
      </c>
      <c r="BA33" s="21">
        <f>AO33-AW33-AX33-AY33</f>
        <v>190</v>
      </c>
      <c r="BB33" s="15" t="s">
        <v>4444</v>
      </c>
      <c r="BC33" s="164" t="s">
        <v>4497</v>
      </c>
      <c r="BD33" s="164" t="s">
        <v>6250</v>
      </c>
      <c r="BE33" s="164">
        <v>4</v>
      </c>
      <c r="BF33" s="164">
        <v>6</v>
      </c>
      <c r="BG33" s="203" t="s">
        <v>5830</v>
      </c>
      <c r="BH33" s="204" t="s">
        <v>5830</v>
      </c>
      <c r="BI33" s="204" t="s">
        <v>5830</v>
      </c>
      <c r="BJ33" s="204" t="s">
        <v>5830</v>
      </c>
      <c r="BK33" s="204" t="s">
        <v>5830</v>
      </c>
      <c r="BL33" s="204" t="s">
        <v>5830</v>
      </c>
      <c r="BM33" s="204" t="s">
        <v>5830</v>
      </c>
      <c r="BN33" s="204" t="s">
        <v>5830</v>
      </c>
      <c r="BO33" s="203" t="s">
        <v>5830</v>
      </c>
      <c r="BP33" s="204" t="s">
        <v>5830</v>
      </c>
      <c r="BQ33" s="204" t="s">
        <v>5830</v>
      </c>
      <c r="BR33" s="204" t="s">
        <v>5830</v>
      </c>
      <c r="BS33" s="204" t="s">
        <v>5830</v>
      </c>
      <c r="BT33" s="204" t="s">
        <v>5830</v>
      </c>
      <c r="BU33" s="219" t="s">
        <v>5830</v>
      </c>
      <c r="BV33" s="204" t="s">
        <v>5830</v>
      </c>
      <c r="BW33" s="204" t="s">
        <v>5830</v>
      </c>
      <c r="BX33" s="204" t="s">
        <v>5830</v>
      </c>
      <c r="BY33" s="204" t="s">
        <v>5830</v>
      </c>
      <c r="BZ33" s="204" t="s">
        <v>5830</v>
      </c>
      <c r="CA33" s="219" t="s">
        <v>5830</v>
      </c>
      <c r="CB33" s="32" t="s">
        <v>4478</v>
      </c>
      <c r="CC33" s="47">
        <v>235</v>
      </c>
      <c r="CD33" s="32">
        <v>300</v>
      </c>
      <c r="CE33" s="47">
        <v>360</v>
      </c>
      <c r="CF33" s="32">
        <v>450</v>
      </c>
      <c r="CG33" s="67">
        <v>200000</v>
      </c>
      <c r="CH33" s="108" t="s">
        <v>4478</v>
      </c>
      <c r="CI33" s="47">
        <v>235</v>
      </c>
      <c r="CJ33" s="21">
        <f>(264.5+340)/2</f>
        <v>302.25</v>
      </c>
      <c r="CK33" s="60">
        <v>360</v>
      </c>
      <c r="CL33" s="21">
        <f>(451+507.5)/2</f>
        <v>479.25</v>
      </c>
      <c r="CM33" s="67">
        <v>200000</v>
      </c>
      <c r="CN33" s="32" t="s">
        <v>4445</v>
      </c>
      <c r="CO33" s="60">
        <v>250</v>
      </c>
      <c r="CP33" s="32">
        <v>300</v>
      </c>
      <c r="CQ33" s="60">
        <v>475</v>
      </c>
      <c r="CR33" s="32">
        <v>450</v>
      </c>
      <c r="CS33" s="61">
        <v>200000</v>
      </c>
      <c r="CT33" s="208" t="s">
        <v>5830</v>
      </c>
      <c r="CU33" s="209" t="s">
        <v>5830</v>
      </c>
      <c r="CV33" s="209" t="s">
        <v>5830</v>
      </c>
      <c r="CW33" s="210" t="s">
        <v>5830</v>
      </c>
      <c r="CX33" s="208" t="s">
        <v>5830</v>
      </c>
      <c r="CY33" s="209" t="s">
        <v>5830</v>
      </c>
      <c r="CZ33" s="210" t="s">
        <v>5830</v>
      </c>
      <c r="DA33" s="284" t="s">
        <v>5830</v>
      </c>
      <c r="DB33" s="164">
        <v>10.9</v>
      </c>
      <c r="DC33" s="164">
        <v>900</v>
      </c>
      <c r="DD33" s="32">
        <v>990</v>
      </c>
      <c r="DE33" s="164">
        <v>1000</v>
      </c>
      <c r="DF33" s="32">
        <v>1100</v>
      </c>
      <c r="DG33" s="61">
        <v>200000</v>
      </c>
      <c r="DH33" s="29" t="s">
        <v>4812</v>
      </c>
      <c r="DI33" s="164" t="s">
        <v>4464</v>
      </c>
      <c r="DJ33" s="295" t="s">
        <v>4598</v>
      </c>
    </row>
    <row r="34" spans="1:114">
      <c r="A34" s="18">
        <v>29</v>
      </c>
      <c r="B34" s="314"/>
      <c r="C34" s="314"/>
      <c r="D34" s="323"/>
      <c r="E34" s="325"/>
      <c r="F34" s="314"/>
      <c r="G34" s="310"/>
      <c r="H34" s="310"/>
      <c r="I34" s="453" t="s">
        <v>4500</v>
      </c>
      <c r="J34" s="304" t="s">
        <v>4383</v>
      </c>
      <c r="K34" s="164" t="s">
        <v>5830</v>
      </c>
      <c r="L34" s="304" t="s">
        <v>4541</v>
      </c>
      <c r="M34" s="164" t="s">
        <v>4741</v>
      </c>
      <c r="N34" s="18" t="s">
        <v>4539</v>
      </c>
      <c r="O34" s="164" t="s">
        <v>4444</v>
      </c>
      <c r="P34" s="164" t="s">
        <v>4444</v>
      </c>
      <c r="Q34" s="164" t="s">
        <v>4444</v>
      </c>
      <c r="R34" s="164" t="s">
        <v>5830</v>
      </c>
      <c r="S34" s="164" t="s">
        <v>4502</v>
      </c>
      <c r="T34" s="164">
        <v>15</v>
      </c>
      <c r="U34" s="32" t="s">
        <v>4591</v>
      </c>
      <c r="V34" s="73">
        <v>10</v>
      </c>
      <c r="W34" s="232">
        <v>0</v>
      </c>
      <c r="X34" s="18">
        <v>0</v>
      </c>
      <c r="Y34" s="304" t="s">
        <v>3982</v>
      </c>
      <c r="Z34" s="21">
        <f>INDEX('[2]Cross-Section Database'!$C$2:$V$2928,MATCH(Y34,'[2]Cross-Section Database'!$B$2:$B$2928,0),3)</f>
        <v>230</v>
      </c>
      <c r="AA34" s="21">
        <f>INDEX('[2]Cross-Section Database'!$C$2:$V$2928,MATCH(Y34,'[2]Cross-Section Database'!$B$2:$B$2928,0),4)</f>
        <v>240</v>
      </c>
      <c r="AB34" s="21">
        <f>INDEX('[2]Cross-Section Database'!$C$2:$V$2928,MATCH(Y34,'[2]Cross-Section Database'!$B$2:$B$2928,0),6)</f>
        <v>12</v>
      </c>
      <c r="AC34" s="21">
        <f>INDEX('[2]Cross-Section Database'!$C$2:$V$2928,MATCH(Y34,'[2]Cross-Section Database'!$B$2:$B$2928,0),5)</f>
        <v>7.5</v>
      </c>
      <c r="AD34" s="33">
        <v>4900</v>
      </c>
      <c r="AE34" s="304" t="s">
        <v>3913</v>
      </c>
      <c r="AF34" s="21">
        <f>INDEX('[2]Cross-Section Database'!$C$2:$V$2928,MATCH(AE34,'[2]Cross-Section Database'!$B$2:$B$2928,0),3)</f>
        <v>300</v>
      </c>
      <c r="AG34" s="21">
        <f>INDEX('[2]Cross-Section Database'!$C$2:$V$2928,MATCH(AE34,'[2]Cross-Section Database'!$B$2:$B$2928,0),4)</f>
        <v>150</v>
      </c>
      <c r="AH34" s="21">
        <f>INDEX('[2]Cross-Section Database'!$C$2:$V$2928,MATCH(AE34,'[2]Cross-Section Database'!$B$2:$B$2928,0),6)</f>
        <v>10.7</v>
      </c>
      <c r="AI34" s="21">
        <f>INDEX('[2]Cross-Section Database'!$C$2:$V$2928,MATCH(AE34,'[2]Cross-Section Database'!$B$2:$B$2928,0),5)</f>
        <v>7.1</v>
      </c>
      <c r="AJ34" s="254">
        <v>1665</v>
      </c>
      <c r="AK34" s="21">
        <f>INDEX('[2]Cross-Section Database'!$C$2:$V$3928,MATCH(AE34,'[2]Cross-Section Database'!$B$2:$B$3928,0),11)</f>
        <v>83560000</v>
      </c>
      <c r="AL34" s="24">
        <f>INDEX('[2]Cross-Section Database'!$C$2:$V$3928,MATCH(AE34,'[2]Cross-Section Database'!$B$2:$B$3928,0),12)</f>
        <v>628000</v>
      </c>
      <c r="AM34" s="21">
        <v>25</v>
      </c>
      <c r="AN34" s="21">
        <v>180</v>
      </c>
      <c r="AO34" s="21">
        <v>350</v>
      </c>
      <c r="AP34" s="21">
        <f t="shared" si="12"/>
        <v>0</v>
      </c>
      <c r="AQ34" s="164">
        <v>50</v>
      </c>
      <c r="AR34" s="304" t="s">
        <v>5845</v>
      </c>
      <c r="AS34" s="44" t="s">
        <v>6174</v>
      </c>
      <c r="AT34" s="164" t="s">
        <v>6174</v>
      </c>
      <c r="AU34" s="164">
        <v>22</v>
      </c>
      <c r="AV34" s="164">
        <f t="shared" si="11"/>
        <v>303</v>
      </c>
      <c r="AW34" s="33">
        <v>45</v>
      </c>
      <c r="AX34" s="33">
        <v>45</v>
      </c>
      <c r="AY34" s="33">
        <v>70</v>
      </c>
      <c r="AZ34" s="33">
        <v>70</v>
      </c>
      <c r="BA34" s="21">
        <f>AO34-AW34-AX34-AY34</f>
        <v>190</v>
      </c>
      <c r="BB34" s="15" t="s">
        <v>4444</v>
      </c>
      <c r="BC34" s="164" t="s">
        <v>4497</v>
      </c>
      <c r="BD34" s="164" t="s">
        <v>6250</v>
      </c>
      <c r="BE34" s="164">
        <v>4</v>
      </c>
      <c r="BF34" s="164">
        <v>6</v>
      </c>
      <c r="BG34" s="203" t="s">
        <v>5830</v>
      </c>
      <c r="BH34" s="204" t="s">
        <v>5830</v>
      </c>
      <c r="BI34" s="204" t="s">
        <v>5830</v>
      </c>
      <c r="BJ34" s="204" t="s">
        <v>5830</v>
      </c>
      <c r="BK34" s="204" t="s">
        <v>5830</v>
      </c>
      <c r="BL34" s="204" t="s">
        <v>5830</v>
      </c>
      <c r="BM34" s="204" t="s">
        <v>5830</v>
      </c>
      <c r="BN34" s="204" t="s">
        <v>5830</v>
      </c>
      <c r="BO34" s="203" t="s">
        <v>5830</v>
      </c>
      <c r="BP34" s="204" t="s">
        <v>5830</v>
      </c>
      <c r="BQ34" s="204" t="s">
        <v>5830</v>
      </c>
      <c r="BR34" s="204" t="s">
        <v>5830</v>
      </c>
      <c r="BS34" s="204" t="s">
        <v>5830</v>
      </c>
      <c r="BT34" s="204" t="s">
        <v>5830</v>
      </c>
      <c r="BU34" s="219" t="s">
        <v>5830</v>
      </c>
      <c r="BV34" s="204" t="s">
        <v>5830</v>
      </c>
      <c r="BW34" s="204" t="s">
        <v>5830</v>
      </c>
      <c r="BX34" s="204" t="s">
        <v>5830</v>
      </c>
      <c r="BY34" s="204" t="s">
        <v>5830</v>
      </c>
      <c r="BZ34" s="204" t="s">
        <v>5830</v>
      </c>
      <c r="CA34" s="219" t="s">
        <v>5830</v>
      </c>
      <c r="CB34" s="32" t="s">
        <v>4478</v>
      </c>
      <c r="CC34" s="47">
        <v>235</v>
      </c>
      <c r="CD34" s="32">
        <v>300</v>
      </c>
      <c r="CE34" s="47">
        <v>360</v>
      </c>
      <c r="CF34" s="32">
        <v>450</v>
      </c>
      <c r="CG34" s="67">
        <v>200000</v>
      </c>
      <c r="CH34" s="108" t="s">
        <v>4478</v>
      </c>
      <c r="CI34" s="47">
        <v>235</v>
      </c>
      <c r="CJ34" s="21">
        <f>(264.5+340)/2</f>
        <v>302.25</v>
      </c>
      <c r="CK34" s="60">
        <v>360</v>
      </c>
      <c r="CL34" s="21">
        <f>(451+507.5)/2</f>
        <v>479.25</v>
      </c>
      <c r="CM34" s="67">
        <v>200000</v>
      </c>
      <c r="CN34" s="32" t="s">
        <v>4445</v>
      </c>
      <c r="CO34" s="60">
        <v>250</v>
      </c>
      <c r="CP34" s="32">
        <v>300</v>
      </c>
      <c r="CQ34" s="60">
        <v>475</v>
      </c>
      <c r="CR34" s="32">
        <v>450</v>
      </c>
      <c r="CS34" s="61">
        <v>200000</v>
      </c>
      <c r="CT34" s="208" t="s">
        <v>5830</v>
      </c>
      <c r="CU34" s="209" t="s">
        <v>5830</v>
      </c>
      <c r="CV34" s="209" t="s">
        <v>5830</v>
      </c>
      <c r="CW34" s="210" t="s">
        <v>5830</v>
      </c>
      <c r="CX34" s="208" t="s">
        <v>5830</v>
      </c>
      <c r="CY34" s="209" t="s">
        <v>5830</v>
      </c>
      <c r="CZ34" s="210" t="s">
        <v>5830</v>
      </c>
      <c r="DA34" s="284" t="s">
        <v>5830</v>
      </c>
      <c r="DB34" s="164">
        <v>10.9</v>
      </c>
      <c r="DC34" s="164">
        <v>900</v>
      </c>
      <c r="DD34" s="32">
        <v>990</v>
      </c>
      <c r="DE34" s="164">
        <v>1000</v>
      </c>
      <c r="DF34" s="32">
        <v>1100</v>
      </c>
      <c r="DG34" s="61">
        <v>200000</v>
      </c>
      <c r="DH34" s="29" t="s">
        <v>4812</v>
      </c>
      <c r="DI34" s="164" t="s">
        <v>4464</v>
      </c>
      <c r="DJ34" s="295" t="s">
        <v>4598</v>
      </c>
    </row>
    <row r="35" spans="1:114" ht="16.2" thickBot="1">
      <c r="A35" s="14">
        <v>30</v>
      </c>
      <c r="B35" s="315"/>
      <c r="C35" s="315"/>
      <c r="D35" s="343"/>
      <c r="E35" s="344"/>
      <c r="F35" s="315"/>
      <c r="G35" s="342"/>
      <c r="H35" s="342"/>
      <c r="I35" s="247" t="s">
        <v>4501</v>
      </c>
      <c r="J35" s="144" t="s">
        <v>4383</v>
      </c>
      <c r="K35" s="165" t="s">
        <v>5830</v>
      </c>
      <c r="L35" s="144" t="s">
        <v>4541</v>
      </c>
      <c r="M35" s="165" t="s">
        <v>4741</v>
      </c>
      <c r="N35" s="14" t="s">
        <v>4539</v>
      </c>
      <c r="O35" s="165" t="s">
        <v>4444</v>
      </c>
      <c r="P35" s="165" t="s">
        <v>4444</v>
      </c>
      <c r="Q35" s="165" t="s">
        <v>4444</v>
      </c>
      <c r="R35" s="165" t="s">
        <v>5830</v>
      </c>
      <c r="S35" s="165" t="s">
        <v>4502</v>
      </c>
      <c r="T35" s="165">
        <v>15</v>
      </c>
      <c r="U35" s="34" t="s">
        <v>4591</v>
      </c>
      <c r="V35" s="119">
        <v>10</v>
      </c>
      <c r="W35" s="234">
        <v>0</v>
      </c>
      <c r="X35" s="121">
        <v>0</v>
      </c>
      <c r="Y35" s="144" t="s">
        <v>3982</v>
      </c>
      <c r="Z35" s="23">
        <f>INDEX('[2]Cross-Section Database'!$C$2:$V$2928,MATCH(Y35,'[2]Cross-Section Database'!$B$2:$B$2928,0),3)</f>
        <v>230</v>
      </c>
      <c r="AA35" s="23">
        <f>INDEX('[2]Cross-Section Database'!$C$2:$V$2928,MATCH(Y35,'[2]Cross-Section Database'!$B$2:$B$2928,0),4)</f>
        <v>240</v>
      </c>
      <c r="AB35" s="23">
        <f>INDEX('[2]Cross-Section Database'!$C$2:$V$2928,MATCH(Y35,'[2]Cross-Section Database'!$B$2:$B$2928,0),6)</f>
        <v>12</v>
      </c>
      <c r="AC35" s="23">
        <f>INDEX('[2]Cross-Section Database'!$C$2:$V$2928,MATCH(Y35,'[2]Cross-Section Database'!$B$2:$B$2928,0),5)</f>
        <v>7.5</v>
      </c>
      <c r="AD35" s="35">
        <v>4900</v>
      </c>
      <c r="AE35" s="144" t="s">
        <v>3913</v>
      </c>
      <c r="AF35" s="23">
        <f>INDEX('[2]Cross-Section Database'!$C$2:$V$2928,MATCH(AE35,'[2]Cross-Section Database'!$B$2:$B$2928,0),3)</f>
        <v>300</v>
      </c>
      <c r="AG35" s="23">
        <f>INDEX('[2]Cross-Section Database'!$C$2:$V$2928,MATCH(AE35,'[2]Cross-Section Database'!$B$2:$B$2928,0),4)</f>
        <v>150</v>
      </c>
      <c r="AH35" s="23">
        <f>INDEX('[2]Cross-Section Database'!$C$2:$V$2928,MATCH(AE35,'[2]Cross-Section Database'!$B$2:$B$2928,0),6)</f>
        <v>10.7</v>
      </c>
      <c r="AI35" s="23">
        <f>INDEX('[2]Cross-Section Database'!$C$2:$V$2928,MATCH(AE35,'[2]Cross-Section Database'!$B$2:$B$2928,0),5)</f>
        <v>7.1</v>
      </c>
      <c r="AJ35" s="255">
        <v>1665</v>
      </c>
      <c r="AK35" s="23">
        <f>INDEX('[2]Cross-Section Database'!$C$2:$V$3928,MATCH(AE35,'[2]Cross-Section Database'!$B$2:$B$3928,0),11)</f>
        <v>83560000</v>
      </c>
      <c r="AL35" s="25">
        <f>INDEX('[2]Cross-Section Database'!$C$2:$V$3928,MATCH(AE35,'[2]Cross-Section Database'!$B$2:$B$3928,0),12)</f>
        <v>628000</v>
      </c>
      <c r="AM35" s="23">
        <v>25</v>
      </c>
      <c r="AN35" s="23">
        <v>180</v>
      </c>
      <c r="AO35" s="23">
        <v>350</v>
      </c>
      <c r="AP35" s="23">
        <f t="shared" si="12"/>
        <v>0</v>
      </c>
      <c r="AQ35" s="165">
        <v>50</v>
      </c>
      <c r="AR35" s="144" t="s">
        <v>5845</v>
      </c>
      <c r="AS35" s="165" t="s">
        <v>6174</v>
      </c>
      <c r="AT35" s="165" t="s">
        <v>6174</v>
      </c>
      <c r="AU35" s="165">
        <v>22</v>
      </c>
      <c r="AV35" s="165">
        <f t="shared" si="11"/>
        <v>303</v>
      </c>
      <c r="AW35" s="35">
        <v>45</v>
      </c>
      <c r="AX35" s="35">
        <v>45</v>
      </c>
      <c r="AY35" s="35">
        <v>70</v>
      </c>
      <c r="AZ35" s="35">
        <v>70</v>
      </c>
      <c r="BA35" s="23">
        <f>AO35-AW35-AX35-AY35</f>
        <v>190</v>
      </c>
      <c r="BB35" s="19" t="s">
        <v>4444</v>
      </c>
      <c r="BC35" s="165" t="s">
        <v>4497</v>
      </c>
      <c r="BD35" s="165" t="s">
        <v>6250</v>
      </c>
      <c r="BE35" s="165">
        <v>4</v>
      </c>
      <c r="BF35" s="165">
        <v>6</v>
      </c>
      <c r="BG35" s="198" t="s">
        <v>5830</v>
      </c>
      <c r="BH35" s="199" t="s">
        <v>5830</v>
      </c>
      <c r="BI35" s="199" t="s">
        <v>5830</v>
      </c>
      <c r="BJ35" s="199" t="s">
        <v>5830</v>
      </c>
      <c r="BK35" s="199" t="s">
        <v>5830</v>
      </c>
      <c r="BL35" s="199" t="s">
        <v>5830</v>
      </c>
      <c r="BM35" s="199" t="s">
        <v>5830</v>
      </c>
      <c r="BN35" s="199" t="s">
        <v>5830</v>
      </c>
      <c r="BO35" s="198" t="s">
        <v>5830</v>
      </c>
      <c r="BP35" s="199" t="s">
        <v>5830</v>
      </c>
      <c r="BQ35" s="199" t="s">
        <v>5830</v>
      </c>
      <c r="BR35" s="199" t="s">
        <v>5830</v>
      </c>
      <c r="BS35" s="199" t="s">
        <v>5830</v>
      </c>
      <c r="BT35" s="199" t="s">
        <v>5830</v>
      </c>
      <c r="BU35" s="221" t="s">
        <v>5830</v>
      </c>
      <c r="BV35" s="199" t="s">
        <v>5830</v>
      </c>
      <c r="BW35" s="199" t="s">
        <v>5830</v>
      </c>
      <c r="BX35" s="199" t="s">
        <v>5830</v>
      </c>
      <c r="BY35" s="199" t="s">
        <v>5830</v>
      </c>
      <c r="BZ35" s="199" t="s">
        <v>5830</v>
      </c>
      <c r="CA35" s="221" t="s">
        <v>5830</v>
      </c>
      <c r="CB35" s="34" t="s">
        <v>4478</v>
      </c>
      <c r="CC35" s="85">
        <v>235</v>
      </c>
      <c r="CD35" s="34">
        <v>300</v>
      </c>
      <c r="CE35" s="85">
        <v>360</v>
      </c>
      <c r="CF35" s="34">
        <v>450</v>
      </c>
      <c r="CG35" s="70">
        <v>200000</v>
      </c>
      <c r="CH35" s="133" t="s">
        <v>4478</v>
      </c>
      <c r="CI35" s="85">
        <v>235</v>
      </c>
      <c r="CJ35" s="23">
        <f>(264.5+340)/2</f>
        <v>302.25</v>
      </c>
      <c r="CK35" s="87">
        <v>360</v>
      </c>
      <c r="CL35" s="23">
        <f>(451+507.5)/2</f>
        <v>479.25</v>
      </c>
      <c r="CM35" s="70">
        <v>200000</v>
      </c>
      <c r="CN35" s="34" t="s">
        <v>4445</v>
      </c>
      <c r="CO35" s="87">
        <v>250</v>
      </c>
      <c r="CP35" s="34">
        <v>300</v>
      </c>
      <c r="CQ35" s="87">
        <v>475</v>
      </c>
      <c r="CR35" s="34">
        <v>450</v>
      </c>
      <c r="CS35" s="77">
        <v>200000</v>
      </c>
      <c r="CT35" s="211" t="s">
        <v>5830</v>
      </c>
      <c r="CU35" s="212" t="s">
        <v>5830</v>
      </c>
      <c r="CV35" s="212" t="s">
        <v>5830</v>
      </c>
      <c r="CW35" s="213" t="s">
        <v>5830</v>
      </c>
      <c r="CX35" s="211" t="s">
        <v>5830</v>
      </c>
      <c r="CY35" s="212" t="s">
        <v>5830</v>
      </c>
      <c r="CZ35" s="213" t="s">
        <v>5830</v>
      </c>
      <c r="DA35" s="285" t="s">
        <v>5830</v>
      </c>
      <c r="DB35" s="165">
        <v>10.9</v>
      </c>
      <c r="DC35" s="165">
        <v>900</v>
      </c>
      <c r="DD35" s="34">
        <v>990</v>
      </c>
      <c r="DE35" s="165">
        <v>1000</v>
      </c>
      <c r="DF35" s="34">
        <v>1100</v>
      </c>
      <c r="DG35" s="77">
        <v>200000</v>
      </c>
      <c r="DH35" s="27" t="s">
        <v>4812</v>
      </c>
      <c r="DI35" s="13" t="s">
        <v>4464</v>
      </c>
      <c r="DJ35" s="296" t="s">
        <v>4598</v>
      </c>
    </row>
    <row r="36" spans="1:114" ht="15.6" customHeight="1">
      <c r="A36" s="18">
        <v>31</v>
      </c>
      <c r="B36" s="313">
        <v>3</v>
      </c>
      <c r="C36" s="313">
        <v>1975</v>
      </c>
      <c r="D36" s="322" t="s">
        <v>4496</v>
      </c>
      <c r="E36" s="324" t="s">
        <v>4870</v>
      </c>
      <c r="F36" s="313">
        <v>12</v>
      </c>
      <c r="G36" s="309" t="s">
        <v>5936</v>
      </c>
      <c r="H36" s="309" t="s">
        <v>5935</v>
      </c>
      <c r="I36" s="453" t="s">
        <v>4426</v>
      </c>
      <c r="J36" s="304" t="s">
        <v>4383</v>
      </c>
      <c r="K36" s="164" t="s">
        <v>5830</v>
      </c>
      <c r="L36" s="304" t="s">
        <v>4540</v>
      </c>
      <c r="M36" s="164" t="s">
        <v>4734</v>
      </c>
      <c r="N36" s="18" t="s">
        <v>4539</v>
      </c>
      <c r="O36" s="164" t="s">
        <v>4444</v>
      </c>
      <c r="P36" s="164" t="s">
        <v>4444</v>
      </c>
      <c r="Q36" s="164" t="s">
        <v>4444</v>
      </c>
      <c r="R36" s="164" t="s">
        <v>5830</v>
      </c>
      <c r="S36" s="164" t="s">
        <v>4502</v>
      </c>
      <c r="T36" s="164">
        <v>15</v>
      </c>
      <c r="U36" s="32" t="s">
        <v>4591</v>
      </c>
      <c r="V36" s="73">
        <v>10</v>
      </c>
      <c r="W36" s="232">
        <v>0</v>
      </c>
      <c r="X36" s="18">
        <v>0</v>
      </c>
      <c r="Y36" s="304" t="s">
        <v>3982</v>
      </c>
      <c r="Z36" s="21">
        <f>INDEX('[2]Cross-Section Database'!$C$2:$V$2928,MATCH(Y36,'[2]Cross-Section Database'!$B$2:$B$2928,0),3)</f>
        <v>230</v>
      </c>
      <c r="AA36" s="21">
        <f>INDEX('[2]Cross-Section Database'!$C$2:$V$2928,MATCH(Y36,'[2]Cross-Section Database'!$B$2:$B$2928,0),4)</f>
        <v>240</v>
      </c>
      <c r="AB36" s="21">
        <f>INDEX('[2]Cross-Section Database'!$C$2:$V$2928,MATCH(Y36,'[2]Cross-Section Database'!$B$2:$B$2928,0),6)</f>
        <v>12</v>
      </c>
      <c r="AC36" s="21">
        <f>INDEX('[2]Cross-Section Database'!$C$2:$V$2928,MATCH(Y36,'[2]Cross-Section Database'!$B$2:$B$2928,0),5)</f>
        <v>7.5</v>
      </c>
      <c r="AD36" s="229">
        <v>660</v>
      </c>
      <c r="AE36" s="304" t="s">
        <v>3922</v>
      </c>
      <c r="AF36" s="21">
        <f>INDEX('[2]Cross-Section Database'!$C$2:$V$2928,MATCH(AE36,'[2]Cross-Section Database'!$B$2:$B$2928,0),3)</f>
        <v>400</v>
      </c>
      <c r="AG36" s="21">
        <f>INDEX('[2]Cross-Section Database'!$C$2:$V$2928,MATCH(AE36,'[2]Cross-Section Database'!$B$2:$B$2928,0),4)</f>
        <v>180</v>
      </c>
      <c r="AH36" s="21">
        <f>INDEX('[2]Cross-Section Database'!$C$2:$V$2928,MATCH(AE36,'[2]Cross-Section Database'!$B$2:$B$2928,0),6)</f>
        <v>13.5</v>
      </c>
      <c r="AI36" s="21">
        <f>INDEX('[2]Cross-Section Database'!$C$2:$V$2928,MATCH(AE36,'[2]Cross-Section Database'!$B$2:$B$2928,0),5)</f>
        <v>8.6</v>
      </c>
      <c r="AJ36" s="256">
        <v>1100</v>
      </c>
      <c r="AK36" s="21">
        <f>INDEX('[2]Cross-Section Database'!$C$2:$V$3928,MATCH(AE36,'[2]Cross-Section Database'!$B$2:$B$3928,0),11)</f>
        <v>231300000</v>
      </c>
      <c r="AL36" s="24">
        <f>INDEX('[2]Cross-Section Database'!$C$2:$V$3928,MATCH(AE36,'[2]Cross-Section Database'!$B$2:$B$3928,0),12)</f>
        <v>1307000</v>
      </c>
      <c r="AM36" s="21">
        <v>25</v>
      </c>
      <c r="AN36" s="21">
        <v>180</v>
      </c>
      <c r="AO36" s="21">
        <v>400</v>
      </c>
      <c r="AP36" s="21">
        <f t="shared" si="12"/>
        <v>0</v>
      </c>
      <c r="AQ36" s="164">
        <f>(AO36-AF36)/2</f>
        <v>0</v>
      </c>
      <c r="AR36" s="304" t="s">
        <v>5845</v>
      </c>
      <c r="AS36" s="164" t="s">
        <v>6174</v>
      </c>
      <c r="AT36" s="21">
        <v>116</v>
      </c>
      <c r="AU36" s="164">
        <v>24</v>
      </c>
      <c r="AV36" s="164">
        <f t="shared" si="11"/>
        <v>353</v>
      </c>
      <c r="AW36" s="21">
        <v>50</v>
      </c>
      <c r="AX36" s="21">
        <f t="shared" ref="AX36:AX42" si="13">AW36</f>
        <v>50</v>
      </c>
      <c r="AY36" s="21">
        <v>70</v>
      </c>
      <c r="AZ36" s="21">
        <v>70</v>
      </c>
      <c r="BA36" s="21">
        <v>220</v>
      </c>
      <c r="BB36" s="15" t="s">
        <v>4444</v>
      </c>
      <c r="BC36" s="164" t="s">
        <v>4497</v>
      </c>
      <c r="BD36" s="164" t="s">
        <v>6250</v>
      </c>
      <c r="BE36" s="164">
        <v>4</v>
      </c>
      <c r="BF36" s="164">
        <v>6</v>
      </c>
      <c r="BG36" s="203" t="s">
        <v>5830</v>
      </c>
      <c r="BH36" s="204" t="s">
        <v>5830</v>
      </c>
      <c r="BI36" s="204" t="s">
        <v>5830</v>
      </c>
      <c r="BJ36" s="204" t="s">
        <v>5830</v>
      </c>
      <c r="BK36" s="204" t="s">
        <v>5830</v>
      </c>
      <c r="BL36" s="204" t="s">
        <v>5830</v>
      </c>
      <c r="BM36" s="204" t="s">
        <v>5830</v>
      </c>
      <c r="BN36" s="204" t="s">
        <v>5830</v>
      </c>
      <c r="BO36" s="203" t="s">
        <v>5830</v>
      </c>
      <c r="BP36" s="204" t="s">
        <v>5830</v>
      </c>
      <c r="BQ36" s="204" t="s">
        <v>5830</v>
      </c>
      <c r="BR36" s="204" t="s">
        <v>5830</v>
      </c>
      <c r="BS36" s="204" t="s">
        <v>5830</v>
      </c>
      <c r="BT36" s="204" t="s">
        <v>5830</v>
      </c>
      <c r="BU36" s="219" t="s">
        <v>5830</v>
      </c>
      <c r="BV36" s="204" t="s">
        <v>5830</v>
      </c>
      <c r="BW36" s="204" t="s">
        <v>5830</v>
      </c>
      <c r="BX36" s="204" t="s">
        <v>5830</v>
      </c>
      <c r="BY36" s="204" t="s">
        <v>5830</v>
      </c>
      <c r="BZ36" s="204" t="s">
        <v>5830</v>
      </c>
      <c r="CA36" s="219" t="s">
        <v>5830</v>
      </c>
      <c r="CB36" s="32" t="s">
        <v>4478</v>
      </c>
      <c r="CC36" s="47">
        <v>235</v>
      </c>
      <c r="CD36" s="21">
        <v>295.5</v>
      </c>
      <c r="CE36" s="47">
        <v>360</v>
      </c>
      <c r="CF36" s="164">
        <v>419.5</v>
      </c>
      <c r="CG36" s="67">
        <v>200000</v>
      </c>
      <c r="CH36" s="108" t="s">
        <v>4478</v>
      </c>
      <c r="CI36" s="47">
        <v>235</v>
      </c>
      <c r="CJ36" s="164">
        <v>321</v>
      </c>
      <c r="CK36" s="60">
        <v>360</v>
      </c>
      <c r="CL36" s="164">
        <v>447</v>
      </c>
      <c r="CM36" s="67">
        <v>200000</v>
      </c>
      <c r="CN36" s="32" t="s">
        <v>4445</v>
      </c>
      <c r="CO36" s="60">
        <v>250</v>
      </c>
      <c r="CP36" s="164">
        <v>294</v>
      </c>
      <c r="CQ36" s="60">
        <v>475</v>
      </c>
      <c r="CR36" s="164">
        <v>444</v>
      </c>
      <c r="CS36" s="61">
        <v>200000</v>
      </c>
      <c r="CT36" s="208" t="s">
        <v>5830</v>
      </c>
      <c r="CU36" s="209" t="s">
        <v>5830</v>
      </c>
      <c r="CV36" s="209" t="s">
        <v>5830</v>
      </c>
      <c r="CW36" s="210" t="s">
        <v>5830</v>
      </c>
      <c r="CX36" s="208" t="s">
        <v>5830</v>
      </c>
      <c r="CY36" s="209" t="s">
        <v>5830</v>
      </c>
      <c r="CZ36" s="210" t="s">
        <v>5830</v>
      </c>
      <c r="DA36" s="284" t="s">
        <v>5830</v>
      </c>
      <c r="DB36" s="164">
        <v>8.8000000000000007</v>
      </c>
      <c r="DC36" s="65">
        <v>640</v>
      </c>
      <c r="DD36" s="30">
        <v>730</v>
      </c>
      <c r="DE36" s="65">
        <v>800</v>
      </c>
      <c r="DF36" s="30">
        <v>940</v>
      </c>
      <c r="DG36" s="61">
        <v>200000</v>
      </c>
      <c r="DH36" s="29" t="s">
        <v>4804</v>
      </c>
      <c r="DI36" s="164" t="s">
        <v>4464</v>
      </c>
      <c r="DJ36" s="295" t="s">
        <v>4598</v>
      </c>
    </row>
    <row r="37" spans="1:114">
      <c r="A37" s="18">
        <v>32</v>
      </c>
      <c r="B37" s="314"/>
      <c r="C37" s="314"/>
      <c r="D37" s="323"/>
      <c r="E37" s="325"/>
      <c r="F37" s="314"/>
      <c r="G37" s="310"/>
      <c r="H37" s="310"/>
      <c r="I37" s="453" t="s">
        <v>4427</v>
      </c>
      <c r="J37" s="304" t="s">
        <v>4383</v>
      </c>
      <c r="K37" s="164" t="s">
        <v>5830</v>
      </c>
      <c r="L37" s="304" t="s">
        <v>4540</v>
      </c>
      <c r="M37" s="164" t="s">
        <v>4734</v>
      </c>
      <c r="N37" s="18" t="s">
        <v>4539</v>
      </c>
      <c r="O37" s="164" t="s">
        <v>4444</v>
      </c>
      <c r="P37" s="164" t="s">
        <v>4444</v>
      </c>
      <c r="Q37" s="164" t="s">
        <v>4444</v>
      </c>
      <c r="R37" s="164" t="s">
        <v>5830</v>
      </c>
      <c r="S37" s="164" t="s">
        <v>4502</v>
      </c>
      <c r="T37" s="164">
        <v>15</v>
      </c>
      <c r="U37" s="32" t="s">
        <v>4591</v>
      </c>
      <c r="V37" s="73">
        <v>10</v>
      </c>
      <c r="W37" s="232">
        <v>0</v>
      </c>
      <c r="X37" s="18">
        <v>0</v>
      </c>
      <c r="Y37" s="304" t="s">
        <v>3982</v>
      </c>
      <c r="Z37" s="21">
        <f>INDEX('[2]Cross-Section Database'!$C$2:$V$2928,MATCH(Y37,'[2]Cross-Section Database'!$B$2:$B$2928,0),3)</f>
        <v>230</v>
      </c>
      <c r="AA37" s="21">
        <f>INDEX('[2]Cross-Section Database'!$C$2:$V$2928,MATCH(Y37,'[2]Cross-Section Database'!$B$2:$B$2928,0),4)</f>
        <v>240</v>
      </c>
      <c r="AB37" s="21">
        <f>INDEX('[2]Cross-Section Database'!$C$2:$V$2928,MATCH(Y37,'[2]Cross-Section Database'!$B$2:$B$2928,0),6)</f>
        <v>12</v>
      </c>
      <c r="AC37" s="21">
        <f>INDEX('[2]Cross-Section Database'!$C$2:$V$2928,MATCH(Y37,'[2]Cross-Section Database'!$B$2:$B$2928,0),5)</f>
        <v>7.5</v>
      </c>
      <c r="AD37" s="229">
        <v>660</v>
      </c>
      <c r="AE37" s="304" t="s">
        <v>3922</v>
      </c>
      <c r="AF37" s="21">
        <f>INDEX('[2]Cross-Section Database'!$C$2:$V$2928,MATCH(AE37,'[2]Cross-Section Database'!$B$2:$B$2928,0),3)</f>
        <v>400</v>
      </c>
      <c r="AG37" s="21">
        <f>INDEX('[2]Cross-Section Database'!$C$2:$V$2928,MATCH(AE37,'[2]Cross-Section Database'!$B$2:$B$2928,0),4)</f>
        <v>180</v>
      </c>
      <c r="AH37" s="21">
        <f>INDEX('[2]Cross-Section Database'!$C$2:$V$2928,MATCH(AE37,'[2]Cross-Section Database'!$B$2:$B$2928,0),6)</f>
        <v>13.5</v>
      </c>
      <c r="AI37" s="21">
        <f>INDEX('[2]Cross-Section Database'!$C$2:$V$2928,MATCH(AE37,'[2]Cross-Section Database'!$B$2:$B$2928,0),5)</f>
        <v>8.6</v>
      </c>
      <c r="AJ37" s="256">
        <v>1100</v>
      </c>
      <c r="AK37" s="21">
        <f>INDEX('[2]Cross-Section Database'!$C$2:$V$3928,MATCH(AE37,'[2]Cross-Section Database'!$B$2:$B$3928,0),11)</f>
        <v>231300000</v>
      </c>
      <c r="AL37" s="24">
        <f>INDEX('[2]Cross-Section Database'!$C$2:$V$3928,MATCH(AE37,'[2]Cross-Section Database'!$B$2:$B$3928,0),12)</f>
        <v>1307000</v>
      </c>
      <c r="AM37" s="21">
        <v>25</v>
      </c>
      <c r="AN37" s="21">
        <v>180</v>
      </c>
      <c r="AO37" s="21">
        <v>450</v>
      </c>
      <c r="AP37" s="21">
        <f t="shared" si="12"/>
        <v>0</v>
      </c>
      <c r="AQ37" s="164">
        <v>50</v>
      </c>
      <c r="AR37" s="304" t="s">
        <v>5845</v>
      </c>
      <c r="AS37" s="164" t="s">
        <v>6174</v>
      </c>
      <c r="AT37" s="21">
        <v>127</v>
      </c>
      <c r="AU37" s="164">
        <v>24</v>
      </c>
      <c r="AV37" s="164">
        <f t="shared" si="11"/>
        <v>353</v>
      </c>
      <c r="AW37" s="21">
        <v>50</v>
      </c>
      <c r="AX37" s="21">
        <v>100</v>
      </c>
      <c r="AY37" s="21">
        <v>70</v>
      </c>
      <c r="AZ37" s="21">
        <v>70</v>
      </c>
      <c r="BA37" s="21">
        <v>220</v>
      </c>
      <c r="BB37" s="15" t="s">
        <v>4444</v>
      </c>
      <c r="BC37" s="164" t="s">
        <v>4497</v>
      </c>
      <c r="BD37" s="164" t="s">
        <v>6250</v>
      </c>
      <c r="BE37" s="164">
        <v>4</v>
      </c>
      <c r="BF37" s="164">
        <v>6</v>
      </c>
      <c r="BG37" s="203" t="s">
        <v>5830</v>
      </c>
      <c r="BH37" s="204" t="s">
        <v>5830</v>
      </c>
      <c r="BI37" s="204" t="s">
        <v>5830</v>
      </c>
      <c r="BJ37" s="204" t="s">
        <v>5830</v>
      </c>
      <c r="BK37" s="204" t="s">
        <v>5830</v>
      </c>
      <c r="BL37" s="204" t="s">
        <v>5830</v>
      </c>
      <c r="BM37" s="204" t="s">
        <v>5830</v>
      </c>
      <c r="BN37" s="204" t="s">
        <v>5830</v>
      </c>
      <c r="BO37" s="203" t="s">
        <v>5830</v>
      </c>
      <c r="BP37" s="204" t="s">
        <v>5830</v>
      </c>
      <c r="BQ37" s="204" t="s">
        <v>5830</v>
      </c>
      <c r="BR37" s="204" t="s">
        <v>5830</v>
      </c>
      <c r="BS37" s="204" t="s">
        <v>5830</v>
      </c>
      <c r="BT37" s="204" t="s">
        <v>5830</v>
      </c>
      <c r="BU37" s="219" t="s">
        <v>5830</v>
      </c>
      <c r="BV37" s="204" t="s">
        <v>5830</v>
      </c>
      <c r="BW37" s="204" t="s">
        <v>5830</v>
      </c>
      <c r="BX37" s="204" t="s">
        <v>5830</v>
      </c>
      <c r="BY37" s="204" t="s">
        <v>5830</v>
      </c>
      <c r="BZ37" s="204" t="s">
        <v>5830</v>
      </c>
      <c r="CA37" s="219" t="s">
        <v>5830</v>
      </c>
      <c r="CB37" s="32" t="s">
        <v>4478</v>
      </c>
      <c r="CC37" s="47">
        <v>235</v>
      </c>
      <c r="CD37" s="21">
        <v>295.5</v>
      </c>
      <c r="CE37" s="47">
        <v>360</v>
      </c>
      <c r="CF37" s="164">
        <v>419.5</v>
      </c>
      <c r="CG37" s="67">
        <v>200000</v>
      </c>
      <c r="CH37" s="108" t="s">
        <v>4478</v>
      </c>
      <c r="CI37" s="47">
        <v>235</v>
      </c>
      <c r="CJ37" s="164">
        <v>321</v>
      </c>
      <c r="CK37" s="60">
        <v>360</v>
      </c>
      <c r="CL37" s="164">
        <v>447</v>
      </c>
      <c r="CM37" s="67">
        <v>200000</v>
      </c>
      <c r="CN37" s="32" t="s">
        <v>4445</v>
      </c>
      <c r="CO37" s="60">
        <v>250</v>
      </c>
      <c r="CP37" s="164">
        <v>294</v>
      </c>
      <c r="CQ37" s="60">
        <v>475</v>
      </c>
      <c r="CR37" s="164">
        <v>444</v>
      </c>
      <c r="CS37" s="61">
        <v>200000</v>
      </c>
      <c r="CT37" s="208" t="s">
        <v>5830</v>
      </c>
      <c r="CU37" s="209" t="s">
        <v>5830</v>
      </c>
      <c r="CV37" s="209" t="s">
        <v>5830</v>
      </c>
      <c r="CW37" s="210" t="s">
        <v>5830</v>
      </c>
      <c r="CX37" s="208" t="s">
        <v>5830</v>
      </c>
      <c r="CY37" s="209" t="s">
        <v>5830</v>
      </c>
      <c r="CZ37" s="210" t="s">
        <v>5830</v>
      </c>
      <c r="DA37" s="284" t="s">
        <v>5830</v>
      </c>
      <c r="DB37" s="164">
        <v>8.8000000000000007</v>
      </c>
      <c r="DC37" s="60">
        <v>640</v>
      </c>
      <c r="DD37" s="32">
        <v>730</v>
      </c>
      <c r="DE37" s="60">
        <v>800</v>
      </c>
      <c r="DF37" s="32">
        <v>940</v>
      </c>
      <c r="DG37" s="61">
        <v>200000</v>
      </c>
      <c r="DH37" s="29" t="s">
        <v>4804</v>
      </c>
      <c r="DI37" s="164" t="s">
        <v>4464</v>
      </c>
      <c r="DJ37" s="295" t="s">
        <v>4598</v>
      </c>
    </row>
    <row r="38" spans="1:114">
      <c r="A38" s="18">
        <v>33</v>
      </c>
      <c r="B38" s="314"/>
      <c r="C38" s="314"/>
      <c r="D38" s="323"/>
      <c r="E38" s="325"/>
      <c r="F38" s="314"/>
      <c r="G38" s="310"/>
      <c r="H38" s="310"/>
      <c r="I38" s="453" t="s">
        <v>4428</v>
      </c>
      <c r="J38" s="304" t="s">
        <v>4383</v>
      </c>
      <c r="K38" s="164" t="s">
        <v>5830</v>
      </c>
      <c r="L38" s="304" t="s">
        <v>4540</v>
      </c>
      <c r="M38" s="164" t="s">
        <v>4734</v>
      </c>
      <c r="N38" s="18" t="s">
        <v>4539</v>
      </c>
      <c r="O38" s="164" t="s">
        <v>4444</v>
      </c>
      <c r="P38" s="164" t="s">
        <v>4444</v>
      </c>
      <c r="Q38" s="164" t="s">
        <v>6210</v>
      </c>
      <c r="R38" s="164">
        <v>10</v>
      </c>
      <c r="S38" s="164" t="s">
        <v>4444</v>
      </c>
      <c r="T38" s="164" t="s">
        <v>5830</v>
      </c>
      <c r="U38" s="32" t="s">
        <v>4591</v>
      </c>
      <c r="V38" s="73">
        <v>10</v>
      </c>
      <c r="W38" s="232">
        <v>0</v>
      </c>
      <c r="X38" s="18">
        <v>0</v>
      </c>
      <c r="Y38" s="304" t="s">
        <v>3982</v>
      </c>
      <c r="Z38" s="21">
        <f>INDEX('[2]Cross-Section Database'!$C$2:$V$2928,MATCH(Y38,'[2]Cross-Section Database'!$B$2:$B$2928,0),3)</f>
        <v>230</v>
      </c>
      <c r="AA38" s="21">
        <f>INDEX('[2]Cross-Section Database'!$C$2:$V$2928,MATCH(Y38,'[2]Cross-Section Database'!$B$2:$B$2928,0),4)</f>
        <v>240</v>
      </c>
      <c r="AB38" s="21">
        <f>INDEX('[2]Cross-Section Database'!$C$2:$V$2928,MATCH(Y38,'[2]Cross-Section Database'!$B$2:$B$2928,0),6)</f>
        <v>12</v>
      </c>
      <c r="AC38" s="21">
        <f>INDEX('[2]Cross-Section Database'!$C$2:$V$2928,MATCH(Y38,'[2]Cross-Section Database'!$B$2:$B$2928,0),5)</f>
        <v>7.5</v>
      </c>
      <c r="AD38" s="229">
        <v>660</v>
      </c>
      <c r="AE38" s="304" t="s">
        <v>3922</v>
      </c>
      <c r="AF38" s="21">
        <f>INDEX('[2]Cross-Section Database'!$C$2:$V$2928,MATCH(AE38,'[2]Cross-Section Database'!$B$2:$B$2928,0),3)</f>
        <v>400</v>
      </c>
      <c r="AG38" s="21">
        <f>INDEX('[2]Cross-Section Database'!$C$2:$V$2928,MATCH(AE38,'[2]Cross-Section Database'!$B$2:$B$2928,0),4)</f>
        <v>180</v>
      </c>
      <c r="AH38" s="21">
        <f>INDEX('[2]Cross-Section Database'!$C$2:$V$2928,MATCH(AE38,'[2]Cross-Section Database'!$B$2:$B$2928,0),6)</f>
        <v>13.5</v>
      </c>
      <c r="AI38" s="21">
        <f>INDEX('[2]Cross-Section Database'!$C$2:$V$2928,MATCH(AE38,'[2]Cross-Section Database'!$B$2:$B$2928,0),5)</f>
        <v>8.6</v>
      </c>
      <c r="AJ38" s="256">
        <v>1100</v>
      </c>
      <c r="AK38" s="21">
        <f>INDEX('[2]Cross-Section Database'!$C$2:$V$3928,MATCH(AE38,'[2]Cross-Section Database'!$B$2:$B$3928,0),11)</f>
        <v>231300000</v>
      </c>
      <c r="AL38" s="24">
        <f>INDEX('[2]Cross-Section Database'!$C$2:$V$3928,MATCH(AE38,'[2]Cross-Section Database'!$B$2:$B$3928,0),12)</f>
        <v>1307000</v>
      </c>
      <c r="AM38" s="21">
        <v>25</v>
      </c>
      <c r="AN38" s="21">
        <v>180</v>
      </c>
      <c r="AO38" s="21">
        <v>400</v>
      </c>
      <c r="AP38" s="21">
        <f t="shared" si="12"/>
        <v>0</v>
      </c>
      <c r="AQ38" s="164">
        <v>0</v>
      </c>
      <c r="AR38" s="304" t="s">
        <v>5845</v>
      </c>
      <c r="AS38" s="164" t="s">
        <v>6174</v>
      </c>
      <c r="AT38" s="21">
        <v>65</v>
      </c>
      <c r="AU38" s="164">
        <v>24</v>
      </c>
      <c r="AV38" s="164">
        <f t="shared" si="11"/>
        <v>353</v>
      </c>
      <c r="AW38" s="21">
        <v>50</v>
      </c>
      <c r="AX38" s="21">
        <f t="shared" si="13"/>
        <v>50</v>
      </c>
      <c r="AY38" s="21">
        <v>70</v>
      </c>
      <c r="AZ38" s="21">
        <v>70</v>
      </c>
      <c r="BA38" s="21">
        <v>220</v>
      </c>
      <c r="BB38" s="15" t="s">
        <v>4444</v>
      </c>
      <c r="BC38" s="164" t="s">
        <v>6251</v>
      </c>
      <c r="BD38" s="164" t="s">
        <v>6250</v>
      </c>
      <c r="BE38" s="164">
        <v>6</v>
      </c>
      <c r="BF38" s="164">
        <v>8</v>
      </c>
      <c r="BG38" s="203" t="s">
        <v>5830</v>
      </c>
      <c r="BH38" s="204" t="s">
        <v>5830</v>
      </c>
      <c r="BI38" s="204" t="s">
        <v>5830</v>
      </c>
      <c r="BJ38" s="204" t="s">
        <v>5830</v>
      </c>
      <c r="BK38" s="204" t="s">
        <v>5830</v>
      </c>
      <c r="BL38" s="204" t="s">
        <v>5830</v>
      </c>
      <c r="BM38" s="204" t="s">
        <v>5830</v>
      </c>
      <c r="BN38" s="204" t="s">
        <v>5830</v>
      </c>
      <c r="BO38" s="203" t="s">
        <v>5830</v>
      </c>
      <c r="BP38" s="204" t="s">
        <v>5830</v>
      </c>
      <c r="BQ38" s="204" t="s">
        <v>5830</v>
      </c>
      <c r="BR38" s="204" t="s">
        <v>5830</v>
      </c>
      <c r="BS38" s="204" t="s">
        <v>5830</v>
      </c>
      <c r="BT38" s="204" t="s">
        <v>5830</v>
      </c>
      <c r="BU38" s="219" t="s">
        <v>5830</v>
      </c>
      <c r="BV38" s="204" t="s">
        <v>5830</v>
      </c>
      <c r="BW38" s="204" t="s">
        <v>5830</v>
      </c>
      <c r="BX38" s="204" t="s">
        <v>5830</v>
      </c>
      <c r="BY38" s="204" t="s">
        <v>5830</v>
      </c>
      <c r="BZ38" s="204" t="s">
        <v>5830</v>
      </c>
      <c r="CA38" s="219" t="s">
        <v>5830</v>
      </c>
      <c r="CB38" s="32" t="s">
        <v>4478</v>
      </c>
      <c r="CC38" s="47">
        <v>235</v>
      </c>
      <c r="CD38" s="21">
        <v>295.5</v>
      </c>
      <c r="CE38" s="47">
        <v>360</v>
      </c>
      <c r="CF38" s="164">
        <v>419.5</v>
      </c>
      <c r="CG38" s="67">
        <v>200000</v>
      </c>
      <c r="CH38" s="108" t="s">
        <v>4478</v>
      </c>
      <c r="CI38" s="47">
        <v>235</v>
      </c>
      <c r="CJ38" s="164">
        <v>321</v>
      </c>
      <c r="CK38" s="60">
        <v>360</v>
      </c>
      <c r="CL38" s="164">
        <v>447</v>
      </c>
      <c r="CM38" s="67">
        <v>200000</v>
      </c>
      <c r="CN38" s="32" t="s">
        <v>4445</v>
      </c>
      <c r="CO38" s="60">
        <v>250</v>
      </c>
      <c r="CP38" s="164">
        <v>294</v>
      </c>
      <c r="CQ38" s="60">
        <v>475</v>
      </c>
      <c r="CR38" s="164">
        <v>444</v>
      </c>
      <c r="CS38" s="61">
        <v>200000</v>
      </c>
      <c r="CT38" s="208" t="s">
        <v>5830</v>
      </c>
      <c r="CU38" s="209" t="s">
        <v>5830</v>
      </c>
      <c r="CV38" s="209" t="s">
        <v>5830</v>
      </c>
      <c r="CW38" s="210" t="s">
        <v>5830</v>
      </c>
      <c r="CX38" s="208" t="s">
        <v>5830</v>
      </c>
      <c r="CY38" s="209" t="s">
        <v>5830</v>
      </c>
      <c r="CZ38" s="210" t="s">
        <v>5830</v>
      </c>
      <c r="DA38" s="284" t="s">
        <v>5830</v>
      </c>
      <c r="DB38" s="164">
        <v>8.8000000000000007</v>
      </c>
      <c r="DC38" s="60">
        <v>640</v>
      </c>
      <c r="DD38" s="32">
        <v>730</v>
      </c>
      <c r="DE38" s="60">
        <v>800</v>
      </c>
      <c r="DF38" s="32">
        <v>940</v>
      </c>
      <c r="DG38" s="61">
        <v>200000</v>
      </c>
      <c r="DH38" s="29" t="s">
        <v>4605</v>
      </c>
      <c r="DI38" s="164" t="s">
        <v>4464</v>
      </c>
      <c r="DJ38" s="295" t="s">
        <v>4598</v>
      </c>
    </row>
    <row r="39" spans="1:114">
      <c r="A39" s="18">
        <v>34</v>
      </c>
      <c r="B39" s="314"/>
      <c r="C39" s="314"/>
      <c r="D39" s="323"/>
      <c r="E39" s="325"/>
      <c r="F39" s="314"/>
      <c r="G39" s="310"/>
      <c r="H39" s="310"/>
      <c r="I39" s="453" t="s">
        <v>4429</v>
      </c>
      <c r="J39" s="304" t="s">
        <v>4383</v>
      </c>
      <c r="K39" s="164" t="s">
        <v>5830</v>
      </c>
      <c r="L39" s="304" t="s">
        <v>4540</v>
      </c>
      <c r="M39" s="164" t="s">
        <v>4734</v>
      </c>
      <c r="N39" s="18" t="s">
        <v>4539</v>
      </c>
      <c r="O39" s="164" t="s">
        <v>4444</v>
      </c>
      <c r="P39" s="164" t="s">
        <v>4444</v>
      </c>
      <c r="Q39" s="164" t="s">
        <v>6210</v>
      </c>
      <c r="R39" s="164">
        <v>10</v>
      </c>
      <c r="S39" s="164" t="s">
        <v>4502</v>
      </c>
      <c r="T39" s="164">
        <v>15</v>
      </c>
      <c r="U39" s="32" t="s">
        <v>4591</v>
      </c>
      <c r="V39" s="73">
        <v>10</v>
      </c>
      <c r="W39" s="232">
        <v>0</v>
      </c>
      <c r="X39" s="18">
        <v>0</v>
      </c>
      <c r="Y39" s="304" t="s">
        <v>3982</v>
      </c>
      <c r="Z39" s="21">
        <f>INDEX('[2]Cross-Section Database'!$C$2:$V$2928,MATCH(Y39,'[2]Cross-Section Database'!$B$2:$B$2928,0),3)</f>
        <v>230</v>
      </c>
      <c r="AA39" s="21">
        <f>INDEX('[2]Cross-Section Database'!$C$2:$V$2928,MATCH(Y39,'[2]Cross-Section Database'!$B$2:$B$2928,0),4)</f>
        <v>240</v>
      </c>
      <c r="AB39" s="21">
        <f>INDEX('[2]Cross-Section Database'!$C$2:$V$2928,MATCH(Y39,'[2]Cross-Section Database'!$B$2:$B$2928,0),6)</f>
        <v>12</v>
      </c>
      <c r="AC39" s="21">
        <f>INDEX('[2]Cross-Section Database'!$C$2:$V$2928,MATCH(Y39,'[2]Cross-Section Database'!$B$2:$B$2928,0),5)</f>
        <v>7.5</v>
      </c>
      <c r="AD39" s="229">
        <v>660</v>
      </c>
      <c r="AE39" s="304" t="s">
        <v>3922</v>
      </c>
      <c r="AF39" s="21">
        <f>INDEX('[2]Cross-Section Database'!$C$2:$V$2928,MATCH(AE39,'[2]Cross-Section Database'!$B$2:$B$2928,0),3)</f>
        <v>400</v>
      </c>
      <c r="AG39" s="21">
        <f>INDEX('[2]Cross-Section Database'!$C$2:$V$2928,MATCH(AE39,'[2]Cross-Section Database'!$B$2:$B$2928,0),4)</f>
        <v>180</v>
      </c>
      <c r="AH39" s="21">
        <f>INDEX('[2]Cross-Section Database'!$C$2:$V$2928,MATCH(AE39,'[2]Cross-Section Database'!$B$2:$B$2928,0),6)</f>
        <v>13.5</v>
      </c>
      <c r="AI39" s="21">
        <f>INDEX('[2]Cross-Section Database'!$C$2:$V$2928,MATCH(AE39,'[2]Cross-Section Database'!$B$2:$B$2928,0),5)</f>
        <v>8.6</v>
      </c>
      <c r="AJ39" s="256">
        <v>1100</v>
      </c>
      <c r="AK39" s="21">
        <f>INDEX('[2]Cross-Section Database'!$C$2:$V$3928,MATCH(AE39,'[2]Cross-Section Database'!$B$2:$B$3928,0),11)</f>
        <v>231300000</v>
      </c>
      <c r="AL39" s="24">
        <f>INDEX('[2]Cross-Section Database'!$C$2:$V$3928,MATCH(AE39,'[2]Cross-Section Database'!$B$2:$B$3928,0),12)</f>
        <v>1307000</v>
      </c>
      <c r="AM39" s="21">
        <v>25</v>
      </c>
      <c r="AN39" s="21">
        <v>180</v>
      </c>
      <c r="AO39" s="21">
        <v>400</v>
      </c>
      <c r="AP39" s="21">
        <f t="shared" si="12"/>
        <v>0</v>
      </c>
      <c r="AQ39" s="164">
        <v>0</v>
      </c>
      <c r="AR39" s="304" t="s">
        <v>5845</v>
      </c>
      <c r="AS39" s="164" t="s">
        <v>6174</v>
      </c>
      <c r="AT39" s="21">
        <v>65</v>
      </c>
      <c r="AU39" s="164">
        <v>24</v>
      </c>
      <c r="AV39" s="164">
        <f t="shared" si="11"/>
        <v>353</v>
      </c>
      <c r="AW39" s="21">
        <v>50</v>
      </c>
      <c r="AX39" s="21">
        <f t="shared" si="13"/>
        <v>50</v>
      </c>
      <c r="AY39" s="21">
        <v>70</v>
      </c>
      <c r="AZ39" s="21">
        <v>70</v>
      </c>
      <c r="BA39" s="21">
        <v>220</v>
      </c>
      <c r="BB39" s="15" t="s">
        <v>4444</v>
      </c>
      <c r="BC39" s="164" t="s">
        <v>4497</v>
      </c>
      <c r="BD39" s="164" t="s">
        <v>6250</v>
      </c>
      <c r="BE39" s="164">
        <v>4</v>
      </c>
      <c r="BF39" s="164">
        <v>6</v>
      </c>
      <c r="BG39" s="203" t="s">
        <v>5830</v>
      </c>
      <c r="BH39" s="204" t="s">
        <v>5830</v>
      </c>
      <c r="BI39" s="204" t="s">
        <v>5830</v>
      </c>
      <c r="BJ39" s="204" t="s">
        <v>5830</v>
      </c>
      <c r="BK39" s="204" t="s">
        <v>5830</v>
      </c>
      <c r="BL39" s="204" t="s">
        <v>5830</v>
      </c>
      <c r="BM39" s="204" t="s">
        <v>5830</v>
      </c>
      <c r="BN39" s="204" t="s">
        <v>5830</v>
      </c>
      <c r="BO39" s="203" t="s">
        <v>5830</v>
      </c>
      <c r="BP39" s="204" t="s">
        <v>5830</v>
      </c>
      <c r="BQ39" s="204" t="s">
        <v>5830</v>
      </c>
      <c r="BR39" s="204" t="s">
        <v>5830</v>
      </c>
      <c r="BS39" s="204" t="s">
        <v>5830</v>
      </c>
      <c r="BT39" s="204" t="s">
        <v>5830</v>
      </c>
      <c r="BU39" s="219" t="s">
        <v>5830</v>
      </c>
      <c r="BV39" s="204" t="s">
        <v>5830</v>
      </c>
      <c r="BW39" s="204" t="s">
        <v>5830</v>
      </c>
      <c r="BX39" s="204" t="s">
        <v>5830</v>
      </c>
      <c r="BY39" s="204" t="s">
        <v>5830</v>
      </c>
      <c r="BZ39" s="204" t="s">
        <v>5830</v>
      </c>
      <c r="CA39" s="219" t="s">
        <v>5830</v>
      </c>
      <c r="CB39" s="32" t="s">
        <v>4478</v>
      </c>
      <c r="CC39" s="47">
        <v>235</v>
      </c>
      <c r="CD39" s="21">
        <v>295.5</v>
      </c>
      <c r="CE39" s="47">
        <v>360</v>
      </c>
      <c r="CF39" s="164">
        <v>419.5</v>
      </c>
      <c r="CG39" s="67">
        <v>200000</v>
      </c>
      <c r="CH39" s="108" t="s">
        <v>4478</v>
      </c>
      <c r="CI39" s="47">
        <v>235</v>
      </c>
      <c r="CJ39" s="164">
        <v>321</v>
      </c>
      <c r="CK39" s="60">
        <v>360</v>
      </c>
      <c r="CL39" s="164">
        <v>447</v>
      </c>
      <c r="CM39" s="67">
        <v>200000</v>
      </c>
      <c r="CN39" s="32" t="s">
        <v>4445</v>
      </c>
      <c r="CO39" s="60">
        <v>250</v>
      </c>
      <c r="CP39" s="164">
        <v>294</v>
      </c>
      <c r="CQ39" s="60">
        <v>475</v>
      </c>
      <c r="CR39" s="164">
        <v>444</v>
      </c>
      <c r="CS39" s="61">
        <v>200000</v>
      </c>
      <c r="CT39" s="208" t="s">
        <v>5830</v>
      </c>
      <c r="CU39" s="209" t="s">
        <v>5830</v>
      </c>
      <c r="CV39" s="209" t="s">
        <v>5830</v>
      </c>
      <c r="CW39" s="210" t="s">
        <v>5830</v>
      </c>
      <c r="CX39" s="208" t="s">
        <v>5830</v>
      </c>
      <c r="CY39" s="209" t="s">
        <v>5830</v>
      </c>
      <c r="CZ39" s="210" t="s">
        <v>5830</v>
      </c>
      <c r="DA39" s="284" t="s">
        <v>5830</v>
      </c>
      <c r="DB39" s="164">
        <v>8.8000000000000007</v>
      </c>
      <c r="DC39" s="60">
        <v>640</v>
      </c>
      <c r="DD39" s="32">
        <v>730</v>
      </c>
      <c r="DE39" s="60">
        <v>800</v>
      </c>
      <c r="DF39" s="32">
        <v>940</v>
      </c>
      <c r="DG39" s="61">
        <v>200000</v>
      </c>
      <c r="DH39" s="29" t="s">
        <v>4605</v>
      </c>
      <c r="DI39" s="164" t="s">
        <v>4464</v>
      </c>
      <c r="DJ39" s="295" t="s">
        <v>4598</v>
      </c>
    </row>
    <row r="40" spans="1:114">
      <c r="A40" s="18">
        <v>35</v>
      </c>
      <c r="B40" s="314"/>
      <c r="C40" s="314"/>
      <c r="D40" s="323"/>
      <c r="E40" s="325"/>
      <c r="F40" s="314"/>
      <c r="G40" s="310"/>
      <c r="H40" s="310"/>
      <c r="I40" s="453" t="s">
        <v>4430</v>
      </c>
      <c r="J40" s="304" t="s">
        <v>4383</v>
      </c>
      <c r="K40" s="164" t="s">
        <v>5830</v>
      </c>
      <c r="L40" s="304" t="s">
        <v>4540</v>
      </c>
      <c r="M40" s="164" t="s">
        <v>4734</v>
      </c>
      <c r="N40" s="18" t="s">
        <v>4539</v>
      </c>
      <c r="O40" s="164" t="s">
        <v>4444</v>
      </c>
      <c r="P40" s="164" t="s">
        <v>4444</v>
      </c>
      <c r="Q40" s="164" t="s">
        <v>4444</v>
      </c>
      <c r="R40" s="164" t="s">
        <v>5830</v>
      </c>
      <c r="S40" s="164" t="s">
        <v>4444</v>
      </c>
      <c r="T40" s="164" t="s">
        <v>5830</v>
      </c>
      <c r="U40" s="32" t="s">
        <v>4591</v>
      </c>
      <c r="V40" s="73">
        <v>10</v>
      </c>
      <c r="W40" s="232">
        <v>0</v>
      </c>
      <c r="X40" s="18">
        <v>0</v>
      </c>
      <c r="Y40" s="304" t="s">
        <v>3982</v>
      </c>
      <c r="Z40" s="21">
        <f>INDEX('[2]Cross-Section Database'!$C$2:$V$2928,MATCH(Y40,'[2]Cross-Section Database'!$B$2:$B$2928,0),3)</f>
        <v>230</v>
      </c>
      <c r="AA40" s="21">
        <f>INDEX('[2]Cross-Section Database'!$C$2:$V$2928,MATCH(Y40,'[2]Cross-Section Database'!$B$2:$B$2928,0),4)</f>
        <v>240</v>
      </c>
      <c r="AB40" s="21">
        <f>INDEX('[2]Cross-Section Database'!$C$2:$V$2928,MATCH(Y40,'[2]Cross-Section Database'!$B$2:$B$2928,0),6)</f>
        <v>12</v>
      </c>
      <c r="AC40" s="21">
        <f>INDEX('[2]Cross-Section Database'!$C$2:$V$2928,MATCH(Y40,'[2]Cross-Section Database'!$B$2:$B$2928,0),5)</f>
        <v>7.5</v>
      </c>
      <c r="AD40" s="229">
        <v>660</v>
      </c>
      <c r="AE40" s="304" t="s">
        <v>3922</v>
      </c>
      <c r="AF40" s="21">
        <f>INDEX('[2]Cross-Section Database'!$C$2:$V$2928,MATCH(AE40,'[2]Cross-Section Database'!$B$2:$B$2928,0),3)</f>
        <v>400</v>
      </c>
      <c r="AG40" s="21">
        <f>INDEX('[2]Cross-Section Database'!$C$2:$V$2928,MATCH(AE40,'[2]Cross-Section Database'!$B$2:$B$2928,0),4)</f>
        <v>180</v>
      </c>
      <c r="AH40" s="21">
        <f>INDEX('[2]Cross-Section Database'!$C$2:$V$2928,MATCH(AE40,'[2]Cross-Section Database'!$B$2:$B$2928,0),6)</f>
        <v>13.5</v>
      </c>
      <c r="AI40" s="21">
        <f>INDEX('[2]Cross-Section Database'!$C$2:$V$2928,MATCH(AE40,'[2]Cross-Section Database'!$B$2:$B$2928,0),5)</f>
        <v>8.6</v>
      </c>
      <c r="AJ40" s="256">
        <v>1100</v>
      </c>
      <c r="AK40" s="21">
        <f>INDEX('[2]Cross-Section Database'!$C$2:$V$3928,MATCH(AE40,'[2]Cross-Section Database'!$B$2:$B$3928,0),11)</f>
        <v>231300000</v>
      </c>
      <c r="AL40" s="24">
        <f>INDEX('[2]Cross-Section Database'!$C$2:$V$3928,MATCH(AE40,'[2]Cross-Section Database'!$B$2:$B$3928,0),12)</f>
        <v>1307000</v>
      </c>
      <c r="AM40" s="21">
        <v>25</v>
      </c>
      <c r="AN40" s="21">
        <v>180</v>
      </c>
      <c r="AO40" s="21">
        <v>450</v>
      </c>
      <c r="AP40" s="21">
        <f t="shared" si="12"/>
        <v>0</v>
      </c>
      <c r="AQ40" s="164">
        <v>50</v>
      </c>
      <c r="AR40" s="304" t="s">
        <v>5845</v>
      </c>
      <c r="AS40" s="164" t="s">
        <v>6174</v>
      </c>
      <c r="AT40" s="21">
        <v>85</v>
      </c>
      <c r="AU40" s="164">
        <v>24</v>
      </c>
      <c r="AV40" s="164">
        <f t="shared" si="11"/>
        <v>353</v>
      </c>
      <c r="AW40" s="21">
        <v>50</v>
      </c>
      <c r="AX40" s="21">
        <v>100</v>
      </c>
      <c r="AY40" s="21">
        <v>70</v>
      </c>
      <c r="AZ40" s="21">
        <v>70</v>
      </c>
      <c r="BA40" s="21">
        <v>220</v>
      </c>
      <c r="BB40" s="15" t="s">
        <v>4444</v>
      </c>
      <c r="BC40" s="164" t="s">
        <v>4497</v>
      </c>
      <c r="BD40" s="164" t="s">
        <v>6250</v>
      </c>
      <c r="BE40" s="164">
        <v>4</v>
      </c>
      <c r="BF40" s="164">
        <v>6</v>
      </c>
      <c r="BG40" s="203" t="s">
        <v>5830</v>
      </c>
      <c r="BH40" s="204" t="s">
        <v>5830</v>
      </c>
      <c r="BI40" s="204" t="s">
        <v>5830</v>
      </c>
      <c r="BJ40" s="204" t="s">
        <v>5830</v>
      </c>
      <c r="BK40" s="204" t="s">
        <v>5830</v>
      </c>
      <c r="BL40" s="204" t="s">
        <v>5830</v>
      </c>
      <c r="BM40" s="204" t="s">
        <v>5830</v>
      </c>
      <c r="BN40" s="204" t="s">
        <v>5830</v>
      </c>
      <c r="BO40" s="203" t="s">
        <v>5830</v>
      </c>
      <c r="BP40" s="204" t="s">
        <v>5830</v>
      </c>
      <c r="BQ40" s="204" t="s">
        <v>5830</v>
      </c>
      <c r="BR40" s="204" t="s">
        <v>5830</v>
      </c>
      <c r="BS40" s="204" t="s">
        <v>5830</v>
      </c>
      <c r="BT40" s="204" t="s">
        <v>5830</v>
      </c>
      <c r="BU40" s="219" t="s">
        <v>5830</v>
      </c>
      <c r="BV40" s="204" t="s">
        <v>5830</v>
      </c>
      <c r="BW40" s="204" t="s">
        <v>5830</v>
      </c>
      <c r="BX40" s="204" t="s">
        <v>5830</v>
      </c>
      <c r="BY40" s="204" t="s">
        <v>5830</v>
      </c>
      <c r="BZ40" s="204" t="s">
        <v>5830</v>
      </c>
      <c r="CA40" s="219" t="s">
        <v>5830</v>
      </c>
      <c r="CB40" s="32" t="s">
        <v>4478</v>
      </c>
      <c r="CC40" s="47">
        <v>235</v>
      </c>
      <c r="CD40" s="21">
        <v>295.5</v>
      </c>
      <c r="CE40" s="47">
        <v>360</v>
      </c>
      <c r="CF40" s="164">
        <v>419.5</v>
      </c>
      <c r="CG40" s="67">
        <v>200000</v>
      </c>
      <c r="CH40" s="108" t="s">
        <v>4478</v>
      </c>
      <c r="CI40" s="47">
        <v>235</v>
      </c>
      <c r="CJ40" s="164">
        <v>321</v>
      </c>
      <c r="CK40" s="60">
        <v>360</v>
      </c>
      <c r="CL40" s="164">
        <v>447</v>
      </c>
      <c r="CM40" s="67">
        <v>200000</v>
      </c>
      <c r="CN40" s="32" t="s">
        <v>4445</v>
      </c>
      <c r="CO40" s="60">
        <v>250</v>
      </c>
      <c r="CP40" s="164">
        <v>294</v>
      </c>
      <c r="CQ40" s="60">
        <v>475</v>
      </c>
      <c r="CR40" s="164">
        <v>444</v>
      </c>
      <c r="CS40" s="61">
        <v>200000</v>
      </c>
      <c r="CT40" s="208" t="s">
        <v>5830</v>
      </c>
      <c r="CU40" s="209" t="s">
        <v>5830</v>
      </c>
      <c r="CV40" s="209" t="s">
        <v>5830</v>
      </c>
      <c r="CW40" s="210" t="s">
        <v>5830</v>
      </c>
      <c r="CX40" s="208" t="s">
        <v>5830</v>
      </c>
      <c r="CY40" s="209" t="s">
        <v>5830</v>
      </c>
      <c r="CZ40" s="210" t="s">
        <v>5830</v>
      </c>
      <c r="DA40" s="284" t="s">
        <v>5830</v>
      </c>
      <c r="DB40" s="164">
        <v>8.8000000000000007</v>
      </c>
      <c r="DC40" s="60">
        <v>640</v>
      </c>
      <c r="DD40" s="32">
        <v>730</v>
      </c>
      <c r="DE40" s="60">
        <v>800</v>
      </c>
      <c r="DF40" s="32">
        <v>940</v>
      </c>
      <c r="DG40" s="61">
        <v>200000</v>
      </c>
      <c r="DH40" s="29" t="s">
        <v>4804</v>
      </c>
      <c r="DI40" s="164" t="s">
        <v>4464</v>
      </c>
      <c r="DJ40" s="295" t="s">
        <v>4598</v>
      </c>
    </row>
    <row r="41" spans="1:114">
      <c r="A41" s="18">
        <v>36</v>
      </c>
      <c r="B41" s="314"/>
      <c r="C41" s="314"/>
      <c r="D41" s="323"/>
      <c r="E41" s="325"/>
      <c r="F41" s="314"/>
      <c r="G41" s="310"/>
      <c r="H41" s="310"/>
      <c r="I41" s="453" t="s">
        <v>4431</v>
      </c>
      <c r="J41" s="304" t="s">
        <v>4383</v>
      </c>
      <c r="K41" s="164" t="s">
        <v>5830</v>
      </c>
      <c r="L41" s="304" t="s">
        <v>4540</v>
      </c>
      <c r="M41" s="164" t="s">
        <v>4734</v>
      </c>
      <c r="N41" s="18" t="s">
        <v>4539</v>
      </c>
      <c r="O41" s="164" t="s">
        <v>4444</v>
      </c>
      <c r="P41" s="164" t="s">
        <v>4444</v>
      </c>
      <c r="Q41" s="164" t="s">
        <v>4444</v>
      </c>
      <c r="R41" s="164" t="s">
        <v>5830</v>
      </c>
      <c r="S41" s="164" t="s">
        <v>4444</v>
      </c>
      <c r="T41" s="164" t="s">
        <v>5830</v>
      </c>
      <c r="U41" s="32" t="s">
        <v>4591</v>
      </c>
      <c r="V41" s="73">
        <v>10</v>
      </c>
      <c r="W41" s="232">
        <v>0</v>
      </c>
      <c r="X41" s="18">
        <v>0</v>
      </c>
      <c r="Y41" s="304" t="s">
        <v>3982</v>
      </c>
      <c r="Z41" s="21">
        <f>INDEX('[2]Cross-Section Database'!$C$2:$V$2928,MATCH(Y41,'[2]Cross-Section Database'!$B$2:$B$2928,0),3)</f>
        <v>230</v>
      </c>
      <c r="AA41" s="21">
        <f>INDEX('[2]Cross-Section Database'!$C$2:$V$2928,MATCH(Y41,'[2]Cross-Section Database'!$B$2:$B$2928,0),4)</f>
        <v>240</v>
      </c>
      <c r="AB41" s="21">
        <f>INDEX('[2]Cross-Section Database'!$C$2:$V$2928,MATCH(Y41,'[2]Cross-Section Database'!$B$2:$B$2928,0),6)</f>
        <v>12</v>
      </c>
      <c r="AC41" s="21">
        <f>INDEX('[2]Cross-Section Database'!$C$2:$V$2928,MATCH(Y41,'[2]Cross-Section Database'!$B$2:$B$2928,0),5)</f>
        <v>7.5</v>
      </c>
      <c r="AD41" s="229">
        <v>660</v>
      </c>
      <c r="AE41" s="304" t="s">
        <v>3922</v>
      </c>
      <c r="AF41" s="21">
        <f>INDEX('[2]Cross-Section Database'!$C$2:$V$2928,MATCH(AE41,'[2]Cross-Section Database'!$B$2:$B$2928,0),3)</f>
        <v>400</v>
      </c>
      <c r="AG41" s="21">
        <f>INDEX('[2]Cross-Section Database'!$C$2:$V$2928,MATCH(AE41,'[2]Cross-Section Database'!$B$2:$B$2928,0),4)</f>
        <v>180</v>
      </c>
      <c r="AH41" s="21">
        <f>INDEX('[2]Cross-Section Database'!$C$2:$V$2928,MATCH(AE41,'[2]Cross-Section Database'!$B$2:$B$2928,0),6)</f>
        <v>13.5</v>
      </c>
      <c r="AI41" s="21">
        <f>INDEX('[2]Cross-Section Database'!$C$2:$V$2928,MATCH(AE41,'[2]Cross-Section Database'!$B$2:$B$2928,0),5)</f>
        <v>8.6</v>
      </c>
      <c r="AJ41" s="256">
        <v>1100</v>
      </c>
      <c r="AK41" s="21">
        <f>INDEX('[2]Cross-Section Database'!$C$2:$V$3928,MATCH(AE41,'[2]Cross-Section Database'!$B$2:$B$3928,0),11)</f>
        <v>231300000</v>
      </c>
      <c r="AL41" s="24">
        <f>INDEX('[2]Cross-Section Database'!$C$2:$V$3928,MATCH(AE41,'[2]Cross-Section Database'!$B$2:$B$3928,0),12)</f>
        <v>1307000</v>
      </c>
      <c r="AM41" s="21">
        <v>25</v>
      </c>
      <c r="AN41" s="21">
        <v>180</v>
      </c>
      <c r="AO41" s="21">
        <v>400</v>
      </c>
      <c r="AP41" s="21">
        <f t="shared" si="12"/>
        <v>0</v>
      </c>
      <c r="AQ41" s="164">
        <v>0</v>
      </c>
      <c r="AR41" s="304" t="s">
        <v>5845</v>
      </c>
      <c r="AS41" s="164" t="s">
        <v>6174</v>
      </c>
      <c r="AT41" s="21">
        <v>78.5</v>
      </c>
      <c r="AU41" s="164">
        <v>24</v>
      </c>
      <c r="AV41" s="164">
        <f t="shared" si="11"/>
        <v>353</v>
      </c>
      <c r="AW41" s="21">
        <v>50</v>
      </c>
      <c r="AX41" s="21">
        <f t="shared" si="13"/>
        <v>50</v>
      </c>
      <c r="AY41" s="21">
        <v>70</v>
      </c>
      <c r="AZ41" s="21">
        <v>70</v>
      </c>
      <c r="BA41" s="21">
        <v>220</v>
      </c>
      <c r="BB41" s="15" t="s">
        <v>4444</v>
      </c>
      <c r="BC41" s="164" t="s">
        <v>4497</v>
      </c>
      <c r="BD41" s="164" t="s">
        <v>6250</v>
      </c>
      <c r="BE41" s="164">
        <v>4</v>
      </c>
      <c r="BF41" s="164">
        <v>6</v>
      </c>
      <c r="BG41" s="203" t="s">
        <v>5830</v>
      </c>
      <c r="BH41" s="204" t="s">
        <v>5830</v>
      </c>
      <c r="BI41" s="204" t="s">
        <v>5830</v>
      </c>
      <c r="BJ41" s="204" t="s">
        <v>5830</v>
      </c>
      <c r="BK41" s="204" t="s">
        <v>5830</v>
      </c>
      <c r="BL41" s="204" t="s">
        <v>5830</v>
      </c>
      <c r="BM41" s="204" t="s">
        <v>5830</v>
      </c>
      <c r="BN41" s="204" t="s">
        <v>5830</v>
      </c>
      <c r="BO41" s="203" t="s">
        <v>5830</v>
      </c>
      <c r="BP41" s="204" t="s">
        <v>5830</v>
      </c>
      <c r="BQ41" s="204" t="s">
        <v>5830</v>
      </c>
      <c r="BR41" s="204" t="s">
        <v>5830</v>
      </c>
      <c r="BS41" s="204" t="s">
        <v>5830</v>
      </c>
      <c r="BT41" s="204" t="s">
        <v>5830</v>
      </c>
      <c r="BU41" s="219" t="s">
        <v>5830</v>
      </c>
      <c r="BV41" s="204" t="s">
        <v>5830</v>
      </c>
      <c r="BW41" s="204" t="s">
        <v>5830</v>
      </c>
      <c r="BX41" s="204" t="s">
        <v>5830</v>
      </c>
      <c r="BY41" s="204" t="s">
        <v>5830</v>
      </c>
      <c r="BZ41" s="204" t="s">
        <v>5830</v>
      </c>
      <c r="CA41" s="219" t="s">
        <v>5830</v>
      </c>
      <c r="CB41" s="32" t="s">
        <v>4478</v>
      </c>
      <c r="CC41" s="47">
        <v>235</v>
      </c>
      <c r="CD41" s="21">
        <v>295.5</v>
      </c>
      <c r="CE41" s="47">
        <v>360</v>
      </c>
      <c r="CF41" s="164">
        <v>419.5</v>
      </c>
      <c r="CG41" s="67">
        <v>200000</v>
      </c>
      <c r="CH41" s="108" t="s">
        <v>4478</v>
      </c>
      <c r="CI41" s="47">
        <v>235</v>
      </c>
      <c r="CJ41" s="164">
        <v>321</v>
      </c>
      <c r="CK41" s="60">
        <v>360</v>
      </c>
      <c r="CL41" s="164">
        <v>447</v>
      </c>
      <c r="CM41" s="67">
        <v>200000</v>
      </c>
      <c r="CN41" s="32" t="s">
        <v>4445</v>
      </c>
      <c r="CO41" s="60">
        <v>250</v>
      </c>
      <c r="CP41" s="164">
        <v>294</v>
      </c>
      <c r="CQ41" s="60">
        <v>475</v>
      </c>
      <c r="CR41" s="164">
        <v>444</v>
      </c>
      <c r="CS41" s="61">
        <v>200000</v>
      </c>
      <c r="CT41" s="208" t="s">
        <v>5830</v>
      </c>
      <c r="CU41" s="209" t="s">
        <v>5830</v>
      </c>
      <c r="CV41" s="209" t="s">
        <v>5830</v>
      </c>
      <c r="CW41" s="210" t="s">
        <v>5830</v>
      </c>
      <c r="CX41" s="208" t="s">
        <v>5830</v>
      </c>
      <c r="CY41" s="209" t="s">
        <v>5830</v>
      </c>
      <c r="CZ41" s="210" t="s">
        <v>5830</v>
      </c>
      <c r="DA41" s="284" t="s">
        <v>5830</v>
      </c>
      <c r="DB41" s="164">
        <v>8.8000000000000007</v>
      </c>
      <c r="DC41" s="164">
        <v>640</v>
      </c>
      <c r="DD41" s="32">
        <v>730</v>
      </c>
      <c r="DE41" s="164">
        <v>800</v>
      </c>
      <c r="DF41" s="32">
        <v>940</v>
      </c>
      <c r="DG41" s="61">
        <v>200000</v>
      </c>
      <c r="DH41" s="29" t="s">
        <v>4804</v>
      </c>
      <c r="DI41" s="164" t="s">
        <v>4464</v>
      </c>
      <c r="DJ41" s="295" t="s">
        <v>4598</v>
      </c>
    </row>
    <row r="42" spans="1:114">
      <c r="A42" s="18">
        <v>37</v>
      </c>
      <c r="B42" s="314"/>
      <c r="C42" s="314"/>
      <c r="D42" s="323"/>
      <c r="E42" s="325"/>
      <c r="F42" s="314"/>
      <c r="G42" s="310"/>
      <c r="H42" s="310"/>
      <c r="I42" s="453" t="s">
        <v>4432</v>
      </c>
      <c r="J42" s="304" t="s">
        <v>4383</v>
      </c>
      <c r="K42" s="164" t="s">
        <v>5830</v>
      </c>
      <c r="L42" s="304" t="s">
        <v>4540</v>
      </c>
      <c r="M42" s="164" t="s">
        <v>4734</v>
      </c>
      <c r="N42" s="18" t="s">
        <v>4539</v>
      </c>
      <c r="O42" s="164" t="s">
        <v>4444</v>
      </c>
      <c r="P42" s="164" t="s">
        <v>4444</v>
      </c>
      <c r="Q42" s="164" t="s">
        <v>4444</v>
      </c>
      <c r="R42" s="164" t="s">
        <v>5830</v>
      </c>
      <c r="S42" s="164" t="s">
        <v>4502</v>
      </c>
      <c r="T42" s="164">
        <v>15</v>
      </c>
      <c r="U42" s="32" t="s">
        <v>4591</v>
      </c>
      <c r="V42" s="73">
        <v>10</v>
      </c>
      <c r="W42" s="232">
        <v>0</v>
      </c>
      <c r="X42" s="18">
        <v>0</v>
      </c>
      <c r="Y42" s="304" t="s">
        <v>3982</v>
      </c>
      <c r="Z42" s="21">
        <f>INDEX('[2]Cross-Section Database'!$C$2:$V$2928,MATCH(Y42,'[2]Cross-Section Database'!$B$2:$B$2928,0),3)</f>
        <v>230</v>
      </c>
      <c r="AA42" s="21">
        <f>INDEX('[2]Cross-Section Database'!$C$2:$V$2928,MATCH(Y42,'[2]Cross-Section Database'!$B$2:$B$2928,0),4)</f>
        <v>240</v>
      </c>
      <c r="AB42" s="21">
        <f>INDEX('[2]Cross-Section Database'!$C$2:$V$2928,MATCH(Y42,'[2]Cross-Section Database'!$B$2:$B$2928,0),6)</f>
        <v>12</v>
      </c>
      <c r="AC42" s="21">
        <f>INDEX('[2]Cross-Section Database'!$C$2:$V$2928,MATCH(Y42,'[2]Cross-Section Database'!$B$2:$B$2928,0),5)</f>
        <v>7.5</v>
      </c>
      <c r="AD42" s="229">
        <v>660</v>
      </c>
      <c r="AE42" s="304" t="s">
        <v>3913</v>
      </c>
      <c r="AF42" s="21">
        <f>INDEX('[2]Cross-Section Database'!$C$2:$V$2928,MATCH(AE42,'[2]Cross-Section Database'!$B$2:$B$2928,0),3)</f>
        <v>300</v>
      </c>
      <c r="AG42" s="21">
        <f>INDEX('[2]Cross-Section Database'!$C$2:$V$2928,MATCH(AE42,'[2]Cross-Section Database'!$B$2:$B$2928,0),4)</f>
        <v>150</v>
      </c>
      <c r="AH42" s="21">
        <f>INDEX('[2]Cross-Section Database'!$C$2:$V$2928,MATCH(AE42,'[2]Cross-Section Database'!$B$2:$B$2928,0),6)</f>
        <v>10.7</v>
      </c>
      <c r="AI42" s="21">
        <f>INDEX('[2]Cross-Section Database'!$C$2:$V$2928,MATCH(AE42,'[2]Cross-Section Database'!$B$2:$B$2928,0),5)</f>
        <v>7.1</v>
      </c>
      <c r="AJ42" s="256">
        <v>1100</v>
      </c>
      <c r="AK42" s="21">
        <f>INDEX('[2]Cross-Section Database'!$C$2:$V$3928,MATCH(AE42,'[2]Cross-Section Database'!$B$2:$B$3928,0),11)</f>
        <v>83560000</v>
      </c>
      <c r="AL42" s="24">
        <f>INDEX('[2]Cross-Section Database'!$C$2:$V$3928,MATCH(AE42,'[2]Cross-Section Database'!$B$2:$B$3928,0),12)</f>
        <v>628000</v>
      </c>
      <c r="AM42" s="21">
        <v>25</v>
      </c>
      <c r="AN42" s="21">
        <v>150</v>
      </c>
      <c r="AO42" s="21">
        <v>300</v>
      </c>
      <c r="AP42" s="21">
        <f t="shared" si="12"/>
        <v>0</v>
      </c>
      <c r="AQ42" s="164">
        <v>0</v>
      </c>
      <c r="AR42" s="304" t="s">
        <v>5845</v>
      </c>
      <c r="AS42" s="164" t="s">
        <v>6174</v>
      </c>
      <c r="AT42" s="21">
        <v>54</v>
      </c>
      <c r="AU42" s="164">
        <v>24</v>
      </c>
      <c r="AV42" s="164">
        <f t="shared" si="11"/>
        <v>353</v>
      </c>
      <c r="AW42" s="21">
        <v>45</v>
      </c>
      <c r="AX42" s="21">
        <f t="shared" si="13"/>
        <v>45</v>
      </c>
      <c r="AY42" s="21">
        <v>70</v>
      </c>
      <c r="AZ42" s="21">
        <v>70</v>
      </c>
      <c r="BA42" s="21">
        <v>140</v>
      </c>
      <c r="BB42" s="15" t="s">
        <v>4444</v>
      </c>
      <c r="BC42" s="164" t="s">
        <v>4497</v>
      </c>
      <c r="BD42" s="164" t="s">
        <v>6250</v>
      </c>
      <c r="BE42" s="164">
        <v>4</v>
      </c>
      <c r="BF42" s="164">
        <v>6</v>
      </c>
      <c r="BG42" s="203" t="s">
        <v>5830</v>
      </c>
      <c r="BH42" s="204" t="s">
        <v>5830</v>
      </c>
      <c r="BI42" s="204" t="s">
        <v>5830</v>
      </c>
      <c r="BJ42" s="204" t="s">
        <v>5830</v>
      </c>
      <c r="BK42" s="204" t="s">
        <v>5830</v>
      </c>
      <c r="BL42" s="204" t="s">
        <v>5830</v>
      </c>
      <c r="BM42" s="204" t="s">
        <v>5830</v>
      </c>
      <c r="BN42" s="204" t="s">
        <v>5830</v>
      </c>
      <c r="BO42" s="203" t="s">
        <v>5830</v>
      </c>
      <c r="BP42" s="204" t="s">
        <v>5830</v>
      </c>
      <c r="BQ42" s="204" t="s">
        <v>5830</v>
      </c>
      <c r="BR42" s="204" t="s">
        <v>5830</v>
      </c>
      <c r="BS42" s="204" t="s">
        <v>5830</v>
      </c>
      <c r="BT42" s="204" t="s">
        <v>5830</v>
      </c>
      <c r="BU42" s="219" t="s">
        <v>5830</v>
      </c>
      <c r="BV42" s="204" t="s">
        <v>5830</v>
      </c>
      <c r="BW42" s="204" t="s">
        <v>5830</v>
      </c>
      <c r="BX42" s="204" t="s">
        <v>5830</v>
      </c>
      <c r="BY42" s="204" t="s">
        <v>5830</v>
      </c>
      <c r="BZ42" s="204" t="s">
        <v>5830</v>
      </c>
      <c r="CA42" s="219" t="s">
        <v>5830</v>
      </c>
      <c r="CB42" s="32" t="s">
        <v>4478</v>
      </c>
      <c r="CC42" s="47">
        <v>235</v>
      </c>
      <c r="CD42" s="21">
        <v>295.5</v>
      </c>
      <c r="CE42" s="47">
        <v>360</v>
      </c>
      <c r="CF42" s="164">
        <v>419.5</v>
      </c>
      <c r="CG42" s="67">
        <v>200000</v>
      </c>
      <c r="CH42" s="108" t="s">
        <v>4478</v>
      </c>
      <c r="CI42" s="47">
        <v>235</v>
      </c>
      <c r="CJ42" s="164">
        <v>321</v>
      </c>
      <c r="CK42" s="60">
        <v>360</v>
      </c>
      <c r="CL42" s="164">
        <v>447</v>
      </c>
      <c r="CM42" s="67">
        <v>200000</v>
      </c>
      <c r="CN42" s="32" t="s">
        <v>4445</v>
      </c>
      <c r="CO42" s="60">
        <v>250</v>
      </c>
      <c r="CP42" s="164">
        <v>294</v>
      </c>
      <c r="CQ42" s="60">
        <v>475</v>
      </c>
      <c r="CR42" s="164">
        <v>444</v>
      </c>
      <c r="CS42" s="61">
        <v>200000</v>
      </c>
      <c r="CT42" s="208" t="s">
        <v>5830</v>
      </c>
      <c r="CU42" s="209" t="s">
        <v>5830</v>
      </c>
      <c r="CV42" s="209" t="s">
        <v>5830</v>
      </c>
      <c r="CW42" s="210" t="s">
        <v>5830</v>
      </c>
      <c r="CX42" s="208" t="s">
        <v>5830</v>
      </c>
      <c r="CY42" s="209" t="s">
        <v>5830</v>
      </c>
      <c r="CZ42" s="210" t="s">
        <v>5830</v>
      </c>
      <c r="DA42" s="284" t="s">
        <v>5830</v>
      </c>
      <c r="DB42" s="164">
        <v>8.8000000000000007</v>
      </c>
      <c r="DC42" s="164">
        <v>640</v>
      </c>
      <c r="DD42" s="32">
        <v>730</v>
      </c>
      <c r="DE42" s="164">
        <v>800</v>
      </c>
      <c r="DF42" s="32">
        <v>940</v>
      </c>
      <c r="DG42" s="61">
        <v>200000</v>
      </c>
      <c r="DH42" s="29" t="s">
        <v>4804</v>
      </c>
      <c r="DI42" s="164" t="s">
        <v>4464</v>
      </c>
      <c r="DJ42" s="295" t="s">
        <v>4598</v>
      </c>
    </row>
    <row r="43" spans="1:114">
      <c r="A43" s="18">
        <v>38</v>
      </c>
      <c r="B43" s="314"/>
      <c r="C43" s="314"/>
      <c r="D43" s="323"/>
      <c r="E43" s="325"/>
      <c r="F43" s="314"/>
      <c r="G43" s="310"/>
      <c r="H43" s="310"/>
      <c r="I43" s="453" t="s">
        <v>4433</v>
      </c>
      <c r="J43" s="304" t="s">
        <v>4383</v>
      </c>
      <c r="K43" s="164" t="s">
        <v>5830</v>
      </c>
      <c r="L43" s="304" t="s">
        <v>4540</v>
      </c>
      <c r="M43" s="164" t="s">
        <v>4734</v>
      </c>
      <c r="N43" s="18" t="s">
        <v>4539</v>
      </c>
      <c r="O43" s="164" t="s">
        <v>4444</v>
      </c>
      <c r="P43" s="164" t="s">
        <v>4444</v>
      </c>
      <c r="Q43" s="164" t="s">
        <v>4444</v>
      </c>
      <c r="R43" s="164" t="s">
        <v>5830</v>
      </c>
      <c r="S43" s="164" t="s">
        <v>4502</v>
      </c>
      <c r="T43" s="164">
        <v>15</v>
      </c>
      <c r="U43" s="32" t="s">
        <v>4591</v>
      </c>
      <c r="V43" s="73">
        <v>10</v>
      </c>
      <c r="W43" s="232">
        <v>0</v>
      </c>
      <c r="X43" s="143">
        <v>0</v>
      </c>
      <c r="Y43" s="304" t="s">
        <v>3982</v>
      </c>
      <c r="Z43" s="21">
        <f>INDEX('[2]Cross-Section Database'!$C$2:$V$2928,MATCH(Y43,'[2]Cross-Section Database'!$B$2:$B$2928,0),3)</f>
        <v>230</v>
      </c>
      <c r="AA43" s="21">
        <f>INDEX('[2]Cross-Section Database'!$C$2:$V$2928,MATCH(Y43,'[2]Cross-Section Database'!$B$2:$B$2928,0),4)</f>
        <v>240</v>
      </c>
      <c r="AB43" s="21">
        <f>INDEX('[2]Cross-Section Database'!$C$2:$V$2928,MATCH(Y43,'[2]Cross-Section Database'!$B$2:$B$2928,0),6)</f>
        <v>12</v>
      </c>
      <c r="AC43" s="21">
        <f>INDEX('[2]Cross-Section Database'!$C$2:$V$2928,MATCH(Y43,'[2]Cross-Section Database'!$B$2:$B$2928,0),5)</f>
        <v>7.5</v>
      </c>
      <c r="AD43" s="229">
        <v>660</v>
      </c>
      <c r="AE43" s="304" t="s">
        <v>3913</v>
      </c>
      <c r="AF43" s="21">
        <f>INDEX('[2]Cross-Section Database'!$C$2:$V$2928,MATCH(AE43,'[2]Cross-Section Database'!$B$2:$B$2928,0),3)</f>
        <v>300</v>
      </c>
      <c r="AG43" s="21">
        <f>INDEX('[2]Cross-Section Database'!$C$2:$V$2928,MATCH(AE43,'[2]Cross-Section Database'!$B$2:$B$2928,0),4)</f>
        <v>150</v>
      </c>
      <c r="AH43" s="21">
        <f>INDEX('[2]Cross-Section Database'!$C$2:$V$2928,MATCH(AE43,'[2]Cross-Section Database'!$B$2:$B$2928,0),6)</f>
        <v>10.7</v>
      </c>
      <c r="AI43" s="21">
        <f>INDEX('[2]Cross-Section Database'!$C$2:$V$2928,MATCH(AE43,'[2]Cross-Section Database'!$B$2:$B$2928,0),5)</f>
        <v>7.1</v>
      </c>
      <c r="AJ43" s="256">
        <v>1100</v>
      </c>
      <c r="AK43" s="21">
        <f>INDEX('[2]Cross-Section Database'!$C$2:$V$3928,MATCH(AE43,'[2]Cross-Section Database'!$B$2:$B$3928,0),11)</f>
        <v>83560000</v>
      </c>
      <c r="AL43" s="24">
        <f>INDEX('[2]Cross-Section Database'!$C$2:$V$3928,MATCH(AE43,'[2]Cross-Section Database'!$B$2:$B$3928,0),12)</f>
        <v>628000</v>
      </c>
      <c r="AM43" s="21">
        <v>25</v>
      </c>
      <c r="AN43" s="21">
        <v>150</v>
      </c>
      <c r="AO43" s="21">
        <v>350</v>
      </c>
      <c r="AP43" s="21">
        <f t="shared" si="12"/>
        <v>0</v>
      </c>
      <c r="AQ43" s="164">
        <v>50</v>
      </c>
      <c r="AR43" s="304" t="s">
        <v>5845</v>
      </c>
      <c r="AS43" s="164" t="s">
        <v>6174</v>
      </c>
      <c r="AT43" s="21">
        <v>62.5</v>
      </c>
      <c r="AU43" s="164">
        <v>24</v>
      </c>
      <c r="AV43" s="164">
        <f t="shared" si="11"/>
        <v>353</v>
      </c>
      <c r="AW43" s="21">
        <v>45</v>
      </c>
      <c r="AX43" s="21">
        <v>95</v>
      </c>
      <c r="AY43" s="21">
        <v>70</v>
      </c>
      <c r="AZ43" s="21">
        <v>70</v>
      </c>
      <c r="BA43" s="21">
        <v>140</v>
      </c>
      <c r="BB43" s="15" t="s">
        <v>4444</v>
      </c>
      <c r="BC43" s="164" t="s">
        <v>4497</v>
      </c>
      <c r="BD43" s="164" t="s">
        <v>6250</v>
      </c>
      <c r="BE43" s="164">
        <v>4</v>
      </c>
      <c r="BF43" s="164">
        <v>6</v>
      </c>
      <c r="BG43" s="203" t="s">
        <v>5830</v>
      </c>
      <c r="BH43" s="204" t="s">
        <v>5830</v>
      </c>
      <c r="BI43" s="204" t="s">
        <v>5830</v>
      </c>
      <c r="BJ43" s="204" t="s">
        <v>5830</v>
      </c>
      <c r="BK43" s="204" t="s">
        <v>5830</v>
      </c>
      <c r="BL43" s="204" t="s">
        <v>5830</v>
      </c>
      <c r="BM43" s="204" t="s">
        <v>5830</v>
      </c>
      <c r="BN43" s="204" t="s">
        <v>5830</v>
      </c>
      <c r="BO43" s="203" t="s">
        <v>5830</v>
      </c>
      <c r="BP43" s="204" t="s">
        <v>5830</v>
      </c>
      <c r="BQ43" s="204" t="s">
        <v>5830</v>
      </c>
      <c r="BR43" s="204" t="s">
        <v>5830</v>
      </c>
      <c r="BS43" s="204" t="s">
        <v>5830</v>
      </c>
      <c r="BT43" s="204" t="s">
        <v>5830</v>
      </c>
      <c r="BU43" s="219" t="s">
        <v>5830</v>
      </c>
      <c r="BV43" s="204" t="s">
        <v>5830</v>
      </c>
      <c r="BW43" s="204" t="s">
        <v>5830</v>
      </c>
      <c r="BX43" s="204" t="s">
        <v>5830</v>
      </c>
      <c r="BY43" s="204" t="s">
        <v>5830</v>
      </c>
      <c r="BZ43" s="204" t="s">
        <v>5830</v>
      </c>
      <c r="CA43" s="219" t="s">
        <v>5830</v>
      </c>
      <c r="CB43" s="32" t="s">
        <v>4478</v>
      </c>
      <c r="CC43" s="47">
        <v>235</v>
      </c>
      <c r="CD43" s="21">
        <v>295.5</v>
      </c>
      <c r="CE43" s="47">
        <v>360</v>
      </c>
      <c r="CF43" s="164">
        <v>419.5</v>
      </c>
      <c r="CG43" s="67">
        <v>200000</v>
      </c>
      <c r="CH43" s="108" t="s">
        <v>4478</v>
      </c>
      <c r="CI43" s="47">
        <v>235</v>
      </c>
      <c r="CJ43" s="164">
        <v>321</v>
      </c>
      <c r="CK43" s="60">
        <v>360</v>
      </c>
      <c r="CL43" s="164">
        <v>447</v>
      </c>
      <c r="CM43" s="67">
        <v>200000</v>
      </c>
      <c r="CN43" s="32" t="s">
        <v>4445</v>
      </c>
      <c r="CO43" s="60">
        <v>250</v>
      </c>
      <c r="CP43" s="164">
        <v>294</v>
      </c>
      <c r="CQ43" s="60">
        <v>475</v>
      </c>
      <c r="CR43" s="164">
        <v>444</v>
      </c>
      <c r="CS43" s="61">
        <v>200000</v>
      </c>
      <c r="CT43" s="208" t="s">
        <v>5830</v>
      </c>
      <c r="CU43" s="209" t="s">
        <v>5830</v>
      </c>
      <c r="CV43" s="209" t="s">
        <v>5830</v>
      </c>
      <c r="CW43" s="210" t="s">
        <v>5830</v>
      </c>
      <c r="CX43" s="208" t="s">
        <v>5830</v>
      </c>
      <c r="CY43" s="209" t="s">
        <v>5830</v>
      </c>
      <c r="CZ43" s="210" t="s">
        <v>5830</v>
      </c>
      <c r="DA43" s="284" t="s">
        <v>5830</v>
      </c>
      <c r="DB43" s="164">
        <v>8.8000000000000007</v>
      </c>
      <c r="DC43" s="164">
        <v>640</v>
      </c>
      <c r="DD43" s="32">
        <v>730</v>
      </c>
      <c r="DE43" s="164">
        <v>800</v>
      </c>
      <c r="DF43" s="32">
        <v>940</v>
      </c>
      <c r="DG43" s="61">
        <v>200000</v>
      </c>
      <c r="DH43" s="29" t="s">
        <v>4804</v>
      </c>
      <c r="DI43" s="164" t="s">
        <v>4464</v>
      </c>
      <c r="DJ43" s="295" t="s">
        <v>4598</v>
      </c>
    </row>
    <row r="44" spans="1:114">
      <c r="A44" s="18">
        <v>39</v>
      </c>
      <c r="B44" s="314"/>
      <c r="C44" s="314"/>
      <c r="D44" s="323"/>
      <c r="E44" s="325"/>
      <c r="F44" s="314"/>
      <c r="G44" s="310"/>
      <c r="H44" s="310"/>
      <c r="I44" s="453" t="s">
        <v>4434</v>
      </c>
      <c r="J44" s="304" t="s">
        <v>4383</v>
      </c>
      <c r="K44" s="164" t="s">
        <v>5830</v>
      </c>
      <c r="L44" s="304" t="s">
        <v>4540</v>
      </c>
      <c r="M44" s="164" t="s">
        <v>4734</v>
      </c>
      <c r="N44" s="18" t="s">
        <v>4539</v>
      </c>
      <c r="O44" s="164" t="s">
        <v>4444</v>
      </c>
      <c r="P44" s="164" t="s">
        <v>4444</v>
      </c>
      <c r="Q44" s="164" t="s">
        <v>6210</v>
      </c>
      <c r="R44" s="164">
        <v>10</v>
      </c>
      <c r="S44" s="164" t="s">
        <v>4444</v>
      </c>
      <c r="T44" s="164" t="s">
        <v>5830</v>
      </c>
      <c r="U44" s="32" t="s">
        <v>4591</v>
      </c>
      <c r="V44" s="73">
        <v>10</v>
      </c>
      <c r="W44" s="232">
        <v>0</v>
      </c>
      <c r="X44" s="143">
        <v>0</v>
      </c>
      <c r="Y44" s="304" t="s">
        <v>3982</v>
      </c>
      <c r="Z44" s="21">
        <f>INDEX('[2]Cross-Section Database'!$C$2:$V$2928,MATCH(Y44,'[2]Cross-Section Database'!$B$2:$B$2928,0),3)</f>
        <v>230</v>
      </c>
      <c r="AA44" s="21">
        <f>INDEX('[2]Cross-Section Database'!$C$2:$V$2928,MATCH(Y44,'[2]Cross-Section Database'!$B$2:$B$2928,0),4)</f>
        <v>240</v>
      </c>
      <c r="AB44" s="21">
        <f>INDEX('[2]Cross-Section Database'!$C$2:$V$2928,MATCH(Y44,'[2]Cross-Section Database'!$B$2:$B$2928,0),6)</f>
        <v>12</v>
      </c>
      <c r="AC44" s="21">
        <f>INDEX('[2]Cross-Section Database'!$C$2:$V$2928,MATCH(Y44,'[2]Cross-Section Database'!$B$2:$B$2928,0),5)</f>
        <v>7.5</v>
      </c>
      <c r="AD44" s="229">
        <v>660</v>
      </c>
      <c r="AE44" s="304" t="s">
        <v>3913</v>
      </c>
      <c r="AF44" s="21">
        <f>INDEX('[2]Cross-Section Database'!$C$2:$V$2928,MATCH(AE44,'[2]Cross-Section Database'!$B$2:$B$2928,0),3)</f>
        <v>300</v>
      </c>
      <c r="AG44" s="21">
        <f>INDEX('[2]Cross-Section Database'!$C$2:$V$2928,MATCH(AE44,'[2]Cross-Section Database'!$B$2:$B$2928,0),4)</f>
        <v>150</v>
      </c>
      <c r="AH44" s="21">
        <f>INDEX('[2]Cross-Section Database'!$C$2:$V$2928,MATCH(AE44,'[2]Cross-Section Database'!$B$2:$B$2928,0),6)</f>
        <v>10.7</v>
      </c>
      <c r="AI44" s="21">
        <f>INDEX('[2]Cross-Section Database'!$C$2:$V$2928,MATCH(AE44,'[2]Cross-Section Database'!$B$2:$B$2928,0),5)</f>
        <v>7.1</v>
      </c>
      <c r="AJ44" s="256">
        <v>1100</v>
      </c>
      <c r="AK44" s="21">
        <f>INDEX('[2]Cross-Section Database'!$C$2:$V$3928,MATCH(AE44,'[2]Cross-Section Database'!$B$2:$B$3928,0),11)</f>
        <v>83560000</v>
      </c>
      <c r="AL44" s="24">
        <f>INDEX('[2]Cross-Section Database'!$C$2:$V$3928,MATCH(AE44,'[2]Cross-Section Database'!$B$2:$B$3928,0),12)</f>
        <v>628000</v>
      </c>
      <c r="AM44" s="21">
        <v>25</v>
      </c>
      <c r="AN44" s="21">
        <v>150</v>
      </c>
      <c r="AO44" s="21">
        <v>300</v>
      </c>
      <c r="AP44" s="21">
        <f t="shared" si="12"/>
        <v>0</v>
      </c>
      <c r="AQ44" s="164">
        <v>0</v>
      </c>
      <c r="AR44" s="304" t="s">
        <v>5845</v>
      </c>
      <c r="AS44" s="164" t="s">
        <v>6174</v>
      </c>
      <c r="AT44" s="21">
        <v>70.5</v>
      </c>
      <c r="AU44" s="164">
        <v>24</v>
      </c>
      <c r="AV44" s="164">
        <f t="shared" si="11"/>
        <v>353</v>
      </c>
      <c r="AW44" s="21">
        <v>45</v>
      </c>
      <c r="AX44" s="21">
        <v>45</v>
      </c>
      <c r="AY44" s="21">
        <v>70</v>
      </c>
      <c r="AZ44" s="21">
        <v>70</v>
      </c>
      <c r="BA44" s="21">
        <v>140</v>
      </c>
      <c r="BB44" s="15" t="s">
        <v>4502</v>
      </c>
      <c r="BC44" s="164" t="s">
        <v>6250</v>
      </c>
      <c r="BD44" s="164" t="s">
        <v>6250</v>
      </c>
      <c r="BE44" s="164">
        <v>2</v>
      </c>
      <c r="BF44" s="164">
        <v>4</v>
      </c>
      <c r="BG44" s="203" t="s">
        <v>5830</v>
      </c>
      <c r="BH44" s="204" t="s">
        <v>5830</v>
      </c>
      <c r="BI44" s="204" t="s">
        <v>5830</v>
      </c>
      <c r="BJ44" s="204" t="s">
        <v>5830</v>
      </c>
      <c r="BK44" s="204" t="s">
        <v>5830</v>
      </c>
      <c r="BL44" s="204" t="s">
        <v>5830</v>
      </c>
      <c r="BM44" s="204" t="s">
        <v>5830</v>
      </c>
      <c r="BN44" s="204" t="s">
        <v>5830</v>
      </c>
      <c r="BO44" s="203" t="s">
        <v>5830</v>
      </c>
      <c r="BP44" s="204" t="s">
        <v>5830</v>
      </c>
      <c r="BQ44" s="204" t="s">
        <v>5830</v>
      </c>
      <c r="BR44" s="204" t="s">
        <v>5830</v>
      </c>
      <c r="BS44" s="204" t="s">
        <v>5830</v>
      </c>
      <c r="BT44" s="204" t="s">
        <v>5830</v>
      </c>
      <c r="BU44" s="219" t="s">
        <v>5830</v>
      </c>
      <c r="BV44" s="204" t="s">
        <v>5830</v>
      </c>
      <c r="BW44" s="204" t="s">
        <v>5830</v>
      </c>
      <c r="BX44" s="204" t="s">
        <v>5830</v>
      </c>
      <c r="BY44" s="204" t="s">
        <v>5830</v>
      </c>
      <c r="BZ44" s="204" t="s">
        <v>5830</v>
      </c>
      <c r="CA44" s="219" t="s">
        <v>5830</v>
      </c>
      <c r="CB44" s="32" t="s">
        <v>4478</v>
      </c>
      <c r="CC44" s="47">
        <v>235</v>
      </c>
      <c r="CD44" s="21">
        <v>295.5</v>
      </c>
      <c r="CE44" s="47">
        <v>360</v>
      </c>
      <c r="CF44" s="164">
        <v>419.5</v>
      </c>
      <c r="CG44" s="67">
        <v>200000</v>
      </c>
      <c r="CH44" s="108" t="s">
        <v>4478</v>
      </c>
      <c r="CI44" s="47">
        <v>235</v>
      </c>
      <c r="CJ44" s="164">
        <v>321</v>
      </c>
      <c r="CK44" s="60">
        <v>360</v>
      </c>
      <c r="CL44" s="164">
        <v>447</v>
      </c>
      <c r="CM44" s="67">
        <v>200000</v>
      </c>
      <c r="CN44" s="32" t="s">
        <v>4445</v>
      </c>
      <c r="CO44" s="60">
        <v>250</v>
      </c>
      <c r="CP44" s="164">
        <v>294</v>
      </c>
      <c r="CQ44" s="60">
        <v>475</v>
      </c>
      <c r="CR44" s="164">
        <v>444</v>
      </c>
      <c r="CS44" s="61">
        <v>200000</v>
      </c>
      <c r="CT44" s="208" t="s">
        <v>5830</v>
      </c>
      <c r="CU44" s="209" t="s">
        <v>5830</v>
      </c>
      <c r="CV44" s="209" t="s">
        <v>5830</v>
      </c>
      <c r="CW44" s="210" t="s">
        <v>5830</v>
      </c>
      <c r="CX44" s="208" t="s">
        <v>5830</v>
      </c>
      <c r="CY44" s="209" t="s">
        <v>5830</v>
      </c>
      <c r="CZ44" s="210" t="s">
        <v>5830</v>
      </c>
      <c r="DA44" s="284" t="s">
        <v>5830</v>
      </c>
      <c r="DB44" s="164">
        <v>8.8000000000000007</v>
      </c>
      <c r="DC44" s="164">
        <v>640</v>
      </c>
      <c r="DD44" s="32">
        <v>730</v>
      </c>
      <c r="DE44" s="164">
        <v>800</v>
      </c>
      <c r="DF44" s="32">
        <v>940</v>
      </c>
      <c r="DG44" s="61">
        <v>200000</v>
      </c>
      <c r="DH44" s="29" t="s">
        <v>4605</v>
      </c>
      <c r="DI44" s="164" t="s">
        <v>4464</v>
      </c>
      <c r="DJ44" s="295" t="s">
        <v>4598</v>
      </c>
    </row>
    <row r="45" spans="1:114">
      <c r="A45" s="18">
        <v>40</v>
      </c>
      <c r="B45" s="314"/>
      <c r="C45" s="314"/>
      <c r="D45" s="323"/>
      <c r="E45" s="325"/>
      <c r="F45" s="314"/>
      <c r="G45" s="310"/>
      <c r="H45" s="310"/>
      <c r="I45" s="453" t="s">
        <v>4435</v>
      </c>
      <c r="J45" s="304" t="s">
        <v>4383</v>
      </c>
      <c r="K45" s="164" t="s">
        <v>5830</v>
      </c>
      <c r="L45" s="304" t="s">
        <v>4540</v>
      </c>
      <c r="M45" s="164" t="s">
        <v>4734</v>
      </c>
      <c r="N45" s="18" t="s">
        <v>4539</v>
      </c>
      <c r="O45" s="164" t="s">
        <v>4444</v>
      </c>
      <c r="P45" s="164" t="s">
        <v>4444</v>
      </c>
      <c r="Q45" s="164" t="s">
        <v>6210</v>
      </c>
      <c r="R45" s="164">
        <v>10</v>
      </c>
      <c r="S45" s="164" t="s">
        <v>4502</v>
      </c>
      <c r="T45" s="164">
        <v>15</v>
      </c>
      <c r="U45" s="32" t="s">
        <v>4591</v>
      </c>
      <c r="V45" s="73">
        <v>10</v>
      </c>
      <c r="W45" s="232">
        <v>0</v>
      </c>
      <c r="X45" s="143">
        <v>0</v>
      </c>
      <c r="Y45" s="304" t="s">
        <v>3982</v>
      </c>
      <c r="Z45" s="21">
        <f>INDEX('[2]Cross-Section Database'!$C$2:$V$2928,MATCH(Y45,'[2]Cross-Section Database'!$B$2:$B$2928,0),3)</f>
        <v>230</v>
      </c>
      <c r="AA45" s="21">
        <f>INDEX('[2]Cross-Section Database'!$C$2:$V$2928,MATCH(Y45,'[2]Cross-Section Database'!$B$2:$B$2928,0),4)</f>
        <v>240</v>
      </c>
      <c r="AB45" s="21">
        <f>INDEX('[2]Cross-Section Database'!$C$2:$V$2928,MATCH(Y45,'[2]Cross-Section Database'!$B$2:$B$2928,0),6)</f>
        <v>12</v>
      </c>
      <c r="AC45" s="21">
        <f>INDEX('[2]Cross-Section Database'!$C$2:$V$2928,MATCH(Y45,'[2]Cross-Section Database'!$B$2:$B$2928,0),5)</f>
        <v>7.5</v>
      </c>
      <c r="AD45" s="229">
        <v>660</v>
      </c>
      <c r="AE45" s="304" t="s">
        <v>3913</v>
      </c>
      <c r="AF45" s="21">
        <f>INDEX('[2]Cross-Section Database'!$C$2:$V$2928,MATCH(AE45,'[2]Cross-Section Database'!$B$2:$B$2928,0),3)</f>
        <v>300</v>
      </c>
      <c r="AG45" s="21">
        <f>INDEX('[2]Cross-Section Database'!$C$2:$V$2928,MATCH(AE45,'[2]Cross-Section Database'!$B$2:$B$2928,0),4)</f>
        <v>150</v>
      </c>
      <c r="AH45" s="21">
        <f>INDEX('[2]Cross-Section Database'!$C$2:$V$2928,MATCH(AE45,'[2]Cross-Section Database'!$B$2:$B$2928,0),6)</f>
        <v>10.7</v>
      </c>
      <c r="AI45" s="21">
        <f>INDEX('[2]Cross-Section Database'!$C$2:$V$2928,MATCH(AE45,'[2]Cross-Section Database'!$B$2:$B$2928,0),5)</f>
        <v>7.1</v>
      </c>
      <c r="AJ45" s="256">
        <v>1100</v>
      </c>
      <c r="AK45" s="21">
        <f>INDEX('[2]Cross-Section Database'!$C$2:$V$3928,MATCH(AE45,'[2]Cross-Section Database'!$B$2:$B$3928,0),11)</f>
        <v>83560000</v>
      </c>
      <c r="AL45" s="24">
        <f>INDEX('[2]Cross-Section Database'!$C$2:$V$3928,MATCH(AE45,'[2]Cross-Section Database'!$B$2:$B$3928,0),12)</f>
        <v>628000</v>
      </c>
      <c r="AM45" s="21">
        <v>25</v>
      </c>
      <c r="AN45" s="21">
        <v>150</v>
      </c>
      <c r="AO45" s="21">
        <v>300</v>
      </c>
      <c r="AP45" s="21">
        <f t="shared" si="12"/>
        <v>0</v>
      </c>
      <c r="AQ45" s="164">
        <v>0</v>
      </c>
      <c r="AR45" s="304" t="s">
        <v>5845</v>
      </c>
      <c r="AS45" s="164" t="s">
        <v>6174</v>
      </c>
      <c r="AT45" s="21">
        <v>74</v>
      </c>
      <c r="AU45" s="164">
        <v>24</v>
      </c>
      <c r="AV45" s="164">
        <f t="shared" si="11"/>
        <v>353</v>
      </c>
      <c r="AW45" s="21">
        <v>45</v>
      </c>
      <c r="AX45" s="21">
        <v>45</v>
      </c>
      <c r="AY45" s="21">
        <v>70</v>
      </c>
      <c r="AZ45" s="21">
        <v>70</v>
      </c>
      <c r="BA45" s="21">
        <v>140</v>
      </c>
      <c r="BB45" s="15" t="s">
        <v>4444</v>
      </c>
      <c r="BC45" s="164" t="s">
        <v>4497</v>
      </c>
      <c r="BD45" s="164" t="s">
        <v>6250</v>
      </c>
      <c r="BE45" s="164">
        <v>4</v>
      </c>
      <c r="BF45" s="164">
        <v>6</v>
      </c>
      <c r="BG45" s="203" t="s">
        <v>5830</v>
      </c>
      <c r="BH45" s="204" t="s">
        <v>5830</v>
      </c>
      <c r="BI45" s="204" t="s">
        <v>5830</v>
      </c>
      <c r="BJ45" s="204" t="s">
        <v>5830</v>
      </c>
      <c r="BK45" s="204" t="s">
        <v>5830</v>
      </c>
      <c r="BL45" s="204" t="s">
        <v>5830</v>
      </c>
      <c r="BM45" s="204" t="s">
        <v>5830</v>
      </c>
      <c r="BN45" s="204" t="s">
        <v>5830</v>
      </c>
      <c r="BO45" s="203" t="s">
        <v>5830</v>
      </c>
      <c r="BP45" s="204" t="s">
        <v>5830</v>
      </c>
      <c r="BQ45" s="204" t="s">
        <v>5830</v>
      </c>
      <c r="BR45" s="204" t="s">
        <v>5830</v>
      </c>
      <c r="BS45" s="204" t="s">
        <v>5830</v>
      </c>
      <c r="BT45" s="204" t="s">
        <v>5830</v>
      </c>
      <c r="BU45" s="219" t="s">
        <v>5830</v>
      </c>
      <c r="BV45" s="204" t="s">
        <v>5830</v>
      </c>
      <c r="BW45" s="204" t="s">
        <v>5830</v>
      </c>
      <c r="BX45" s="204" t="s">
        <v>5830</v>
      </c>
      <c r="BY45" s="204" t="s">
        <v>5830</v>
      </c>
      <c r="BZ45" s="204" t="s">
        <v>5830</v>
      </c>
      <c r="CA45" s="219" t="s">
        <v>5830</v>
      </c>
      <c r="CB45" s="32" t="s">
        <v>4478</v>
      </c>
      <c r="CC45" s="47">
        <v>235</v>
      </c>
      <c r="CD45" s="21">
        <v>295.5</v>
      </c>
      <c r="CE45" s="47">
        <v>360</v>
      </c>
      <c r="CF45" s="164">
        <v>419.5</v>
      </c>
      <c r="CG45" s="67">
        <v>200000</v>
      </c>
      <c r="CH45" s="108" t="s">
        <v>4478</v>
      </c>
      <c r="CI45" s="47">
        <v>235</v>
      </c>
      <c r="CJ45" s="164">
        <v>321</v>
      </c>
      <c r="CK45" s="60">
        <v>360</v>
      </c>
      <c r="CL45" s="164">
        <v>447</v>
      </c>
      <c r="CM45" s="67">
        <v>200000</v>
      </c>
      <c r="CN45" s="32" t="s">
        <v>4445</v>
      </c>
      <c r="CO45" s="60">
        <v>250</v>
      </c>
      <c r="CP45" s="164">
        <v>294</v>
      </c>
      <c r="CQ45" s="60">
        <v>475</v>
      </c>
      <c r="CR45" s="164">
        <v>444</v>
      </c>
      <c r="CS45" s="61">
        <v>200000</v>
      </c>
      <c r="CT45" s="208" t="s">
        <v>5830</v>
      </c>
      <c r="CU45" s="209" t="s">
        <v>5830</v>
      </c>
      <c r="CV45" s="209" t="s">
        <v>5830</v>
      </c>
      <c r="CW45" s="210" t="s">
        <v>5830</v>
      </c>
      <c r="CX45" s="208" t="s">
        <v>5830</v>
      </c>
      <c r="CY45" s="209" t="s">
        <v>5830</v>
      </c>
      <c r="CZ45" s="210" t="s">
        <v>5830</v>
      </c>
      <c r="DA45" s="284" t="s">
        <v>5830</v>
      </c>
      <c r="DB45" s="164">
        <v>8.8000000000000007</v>
      </c>
      <c r="DC45" s="164">
        <v>640</v>
      </c>
      <c r="DD45" s="32">
        <v>730</v>
      </c>
      <c r="DE45" s="164">
        <v>800</v>
      </c>
      <c r="DF45" s="32">
        <v>940</v>
      </c>
      <c r="DG45" s="61">
        <v>200000</v>
      </c>
      <c r="DH45" s="29" t="s">
        <v>4605</v>
      </c>
      <c r="DI45" s="164" t="s">
        <v>4464</v>
      </c>
      <c r="DJ45" s="295" t="s">
        <v>4598</v>
      </c>
    </row>
    <row r="46" spans="1:114">
      <c r="A46" s="18">
        <v>41</v>
      </c>
      <c r="B46" s="314"/>
      <c r="C46" s="314"/>
      <c r="D46" s="323"/>
      <c r="E46" s="325"/>
      <c r="F46" s="314"/>
      <c r="G46" s="310"/>
      <c r="H46" s="310"/>
      <c r="I46" s="453" t="s">
        <v>4436</v>
      </c>
      <c r="J46" s="304" t="s">
        <v>4383</v>
      </c>
      <c r="K46" s="164" t="s">
        <v>5830</v>
      </c>
      <c r="L46" s="304" t="s">
        <v>4540</v>
      </c>
      <c r="M46" s="164" t="s">
        <v>4734</v>
      </c>
      <c r="N46" s="18" t="s">
        <v>4539</v>
      </c>
      <c r="O46" s="164" t="s">
        <v>4444</v>
      </c>
      <c r="P46" s="164" t="s">
        <v>4444</v>
      </c>
      <c r="Q46" s="164" t="s">
        <v>4444</v>
      </c>
      <c r="R46" s="164" t="s">
        <v>5830</v>
      </c>
      <c r="S46" s="164" t="s">
        <v>4444</v>
      </c>
      <c r="T46" s="164" t="s">
        <v>5830</v>
      </c>
      <c r="U46" s="32" t="s">
        <v>4591</v>
      </c>
      <c r="V46" s="73">
        <v>10</v>
      </c>
      <c r="W46" s="232">
        <v>0</v>
      </c>
      <c r="X46" s="143">
        <v>0</v>
      </c>
      <c r="Y46" s="304" t="s">
        <v>3982</v>
      </c>
      <c r="Z46" s="21">
        <f>INDEX('[2]Cross-Section Database'!$C$2:$V$2928,MATCH(Y46,'[2]Cross-Section Database'!$B$2:$B$2928,0),3)</f>
        <v>230</v>
      </c>
      <c r="AA46" s="21">
        <f>INDEX('[2]Cross-Section Database'!$C$2:$V$2928,MATCH(Y46,'[2]Cross-Section Database'!$B$2:$B$2928,0),4)</f>
        <v>240</v>
      </c>
      <c r="AB46" s="21">
        <f>INDEX('[2]Cross-Section Database'!$C$2:$V$2928,MATCH(Y46,'[2]Cross-Section Database'!$B$2:$B$2928,0),6)</f>
        <v>12</v>
      </c>
      <c r="AC46" s="21">
        <f>INDEX('[2]Cross-Section Database'!$C$2:$V$2928,MATCH(Y46,'[2]Cross-Section Database'!$B$2:$B$2928,0),5)</f>
        <v>7.5</v>
      </c>
      <c r="AD46" s="229">
        <v>660</v>
      </c>
      <c r="AE46" s="304" t="s">
        <v>3913</v>
      </c>
      <c r="AF46" s="21">
        <f>INDEX('[2]Cross-Section Database'!$C$2:$V$2928,MATCH(AE46,'[2]Cross-Section Database'!$B$2:$B$2928,0),3)</f>
        <v>300</v>
      </c>
      <c r="AG46" s="21">
        <f>INDEX('[2]Cross-Section Database'!$C$2:$V$2928,MATCH(AE46,'[2]Cross-Section Database'!$B$2:$B$2928,0),4)</f>
        <v>150</v>
      </c>
      <c r="AH46" s="21">
        <f>INDEX('[2]Cross-Section Database'!$C$2:$V$2928,MATCH(AE46,'[2]Cross-Section Database'!$B$2:$B$2928,0),6)</f>
        <v>10.7</v>
      </c>
      <c r="AI46" s="21">
        <f>INDEX('[2]Cross-Section Database'!$C$2:$V$2928,MATCH(AE46,'[2]Cross-Section Database'!$B$2:$B$2928,0),5)</f>
        <v>7.1</v>
      </c>
      <c r="AJ46" s="256">
        <v>1100</v>
      </c>
      <c r="AK46" s="21">
        <f>INDEX('[2]Cross-Section Database'!$C$2:$V$3928,MATCH(AE46,'[2]Cross-Section Database'!$B$2:$B$3928,0),11)</f>
        <v>83560000</v>
      </c>
      <c r="AL46" s="24">
        <f>INDEX('[2]Cross-Section Database'!$C$2:$V$3928,MATCH(AE46,'[2]Cross-Section Database'!$B$2:$B$3928,0),12)</f>
        <v>628000</v>
      </c>
      <c r="AM46" s="21">
        <v>25</v>
      </c>
      <c r="AN46" s="21">
        <v>150</v>
      </c>
      <c r="AO46" s="21">
        <v>350</v>
      </c>
      <c r="AP46" s="21">
        <f t="shared" si="12"/>
        <v>0</v>
      </c>
      <c r="AQ46" s="164">
        <v>50</v>
      </c>
      <c r="AR46" s="304" t="s">
        <v>5845</v>
      </c>
      <c r="AS46" s="164" t="s">
        <v>6174</v>
      </c>
      <c r="AT46" s="164">
        <v>98</v>
      </c>
      <c r="AU46" s="164">
        <v>24</v>
      </c>
      <c r="AV46" s="164">
        <f t="shared" si="11"/>
        <v>353</v>
      </c>
      <c r="AW46" s="21">
        <v>45</v>
      </c>
      <c r="AX46" s="21">
        <v>95</v>
      </c>
      <c r="AY46" s="21">
        <v>70</v>
      </c>
      <c r="AZ46" s="21">
        <v>70</v>
      </c>
      <c r="BA46" s="21">
        <v>140</v>
      </c>
      <c r="BB46" s="15" t="s">
        <v>4444</v>
      </c>
      <c r="BC46" s="164" t="s">
        <v>4497</v>
      </c>
      <c r="BD46" s="164" t="s">
        <v>6250</v>
      </c>
      <c r="BE46" s="164">
        <v>4</v>
      </c>
      <c r="BF46" s="164">
        <v>6</v>
      </c>
      <c r="BG46" s="203" t="s">
        <v>5830</v>
      </c>
      <c r="BH46" s="204" t="s">
        <v>5830</v>
      </c>
      <c r="BI46" s="204" t="s">
        <v>5830</v>
      </c>
      <c r="BJ46" s="204" t="s">
        <v>5830</v>
      </c>
      <c r="BK46" s="204" t="s">
        <v>5830</v>
      </c>
      <c r="BL46" s="204" t="s">
        <v>5830</v>
      </c>
      <c r="BM46" s="204" t="s">
        <v>5830</v>
      </c>
      <c r="BN46" s="204" t="s">
        <v>5830</v>
      </c>
      <c r="BO46" s="203" t="s">
        <v>5830</v>
      </c>
      <c r="BP46" s="204" t="s">
        <v>5830</v>
      </c>
      <c r="BQ46" s="204" t="s">
        <v>5830</v>
      </c>
      <c r="BR46" s="204" t="s">
        <v>5830</v>
      </c>
      <c r="BS46" s="204" t="s">
        <v>5830</v>
      </c>
      <c r="BT46" s="204" t="s">
        <v>5830</v>
      </c>
      <c r="BU46" s="219" t="s">
        <v>5830</v>
      </c>
      <c r="BV46" s="204" t="s">
        <v>5830</v>
      </c>
      <c r="BW46" s="204" t="s">
        <v>5830</v>
      </c>
      <c r="BX46" s="204" t="s">
        <v>5830</v>
      </c>
      <c r="BY46" s="204" t="s">
        <v>5830</v>
      </c>
      <c r="BZ46" s="204" t="s">
        <v>5830</v>
      </c>
      <c r="CA46" s="219" t="s">
        <v>5830</v>
      </c>
      <c r="CB46" s="32" t="s">
        <v>4478</v>
      </c>
      <c r="CC46" s="47">
        <v>235</v>
      </c>
      <c r="CD46" s="21">
        <v>295.5</v>
      </c>
      <c r="CE46" s="47">
        <v>360</v>
      </c>
      <c r="CF46" s="164">
        <v>419.5</v>
      </c>
      <c r="CG46" s="67">
        <v>200000</v>
      </c>
      <c r="CH46" s="108" t="s">
        <v>4478</v>
      </c>
      <c r="CI46" s="47">
        <v>235</v>
      </c>
      <c r="CJ46" s="164">
        <v>321</v>
      </c>
      <c r="CK46" s="60">
        <v>360</v>
      </c>
      <c r="CL46" s="164">
        <v>447</v>
      </c>
      <c r="CM46" s="67">
        <v>200000</v>
      </c>
      <c r="CN46" s="32" t="s">
        <v>4445</v>
      </c>
      <c r="CO46" s="60">
        <v>250</v>
      </c>
      <c r="CP46" s="164">
        <v>294</v>
      </c>
      <c r="CQ46" s="60">
        <v>475</v>
      </c>
      <c r="CR46" s="164">
        <v>444</v>
      </c>
      <c r="CS46" s="61">
        <v>200000</v>
      </c>
      <c r="CT46" s="208" t="s">
        <v>5830</v>
      </c>
      <c r="CU46" s="209" t="s">
        <v>5830</v>
      </c>
      <c r="CV46" s="209" t="s">
        <v>5830</v>
      </c>
      <c r="CW46" s="210" t="s">
        <v>5830</v>
      </c>
      <c r="CX46" s="208" t="s">
        <v>5830</v>
      </c>
      <c r="CY46" s="209" t="s">
        <v>5830</v>
      </c>
      <c r="CZ46" s="210" t="s">
        <v>5830</v>
      </c>
      <c r="DA46" s="284" t="s">
        <v>5830</v>
      </c>
      <c r="DB46" s="164">
        <v>8.8000000000000007</v>
      </c>
      <c r="DC46" s="164">
        <v>640</v>
      </c>
      <c r="DD46" s="32">
        <v>730</v>
      </c>
      <c r="DE46" s="164">
        <v>800</v>
      </c>
      <c r="DF46" s="32">
        <v>940</v>
      </c>
      <c r="DG46" s="61">
        <v>200000</v>
      </c>
      <c r="DH46" s="29" t="s">
        <v>4804</v>
      </c>
      <c r="DI46" s="164" t="s">
        <v>4464</v>
      </c>
      <c r="DJ46" s="295" t="s">
        <v>4598</v>
      </c>
    </row>
    <row r="47" spans="1:114" ht="16.2" thickBot="1">
      <c r="A47" s="18">
        <v>42</v>
      </c>
      <c r="B47" s="315"/>
      <c r="C47" s="315"/>
      <c r="D47" s="343"/>
      <c r="E47" s="344"/>
      <c r="F47" s="315"/>
      <c r="G47" s="342"/>
      <c r="H47" s="342"/>
      <c r="I47" s="453" t="s">
        <v>4437</v>
      </c>
      <c r="J47" s="304" t="s">
        <v>4383</v>
      </c>
      <c r="K47" s="165" t="s">
        <v>5830</v>
      </c>
      <c r="L47" s="304" t="s">
        <v>4540</v>
      </c>
      <c r="M47" s="164" t="s">
        <v>4734</v>
      </c>
      <c r="N47" s="18" t="s">
        <v>4539</v>
      </c>
      <c r="O47" s="164" t="s">
        <v>4444</v>
      </c>
      <c r="P47" s="164" t="s">
        <v>4444</v>
      </c>
      <c r="Q47" s="164" t="s">
        <v>4444</v>
      </c>
      <c r="R47" s="165" t="s">
        <v>5830</v>
      </c>
      <c r="S47" s="164" t="s">
        <v>4444</v>
      </c>
      <c r="T47" s="165" t="s">
        <v>5830</v>
      </c>
      <c r="U47" s="32" t="s">
        <v>4591</v>
      </c>
      <c r="V47" s="73">
        <v>10</v>
      </c>
      <c r="W47" s="232">
        <v>0</v>
      </c>
      <c r="X47" s="143">
        <v>0</v>
      </c>
      <c r="Y47" s="304" t="s">
        <v>3982</v>
      </c>
      <c r="Z47" s="21">
        <f>INDEX('[2]Cross-Section Database'!$C$2:$V$2928,MATCH(Y47,'[2]Cross-Section Database'!$B$2:$B$2928,0),3)</f>
        <v>230</v>
      </c>
      <c r="AA47" s="21">
        <f>INDEX('[2]Cross-Section Database'!$C$2:$V$2928,MATCH(Y47,'[2]Cross-Section Database'!$B$2:$B$2928,0),4)</f>
        <v>240</v>
      </c>
      <c r="AB47" s="21">
        <f>INDEX('[2]Cross-Section Database'!$C$2:$V$2928,MATCH(Y47,'[2]Cross-Section Database'!$B$2:$B$2928,0),6)</f>
        <v>12</v>
      </c>
      <c r="AC47" s="21">
        <f>INDEX('[2]Cross-Section Database'!$C$2:$V$2928,MATCH(Y47,'[2]Cross-Section Database'!$B$2:$B$2928,0),5)</f>
        <v>7.5</v>
      </c>
      <c r="AD47" s="229">
        <v>660</v>
      </c>
      <c r="AE47" s="304" t="s">
        <v>3913</v>
      </c>
      <c r="AF47" s="21">
        <f>INDEX('[2]Cross-Section Database'!$C$2:$V$2928,MATCH(AE47,'[2]Cross-Section Database'!$B$2:$B$2928,0),3)</f>
        <v>300</v>
      </c>
      <c r="AG47" s="21">
        <f>INDEX('[2]Cross-Section Database'!$C$2:$V$2928,MATCH(AE47,'[2]Cross-Section Database'!$B$2:$B$2928,0),4)</f>
        <v>150</v>
      </c>
      <c r="AH47" s="21">
        <f>INDEX('[2]Cross-Section Database'!$C$2:$V$2928,MATCH(AE47,'[2]Cross-Section Database'!$B$2:$B$2928,0),6)</f>
        <v>10.7</v>
      </c>
      <c r="AI47" s="21">
        <f>INDEX('[2]Cross-Section Database'!$C$2:$V$2928,MATCH(AE47,'[2]Cross-Section Database'!$B$2:$B$2928,0),5)</f>
        <v>7.1</v>
      </c>
      <c r="AJ47" s="256">
        <v>1100</v>
      </c>
      <c r="AK47" s="21">
        <f>INDEX('[2]Cross-Section Database'!$C$2:$V$3928,MATCH(AE47,'[2]Cross-Section Database'!$B$2:$B$3928,0),11)</f>
        <v>83560000</v>
      </c>
      <c r="AL47" s="24">
        <f>INDEX('[2]Cross-Section Database'!$C$2:$V$3928,MATCH(AE47,'[2]Cross-Section Database'!$B$2:$B$3928,0),12)</f>
        <v>628000</v>
      </c>
      <c r="AM47" s="21">
        <v>25</v>
      </c>
      <c r="AN47" s="21">
        <v>150</v>
      </c>
      <c r="AO47" s="21">
        <v>300</v>
      </c>
      <c r="AP47" s="21">
        <f t="shared" si="12"/>
        <v>0</v>
      </c>
      <c r="AQ47" s="164">
        <v>0</v>
      </c>
      <c r="AR47" s="304" t="s">
        <v>5845</v>
      </c>
      <c r="AS47" s="164" t="s">
        <v>6174</v>
      </c>
      <c r="AT47" s="164">
        <v>120</v>
      </c>
      <c r="AU47" s="164">
        <v>24</v>
      </c>
      <c r="AV47" s="164">
        <f t="shared" si="11"/>
        <v>353</v>
      </c>
      <c r="AW47" s="21">
        <v>45</v>
      </c>
      <c r="AX47" s="21">
        <v>45</v>
      </c>
      <c r="AY47" s="21">
        <v>70</v>
      </c>
      <c r="AZ47" s="21">
        <v>70</v>
      </c>
      <c r="BA47" s="21">
        <v>140</v>
      </c>
      <c r="BB47" s="15" t="s">
        <v>4444</v>
      </c>
      <c r="BC47" s="164" t="s">
        <v>4497</v>
      </c>
      <c r="BD47" s="164" t="s">
        <v>6250</v>
      </c>
      <c r="BE47" s="164">
        <v>4</v>
      </c>
      <c r="BF47" s="164">
        <v>6</v>
      </c>
      <c r="BG47" s="203" t="s">
        <v>5830</v>
      </c>
      <c r="BH47" s="204" t="s">
        <v>5830</v>
      </c>
      <c r="BI47" s="204" t="s">
        <v>5830</v>
      </c>
      <c r="BJ47" s="204" t="s">
        <v>5830</v>
      </c>
      <c r="BK47" s="204" t="s">
        <v>5830</v>
      </c>
      <c r="BL47" s="204" t="s">
        <v>5830</v>
      </c>
      <c r="BM47" s="204" t="s">
        <v>5830</v>
      </c>
      <c r="BN47" s="204" t="s">
        <v>5830</v>
      </c>
      <c r="BO47" s="203" t="s">
        <v>5830</v>
      </c>
      <c r="BP47" s="204" t="s">
        <v>5830</v>
      </c>
      <c r="BQ47" s="204" t="s">
        <v>5830</v>
      </c>
      <c r="BR47" s="204" t="s">
        <v>5830</v>
      </c>
      <c r="BS47" s="204" t="s">
        <v>5830</v>
      </c>
      <c r="BT47" s="204" t="s">
        <v>5830</v>
      </c>
      <c r="BU47" s="219" t="s">
        <v>5830</v>
      </c>
      <c r="BV47" s="204" t="s">
        <v>5830</v>
      </c>
      <c r="BW47" s="204" t="s">
        <v>5830</v>
      </c>
      <c r="BX47" s="204" t="s">
        <v>5830</v>
      </c>
      <c r="BY47" s="204" t="s">
        <v>5830</v>
      </c>
      <c r="BZ47" s="204" t="s">
        <v>5830</v>
      </c>
      <c r="CA47" s="219" t="s">
        <v>5830</v>
      </c>
      <c r="CB47" s="32" t="s">
        <v>4478</v>
      </c>
      <c r="CC47" s="47">
        <v>235</v>
      </c>
      <c r="CD47" s="21">
        <v>295.5</v>
      </c>
      <c r="CE47" s="47">
        <v>360</v>
      </c>
      <c r="CF47" s="164">
        <v>419.5</v>
      </c>
      <c r="CG47" s="67">
        <v>200000</v>
      </c>
      <c r="CH47" s="108" t="s">
        <v>4478</v>
      </c>
      <c r="CI47" s="47">
        <v>235</v>
      </c>
      <c r="CJ47" s="164">
        <v>321</v>
      </c>
      <c r="CK47" s="60">
        <v>360</v>
      </c>
      <c r="CL47" s="164">
        <v>447</v>
      </c>
      <c r="CM47" s="67">
        <v>200000</v>
      </c>
      <c r="CN47" s="32" t="s">
        <v>4445</v>
      </c>
      <c r="CO47" s="60">
        <v>250</v>
      </c>
      <c r="CP47" s="164">
        <v>294</v>
      </c>
      <c r="CQ47" s="60">
        <v>475</v>
      </c>
      <c r="CR47" s="164">
        <v>444</v>
      </c>
      <c r="CS47" s="61">
        <v>200000</v>
      </c>
      <c r="CT47" s="208" t="s">
        <v>5830</v>
      </c>
      <c r="CU47" s="209" t="s">
        <v>5830</v>
      </c>
      <c r="CV47" s="209" t="s">
        <v>5830</v>
      </c>
      <c r="CW47" s="210" t="s">
        <v>5830</v>
      </c>
      <c r="CX47" s="208" t="s">
        <v>5830</v>
      </c>
      <c r="CY47" s="209" t="s">
        <v>5830</v>
      </c>
      <c r="CZ47" s="210" t="s">
        <v>5830</v>
      </c>
      <c r="DA47" s="284" t="s">
        <v>5830</v>
      </c>
      <c r="DB47" s="164">
        <v>8.8000000000000007</v>
      </c>
      <c r="DC47" s="164">
        <v>640</v>
      </c>
      <c r="DD47" s="32">
        <v>730</v>
      </c>
      <c r="DE47" s="164">
        <v>800</v>
      </c>
      <c r="DF47" s="32">
        <v>940</v>
      </c>
      <c r="DG47" s="61">
        <v>200000</v>
      </c>
      <c r="DH47" s="29" t="s">
        <v>4804</v>
      </c>
      <c r="DI47" s="164" t="s">
        <v>4464</v>
      </c>
      <c r="DJ47" s="295" t="s">
        <v>4598</v>
      </c>
    </row>
    <row r="48" spans="1:114" ht="15.6" customHeight="1">
      <c r="A48" s="17">
        <v>43</v>
      </c>
      <c r="B48" s="313">
        <v>4</v>
      </c>
      <c r="C48" s="313">
        <v>1981</v>
      </c>
      <c r="D48" s="322" t="s">
        <v>4699</v>
      </c>
      <c r="E48" s="324" t="s">
        <v>4869</v>
      </c>
      <c r="F48" s="313">
        <v>5</v>
      </c>
      <c r="G48" s="309" t="s">
        <v>5937</v>
      </c>
      <c r="H48" s="313" t="s">
        <v>5933</v>
      </c>
      <c r="I48" s="452" t="s">
        <v>4482</v>
      </c>
      <c r="J48" s="303" t="s">
        <v>4383</v>
      </c>
      <c r="K48" s="32" t="s">
        <v>5830</v>
      </c>
      <c r="L48" s="303" t="s">
        <v>4541</v>
      </c>
      <c r="M48" s="163" t="s">
        <v>4736</v>
      </c>
      <c r="N48" s="17" t="s">
        <v>4539</v>
      </c>
      <c r="O48" s="163" t="s">
        <v>4444</v>
      </c>
      <c r="P48" s="163" t="s">
        <v>4444</v>
      </c>
      <c r="Q48" s="163" t="s">
        <v>6209</v>
      </c>
      <c r="R48" s="32">
        <v>10</v>
      </c>
      <c r="S48" s="163" t="s">
        <v>4444</v>
      </c>
      <c r="T48" s="164" t="s">
        <v>5830</v>
      </c>
      <c r="U48" s="30" t="s">
        <v>4591</v>
      </c>
      <c r="V48" s="88">
        <v>10</v>
      </c>
      <c r="W48" s="233">
        <v>0</v>
      </c>
      <c r="X48" s="156">
        <v>0</v>
      </c>
      <c r="Y48" s="303" t="s">
        <v>508</v>
      </c>
      <c r="Z48" s="16">
        <f>INDEX('[2]Cross-Section Database'!$C$2:$V$2928,MATCH(Y48,'[2]Cross-Section Database'!$B$2:$B$2928,0),3)</f>
        <v>228.6</v>
      </c>
      <c r="AA48" s="16">
        <f>INDEX('[2]Cross-Section Database'!$C$2:$V$2928,MATCH(Y48,'[2]Cross-Section Database'!$B$2:$B$2928,0),4)</f>
        <v>210.31199999999998</v>
      </c>
      <c r="AB48" s="16">
        <f>INDEX('[2]Cross-Section Database'!$C$2:$V$2928,MATCH(Y48,'[2]Cross-Section Database'!$B$2:$B$2928,0),6)</f>
        <v>23.748999999999999</v>
      </c>
      <c r="AC48" s="16">
        <f>INDEX('[2]Cross-Section Database'!$C$2:$V$2928,MATCH(Y48,'[2]Cross-Section Database'!$B$2:$B$2928,0),5)</f>
        <v>14.477999999999998</v>
      </c>
      <c r="AD48" s="228">
        <v>1300</v>
      </c>
      <c r="AE48" s="303" t="s">
        <v>498</v>
      </c>
      <c r="AF48" s="16">
        <f>INDEX('[2]Cross-Section Database'!$C$2:$V$2928,MATCH(AE48,'[2]Cross-Section Database'!$B$2:$B$2928,0),3)</f>
        <v>259.08</v>
      </c>
      <c r="AG48" s="16">
        <f>INDEX('[2]Cross-Section Database'!$C$2:$V$2928,MATCH(AE48,'[2]Cross-Section Database'!$B$2:$B$2928,0),4)</f>
        <v>146.04999999999998</v>
      </c>
      <c r="AH48" s="16">
        <f>INDEX('[2]Cross-Section Database'!$C$2:$V$2928,MATCH(AE48,'[2]Cross-Section Database'!$B$2:$B$2928,0),6)</f>
        <v>9.1439999999999984</v>
      </c>
      <c r="AI48" s="16">
        <f>INDEX('[2]Cross-Section Database'!$C$2:$V$2928,MATCH(AE48,'[2]Cross-Section Database'!$B$2:$B$2928,0),5)</f>
        <v>6.0959999999999992</v>
      </c>
      <c r="AJ48" s="275">
        <v>1100</v>
      </c>
      <c r="AK48" s="16">
        <f>INDEX('[2]Cross-Section Database'!$C$2:$V$3928,MATCH(AE48,'[2]Cross-Section Database'!$B$2:$B$3928,0),11)</f>
        <v>49115308.220799997</v>
      </c>
      <c r="AL48" s="26">
        <f>INDEX('[2]Cross-Section Database'!$C$2:$V$3928,MATCH(AE48,'[2]Cross-Section Database'!$B$2:$B$3928,0),12)</f>
        <v>426063.66399999999</v>
      </c>
      <c r="AM48" s="16">
        <v>9.5</v>
      </c>
      <c r="AN48" s="16">
        <v>160</v>
      </c>
      <c r="AO48" s="16">
        <v>280</v>
      </c>
      <c r="AP48" s="16">
        <f t="shared" si="12"/>
        <v>10.460000000000008</v>
      </c>
      <c r="AQ48" s="16">
        <f>(AO48-AF48)/2</f>
        <v>10.460000000000008</v>
      </c>
      <c r="AR48" s="303" t="s">
        <v>5845</v>
      </c>
      <c r="AS48" s="163" t="s">
        <v>6174</v>
      </c>
      <c r="AT48" s="163">
        <v>188</v>
      </c>
      <c r="AU48" s="163">
        <v>22</v>
      </c>
      <c r="AV48" s="163">
        <f t="shared" si="11"/>
        <v>303</v>
      </c>
      <c r="AW48" s="16">
        <v>55</v>
      </c>
      <c r="AX48" s="16">
        <f t="shared" ref="AX48:AX53" si="14">AW48</f>
        <v>55</v>
      </c>
      <c r="AY48" s="16">
        <v>60</v>
      </c>
      <c r="AZ48" s="16">
        <v>80</v>
      </c>
      <c r="BA48" s="16">
        <v>110</v>
      </c>
      <c r="BB48" s="22" t="s">
        <v>4444</v>
      </c>
      <c r="BC48" s="163" t="s">
        <v>4497</v>
      </c>
      <c r="BD48" s="163" t="s">
        <v>6250</v>
      </c>
      <c r="BE48" s="163">
        <v>4</v>
      </c>
      <c r="BF48" s="163">
        <v>6</v>
      </c>
      <c r="BG48" s="201" t="s">
        <v>5830</v>
      </c>
      <c r="BH48" s="202" t="s">
        <v>5830</v>
      </c>
      <c r="BI48" s="202" t="s">
        <v>5830</v>
      </c>
      <c r="BJ48" s="202" t="s">
        <v>5830</v>
      </c>
      <c r="BK48" s="202" t="s">
        <v>5830</v>
      </c>
      <c r="BL48" s="202" t="s">
        <v>5830</v>
      </c>
      <c r="BM48" s="202" t="s">
        <v>5830</v>
      </c>
      <c r="BN48" s="202" t="s">
        <v>5830</v>
      </c>
      <c r="BO48" s="201" t="s">
        <v>5830</v>
      </c>
      <c r="BP48" s="202" t="s">
        <v>5830</v>
      </c>
      <c r="BQ48" s="202" t="s">
        <v>5830</v>
      </c>
      <c r="BR48" s="202" t="s">
        <v>5830</v>
      </c>
      <c r="BS48" s="202" t="s">
        <v>5830</v>
      </c>
      <c r="BT48" s="202" t="s">
        <v>5830</v>
      </c>
      <c r="BU48" s="220" t="s">
        <v>5830</v>
      </c>
      <c r="BV48" s="202" t="s">
        <v>5830</v>
      </c>
      <c r="BW48" s="202" t="s">
        <v>5830</v>
      </c>
      <c r="BX48" s="202" t="s">
        <v>5830</v>
      </c>
      <c r="BY48" s="202" t="s">
        <v>5830</v>
      </c>
      <c r="BZ48" s="202" t="s">
        <v>5830</v>
      </c>
      <c r="CA48" s="220" t="s">
        <v>5830</v>
      </c>
      <c r="CB48" s="30" t="s">
        <v>5704</v>
      </c>
      <c r="CC48" s="65">
        <v>300</v>
      </c>
      <c r="CD48" s="30">
        <f>CC48*1.2</f>
        <v>360</v>
      </c>
      <c r="CE48" s="65">
        <v>450</v>
      </c>
      <c r="CF48" s="30">
        <f>CE48*1.2</f>
        <v>540</v>
      </c>
      <c r="CG48" s="66">
        <v>200000</v>
      </c>
      <c r="CH48" s="303" t="s">
        <v>5704</v>
      </c>
      <c r="CI48" s="65">
        <v>300</v>
      </c>
      <c r="CJ48" s="163">
        <v>363</v>
      </c>
      <c r="CK48" s="65">
        <v>450</v>
      </c>
      <c r="CL48" s="30">
        <f>CK48*1.2</f>
        <v>540</v>
      </c>
      <c r="CM48" s="66">
        <v>200000</v>
      </c>
      <c r="CN48" s="303" t="s">
        <v>5704</v>
      </c>
      <c r="CO48" s="65">
        <v>300</v>
      </c>
      <c r="CP48" s="163">
        <v>300</v>
      </c>
      <c r="CQ48" s="65">
        <v>450</v>
      </c>
      <c r="CR48" s="30">
        <f>CQ48/CO48*CP48</f>
        <v>450</v>
      </c>
      <c r="CS48" s="76">
        <v>200000</v>
      </c>
      <c r="CT48" s="205" t="s">
        <v>5830</v>
      </c>
      <c r="CU48" s="206" t="s">
        <v>5830</v>
      </c>
      <c r="CV48" s="206" t="s">
        <v>5830</v>
      </c>
      <c r="CW48" s="207" t="s">
        <v>5830</v>
      </c>
      <c r="CX48" s="205" t="s">
        <v>5830</v>
      </c>
      <c r="CY48" s="206" t="s">
        <v>5830</v>
      </c>
      <c r="CZ48" s="207" t="s">
        <v>5830</v>
      </c>
      <c r="DA48" s="283" t="s">
        <v>5830</v>
      </c>
      <c r="DB48" s="163" t="s">
        <v>4446</v>
      </c>
      <c r="DC48" s="163">
        <v>640</v>
      </c>
      <c r="DD48" s="30">
        <v>730</v>
      </c>
      <c r="DE48" s="163">
        <v>800</v>
      </c>
      <c r="DF48" s="30">
        <v>940</v>
      </c>
      <c r="DG48" s="76">
        <v>200000</v>
      </c>
      <c r="DH48" s="28" t="s">
        <v>4815</v>
      </c>
      <c r="DI48" s="30" t="s">
        <v>4464</v>
      </c>
      <c r="DJ48" s="294" t="s">
        <v>4598</v>
      </c>
    </row>
    <row r="49" spans="1:114">
      <c r="A49" s="18">
        <v>44</v>
      </c>
      <c r="B49" s="314"/>
      <c r="C49" s="314"/>
      <c r="D49" s="323"/>
      <c r="E49" s="325"/>
      <c r="F49" s="314"/>
      <c r="G49" s="310"/>
      <c r="H49" s="314"/>
      <c r="I49" s="453" t="s">
        <v>4483</v>
      </c>
      <c r="J49" s="304" t="s">
        <v>4383</v>
      </c>
      <c r="K49" s="32" t="s">
        <v>5830</v>
      </c>
      <c r="L49" s="304" t="s">
        <v>4541</v>
      </c>
      <c r="M49" s="164" t="s">
        <v>4736</v>
      </c>
      <c r="N49" s="18" t="s">
        <v>4539</v>
      </c>
      <c r="O49" s="164" t="s">
        <v>4444</v>
      </c>
      <c r="P49" s="164" t="s">
        <v>4444</v>
      </c>
      <c r="Q49" s="164" t="s">
        <v>6209</v>
      </c>
      <c r="R49" s="32">
        <v>10</v>
      </c>
      <c r="S49" s="164" t="s">
        <v>4444</v>
      </c>
      <c r="T49" s="164" t="s">
        <v>5830</v>
      </c>
      <c r="U49" s="32" t="s">
        <v>4591</v>
      </c>
      <c r="V49" s="73">
        <v>10</v>
      </c>
      <c r="W49" s="232">
        <v>0</v>
      </c>
      <c r="X49" s="143">
        <v>0</v>
      </c>
      <c r="Y49" s="304" t="s">
        <v>508</v>
      </c>
      <c r="Z49" s="21">
        <f>INDEX('[2]Cross-Section Database'!$C$2:$V$2928,MATCH(Y49,'[2]Cross-Section Database'!$B$2:$B$2928,0),3)</f>
        <v>228.6</v>
      </c>
      <c r="AA49" s="21">
        <f>INDEX('[2]Cross-Section Database'!$C$2:$V$2928,MATCH(Y49,'[2]Cross-Section Database'!$B$2:$B$2928,0),4)</f>
        <v>210.31199999999998</v>
      </c>
      <c r="AB49" s="21">
        <f>INDEX('[2]Cross-Section Database'!$C$2:$V$2928,MATCH(Y49,'[2]Cross-Section Database'!$B$2:$B$2928,0),6)</f>
        <v>23.748999999999999</v>
      </c>
      <c r="AC49" s="21">
        <f>INDEX('[2]Cross-Section Database'!$C$2:$V$2928,MATCH(Y49,'[2]Cross-Section Database'!$B$2:$B$2928,0),5)</f>
        <v>14.477999999999998</v>
      </c>
      <c r="AD49" s="229">
        <v>1300</v>
      </c>
      <c r="AE49" s="304" t="s">
        <v>498</v>
      </c>
      <c r="AF49" s="21">
        <f>INDEX('[2]Cross-Section Database'!$C$2:$V$2928,MATCH(AE49,'[2]Cross-Section Database'!$B$2:$B$2928,0),3)</f>
        <v>259.08</v>
      </c>
      <c r="AG49" s="21">
        <f>INDEX('[2]Cross-Section Database'!$C$2:$V$2928,MATCH(AE49,'[2]Cross-Section Database'!$B$2:$B$2928,0),4)</f>
        <v>146.04999999999998</v>
      </c>
      <c r="AH49" s="21">
        <f>INDEX('[2]Cross-Section Database'!$C$2:$V$2928,MATCH(AE49,'[2]Cross-Section Database'!$B$2:$B$2928,0),6)</f>
        <v>9.1439999999999984</v>
      </c>
      <c r="AI49" s="21">
        <f>INDEX('[2]Cross-Section Database'!$C$2:$V$2928,MATCH(AE49,'[2]Cross-Section Database'!$B$2:$B$2928,0),5)</f>
        <v>6.0959999999999992</v>
      </c>
      <c r="AJ49" s="276">
        <v>1100</v>
      </c>
      <c r="AK49" s="21">
        <f>INDEX('[2]Cross-Section Database'!$C$2:$V$3928,MATCH(AE49,'[2]Cross-Section Database'!$B$2:$B$3928,0),11)</f>
        <v>49115308.220799997</v>
      </c>
      <c r="AL49" s="24">
        <f>INDEX('[2]Cross-Section Database'!$C$2:$V$3928,MATCH(AE49,'[2]Cross-Section Database'!$B$2:$B$3928,0),12)</f>
        <v>426063.66399999999</v>
      </c>
      <c r="AM49" s="21">
        <v>15.9</v>
      </c>
      <c r="AN49" s="21">
        <v>160</v>
      </c>
      <c r="AO49" s="21">
        <v>280</v>
      </c>
      <c r="AP49" s="21">
        <f t="shared" si="12"/>
        <v>10.460000000000008</v>
      </c>
      <c r="AQ49" s="21">
        <f>(AO49-AF49)/2</f>
        <v>10.460000000000008</v>
      </c>
      <c r="AR49" s="304" t="s">
        <v>5845</v>
      </c>
      <c r="AS49" s="164" t="s">
        <v>6174</v>
      </c>
      <c r="AT49" s="164">
        <v>180</v>
      </c>
      <c r="AU49" s="164">
        <v>22</v>
      </c>
      <c r="AV49" s="164">
        <f t="shared" si="11"/>
        <v>303</v>
      </c>
      <c r="AW49" s="21">
        <v>55</v>
      </c>
      <c r="AX49" s="21">
        <f t="shared" si="14"/>
        <v>55</v>
      </c>
      <c r="AY49" s="21">
        <v>60</v>
      </c>
      <c r="AZ49" s="21">
        <v>80</v>
      </c>
      <c r="BA49" s="21">
        <v>110</v>
      </c>
      <c r="BB49" s="15" t="s">
        <v>4444</v>
      </c>
      <c r="BC49" s="164" t="s">
        <v>4497</v>
      </c>
      <c r="BD49" s="164" t="s">
        <v>6250</v>
      </c>
      <c r="BE49" s="164">
        <v>4</v>
      </c>
      <c r="BF49" s="164">
        <v>6</v>
      </c>
      <c r="BG49" s="203" t="s">
        <v>5830</v>
      </c>
      <c r="BH49" s="204" t="s">
        <v>5830</v>
      </c>
      <c r="BI49" s="204" t="s">
        <v>5830</v>
      </c>
      <c r="BJ49" s="204" t="s">
        <v>5830</v>
      </c>
      <c r="BK49" s="204" t="s">
        <v>5830</v>
      </c>
      <c r="BL49" s="204" t="s">
        <v>5830</v>
      </c>
      <c r="BM49" s="204" t="s">
        <v>5830</v>
      </c>
      <c r="BN49" s="204" t="s">
        <v>5830</v>
      </c>
      <c r="BO49" s="203" t="s">
        <v>5830</v>
      </c>
      <c r="BP49" s="204" t="s">
        <v>5830</v>
      </c>
      <c r="BQ49" s="204" t="s">
        <v>5830</v>
      </c>
      <c r="BR49" s="204" t="s">
        <v>5830</v>
      </c>
      <c r="BS49" s="204" t="s">
        <v>5830</v>
      </c>
      <c r="BT49" s="204" t="s">
        <v>5830</v>
      </c>
      <c r="BU49" s="219" t="s">
        <v>5830</v>
      </c>
      <c r="BV49" s="204" t="s">
        <v>5830</v>
      </c>
      <c r="BW49" s="204" t="s">
        <v>5830</v>
      </c>
      <c r="BX49" s="204" t="s">
        <v>5830</v>
      </c>
      <c r="BY49" s="204" t="s">
        <v>5830</v>
      </c>
      <c r="BZ49" s="204" t="s">
        <v>5830</v>
      </c>
      <c r="CA49" s="219" t="s">
        <v>5830</v>
      </c>
      <c r="CB49" s="32" t="s">
        <v>5704</v>
      </c>
      <c r="CC49" s="60">
        <v>300</v>
      </c>
      <c r="CD49" s="32">
        <f t="shared" ref="CD49:CF52" si="15">CC49*1.2</f>
        <v>360</v>
      </c>
      <c r="CE49" s="60">
        <v>450</v>
      </c>
      <c r="CF49" s="32">
        <f t="shared" si="15"/>
        <v>540</v>
      </c>
      <c r="CG49" s="67">
        <v>200000</v>
      </c>
      <c r="CH49" s="304" t="s">
        <v>5704</v>
      </c>
      <c r="CI49" s="60">
        <v>300</v>
      </c>
      <c r="CJ49" s="164">
        <v>363</v>
      </c>
      <c r="CK49" s="60">
        <v>450</v>
      </c>
      <c r="CL49" s="32">
        <f>CK49*1.2</f>
        <v>540</v>
      </c>
      <c r="CM49" s="67">
        <v>200000</v>
      </c>
      <c r="CN49" s="304" t="s">
        <v>5704</v>
      </c>
      <c r="CO49" s="60">
        <v>300</v>
      </c>
      <c r="CP49" s="164">
        <v>285</v>
      </c>
      <c r="CQ49" s="60">
        <v>450</v>
      </c>
      <c r="CR49" s="33">
        <f>CQ49/CO49*CP49</f>
        <v>427.5</v>
      </c>
      <c r="CS49" s="61">
        <v>200000</v>
      </c>
      <c r="CT49" s="208" t="s">
        <v>5830</v>
      </c>
      <c r="CU49" s="209" t="s">
        <v>5830</v>
      </c>
      <c r="CV49" s="209" t="s">
        <v>5830</v>
      </c>
      <c r="CW49" s="210" t="s">
        <v>5830</v>
      </c>
      <c r="CX49" s="208" t="s">
        <v>5830</v>
      </c>
      <c r="CY49" s="209" t="s">
        <v>5830</v>
      </c>
      <c r="CZ49" s="210" t="s">
        <v>5830</v>
      </c>
      <c r="DA49" s="284" t="s">
        <v>5830</v>
      </c>
      <c r="DB49" s="164" t="s">
        <v>4446</v>
      </c>
      <c r="DC49" s="164">
        <v>640</v>
      </c>
      <c r="DD49" s="32">
        <v>730</v>
      </c>
      <c r="DE49" s="164">
        <v>800</v>
      </c>
      <c r="DF49" s="32">
        <v>940</v>
      </c>
      <c r="DG49" s="61">
        <v>200000</v>
      </c>
      <c r="DH49" s="29" t="s">
        <v>15</v>
      </c>
      <c r="DI49" s="32" t="s">
        <v>4464</v>
      </c>
      <c r="DJ49" s="295" t="s">
        <v>4598</v>
      </c>
    </row>
    <row r="50" spans="1:114">
      <c r="A50" s="18">
        <v>45</v>
      </c>
      <c r="B50" s="314"/>
      <c r="C50" s="314"/>
      <c r="D50" s="323"/>
      <c r="E50" s="325"/>
      <c r="F50" s="314"/>
      <c r="G50" s="310"/>
      <c r="H50" s="314"/>
      <c r="I50" s="453" t="s">
        <v>4484</v>
      </c>
      <c r="J50" s="304" t="s">
        <v>4383</v>
      </c>
      <c r="K50" s="32" t="s">
        <v>5830</v>
      </c>
      <c r="L50" s="304" t="s">
        <v>4541</v>
      </c>
      <c r="M50" s="164" t="s">
        <v>4736</v>
      </c>
      <c r="N50" s="18" t="s">
        <v>4539</v>
      </c>
      <c r="O50" s="164" t="s">
        <v>4444</v>
      </c>
      <c r="P50" s="164" t="s">
        <v>4444</v>
      </c>
      <c r="Q50" s="164" t="s">
        <v>6209</v>
      </c>
      <c r="R50" s="32">
        <v>10</v>
      </c>
      <c r="S50" s="164" t="s">
        <v>4444</v>
      </c>
      <c r="T50" s="164" t="s">
        <v>5830</v>
      </c>
      <c r="U50" s="32" t="s">
        <v>4591</v>
      </c>
      <c r="V50" s="73">
        <v>10</v>
      </c>
      <c r="W50" s="232">
        <v>0</v>
      </c>
      <c r="X50" s="143">
        <v>0</v>
      </c>
      <c r="Y50" s="304" t="s">
        <v>508</v>
      </c>
      <c r="Z50" s="21">
        <f>INDEX('[2]Cross-Section Database'!$C$2:$V$2928,MATCH(Y50,'[2]Cross-Section Database'!$B$2:$B$2928,0),3)</f>
        <v>228.6</v>
      </c>
      <c r="AA50" s="21">
        <f>INDEX('[2]Cross-Section Database'!$C$2:$V$2928,MATCH(Y50,'[2]Cross-Section Database'!$B$2:$B$2928,0),4)</f>
        <v>210.31199999999998</v>
      </c>
      <c r="AB50" s="21">
        <f>INDEX('[2]Cross-Section Database'!$C$2:$V$2928,MATCH(Y50,'[2]Cross-Section Database'!$B$2:$B$2928,0),6)</f>
        <v>23.748999999999999</v>
      </c>
      <c r="AC50" s="21">
        <f>INDEX('[2]Cross-Section Database'!$C$2:$V$2928,MATCH(Y50,'[2]Cross-Section Database'!$B$2:$B$2928,0),5)</f>
        <v>14.477999999999998</v>
      </c>
      <c r="AD50" s="229">
        <v>1300</v>
      </c>
      <c r="AE50" s="304" t="s">
        <v>498</v>
      </c>
      <c r="AF50" s="21">
        <f>INDEX('[2]Cross-Section Database'!$C$2:$V$2928,MATCH(AE50,'[2]Cross-Section Database'!$B$2:$B$2928,0),3)</f>
        <v>259.08</v>
      </c>
      <c r="AG50" s="21">
        <f>INDEX('[2]Cross-Section Database'!$C$2:$V$2928,MATCH(AE50,'[2]Cross-Section Database'!$B$2:$B$2928,0),4)</f>
        <v>146.04999999999998</v>
      </c>
      <c r="AH50" s="21">
        <f>INDEX('[2]Cross-Section Database'!$C$2:$V$2928,MATCH(AE50,'[2]Cross-Section Database'!$B$2:$B$2928,0),6)</f>
        <v>9.1439999999999984</v>
      </c>
      <c r="AI50" s="21">
        <f>INDEX('[2]Cross-Section Database'!$C$2:$V$2928,MATCH(AE50,'[2]Cross-Section Database'!$B$2:$B$2928,0),5)</f>
        <v>6.0959999999999992</v>
      </c>
      <c r="AJ50" s="276">
        <v>1100</v>
      </c>
      <c r="AK50" s="21">
        <f>INDEX('[2]Cross-Section Database'!$C$2:$V$3928,MATCH(AE50,'[2]Cross-Section Database'!$B$2:$B$3928,0),11)</f>
        <v>49115308.220799997</v>
      </c>
      <c r="AL50" s="24">
        <f>INDEX('[2]Cross-Section Database'!$C$2:$V$3928,MATCH(AE50,'[2]Cross-Section Database'!$B$2:$B$3928,0),12)</f>
        <v>426063.66399999999</v>
      </c>
      <c r="AM50" s="21">
        <v>19.100000000000001</v>
      </c>
      <c r="AN50" s="21">
        <v>160</v>
      </c>
      <c r="AO50" s="21">
        <v>280</v>
      </c>
      <c r="AP50" s="21">
        <f t="shared" si="12"/>
        <v>10.460000000000008</v>
      </c>
      <c r="AQ50" s="21">
        <f>(AO50-AF50)/2</f>
        <v>10.460000000000008</v>
      </c>
      <c r="AR50" s="304" t="s">
        <v>5845</v>
      </c>
      <c r="AS50" s="164" t="s">
        <v>6174</v>
      </c>
      <c r="AT50" s="164">
        <v>185</v>
      </c>
      <c r="AU50" s="164">
        <v>22</v>
      </c>
      <c r="AV50" s="164">
        <f t="shared" si="11"/>
        <v>303</v>
      </c>
      <c r="AW50" s="21">
        <v>55</v>
      </c>
      <c r="AX50" s="21">
        <f t="shared" si="14"/>
        <v>55</v>
      </c>
      <c r="AY50" s="21">
        <v>60</v>
      </c>
      <c r="AZ50" s="21">
        <v>80</v>
      </c>
      <c r="BA50" s="21">
        <v>110</v>
      </c>
      <c r="BB50" s="15" t="s">
        <v>4444</v>
      </c>
      <c r="BC50" s="164" t="s">
        <v>4497</v>
      </c>
      <c r="BD50" s="164" t="s">
        <v>6250</v>
      </c>
      <c r="BE50" s="164">
        <v>4</v>
      </c>
      <c r="BF50" s="164">
        <v>6</v>
      </c>
      <c r="BG50" s="203" t="s">
        <v>5830</v>
      </c>
      <c r="BH50" s="204" t="s">
        <v>5830</v>
      </c>
      <c r="BI50" s="204" t="s">
        <v>5830</v>
      </c>
      <c r="BJ50" s="204" t="s">
        <v>5830</v>
      </c>
      <c r="BK50" s="204" t="s">
        <v>5830</v>
      </c>
      <c r="BL50" s="204" t="s">
        <v>5830</v>
      </c>
      <c r="BM50" s="204" t="s">
        <v>5830</v>
      </c>
      <c r="BN50" s="204" t="s">
        <v>5830</v>
      </c>
      <c r="BO50" s="203" t="s">
        <v>5830</v>
      </c>
      <c r="BP50" s="204" t="s">
        <v>5830</v>
      </c>
      <c r="BQ50" s="204" t="s">
        <v>5830</v>
      </c>
      <c r="BR50" s="204" t="s">
        <v>5830</v>
      </c>
      <c r="BS50" s="204" t="s">
        <v>5830</v>
      </c>
      <c r="BT50" s="204" t="s">
        <v>5830</v>
      </c>
      <c r="BU50" s="219" t="s">
        <v>5830</v>
      </c>
      <c r="BV50" s="204" t="s">
        <v>5830</v>
      </c>
      <c r="BW50" s="204" t="s">
        <v>5830</v>
      </c>
      <c r="BX50" s="204" t="s">
        <v>5830</v>
      </c>
      <c r="BY50" s="204" t="s">
        <v>5830</v>
      </c>
      <c r="BZ50" s="204" t="s">
        <v>5830</v>
      </c>
      <c r="CA50" s="219" t="s">
        <v>5830</v>
      </c>
      <c r="CB50" s="32" t="s">
        <v>5704</v>
      </c>
      <c r="CC50" s="60">
        <v>300</v>
      </c>
      <c r="CD50" s="32">
        <f t="shared" si="15"/>
        <v>360</v>
      </c>
      <c r="CE50" s="60">
        <v>450</v>
      </c>
      <c r="CF50" s="32">
        <f t="shared" si="15"/>
        <v>540</v>
      </c>
      <c r="CG50" s="67">
        <v>200000</v>
      </c>
      <c r="CH50" s="304" t="s">
        <v>5704</v>
      </c>
      <c r="CI50" s="60">
        <v>300</v>
      </c>
      <c r="CJ50" s="164">
        <v>363</v>
      </c>
      <c r="CK50" s="60">
        <v>450</v>
      </c>
      <c r="CL50" s="32">
        <f>CK50*1.2</f>
        <v>540</v>
      </c>
      <c r="CM50" s="67">
        <v>200000</v>
      </c>
      <c r="CN50" s="304" t="s">
        <v>5704</v>
      </c>
      <c r="CO50" s="60">
        <v>300</v>
      </c>
      <c r="CP50" s="164">
        <v>259</v>
      </c>
      <c r="CQ50" s="60">
        <v>450</v>
      </c>
      <c r="CR50" s="33">
        <f>CQ50/CO50*CP50</f>
        <v>388.5</v>
      </c>
      <c r="CS50" s="61">
        <v>200000</v>
      </c>
      <c r="CT50" s="208" t="s">
        <v>5830</v>
      </c>
      <c r="CU50" s="209" t="s">
        <v>5830</v>
      </c>
      <c r="CV50" s="209" t="s">
        <v>5830</v>
      </c>
      <c r="CW50" s="210" t="s">
        <v>5830</v>
      </c>
      <c r="CX50" s="208" t="s">
        <v>5830</v>
      </c>
      <c r="CY50" s="209" t="s">
        <v>5830</v>
      </c>
      <c r="CZ50" s="210" t="s">
        <v>5830</v>
      </c>
      <c r="DA50" s="284" t="s">
        <v>5830</v>
      </c>
      <c r="DB50" s="164" t="s">
        <v>4446</v>
      </c>
      <c r="DC50" s="164">
        <v>640</v>
      </c>
      <c r="DD50" s="32">
        <v>730</v>
      </c>
      <c r="DE50" s="164">
        <v>800</v>
      </c>
      <c r="DF50" s="32">
        <v>940</v>
      </c>
      <c r="DG50" s="61">
        <v>200000</v>
      </c>
      <c r="DH50" s="29" t="s">
        <v>15</v>
      </c>
      <c r="DI50" s="32" t="s">
        <v>4464</v>
      </c>
      <c r="DJ50" s="295" t="s">
        <v>4598</v>
      </c>
    </row>
    <row r="51" spans="1:114">
      <c r="A51" s="18">
        <v>46</v>
      </c>
      <c r="B51" s="314"/>
      <c r="C51" s="314"/>
      <c r="D51" s="323"/>
      <c r="E51" s="325"/>
      <c r="F51" s="314"/>
      <c r="G51" s="310"/>
      <c r="H51" s="314"/>
      <c r="I51" s="453" t="s">
        <v>4485</v>
      </c>
      <c r="J51" s="304" t="s">
        <v>4383</v>
      </c>
      <c r="K51" s="32" t="s">
        <v>5830</v>
      </c>
      <c r="L51" s="304" t="s">
        <v>4541</v>
      </c>
      <c r="M51" s="164" t="s">
        <v>4736</v>
      </c>
      <c r="N51" s="18" t="s">
        <v>4539</v>
      </c>
      <c r="O51" s="164" t="s">
        <v>4444</v>
      </c>
      <c r="P51" s="164" t="s">
        <v>4444</v>
      </c>
      <c r="Q51" s="164" t="s">
        <v>6209</v>
      </c>
      <c r="R51" s="32">
        <v>10</v>
      </c>
      <c r="S51" s="164" t="s">
        <v>4444</v>
      </c>
      <c r="T51" s="164" t="s">
        <v>5830</v>
      </c>
      <c r="U51" s="32" t="s">
        <v>4591</v>
      </c>
      <c r="V51" s="73">
        <v>10</v>
      </c>
      <c r="W51" s="232">
        <v>0</v>
      </c>
      <c r="X51" s="143">
        <v>0</v>
      </c>
      <c r="Y51" s="304" t="s">
        <v>508</v>
      </c>
      <c r="Z51" s="21">
        <f>INDEX('[2]Cross-Section Database'!$C$2:$V$2928,MATCH(Y51,'[2]Cross-Section Database'!$B$2:$B$2928,0),3)</f>
        <v>228.6</v>
      </c>
      <c r="AA51" s="21">
        <f>INDEX('[2]Cross-Section Database'!$C$2:$V$2928,MATCH(Y51,'[2]Cross-Section Database'!$B$2:$B$2928,0),4)</f>
        <v>210.31199999999998</v>
      </c>
      <c r="AB51" s="21">
        <f>INDEX('[2]Cross-Section Database'!$C$2:$V$2928,MATCH(Y51,'[2]Cross-Section Database'!$B$2:$B$2928,0),6)</f>
        <v>23.748999999999999</v>
      </c>
      <c r="AC51" s="21">
        <f>INDEX('[2]Cross-Section Database'!$C$2:$V$2928,MATCH(Y51,'[2]Cross-Section Database'!$B$2:$B$2928,0),5)</f>
        <v>14.477999999999998</v>
      </c>
      <c r="AD51" s="229">
        <v>1300</v>
      </c>
      <c r="AE51" s="304" t="s">
        <v>498</v>
      </c>
      <c r="AF51" s="21">
        <f>INDEX('[2]Cross-Section Database'!$C$2:$V$2928,MATCH(AE51,'[2]Cross-Section Database'!$B$2:$B$2928,0),3)</f>
        <v>259.08</v>
      </c>
      <c r="AG51" s="21">
        <f>INDEX('[2]Cross-Section Database'!$C$2:$V$2928,MATCH(AE51,'[2]Cross-Section Database'!$B$2:$B$2928,0),4)</f>
        <v>146.04999999999998</v>
      </c>
      <c r="AH51" s="21">
        <f>INDEX('[2]Cross-Section Database'!$C$2:$V$2928,MATCH(AE51,'[2]Cross-Section Database'!$B$2:$B$2928,0),6)</f>
        <v>9.1439999999999984</v>
      </c>
      <c r="AI51" s="21">
        <f>INDEX('[2]Cross-Section Database'!$C$2:$V$2928,MATCH(AE51,'[2]Cross-Section Database'!$B$2:$B$2928,0),5)</f>
        <v>6.0959999999999992</v>
      </c>
      <c r="AJ51" s="276">
        <v>1100</v>
      </c>
      <c r="AK51" s="21">
        <f>INDEX('[2]Cross-Section Database'!$C$2:$V$3928,MATCH(AE51,'[2]Cross-Section Database'!$B$2:$B$3928,0),11)</f>
        <v>49115308.220799997</v>
      </c>
      <c r="AL51" s="24">
        <f>INDEX('[2]Cross-Section Database'!$C$2:$V$3928,MATCH(AE51,'[2]Cross-Section Database'!$B$2:$B$3928,0),12)</f>
        <v>426063.66399999999</v>
      </c>
      <c r="AM51" s="21">
        <v>22.2</v>
      </c>
      <c r="AN51" s="21">
        <v>160</v>
      </c>
      <c r="AO51" s="21">
        <v>280</v>
      </c>
      <c r="AP51" s="21">
        <f t="shared" si="12"/>
        <v>10.460000000000008</v>
      </c>
      <c r="AQ51" s="21">
        <f>(AO51-AF51)/2</f>
        <v>10.460000000000008</v>
      </c>
      <c r="AR51" s="304" t="s">
        <v>5845</v>
      </c>
      <c r="AS51" s="164" t="s">
        <v>6174</v>
      </c>
      <c r="AT51" s="164">
        <v>184</v>
      </c>
      <c r="AU51" s="164">
        <v>22</v>
      </c>
      <c r="AV51" s="164">
        <f t="shared" si="11"/>
        <v>303</v>
      </c>
      <c r="AW51" s="21">
        <v>55</v>
      </c>
      <c r="AX51" s="21">
        <f t="shared" si="14"/>
        <v>55</v>
      </c>
      <c r="AY51" s="21">
        <v>60</v>
      </c>
      <c r="AZ51" s="21">
        <v>80</v>
      </c>
      <c r="BA51" s="21">
        <v>110</v>
      </c>
      <c r="BB51" s="15" t="s">
        <v>4444</v>
      </c>
      <c r="BC51" s="164" t="s">
        <v>4497</v>
      </c>
      <c r="BD51" s="164" t="s">
        <v>6250</v>
      </c>
      <c r="BE51" s="164">
        <v>4</v>
      </c>
      <c r="BF51" s="164">
        <v>6</v>
      </c>
      <c r="BG51" s="203" t="s">
        <v>5830</v>
      </c>
      <c r="BH51" s="204" t="s">
        <v>5830</v>
      </c>
      <c r="BI51" s="204" t="s">
        <v>5830</v>
      </c>
      <c r="BJ51" s="204" t="s">
        <v>5830</v>
      </c>
      <c r="BK51" s="204" t="s">
        <v>5830</v>
      </c>
      <c r="BL51" s="204" t="s">
        <v>5830</v>
      </c>
      <c r="BM51" s="204" t="s">
        <v>5830</v>
      </c>
      <c r="BN51" s="204" t="s">
        <v>5830</v>
      </c>
      <c r="BO51" s="203" t="s">
        <v>5830</v>
      </c>
      <c r="BP51" s="204" t="s">
        <v>5830</v>
      </c>
      <c r="BQ51" s="204" t="s">
        <v>5830</v>
      </c>
      <c r="BR51" s="204" t="s">
        <v>5830</v>
      </c>
      <c r="BS51" s="204" t="s">
        <v>5830</v>
      </c>
      <c r="BT51" s="204" t="s">
        <v>5830</v>
      </c>
      <c r="BU51" s="219" t="s">
        <v>5830</v>
      </c>
      <c r="BV51" s="204" t="s">
        <v>5830</v>
      </c>
      <c r="BW51" s="204" t="s">
        <v>5830</v>
      </c>
      <c r="BX51" s="204" t="s">
        <v>5830</v>
      </c>
      <c r="BY51" s="204" t="s">
        <v>5830</v>
      </c>
      <c r="BZ51" s="204" t="s">
        <v>5830</v>
      </c>
      <c r="CA51" s="219" t="s">
        <v>5830</v>
      </c>
      <c r="CB51" s="32" t="s">
        <v>5704</v>
      </c>
      <c r="CC51" s="60">
        <v>300</v>
      </c>
      <c r="CD51" s="32">
        <f t="shared" si="15"/>
        <v>360</v>
      </c>
      <c r="CE51" s="60">
        <v>450</v>
      </c>
      <c r="CF51" s="32">
        <f t="shared" si="15"/>
        <v>540</v>
      </c>
      <c r="CG51" s="67">
        <v>200000</v>
      </c>
      <c r="CH51" s="304" t="s">
        <v>5704</v>
      </c>
      <c r="CI51" s="60">
        <v>300</v>
      </c>
      <c r="CJ51" s="164">
        <v>363</v>
      </c>
      <c r="CK51" s="60">
        <v>450</v>
      </c>
      <c r="CL51" s="32">
        <f>CK51*1.2</f>
        <v>540</v>
      </c>
      <c r="CM51" s="67">
        <v>200000</v>
      </c>
      <c r="CN51" s="304" t="s">
        <v>5704</v>
      </c>
      <c r="CO51" s="60">
        <v>300</v>
      </c>
      <c r="CP51" s="164">
        <v>264</v>
      </c>
      <c r="CQ51" s="60">
        <v>450</v>
      </c>
      <c r="CR51" s="32">
        <f>CQ51/CO51*CP51</f>
        <v>396</v>
      </c>
      <c r="CS51" s="61">
        <v>200000</v>
      </c>
      <c r="CT51" s="208" t="s">
        <v>5830</v>
      </c>
      <c r="CU51" s="209" t="s">
        <v>5830</v>
      </c>
      <c r="CV51" s="209" t="s">
        <v>5830</v>
      </c>
      <c r="CW51" s="210" t="s">
        <v>5830</v>
      </c>
      <c r="CX51" s="208" t="s">
        <v>5830</v>
      </c>
      <c r="CY51" s="209" t="s">
        <v>5830</v>
      </c>
      <c r="CZ51" s="210" t="s">
        <v>5830</v>
      </c>
      <c r="DA51" s="284" t="s">
        <v>5830</v>
      </c>
      <c r="DB51" s="164" t="s">
        <v>4446</v>
      </c>
      <c r="DC51" s="164">
        <v>640</v>
      </c>
      <c r="DD51" s="32">
        <v>730</v>
      </c>
      <c r="DE51" s="164">
        <v>800</v>
      </c>
      <c r="DF51" s="32">
        <v>940</v>
      </c>
      <c r="DG51" s="61">
        <v>200000</v>
      </c>
      <c r="DH51" s="29" t="s">
        <v>4605</v>
      </c>
      <c r="DI51" s="32" t="s">
        <v>4464</v>
      </c>
      <c r="DJ51" s="295" t="s">
        <v>4598</v>
      </c>
    </row>
    <row r="52" spans="1:114" ht="16.2" thickBot="1">
      <c r="A52" s="14">
        <v>47</v>
      </c>
      <c r="B52" s="315"/>
      <c r="C52" s="315"/>
      <c r="D52" s="343"/>
      <c r="E52" s="344"/>
      <c r="F52" s="315"/>
      <c r="G52" s="342"/>
      <c r="H52" s="315"/>
      <c r="I52" s="247" t="s">
        <v>4486</v>
      </c>
      <c r="J52" s="144" t="s">
        <v>4383</v>
      </c>
      <c r="K52" s="34" t="s">
        <v>5830</v>
      </c>
      <c r="L52" s="144" t="s">
        <v>4541</v>
      </c>
      <c r="M52" s="165" t="s">
        <v>4736</v>
      </c>
      <c r="N52" s="14" t="s">
        <v>4539</v>
      </c>
      <c r="O52" s="165" t="s">
        <v>4444</v>
      </c>
      <c r="P52" s="165" t="s">
        <v>4444</v>
      </c>
      <c r="Q52" s="165" t="s">
        <v>6209</v>
      </c>
      <c r="R52" s="34">
        <v>10</v>
      </c>
      <c r="S52" s="165" t="s">
        <v>4444</v>
      </c>
      <c r="T52" s="165" t="s">
        <v>5830</v>
      </c>
      <c r="U52" s="34" t="s">
        <v>4591</v>
      </c>
      <c r="V52" s="119">
        <v>10</v>
      </c>
      <c r="W52" s="234">
        <v>0</v>
      </c>
      <c r="X52" s="157">
        <v>0</v>
      </c>
      <c r="Y52" s="304" t="s">
        <v>508</v>
      </c>
      <c r="Z52" s="21">
        <f>INDEX('[2]Cross-Section Database'!$C$2:$V$2928,MATCH(Y52,'[2]Cross-Section Database'!$B$2:$B$2928,0),3)</f>
        <v>228.6</v>
      </c>
      <c r="AA52" s="21">
        <f>INDEX('[2]Cross-Section Database'!$C$2:$V$2928,MATCH(Y52,'[2]Cross-Section Database'!$B$2:$B$2928,0),4)</f>
        <v>210.31199999999998</v>
      </c>
      <c r="AB52" s="21">
        <f>INDEX('[2]Cross-Section Database'!$C$2:$V$2928,MATCH(Y52,'[2]Cross-Section Database'!$B$2:$B$2928,0),6)</f>
        <v>23.748999999999999</v>
      </c>
      <c r="AC52" s="21">
        <f>INDEX('[2]Cross-Section Database'!$C$2:$V$2928,MATCH(Y52,'[2]Cross-Section Database'!$B$2:$B$2928,0),5)</f>
        <v>14.477999999999998</v>
      </c>
      <c r="AD52" s="229">
        <v>1300</v>
      </c>
      <c r="AE52" s="144" t="s">
        <v>498</v>
      </c>
      <c r="AF52" s="23">
        <f>INDEX('[2]Cross-Section Database'!$C$2:$V$2928,MATCH(AE52,'[2]Cross-Section Database'!$B$2:$B$2928,0),3)</f>
        <v>259.08</v>
      </c>
      <c r="AG52" s="23">
        <f>INDEX('[2]Cross-Section Database'!$C$2:$V$2928,MATCH(AE52,'[2]Cross-Section Database'!$B$2:$B$2928,0),4)</f>
        <v>146.04999999999998</v>
      </c>
      <c r="AH52" s="23">
        <f>INDEX('[2]Cross-Section Database'!$C$2:$V$2928,MATCH(AE52,'[2]Cross-Section Database'!$B$2:$B$2928,0),6)</f>
        <v>9.1439999999999984</v>
      </c>
      <c r="AI52" s="23">
        <f>INDEX('[2]Cross-Section Database'!$C$2:$V$2928,MATCH(AE52,'[2]Cross-Section Database'!$B$2:$B$2928,0),5)</f>
        <v>6.0959999999999992</v>
      </c>
      <c r="AJ52" s="277">
        <v>1100</v>
      </c>
      <c r="AK52" s="23">
        <f>INDEX('[2]Cross-Section Database'!$C$2:$V$3928,MATCH(AE52,'[2]Cross-Section Database'!$B$2:$B$3928,0),11)</f>
        <v>49115308.220799997</v>
      </c>
      <c r="AL52" s="25">
        <f>INDEX('[2]Cross-Section Database'!$C$2:$V$3928,MATCH(AE52,'[2]Cross-Section Database'!$B$2:$B$3928,0),12)</f>
        <v>426063.66399999999</v>
      </c>
      <c r="AM52" s="23">
        <v>25.4</v>
      </c>
      <c r="AN52" s="23">
        <v>160</v>
      </c>
      <c r="AO52" s="23">
        <v>280</v>
      </c>
      <c r="AP52" s="23">
        <f t="shared" si="12"/>
        <v>10.460000000000008</v>
      </c>
      <c r="AQ52" s="23">
        <f>(AO52-AF52)/2</f>
        <v>10.460000000000008</v>
      </c>
      <c r="AR52" s="144" t="s">
        <v>5845</v>
      </c>
      <c r="AS52" s="165" t="s">
        <v>6174</v>
      </c>
      <c r="AT52" s="165">
        <v>180</v>
      </c>
      <c r="AU52" s="165">
        <v>22</v>
      </c>
      <c r="AV52" s="165">
        <f t="shared" si="11"/>
        <v>303</v>
      </c>
      <c r="AW52" s="23">
        <v>55</v>
      </c>
      <c r="AX52" s="23">
        <f t="shared" si="14"/>
        <v>55</v>
      </c>
      <c r="AY52" s="23">
        <v>60</v>
      </c>
      <c r="AZ52" s="23">
        <v>80</v>
      </c>
      <c r="BA52" s="23">
        <v>110</v>
      </c>
      <c r="BB52" s="19" t="s">
        <v>4444</v>
      </c>
      <c r="BC52" s="165" t="s">
        <v>4497</v>
      </c>
      <c r="BD52" s="165" t="s">
        <v>6250</v>
      </c>
      <c r="BE52" s="165">
        <v>4</v>
      </c>
      <c r="BF52" s="165">
        <v>6</v>
      </c>
      <c r="BG52" s="198" t="s">
        <v>5830</v>
      </c>
      <c r="BH52" s="199" t="s">
        <v>5830</v>
      </c>
      <c r="BI52" s="199" t="s">
        <v>5830</v>
      </c>
      <c r="BJ52" s="199" t="s">
        <v>5830</v>
      </c>
      <c r="BK52" s="199" t="s">
        <v>5830</v>
      </c>
      <c r="BL52" s="199" t="s">
        <v>5830</v>
      </c>
      <c r="BM52" s="199" t="s">
        <v>5830</v>
      </c>
      <c r="BN52" s="199" t="s">
        <v>5830</v>
      </c>
      <c r="BO52" s="198" t="s">
        <v>5830</v>
      </c>
      <c r="BP52" s="199" t="s">
        <v>5830</v>
      </c>
      <c r="BQ52" s="199" t="s">
        <v>5830</v>
      </c>
      <c r="BR52" s="199" t="s">
        <v>5830</v>
      </c>
      <c r="BS52" s="199" t="s">
        <v>5830</v>
      </c>
      <c r="BT52" s="199" t="s">
        <v>5830</v>
      </c>
      <c r="BU52" s="221" t="s">
        <v>5830</v>
      </c>
      <c r="BV52" s="199" t="s">
        <v>5830</v>
      </c>
      <c r="BW52" s="199" t="s">
        <v>5830</v>
      </c>
      <c r="BX52" s="199" t="s">
        <v>5830</v>
      </c>
      <c r="BY52" s="199" t="s">
        <v>5830</v>
      </c>
      <c r="BZ52" s="199" t="s">
        <v>5830</v>
      </c>
      <c r="CA52" s="221" t="s">
        <v>5830</v>
      </c>
      <c r="CB52" s="34" t="s">
        <v>5704</v>
      </c>
      <c r="CC52" s="87">
        <v>300</v>
      </c>
      <c r="CD52" s="34">
        <f t="shared" si="15"/>
        <v>360</v>
      </c>
      <c r="CE52" s="87">
        <v>450</v>
      </c>
      <c r="CF52" s="34">
        <f t="shared" si="15"/>
        <v>540</v>
      </c>
      <c r="CG52" s="70">
        <v>200000</v>
      </c>
      <c r="CH52" s="144" t="s">
        <v>5704</v>
      </c>
      <c r="CI52" s="87">
        <v>300</v>
      </c>
      <c r="CJ52" s="165">
        <v>363</v>
      </c>
      <c r="CK52" s="87">
        <v>450</v>
      </c>
      <c r="CL52" s="34">
        <f>CK52*1.2</f>
        <v>540</v>
      </c>
      <c r="CM52" s="70">
        <v>200000</v>
      </c>
      <c r="CN52" s="144" t="s">
        <v>5704</v>
      </c>
      <c r="CO52" s="87">
        <v>300</v>
      </c>
      <c r="CP52" s="165">
        <v>264</v>
      </c>
      <c r="CQ52" s="87">
        <v>450</v>
      </c>
      <c r="CR52" s="34">
        <f>CQ52/CO52*CP52</f>
        <v>396</v>
      </c>
      <c r="CS52" s="77">
        <v>200000</v>
      </c>
      <c r="CT52" s="211" t="s">
        <v>5830</v>
      </c>
      <c r="CU52" s="212" t="s">
        <v>5830</v>
      </c>
      <c r="CV52" s="212" t="s">
        <v>5830</v>
      </c>
      <c r="CW52" s="213" t="s">
        <v>5830</v>
      </c>
      <c r="CX52" s="211" t="s">
        <v>5830</v>
      </c>
      <c r="CY52" s="212" t="s">
        <v>5830</v>
      </c>
      <c r="CZ52" s="213" t="s">
        <v>5830</v>
      </c>
      <c r="DA52" s="285" t="s">
        <v>5830</v>
      </c>
      <c r="DB52" s="165" t="s">
        <v>4446</v>
      </c>
      <c r="DC52" s="165">
        <v>640</v>
      </c>
      <c r="DD52" s="34">
        <v>730</v>
      </c>
      <c r="DE52" s="165">
        <v>800</v>
      </c>
      <c r="DF52" s="34">
        <v>940</v>
      </c>
      <c r="DG52" s="77">
        <v>200000</v>
      </c>
      <c r="DH52" s="27" t="s">
        <v>15</v>
      </c>
      <c r="DI52" s="34" t="s">
        <v>4464</v>
      </c>
      <c r="DJ52" s="296" t="s">
        <v>4598</v>
      </c>
    </row>
    <row r="53" spans="1:114" ht="16.2" thickBot="1">
      <c r="A53" s="18">
        <v>48</v>
      </c>
      <c r="B53" s="292">
        <v>5</v>
      </c>
      <c r="C53" s="292">
        <v>1981</v>
      </c>
      <c r="D53" s="298" t="s">
        <v>4542</v>
      </c>
      <c r="E53" s="298" t="s">
        <v>4904</v>
      </c>
      <c r="F53" s="292">
        <v>1</v>
      </c>
      <c r="G53" s="292" t="s">
        <v>5939</v>
      </c>
      <c r="H53" s="292" t="s">
        <v>5938</v>
      </c>
      <c r="I53" s="453" t="s">
        <v>4543</v>
      </c>
      <c r="J53" s="304" t="s">
        <v>4383</v>
      </c>
      <c r="K53" s="109" t="s">
        <v>5830</v>
      </c>
      <c r="L53" s="108" t="s">
        <v>4541</v>
      </c>
      <c r="M53" s="30" t="s">
        <v>4736</v>
      </c>
      <c r="N53" s="18" t="s">
        <v>4539</v>
      </c>
      <c r="O53" s="9" t="s">
        <v>4444</v>
      </c>
      <c r="P53" s="109" t="s">
        <v>4444</v>
      </c>
      <c r="Q53" s="109" t="s">
        <v>4444</v>
      </c>
      <c r="R53" s="109" t="s">
        <v>5830</v>
      </c>
      <c r="S53" s="109" t="s">
        <v>4444</v>
      </c>
      <c r="T53" s="109" t="s">
        <v>5830</v>
      </c>
      <c r="U53" s="114" t="s">
        <v>4591</v>
      </c>
      <c r="V53" s="274">
        <v>10</v>
      </c>
      <c r="W53" s="232">
        <v>0</v>
      </c>
      <c r="X53" s="143">
        <v>0</v>
      </c>
      <c r="Y53" s="9" t="s">
        <v>4352</v>
      </c>
      <c r="Z53" s="111">
        <f>INDEX('[2]Cross-Section Database'!$C$2:$V$2928,MATCH(Y53,'[2]Cross-Section Database'!$B$2:$B$2928,0),3)</f>
        <v>307.89999999999998</v>
      </c>
      <c r="AA53" s="111">
        <f>INDEX('[2]Cross-Section Database'!$C$2:$V$2928,MATCH(Y53,'[2]Cross-Section Database'!$B$2:$B$2928,0),4)</f>
        <v>305.3</v>
      </c>
      <c r="AB53" s="111">
        <f>INDEX('[2]Cross-Section Database'!$C$2:$V$2928,MATCH(Y53,'[2]Cross-Section Database'!$B$2:$B$2928,0),6)</f>
        <v>15.4</v>
      </c>
      <c r="AC53" s="111">
        <f>INDEX('[2]Cross-Section Database'!$C$2:$V$2928,MATCH(Y53,'[2]Cross-Section Database'!$B$2:$B$2928,0),5)</f>
        <v>9.9</v>
      </c>
      <c r="AD53" s="227">
        <v>1200</v>
      </c>
      <c r="AE53" s="304" t="s">
        <v>4240</v>
      </c>
      <c r="AF53" s="21">
        <f>INDEX('[2]Cross-Section Database'!$C$2:$V$2928,MATCH(AE53,'[2]Cross-Section Database'!$B$2:$B$2928,0),3)</f>
        <v>457</v>
      </c>
      <c r="AG53" s="20">
        <f>INDEX('[2]Cross-Section Database'!$C$2:$V$2928,MATCH(AE53,'[2]Cross-Section Database'!$B$2:$B$2928,0),4)</f>
        <v>190.4</v>
      </c>
      <c r="AH53" s="20">
        <f>INDEX('[2]Cross-Section Database'!$C$2:$V$2928,MATCH(AE53,'[2]Cross-Section Database'!$B$2:$B$2928,0),6)</f>
        <v>14.5</v>
      </c>
      <c r="AI53" s="21">
        <f>INDEX('[2]Cross-Section Database'!$C$2:$V$2928,MATCH(AE53,'[2]Cross-Section Database'!$B$2:$B$2928,0),5)</f>
        <v>9</v>
      </c>
      <c r="AJ53" s="254">
        <v>1200</v>
      </c>
      <c r="AK53" s="38">
        <f>INDEX('[2]Cross-Section Database'!$C$2:$V$3928,MATCH(AE53,'[2]Cross-Section Database'!$B$2:$B$3928,0),11)</f>
        <v>333200000</v>
      </c>
      <c r="AL53" s="24">
        <f>INDEX('[2]Cross-Section Database'!$C$2:$V$3928,MATCH(AE53,'[2]Cross-Section Database'!$B$2:$B$3928,0),12)</f>
        <v>1653000</v>
      </c>
      <c r="AM53" s="21">
        <v>25</v>
      </c>
      <c r="AN53" s="21">
        <v>200</v>
      </c>
      <c r="AO53" s="21">
        <v>400</v>
      </c>
      <c r="AP53" s="21">
        <v>0</v>
      </c>
      <c r="AQ53" s="21">
        <v>0</v>
      </c>
      <c r="AR53" s="304" t="s">
        <v>5845</v>
      </c>
      <c r="AS53" s="164" t="s">
        <v>4531</v>
      </c>
      <c r="AT53" s="164" t="s">
        <v>6174</v>
      </c>
      <c r="AU53" s="164">
        <v>20</v>
      </c>
      <c r="AV53" s="164">
        <f t="shared" si="11"/>
        <v>245</v>
      </c>
      <c r="AW53" s="21">
        <v>50</v>
      </c>
      <c r="AX53" s="21">
        <f t="shared" si="14"/>
        <v>50</v>
      </c>
      <c r="AY53" s="21">
        <v>75</v>
      </c>
      <c r="AZ53" s="21">
        <v>140</v>
      </c>
      <c r="BA53" s="21">
        <v>0</v>
      </c>
      <c r="BB53" s="15" t="s">
        <v>4444</v>
      </c>
      <c r="BC53" s="164" t="s">
        <v>4497</v>
      </c>
      <c r="BD53" s="164" t="s">
        <v>4497</v>
      </c>
      <c r="BE53" s="164">
        <v>4</v>
      </c>
      <c r="BF53" s="164">
        <v>10</v>
      </c>
      <c r="BG53" s="203" t="s">
        <v>5830</v>
      </c>
      <c r="BH53" s="204" t="s">
        <v>5830</v>
      </c>
      <c r="BI53" s="204" t="s">
        <v>5830</v>
      </c>
      <c r="BJ53" s="204" t="s">
        <v>5830</v>
      </c>
      <c r="BK53" s="204" t="s">
        <v>5830</v>
      </c>
      <c r="BL53" s="204" t="s">
        <v>5830</v>
      </c>
      <c r="BM53" s="204" t="s">
        <v>5830</v>
      </c>
      <c r="BN53" s="204" t="s">
        <v>5830</v>
      </c>
      <c r="BO53" s="203" t="s">
        <v>5830</v>
      </c>
      <c r="BP53" s="204" t="s">
        <v>5830</v>
      </c>
      <c r="BQ53" s="204" t="s">
        <v>5830</v>
      </c>
      <c r="BR53" s="204" t="s">
        <v>5830</v>
      </c>
      <c r="BS53" s="204" t="s">
        <v>5830</v>
      </c>
      <c r="BT53" s="204" t="s">
        <v>5830</v>
      </c>
      <c r="BU53" s="219" t="s">
        <v>5830</v>
      </c>
      <c r="BV53" s="204" t="s">
        <v>5830</v>
      </c>
      <c r="BW53" s="204" t="s">
        <v>5830</v>
      </c>
      <c r="BX53" s="204" t="s">
        <v>5830</v>
      </c>
      <c r="BY53" s="204" t="s">
        <v>5830</v>
      </c>
      <c r="BZ53" s="204" t="s">
        <v>5830</v>
      </c>
      <c r="CA53" s="219" t="s">
        <v>5830</v>
      </c>
      <c r="CB53" s="32" t="s">
        <v>4478</v>
      </c>
      <c r="CC53" s="47">
        <v>235</v>
      </c>
      <c r="CD53" s="32">
        <v>300</v>
      </c>
      <c r="CE53" s="47">
        <v>360</v>
      </c>
      <c r="CF53" s="32">
        <v>450</v>
      </c>
      <c r="CG53" s="67">
        <v>200000</v>
      </c>
      <c r="CH53" s="108" t="s">
        <v>4478</v>
      </c>
      <c r="CI53" s="47">
        <v>235</v>
      </c>
      <c r="CJ53" s="32">
        <v>300</v>
      </c>
      <c r="CK53" s="60">
        <v>360</v>
      </c>
      <c r="CL53" s="32">
        <v>450</v>
      </c>
      <c r="CM53" s="67">
        <v>200000</v>
      </c>
      <c r="CN53" s="32" t="s">
        <v>4478</v>
      </c>
      <c r="CO53" s="47">
        <v>235</v>
      </c>
      <c r="CP53" s="32">
        <v>300</v>
      </c>
      <c r="CQ53" s="60">
        <v>360</v>
      </c>
      <c r="CR53" s="32">
        <v>450</v>
      </c>
      <c r="CS53" s="61">
        <v>200000</v>
      </c>
      <c r="CT53" s="208" t="s">
        <v>5830</v>
      </c>
      <c r="CU53" s="209" t="s">
        <v>5830</v>
      </c>
      <c r="CV53" s="209" t="s">
        <v>5830</v>
      </c>
      <c r="CW53" s="210" t="s">
        <v>5830</v>
      </c>
      <c r="CX53" s="208" t="s">
        <v>5830</v>
      </c>
      <c r="CY53" s="209" t="s">
        <v>5830</v>
      </c>
      <c r="CZ53" s="210" t="s">
        <v>5830</v>
      </c>
      <c r="DA53" s="284" t="s">
        <v>5830</v>
      </c>
      <c r="DB53" s="164">
        <v>8.8000000000000007</v>
      </c>
      <c r="DC53" s="164">
        <v>640</v>
      </c>
      <c r="DD53" s="32">
        <v>730</v>
      </c>
      <c r="DE53" s="164">
        <v>800</v>
      </c>
      <c r="DF53" s="32">
        <v>940</v>
      </c>
      <c r="DG53" s="61">
        <v>200000</v>
      </c>
      <c r="DH53" s="29" t="s">
        <v>4598</v>
      </c>
      <c r="DI53" s="164" t="s">
        <v>4593</v>
      </c>
      <c r="DJ53" s="295" t="s">
        <v>4598</v>
      </c>
    </row>
    <row r="54" spans="1:114" ht="15.6" customHeight="1">
      <c r="A54" s="17">
        <v>49</v>
      </c>
      <c r="B54" s="313">
        <v>6</v>
      </c>
      <c r="C54" s="313">
        <v>1981</v>
      </c>
      <c r="D54" s="322" t="s">
        <v>4496</v>
      </c>
      <c r="E54" s="324" t="s">
        <v>5902</v>
      </c>
      <c r="F54" s="313">
        <v>23</v>
      </c>
      <c r="G54" s="309" t="s">
        <v>5936</v>
      </c>
      <c r="H54" s="309" t="s">
        <v>5935</v>
      </c>
      <c r="I54" s="452" t="s">
        <v>4435</v>
      </c>
      <c r="J54" s="303" t="s">
        <v>4383</v>
      </c>
      <c r="K54" s="164" t="s">
        <v>5830</v>
      </c>
      <c r="L54" s="303" t="s">
        <v>4541</v>
      </c>
      <c r="M54" s="163" t="s">
        <v>4736</v>
      </c>
      <c r="N54" s="17" t="s">
        <v>4539</v>
      </c>
      <c r="O54" s="164" t="s">
        <v>4444</v>
      </c>
      <c r="P54" s="164" t="s">
        <v>4444</v>
      </c>
      <c r="Q54" s="164" t="s">
        <v>4444</v>
      </c>
      <c r="R54" s="164" t="s">
        <v>5830</v>
      </c>
      <c r="S54" s="164" t="s">
        <v>4444</v>
      </c>
      <c r="T54" s="164" t="s">
        <v>5830</v>
      </c>
      <c r="U54" s="164" t="s">
        <v>4591</v>
      </c>
      <c r="V54" s="18">
        <v>10</v>
      </c>
      <c r="W54" s="233">
        <v>0</v>
      </c>
      <c r="X54" s="156">
        <v>0</v>
      </c>
      <c r="Y54" s="303" t="s">
        <v>4021</v>
      </c>
      <c r="Z54" s="16">
        <f>INDEX('[2]Cross-Section Database'!$C$2:$V$2928,MATCH(Y54,'[2]Cross-Section Database'!$B$2:$B$2928,0),3)</f>
        <v>478</v>
      </c>
      <c r="AA54" s="16">
        <f>INDEX('[2]Cross-Section Database'!$C$2:$V$2928,MATCH(Y54,'[2]Cross-Section Database'!$B$2:$B$2928,0),4)</f>
        <v>307</v>
      </c>
      <c r="AB54" s="16">
        <f>INDEX('[2]Cross-Section Database'!$C$2:$V$2928,MATCH(Y54,'[2]Cross-Section Database'!$B$2:$B$2928,0),6)</f>
        <v>40</v>
      </c>
      <c r="AC54" s="16">
        <f>INDEX('[2]Cross-Section Database'!$C$2:$V$2928,MATCH(Y54,'[2]Cross-Section Database'!$B$2:$B$2928,0),5)</f>
        <v>21</v>
      </c>
      <c r="AD54" s="228">
        <v>1300</v>
      </c>
      <c r="AE54" s="303" t="s">
        <v>3997</v>
      </c>
      <c r="AF54" s="16">
        <f>INDEX('[2]Cross-Section Database'!$C$2:$V$2928,MATCH(AE54,'[2]Cross-Section Database'!$B$2:$B$2928,0),3)</f>
        <v>290</v>
      </c>
      <c r="AG54" s="16">
        <f>INDEX('[2]Cross-Section Database'!$C$2:$V$2928,MATCH(AE54,'[2]Cross-Section Database'!$B$2:$B$2928,0),4)</f>
        <v>300</v>
      </c>
      <c r="AH54" s="16">
        <f>INDEX('[2]Cross-Section Database'!$C$2:$V$2928,MATCH(AE54,'[2]Cross-Section Database'!$B$2:$B$2928,0),6)</f>
        <v>14</v>
      </c>
      <c r="AI54" s="16">
        <f>INDEX('[2]Cross-Section Database'!$C$2:$V$2928,MATCH(AE54,'[2]Cross-Section Database'!$B$2:$B$2928,0),5)</f>
        <v>8.5</v>
      </c>
      <c r="AJ54" s="257">
        <v>1100</v>
      </c>
      <c r="AK54" s="16">
        <f>INDEX('[2]Cross-Section Database'!$C$2:$V$3928,MATCH(AE54,'[2]Cross-Section Database'!$B$2:$B$3928,0),11)</f>
        <v>182600000</v>
      </c>
      <c r="AL54" s="26">
        <f>INDEX('[2]Cross-Section Database'!$C$2:$V$3928,MATCH(AE54,'[2]Cross-Section Database'!$B$2:$B$3928,0),12)</f>
        <v>1383000</v>
      </c>
      <c r="AM54" s="16">
        <v>12</v>
      </c>
      <c r="AN54" s="16">
        <v>230</v>
      </c>
      <c r="AO54" s="16">
        <v>290</v>
      </c>
      <c r="AP54" s="16">
        <f t="shared" ref="AP54:AP80" si="16">(AO54-AF54)-AQ54</f>
        <v>0</v>
      </c>
      <c r="AQ54" s="16">
        <v>0</v>
      </c>
      <c r="AR54" s="303" t="s">
        <v>5845</v>
      </c>
      <c r="AS54" s="163" t="s">
        <v>6174</v>
      </c>
      <c r="AT54" s="163">
        <v>48</v>
      </c>
      <c r="AU54" s="163">
        <v>24</v>
      </c>
      <c r="AV54" s="163">
        <f t="shared" si="11"/>
        <v>353</v>
      </c>
      <c r="AW54" s="16">
        <v>55</v>
      </c>
      <c r="AX54" s="16">
        <v>55</v>
      </c>
      <c r="AY54" s="16">
        <v>0</v>
      </c>
      <c r="AZ54" s="16">
        <v>120</v>
      </c>
      <c r="BA54" s="16">
        <v>180</v>
      </c>
      <c r="BB54" s="22" t="s">
        <v>4502</v>
      </c>
      <c r="BC54" s="163" t="s">
        <v>6250</v>
      </c>
      <c r="BD54" s="163" t="s">
        <v>6250</v>
      </c>
      <c r="BE54" s="163">
        <v>2</v>
      </c>
      <c r="BF54" s="163">
        <v>4</v>
      </c>
      <c r="BG54" s="201" t="s">
        <v>5830</v>
      </c>
      <c r="BH54" s="202" t="s">
        <v>5830</v>
      </c>
      <c r="BI54" s="202" t="s">
        <v>5830</v>
      </c>
      <c r="BJ54" s="202" t="s">
        <v>5830</v>
      </c>
      <c r="BK54" s="202" t="s">
        <v>5830</v>
      </c>
      <c r="BL54" s="202" t="s">
        <v>5830</v>
      </c>
      <c r="BM54" s="202" t="s">
        <v>5830</v>
      </c>
      <c r="BN54" s="202" t="s">
        <v>5830</v>
      </c>
      <c r="BO54" s="201" t="s">
        <v>5830</v>
      </c>
      <c r="BP54" s="202" t="s">
        <v>5830</v>
      </c>
      <c r="BQ54" s="202" t="s">
        <v>5830</v>
      </c>
      <c r="BR54" s="202" t="s">
        <v>5830</v>
      </c>
      <c r="BS54" s="202" t="s">
        <v>5830</v>
      </c>
      <c r="BT54" s="202" t="s">
        <v>5830</v>
      </c>
      <c r="BU54" s="220" t="s">
        <v>5830</v>
      </c>
      <c r="BV54" s="202" t="s">
        <v>5830</v>
      </c>
      <c r="BW54" s="202" t="s">
        <v>5830</v>
      </c>
      <c r="BX54" s="202" t="s">
        <v>5830</v>
      </c>
      <c r="BY54" s="202" t="s">
        <v>5830</v>
      </c>
      <c r="BZ54" s="202" t="s">
        <v>5830</v>
      </c>
      <c r="CA54" s="220" t="s">
        <v>5830</v>
      </c>
      <c r="CB54" s="30" t="s">
        <v>4478</v>
      </c>
      <c r="CC54" s="72">
        <v>235</v>
      </c>
      <c r="CD54" s="30">
        <v>300</v>
      </c>
      <c r="CE54" s="72">
        <v>360</v>
      </c>
      <c r="CF54" s="30">
        <v>450</v>
      </c>
      <c r="CG54" s="66">
        <v>200000</v>
      </c>
      <c r="CH54" s="107" t="s">
        <v>4478</v>
      </c>
      <c r="CI54" s="72">
        <v>235</v>
      </c>
      <c r="CJ54" s="30">
        <v>300</v>
      </c>
      <c r="CK54" s="65">
        <v>360</v>
      </c>
      <c r="CL54" s="30">
        <v>450</v>
      </c>
      <c r="CM54" s="66">
        <v>200000</v>
      </c>
      <c r="CN54" s="30" t="s">
        <v>4478</v>
      </c>
      <c r="CO54" s="72">
        <v>235</v>
      </c>
      <c r="CP54" s="163">
        <v>294</v>
      </c>
      <c r="CQ54" s="65">
        <v>360</v>
      </c>
      <c r="CR54" s="30">
        <v>450</v>
      </c>
      <c r="CS54" s="76">
        <v>200000</v>
      </c>
      <c r="CT54" s="205" t="s">
        <v>5830</v>
      </c>
      <c r="CU54" s="206" t="s">
        <v>5830</v>
      </c>
      <c r="CV54" s="206" t="s">
        <v>5830</v>
      </c>
      <c r="CW54" s="207" t="s">
        <v>5830</v>
      </c>
      <c r="CX54" s="205" t="s">
        <v>5830</v>
      </c>
      <c r="CY54" s="206" t="s">
        <v>5830</v>
      </c>
      <c r="CZ54" s="207" t="s">
        <v>5830</v>
      </c>
      <c r="DA54" s="283" t="s">
        <v>5830</v>
      </c>
      <c r="DB54" s="163">
        <v>8.8000000000000007</v>
      </c>
      <c r="DC54" s="163">
        <v>640</v>
      </c>
      <c r="DD54" s="30">
        <v>730</v>
      </c>
      <c r="DE54" s="163">
        <v>800</v>
      </c>
      <c r="DF54" s="30">
        <v>940</v>
      </c>
      <c r="DG54" s="76">
        <v>200000</v>
      </c>
      <c r="DH54" s="28" t="s">
        <v>4605</v>
      </c>
      <c r="DI54" s="163" t="s">
        <v>6094</v>
      </c>
      <c r="DJ54" s="294" t="s">
        <v>4598</v>
      </c>
    </row>
    <row r="55" spans="1:114">
      <c r="A55" s="18">
        <v>50</v>
      </c>
      <c r="B55" s="314"/>
      <c r="C55" s="314"/>
      <c r="D55" s="323"/>
      <c r="E55" s="325"/>
      <c r="F55" s="314"/>
      <c r="G55" s="310"/>
      <c r="H55" s="310"/>
      <c r="I55" s="453" t="s">
        <v>4436</v>
      </c>
      <c r="J55" s="304" t="s">
        <v>4383</v>
      </c>
      <c r="K55" s="164" t="s">
        <v>5830</v>
      </c>
      <c r="L55" s="304" t="s">
        <v>4541</v>
      </c>
      <c r="M55" s="164" t="s">
        <v>4736</v>
      </c>
      <c r="N55" s="18" t="s">
        <v>4539</v>
      </c>
      <c r="O55" s="164" t="s">
        <v>4444</v>
      </c>
      <c r="P55" s="164" t="s">
        <v>4444</v>
      </c>
      <c r="Q55" s="164" t="s">
        <v>4444</v>
      </c>
      <c r="R55" s="164" t="s">
        <v>5830</v>
      </c>
      <c r="S55" s="164" t="s">
        <v>4444</v>
      </c>
      <c r="T55" s="164" t="s">
        <v>5830</v>
      </c>
      <c r="U55" s="164" t="s">
        <v>4591</v>
      </c>
      <c r="V55" s="18">
        <v>10</v>
      </c>
      <c r="W55" s="232">
        <v>0</v>
      </c>
      <c r="X55" s="143">
        <v>0</v>
      </c>
      <c r="Y55" s="304" t="s">
        <v>4021</v>
      </c>
      <c r="Z55" s="21">
        <f>INDEX('[2]Cross-Section Database'!$C$2:$V$2928,MATCH(Y55,'[2]Cross-Section Database'!$B$2:$B$2928,0),3)</f>
        <v>478</v>
      </c>
      <c r="AA55" s="21">
        <f>INDEX('[2]Cross-Section Database'!$C$2:$V$2928,MATCH(Y55,'[2]Cross-Section Database'!$B$2:$B$2928,0),4)</f>
        <v>307</v>
      </c>
      <c r="AB55" s="21">
        <f>INDEX('[2]Cross-Section Database'!$C$2:$V$2928,MATCH(Y55,'[2]Cross-Section Database'!$B$2:$B$2928,0),6)</f>
        <v>40</v>
      </c>
      <c r="AC55" s="21">
        <f>INDEX('[2]Cross-Section Database'!$C$2:$V$2928,MATCH(Y55,'[2]Cross-Section Database'!$B$2:$B$2928,0),5)</f>
        <v>21</v>
      </c>
      <c r="AD55" s="229">
        <v>1300</v>
      </c>
      <c r="AE55" s="304" t="s">
        <v>3997</v>
      </c>
      <c r="AF55" s="21">
        <f>INDEX('[2]Cross-Section Database'!$C$2:$V$2928,MATCH(AE55,'[2]Cross-Section Database'!$B$2:$B$2928,0),3)</f>
        <v>290</v>
      </c>
      <c r="AG55" s="21">
        <f>INDEX('[2]Cross-Section Database'!$C$2:$V$2928,MATCH(AE55,'[2]Cross-Section Database'!$B$2:$B$2928,0),4)</f>
        <v>300</v>
      </c>
      <c r="AH55" s="21">
        <f>INDEX('[2]Cross-Section Database'!$C$2:$V$2928,MATCH(AE55,'[2]Cross-Section Database'!$B$2:$B$2928,0),6)</f>
        <v>14</v>
      </c>
      <c r="AI55" s="21">
        <f>INDEX('[2]Cross-Section Database'!$C$2:$V$2928,MATCH(AE55,'[2]Cross-Section Database'!$B$2:$B$2928,0),5)</f>
        <v>8.5</v>
      </c>
      <c r="AJ55" s="256">
        <v>1100</v>
      </c>
      <c r="AK55" s="21">
        <f>INDEX('[2]Cross-Section Database'!$C$2:$V$3928,MATCH(AE55,'[2]Cross-Section Database'!$B$2:$B$3928,0),11)</f>
        <v>182600000</v>
      </c>
      <c r="AL55" s="24">
        <f>INDEX('[2]Cross-Section Database'!$C$2:$V$3928,MATCH(AE55,'[2]Cross-Section Database'!$B$2:$B$3928,0),12)</f>
        <v>1383000</v>
      </c>
      <c r="AM55" s="21">
        <v>16</v>
      </c>
      <c r="AN55" s="21">
        <v>230</v>
      </c>
      <c r="AO55" s="21">
        <v>290</v>
      </c>
      <c r="AP55" s="21">
        <f t="shared" si="16"/>
        <v>0</v>
      </c>
      <c r="AQ55" s="21">
        <v>0</v>
      </c>
      <c r="AR55" s="304" t="s">
        <v>5845</v>
      </c>
      <c r="AS55" s="164" t="s">
        <v>6174</v>
      </c>
      <c r="AT55" s="164">
        <v>40</v>
      </c>
      <c r="AU55" s="164">
        <v>24</v>
      </c>
      <c r="AV55" s="164">
        <f t="shared" si="11"/>
        <v>353</v>
      </c>
      <c r="AW55" s="21">
        <v>55</v>
      </c>
      <c r="AX55" s="21">
        <v>55</v>
      </c>
      <c r="AY55" s="21">
        <v>0</v>
      </c>
      <c r="AZ55" s="21">
        <v>120</v>
      </c>
      <c r="BA55" s="21">
        <v>180</v>
      </c>
      <c r="BB55" s="15" t="s">
        <v>4502</v>
      </c>
      <c r="BC55" s="164" t="s">
        <v>6250</v>
      </c>
      <c r="BD55" s="164" t="s">
        <v>6250</v>
      </c>
      <c r="BE55" s="164">
        <v>2</v>
      </c>
      <c r="BF55" s="164">
        <v>4</v>
      </c>
      <c r="BG55" s="203" t="s">
        <v>5830</v>
      </c>
      <c r="BH55" s="204" t="s">
        <v>5830</v>
      </c>
      <c r="BI55" s="204" t="s">
        <v>5830</v>
      </c>
      <c r="BJ55" s="204" t="s">
        <v>5830</v>
      </c>
      <c r="BK55" s="204" t="s">
        <v>5830</v>
      </c>
      <c r="BL55" s="204" t="s">
        <v>5830</v>
      </c>
      <c r="BM55" s="204" t="s">
        <v>5830</v>
      </c>
      <c r="BN55" s="204" t="s">
        <v>5830</v>
      </c>
      <c r="BO55" s="203" t="s">
        <v>5830</v>
      </c>
      <c r="BP55" s="204" t="s">
        <v>5830</v>
      </c>
      <c r="BQ55" s="204" t="s">
        <v>5830</v>
      </c>
      <c r="BR55" s="204" t="s">
        <v>5830</v>
      </c>
      <c r="BS55" s="204" t="s">
        <v>5830</v>
      </c>
      <c r="BT55" s="204" t="s">
        <v>5830</v>
      </c>
      <c r="BU55" s="219" t="s">
        <v>5830</v>
      </c>
      <c r="BV55" s="204" t="s">
        <v>5830</v>
      </c>
      <c r="BW55" s="204" t="s">
        <v>5830</v>
      </c>
      <c r="BX55" s="204" t="s">
        <v>5830</v>
      </c>
      <c r="BY55" s="204" t="s">
        <v>5830</v>
      </c>
      <c r="BZ55" s="204" t="s">
        <v>5830</v>
      </c>
      <c r="CA55" s="219" t="s">
        <v>5830</v>
      </c>
      <c r="CB55" s="32" t="s">
        <v>4478</v>
      </c>
      <c r="CC55" s="47">
        <v>235</v>
      </c>
      <c r="CD55" s="32">
        <v>300</v>
      </c>
      <c r="CE55" s="47">
        <v>360</v>
      </c>
      <c r="CF55" s="32">
        <v>450</v>
      </c>
      <c r="CG55" s="67">
        <v>200000</v>
      </c>
      <c r="CH55" s="108" t="s">
        <v>4478</v>
      </c>
      <c r="CI55" s="47">
        <v>235</v>
      </c>
      <c r="CJ55" s="32">
        <v>300</v>
      </c>
      <c r="CK55" s="60">
        <v>360</v>
      </c>
      <c r="CL55" s="32">
        <v>450</v>
      </c>
      <c r="CM55" s="67">
        <v>200000</v>
      </c>
      <c r="CN55" s="32" t="s">
        <v>4478</v>
      </c>
      <c r="CO55" s="47">
        <v>235</v>
      </c>
      <c r="CP55" s="164">
        <v>286</v>
      </c>
      <c r="CQ55" s="60">
        <v>360</v>
      </c>
      <c r="CR55" s="32">
        <v>450</v>
      </c>
      <c r="CS55" s="61">
        <v>200000</v>
      </c>
      <c r="CT55" s="208" t="s">
        <v>5830</v>
      </c>
      <c r="CU55" s="209" t="s">
        <v>5830</v>
      </c>
      <c r="CV55" s="209" t="s">
        <v>5830</v>
      </c>
      <c r="CW55" s="210" t="s">
        <v>5830</v>
      </c>
      <c r="CX55" s="208" t="s">
        <v>5830</v>
      </c>
      <c r="CY55" s="209" t="s">
        <v>5830</v>
      </c>
      <c r="CZ55" s="210" t="s">
        <v>5830</v>
      </c>
      <c r="DA55" s="284" t="s">
        <v>5830</v>
      </c>
      <c r="DB55" s="164">
        <v>8.8000000000000007</v>
      </c>
      <c r="DC55" s="164">
        <v>640</v>
      </c>
      <c r="DD55" s="32">
        <v>730</v>
      </c>
      <c r="DE55" s="164">
        <v>800</v>
      </c>
      <c r="DF55" s="32">
        <v>940</v>
      </c>
      <c r="DG55" s="61">
        <v>200000</v>
      </c>
      <c r="DH55" s="29" t="s">
        <v>4605</v>
      </c>
      <c r="DI55" s="164" t="s">
        <v>6094</v>
      </c>
      <c r="DJ55" s="295" t="s">
        <v>4598</v>
      </c>
    </row>
    <row r="56" spans="1:114">
      <c r="A56" s="18">
        <v>51</v>
      </c>
      <c r="B56" s="314"/>
      <c r="C56" s="314"/>
      <c r="D56" s="323"/>
      <c r="E56" s="325"/>
      <c r="F56" s="314"/>
      <c r="G56" s="310"/>
      <c r="H56" s="310"/>
      <c r="I56" s="453" t="s">
        <v>4437</v>
      </c>
      <c r="J56" s="304" t="s">
        <v>4383</v>
      </c>
      <c r="K56" s="164" t="s">
        <v>5830</v>
      </c>
      <c r="L56" s="304" t="s">
        <v>4541</v>
      </c>
      <c r="M56" s="164" t="s">
        <v>4736</v>
      </c>
      <c r="N56" s="18" t="s">
        <v>4539</v>
      </c>
      <c r="O56" s="164" t="s">
        <v>4444</v>
      </c>
      <c r="P56" s="164" t="s">
        <v>4444</v>
      </c>
      <c r="Q56" s="164" t="s">
        <v>4444</v>
      </c>
      <c r="R56" s="164" t="s">
        <v>5830</v>
      </c>
      <c r="S56" s="164" t="s">
        <v>4444</v>
      </c>
      <c r="T56" s="164" t="s">
        <v>5830</v>
      </c>
      <c r="U56" s="164" t="s">
        <v>4591</v>
      </c>
      <c r="V56" s="18">
        <v>10</v>
      </c>
      <c r="W56" s="232">
        <v>0</v>
      </c>
      <c r="X56" s="143">
        <v>0</v>
      </c>
      <c r="Y56" s="304" t="s">
        <v>4021</v>
      </c>
      <c r="Z56" s="21">
        <f>INDEX('[2]Cross-Section Database'!$C$2:$V$2928,MATCH(Y56,'[2]Cross-Section Database'!$B$2:$B$2928,0),3)</f>
        <v>478</v>
      </c>
      <c r="AA56" s="21">
        <f>INDEX('[2]Cross-Section Database'!$C$2:$V$2928,MATCH(Y56,'[2]Cross-Section Database'!$B$2:$B$2928,0),4)</f>
        <v>307</v>
      </c>
      <c r="AB56" s="21">
        <f>INDEX('[2]Cross-Section Database'!$C$2:$V$2928,MATCH(Y56,'[2]Cross-Section Database'!$B$2:$B$2928,0),6)</f>
        <v>40</v>
      </c>
      <c r="AC56" s="21">
        <f>INDEX('[2]Cross-Section Database'!$C$2:$V$2928,MATCH(Y56,'[2]Cross-Section Database'!$B$2:$B$2928,0),5)</f>
        <v>21</v>
      </c>
      <c r="AD56" s="229">
        <v>1300</v>
      </c>
      <c r="AE56" s="304" t="s">
        <v>3997</v>
      </c>
      <c r="AF56" s="21">
        <f>INDEX('[2]Cross-Section Database'!$C$2:$V$2928,MATCH(AE56,'[2]Cross-Section Database'!$B$2:$B$2928,0),3)</f>
        <v>290</v>
      </c>
      <c r="AG56" s="21">
        <f>INDEX('[2]Cross-Section Database'!$C$2:$V$2928,MATCH(AE56,'[2]Cross-Section Database'!$B$2:$B$2928,0),4)</f>
        <v>300</v>
      </c>
      <c r="AH56" s="21">
        <f>INDEX('[2]Cross-Section Database'!$C$2:$V$2928,MATCH(AE56,'[2]Cross-Section Database'!$B$2:$B$2928,0),6)</f>
        <v>14</v>
      </c>
      <c r="AI56" s="21">
        <f>INDEX('[2]Cross-Section Database'!$C$2:$V$2928,MATCH(AE56,'[2]Cross-Section Database'!$B$2:$B$2928,0),5)</f>
        <v>8.5</v>
      </c>
      <c r="AJ56" s="256">
        <v>1100</v>
      </c>
      <c r="AK56" s="21">
        <f>INDEX('[2]Cross-Section Database'!$C$2:$V$3928,MATCH(AE56,'[2]Cross-Section Database'!$B$2:$B$3928,0),11)</f>
        <v>182600000</v>
      </c>
      <c r="AL56" s="24">
        <f>INDEX('[2]Cross-Section Database'!$C$2:$V$3928,MATCH(AE56,'[2]Cross-Section Database'!$B$2:$B$3928,0),12)</f>
        <v>1383000</v>
      </c>
      <c r="AM56" s="21">
        <v>12</v>
      </c>
      <c r="AN56" s="21">
        <v>230</v>
      </c>
      <c r="AO56" s="21">
        <v>290</v>
      </c>
      <c r="AP56" s="21">
        <f t="shared" si="16"/>
        <v>0</v>
      </c>
      <c r="AQ56" s="21">
        <v>0</v>
      </c>
      <c r="AR56" s="304" t="s">
        <v>5845</v>
      </c>
      <c r="AS56" s="164" t="s">
        <v>6174</v>
      </c>
      <c r="AT56" s="164">
        <v>44</v>
      </c>
      <c r="AU56" s="164">
        <v>24</v>
      </c>
      <c r="AV56" s="164">
        <f t="shared" si="11"/>
        <v>353</v>
      </c>
      <c r="AW56" s="21">
        <v>75</v>
      </c>
      <c r="AX56" s="21">
        <v>75</v>
      </c>
      <c r="AY56" s="21">
        <v>0</v>
      </c>
      <c r="AZ56" s="21">
        <v>120</v>
      </c>
      <c r="BA56" s="21">
        <v>140</v>
      </c>
      <c r="BB56" s="15" t="s">
        <v>4502</v>
      </c>
      <c r="BC56" s="164" t="s">
        <v>6250</v>
      </c>
      <c r="BD56" s="164" t="s">
        <v>6250</v>
      </c>
      <c r="BE56" s="164">
        <v>2</v>
      </c>
      <c r="BF56" s="164">
        <v>4</v>
      </c>
      <c r="BG56" s="203" t="s">
        <v>5830</v>
      </c>
      <c r="BH56" s="204" t="s">
        <v>5830</v>
      </c>
      <c r="BI56" s="204" t="s">
        <v>5830</v>
      </c>
      <c r="BJ56" s="204" t="s">
        <v>5830</v>
      </c>
      <c r="BK56" s="204" t="s">
        <v>5830</v>
      </c>
      <c r="BL56" s="204" t="s">
        <v>5830</v>
      </c>
      <c r="BM56" s="204" t="s">
        <v>5830</v>
      </c>
      <c r="BN56" s="204" t="s">
        <v>5830</v>
      </c>
      <c r="BO56" s="203" t="s">
        <v>5830</v>
      </c>
      <c r="BP56" s="204" t="s">
        <v>5830</v>
      </c>
      <c r="BQ56" s="204" t="s">
        <v>5830</v>
      </c>
      <c r="BR56" s="204" t="s">
        <v>5830</v>
      </c>
      <c r="BS56" s="204" t="s">
        <v>5830</v>
      </c>
      <c r="BT56" s="204" t="s">
        <v>5830</v>
      </c>
      <c r="BU56" s="219" t="s">
        <v>5830</v>
      </c>
      <c r="BV56" s="204" t="s">
        <v>5830</v>
      </c>
      <c r="BW56" s="204" t="s">
        <v>5830</v>
      </c>
      <c r="BX56" s="204" t="s">
        <v>5830</v>
      </c>
      <c r="BY56" s="204" t="s">
        <v>5830</v>
      </c>
      <c r="BZ56" s="204" t="s">
        <v>5830</v>
      </c>
      <c r="CA56" s="219" t="s">
        <v>5830</v>
      </c>
      <c r="CB56" s="32" t="s">
        <v>4478</v>
      </c>
      <c r="CC56" s="47">
        <v>235</v>
      </c>
      <c r="CD56" s="32">
        <v>300</v>
      </c>
      <c r="CE56" s="47">
        <v>360</v>
      </c>
      <c r="CF56" s="32">
        <v>450</v>
      </c>
      <c r="CG56" s="67">
        <v>200000</v>
      </c>
      <c r="CH56" s="108" t="s">
        <v>4478</v>
      </c>
      <c r="CI56" s="47">
        <v>235</v>
      </c>
      <c r="CJ56" s="32">
        <v>300</v>
      </c>
      <c r="CK56" s="60">
        <v>360</v>
      </c>
      <c r="CL56" s="32">
        <v>450</v>
      </c>
      <c r="CM56" s="67">
        <v>200000</v>
      </c>
      <c r="CN56" s="32" t="s">
        <v>4478</v>
      </c>
      <c r="CO56" s="47">
        <v>235</v>
      </c>
      <c r="CP56" s="164">
        <v>294</v>
      </c>
      <c r="CQ56" s="60">
        <v>360</v>
      </c>
      <c r="CR56" s="32">
        <v>450</v>
      </c>
      <c r="CS56" s="61">
        <v>200000</v>
      </c>
      <c r="CT56" s="208" t="s">
        <v>5830</v>
      </c>
      <c r="CU56" s="209" t="s">
        <v>5830</v>
      </c>
      <c r="CV56" s="209" t="s">
        <v>5830</v>
      </c>
      <c r="CW56" s="210" t="s">
        <v>5830</v>
      </c>
      <c r="CX56" s="208" t="s">
        <v>5830</v>
      </c>
      <c r="CY56" s="209" t="s">
        <v>5830</v>
      </c>
      <c r="CZ56" s="210" t="s">
        <v>5830</v>
      </c>
      <c r="DA56" s="284" t="s">
        <v>5830</v>
      </c>
      <c r="DB56" s="164">
        <v>8.8000000000000007</v>
      </c>
      <c r="DC56" s="164">
        <v>640</v>
      </c>
      <c r="DD56" s="32">
        <v>730</v>
      </c>
      <c r="DE56" s="164">
        <v>800</v>
      </c>
      <c r="DF56" s="32">
        <v>940</v>
      </c>
      <c r="DG56" s="61">
        <v>200000</v>
      </c>
      <c r="DH56" s="29" t="s">
        <v>4605</v>
      </c>
      <c r="DI56" s="164" t="s">
        <v>6094</v>
      </c>
      <c r="DJ56" s="295" t="s">
        <v>4598</v>
      </c>
    </row>
    <row r="57" spans="1:114">
      <c r="A57" s="18">
        <v>52</v>
      </c>
      <c r="B57" s="314"/>
      <c r="C57" s="314"/>
      <c r="D57" s="323"/>
      <c r="E57" s="325"/>
      <c r="F57" s="314"/>
      <c r="G57" s="310"/>
      <c r="H57" s="310"/>
      <c r="I57" s="453" t="s">
        <v>4438</v>
      </c>
      <c r="J57" s="304" t="s">
        <v>4383</v>
      </c>
      <c r="K57" s="164" t="s">
        <v>5830</v>
      </c>
      <c r="L57" s="304" t="s">
        <v>4541</v>
      </c>
      <c r="M57" s="164" t="s">
        <v>4736</v>
      </c>
      <c r="N57" s="18" t="s">
        <v>4539</v>
      </c>
      <c r="O57" s="164" t="s">
        <v>4444</v>
      </c>
      <c r="P57" s="164" t="s">
        <v>4444</v>
      </c>
      <c r="Q57" s="164" t="s">
        <v>4444</v>
      </c>
      <c r="R57" s="164" t="s">
        <v>5830</v>
      </c>
      <c r="S57" s="164" t="s">
        <v>4444</v>
      </c>
      <c r="T57" s="164" t="s">
        <v>5830</v>
      </c>
      <c r="U57" s="164" t="s">
        <v>4591</v>
      </c>
      <c r="V57" s="18">
        <v>10</v>
      </c>
      <c r="W57" s="232">
        <v>0</v>
      </c>
      <c r="X57" s="143">
        <v>0</v>
      </c>
      <c r="Y57" s="304" t="s">
        <v>4021</v>
      </c>
      <c r="Z57" s="21">
        <f>INDEX('[2]Cross-Section Database'!$C$2:$V$2928,MATCH(Y57,'[2]Cross-Section Database'!$B$2:$B$2928,0),3)</f>
        <v>478</v>
      </c>
      <c r="AA57" s="21">
        <f>INDEX('[2]Cross-Section Database'!$C$2:$V$2928,MATCH(Y57,'[2]Cross-Section Database'!$B$2:$B$2928,0),4)</f>
        <v>307</v>
      </c>
      <c r="AB57" s="21">
        <f>INDEX('[2]Cross-Section Database'!$C$2:$V$2928,MATCH(Y57,'[2]Cross-Section Database'!$B$2:$B$2928,0),6)</f>
        <v>40</v>
      </c>
      <c r="AC57" s="21">
        <f>INDEX('[2]Cross-Section Database'!$C$2:$V$2928,MATCH(Y57,'[2]Cross-Section Database'!$B$2:$B$2928,0),5)</f>
        <v>21</v>
      </c>
      <c r="AD57" s="229">
        <v>1300</v>
      </c>
      <c r="AE57" s="304" t="s">
        <v>3997</v>
      </c>
      <c r="AF57" s="21">
        <f>INDEX('[2]Cross-Section Database'!$C$2:$V$2928,MATCH(AE57,'[2]Cross-Section Database'!$B$2:$B$2928,0),3)</f>
        <v>290</v>
      </c>
      <c r="AG57" s="21">
        <f>INDEX('[2]Cross-Section Database'!$C$2:$V$2928,MATCH(AE57,'[2]Cross-Section Database'!$B$2:$B$2928,0),4)</f>
        <v>300</v>
      </c>
      <c r="AH57" s="21">
        <f>INDEX('[2]Cross-Section Database'!$C$2:$V$2928,MATCH(AE57,'[2]Cross-Section Database'!$B$2:$B$2928,0),6)</f>
        <v>14</v>
      </c>
      <c r="AI57" s="21">
        <f>INDEX('[2]Cross-Section Database'!$C$2:$V$2928,MATCH(AE57,'[2]Cross-Section Database'!$B$2:$B$2928,0),5)</f>
        <v>8.5</v>
      </c>
      <c r="AJ57" s="256">
        <v>1100</v>
      </c>
      <c r="AK57" s="21">
        <f>INDEX('[2]Cross-Section Database'!$C$2:$V$3928,MATCH(AE57,'[2]Cross-Section Database'!$B$2:$B$3928,0),11)</f>
        <v>182600000</v>
      </c>
      <c r="AL57" s="24">
        <f>INDEX('[2]Cross-Section Database'!$C$2:$V$3928,MATCH(AE57,'[2]Cross-Section Database'!$B$2:$B$3928,0),12)</f>
        <v>1383000</v>
      </c>
      <c r="AM57" s="21">
        <v>16</v>
      </c>
      <c r="AN57" s="21">
        <v>230</v>
      </c>
      <c r="AO57" s="21">
        <v>290</v>
      </c>
      <c r="AP57" s="21">
        <f t="shared" si="16"/>
        <v>0</v>
      </c>
      <c r="AQ57" s="21">
        <v>0</v>
      </c>
      <c r="AR57" s="304" t="s">
        <v>5845</v>
      </c>
      <c r="AS57" s="164" t="s">
        <v>6174</v>
      </c>
      <c r="AT57" s="164">
        <v>36</v>
      </c>
      <c r="AU57" s="164">
        <v>24</v>
      </c>
      <c r="AV57" s="164">
        <f t="shared" si="11"/>
        <v>353</v>
      </c>
      <c r="AW57" s="21">
        <v>75</v>
      </c>
      <c r="AX57" s="21">
        <v>75</v>
      </c>
      <c r="AY57" s="21">
        <v>0</v>
      </c>
      <c r="AZ57" s="21">
        <v>120</v>
      </c>
      <c r="BA57" s="21">
        <v>140</v>
      </c>
      <c r="BB57" s="15" t="s">
        <v>4502</v>
      </c>
      <c r="BC57" s="164" t="s">
        <v>6250</v>
      </c>
      <c r="BD57" s="164" t="s">
        <v>6250</v>
      </c>
      <c r="BE57" s="164">
        <v>2</v>
      </c>
      <c r="BF57" s="164">
        <v>4</v>
      </c>
      <c r="BG57" s="203" t="s">
        <v>5830</v>
      </c>
      <c r="BH57" s="204" t="s">
        <v>5830</v>
      </c>
      <c r="BI57" s="204" t="s">
        <v>5830</v>
      </c>
      <c r="BJ57" s="204" t="s">
        <v>5830</v>
      </c>
      <c r="BK57" s="204" t="s">
        <v>5830</v>
      </c>
      <c r="BL57" s="204" t="s">
        <v>5830</v>
      </c>
      <c r="BM57" s="204" t="s">
        <v>5830</v>
      </c>
      <c r="BN57" s="204" t="s">
        <v>5830</v>
      </c>
      <c r="BO57" s="203" t="s">
        <v>5830</v>
      </c>
      <c r="BP57" s="204" t="s">
        <v>5830</v>
      </c>
      <c r="BQ57" s="204" t="s">
        <v>5830</v>
      </c>
      <c r="BR57" s="204" t="s">
        <v>5830</v>
      </c>
      <c r="BS57" s="204" t="s">
        <v>5830</v>
      </c>
      <c r="BT57" s="204" t="s">
        <v>5830</v>
      </c>
      <c r="BU57" s="219" t="s">
        <v>5830</v>
      </c>
      <c r="BV57" s="204" t="s">
        <v>5830</v>
      </c>
      <c r="BW57" s="204" t="s">
        <v>5830</v>
      </c>
      <c r="BX57" s="204" t="s">
        <v>5830</v>
      </c>
      <c r="BY57" s="204" t="s">
        <v>5830</v>
      </c>
      <c r="BZ57" s="204" t="s">
        <v>5830</v>
      </c>
      <c r="CA57" s="219" t="s">
        <v>5830</v>
      </c>
      <c r="CB57" s="32" t="s">
        <v>4478</v>
      </c>
      <c r="CC57" s="47">
        <v>235</v>
      </c>
      <c r="CD57" s="32">
        <v>300</v>
      </c>
      <c r="CE57" s="47">
        <v>360</v>
      </c>
      <c r="CF57" s="32">
        <v>450</v>
      </c>
      <c r="CG57" s="67">
        <v>200000</v>
      </c>
      <c r="CH57" s="108" t="s">
        <v>4478</v>
      </c>
      <c r="CI57" s="47">
        <v>235</v>
      </c>
      <c r="CJ57" s="32">
        <v>300</v>
      </c>
      <c r="CK57" s="60">
        <v>360</v>
      </c>
      <c r="CL57" s="32">
        <v>450</v>
      </c>
      <c r="CM57" s="67">
        <v>200000</v>
      </c>
      <c r="CN57" s="32" t="s">
        <v>4478</v>
      </c>
      <c r="CO57" s="47">
        <v>235</v>
      </c>
      <c r="CP57" s="164">
        <v>286</v>
      </c>
      <c r="CQ57" s="60">
        <v>360</v>
      </c>
      <c r="CR57" s="32">
        <v>450</v>
      </c>
      <c r="CS57" s="61">
        <v>200000</v>
      </c>
      <c r="CT57" s="208" t="s">
        <v>5830</v>
      </c>
      <c r="CU57" s="209" t="s">
        <v>5830</v>
      </c>
      <c r="CV57" s="209" t="s">
        <v>5830</v>
      </c>
      <c r="CW57" s="210" t="s">
        <v>5830</v>
      </c>
      <c r="CX57" s="208" t="s">
        <v>5830</v>
      </c>
      <c r="CY57" s="209" t="s">
        <v>5830</v>
      </c>
      <c r="CZ57" s="210" t="s">
        <v>5830</v>
      </c>
      <c r="DA57" s="284" t="s">
        <v>5830</v>
      </c>
      <c r="DB57" s="164">
        <v>8.8000000000000007</v>
      </c>
      <c r="DC57" s="164">
        <v>640</v>
      </c>
      <c r="DD57" s="32">
        <v>730</v>
      </c>
      <c r="DE57" s="164">
        <v>800</v>
      </c>
      <c r="DF57" s="32">
        <v>940</v>
      </c>
      <c r="DG57" s="61">
        <v>200000</v>
      </c>
      <c r="DH57" s="29" t="s">
        <v>4605</v>
      </c>
      <c r="DI57" s="164" t="s">
        <v>6094</v>
      </c>
      <c r="DJ57" s="295" t="s">
        <v>4598</v>
      </c>
    </row>
    <row r="58" spans="1:114">
      <c r="A58" s="18">
        <v>53</v>
      </c>
      <c r="B58" s="314"/>
      <c r="C58" s="314"/>
      <c r="D58" s="323"/>
      <c r="E58" s="325"/>
      <c r="F58" s="314"/>
      <c r="G58" s="310"/>
      <c r="H58" s="310"/>
      <c r="I58" s="453" t="s">
        <v>4439</v>
      </c>
      <c r="J58" s="304" t="s">
        <v>4383</v>
      </c>
      <c r="K58" s="164" t="s">
        <v>5830</v>
      </c>
      <c r="L58" s="304" t="s">
        <v>4541</v>
      </c>
      <c r="M58" s="164" t="s">
        <v>4736</v>
      </c>
      <c r="N58" s="18" t="s">
        <v>4539</v>
      </c>
      <c r="O58" s="164" t="s">
        <v>4444</v>
      </c>
      <c r="P58" s="164" t="s">
        <v>4444</v>
      </c>
      <c r="Q58" s="164" t="s">
        <v>4444</v>
      </c>
      <c r="R58" s="164" t="s">
        <v>5830</v>
      </c>
      <c r="S58" s="164" t="s">
        <v>4444</v>
      </c>
      <c r="T58" s="164" t="s">
        <v>5830</v>
      </c>
      <c r="U58" s="164" t="s">
        <v>4591</v>
      </c>
      <c r="V58" s="18">
        <v>10</v>
      </c>
      <c r="W58" s="232">
        <v>0</v>
      </c>
      <c r="X58" s="143">
        <v>0</v>
      </c>
      <c r="Y58" s="304" t="s">
        <v>4021</v>
      </c>
      <c r="Z58" s="21">
        <f>INDEX('[2]Cross-Section Database'!$C$2:$V$2928,MATCH(Y58,'[2]Cross-Section Database'!$B$2:$B$2928,0),3)</f>
        <v>478</v>
      </c>
      <c r="AA58" s="21">
        <f>INDEX('[2]Cross-Section Database'!$C$2:$V$2928,MATCH(Y58,'[2]Cross-Section Database'!$B$2:$B$2928,0),4)</f>
        <v>307</v>
      </c>
      <c r="AB58" s="21">
        <f>INDEX('[2]Cross-Section Database'!$C$2:$V$2928,MATCH(Y58,'[2]Cross-Section Database'!$B$2:$B$2928,0),6)</f>
        <v>40</v>
      </c>
      <c r="AC58" s="21">
        <f>INDEX('[2]Cross-Section Database'!$C$2:$V$2928,MATCH(Y58,'[2]Cross-Section Database'!$B$2:$B$2928,0),5)</f>
        <v>21</v>
      </c>
      <c r="AD58" s="229">
        <v>1300</v>
      </c>
      <c r="AE58" s="304" t="s">
        <v>3997</v>
      </c>
      <c r="AF58" s="21">
        <f>INDEX('[2]Cross-Section Database'!$C$2:$V$2928,MATCH(AE58,'[2]Cross-Section Database'!$B$2:$B$2928,0),3)</f>
        <v>290</v>
      </c>
      <c r="AG58" s="21">
        <f>INDEX('[2]Cross-Section Database'!$C$2:$V$2928,MATCH(AE58,'[2]Cross-Section Database'!$B$2:$B$2928,0),4)</f>
        <v>300</v>
      </c>
      <c r="AH58" s="21">
        <f>INDEX('[2]Cross-Section Database'!$C$2:$V$2928,MATCH(AE58,'[2]Cross-Section Database'!$B$2:$B$2928,0),6)</f>
        <v>14</v>
      </c>
      <c r="AI58" s="21">
        <f>INDEX('[2]Cross-Section Database'!$C$2:$V$2928,MATCH(AE58,'[2]Cross-Section Database'!$B$2:$B$2928,0),5)</f>
        <v>8.5</v>
      </c>
      <c r="AJ58" s="256">
        <v>1100</v>
      </c>
      <c r="AK58" s="21">
        <f>INDEX('[2]Cross-Section Database'!$C$2:$V$3928,MATCH(AE58,'[2]Cross-Section Database'!$B$2:$B$3928,0),11)</f>
        <v>182600000</v>
      </c>
      <c r="AL58" s="24">
        <f>INDEX('[2]Cross-Section Database'!$C$2:$V$3928,MATCH(AE58,'[2]Cross-Section Database'!$B$2:$B$3928,0),12)</f>
        <v>1383000</v>
      </c>
      <c r="AM58" s="21">
        <v>12</v>
      </c>
      <c r="AN58" s="21">
        <v>230</v>
      </c>
      <c r="AO58" s="21">
        <v>290</v>
      </c>
      <c r="AP58" s="21">
        <f t="shared" si="16"/>
        <v>0</v>
      </c>
      <c r="AQ58" s="21">
        <v>0</v>
      </c>
      <c r="AR58" s="304" t="s">
        <v>5845</v>
      </c>
      <c r="AS58" s="164" t="s">
        <v>6174</v>
      </c>
      <c r="AT58" s="164">
        <v>72</v>
      </c>
      <c r="AU58" s="164">
        <v>24</v>
      </c>
      <c r="AV58" s="164">
        <f t="shared" si="11"/>
        <v>353</v>
      </c>
      <c r="AW58" s="21">
        <v>55</v>
      </c>
      <c r="AX58" s="21">
        <v>55</v>
      </c>
      <c r="AY58" s="21">
        <v>0</v>
      </c>
      <c r="AZ58" s="21">
        <v>120</v>
      </c>
      <c r="BA58" s="21">
        <v>180</v>
      </c>
      <c r="BB58" s="15" t="s">
        <v>4502</v>
      </c>
      <c r="BC58" s="164" t="s">
        <v>6250</v>
      </c>
      <c r="BD58" s="164" t="s">
        <v>6250</v>
      </c>
      <c r="BE58" s="164">
        <v>2</v>
      </c>
      <c r="BF58" s="164">
        <v>4</v>
      </c>
      <c r="BG58" s="203" t="s">
        <v>5830</v>
      </c>
      <c r="BH58" s="204" t="s">
        <v>5830</v>
      </c>
      <c r="BI58" s="204" t="s">
        <v>5830</v>
      </c>
      <c r="BJ58" s="204" t="s">
        <v>5830</v>
      </c>
      <c r="BK58" s="204" t="s">
        <v>5830</v>
      </c>
      <c r="BL58" s="204" t="s">
        <v>5830</v>
      </c>
      <c r="BM58" s="204" t="s">
        <v>5830</v>
      </c>
      <c r="BN58" s="204" t="s">
        <v>5830</v>
      </c>
      <c r="BO58" s="203" t="s">
        <v>5830</v>
      </c>
      <c r="BP58" s="204" t="s">
        <v>5830</v>
      </c>
      <c r="BQ58" s="204" t="s">
        <v>5830</v>
      </c>
      <c r="BR58" s="204" t="s">
        <v>5830</v>
      </c>
      <c r="BS58" s="204" t="s">
        <v>5830</v>
      </c>
      <c r="BT58" s="204" t="s">
        <v>5830</v>
      </c>
      <c r="BU58" s="219" t="s">
        <v>5830</v>
      </c>
      <c r="BV58" s="204" t="s">
        <v>5830</v>
      </c>
      <c r="BW58" s="204" t="s">
        <v>5830</v>
      </c>
      <c r="BX58" s="204" t="s">
        <v>5830</v>
      </c>
      <c r="BY58" s="204" t="s">
        <v>5830</v>
      </c>
      <c r="BZ58" s="204" t="s">
        <v>5830</v>
      </c>
      <c r="CA58" s="219" t="s">
        <v>5830</v>
      </c>
      <c r="CB58" s="32" t="s">
        <v>4478</v>
      </c>
      <c r="CC58" s="47">
        <v>235</v>
      </c>
      <c r="CD58" s="32">
        <v>300</v>
      </c>
      <c r="CE58" s="47">
        <v>360</v>
      </c>
      <c r="CF58" s="32">
        <v>450</v>
      </c>
      <c r="CG58" s="67">
        <v>200000</v>
      </c>
      <c r="CH58" s="108" t="s">
        <v>4478</v>
      </c>
      <c r="CI58" s="47">
        <v>235</v>
      </c>
      <c r="CJ58" s="32">
        <v>300</v>
      </c>
      <c r="CK58" s="60">
        <v>360</v>
      </c>
      <c r="CL58" s="32">
        <v>450</v>
      </c>
      <c r="CM58" s="67">
        <v>200000</v>
      </c>
      <c r="CN58" s="32" t="s">
        <v>4478</v>
      </c>
      <c r="CO58" s="47">
        <v>235</v>
      </c>
      <c r="CP58" s="164">
        <v>294</v>
      </c>
      <c r="CQ58" s="60">
        <v>360</v>
      </c>
      <c r="CR58" s="32">
        <v>450</v>
      </c>
      <c r="CS58" s="61">
        <v>200000</v>
      </c>
      <c r="CT58" s="208" t="s">
        <v>5830</v>
      </c>
      <c r="CU58" s="209" t="s">
        <v>5830</v>
      </c>
      <c r="CV58" s="209" t="s">
        <v>5830</v>
      </c>
      <c r="CW58" s="210" t="s">
        <v>5830</v>
      </c>
      <c r="CX58" s="208" t="s">
        <v>5830</v>
      </c>
      <c r="CY58" s="209" t="s">
        <v>5830</v>
      </c>
      <c r="CZ58" s="210" t="s">
        <v>5830</v>
      </c>
      <c r="DA58" s="284" t="s">
        <v>5830</v>
      </c>
      <c r="DB58" s="164">
        <v>8.8000000000000007</v>
      </c>
      <c r="DC58" s="164">
        <v>640</v>
      </c>
      <c r="DD58" s="32">
        <v>730</v>
      </c>
      <c r="DE58" s="164">
        <v>800</v>
      </c>
      <c r="DF58" s="32">
        <v>940</v>
      </c>
      <c r="DG58" s="61">
        <v>200000</v>
      </c>
      <c r="DH58" s="29" t="s">
        <v>4605</v>
      </c>
      <c r="DI58" s="164" t="s">
        <v>6094</v>
      </c>
      <c r="DJ58" s="295" t="s">
        <v>4598</v>
      </c>
    </row>
    <row r="59" spans="1:114">
      <c r="A59" s="18">
        <v>54</v>
      </c>
      <c r="B59" s="314"/>
      <c r="C59" s="314"/>
      <c r="D59" s="323"/>
      <c r="E59" s="325"/>
      <c r="F59" s="314"/>
      <c r="G59" s="310"/>
      <c r="H59" s="310"/>
      <c r="I59" s="453" t="s">
        <v>4440</v>
      </c>
      <c r="J59" s="304" t="s">
        <v>4383</v>
      </c>
      <c r="K59" s="164" t="s">
        <v>5830</v>
      </c>
      <c r="L59" s="304" t="s">
        <v>4541</v>
      </c>
      <c r="M59" s="164" t="s">
        <v>4736</v>
      </c>
      <c r="N59" s="18" t="s">
        <v>4539</v>
      </c>
      <c r="O59" s="164" t="s">
        <v>4444</v>
      </c>
      <c r="P59" s="164" t="s">
        <v>4444</v>
      </c>
      <c r="Q59" s="164" t="s">
        <v>4444</v>
      </c>
      <c r="R59" s="164" t="s">
        <v>5830</v>
      </c>
      <c r="S59" s="164" t="s">
        <v>4444</v>
      </c>
      <c r="T59" s="164" t="s">
        <v>5830</v>
      </c>
      <c r="U59" s="164" t="s">
        <v>4591</v>
      </c>
      <c r="V59" s="18">
        <v>6</v>
      </c>
      <c r="W59" s="232">
        <v>0</v>
      </c>
      <c r="X59" s="143">
        <v>0</v>
      </c>
      <c r="Y59" s="304" t="s">
        <v>4021</v>
      </c>
      <c r="Z59" s="21">
        <f>INDEX('[2]Cross-Section Database'!$C$2:$V$2928,MATCH(Y59,'[2]Cross-Section Database'!$B$2:$B$2928,0),3)</f>
        <v>478</v>
      </c>
      <c r="AA59" s="21">
        <f>INDEX('[2]Cross-Section Database'!$C$2:$V$2928,MATCH(Y59,'[2]Cross-Section Database'!$B$2:$B$2928,0),4)</f>
        <v>307</v>
      </c>
      <c r="AB59" s="21">
        <f>INDEX('[2]Cross-Section Database'!$C$2:$V$2928,MATCH(Y59,'[2]Cross-Section Database'!$B$2:$B$2928,0),6)</f>
        <v>40</v>
      </c>
      <c r="AC59" s="21">
        <f>INDEX('[2]Cross-Section Database'!$C$2:$V$2928,MATCH(Y59,'[2]Cross-Section Database'!$B$2:$B$2928,0),5)</f>
        <v>21</v>
      </c>
      <c r="AD59" s="229">
        <v>1300</v>
      </c>
      <c r="AE59" s="304" t="s">
        <v>3997</v>
      </c>
      <c r="AF59" s="21">
        <f>INDEX('[2]Cross-Section Database'!$C$2:$V$2928,MATCH(AE59,'[2]Cross-Section Database'!$B$2:$B$2928,0),3)</f>
        <v>290</v>
      </c>
      <c r="AG59" s="21">
        <f>INDEX('[2]Cross-Section Database'!$C$2:$V$2928,MATCH(AE59,'[2]Cross-Section Database'!$B$2:$B$2928,0),4)</f>
        <v>300</v>
      </c>
      <c r="AH59" s="21">
        <f>INDEX('[2]Cross-Section Database'!$C$2:$V$2928,MATCH(AE59,'[2]Cross-Section Database'!$B$2:$B$2928,0),6)</f>
        <v>14</v>
      </c>
      <c r="AI59" s="21">
        <f>INDEX('[2]Cross-Section Database'!$C$2:$V$2928,MATCH(AE59,'[2]Cross-Section Database'!$B$2:$B$2928,0),5)</f>
        <v>8.5</v>
      </c>
      <c r="AJ59" s="256">
        <v>1100</v>
      </c>
      <c r="AK59" s="21">
        <f>INDEX('[2]Cross-Section Database'!$C$2:$V$3928,MATCH(AE59,'[2]Cross-Section Database'!$B$2:$B$3928,0),11)</f>
        <v>182600000</v>
      </c>
      <c r="AL59" s="24">
        <f>INDEX('[2]Cross-Section Database'!$C$2:$V$3928,MATCH(AE59,'[2]Cross-Section Database'!$B$2:$B$3928,0),12)</f>
        <v>1383000</v>
      </c>
      <c r="AM59" s="21">
        <v>16</v>
      </c>
      <c r="AN59" s="21">
        <v>230</v>
      </c>
      <c r="AO59" s="21">
        <v>290</v>
      </c>
      <c r="AP59" s="21">
        <f t="shared" si="16"/>
        <v>0</v>
      </c>
      <c r="AQ59" s="21">
        <v>0</v>
      </c>
      <c r="AR59" s="304" t="s">
        <v>5845</v>
      </c>
      <c r="AS59" s="164" t="s">
        <v>6174</v>
      </c>
      <c r="AT59" s="164">
        <v>40</v>
      </c>
      <c r="AU59" s="164">
        <v>24</v>
      </c>
      <c r="AV59" s="164">
        <f t="shared" si="11"/>
        <v>353</v>
      </c>
      <c r="AW59" s="21">
        <v>55</v>
      </c>
      <c r="AX59" s="21">
        <v>55</v>
      </c>
      <c r="AY59" s="21">
        <v>0</v>
      </c>
      <c r="AZ59" s="21">
        <v>120</v>
      </c>
      <c r="BA59" s="21">
        <v>180</v>
      </c>
      <c r="BB59" s="15" t="s">
        <v>4502</v>
      </c>
      <c r="BC59" s="164" t="s">
        <v>6250</v>
      </c>
      <c r="BD59" s="164" t="s">
        <v>6250</v>
      </c>
      <c r="BE59" s="164">
        <v>2</v>
      </c>
      <c r="BF59" s="164">
        <v>4</v>
      </c>
      <c r="BG59" s="203" t="s">
        <v>5830</v>
      </c>
      <c r="BH59" s="204" t="s">
        <v>5830</v>
      </c>
      <c r="BI59" s="204" t="s">
        <v>5830</v>
      </c>
      <c r="BJ59" s="204" t="s">
        <v>5830</v>
      </c>
      <c r="BK59" s="204" t="s">
        <v>5830</v>
      </c>
      <c r="BL59" s="204" t="s">
        <v>5830</v>
      </c>
      <c r="BM59" s="204" t="s">
        <v>5830</v>
      </c>
      <c r="BN59" s="204" t="s">
        <v>5830</v>
      </c>
      <c r="BO59" s="203" t="s">
        <v>5830</v>
      </c>
      <c r="BP59" s="204" t="s">
        <v>5830</v>
      </c>
      <c r="BQ59" s="204" t="s">
        <v>5830</v>
      </c>
      <c r="BR59" s="204" t="s">
        <v>5830</v>
      </c>
      <c r="BS59" s="204" t="s">
        <v>5830</v>
      </c>
      <c r="BT59" s="204" t="s">
        <v>5830</v>
      </c>
      <c r="BU59" s="219" t="s">
        <v>5830</v>
      </c>
      <c r="BV59" s="204" t="s">
        <v>5830</v>
      </c>
      <c r="BW59" s="204" t="s">
        <v>5830</v>
      </c>
      <c r="BX59" s="204" t="s">
        <v>5830</v>
      </c>
      <c r="BY59" s="204" t="s">
        <v>5830</v>
      </c>
      <c r="BZ59" s="204" t="s">
        <v>5830</v>
      </c>
      <c r="CA59" s="219" t="s">
        <v>5830</v>
      </c>
      <c r="CB59" s="32" t="s">
        <v>4478</v>
      </c>
      <c r="CC59" s="47">
        <v>235</v>
      </c>
      <c r="CD59" s="32">
        <v>300</v>
      </c>
      <c r="CE59" s="47">
        <v>360</v>
      </c>
      <c r="CF59" s="32">
        <v>450</v>
      </c>
      <c r="CG59" s="67">
        <v>200000</v>
      </c>
      <c r="CH59" s="108" t="s">
        <v>4478</v>
      </c>
      <c r="CI59" s="47">
        <v>235</v>
      </c>
      <c r="CJ59" s="32">
        <v>300</v>
      </c>
      <c r="CK59" s="60">
        <v>360</v>
      </c>
      <c r="CL59" s="32">
        <v>450</v>
      </c>
      <c r="CM59" s="67">
        <v>200000</v>
      </c>
      <c r="CN59" s="32" t="s">
        <v>4478</v>
      </c>
      <c r="CO59" s="47">
        <v>235</v>
      </c>
      <c r="CP59" s="164">
        <v>286</v>
      </c>
      <c r="CQ59" s="60">
        <v>360</v>
      </c>
      <c r="CR59" s="32">
        <v>450</v>
      </c>
      <c r="CS59" s="61">
        <v>200000</v>
      </c>
      <c r="CT59" s="208" t="s">
        <v>5830</v>
      </c>
      <c r="CU59" s="209" t="s">
        <v>5830</v>
      </c>
      <c r="CV59" s="209" t="s">
        <v>5830</v>
      </c>
      <c r="CW59" s="210" t="s">
        <v>5830</v>
      </c>
      <c r="CX59" s="208" t="s">
        <v>5830</v>
      </c>
      <c r="CY59" s="209" t="s">
        <v>5830</v>
      </c>
      <c r="CZ59" s="210" t="s">
        <v>5830</v>
      </c>
      <c r="DA59" s="284" t="s">
        <v>5830</v>
      </c>
      <c r="DB59" s="164">
        <v>8.8000000000000007</v>
      </c>
      <c r="DC59" s="164">
        <v>640</v>
      </c>
      <c r="DD59" s="32">
        <v>730</v>
      </c>
      <c r="DE59" s="164">
        <v>800</v>
      </c>
      <c r="DF59" s="32">
        <v>940</v>
      </c>
      <c r="DG59" s="61">
        <v>200000</v>
      </c>
      <c r="DH59" s="29" t="s">
        <v>4605</v>
      </c>
      <c r="DI59" s="164" t="s">
        <v>6094</v>
      </c>
      <c r="DJ59" s="295" t="s">
        <v>4598</v>
      </c>
    </row>
    <row r="60" spans="1:114">
      <c r="A60" s="18">
        <v>55</v>
      </c>
      <c r="B60" s="314"/>
      <c r="C60" s="314"/>
      <c r="D60" s="323"/>
      <c r="E60" s="325"/>
      <c r="F60" s="314"/>
      <c r="G60" s="310"/>
      <c r="H60" s="310"/>
      <c r="I60" s="453" t="s">
        <v>4441</v>
      </c>
      <c r="J60" s="304" t="s">
        <v>4383</v>
      </c>
      <c r="K60" s="164" t="s">
        <v>5830</v>
      </c>
      <c r="L60" s="304" t="s">
        <v>4541</v>
      </c>
      <c r="M60" s="164" t="s">
        <v>4736</v>
      </c>
      <c r="N60" s="18" t="s">
        <v>4539</v>
      </c>
      <c r="O60" s="164" t="s">
        <v>4444</v>
      </c>
      <c r="P60" s="164" t="s">
        <v>4444</v>
      </c>
      <c r="Q60" s="164" t="s">
        <v>4444</v>
      </c>
      <c r="R60" s="164" t="s">
        <v>5830</v>
      </c>
      <c r="S60" s="164" t="s">
        <v>4444</v>
      </c>
      <c r="T60" s="164" t="s">
        <v>5830</v>
      </c>
      <c r="U60" s="164" t="s">
        <v>4591</v>
      </c>
      <c r="V60" s="18">
        <v>6</v>
      </c>
      <c r="W60" s="232">
        <v>0</v>
      </c>
      <c r="X60" s="143">
        <v>0</v>
      </c>
      <c r="Y60" s="304" t="s">
        <v>4021</v>
      </c>
      <c r="Z60" s="21">
        <f>INDEX('[2]Cross-Section Database'!$C$2:$V$2928,MATCH(Y60,'[2]Cross-Section Database'!$B$2:$B$2928,0),3)</f>
        <v>478</v>
      </c>
      <c r="AA60" s="21">
        <f>INDEX('[2]Cross-Section Database'!$C$2:$V$2928,MATCH(Y60,'[2]Cross-Section Database'!$B$2:$B$2928,0),4)</f>
        <v>307</v>
      </c>
      <c r="AB60" s="21">
        <f>INDEX('[2]Cross-Section Database'!$C$2:$V$2928,MATCH(Y60,'[2]Cross-Section Database'!$B$2:$B$2928,0),6)</f>
        <v>40</v>
      </c>
      <c r="AC60" s="21">
        <f>INDEX('[2]Cross-Section Database'!$C$2:$V$2928,MATCH(Y60,'[2]Cross-Section Database'!$B$2:$B$2928,0),5)</f>
        <v>21</v>
      </c>
      <c r="AD60" s="229">
        <v>1300</v>
      </c>
      <c r="AE60" s="304" t="s">
        <v>3997</v>
      </c>
      <c r="AF60" s="21">
        <f>INDEX('[2]Cross-Section Database'!$C$2:$V$2928,MATCH(AE60,'[2]Cross-Section Database'!$B$2:$B$2928,0),3)</f>
        <v>290</v>
      </c>
      <c r="AG60" s="21">
        <f>INDEX('[2]Cross-Section Database'!$C$2:$V$2928,MATCH(AE60,'[2]Cross-Section Database'!$B$2:$B$2928,0),4)</f>
        <v>300</v>
      </c>
      <c r="AH60" s="21">
        <f>INDEX('[2]Cross-Section Database'!$C$2:$V$2928,MATCH(AE60,'[2]Cross-Section Database'!$B$2:$B$2928,0),6)</f>
        <v>14</v>
      </c>
      <c r="AI60" s="21">
        <f>INDEX('[2]Cross-Section Database'!$C$2:$V$2928,MATCH(AE60,'[2]Cross-Section Database'!$B$2:$B$2928,0),5)</f>
        <v>8.5</v>
      </c>
      <c r="AJ60" s="256">
        <v>1100</v>
      </c>
      <c r="AK60" s="21">
        <f>INDEX('[2]Cross-Section Database'!$C$2:$V$3928,MATCH(AE60,'[2]Cross-Section Database'!$B$2:$B$3928,0),11)</f>
        <v>182600000</v>
      </c>
      <c r="AL60" s="24">
        <f>INDEX('[2]Cross-Section Database'!$C$2:$V$3928,MATCH(AE60,'[2]Cross-Section Database'!$B$2:$B$3928,0),12)</f>
        <v>1383000</v>
      </c>
      <c r="AM60" s="21">
        <v>12</v>
      </c>
      <c r="AN60" s="21">
        <v>230</v>
      </c>
      <c r="AO60" s="21">
        <v>290</v>
      </c>
      <c r="AP60" s="21">
        <f t="shared" si="16"/>
        <v>0</v>
      </c>
      <c r="AQ60" s="21">
        <v>0</v>
      </c>
      <c r="AR60" s="304" t="s">
        <v>5845</v>
      </c>
      <c r="AS60" s="164" t="s">
        <v>6174</v>
      </c>
      <c r="AT60" s="164">
        <v>48</v>
      </c>
      <c r="AU60" s="164">
        <v>24</v>
      </c>
      <c r="AV60" s="164">
        <f t="shared" si="11"/>
        <v>353</v>
      </c>
      <c r="AW60" s="21">
        <v>75</v>
      </c>
      <c r="AX60" s="21">
        <v>75</v>
      </c>
      <c r="AY60" s="21">
        <v>0</v>
      </c>
      <c r="AZ60" s="21">
        <v>120</v>
      </c>
      <c r="BA60" s="21">
        <v>140</v>
      </c>
      <c r="BB60" s="15" t="s">
        <v>4502</v>
      </c>
      <c r="BC60" s="164" t="s">
        <v>6250</v>
      </c>
      <c r="BD60" s="164" t="s">
        <v>6250</v>
      </c>
      <c r="BE60" s="164">
        <v>2</v>
      </c>
      <c r="BF60" s="164">
        <v>4</v>
      </c>
      <c r="BG60" s="203" t="s">
        <v>5830</v>
      </c>
      <c r="BH60" s="204" t="s">
        <v>5830</v>
      </c>
      <c r="BI60" s="204" t="s">
        <v>5830</v>
      </c>
      <c r="BJ60" s="204" t="s">
        <v>5830</v>
      </c>
      <c r="BK60" s="204" t="s">
        <v>5830</v>
      </c>
      <c r="BL60" s="204" t="s">
        <v>5830</v>
      </c>
      <c r="BM60" s="204" t="s">
        <v>5830</v>
      </c>
      <c r="BN60" s="204" t="s">
        <v>5830</v>
      </c>
      <c r="BO60" s="203" t="s">
        <v>5830</v>
      </c>
      <c r="BP60" s="204" t="s">
        <v>5830</v>
      </c>
      <c r="BQ60" s="204" t="s">
        <v>5830</v>
      </c>
      <c r="BR60" s="204" t="s">
        <v>5830</v>
      </c>
      <c r="BS60" s="204" t="s">
        <v>5830</v>
      </c>
      <c r="BT60" s="204" t="s">
        <v>5830</v>
      </c>
      <c r="BU60" s="219" t="s">
        <v>5830</v>
      </c>
      <c r="BV60" s="204" t="s">
        <v>5830</v>
      </c>
      <c r="BW60" s="204" t="s">
        <v>5830</v>
      </c>
      <c r="BX60" s="204" t="s">
        <v>5830</v>
      </c>
      <c r="BY60" s="204" t="s">
        <v>5830</v>
      </c>
      <c r="BZ60" s="204" t="s">
        <v>5830</v>
      </c>
      <c r="CA60" s="219" t="s">
        <v>5830</v>
      </c>
      <c r="CB60" s="32" t="s">
        <v>4478</v>
      </c>
      <c r="CC60" s="47">
        <v>235</v>
      </c>
      <c r="CD60" s="32">
        <v>300</v>
      </c>
      <c r="CE60" s="47">
        <v>360</v>
      </c>
      <c r="CF60" s="32">
        <v>450</v>
      </c>
      <c r="CG60" s="67">
        <v>200000</v>
      </c>
      <c r="CH60" s="108" t="s">
        <v>4478</v>
      </c>
      <c r="CI60" s="47">
        <v>235</v>
      </c>
      <c r="CJ60" s="32">
        <v>300</v>
      </c>
      <c r="CK60" s="60">
        <v>360</v>
      </c>
      <c r="CL60" s="32">
        <v>450</v>
      </c>
      <c r="CM60" s="67">
        <v>200000</v>
      </c>
      <c r="CN60" s="32" t="s">
        <v>4478</v>
      </c>
      <c r="CO60" s="47">
        <v>235</v>
      </c>
      <c r="CP60" s="164">
        <v>294</v>
      </c>
      <c r="CQ60" s="60">
        <v>360</v>
      </c>
      <c r="CR60" s="32">
        <v>450</v>
      </c>
      <c r="CS60" s="61">
        <v>200000</v>
      </c>
      <c r="CT60" s="208" t="s">
        <v>5830</v>
      </c>
      <c r="CU60" s="209" t="s">
        <v>5830</v>
      </c>
      <c r="CV60" s="209" t="s">
        <v>5830</v>
      </c>
      <c r="CW60" s="210" t="s">
        <v>5830</v>
      </c>
      <c r="CX60" s="208" t="s">
        <v>5830</v>
      </c>
      <c r="CY60" s="209" t="s">
        <v>5830</v>
      </c>
      <c r="CZ60" s="210" t="s">
        <v>5830</v>
      </c>
      <c r="DA60" s="284" t="s">
        <v>5830</v>
      </c>
      <c r="DB60" s="164">
        <v>8.8000000000000007</v>
      </c>
      <c r="DC60" s="164">
        <v>640</v>
      </c>
      <c r="DD60" s="32">
        <v>730</v>
      </c>
      <c r="DE60" s="164">
        <v>800</v>
      </c>
      <c r="DF60" s="32">
        <v>940</v>
      </c>
      <c r="DG60" s="61">
        <v>200000</v>
      </c>
      <c r="DH60" s="29" t="s">
        <v>4605</v>
      </c>
      <c r="DI60" s="164" t="s">
        <v>6094</v>
      </c>
      <c r="DJ60" s="295" t="s">
        <v>4598</v>
      </c>
    </row>
    <row r="61" spans="1:114">
      <c r="A61" s="18">
        <v>56</v>
      </c>
      <c r="B61" s="314"/>
      <c r="C61" s="314"/>
      <c r="D61" s="323"/>
      <c r="E61" s="325"/>
      <c r="F61" s="314"/>
      <c r="G61" s="310"/>
      <c r="H61" s="310"/>
      <c r="I61" s="453" t="s">
        <v>4442</v>
      </c>
      <c r="J61" s="304" t="s">
        <v>4383</v>
      </c>
      <c r="K61" s="164" t="s">
        <v>5830</v>
      </c>
      <c r="L61" s="304" t="s">
        <v>4541</v>
      </c>
      <c r="M61" s="164" t="s">
        <v>4736</v>
      </c>
      <c r="N61" s="18" t="s">
        <v>4539</v>
      </c>
      <c r="O61" s="164" t="s">
        <v>4444</v>
      </c>
      <c r="P61" s="164" t="s">
        <v>4444</v>
      </c>
      <c r="Q61" s="164" t="s">
        <v>4444</v>
      </c>
      <c r="R61" s="164" t="s">
        <v>5830</v>
      </c>
      <c r="S61" s="164" t="s">
        <v>4444</v>
      </c>
      <c r="T61" s="164" t="s">
        <v>5830</v>
      </c>
      <c r="U61" s="164" t="s">
        <v>4591</v>
      </c>
      <c r="V61" s="18">
        <v>6</v>
      </c>
      <c r="W61" s="232">
        <v>0</v>
      </c>
      <c r="X61" s="18">
        <v>0</v>
      </c>
      <c r="Y61" s="304" t="s">
        <v>4021</v>
      </c>
      <c r="Z61" s="21">
        <f>INDEX('[2]Cross-Section Database'!$C$2:$V$2928,MATCH(Y61,'[2]Cross-Section Database'!$B$2:$B$2928,0),3)</f>
        <v>478</v>
      </c>
      <c r="AA61" s="21">
        <f>INDEX('[2]Cross-Section Database'!$C$2:$V$2928,MATCH(Y61,'[2]Cross-Section Database'!$B$2:$B$2928,0),4)</f>
        <v>307</v>
      </c>
      <c r="AB61" s="21">
        <f>INDEX('[2]Cross-Section Database'!$C$2:$V$2928,MATCH(Y61,'[2]Cross-Section Database'!$B$2:$B$2928,0),6)</f>
        <v>40</v>
      </c>
      <c r="AC61" s="21">
        <f>INDEX('[2]Cross-Section Database'!$C$2:$V$2928,MATCH(Y61,'[2]Cross-Section Database'!$B$2:$B$2928,0),5)</f>
        <v>21</v>
      </c>
      <c r="AD61" s="229">
        <v>1300</v>
      </c>
      <c r="AE61" s="304" t="s">
        <v>3997</v>
      </c>
      <c r="AF61" s="21">
        <f>INDEX('[2]Cross-Section Database'!$C$2:$V$2928,MATCH(AE61,'[2]Cross-Section Database'!$B$2:$B$2928,0),3)</f>
        <v>290</v>
      </c>
      <c r="AG61" s="21">
        <f>INDEX('[2]Cross-Section Database'!$C$2:$V$2928,MATCH(AE61,'[2]Cross-Section Database'!$B$2:$B$2928,0),4)</f>
        <v>300</v>
      </c>
      <c r="AH61" s="21">
        <f>INDEX('[2]Cross-Section Database'!$C$2:$V$2928,MATCH(AE61,'[2]Cross-Section Database'!$B$2:$B$2928,0),6)</f>
        <v>14</v>
      </c>
      <c r="AI61" s="21">
        <f>INDEX('[2]Cross-Section Database'!$C$2:$V$2928,MATCH(AE61,'[2]Cross-Section Database'!$B$2:$B$2928,0),5)</f>
        <v>8.5</v>
      </c>
      <c r="AJ61" s="256">
        <v>1100</v>
      </c>
      <c r="AK61" s="21">
        <f>INDEX('[2]Cross-Section Database'!$C$2:$V$3928,MATCH(AE61,'[2]Cross-Section Database'!$B$2:$B$3928,0),11)</f>
        <v>182600000</v>
      </c>
      <c r="AL61" s="24">
        <f>INDEX('[2]Cross-Section Database'!$C$2:$V$3928,MATCH(AE61,'[2]Cross-Section Database'!$B$2:$B$3928,0),12)</f>
        <v>1383000</v>
      </c>
      <c r="AM61" s="21">
        <v>16</v>
      </c>
      <c r="AN61" s="21">
        <v>230</v>
      </c>
      <c r="AO61" s="21">
        <v>290</v>
      </c>
      <c r="AP61" s="21">
        <f t="shared" si="16"/>
        <v>0</v>
      </c>
      <c r="AQ61" s="21">
        <v>0</v>
      </c>
      <c r="AR61" s="304" t="s">
        <v>5845</v>
      </c>
      <c r="AS61" s="164" t="s">
        <v>6174</v>
      </c>
      <c r="AT61" s="164">
        <v>48</v>
      </c>
      <c r="AU61" s="164">
        <v>24</v>
      </c>
      <c r="AV61" s="164">
        <f t="shared" si="11"/>
        <v>353</v>
      </c>
      <c r="AW61" s="21">
        <v>75</v>
      </c>
      <c r="AX61" s="21">
        <v>75</v>
      </c>
      <c r="AY61" s="21">
        <v>0</v>
      </c>
      <c r="AZ61" s="21">
        <v>120</v>
      </c>
      <c r="BA61" s="21">
        <v>140</v>
      </c>
      <c r="BB61" s="15" t="s">
        <v>4502</v>
      </c>
      <c r="BC61" s="164" t="s">
        <v>6250</v>
      </c>
      <c r="BD61" s="164" t="s">
        <v>6250</v>
      </c>
      <c r="BE61" s="164">
        <v>2</v>
      </c>
      <c r="BF61" s="164">
        <v>4</v>
      </c>
      <c r="BG61" s="203" t="s">
        <v>5830</v>
      </c>
      <c r="BH61" s="204" t="s">
        <v>5830</v>
      </c>
      <c r="BI61" s="204" t="s">
        <v>5830</v>
      </c>
      <c r="BJ61" s="204" t="s">
        <v>5830</v>
      </c>
      <c r="BK61" s="204" t="s">
        <v>5830</v>
      </c>
      <c r="BL61" s="204" t="s">
        <v>5830</v>
      </c>
      <c r="BM61" s="204" t="s">
        <v>5830</v>
      </c>
      <c r="BN61" s="204" t="s">
        <v>5830</v>
      </c>
      <c r="BO61" s="203" t="s">
        <v>5830</v>
      </c>
      <c r="BP61" s="204" t="s">
        <v>5830</v>
      </c>
      <c r="BQ61" s="204" t="s">
        <v>5830</v>
      </c>
      <c r="BR61" s="204" t="s">
        <v>5830</v>
      </c>
      <c r="BS61" s="204" t="s">
        <v>5830</v>
      </c>
      <c r="BT61" s="204" t="s">
        <v>5830</v>
      </c>
      <c r="BU61" s="219" t="s">
        <v>5830</v>
      </c>
      <c r="BV61" s="204" t="s">
        <v>5830</v>
      </c>
      <c r="BW61" s="204" t="s">
        <v>5830</v>
      </c>
      <c r="BX61" s="204" t="s">
        <v>5830</v>
      </c>
      <c r="BY61" s="204" t="s">
        <v>5830</v>
      </c>
      <c r="BZ61" s="204" t="s">
        <v>5830</v>
      </c>
      <c r="CA61" s="219" t="s">
        <v>5830</v>
      </c>
      <c r="CB61" s="32" t="s">
        <v>4478</v>
      </c>
      <c r="CC61" s="47">
        <v>235</v>
      </c>
      <c r="CD61" s="32">
        <v>300</v>
      </c>
      <c r="CE61" s="47">
        <v>360</v>
      </c>
      <c r="CF61" s="32">
        <v>450</v>
      </c>
      <c r="CG61" s="67">
        <v>200000</v>
      </c>
      <c r="CH61" s="108" t="s">
        <v>4478</v>
      </c>
      <c r="CI61" s="47">
        <v>235</v>
      </c>
      <c r="CJ61" s="32">
        <v>300</v>
      </c>
      <c r="CK61" s="60">
        <v>360</v>
      </c>
      <c r="CL61" s="32">
        <v>450</v>
      </c>
      <c r="CM61" s="67">
        <v>200000</v>
      </c>
      <c r="CN61" s="32" t="s">
        <v>4478</v>
      </c>
      <c r="CO61" s="47">
        <v>235</v>
      </c>
      <c r="CP61" s="164">
        <v>286</v>
      </c>
      <c r="CQ61" s="60">
        <v>360</v>
      </c>
      <c r="CR61" s="32">
        <v>450</v>
      </c>
      <c r="CS61" s="61">
        <v>200000</v>
      </c>
      <c r="CT61" s="208" t="s">
        <v>5830</v>
      </c>
      <c r="CU61" s="209" t="s">
        <v>5830</v>
      </c>
      <c r="CV61" s="209" t="s">
        <v>5830</v>
      </c>
      <c r="CW61" s="210" t="s">
        <v>5830</v>
      </c>
      <c r="CX61" s="208" t="s">
        <v>5830</v>
      </c>
      <c r="CY61" s="209" t="s">
        <v>5830</v>
      </c>
      <c r="CZ61" s="210" t="s">
        <v>5830</v>
      </c>
      <c r="DA61" s="284" t="s">
        <v>5830</v>
      </c>
      <c r="DB61" s="164">
        <v>8.8000000000000007</v>
      </c>
      <c r="DC61" s="164">
        <v>640</v>
      </c>
      <c r="DD61" s="32">
        <v>730</v>
      </c>
      <c r="DE61" s="164">
        <v>800</v>
      </c>
      <c r="DF61" s="32">
        <v>940</v>
      </c>
      <c r="DG61" s="61">
        <v>200000</v>
      </c>
      <c r="DH61" s="29" t="s">
        <v>4605</v>
      </c>
      <c r="DI61" s="164" t="s">
        <v>6094</v>
      </c>
      <c r="DJ61" s="295" t="s">
        <v>4598</v>
      </c>
    </row>
    <row r="62" spans="1:114">
      <c r="A62" s="18">
        <v>57</v>
      </c>
      <c r="B62" s="314"/>
      <c r="C62" s="314"/>
      <c r="D62" s="323"/>
      <c r="E62" s="325"/>
      <c r="F62" s="314"/>
      <c r="G62" s="310"/>
      <c r="H62" s="310"/>
      <c r="I62" s="453" t="s">
        <v>4443</v>
      </c>
      <c r="J62" s="304" t="s">
        <v>4383</v>
      </c>
      <c r="K62" s="164" t="s">
        <v>5830</v>
      </c>
      <c r="L62" s="304" t="s">
        <v>4541</v>
      </c>
      <c r="M62" s="164" t="s">
        <v>4736</v>
      </c>
      <c r="N62" s="18" t="s">
        <v>4539</v>
      </c>
      <c r="O62" s="164" t="s">
        <v>4444</v>
      </c>
      <c r="P62" s="164" t="s">
        <v>4444</v>
      </c>
      <c r="Q62" s="164" t="s">
        <v>4444</v>
      </c>
      <c r="R62" s="164" t="s">
        <v>5830</v>
      </c>
      <c r="S62" s="164" t="s">
        <v>4444</v>
      </c>
      <c r="T62" s="164" t="s">
        <v>5830</v>
      </c>
      <c r="U62" s="164" t="s">
        <v>4591</v>
      </c>
      <c r="V62" s="18">
        <v>6</v>
      </c>
      <c r="W62" s="232">
        <v>0</v>
      </c>
      <c r="X62" s="18">
        <v>0</v>
      </c>
      <c r="Y62" s="304" t="s">
        <v>4021</v>
      </c>
      <c r="Z62" s="21">
        <f>INDEX('[2]Cross-Section Database'!$C$2:$V$2928,MATCH(Y62,'[2]Cross-Section Database'!$B$2:$B$2928,0),3)</f>
        <v>478</v>
      </c>
      <c r="AA62" s="21">
        <f>INDEX('[2]Cross-Section Database'!$C$2:$V$2928,MATCH(Y62,'[2]Cross-Section Database'!$B$2:$B$2928,0),4)</f>
        <v>307</v>
      </c>
      <c r="AB62" s="21">
        <f>INDEX('[2]Cross-Section Database'!$C$2:$V$2928,MATCH(Y62,'[2]Cross-Section Database'!$B$2:$B$2928,0),6)</f>
        <v>40</v>
      </c>
      <c r="AC62" s="21">
        <f>INDEX('[2]Cross-Section Database'!$C$2:$V$2928,MATCH(Y62,'[2]Cross-Section Database'!$B$2:$B$2928,0),5)</f>
        <v>21</v>
      </c>
      <c r="AD62" s="229">
        <v>1300</v>
      </c>
      <c r="AE62" s="304" t="s">
        <v>3997</v>
      </c>
      <c r="AF62" s="21">
        <f>INDEX('[2]Cross-Section Database'!$C$2:$V$2928,MATCH(AE62,'[2]Cross-Section Database'!$B$2:$B$2928,0),3)</f>
        <v>290</v>
      </c>
      <c r="AG62" s="21">
        <f>INDEX('[2]Cross-Section Database'!$C$2:$V$2928,MATCH(AE62,'[2]Cross-Section Database'!$B$2:$B$2928,0),4)</f>
        <v>300</v>
      </c>
      <c r="AH62" s="21">
        <f>INDEX('[2]Cross-Section Database'!$C$2:$V$2928,MATCH(AE62,'[2]Cross-Section Database'!$B$2:$B$2928,0),6)</f>
        <v>14</v>
      </c>
      <c r="AI62" s="21">
        <f>INDEX('[2]Cross-Section Database'!$C$2:$V$2928,MATCH(AE62,'[2]Cross-Section Database'!$B$2:$B$2928,0),5)</f>
        <v>8.5</v>
      </c>
      <c r="AJ62" s="256">
        <v>1100</v>
      </c>
      <c r="AK62" s="21">
        <f>INDEX('[2]Cross-Section Database'!$C$2:$V$3928,MATCH(AE62,'[2]Cross-Section Database'!$B$2:$B$3928,0),11)</f>
        <v>182600000</v>
      </c>
      <c r="AL62" s="24">
        <f>INDEX('[2]Cross-Section Database'!$C$2:$V$3928,MATCH(AE62,'[2]Cross-Section Database'!$B$2:$B$3928,0),12)</f>
        <v>1383000</v>
      </c>
      <c r="AM62" s="21">
        <v>12</v>
      </c>
      <c r="AN62" s="21">
        <v>230</v>
      </c>
      <c r="AO62" s="21">
        <v>290</v>
      </c>
      <c r="AP62" s="21">
        <f t="shared" si="16"/>
        <v>0</v>
      </c>
      <c r="AQ62" s="21">
        <v>0</v>
      </c>
      <c r="AR62" s="304" t="s">
        <v>5845</v>
      </c>
      <c r="AS62" s="164" t="s">
        <v>6174</v>
      </c>
      <c r="AT62" s="21">
        <v>48</v>
      </c>
      <c r="AU62" s="164">
        <v>24</v>
      </c>
      <c r="AV62" s="164">
        <f t="shared" si="11"/>
        <v>353</v>
      </c>
      <c r="AW62" s="21">
        <v>55</v>
      </c>
      <c r="AX62" s="21">
        <v>55</v>
      </c>
      <c r="AY62" s="21">
        <v>180</v>
      </c>
      <c r="AZ62" s="21">
        <v>120</v>
      </c>
      <c r="BA62" s="21">
        <v>125</v>
      </c>
      <c r="BB62" s="15" t="s">
        <v>4444</v>
      </c>
      <c r="BC62" s="164" t="s">
        <v>4497</v>
      </c>
      <c r="BD62" s="164" t="s">
        <v>6250</v>
      </c>
      <c r="BE62" s="164">
        <v>4</v>
      </c>
      <c r="BF62" s="164">
        <v>6</v>
      </c>
      <c r="BG62" s="203" t="s">
        <v>5830</v>
      </c>
      <c r="BH62" s="204" t="s">
        <v>5830</v>
      </c>
      <c r="BI62" s="204" t="s">
        <v>5830</v>
      </c>
      <c r="BJ62" s="204" t="s">
        <v>5830</v>
      </c>
      <c r="BK62" s="204" t="s">
        <v>5830</v>
      </c>
      <c r="BL62" s="204" t="s">
        <v>5830</v>
      </c>
      <c r="BM62" s="204" t="s">
        <v>5830</v>
      </c>
      <c r="BN62" s="204" t="s">
        <v>5830</v>
      </c>
      <c r="BO62" s="203" t="s">
        <v>5830</v>
      </c>
      <c r="BP62" s="204" t="s">
        <v>5830</v>
      </c>
      <c r="BQ62" s="204" t="s">
        <v>5830</v>
      </c>
      <c r="BR62" s="204" t="s">
        <v>5830</v>
      </c>
      <c r="BS62" s="204" t="s">
        <v>5830</v>
      </c>
      <c r="BT62" s="204" t="s">
        <v>5830</v>
      </c>
      <c r="BU62" s="219" t="s">
        <v>5830</v>
      </c>
      <c r="BV62" s="204" t="s">
        <v>5830</v>
      </c>
      <c r="BW62" s="204" t="s">
        <v>5830</v>
      </c>
      <c r="BX62" s="204" t="s">
        <v>5830</v>
      </c>
      <c r="BY62" s="204" t="s">
        <v>5830</v>
      </c>
      <c r="BZ62" s="204" t="s">
        <v>5830</v>
      </c>
      <c r="CA62" s="219" t="s">
        <v>5830</v>
      </c>
      <c r="CB62" s="32" t="s">
        <v>4478</v>
      </c>
      <c r="CC62" s="47">
        <v>235</v>
      </c>
      <c r="CD62" s="32">
        <v>300</v>
      </c>
      <c r="CE62" s="47">
        <v>360</v>
      </c>
      <c r="CF62" s="32">
        <v>450</v>
      </c>
      <c r="CG62" s="67">
        <v>200000</v>
      </c>
      <c r="CH62" s="108" t="s">
        <v>4478</v>
      </c>
      <c r="CI62" s="47">
        <v>235</v>
      </c>
      <c r="CJ62" s="32">
        <v>300</v>
      </c>
      <c r="CK62" s="60">
        <v>360</v>
      </c>
      <c r="CL62" s="32">
        <v>450</v>
      </c>
      <c r="CM62" s="67">
        <v>200000</v>
      </c>
      <c r="CN62" s="32" t="s">
        <v>4478</v>
      </c>
      <c r="CO62" s="47">
        <v>235</v>
      </c>
      <c r="CP62" s="164">
        <v>294</v>
      </c>
      <c r="CQ62" s="60">
        <v>360</v>
      </c>
      <c r="CR62" s="32">
        <v>450</v>
      </c>
      <c r="CS62" s="61">
        <v>200000</v>
      </c>
      <c r="CT62" s="208" t="s">
        <v>5830</v>
      </c>
      <c r="CU62" s="209" t="s">
        <v>5830</v>
      </c>
      <c r="CV62" s="209" t="s">
        <v>5830</v>
      </c>
      <c r="CW62" s="210" t="s">
        <v>5830</v>
      </c>
      <c r="CX62" s="208" t="s">
        <v>5830</v>
      </c>
      <c r="CY62" s="209" t="s">
        <v>5830</v>
      </c>
      <c r="CZ62" s="210" t="s">
        <v>5830</v>
      </c>
      <c r="DA62" s="284" t="s">
        <v>5830</v>
      </c>
      <c r="DB62" s="164">
        <v>8.8000000000000007</v>
      </c>
      <c r="DC62" s="164">
        <v>640</v>
      </c>
      <c r="DD62" s="32">
        <v>730</v>
      </c>
      <c r="DE62" s="164">
        <v>800</v>
      </c>
      <c r="DF62" s="32">
        <v>940</v>
      </c>
      <c r="DG62" s="61">
        <v>200000</v>
      </c>
      <c r="DH62" s="29" t="s">
        <v>4605</v>
      </c>
      <c r="DI62" s="164" t="s">
        <v>6094</v>
      </c>
      <c r="DJ62" s="295" t="s">
        <v>4598</v>
      </c>
    </row>
    <row r="63" spans="1:114">
      <c r="A63" s="18">
        <v>58</v>
      </c>
      <c r="B63" s="314"/>
      <c r="C63" s="314"/>
      <c r="D63" s="323"/>
      <c r="E63" s="325"/>
      <c r="F63" s="314"/>
      <c r="G63" s="310"/>
      <c r="H63" s="310"/>
      <c r="I63" s="453" t="s">
        <v>4512</v>
      </c>
      <c r="J63" s="304" t="s">
        <v>4383</v>
      </c>
      <c r="K63" s="164" t="s">
        <v>5830</v>
      </c>
      <c r="L63" s="304" t="s">
        <v>4541</v>
      </c>
      <c r="M63" s="164" t="s">
        <v>4736</v>
      </c>
      <c r="N63" s="18" t="s">
        <v>4539</v>
      </c>
      <c r="O63" s="164" t="s">
        <v>4444</v>
      </c>
      <c r="P63" s="164" t="s">
        <v>4444</v>
      </c>
      <c r="Q63" s="164" t="s">
        <v>4444</v>
      </c>
      <c r="R63" s="164" t="s">
        <v>5830</v>
      </c>
      <c r="S63" s="164" t="s">
        <v>4444</v>
      </c>
      <c r="T63" s="164" t="s">
        <v>5830</v>
      </c>
      <c r="U63" s="164" t="s">
        <v>4591</v>
      </c>
      <c r="V63" s="18">
        <v>6</v>
      </c>
      <c r="W63" s="232">
        <v>0</v>
      </c>
      <c r="X63" s="18">
        <v>0</v>
      </c>
      <c r="Y63" s="304" t="s">
        <v>4021</v>
      </c>
      <c r="Z63" s="21">
        <f>INDEX('[2]Cross-Section Database'!$C$2:$V$2928,MATCH(Y63,'[2]Cross-Section Database'!$B$2:$B$2928,0),3)</f>
        <v>478</v>
      </c>
      <c r="AA63" s="21">
        <f>INDEX('[2]Cross-Section Database'!$C$2:$V$2928,MATCH(Y63,'[2]Cross-Section Database'!$B$2:$B$2928,0),4)</f>
        <v>307</v>
      </c>
      <c r="AB63" s="21">
        <f>INDEX('[2]Cross-Section Database'!$C$2:$V$2928,MATCH(Y63,'[2]Cross-Section Database'!$B$2:$B$2928,0),6)</f>
        <v>40</v>
      </c>
      <c r="AC63" s="21">
        <f>INDEX('[2]Cross-Section Database'!$C$2:$V$2928,MATCH(Y63,'[2]Cross-Section Database'!$B$2:$B$2928,0),5)</f>
        <v>21</v>
      </c>
      <c r="AD63" s="229">
        <v>1300</v>
      </c>
      <c r="AE63" s="304" t="s">
        <v>3997</v>
      </c>
      <c r="AF63" s="21">
        <f>INDEX('[2]Cross-Section Database'!$C$2:$V$2928,MATCH(AE63,'[2]Cross-Section Database'!$B$2:$B$2928,0),3)</f>
        <v>290</v>
      </c>
      <c r="AG63" s="21">
        <f>INDEX('[2]Cross-Section Database'!$C$2:$V$2928,MATCH(AE63,'[2]Cross-Section Database'!$B$2:$B$2928,0),4)</f>
        <v>300</v>
      </c>
      <c r="AH63" s="21">
        <f>INDEX('[2]Cross-Section Database'!$C$2:$V$2928,MATCH(AE63,'[2]Cross-Section Database'!$B$2:$B$2928,0),6)</f>
        <v>14</v>
      </c>
      <c r="AI63" s="21">
        <f>INDEX('[2]Cross-Section Database'!$C$2:$V$2928,MATCH(AE63,'[2]Cross-Section Database'!$B$2:$B$2928,0),5)</f>
        <v>8.5</v>
      </c>
      <c r="AJ63" s="256">
        <v>1100</v>
      </c>
      <c r="AK63" s="21">
        <f>INDEX('[2]Cross-Section Database'!$C$2:$V$3928,MATCH(AE63,'[2]Cross-Section Database'!$B$2:$B$3928,0),11)</f>
        <v>182600000</v>
      </c>
      <c r="AL63" s="24">
        <f>INDEX('[2]Cross-Section Database'!$C$2:$V$3928,MATCH(AE63,'[2]Cross-Section Database'!$B$2:$B$3928,0),12)</f>
        <v>1383000</v>
      </c>
      <c r="AM63" s="21">
        <v>16</v>
      </c>
      <c r="AN63" s="21">
        <v>230</v>
      </c>
      <c r="AO63" s="21">
        <v>290</v>
      </c>
      <c r="AP63" s="21">
        <f t="shared" si="16"/>
        <v>0</v>
      </c>
      <c r="AQ63" s="21">
        <v>0</v>
      </c>
      <c r="AR63" s="304" t="s">
        <v>5845</v>
      </c>
      <c r="AS63" s="164" t="s">
        <v>6174</v>
      </c>
      <c r="AT63" s="21">
        <v>40</v>
      </c>
      <c r="AU63" s="164">
        <v>24</v>
      </c>
      <c r="AV63" s="164">
        <f t="shared" si="11"/>
        <v>353</v>
      </c>
      <c r="AW63" s="21">
        <v>55</v>
      </c>
      <c r="AX63" s="21">
        <v>55</v>
      </c>
      <c r="AY63" s="21">
        <v>180</v>
      </c>
      <c r="AZ63" s="21">
        <v>120</v>
      </c>
      <c r="BA63" s="21">
        <v>125</v>
      </c>
      <c r="BB63" s="15" t="s">
        <v>4444</v>
      </c>
      <c r="BC63" s="164" t="s">
        <v>4497</v>
      </c>
      <c r="BD63" s="164" t="s">
        <v>6250</v>
      </c>
      <c r="BE63" s="164">
        <v>4</v>
      </c>
      <c r="BF63" s="164">
        <v>6</v>
      </c>
      <c r="BG63" s="203" t="s">
        <v>5830</v>
      </c>
      <c r="BH63" s="204" t="s">
        <v>5830</v>
      </c>
      <c r="BI63" s="204" t="s">
        <v>5830</v>
      </c>
      <c r="BJ63" s="204" t="s">
        <v>5830</v>
      </c>
      <c r="BK63" s="204" t="s">
        <v>5830</v>
      </c>
      <c r="BL63" s="204" t="s">
        <v>5830</v>
      </c>
      <c r="BM63" s="204" t="s">
        <v>5830</v>
      </c>
      <c r="BN63" s="204" t="s">
        <v>5830</v>
      </c>
      <c r="BO63" s="203" t="s">
        <v>5830</v>
      </c>
      <c r="BP63" s="204" t="s">
        <v>5830</v>
      </c>
      <c r="BQ63" s="204" t="s">
        <v>5830</v>
      </c>
      <c r="BR63" s="204" t="s">
        <v>5830</v>
      </c>
      <c r="BS63" s="204" t="s">
        <v>5830</v>
      </c>
      <c r="BT63" s="204" t="s">
        <v>5830</v>
      </c>
      <c r="BU63" s="219" t="s">
        <v>5830</v>
      </c>
      <c r="BV63" s="204" t="s">
        <v>5830</v>
      </c>
      <c r="BW63" s="204" t="s">
        <v>5830</v>
      </c>
      <c r="BX63" s="204" t="s">
        <v>5830</v>
      </c>
      <c r="BY63" s="204" t="s">
        <v>5830</v>
      </c>
      <c r="BZ63" s="204" t="s">
        <v>5830</v>
      </c>
      <c r="CA63" s="219" t="s">
        <v>5830</v>
      </c>
      <c r="CB63" s="32" t="s">
        <v>4478</v>
      </c>
      <c r="CC63" s="47">
        <v>235</v>
      </c>
      <c r="CD63" s="32">
        <v>300</v>
      </c>
      <c r="CE63" s="47">
        <v>360</v>
      </c>
      <c r="CF63" s="32">
        <v>450</v>
      </c>
      <c r="CG63" s="67">
        <v>200000</v>
      </c>
      <c r="CH63" s="108" t="s">
        <v>4478</v>
      </c>
      <c r="CI63" s="47">
        <v>235</v>
      </c>
      <c r="CJ63" s="32">
        <v>300</v>
      </c>
      <c r="CK63" s="60">
        <v>360</v>
      </c>
      <c r="CL63" s="32">
        <v>450</v>
      </c>
      <c r="CM63" s="67">
        <v>200000</v>
      </c>
      <c r="CN63" s="32" t="s">
        <v>4478</v>
      </c>
      <c r="CO63" s="47">
        <v>235</v>
      </c>
      <c r="CP63" s="164">
        <v>286</v>
      </c>
      <c r="CQ63" s="60">
        <v>360</v>
      </c>
      <c r="CR63" s="32">
        <v>450</v>
      </c>
      <c r="CS63" s="61">
        <v>200000</v>
      </c>
      <c r="CT63" s="208" t="s">
        <v>5830</v>
      </c>
      <c r="CU63" s="209" t="s">
        <v>5830</v>
      </c>
      <c r="CV63" s="209" t="s">
        <v>5830</v>
      </c>
      <c r="CW63" s="210" t="s">
        <v>5830</v>
      </c>
      <c r="CX63" s="208" t="s">
        <v>5830</v>
      </c>
      <c r="CY63" s="209" t="s">
        <v>5830</v>
      </c>
      <c r="CZ63" s="210" t="s">
        <v>5830</v>
      </c>
      <c r="DA63" s="284" t="s">
        <v>5830</v>
      </c>
      <c r="DB63" s="164">
        <v>8.8000000000000007</v>
      </c>
      <c r="DC63" s="164">
        <v>640</v>
      </c>
      <c r="DD63" s="32">
        <v>730</v>
      </c>
      <c r="DE63" s="164">
        <v>800</v>
      </c>
      <c r="DF63" s="32">
        <v>940</v>
      </c>
      <c r="DG63" s="61">
        <v>200000</v>
      </c>
      <c r="DH63" s="29" t="s">
        <v>4605</v>
      </c>
      <c r="DI63" s="164" t="s">
        <v>6094</v>
      </c>
      <c r="DJ63" s="295" t="s">
        <v>4598</v>
      </c>
    </row>
    <row r="64" spans="1:114">
      <c r="A64" s="18">
        <v>59</v>
      </c>
      <c r="B64" s="314"/>
      <c r="C64" s="314"/>
      <c r="D64" s="323"/>
      <c r="E64" s="325"/>
      <c r="F64" s="314"/>
      <c r="G64" s="310"/>
      <c r="H64" s="310"/>
      <c r="I64" s="453" t="s">
        <v>4513</v>
      </c>
      <c r="J64" s="304" t="s">
        <v>4383</v>
      </c>
      <c r="K64" s="164" t="s">
        <v>5830</v>
      </c>
      <c r="L64" s="304" t="s">
        <v>4541</v>
      </c>
      <c r="M64" s="164" t="s">
        <v>4736</v>
      </c>
      <c r="N64" s="18" t="s">
        <v>4539</v>
      </c>
      <c r="O64" s="164" t="s">
        <v>4444</v>
      </c>
      <c r="P64" s="164" t="s">
        <v>4444</v>
      </c>
      <c r="Q64" s="164" t="s">
        <v>4444</v>
      </c>
      <c r="R64" s="164" t="s">
        <v>5830</v>
      </c>
      <c r="S64" s="164" t="s">
        <v>4444</v>
      </c>
      <c r="T64" s="164" t="s">
        <v>5830</v>
      </c>
      <c r="U64" s="164" t="s">
        <v>4591</v>
      </c>
      <c r="V64" s="18">
        <v>6</v>
      </c>
      <c r="W64" s="232">
        <v>0</v>
      </c>
      <c r="X64" s="18">
        <v>0</v>
      </c>
      <c r="Y64" s="304" t="s">
        <v>4021</v>
      </c>
      <c r="Z64" s="21">
        <f>INDEX('[2]Cross-Section Database'!$C$2:$V$2928,MATCH(Y64,'[2]Cross-Section Database'!$B$2:$B$2928,0),3)</f>
        <v>478</v>
      </c>
      <c r="AA64" s="21">
        <f>INDEX('[2]Cross-Section Database'!$C$2:$V$2928,MATCH(Y64,'[2]Cross-Section Database'!$B$2:$B$2928,0),4)</f>
        <v>307</v>
      </c>
      <c r="AB64" s="21">
        <f>INDEX('[2]Cross-Section Database'!$C$2:$V$2928,MATCH(Y64,'[2]Cross-Section Database'!$B$2:$B$2928,0),6)</f>
        <v>40</v>
      </c>
      <c r="AC64" s="21">
        <f>INDEX('[2]Cross-Section Database'!$C$2:$V$2928,MATCH(Y64,'[2]Cross-Section Database'!$B$2:$B$2928,0),5)</f>
        <v>21</v>
      </c>
      <c r="AD64" s="229">
        <v>1300</v>
      </c>
      <c r="AE64" s="304" t="s">
        <v>3997</v>
      </c>
      <c r="AF64" s="21">
        <f>INDEX('[2]Cross-Section Database'!$C$2:$V$2928,MATCH(AE64,'[2]Cross-Section Database'!$B$2:$B$2928,0),3)</f>
        <v>290</v>
      </c>
      <c r="AG64" s="21">
        <f>INDEX('[2]Cross-Section Database'!$C$2:$V$2928,MATCH(AE64,'[2]Cross-Section Database'!$B$2:$B$2928,0),4)</f>
        <v>300</v>
      </c>
      <c r="AH64" s="21">
        <f>INDEX('[2]Cross-Section Database'!$C$2:$V$2928,MATCH(AE64,'[2]Cross-Section Database'!$B$2:$B$2928,0),6)</f>
        <v>14</v>
      </c>
      <c r="AI64" s="21">
        <f>INDEX('[2]Cross-Section Database'!$C$2:$V$2928,MATCH(AE64,'[2]Cross-Section Database'!$B$2:$B$2928,0),5)</f>
        <v>8.5</v>
      </c>
      <c r="AJ64" s="256">
        <v>1100</v>
      </c>
      <c r="AK64" s="21">
        <f>INDEX('[2]Cross-Section Database'!$C$2:$V$3928,MATCH(AE64,'[2]Cross-Section Database'!$B$2:$B$3928,0),11)</f>
        <v>182600000</v>
      </c>
      <c r="AL64" s="24">
        <f>INDEX('[2]Cross-Section Database'!$C$2:$V$3928,MATCH(AE64,'[2]Cross-Section Database'!$B$2:$B$3928,0),12)</f>
        <v>1383000</v>
      </c>
      <c r="AM64" s="21">
        <v>12</v>
      </c>
      <c r="AN64" s="21">
        <v>230</v>
      </c>
      <c r="AO64" s="21">
        <v>290</v>
      </c>
      <c r="AP64" s="21">
        <f t="shared" si="16"/>
        <v>0</v>
      </c>
      <c r="AQ64" s="21">
        <v>0</v>
      </c>
      <c r="AR64" s="304" t="s">
        <v>5845</v>
      </c>
      <c r="AS64" s="164" t="s">
        <v>6174</v>
      </c>
      <c r="AT64" s="21">
        <v>42</v>
      </c>
      <c r="AU64" s="164">
        <v>24</v>
      </c>
      <c r="AV64" s="164">
        <f t="shared" si="11"/>
        <v>353</v>
      </c>
      <c r="AW64" s="21">
        <v>55</v>
      </c>
      <c r="AX64" s="21">
        <v>55</v>
      </c>
      <c r="AY64" s="21">
        <v>0</v>
      </c>
      <c r="AZ64" s="21">
        <v>120</v>
      </c>
      <c r="BA64" s="21">
        <v>125</v>
      </c>
      <c r="BB64" s="15" t="s">
        <v>4502</v>
      </c>
      <c r="BC64" s="164" t="s">
        <v>6252</v>
      </c>
      <c r="BD64" s="164" t="s">
        <v>6250</v>
      </c>
      <c r="BE64" s="164">
        <v>4</v>
      </c>
      <c r="BF64" s="164">
        <v>6</v>
      </c>
      <c r="BG64" s="203" t="s">
        <v>5830</v>
      </c>
      <c r="BH64" s="204" t="s">
        <v>5830</v>
      </c>
      <c r="BI64" s="204" t="s">
        <v>5830</v>
      </c>
      <c r="BJ64" s="204" t="s">
        <v>5830</v>
      </c>
      <c r="BK64" s="204" t="s">
        <v>5830</v>
      </c>
      <c r="BL64" s="204" t="s">
        <v>5830</v>
      </c>
      <c r="BM64" s="204" t="s">
        <v>5830</v>
      </c>
      <c r="BN64" s="204" t="s">
        <v>5830</v>
      </c>
      <c r="BO64" s="203" t="s">
        <v>5830</v>
      </c>
      <c r="BP64" s="204" t="s">
        <v>5830</v>
      </c>
      <c r="BQ64" s="204" t="s">
        <v>5830</v>
      </c>
      <c r="BR64" s="204" t="s">
        <v>5830</v>
      </c>
      <c r="BS64" s="204" t="s">
        <v>5830</v>
      </c>
      <c r="BT64" s="204" t="s">
        <v>5830</v>
      </c>
      <c r="BU64" s="219" t="s">
        <v>5830</v>
      </c>
      <c r="BV64" s="204" t="s">
        <v>5830</v>
      </c>
      <c r="BW64" s="204" t="s">
        <v>5830</v>
      </c>
      <c r="BX64" s="204" t="s">
        <v>5830</v>
      </c>
      <c r="BY64" s="204" t="s">
        <v>5830</v>
      </c>
      <c r="BZ64" s="204" t="s">
        <v>5830</v>
      </c>
      <c r="CA64" s="219" t="s">
        <v>5830</v>
      </c>
      <c r="CB64" s="32" t="s">
        <v>4478</v>
      </c>
      <c r="CC64" s="47">
        <v>235</v>
      </c>
      <c r="CD64" s="32">
        <v>300</v>
      </c>
      <c r="CE64" s="47">
        <v>360</v>
      </c>
      <c r="CF64" s="32">
        <v>450</v>
      </c>
      <c r="CG64" s="67">
        <v>200000</v>
      </c>
      <c r="CH64" s="108" t="s">
        <v>4478</v>
      </c>
      <c r="CI64" s="47">
        <v>235</v>
      </c>
      <c r="CJ64" s="32">
        <v>300</v>
      </c>
      <c r="CK64" s="60">
        <v>360</v>
      </c>
      <c r="CL64" s="32">
        <v>450</v>
      </c>
      <c r="CM64" s="67">
        <v>200000</v>
      </c>
      <c r="CN64" s="32" t="s">
        <v>4478</v>
      </c>
      <c r="CO64" s="47">
        <v>235</v>
      </c>
      <c r="CP64" s="164">
        <v>294</v>
      </c>
      <c r="CQ64" s="60">
        <v>360</v>
      </c>
      <c r="CR64" s="32">
        <v>450</v>
      </c>
      <c r="CS64" s="61">
        <v>200000</v>
      </c>
      <c r="CT64" s="208" t="s">
        <v>5830</v>
      </c>
      <c r="CU64" s="209" t="s">
        <v>5830</v>
      </c>
      <c r="CV64" s="209" t="s">
        <v>5830</v>
      </c>
      <c r="CW64" s="210" t="s">
        <v>5830</v>
      </c>
      <c r="CX64" s="208" t="s">
        <v>5830</v>
      </c>
      <c r="CY64" s="209" t="s">
        <v>5830</v>
      </c>
      <c r="CZ64" s="210" t="s">
        <v>5830</v>
      </c>
      <c r="DA64" s="284" t="s">
        <v>5830</v>
      </c>
      <c r="DB64" s="164">
        <v>8.8000000000000007</v>
      </c>
      <c r="DC64" s="164">
        <v>640</v>
      </c>
      <c r="DD64" s="32">
        <v>730</v>
      </c>
      <c r="DE64" s="164">
        <v>800</v>
      </c>
      <c r="DF64" s="32">
        <v>940</v>
      </c>
      <c r="DG64" s="61">
        <v>200000</v>
      </c>
      <c r="DH64" s="29" t="s">
        <v>4605</v>
      </c>
      <c r="DI64" s="164" t="s">
        <v>6094</v>
      </c>
      <c r="DJ64" s="295" t="s">
        <v>4598</v>
      </c>
    </row>
    <row r="65" spans="1:114">
      <c r="A65" s="18">
        <v>60</v>
      </c>
      <c r="B65" s="314"/>
      <c r="C65" s="314"/>
      <c r="D65" s="323"/>
      <c r="E65" s="325"/>
      <c r="F65" s="314"/>
      <c r="G65" s="310"/>
      <c r="H65" s="310"/>
      <c r="I65" s="453" t="s">
        <v>4514</v>
      </c>
      <c r="J65" s="304" t="s">
        <v>4383</v>
      </c>
      <c r="K65" s="164" t="s">
        <v>5830</v>
      </c>
      <c r="L65" s="304" t="s">
        <v>4541</v>
      </c>
      <c r="M65" s="164" t="s">
        <v>4736</v>
      </c>
      <c r="N65" s="18" t="s">
        <v>4539</v>
      </c>
      <c r="O65" s="164" t="s">
        <v>4444</v>
      </c>
      <c r="P65" s="164" t="s">
        <v>4444</v>
      </c>
      <c r="Q65" s="164" t="s">
        <v>4444</v>
      </c>
      <c r="R65" s="164" t="s">
        <v>5830</v>
      </c>
      <c r="S65" s="164" t="s">
        <v>4444</v>
      </c>
      <c r="T65" s="164" t="s">
        <v>5830</v>
      </c>
      <c r="U65" s="164" t="s">
        <v>4591</v>
      </c>
      <c r="V65" s="18">
        <v>6</v>
      </c>
      <c r="W65" s="232">
        <v>0</v>
      </c>
      <c r="X65" s="18">
        <v>0</v>
      </c>
      <c r="Y65" s="304" t="s">
        <v>4021</v>
      </c>
      <c r="Z65" s="21">
        <f>INDEX('[2]Cross-Section Database'!$C$2:$V$2928,MATCH(Y65,'[2]Cross-Section Database'!$B$2:$B$2928,0),3)</f>
        <v>478</v>
      </c>
      <c r="AA65" s="21">
        <f>INDEX('[2]Cross-Section Database'!$C$2:$V$2928,MATCH(Y65,'[2]Cross-Section Database'!$B$2:$B$2928,0),4)</f>
        <v>307</v>
      </c>
      <c r="AB65" s="21">
        <f>INDEX('[2]Cross-Section Database'!$C$2:$V$2928,MATCH(Y65,'[2]Cross-Section Database'!$B$2:$B$2928,0),6)</f>
        <v>40</v>
      </c>
      <c r="AC65" s="21">
        <f>INDEX('[2]Cross-Section Database'!$C$2:$V$2928,MATCH(Y65,'[2]Cross-Section Database'!$B$2:$B$2928,0),5)</f>
        <v>21</v>
      </c>
      <c r="AD65" s="229">
        <v>1300</v>
      </c>
      <c r="AE65" s="304" t="s">
        <v>3997</v>
      </c>
      <c r="AF65" s="21">
        <f>INDEX('[2]Cross-Section Database'!$C$2:$V$2928,MATCH(AE65,'[2]Cross-Section Database'!$B$2:$B$2928,0),3)</f>
        <v>290</v>
      </c>
      <c r="AG65" s="21">
        <f>INDEX('[2]Cross-Section Database'!$C$2:$V$2928,MATCH(AE65,'[2]Cross-Section Database'!$B$2:$B$2928,0),4)</f>
        <v>300</v>
      </c>
      <c r="AH65" s="21">
        <f>INDEX('[2]Cross-Section Database'!$C$2:$V$2928,MATCH(AE65,'[2]Cross-Section Database'!$B$2:$B$2928,0),6)</f>
        <v>14</v>
      </c>
      <c r="AI65" s="21">
        <f>INDEX('[2]Cross-Section Database'!$C$2:$V$2928,MATCH(AE65,'[2]Cross-Section Database'!$B$2:$B$2928,0),5)</f>
        <v>8.5</v>
      </c>
      <c r="AJ65" s="256">
        <v>1100</v>
      </c>
      <c r="AK65" s="21">
        <f>INDEX('[2]Cross-Section Database'!$C$2:$V$3928,MATCH(AE65,'[2]Cross-Section Database'!$B$2:$B$3928,0),11)</f>
        <v>182600000</v>
      </c>
      <c r="AL65" s="24">
        <f>INDEX('[2]Cross-Section Database'!$C$2:$V$3928,MATCH(AE65,'[2]Cross-Section Database'!$B$2:$B$3928,0),12)</f>
        <v>1383000</v>
      </c>
      <c r="AM65" s="21">
        <v>16</v>
      </c>
      <c r="AN65" s="21">
        <v>230</v>
      </c>
      <c r="AO65" s="21">
        <v>290</v>
      </c>
      <c r="AP65" s="21">
        <f t="shared" si="16"/>
        <v>0</v>
      </c>
      <c r="AQ65" s="21">
        <v>0</v>
      </c>
      <c r="AR65" s="304" t="s">
        <v>5845</v>
      </c>
      <c r="AS65" s="164" t="s">
        <v>6174</v>
      </c>
      <c r="AT65" s="21">
        <v>39.5</v>
      </c>
      <c r="AU65" s="164">
        <v>24</v>
      </c>
      <c r="AV65" s="164">
        <f t="shared" si="11"/>
        <v>353</v>
      </c>
      <c r="AW65" s="21">
        <v>55</v>
      </c>
      <c r="AX65" s="21">
        <v>55</v>
      </c>
      <c r="AY65" s="21">
        <v>0</v>
      </c>
      <c r="AZ65" s="21">
        <v>120</v>
      </c>
      <c r="BA65" s="21">
        <v>180</v>
      </c>
      <c r="BB65" s="15" t="s">
        <v>4502</v>
      </c>
      <c r="BC65" s="164" t="s">
        <v>6252</v>
      </c>
      <c r="BD65" s="164" t="s">
        <v>6250</v>
      </c>
      <c r="BE65" s="164">
        <v>4</v>
      </c>
      <c r="BF65" s="164">
        <v>6</v>
      </c>
      <c r="BG65" s="203" t="s">
        <v>5830</v>
      </c>
      <c r="BH65" s="204" t="s">
        <v>5830</v>
      </c>
      <c r="BI65" s="204" t="s">
        <v>5830</v>
      </c>
      <c r="BJ65" s="204" t="s">
        <v>5830</v>
      </c>
      <c r="BK65" s="204" t="s">
        <v>5830</v>
      </c>
      <c r="BL65" s="204" t="s">
        <v>5830</v>
      </c>
      <c r="BM65" s="204" t="s">
        <v>5830</v>
      </c>
      <c r="BN65" s="204" t="s">
        <v>5830</v>
      </c>
      <c r="BO65" s="203" t="s">
        <v>5830</v>
      </c>
      <c r="BP65" s="204" t="s">
        <v>5830</v>
      </c>
      <c r="BQ65" s="204" t="s">
        <v>5830</v>
      </c>
      <c r="BR65" s="204" t="s">
        <v>5830</v>
      </c>
      <c r="BS65" s="204" t="s">
        <v>5830</v>
      </c>
      <c r="BT65" s="204" t="s">
        <v>5830</v>
      </c>
      <c r="BU65" s="219" t="s">
        <v>5830</v>
      </c>
      <c r="BV65" s="204" t="s">
        <v>5830</v>
      </c>
      <c r="BW65" s="204" t="s">
        <v>5830</v>
      </c>
      <c r="BX65" s="204" t="s">
        <v>5830</v>
      </c>
      <c r="BY65" s="204" t="s">
        <v>5830</v>
      </c>
      <c r="BZ65" s="204" t="s">
        <v>5830</v>
      </c>
      <c r="CA65" s="219" t="s">
        <v>5830</v>
      </c>
      <c r="CB65" s="32" t="s">
        <v>4478</v>
      </c>
      <c r="CC65" s="47">
        <v>235</v>
      </c>
      <c r="CD65" s="32">
        <v>300</v>
      </c>
      <c r="CE65" s="47">
        <v>360</v>
      </c>
      <c r="CF65" s="32">
        <v>450</v>
      </c>
      <c r="CG65" s="67">
        <v>200000</v>
      </c>
      <c r="CH65" s="108" t="s">
        <v>4478</v>
      </c>
      <c r="CI65" s="47">
        <v>235</v>
      </c>
      <c r="CJ65" s="32">
        <v>300</v>
      </c>
      <c r="CK65" s="60">
        <v>360</v>
      </c>
      <c r="CL65" s="32">
        <v>450</v>
      </c>
      <c r="CM65" s="67">
        <v>200000</v>
      </c>
      <c r="CN65" s="32" t="s">
        <v>4478</v>
      </c>
      <c r="CO65" s="47">
        <v>235</v>
      </c>
      <c r="CP65" s="164">
        <v>286</v>
      </c>
      <c r="CQ65" s="60">
        <v>360</v>
      </c>
      <c r="CR65" s="32">
        <v>450</v>
      </c>
      <c r="CS65" s="61">
        <v>200000</v>
      </c>
      <c r="CT65" s="208" t="s">
        <v>5830</v>
      </c>
      <c r="CU65" s="209" t="s">
        <v>5830</v>
      </c>
      <c r="CV65" s="209" t="s">
        <v>5830</v>
      </c>
      <c r="CW65" s="210" t="s">
        <v>5830</v>
      </c>
      <c r="CX65" s="208" t="s">
        <v>5830</v>
      </c>
      <c r="CY65" s="209" t="s">
        <v>5830</v>
      </c>
      <c r="CZ65" s="210" t="s">
        <v>5830</v>
      </c>
      <c r="DA65" s="284" t="s">
        <v>5830</v>
      </c>
      <c r="DB65" s="164">
        <v>8.8000000000000007</v>
      </c>
      <c r="DC65" s="164">
        <v>640</v>
      </c>
      <c r="DD65" s="32">
        <v>730</v>
      </c>
      <c r="DE65" s="164">
        <v>800</v>
      </c>
      <c r="DF65" s="32">
        <v>940</v>
      </c>
      <c r="DG65" s="61">
        <v>200000</v>
      </c>
      <c r="DH65" s="29" t="s">
        <v>4605</v>
      </c>
      <c r="DI65" s="164" t="s">
        <v>6094</v>
      </c>
      <c r="DJ65" s="295" t="s">
        <v>4598</v>
      </c>
    </row>
    <row r="66" spans="1:114">
      <c r="A66" s="18">
        <v>61</v>
      </c>
      <c r="B66" s="314"/>
      <c r="C66" s="314"/>
      <c r="D66" s="323"/>
      <c r="E66" s="325"/>
      <c r="F66" s="314"/>
      <c r="G66" s="310"/>
      <c r="H66" s="310"/>
      <c r="I66" s="453" t="s">
        <v>4515</v>
      </c>
      <c r="J66" s="304" t="s">
        <v>4383</v>
      </c>
      <c r="K66" s="164" t="s">
        <v>5830</v>
      </c>
      <c r="L66" s="304" t="s">
        <v>4541</v>
      </c>
      <c r="M66" s="164" t="s">
        <v>4736</v>
      </c>
      <c r="N66" s="18" t="s">
        <v>4539</v>
      </c>
      <c r="O66" s="164" t="s">
        <v>4444</v>
      </c>
      <c r="P66" s="164" t="s">
        <v>4444</v>
      </c>
      <c r="Q66" s="164" t="s">
        <v>4444</v>
      </c>
      <c r="R66" s="164" t="s">
        <v>5830</v>
      </c>
      <c r="S66" s="164" t="s">
        <v>4444</v>
      </c>
      <c r="T66" s="164" t="s">
        <v>5830</v>
      </c>
      <c r="U66" s="164" t="s">
        <v>4591</v>
      </c>
      <c r="V66" s="18">
        <v>6</v>
      </c>
      <c r="W66" s="232">
        <v>0</v>
      </c>
      <c r="X66" s="18">
        <v>0</v>
      </c>
      <c r="Y66" s="304" t="s">
        <v>4021</v>
      </c>
      <c r="Z66" s="21">
        <f>INDEX('[2]Cross-Section Database'!$C$2:$V$2928,MATCH(Y66,'[2]Cross-Section Database'!$B$2:$B$2928,0),3)</f>
        <v>478</v>
      </c>
      <c r="AA66" s="21">
        <f>INDEX('[2]Cross-Section Database'!$C$2:$V$2928,MATCH(Y66,'[2]Cross-Section Database'!$B$2:$B$2928,0),4)</f>
        <v>307</v>
      </c>
      <c r="AB66" s="21">
        <f>INDEX('[2]Cross-Section Database'!$C$2:$V$2928,MATCH(Y66,'[2]Cross-Section Database'!$B$2:$B$2928,0),6)</f>
        <v>40</v>
      </c>
      <c r="AC66" s="21">
        <f>INDEX('[2]Cross-Section Database'!$C$2:$V$2928,MATCH(Y66,'[2]Cross-Section Database'!$B$2:$B$2928,0),5)</f>
        <v>21</v>
      </c>
      <c r="AD66" s="229">
        <v>1300</v>
      </c>
      <c r="AE66" s="304" t="s">
        <v>3997</v>
      </c>
      <c r="AF66" s="21">
        <f>INDEX('[2]Cross-Section Database'!$C$2:$V$2928,MATCH(AE66,'[2]Cross-Section Database'!$B$2:$B$2928,0),3)</f>
        <v>290</v>
      </c>
      <c r="AG66" s="21">
        <f>INDEX('[2]Cross-Section Database'!$C$2:$V$2928,MATCH(AE66,'[2]Cross-Section Database'!$B$2:$B$2928,0),4)</f>
        <v>300</v>
      </c>
      <c r="AH66" s="21">
        <f>INDEX('[2]Cross-Section Database'!$C$2:$V$2928,MATCH(AE66,'[2]Cross-Section Database'!$B$2:$B$2928,0),6)</f>
        <v>14</v>
      </c>
      <c r="AI66" s="21">
        <f>INDEX('[2]Cross-Section Database'!$C$2:$V$2928,MATCH(AE66,'[2]Cross-Section Database'!$B$2:$B$2928,0),5)</f>
        <v>8.5</v>
      </c>
      <c r="AJ66" s="256">
        <v>1100</v>
      </c>
      <c r="AK66" s="21">
        <f>INDEX('[2]Cross-Section Database'!$C$2:$V$3928,MATCH(AE66,'[2]Cross-Section Database'!$B$2:$B$3928,0),11)</f>
        <v>182600000</v>
      </c>
      <c r="AL66" s="24">
        <f>INDEX('[2]Cross-Section Database'!$C$2:$V$3928,MATCH(AE66,'[2]Cross-Section Database'!$B$2:$B$3928,0),12)</f>
        <v>1383000</v>
      </c>
      <c r="AM66" s="21">
        <v>12</v>
      </c>
      <c r="AN66" s="21">
        <v>230</v>
      </c>
      <c r="AO66" s="21">
        <v>290</v>
      </c>
      <c r="AP66" s="21">
        <f t="shared" si="16"/>
        <v>0</v>
      </c>
      <c r="AQ66" s="21">
        <v>0</v>
      </c>
      <c r="AR66" s="304" t="s">
        <v>5845</v>
      </c>
      <c r="AS66" s="164" t="s">
        <v>6174</v>
      </c>
      <c r="AT66" s="21">
        <v>30</v>
      </c>
      <c r="AU66" s="164">
        <v>24</v>
      </c>
      <c r="AV66" s="164">
        <f t="shared" si="11"/>
        <v>353</v>
      </c>
      <c r="AW66" s="21">
        <v>75</v>
      </c>
      <c r="AX66" s="21">
        <v>75</v>
      </c>
      <c r="AY66" s="21">
        <v>0</v>
      </c>
      <c r="AZ66" s="21">
        <v>120</v>
      </c>
      <c r="BA66" s="21">
        <v>140</v>
      </c>
      <c r="BB66" s="15" t="s">
        <v>4502</v>
      </c>
      <c r="BC66" s="164" t="s">
        <v>6252</v>
      </c>
      <c r="BD66" s="164" t="s">
        <v>6250</v>
      </c>
      <c r="BE66" s="164">
        <v>4</v>
      </c>
      <c r="BF66" s="164">
        <v>6</v>
      </c>
      <c r="BG66" s="203" t="s">
        <v>5830</v>
      </c>
      <c r="BH66" s="204" t="s">
        <v>5830</v>
      </c>
      <c r="BI66" s="204" t="s">
        <v>5830</v>
      </c>
      <c r="BJ66" s="204" t="s">
        <v>5830</v>
      </c>
      <c r="BK66" s="204" t="s">
        <v>5830</v>
      </c>
      <c r="BL66" s="204" t="s">
        <v>5830</v>
      </c>
      <c r="BM66" s="204" t="s">
        <v>5830</v>
      </c>
      <c r="BN66" s="204" t="s">
        <v>5830</v>
      </c>
      <c r="BO66" s="203" t="s">
        <v>5830</v>
      </c>
      <c r="BP66" s="204" t="s">
        <v>5830</v>
      </c>
      <c r="BQ66" s="204" t="s">
        <v>5830</v>
      </c>
      <c r="BR66" s="204" t="s">
        <v>5830</v>
      </c>
      <c r="BS66" s="204" t="s">
        <v>5830</v>
      </c>
      <c r="BT66" s="204" t="s">
        <v>5830</v>
      </c>
      <c r="BU66" s="219" t="s">
        <v>5830</v>
      </c>
      <c r="BV66" s="204" t="s">
        <v>5830</v>
      </c>
      <c r="BW66" s="204" t="s">
        <v>5830</v>
      </c>
      <c r="BX66" s="204" t="s">
        <v>5830</v>
      </c>
      <c r="BY66" s="204" t="s">
        <v>5830</v>
      </c>
      <c r="BZ66" s="204" t="s">
        <v>5830</v>
      </c>
      <c r="CA66" s="219" t="s">
        <v>5830</v>
      </c>
      <c r="CB66" s="32" t="s">
        <v>4478</v>
      </c>
      <c r="CC66" s="47">
        <v>235</v>
      </c>
      <c r="CD66" s="32">
        <v>300</v>
      </c>
      <c r="CE66" s="47">
        <v>360</v>
      </c>
      <c r="CF66" s="32">
        <v>450</v>
      </c>
      <c r="CG66" s="67">
        <v>200000</v>
      </c>
      <c r="CH66" s="108" t="s">
        <v>4478</v>
      </c>
      <c r="CI66" s="47">
        <v>235</v>
      </c>
      <c r="CJ66" s="32">
        <v>300</v>
      </c>
      <c r="CK66" s="60">
        <v>360</v>
      </c>
      <c r="CL66" s="32">
        <v>450</v>
      </c>
      <c r="CM66" s="67">
        <v>200000</v>
      </c>
      <c r="CN66" s="32" t="s">
        <v>4478</v>
      </c>
      <c r="CO66" s="47">
        <v>235</v>
      </c>
      <c r="CP66" s="164">
        <v>294</v>
      </c>
      <c r="CQ66" s="60">
        <v>360</v>
      </c>
      <c r="CR66" s="32">
        <v>450</v>
      </c>
      <c r="CS66" s="61">
        <v>200000</v>
      </c>
      <c r="CT66" s="208" t="s">
        <v>5830</v>
      </c>
      <c r="CU66" s="209" t="s">
        <v>5830</v>
      </c>
      <c r="CV66" s="209" t="s">
        <v>5830</v>
      </c>
      <c r="CW66" s="210" t="s">
        <v>5830</v>
      </c>
      <c r="CX66" s="208" t="s">
        <v>5830</v>
      </c>
      <c r="CY66" s="209" t="s">
        <v>5830</v>
      </c>
      <c r="CZ66" s="210" t="s">
        <v>5830</v>
      </c>
      <c r="DA66" s="284" t="s">
        <v>5830</v>
      </c>
      <c r="DB66" s="164">
        <v>8.8000000000000007</v>
      </c>
      <c r="DC66" s="164">
        <v>640</v>
      </c>
      <c r="DD66" s="32">
        <v>730</v>
      </c>
      <c r="DE66" s="164">
        <v>800</v>
      </c>
      <c r="DF66" s="32">
        <v>940</v>
      </c>
      <c r="DG66" s="61">
        <v>200000</v>
      </c>
      <c r="DH66" s="29" t="s">
        <v>4605</v>
      </c>
      <c r="DI66" s="164" t="s">
        <v>6094</v>
      </c>
      <c r="DJ66" s="295" t="s">
        <v>4598</v>
      </c>
    </row>
    <row r="67" spans="1:114">
      <c r="A67" s="18">
        <v>62</v>
      </c>
      <c r="B67" s="314"/>
      <c r="C67" s="314"/>
      <c r="D67" s="323"/>
      <c r="E67" s="325"/>
      <c r="F67" s="314"/>
      <c r="G67" s="310"/>
      <c r="H67" s="310"/>
      <c r="I67" s="453" t="s">
        <v>4516</v>
      </c>
      <c r="J67" s="304" t="s">
        <v>4383</v>
      </c>
      <c r="K67" s="164" t="s">
        <v>5830</v>
      </c>
      <c r="L67" s="304" t="s">
        <v>4541</v>
      </c>
      <c r="M67" s="164" t="s">
        <v>4736</v>
      </c>
      <c r="N67" s="18" t="s">
        <v>4539</v>
      </c>
      <c r="O67" s="164" t="s">
        <v>4444</v>
      </c>
      <c r="P67" s="164" t="s">
        <v>4444</v>
      </c>
      <c r="Q67" s="164" t="s">
        <v>4444</v>
      </c>
      <c r="R67" s="164" t="s">
        <v>5830</v>
      </c>
      <c r="S67" s="164" t="s">
        <v>4444</v>
      </c>
      <c r="T67" s="164" t="s">
        <v>5830</v>
      </c>
      <c r="U67" s="164" t="s">
        <v>4591</v>
      </c>
      <c r="V67" s="18">
        <v>6</v>
      </c>
      <c r="W67" s="232">
        <v>0</v>
      </c>
      <c r="X67" s="18">
        <v>0</v>
      </c>
      <c r="Y67" s="304" t="s">
        <v>4021</v>
      </c>
      <c r="Z67" s="21">
        <f>INDEX('[2]Cross-Section Database'!$C$2:$V$2928,MATCH(Y67,'[2]Cross-Section Database'!$B$2:$B$2928,0),3)</f>
        <v>478</v>
      </c>
      <c r="AA67" s="21">
        <f>INDEX('[2]Cross-Section Database'!$C$2:$V$2928,MATCH(Y67,'[2]Cross-Section Database'!$B$2:$B$2928,0),4)</f>
        <v>307</v>
      </c>
      <c r="AB67" s="21">
        <f>INDEX('[2]Cross-Section Database'!$C$2:$V$2928,MATCH(Y67,'[2]Cross-Section Database'!$B$2:$B$2928,0),6)</f>
        <v>40</v>
      </c>
      <c r="AC67" s="21">
        <f>INDEX('[2]Cross-Section Database'!$C$2:$V$2928,MATCH(Y67,'[2]Cross-Section Database'!$B$2:$B$2928,0),5)</f>
        <v>21</v>
      </c>
      <c r="AD67" s="229">
        <v>1300</v>
      </c>
      <c r="AE67" s="304" t="s">
        <v>3997</v>
      </c>
      <c r="AF67" s="21">
        <f>INDEX('[2]Cross-Section Database'!$C$2:$V$2928,MATCH(AE67,'[2]Cross-Section Database'!$B$2:$B$2928,0),3)</f>
        <v>290</v>
      </c>
      <c r="AG67" s="21">
        <f>INDEX('[2]Cross-Section Database'!$C$2:$V$2928,MATCH(AE67,'[2]Cross-Section Database'!$B$2:$B$2928,0),4)</f>
        <v>300</v>
      </c>
      <c r="AH67" s="21">
        <f>INDEX('[2]Cross-Section Database'!$C$2:$V$2928,MATCH(AE67,'[2]Cross-Section Database'!$B$2:$B$2928,0),6)</f>
        <v>14</v>
      </c>
      <c r="AI67" s="21">
        <f>INDEX('[2]Cross-Section Database'!$C$2:$V$2928,MATCH(AE67,'[2]Cross-Section Database'!$B$2:$B$2928,0),5)</f>
        <v>8.5</v>
      </c>
      <c r="AJ67" s="256">
        <v>1100</v>
      </c>
      <c r="AK67" s="21">
        <f>INDEX('[2]Cross-Section Database'!$C$2:$V$3928,MATCH(AE67,'[2]Cross-Section Database'!$B$2:$B$3928,0),11)</f>
        <v>182600000</v>
      </c>
      <c r="AL67" s="24">
        <f>INDEX('[2]Cross-Section Database'!$C$2:$V$3928,MATCH(AE67,'[2]Cross-Section Database'!$B$2:$B$3928,0),12)</f>
        <v>1383000</v>
      </c>
      <c r="AM67" s="21">
        <v>12</v>
      </c>
      <c r="AN67" s="21">
        <v>230</v>
      </c>
      <c r="AO67" s="21">
        <v>290</v>
      </c>
      <c r="AP67" s="21">
        <f t="shared" si="16"/>
        <v>0</v>
      </c>
      <c r="AQ67" s="21">
        <v>0</v>
      </c>
      <c r="AR67" s="304" t="s">
        <v>5845</v>
      </c>
      <c r="AS67" s="164" t="s">
        <v>6174</v>
      </c>
      <c r="AT67" s="21">
        <v>29</v>
      </c>
      <c r="AU67" s="164">
        <v>24</v>
      </c>
      <c r="AV67" s="164">
        <f t="shared" si="11"/>
        <v>353</v>
      </c>
      <c r="AW67" s="21">
        <v>75</v>
      </c>
      <c r="AX67" s="21">
        <v>75</v>
      </c>
      <c r="AY67" s="21">
        <v>0</v>
      </c>
      <c r="AZ67" s="21">
        <v>120</v>
      </c>
      <c r="BA67" s="21">
        <v>140</v>
      </c>
      <c r="BB67" s="15" t="s">
        <v>4502</v>
      </c>
      <c r="BC67" s="164" t="s">
        <v>6252</v>
      </c>
      <c r="BD67" s="164" t="s">
        <v>6250</v>
      </c>
      <c r="BE67" s="164">
        <v>4</v>
      </c>
      <c r="BF67" s="164">
        <v>6</v>
      </c>
      <c r="BG67" s="203" t="s">
        <v>5830</v>
      </c>
      <c r="BH67" s="204" t="s">
        <v>5830</v>
      </c>
      <c r="BI67" s="204" t="s">
        <v>5830</v>
      </c>
      <c r="BJ67" s="204" t="s">
        <v>5830</v>
      </c>
      <c r="BK67" s="204" t="s">
        <v>5830</v>
      </c>
      <c r="BL67" s="204" t="s">
        <v>5830</v>
      </c>
      <c r="BM67" s="204" t="s">
        <v>5830</v>
      </c>
      <c r="BN67" s="204" t="s">
        <v>5830</v>
      </c>
      <c r="BO67" s="203" t="s">
        <v>5830</v>
      </c>
      <c r="BP67" s="204" t="s">
        <v>5830</v>
      </c>
      <c r="BQ67" s="204" t="s">
        <v>5830</v>
      </c>
      <c r="BR67" s="204" t="s">
        <v>5830</v>
      </c>
      <c r="BS67" s="204" t="s">
        <v>5830</v>
      </c>
      <c r="BT67" s="204" t="s">
        <v>5830</v>
      </c>
      <c r="BU67" s="219" t="s">
        <v>5830</v>
      </c>
      <c r="BV67" s="204" t="s">
        <v>5830</v>
      </c>
      <c r="BW67" s="204" t="s">
        <v>5830</v>
      </c>
      <c r="BX67" s="204" t="s">
        <v>5830</v>
      </c>
      <c r="BY67" s="204" t="s">
        <v>5830</v>
      </c>
      <c r="BZ67" s="204" t="s">
        <v>5830</v>
      </c>
      <c r="CA67" s="219" t="s">
        <v>5830</v>
      </c>
      <c r="CB67" s="32" t="s">
        <v>4478</v>
      </c>
      <c r="CC67" s="47">
        <v>235</v>
      </c>
      <c r="CD67" s="32">
        <v>300</v>
      </c>
      <c r="CE67" s="47">
        <v>360</v>
      </c>
      <c r="CF67" s="32">
        <v>450</v>
      </c>
      <c r="CG67" s="67">
        <v>200000</v>
      </c>
      <c r="CH67" s="108" t="s">
        <v>4478</v>
      </c>
      <c r="CI67" s="47">
        <v>235</v>
      </c>
      <c r="CJ67" s="32">
        <v>300</v>
      </c>
      <c r="CK67" s="60">
        <v>360</v>
      </c>
      <c r="CL67" s="32">
        <v>450</v>
      </c>
      <c r="CM67" s="67">
        <v>200000</v>
      </c>
      <c r="CN67" s="32" t="s">
        <v>4478</v>
      </c>
      <c r="CO67" s="47">
        <v>235</v>
      </c>
      <c r="CP67" s="164">
        <v>294</v>
      </c>
      <c r="CQ67" s="60">
        <v>360</v>
      </c>
      <c r="CR67" s="32">
        <v>450</v>
      </c>
      <c r="CS67" s="61">
        <v>200000</v>
      </c>
      <c r="CT67" s="208" t="s">
        <v>5830</v>
      </c>
      <c r="CU67" s="209" t="s">
        <v>5830</v>
      </c>
      <c r="CV67" s="209" t="s">
        <v>5830</v>
      </c>
      <c r="CW67" s="210" t="s">
        <v>5830</v>
      </c>
      <c r="CX67" s="208" t="s">
        <v>5830</v>
      </c>
      <c r="CY67" s="209" t="s">
        <v>5830</v>
      </c>
      <c r="CZ67" s="210" t="s">
        <v>5830</v>
      </c>
      <c r="DA67" s="284" t="s">
        <v>5830</v>
      </c>
      <c r="DB67" s="164">
        <v>8.8000000000000007</v>
      </c>
      <c r="DC67" s="164">
        <v>640</v>
      </c>
      <c r="DD67" s="32">
        <v>730</v>
      </c>
      <c r="DE67" s="164">
        <v>800</v>
      </c>
      <c r="DF67" s="32">
        <v>940</v>
      </c>
      <c r="DG67" s="61">
        <v>200000</v>
      </c>
      <c r="DH67" s="29" t="s">
        <v>4605</v>
      </c>
      <c r="DI67" s="164" t="s">
        <v>6094</v>
      </c>
      <c r="DJ67" s="295" t="s">
        <v>4598</v>
      </c>
    </row>
    <row r="68" spans="1:114">
      <c r="A68" s="18">
        <v>63</v>
      </c>
      <c r="B68" s="314"/>
      <c r="C68" s="314"/>
      <c r="D68" s="323"/>
      <c r="E68" s="325"/>
      <c r="F68" s="314"/>
      <c r="G68" s="310"/>
      <c r="H68" s="310"/>
      <c r="I68" s="453" t="s">
        <v>4517</v>
      </c>
      <c r="J68" s="304" t="s">
        <v>4383</v>
      </c>
      <c r="K68" s="164" t="s">
        <v>5830</v>
      </c>
      <c r="L68" s="304" t="s">
        <v>4541</v>
      </c>
      <c r="M68" s="164" t="s">
        <v>4736</v>
      </c>
      <c r="N68" s="18" t="s">
        <v>4539</v>
      </c>
      <c r="O68" s="164" t="s">
        <v>4444</v>
      </c>
      <c r="P68" s="164" t="s">
        <v>4444</v>
      </c>
      <c r="Q68" s="164" t="s">
        <v>4444</v>
      </c>
      <c r="R68" s="164" t="s">
        <v>5830</v>
      </c>
      <c r="S68" s="164" t="s">
        <v>4444</v>
      </c>
      <c r="T68" s="164" t="s">
        <v>5830</v>
      </c>
      <c r="U68" s="164" t="s">
        <v>4591</v>
      </c>
      <c r="V68" s="18">
        <v>6</v>
      </c>
      <c r="W68" s="232">
        <v>0</v>
      </c>
      <c r="X68" s="18">
        <v>0</v>
      </c>
      <c r="Y68" s="304" t="s">
        <v>4021</v>
      </c>
      <c r="Z68" s="21">
        <f>INDEX('[2]Cross-Section Database'!$C$2:$V$2928,MATCH(Y68,'[2]Cross-Section Database'!$B$2:$B$2928,0),3)</f>
        <v>478</v>
      </c>
      <c r="AA68" s="21">
        <f>INDEX('[2]Cross-Section Database'!$C$2:$V$2928,MATCH(Y68,'[2]Cross-Section Database'!$B$2:$B$2928,0),4)</f>
        <v>307</v>
      </c>
      <c r="AB68" s="21">
        <f>INDEX('[2]Cross-Section Database'!$C$2:$V$2928,MATCH(Y68,'[2]Cross-Section Database'!$B$2:$B$2928,0),6)</f>
        <v>40</v>
      </c>
      <c r="AC68" s="21">
        <f>INDEX('[2]Cross-Section Database'!$C$2:$V$2928,MATCH(Y68,'[2]Cross-Section Database'!$B$2:$B$2928,0),5)</f>
        <v>21</v>
      </c>
      <c r="AD68" s="229">
        <v>1300</v>
      </c>
      <c r="AE68" s="304" t="s">
        <v>3922</v>
      </c>
      <c r="AF68" s="21">
        <f>INDEX('[2]Cross-Section Database'!$C$2:$V$2928,MATCH(AE68,'[2]Cross-Section Database'!$B$2:$B$2928,0),3)</f>
        <v>400</v>
      </c>
      <c r="AG68" s="21">
        <f>INDEX('[2]Cross-Section Database'!$C$2:$V$2928,MATCH(AE68,'[2]Cross-Section Database'!$B$2:$B$2928,0),4)</f>
        <v>180</v>
      </c>
      <c r="AH68" s="21">
        <f>INDEX('[2]Cross-Section Database'!$C$2:$V$2928,MATCH(AE68,'[2]Cross-Section Database'!$B$2:$B$2928,0),6)</f>
        <v>13.5</v>
      </c>
      <c r="AI68" s="21">
        <f>INDEX('[2]Cross-Section Database'!$C$2:$V$2928,MATCH(AE68,'[2]Cross-Section Database'!$B$2:$B$2928,0),5)</f>
        <v>8.6</v>
      </c>
      <c r="AJ68" s="256">
        <v>1100</v>
      </c>
      <c r="AK68" s="21">
        <f>INDEX('[2]Cross-Section Database'!$C$2:$V$3928,MATCH(AE68,'[2]Cross-Section Database'!$B$2:$B$3928,0),11)</f>
        <v>231300000</v>
      </c>
      <c r="AL68" s="24">
        <f>INDEX('[2]Cross-Section Database'!$C$2:$V$3928,MATCH(AE68,'[2]Cross-Section Database'!$B$2:$B$3928,0),12)</f>
        <v>1307000</v>
      </c>
      <c r="AM68" s="21">
        <v>12</v>
      </c>
      <c r="AN68" s="21">
        <v>180</v>
      </c>
      <c r="AO68" s="21">
        <v>400</v>
      </c>
      <c r="AP68" s="21">
        <f t="shared" si="16"/>
        <v>0</v>
      </c>
      <c r="AQ68" s="21">
        <v>0</v>
      </c>
      <c r="AR68" s="304" t="s">
        <v>5845</v>
      </c>
      <c r="AS68" s="164" t="s">
        <v>6174</v>
      </c>
      <c r="AT68" s="21">
        <v>66</v>
      </c>
      <c r="AU68" s="164">
        <v>24</v>
      </c>
      <c r="AV68" s="164">
        <f t="shared" si="11"/>
        <v>353</v>
      </c>
      <c r="AW68" s="21">
        <v>55</v>
      </c>
      <c r="AX68" s="21">
        <v>55</v>
      </c>
      <c r="AY68" s="21">
        <v>70</v>
      </c>
      <c r="AZ68" s="21">
        <v>100</v>
      </c>
      <c r="BA68" s="21">
        <v>220</v>
      </c>
      <c r="BB68" s="15" t="s">
        <v>4444</v>
      </c>
      <c r="BC68" s="164" t="s">
        <v>4497</v>
      </c>
      <c r="BD68" s="164" t="s">
        <v>6250</v>
      </c>
      <c r="BE68" s="164">
        <v>4</v>
      </c>
      <c r="BF68" s="164">
        <v>6</v>
      </c>
      <c r="BG68" s="203" t="s">
        <v>5830</v>
      </c>
      <c r="BH68" s="204" t="s">
        <v>5830</v>
      </c>
      <c r="BI68" s="204" t="s">
        <v>5830</v>
      </c>
      <c r="BJ68" s="204" t="s">
        <v>5830</v>
      </c>
      <c r="BK68" s="204" t="s">
        <v>5830</v>
      </c>
      <c r="BL68" s="204" t="s">
        <v>5830</v>
      </c>
      <c r="BM68" s="204" t="s">
        <v>5830</v>
      </c>
      <c r="BN68" s="204" t="s">
        <v>5830</v>
      </c>
      <c r="BO68" s="203" t="s">
        <v>5830</v>
      </c>
      <c r="BP68" s="204" t="s">
        <v>5830</v>
      </c>
      <c r="BQ68" s="204" t="s">
        <v>5830</v>
      </c>
      <c r="BR68" s="204" t="s">
        <v>5830</v>
      </c>
      <c r="BS68" s="204" t="s">
        <v>5830</v>
      </c>
      <c r="BT68" s="204" t="s">
        <v>5830</v>
      </c>
      <c r="BU68" s="219" t="s">
        <v>5830</v>
      </c>
      <c r="BV68" s="204" t="s">
        <v>5830</v>
      </c>
      <c r="BW68" s="204" t="s">
        <v>5830</v>
      </c>
      <c r="BX68" s="204" t="s">
        <v>5830</v>
      </c>
      <c r="BY68" s="204" t="s">
        <v>5830</v>
      </c>
      <c r="BZ68" s="204" t="s">
        <v>5830</v>
      </c>
      <c r="CA68" s="219" t="s">
        <v>5830</v>
      </c>
      <c r="CB68" s="32" t="s">
        <v>4478</v>
      </c>
      <c r="CC68" s="47">
        <v>235</v>
      </c>
      <c r="CD68" s="32">
        <v>300</v>
      </c>
      <c r="CE68" s="47">
        <v>360</v>
      </c>
      <c r="CF68" s="32">
        <v>450</v>
      </c>
      <c r="CG68" s="67">
        <v>200000</v>
      </c>
      <c r="CH68" s="108" t="s">
        <v>4478</v>
      </c>
      <c r="CI68" s="47">
        <v>235</v>
      </c>
      <c r="CJ68" s="32">
        <v>300</v>
      </c>
      <c r="CK68" s="60">
        <v>360</v>
      </c>
      <c r="CL68" s="32">
        <v>450</v>
      </c>
      <c r="CM68" s="67">
        <v>200000</v>
      </c>
      <c r="CN68" s="32" t="s">
        <v>4478</v>
      </c>
      <c r="CO68" s="47">
        <v>235</v>
      </c>
      <c r="CP68" s="164">
        <v>294</v>
      </c>
      <c r="CQ68" s="60">
        <v>360</v>
      </c>
      <c r="CR68" s="32">
        <v>450</v>
      </c>
      <c r="CS68" s="61">
        <v>200000</v>
      </c>
      <c r="CT68" s="208" t="s">
        <v>5830</v>
      </c>
      <c r="CU68" s="209" t="s">
        <v>5830</v>
      </c>
      <c r="CV68" s="209" t="s">
        <v>5830</v>
      </c>
      <c r="CW68" s="210" t="s">
        <v>5830</v>
      </c>
      <c r="CX68" s="208" t="s">
        <v>5830</v>
      </c>
      <c r="CY68" s="209" t="s">
        <v>5830</v>
      </c>
      <c r="CZ68" s="210" t="s">
        <v>5830</v>
      </c>
      <c r="DA68" s="284" t="s">
        <v>5830</v>
      </c>
      <c r="DB68" s="164">
        <v>8.8000000000000007</v>
      </c>
      <c r="DC68" s="164">
        <v>640</v>
      </c>
      <c r="DD68" s="32">
        <v>730</v>
      </c>
      <c r="DE68" s="164">
        <v>800</v>
      </c>
      <c r="DF68" s="32">
        <v>940</v>
      </c>
      <c r="DG68" s="61">
        <v>200000</v>
      </c>
      <c r="DH68" s="29" t="s">
        <v>4605</v>
      </c>
      <c r="DI68" s="164" t="s">
        <v>6094</v>
      </c>
      <c r="DJ68" s="295" t="s">
        <v>4598</v>
      </c>
    </row>
    <row r="69" spans="1:114">
      <c r="A69" s="18">
        <v>64</v>
      </c>
      <c r="B69" s="314"/>
      <c r="C69" s="314"/>
      <c r="D69" s="323"/>
      <c r="E69" s="325"/>
      <c r="F69" s="314"/>
      <c r="G69" s="310"/>
      <c r="H69" s="310"/>
      <c r="I69" s="453" t="s">
        <v>4518</v>
      </c>
      <c r="J69" s="304" t="s">
        <v>4383</v>
      </c>
      <c r="K69" s="164" t="s">
        <v>5830</v>
      </c>
      <c r="L69" s="304" t="s">
        <v>4541</v>
      </c>
      <c r="M69" s="164" t="s">
        <v>4736</v>
      </c>
      <c r="N69" s="18" t="s">
        <v>4539</v>
      </c>
      <c r="O69" s="164" t="s">
        <v>4444</v>
      </c>
      <c r="P69" s="164" t="s">
        <v>4444</v>
      </c>
      <c r="Q69" s="164" t="s">
        <v>4444</v>
      </c>
      <c r="R69" s="164" t="s">
        <v>5830</v>
      </c>
      <c r="S69" s="164" t="s">
        <v>4444</v>
      </c>
      <c r="T69" s="164" t="s">
        <v>5830</v>
      </c>
      <c r="U69" s="164" t="s">
        <v>4591</v>
      </c>
      <c r="V69" s="18">
        <v>6</v>
      </c>
      <c r="W69" s="232">
        <v>0</v>
      </c>
      <c r="X69" s="143">
        <v>0</v>
      </c>
      <c r="Y69" s="304" t="s">
        <v>4021</v>
      </c>
      <c r="Z69" s="21">
        <f>INDEX('[2]Cross-Section Database'!$C$2:$V$2928,MATCH(Y69,'[2]Cross-Section Database'!$B$2:$B$2928,0),3)</f>
        <v>478</v>
      </c>
      <c r="AA69" s="21">
        <f>INDEX('[2]Cross-Section Database'!$C$2:$V$2928,MATCH(Y69,'[2]Cross-Section Database'!$B$2:$B$2928,0),4)</f>
        <v>307</v>
      </c>
      <c r="AB69" s="21">
        <f>INDEX('[2]Cross-Section Database'!$C$2:$V$2928,MATCH(Y69,'[2]Cross-Section Database'!$B$2:$B$2928,0),6)</f>
        <v>40</v>
      </c>
      <c r="AC69" s="21">
        <f>INDEX('[2]Cross-Section Database'!$C$2:$V$2928,MATCH(Y69,'[2]Cross-Section Database'!$B$2:$B$2928,0),5)</f>
        <v>21</v>
      </c>
      <c r="AD69" s="229">
        <v>1300</v>
      </c>
      <c r="AE69" s="304" t="s">
        <v>3922</v>
      </c>
      <c r="AF69" s="21">
        <f>INDEX('[2]Cross-Section Database'!$C$2:$V$2928,MATCH(AE69,'[2]Cross-Section Database'!$B$2:$B$2928,0),3)</f>
        <v>400</v>
      </c>
      <c r="AG69" s="21">
        <f>INDEX('[2]Cross-Section Database'!$C$2:$V$2928,MATCH(AE69,'[2]Cross-Section Database'!$B$2:$B$2928,0),4)</f>
        <v>180</v>
      </c>
      <c r="AH69" s="21">
        <f>INDEX('[2]Cross-Section Database'!$C$2:$V$2928,MATCH(AE69,'[2]Cross-Section Database'!$B$2:$B$2928,0),6)</f>
        <v>13.5</v>
      </c>
      <c r="AI69" s="21">
        <f>INDEX('[2]Cross-Section Database'!$C$2:$V$2928,MATCH(AE69,'[2]Cross-Section Database'!$B$2:$B$2928,0),5)</f>
        <v>8.6</v>
      </c>
      <c r="AJ69" s="256">
        <v>1100</v>
      </c>
      <c r="AK69" s="21">
        <f>INDEX('[2]Cross-Section Database'!$C$2:$V$3928,MATCH(AE69,'[2]Cross-Section Database'!$B$2:$B$3928,0),11)</f>
        <v>231300000</v>
      </c>
      <c r="AL69" s="24">
        <f>INDEX('[2]Cross-Section Database'!$C$2:$V$3928,MATCH(AE69,'[2]Cross-Section Database'!$B$2:$B$3928,0),12)</f>
        <v>1307000</v>
      </c>
      <c r="AM69" s="21">
        <v>12</v>
      </c>
      <c r="AN69" s="21">
        <v>180</v>
      </c>
      <c r="AO69" s="21">
        <v>400</v>
      </c>
      <c r="AP69" s="21">
        <f t="shared" si="16"/>
        <v>0</v>
      </c>
      <c r="AQ69" s="21">
        <v>0</v>
      </c>
      <c r="AR69" s="304" t="s">
        <v>5845</v>
      </c>
      <c r="AS69" s="164" t="s">
        <v>6174</v>
      </c>
      <c r="AT69" s="164" t="s">
        <v>6174</v>
      </c>
      <c r="AU69" s="164">
        <v>24</v>
      </c>
      <c r="AV69" s="164">
        <f t="shared" si="11"/>
        <v>353</v>
      </c>
      <c r="AW69" s="21">
        <v>55</v>
      </c>
      <c r="AX69" s="21">
        <v>55</v>
      </c>
      <c r="AY69" s="21">
        <v>0</v>
      </c>
      <c r="AZ69" s="21">
        <v>100</v>
      </c>
      <c r="BA69" s="21">
        <v>290</v>
      </c>
      <c r="BB69" s="15" t="s">
        <v>4502</v>
      </c>
      <c r="BC69" s="164" t="s">
        <v>6250</v>
      </c>
      <c r="BD69" s="164" t="s">
        <v>6250</v>
      </c>
      <c r="BE69" s="164">
        <v>2</v>
      </c>
      <c r="BF69" s="164">
        <v>4</v>
      </c>
      <c r="BG69" s="203" t="s">
        <v>5830</v>
      </c>
      <c r="BH69" s="204" t="s">
        <v>5830</v>
      </c>
      <c r="BI69" s="204" t="s">
        <v>5830</v>
      </c>
      <c r="BJ69" s="204" t="s">
        <v>5830</v>
      </c>
      <c r="BK69" s="204" t="s">
        <v>5830</v>
      </c>
      <c r="BL69" s="204" t="s">
        <v>5830</v>
      </c>
      <c r="BM69" s="204" t="s">
        <v>5830</v>
      </c>
      <c r="BN69" s="204" t="s">
        <v>5830</v>
      </c>
      <c r="BO69" s="203" t="s">
        <v>5830</v>
      </c>
      <c r="BP69" s="204" t="s">
        <v>5830</v>
      </c>
      <c r="BQ69" s="204" t="s">
        <v>5830</v>
      </c>
      <c r="BR69" s="204" t="s">
        <v>5830</v>
      </c>
      <c r="BS69" s="204" t="s">
        <v>5830</v>
      </c>
      <c r="BT69" s="204" t="s">
        <v>5830</v>
      </c>
      <c r="BU69" s="219" t="s">
        <v>5830</v>
      </c>
      <c r="BV69" s="204" t="s">
        <v>5830</v>
      </c>
      <c r="BW69" s="204" t="s">
        <v>5830</v>
      </c>
      <c r="BX69" s="204" t="s">
        <v>5830</v>
      </c>
      <c r="BY69" s="204" t="s">
        <v>5830</v>
      </c>
      <c r="BZ69" s="204" t="s">
        <v>5830</v>
      </c>
      <c r="CA69" s="219" t="s">
        <v>5830</v>
      </c>
      <c r="CB69" s="32" t="s">
        <v>4478</v>
      </c>
      <c r="CC69" s="47">
        <v>235</v>
      </c>
      <c r="CD69" s="32">
        <v>300</v>
      </c>
      <c r="CE69" s="47">
        <v>360</v>
      </c>
      <c r="CF69" s="32">
        <v>450</v>
      </c>
      <c r="CG69" s="67">
        <v>200000</v>
      </c>
      <c r="CH69" s="108" t="s">
        <v>4478</v>
      </c>
      <c r="CI69" s="47">
        <v>235</v>
      </c>
      <c r="CJ69" s="32">
        <v>300</v>
      </c>
      <c r="CK69" s="60">
        <v>360</v>
      </c>
      <c r="CL69" s="32">
        <v>450</v>
      </c>
      <c r="CM69" s="67">
        <v>200000</v>
      </c>
      <c r="CN69" s="32" t="s">
        <v>4478</v>
      </c>
      <c r="CO69" s="47">
        <v>235</v>
      </c>
      <c r="CP69" s="164">
        <v>294</v>
      </c>
      <c r="CQ69" s="60">
        <v>360</v>
      </c>
      <c r="CR69" s="32">
        <v>450</v>
      </c>
      <c r="CS69" s="61">
        <v>200000</v>
      </c>
      <c r="CT69" s="208" t="s">
        <v>5830</v>
      </c>
      <c r="CU69" s="209" t="s">
        <v>5830</v>
      </c>
      <c r="CV69" s="209" t="s">
        <v>5830</v>
      </c>
      <c r="CW69" s="210" t="s">
        <v>5830</v>
      </c>
      <c r="CX69" s="208" t="s">
        <v>5830</v>
      </c>
      <c r="CY69" s="209" t="s">
        <v>5830</v>
      </c>
      <c r="CZ69" s="210" t="s">
        <v>5830</v>
      </c>
      <c r="DA69" s="284" t="s">
        <v>5830</v>
      </c>
      <c r="DB69" s="164">
        <v>8.8000000000000007</v>
      </c>
      <c r="DC69" s="164">
        <v>640</v>
      </c>
      <c r="DD69" s="32">
        <v>730</v>
      </c>
      <c r="DE69" s="164">
        <v>800</v>
      </c>
      <c r="DF69" s="32">
        <v>940</v>
      </c>
      <c r="DG69" s="61">
        <v>200000</v>
      </c>
      <c r="DH69" s="29" t="s">
        <v>4605</v>
      </c>
      <c r="DI69" s="164" t="s">
        <v>6094</v>
      </c>
      <c r="DJ69" s="295" t="s">
        <v>4598</v>
      </c>
    </row>
    <row r="70" spans="1:114">
      <c r="A70" s="18">
        <v>65</v>
      </c>
      <c r="B70" s="314"/>
      <c r="C70" s="314"/>
      <c r="D70" s="323"/>
      <c r="E70" s="325"/>
      <c r="F70" s="314"/>
      <c r="G70" s="310"/>
      <c r="H70" s="310"/>
      <c r="I70" s="453" t="s">
        <v>4519</v>
      </c>
      <c r="J70" s="304" t="s">
        <v>4383</v>
      </c>
      <c r="K70" s="164" t="s">
        <v>5830</v>
      </c>
      <c r="L70" s="304" t="s">
        <v>4541</v>
      </c>
      <c r="M70" s="164" t="s">
        <v>4736</v>
      </c>
      <c r="N70" s="18" t="s">
        <v>4539</v>
      </c>
      <c r="O70" s="164" t="s">
        <v>4444</v>
      </c>
      <c r="P70" s="164" t="s">
        <v>4444</v>
      </c>
      <c r="Q70" s="164" t="s">
        <v>4444</v>
      </c>
      <c r="R70" s="164" t="s">
        <v>5830</v>
      </c>
      <c r="S70" s="164" t="s">
        <v>4444</v>
      </c>
      <c r="T70" s="164" t="s">
        <v>5830</v>
      </c>
      <c r="U70" s="164" t="s">
        <v>4591</v>
      </c>
      <c r="V70" s="18">
        <v>6</v>
      </c>
      <c r="W70" s="232">
        <v>0</v>
      </c>
      <c r="X70" s="143">
        <v>0</v>
      </c>
      <c r="Y70" s="304" t="s">
        <v>4021</v>
      </c>
      <c r="Z70" s="21">
        <f>INDEX('[2]Cross-Section Database'!$C$2:$V$2928,MATCH(Y70,'[2]Cross-Section Database'!$B$2:$B$2928,0),3)</f>
        <v>478</v>
      </c>
      <c r="AA70" s="21">
        <f>INDEX('[2]Cross-Section Database'!$C$2:$V$2928,MATCH(Y70,'[2]Cross-Section Database'!$B$2:$B$2928,0),4)</f>
        <v>307</v>
      </c>
      <c r="AB70" s="21">
        <f>INDEX('[2]Cross-Section Database'!$C$2:$V$2928,MATCH(Y70,'[2]Cross-Section Database'!$B$2:$B$2928,0),6)</f>
        <v>40</v>
      </c>
      <c r="AC70" s="21">
        <f>INDEX('[2]Cross-Section Database'!$C$2:$V$2928,MATCH(Y70,'[2]Cross-Section Database'!$B$2:$B$2928,0),5)</f>
        <v>21</v>
      </c>
      <c r="AD70" s="229">
        <v>1300</v>
      </c>
      <c r="AE70" s="304" t="s">
        <v>3922</v>
      </c>
      <c r="AF70" s="21">
        <f>INDEX('[2]Cross-Section Database'!$C$2:$V$2928,MATCH(AE70,'[2]Cross-Section Database'!$B$2:$B$2928,0),3)</f>
        <v>400</v>
      </c>
      <c r="AG70" s="21">
        <f>INDEX('[2]Cross-Section Database'!$C$2:$V$2928,MATCH(AE70,'[2]Cross-Section Database'!$B$2:$B$2928,0),4)</f>
        <v>180</v>
      </c>
      <c r="AH70" s="21">
        <f>INDEX('[2]Cross-Section Database'!$C$2:$V$2928,MATCH(AE70,'[2]Cross-Section Database'!$B$2:$B$2928,0),6)</f>
        <v>13.5</v>
      </c>
      <c r="AI70" s="21">
        <f>INDEX('[2]Cross-Section Database'!$C$2:$V$2928,MATCH(AE70,'[2]Cross-Section Database'!$B$2:$B$2928,0),5)</f>
        <v>8.6</v>
      </c>
      <c r="AJ70" s="256">
        <v>1100</v>
      </c>
      <c r="AK70" s="21">
        <f>INDEX('[2]Cross-Section Database'!$C$2:$V$3928,MATCH(AE70,'[2]Cross-Section Database'!$B$2:$B$3928,0),11)</f>
        <v>231300000</v>
      </c>
      <c r="AL70" s="24">
        <f>INDEX('[2]Cross-Section Database'!$C$2:$V$3928,MATCH(AE70,'[2]Cross-Section Database'!$B$2:$B$3928,0),12)</f>
        <v>1307000</v>
      </c>
      <c r="AM70" s="21">
        <v>12</v>
      </c>
      <c r="AN70" s="21">
        <v>180</v>
      </c>
      <c r="AO70" s="21">
        <v>400</v>
      </c>
      <c r="AP70" s="21">
        <f t="shared" si="16"/>
        <v>0</v>
      </c>
      <c r="AQ70" s="21">
        <v>0</v>
      </c>
      <c r="AR70" s="304" t="s">
        <v>5845</v>
      </c>
      <c r="AS70" s="164" t="s">
        <v>6174</v>
      </c>
      <c r="AT70" s="164">
        <v>60</v>
      </c>
      <c r="AU70" s="164">
        <v>24</v>
      </c>
      <c r="AV70" s="164">
        <f t="shared" si="11"/>
        <v>353</v>
      </c>
      <c r="AW70" s="21">
        <v>55</v>
      </c>
      <c r="AX70" s="21">
        <v>55</v>
      </c>
      <c r="AY70" s="21">
        <v>0</v>
      </c>
      <c r="AZ70" s="21">
        <v>100</v>
      </c>
      <c r="BA70" s="21">
        <v>220</v>
      </c>
      <c r="BB70" s="15" t="s">
        <v>4502</v>
      </c>
      <c r="BC70" s="164" t="s">
        <v>6250</v>
      </c>
      <c r="BD70" s="164" t="s">
        <v>6250</v>
      </c>
      <c r="BE70" s="164">
        <v>2</v>
      </c>
      <c r="BF70" s="164">
        <v>4</v>
      </c>
      <c r="BG70" s="203" t="s">
        <v>5830</v>
      </c>
      <c r="BH70" s="204" t="s">
        <v>5830</v>
      </c>
      <c r="BI70" s="204" t="s">
        <v>5830</v>
      </c>
      <c r="BJ70" s="204" t="s">
        <v>5830</v>
      </c>
      <c r="BK70" s="204" t="s">
        <v>5830</v>
      </c>
      <c r="BL70" s="204" t="s">
        <v>5830</v>
      </c>
      <c r="BM70" s="204" t="s">
        <v>5830</v>
      </c>
      <c r="BN70" s="204" t="s">
        <v>5830</v>
      </c>
      <c r="BO70" s="203" t="s">
        <v>5830</v>
      </c>
      <c r="BP70" s="204" t="s">
        <v>5830</v>
      </c>
      <c r="BQ70" s="204" t="s">
        <v>5830</v>
      </c>
      <c r="BR70" s="204" t="s">
        <v>5830</v>
      </c>
      <c r="BS70" s="204" t="s">
        <v>5830</v>
      </c>
      <c r="BT70" s="204" t="s">
        <v>5830</v>
      </c>
      <c r="BU70" s="219" t="s">
        <v>5830</v>
      </c>
      <c r="BV70" s="204" t="s">
        <v>5830</v>
      </c>
      <c r="BW70" s="204" t="s">
        <v>5830</v>
      </c>
      <c r="BX70" s="204" t="s">
        <v>5830</v>
      </c>
      <c r="BY70" s="204" t="s">
        <v>5830</v>
      </c>
      <c r="BZ70" s="204" t="s">
        <v>5830</v>
      </c>
      <c r="CA70" s="219" t="s">
        <v>5830</v>
      </c>
      <c r="CB70" s="32" t="s">
        <v>4478</v>
      </c>
      <c r="CC70" s="47">
        <v>235</v>
      </c>
      <c r="CD70" s="32">
        <v>300</v>
      </c>
      <c r="CE70" s="47">
        <v>360</v>
      </c>
      <c r="CF70" s="32">
        <v>450</v>
      </c>
      <c r="CG70" s="67">
        <v>200000</v>
      </c>
      <c r="CH70" s="108" t="s">
        <v>4478</v>
      </c>
      <c r="CI70" s="47">
        <v>235</v>
      </c>
      <c r="CJ70" s="32">
        <v>300</v>
      </c>
      <c r="CK70" s="60">
        <v>360</v>
      </c>
      <c r="CL70" s="32">
        <v>450</v>
      </c>
      <c r="CM70" s="67">
        <v>200000</v>
      </c>
      <c r="CN70" s="32" t="s">
        <v>4478</v>
      </c>
      <c r="CO70" s="47">
        <v>235</v>
      </c>
      <c r="CP70" s="164">
        <v>294</v>
      </c>
      <c r="CQ70" s="60">
        <v>360</v>
      </c>
      <c r="CR70" s="32">
        <v>450</v>
      </c>
      <c r="CS70" s="61">
        <v>200000</v>
      </c>
      <c r="CT70" s="208" t="s">
        <v>5830</v>
      </c>
      <c r="CU70" s="209" t="s">
        <v>5830</v>
      </c>
      <c r="CV70" s="209" t="s">
        <v>5830</v>
      </c>
      <c r="CW70" s="210" t="s">
        <v>5830</v>
      </c>
      <c r="CX70" s="208" t="s">
        <v>5830</v>
      </c>
      <c r="CY70" s="209" t="s">
        <v>5830</v>
      </c>
      <c r="CZ70" s="210" t="s">
        <v>5830</v>
      </c>
      <c r="DA70" s="284" t="s">
        <v>5830</v>
      </c>
      <c r="DB70" s="164">
        <v>8.8000000000000007</v>
      </c>
      <c r="DC70" s="164">
        <v>640</v>
      </c>
      <c r="DD70" s="32">
        <v>730</v>
      </c>
      <c r="DE70" s="164">
        <v>800</v>
      </c>
      <c r="DF70" s="32">
        <v>940</v>
      </c>
      <c r="DG70" s="61">
        <v>200000</v>
      </c>
      <c r="DH70" s="29" t="s">
        <v>4605</v>
      </c>
      <c r="DI70" s="164" t="s">
        <v>6094</v>
      </c>
      <c r="DJ70" s="295" t="s">
        <v>4598</v>
      </c>
    </row>
    <row r="71" spans="1:114">
      <c r="A71" s="18">
        <v>66</v>
      </c>
      <c r="B71" s="314"/>
      <c r="C71" s="314"/>
      <c r="D71" s="323"/>
      <c r="E71" s="325"/>
      <c r="F71" s="314"/>
      <c r="G71" s="310"/>
      <c r="H71" s="310"/>
      <c r="I71" s="453" t="s">
        <v>4520</v>
      </c>
      <c r="J71" s="304" t="s">
        <v>4383</v>
      </c>
      <c r="K71" s="164" t="s">
        <v>5830</v>
      </c>
      <c r="L71" s="304" t="s">
        <v>4541</v>
      </c>
      <c r="M71" s="164" t="s">
        <v>4736</v>
      </c>
      <c r="N71" s="18" t="s">
        <v>4539</v>
      </c>
      <c r="O71" s="164" t="s">
        <v>4444</v>
      </c>
      <c r="P71" s="164" t="s">
        <v>4444</v>
      </c>
      <c r="Q71" s="164" t="s">
        <v>4444</v>
      </c>
      <c r="R71" s="164" t="s">
        <v>5830</v>
      </c>
      <c r="S71" s="164" t="s">
        <v>4444</v>
      </c>
      <c r="T71" s="164" t="s">
        <v>5830</v>
      </c>
      <c r="U71" s="164" t="s">
        <v>4591</v>
      </c>
      <c r="V71" s="18">
        <v>6</v>
      </c>
      <c r="W71" s="232">
        <v>0</v>
      </c>
      <c r="X71" s="143">
        <v>0</v>
      </c>
      <c r="Y71" s="304" t="s">
        <v>4021</v>
      </c>
      <c r="Z71" s="21">
        <f>INDEX('[2]Cross-Section Database'!$C$2:$V$2928,MATCH(Y71,'[2]Cross-Section Database'!$B$2:$B$2928,0),3)</f>
        <v>478</v>
      </c>
      <c r="AA71" s="21">
        <f>INDEX('[2]Cross-Section Database'!$C$2:$V$2928,MATCH(Y71,'[2]Cross-Section Database'!$B$2:$B$2928,0),4)</f>
        <v>307</v>
      </c>
      <c r="AB71" s="21">
        <f>INDEX('[2]Cross-Section Database'!$C$2:$V$2928,MATCH(Y71,'[2]Cross-Section Database'!$B$2:$B$2928,0),6)</f>
        <v>40</v>
      </c>
      <c r="AC71" s="21">
        <f>INDEX('[2]Cross-Section Database'!$C$2:$V$2928,MATCH(Y71,'[2]Cross-Section Database'!$B$2:$B$2928,0),5)</f>
        <v>21</v>
      </c>
      <c r="AD71" s="229">
        <v>1300</v>
      </c>
      <c r="AE71" s="304" t="s">
        <v>3922</v>
      </c>
      <c r="AF71" s="21">
        <f>INDEX('[2]Cross-Section Database'!$C$2:$V$2928,MATCH(AE71,'[2]Cross-Section Database'!$B$2:$B$2928,0),3)</f>
        <v>400</v>
      </c>
      <c r="AG71" s="21">
        <f>INDEX('[2]Cross-Section Database'!$C$2:$V$2928,MATCH(AE71,'[2]Cross-Section Database'!$B$2:$B$2928,0),4)</f>
        <v>180</v>
      </c>
      <c r="AH71" s="21">
        <f>INDEX('[2]Cross-Section Database'!$C$2:$V$2928,MATCH(AE71,'[2]Cross-Section Database'!$B$2:$B$2928,0),6)</f>
        <v>13.5</v>
      </c>
      <c r="AI71" s="21">
        <f>INDEX('[2]Cross-Section Database'!$C$2:$V$2928,MATCH(AE71,'[2]Cross-Section Database'!$B$2:$B$2928,0),5)</f>
        <v>8.6</v>
      </c>
      <c r="AJ71" s="256">
        <v>1100</v>
      </c>
      <c r="AK71" s="21">
        <f>INDEX('[2]Cross-Section Database'!$C$2:$V$3928,MATCH(AE71,'[2]Cross-Section Database'!$B$2:$B$3928,0),11)</f>
        <v>231300000</v>
      </c>
      <c r="AL71" s="24">
        <f>INDEX('[2]Cross-Section Database'!$C$2:$V$3928,MATCH(AE71,'[2]Cross-Section Database'!$B$2:$B$3928,0),12)</f>
        <v>1307000</v>
      </c>
      <c r="AM71" s="21">
        <v>16</v>
      </c>
      <c r="AN71" s="21">
        <v>180</v>
      </c>
      <c r="AO71" s="21">
        <v>400</v>
      </c>
      <c r="AP71" s="21">
        <f t="shared" si="16"/>
        <v>0</v>
      </c>
      <c r="AQ71" s="21">
        <v>0</v>
      </c>
      <c r="AR71" s="304" t="s">
        <v>5845</v>
      </c>
      <c r="AS71" s="164" t="s">
        <v>6174</v>
      </c>
      <c r="AT71" s="164">
        <v>90</v>
      </c>
      <c r="AU71" s="164">
        <v>24</v>
      </c>
      <c r="AV71" s="164">
        <f t="shared" si="11"/>
        <v>353</v>
      </c>
      <c r="AW71" s="21">
        <v>55</v>
      </c>
      <c r="AX71" s="21">
        <v>55</v>
      </c>
      <c r="AY71" s="21">
        <v>70</v>
      </c>
      <c r="AZ71" s="21">
        <v>100</v>
      </c>
      <c r="BA71" s="21">
        <v>220</v>
      </c>
      <c r="BB71" s="15" t="s">
        <v>4444</v>
      </c>
      <c r="BC71" s="164" t="s">
        <v>4497</v>
      </c>
      <c r="BD71" s="164" t="s">
        <v>6250</v>
      </c>
      <c r="BE71" s="164">
        <v>4</v>
      </c>
      <c r="BF71" s="164">
        <v>6</v>
      </c>
      <c r="BG71" s="203" t="s">
        <v>5830</v>
      </c>
      <c r="BH71" s="204" t="s">
        <v>5830</v>
      </c>
      <c r="BI71" s="204" t="s">
        <v>5830</v>
      </c>
      <c r="BJ71" s="204" t="s">
        <v>5830</v>
      </c>
      <c r="BK71" s="204" t="s">
        <v>5830</v>
      </c>
      <c r="BL71" s="204" t="s">
        <v>5830</v>
      </c>
      <c r="BM71" s="204" t="s">
        <v>5830</v>
      </c>
      <c r="BN71" s="204" t="s">
        <v>5830</v>
      </c>
      <c r="BO71" s="203" t="s">
        <v>5830</v>
      </c>
      <c r="BP71" s="204" t="s">
        <v>5830</v>
      </c>
      <c r="BQ71" s="204" t="s">
        <v>5830</v>
      </c>
      <c r="BR71" s="204" t="s">
        <v>5830</v>
      </c>
      <c r="BS71" s="204" t="s">
        <v>5830</v>
      </c>
      <c r="BT71" s="204" t="s">
        <v>5830</v>
      </c>
      <c r="BU71" s="219" t="s">
        <v>5830</v>
      </c>
      <c r="BV71" s="204" t="s">
        <v>5830</v>
      </c>
      <c r="BW71" s="204" t="s">
        <v>5830</v>
      </c>
      <c r="BX71" s="204" t="s">
        <v>5830</v>
      </c>
      <c r="BY71" s="204" t="s">
        <v>5830</v>
      </c>
      <c r="BZ71" s="204" t="s">
        <v>5830</v>
      </c>
      <c r="CA71" s="219" t="s">
        <v>5830</v>
      </c>
      <c r="CB71" s="32" t="s">
        <v>4478</v>
      </c>
      <c r="CC71" s="47">
        <v>235</v>
      </c>
      <c r="CD71" s="32">
        <v>300</v>
      </c>
      <c r="CE71" s="47">
        <v>360</v>
      </c>
      <c r="CF71" s="32">
        <v>450</v>
      </c>
      <c r="CG71" s="67">
        <v>200000</v>
      </c>
      <c r="CH71" s="108" t="s">
        <v>4478</v>
      </c>
      <c r="CI71" s="47">
        <v>235</v>
      </c>
      <c r="CJ71" s="32">
        <v>300</v>
      </c>
      <c r="CK71" s="60">
        <v>360</v>
      </c>
      <c r="CL71" s="32">
        <v>450</v>
      </c>
      <c r="CM71" s="67">
        <v>200000</v>
      </c>
      <c r="CN71" s="32" t="s">
        <v>4478</v>
      </c>
      <c r="CO71" s="47">
        <v>235</v>
      </c>
      <c r="CP71" s="164">
        <v>286</v>
      </c>
      <c r="CQ71" s="60">
        <v>360</v>
      </c>
      <c r="CR71" s="32">
        <v>450</v>
      </c>
      <c r="CS71" s="61">
        <v>200000</v>
      </c>
      <c r="CT71" s="208" t="s">
        <v>5830</v>
      </c>
      <c r="CU71" s="209" t="s">
        <v>5830</v>
      </c>
      <c r="CV71" s="209" t="s">
        <v>5830</v>
      </c>
      <c r="CW71" s="210" t="s">
        <v>5830</v>
      </c>
      <c r="CX71" s="208" t="s">
        <v>5830</v>
      </c>
      <c r="CY71" s="209" t="s">
        <v>5830</v>
      </c>
      <c r="CZ71" s="210" t="s">
        <v>5830</v>
      </c>
      <c r="DA71" s="284" t="s">
        <v>5830</v>
      </c>
      <c r="DB71" s="164">
        <v>8.8000000000000007</v>
      </c>
      <c r="DC71" s="164">
        <v>640</v>
      </c>
      <c r="DD71" s="32">
        <v>730</v>
      </c>
      <c r="DE71" s="164">
        <v>800</v>
      </c>
      <c r="DF71" s="32">
        <v>940</v>
      </c>
      <c r="DG71" s="61">
        <v>200000</v>
      </c>
      <c r="DH71" s="29" t="s">
        <v>4605</v>
      </c>
      <c r="DI71" s="164" t="s">
        <v>6094</v>
      </c>
      <c r="DJ71" s="295" t="s">
        <v>4598</v>
      </c>
    </row>
    <row r="72" spans="1:114">
      <c r="A72" s="18">
        <v>67</v>
      </c>
      <c r="B72" s="314"/>
      <c r="C72" s="314"/>
      <c r="D72" s="323"/>
      <c r="E72" s="325"/>
      <c r="F72" s="314"/>
      <c r="G72" s="310"/>
      <c r="H72" s="310"/>
      <c r="I72" s="453" t="s">
        <v>4521</v>
      </c>
      <c r="J72" s="304" t="s">
        <v>4383</v>
      </c>
      <c r="K72" s="164" t="s">
        <v>5830</v>
      </c>
      <c r="L72" s="304" t="s">
        <v>4541</v>
      </c>
      <c r="M72" s="164" t="s">
        <v>4736</v>
      </c>
      <c r="N72" s="18" t="s">
        <v>4539</v>
      </c>
      <c r="O72" s="164" t="s">
        <v>4444</v>
      </c>
      <c r="P72" s="164" t="s">
        <v>4444</v>
      </c>
      <c r="Q72" s="164" t="s">
        <v>4444</v>
      </c>
      <c r="R72" s="164" t="s">
        <v>5830</v>
      </c>
      <c r="S72" s="164" t="s">
        <v>4444</v>
      </c>
      <c r="T72" s="164" t="s">
        <v>5830</v>
      </c>
      <c r="U72" s="164" t="s">
        <v>4591</v>
      </c>
      <c r="V72" s="18">
        <v>6</v>
      </c>
      <c r="W72" s="232">
        <v>0</v>
      </c>
      <c r="X72" s="143">
        <v>0</v>
      </c>
      <c r="Y72" s="304" t="s">
        <v>4021</v>
      </c>
      <c r="Z72" s="21">
        <f>INDEX('[2]Cross-Section Database'!$C$2:$V$2928,MATCH(Y72,'[2]Cross-Section Database'!$B$2:$B$2928,0),3)</f>
        <v>478</v>
      </c>
      <c r="AA72" s="21">
        <f>INDEX('[2]Cross-Section Database'!$C$2:$V$2928,MATCH(Y72,'[2]Cross-Section Database'!$B$2:$B$2928,0),4)</f>
        <v>307</v>
      </c>
      <c r="AB72" s="21">
        <f>INDEX('[2]Cross-Section Database'!$C$2:$V$2928,MATCH(Y72,'[2]Cross-Section Database'!$B$2:$B$2928,0),6)</f>
        <v>40</v>
      </c>
      <c r="AC72" s="21">
        <f>INDEX('[2]Cross-Section Database'!$C$2:$V$2928,MATCH(Y72,'[2]Cross-Section Database'!$B$2:$B$2928,0),5)</f>
        <v>21</v>
      </c>
      <c r="AD72" s="229">
        <v>1300</v>
      </c>
      <c r="AE72" s="304" t="s">
        <v>3922</v>
      </c>
      <c r="AF72" s="21">
        <f>INDEX('[2]Cross-Section Database'!$C$2:$V$2928,MATCH(AE72,'[2]Cross-Section Database'!$B$2:$B$2928,0),3)</f>
        <v>400</v>
      </c>
      <c r="AG72" s="21">
        <f>INDEX('[2]Cross-Section Database'!$C$2:$V$2928,MATCH(AE72,'[2]Cross-Section Database'!$B$2:$B$2928,0),4)</f>
        <v>180</v>
      </c>
      <c r="AH72" s="21">
        <f>INDEX('[2]Cross-Section Database'!$C$2:$V$2928,MATCH(AE72,'[2]Cross-Section Database'!$B$2:$B$2928,0),6)</f>
        <v>13.5</v>
      </c>
      <c r="AI72" s="21">
        <f>INDEX('[2]Cross-Section Database'!$C$2:$V$2928,MATCH(AE72,'[2]Cross-Section Database'!$B$2:$B$2928,0),5)</f>
        <v>8.6</v>
      </c>
      <c r="AJ72" s="256">
        <v>1100</v>
      </c>
      <c r="AK72" s="21">
        <f>INDEX('[2]Cross-Section Database'!$C$2:$V$3928,MATCH(AE72,'[2]Cross-Section Database'!$B$2:$B$3928,0),11)</f>
        <v>231300000</v>
      </c>
      <c r="AL72" s="24">
        <f>INDEX('[2]Cross-Section Database'!$C$2:$V$3928,MATCH(AE72,'[2]Cross-Section Database'!$B$2:$B$3928,0),12)</f>
        <v>1307000</v>
      </c>
      <c r="AM72" s="21">
        <v>16</v>
      </c>
      <c r="AN72" s="21">
        <v>180</v>
      </c>
      <c r="AO72" s="21">
        <v>400</v>
      </c>
      <c r="AP72" s="21">
        <f t="shared" si="16"/>
        <v>0</v>
      </c>
      <c r="AQ72" s="21">
        <v>0</v>
      </c>
      <c r="AR72" s="304" t="s">
        <v>5845</v>
      </c>
      <c r="AS72" s="164" t="s">
        <v>6174</v>
      </c>
      <c r="AT72" s="164">
        <v>70</v>
      </c>
      <c r="AU72" s="164">
        <v>24</v>
      </c>
      <c r="AV72" s="164">
        <f t="shared" si="11"/>
        <v>353</v>
      </c>
      <c r="AW72" s="21">
        <v>55</v>
      </c>
      <c r="AX72" s="21">
        <v>55</v>
      </c>
      <c r="AY72" s="21">
        <v>0</v>
      </c>
      <c r="AZ72" s="21">
        <v>100</v>
      </c>
      <c r="BA72" s="21">
        <v>290</v>
      </c>
      <c r="BB72" s="15" t="s">
        <v>4502</v>
      </c>
      <c r="BC72" s="164" t="s">
        <v>6250</v>
      </c>
      <c r="BD72" s="164" t="s">
        <v>6250</v>
      </c>
      <c r="BE72" s="164">
        <v>2</v>
      </c>
      <c r="BF72" s="164">
        <v>4</v>
      </c>
      <c r="BG72" s="203" t="s">
        <v>5830</v>
      </c>
      <c r="BH72" s="204" t="s">
        <v>5830</v>
      </c>
      <c r="BI72" s="204" t="s">
        <v>5830</v>
      </c>
      <c r="BJ72" s="204" t="s">
        <v>5830</v>
      </c>
      <c r="BK72" s="204" t="s">
        <v>5830</v>
      </c>
      <c r="BL72" s="204" t="s">
        <v>5830</v>
      </c>
      <c r="BM72" s="204" t="s">
        <v>5830</v>
      </c>
      <c r="BN72" s="204" t="s">
        <v>5830</v>
      </c>
      <c r="BO72" s="203" t="s">
        <v>5830</v>
      </c>
      <c r="BP72" s="204" t="s">
        <v>5830</v>
      </c>
      <c r="BQ72" s="204" t="s">
        <v>5830</v>
      </c>
      <c r="BR72" s="204" t="s">
        <v>5830</v>
      </c>
      <c r="BS72" s="204" t="s">
        <v>5830</v>
      </c>
      <c r="BT72" s="204" t="s">
        <v>5830</v>
      </c>
      <c r="BU72" s="219" t="s">
        <v>5830</v>
      </c>
      <c r="BV72" s="204" t="s">
        <v>5830</v>
      </c>
      <c r="BW72" s="204" t="s">
        <v>5830</v>
      </c>
      <c r="BX72" s="204" t="s">
        <v>5830</v>
      </c>
      <c r="BY72" s="204" t="s">
        <v>5830</v>
      </c>
      <c r="BZ72" s="204" t="s">
        <v>5830</v>
      </c>
      <c r="CA72" s="219" t="s">
        <v>5830</v>
      </c>
      <c r="CB72" s="32" t="s">
        <v>4478</v>
      </c>
      <c r="CC72" s="47">
        <v>235</v>
      </c>
      <c r="CD72" s="32">
        <v>300</v>
      </c>
      <c r="CE72" s="47">
        <v>360</v>
      </c>
      <c r="CF72" s="32">
        <v>450</v>
      </c>
      <c r="CG72" s="67">
        <v>200000</v>
      </c>
      <c r="CH72" s="108" t="s">
        <v>4478</v>
      </c>
      <c r="CI72" s="47">
        <v>235</v>
      </c>
      <c r="CJ72" s="32">
        <v>300</v>
      </c>
      <c r="CK72" s="60">
        <v>360</v>
      </c>
      <c r="CL72" s="32">
        <v>450</v>
      </c>
      <c r="CM72" s="67">
        <v>200000</v>
      </c>
      <c r="CN72" s="32" t="s">
        <v>4478</v>
      </c>
      <c r="CO72" s="47">
        <v>235</v>
      </c>
      <c r="CP72" s="164">
        <v>286</v>
      </c>
      <c r="CQ72" s="60">
        <v>360</v>
      </c>
      <c r="CR72" s="32">
        <v>450</v>
      </c>
      <c r="CS72" s="61">
        <v>200000</v>
      </c>
      <c r="CT72" s="208" t="s">
        <v>5830</v>
      </c>
      <c r="CU72" s="209" t="s">
        <v>5830</v>
      </c>
      <c r="CV72" s="209" t="s">
        <v>5830</v>
      </c>
      <c r="CW72" s="210" t="s">
        <v>5830</v>
      </c>
      <c r="CX72" s="208" t="s">
        <v>5830</v>
      </c>
      <c r="CY72" s="209" t="s">
        <v>5830</v>
      </c>
      <c r="CZ72" s="210" t="s">
        <v>5830</v>
      </c>
      <c r="DA72" s="284" t="s">
        <v>5830</v>
      </c>
      <c r="DB72" s="164">
        <v>8.8000000000000007</v>
      </c>
      <c r="DC72" s="164">
        <v>640</v>
      </c>
      <c r="DD72" s="32">
        <v>730</v>
      </c>
      <c r="DE72" s="164">
        <v>800</v>
      </c>
      <c r="DF72" s="32">
        <v>940</v>
      </c>
      <c r="DG72" s="61">
        <v>200000</v>
      </c>
      <c r="DH72" s="29" t="s">
        <v>4605</v>
      </c>
      <c r="DI72" s="164" t="s">
        <v>6094</v>
      </c>
      <c r="DJ72" s="295" t="s">
        <v>4598</v>
      </c>
    </row>
    <row r="73" spans="1:114">
      <c r="A73" s="18">
        <v>68</v>
      </c>
      <c r="B73" s="314"/>
      <c r="C73" s="314"/>
      <c r="D73" s="323"/>
      <c r="E73" s="325"/>
      <c r="F73" s="314"/>
      <c r="G73" s="310"/>
      <c r="H73" s="310"/>
      <c r="I73" s="453" t="s">
        <v>4522</v>
      </c>
      <c r="J73" s="304" t="s">
        <v>4383</v>
      </c>
      <c r="K73" s="164" t="s">
        <v>5830</v>
      </c>
      <c r="L73" s="304" t="s">
        <v>4541</v>
      </c>
      <c r="M73" s="164" t="s">
        <v>4736</v>
      </c>
      <c r="N73" s="18" t="s">
        <v>4539</v>
      </c>
      <c r="O73" s="164" t="s">
        <v>4444</v>
      </c>
      <c r="P73" s="164" t="s">
        <v>4444</v>
      </c>
      <c r="Q73" s="164" t="s">
        <v>4444</v>
      </c>
      <c r="R73" s="164" t="s">
        <v>5830</v>
      </c>
      <c r="S73" s="164" t="s">
        <v>4444</v>
      </c>
      <c r="T73" s="164" t="s">
        <v>5830</v>
      </c>
      <c r="U73" s="164" t="s">
        <v>4591</v>
      </c>
      <c r="V73" s="18">
        <v>6</v>
      </c>
      <c r="W73" s="232">
        <v>0</v>
      </c>
      <c r="X73" s="143">
        <v>0</v>
      </c>
      <c r="Y73" s="304" t="s">
        <v>4021</v>
      </c>
      <c r="Z73" s="21">
        <f>INDEX('[2]Cross-Section Database'!$C$2:$V$2928,MATCH(Y73,'[2]Cross-Section Database'!$B$2:$B$2928,0),3)</f>
        <v>478</v>
      </c>
      <c r="AA73" s="21">
        <f>INDEX('[2]Cross-Section Database'!$C$2:$V$2928,MATCH(Y73,'[2]Cross-Section Database'!$B$2:$B$2928,0),4)</f>
        <v>307</v>
      </c>
      <c r="AB73" s="21">
        <f>INDEX('[2]Cross-Section Database'!$C$2:$V$2928,MATCH(Y73,'[2]Cross-Section Database'!$B$2:$B$2928,0),6)</f>
        <v>40</v>
      </c>
      <c r="AC73" s="21">
        <f>INDEX('[2]Cross-Section Database'!$C$2:$V$2928,MATCH(Y73,'[2]Cross-Section Database'!$B$2:$B$2928,0),5)</f>
        <v>21</v>
      </c>
      <c r="AD73" s="229">
        <v>1300</v>
      </c>
      <c r="AE73" s="304" t="s">
        <v>3922</v>
      </c>
      <c r="AF73" s="21">
        <f>INDEX('[2]Cross-Section Database'!$C$2:$V$2928,MATCH(AE73,'[2]Cross-Section Database'!$B$2:$B$2928,0),3)</f>
        <v>400</v>
      </c>
      <c r="AG73" s="21">
        <f>INDEX('[2]Cross-Section Database'!$C$2:$V$2928,MATCH(AE73,'[2]Cross-Section Database'!$B$2:$B$2928,0),4)</f>
        <v>180</v>
      </c>
      <c r="AH73" s="21">
        <f>INDEX('[2]Cross-Section Database'!$C$2:$V$2928,MATCH(AE73,'[2]Cross-Section Database'!$B$2:$B$2928,0),6)</f>
        <v>13.5</v>
      </c>
      <c r="AI73" s="21">
        <f>INDEX('[2]Cross-Section Database'!$C$2:$V$2928,MATCH(AE73,'[2]Cross-Section Database'!$B$2:$B$2928,0),5)</f>
        <v>8.6</v>
      </c>
      <c r="AJ73" s="256">
        <v>1100</v>
      </c>
      <c r="AK73" s="21">
        <f>INDEX('[2]Cross-Section Database'!$C$2:$V$3928,MATCH(AE73,'[2]Cross-Section Database'!$B$2:$B$3928,0),11)</f>
        <v>231300000</v>
      </c>
      <c r="AL73" s="24">
        <f>INDEX('[2]Cross-Section Database'!$C$2:$V$3928,MATCH(AE73,'[2]Cross-Section Database'!$B$2:$B$3928,0),12)</f>
        <v>1307000</v>
      </c>
      <c r="AM73" s="21">
        <v>16</v>
      </c>
      <c r="AN73" s="21">
        <v>180</v>
      </c>
      <c r="AO73" s="21">
        <v>400</v>
      </c>
      <c r="AP73" s="21">
        <f t="shared" si="16"/>
        <v>0</v>
      </c>
      <c r="AQ73" s="21">
        <v>0</v>
      </c>
      <c r="AR73" s="304" t="s">
        <v>5845</v>
      </c>
      <c r="AS73" s="164" t="s">
        <v>6174</v>
      </c>
      <c r="AT73" s="164">
        <v>70</v>
      </c>
      <c r="AU73" s="164">
        <v>24</v>
      </c>
      <c r="AV73" s="164">
        <f t="shared" si="11"/>
        <v>353</v>
      </c>
      <c r="AW73" s="21">
        <v>125</v>
      </c>
      <c r="AX73" s="21">
        <v>55</v>
      </c>
      <c r="AY73" s="21">
        <v>0</v>
      </c>
      <c r="AZ73" s="21">
        <v>100</v>
      </c>
      <c r="BA73" s="21">
        <v>220</v>
      </c>
      <c r="BB73" s="15" t="s">
        <v>4502</v>
      </c>
      <c r="BC73" s="164" t="s">
        <v>6250</v>
      </c>
      <c r="BD73" s="164" t="s">
        <v>6250</v>
      </c>
      <c r="BE73" s="164">
        <v>2</v>
      </c>
      <c r="BF73" s="164">
        <v>4</v>
      </c>
      <c r="BG73" s="203" t="s">
        <v>5830</v>
      </c>
      <c r="BH73" s="204" t="s">
        <v>5830</v>
      </c>
      <c r="BI73" s="204" t="s">
        <v>5830</v>
      </c>
      <c r="BJ73" s="204" t="s">
        <v>5830</v>
      </c>
      <c r="BK73" s="204" t="s">
        <v>5830</v>
      </c>
      <c r="BL73" s="204" t="s">
        <v>5830</v>
      </c>
      <c r="BM73" s="204" t="s">
        <v>5830</v>
      </c>
      <c r="BN73" s="204" t="s">
        <v>5830</v>
      </c>
      <c r="BO73" s="203" t="s">
        <v>5830</v>
      </c>
      <c r="BP73" s="204" t="s">
        <v>5830</v>
      </c>
      <c r="BQ73" s="204" t="s">
        <v>5830</v>
      </c>
      <c r="BR73" s="204" t="s">
        <v>5830</v>
      </c>
      <c r="BS73" s="204" t="s">
        <v>5830</v>
      </c>
      <c r="BT73" s="204" t="s">
        <v>5830</v>
      </c>
      <c r="BU73" s="219" t="s">
        <v>5830</v>
      </c>
      <c r="BV73" s="204" t="s">
        <v>5830</v>
      </c>
      <c r="BW73" s="204" t="s">
        <v>5830</v>
      </c>
      <c r="BX73" s="204" t="s">
        <v>5830</v>
      </c>
      <c r="BY73" s="204" t="s">
        <v>5830</v>
      </c>
      <c r="BZ73" s="204" t="s">
        <v>5830</v>
      </c>
      <c r="CA73" s="219" t="s">
        <v>5830</v>
      </c>
      <c r="CB73" s="32" t="s">
        <v>4478</v>
      </c>
      <c r="CC73" s="47">
        <v>235</v>
      </c>
      <c r="CD73" s="32">
        <v>300</v>
      </c>
      <c r="CE73" s="47">
        <v>360</v>
      </c>
      <c r="CF73" s="32">
        <v>450</v>
      </c>
      <c r="CG73" s="67">
        <v>200000</v>
      </c>
      <c r="CH73" s="108" t="s">
        <v>4478</v>
      </c>
      <c r="CI73" s="47">
        <v>235</v>
      </c>
      <c r="CJ73" s="32">
        <v>300</v>
      </c>
      <c r="CK73" s="60">
        <v>360</v>
      </c>
      <c r="CL73" s="32">
        <v>450</v>
      </c>
      <c r="CM73" s="67">
        <v>200000</v>
      </c>
      <c r="CN73" s="32" t="s">
        <v>4478</v>
      </c>
      <c r="CO73" s="47">
        <v>235</v>
      </c>
      <c r="CP73" s="164">
        <v>286</v>
      </c>
      <c r="CQ73" s="60">
        <v>360</v>
      </c>
      <c r="CR73" s="32">
        <v>450</v>
      </c>
      <c r="CS73" s="61">
        <v>200000</v>
      </c>
      <c r="CT73" s="208" t="s">
        <v>5830</v>
      </c>
      <c r="CU73" s="209" t="s">
        <v>5830</v>
      </c>
      <c r="CV73" s="209" t="s">
        <v>5830</v>
      </c>
      <c r="CW73" s="210" t="s">
        <v>5830</v>
      </c>
      <c r="CX73" s="208" t="s">
        <v>5830</v>
      </c>
      <c r="CY73" s="209" t="s">
        <v>5830</v>
      </c>
      <c r="CZ73" s="210" t="s">
        <v>5830</v>
      </c>
      <c r="DA73" s="284" t="s">
        <v>5830</v>
      </c>
      <c r="DB73" s="164">
        <v>8.8000000000000007</v>
      </c>
      <c r="DC73" s="164">
        <v>640</v>
      </c>
      <c r="DD73" s="32">
        <v>730</v>
      </c>
      <c r="DE73" s="164">
        <v>800</v>
      </c>
      <c r="DF73" s="32">
        <v>940</v>
      </c>
      <c r="DG73" s="61">
        <v>200000</v>
      </c>
      <c r="DH73" s="29" t="s">
        <v>4605</v>
      </c>
      <c r="DI73" s="164" t="s">
        <v>6094</v>
      </c>
      <c r="DJ73" s="295" t="s">
        <v>4598</v>
      </c>
    </row>
    <row r="74" spans="1:114">
      <c r="A74" s="18">
        <v>69</v>
      </c>
      <c r="B74" s="314"/>
      <c r="C74" s="314"/>
      <c r="D74" s="323"/>
      <c r="E74" s="325"/>
      <c r="F74" s="314"/>
      <c r="G74" s="310"/>
      <c r="H74" s="310"/>
      <c r="I74" s="453" t="s">
        <v>4523</v>
      </c>
      <c r="J74" s="304" t="s">
        <v>4383</v>
      </c>
      <c r="K74" s="164" t="s">
        <v>5830</v>
      </c>
      <c r="L74" s="304" t="s">
        <v>4541</v>
      </c>
      <c r="M74" s="164" t="s">
        <v>4736</v>
      </c>
      <c r="N74" s="18" t="s">
        <v>4539</v>
      </c>
      <c r="O74" s="164" t="s">
        <v>4444</v>
      </c>
      <c r="P74" s="164" t="s">
        <v>4444</v>
      </c>
      <c r="Q74" s="164" t="s">
        <v>4444</v>
      </c>
      <c r="R74" s="164" t="s">
        <v>5830</v>
      </c>
      <c r="S74" s="164" t="s">
        <v>4444</v>
      </c>
      <c r="T74" s="164" t="s">
        <v>5830</v>
      </c>
      <c r="U74" s="164" t="s">
        <v>4591</v>
      </c>
      <c r="V74" s="18">
        <v>10</v>
      </c>
      <c r="W74" s="232">
        <v>0</v>
      </c>
      <c r="X74" s="143">
        <v>0</v>
      </c>
      <c r="Y74" s="304" t="s">
        <v>4021</v>
      </c>
      <c r="Z74" s="21">
        <f>INDEX('[2]Cross-Section Database'!$C$2:$V$2928,MATCH(Y74,'[2]Cross-Section Database'!$B$2:$B$2928,0),3)</f>
        <v>478</v>
      </c>
      <c r="AA74" s="21">
        <f>INDEX('[2]Cross-Section Database'!$C$2:$V$2928,MATCH(Y74,'[2]Cross-Section Database'!$B$2:$B$2928,0),4)</f>
        <v>307</v>
      </c>
      <c r="AB74" s="21">
        <f>INDEX('[2]Cross-Section Database'!$C$2:$V$2928,MATCH(Y74,'[2]Cross-Section Database'!$B$2:$B$2928,0),6)</f>
        <v>40</v>
      </c>
      <c r="AC74" s="21">
        <f>INDEX('[2]Cross-Section Database'!$C$2:$V$2928,MATCH(Y74,'[2]Cross-Section Database'!$B$2:$B$2928,0),5)</f>
        <v>21</v>
      </c>
      <c r="AD74" s="229">
        <v>1300</v>
      </c>
      <c r="AE74" s="304" t="s">
        <v>3922</v>
      </c>
      <c r="AF74" s="21">
        <f>INDEX('[2]Cross-Section Database'!$C$2:$V$2928,MATCH(AE74,'[2]Cross-Section Database'!$B$2:$B$2928,0),3)</f>
        <v>400</v>
      </c>
      <c r="AG74" s="21">
        <f>INDEX('[2]Cross-Section Database'!$C$2:$V$2928,MATCH(AE74,'[2]Cross-Section Database'!$B$2:$B$2928,0),4)</f>
        <v>180</v>
      </c>
      <c r="AH74" s="21">
        <f>INDEX('[2]Cross-Section Database'!$C$2:$V$2928,MATCH(AE74,'[2]Cross-Section Database'!$B$2:$B$2928,0),6)</f>
        <v>13.5</v>
      </c>
      <c r="AI74" s="21">
        <f>INDEX('[2]Cross-Section Database'!$C$2:$V$2928,MATCH(AE74,'[2]Cross-Section Database'!$B$2:$B$2928,0),5)</f>
        <v>8.6</v>
      </c>
      <c r="AJ74" s="256">
        <v>1100</v>
      </c>
      <c r="AK74" s="21">
        <f>INDEX('[2]Cross-Section Database'!$C$2:$V$3928,MATCH(AE74,'[2]Cross-Section Database'!$B$2:$B$3928,0),11)</f>
        <v>231300000</v>
      </c>
      <c r="AL74" s="24">
        <f>INDEX('[2]Cross-Section Database'!$C$2:$V$3928,MATCH(AE74,'[2]Cross-Section Database'!$B$2:$B$3928,0),12)</f>
        <v>1307000</v>
      </c>
      <c r="AM74" s="164">
        <v>32</v>
      </c>
      <c r="AN74" s="164">
        <v>180</v>
      </c>
      <c r="AO74" s="164">
        <v>400</v>
      </c>
      <c r="AP74" s="21">
        <f t="shared" si="16"/>
        <v>0</v>
      </c>
      <c r="AQ74" s="21">
        <v>0</v>
      </c>
      <c r="AR74" s="304" t="s">
        <v>5845</v>
      </c>
      <c r="AS74" s="164" t="s">
        <v>6174</v>
      </c>
      <c r="AT74" s="164">
        <v>20</v>
      </c>
      <c r="AU74" s="164">
        <v>24</v>
      </c>
      <c r="AV74" s="164">
        <f t="shared" si="11"/>
        <v>353</v>
      </c>
      <c r="AW74" s="21">
        <v>55</v>
      </c>
      <c r="AX74" s="21">
        <v>55</v>
      </c>
      <c r="AY74" s="21">
        <v>70</v>
      </c>
      <c r="AZ74" s="21">
        <v>100</v>
      </c>
      <c r="BA74" s="21">
        <v>220</v>
      </c>
      <c r="BB74" s="15" t="s">
        <v>4444</v>
      </c>
      <c r="BC74" s="164" t="s">
        <v>4497</v>
      </c>
      <c r="BD74" s="164" t="s">
        <v>6250</v>
      </c>
      <c r="BE74" s="164">
        <v>4</v>
      </c>
      <c r="BF74" s="164">
        <v>6</v>
      </c>
      <c r="BG74" s="203" t="s">
        <v>5830</v>
      </c>
      <c r="BH74" s="204" t="s">
        <v>5830</v>
      </c>
      <c r="BI74" s="204" t="s">
        <v>5830</v>
      </c>
      <c r="BJ74" s="204" t="s">
        <v>5830</v>
      </c>
      <c r="BK74" s="204" t="s">
        <v>5830</v>
      </c>
      <c r="BL74" s="204" t="s">
        <v>5830</v>
      </c>
      <c r="BM74" s="204" t="s">
        <v>5830</v>
      </c>
      <c r="BN74" s="204" t="s">
        <v>5830</v>
      </c>
      <c r="BO74" s="203" t="s">
        <v>5830</v>
      </c>
      <c r="BP74" s="204" t="s">
        <v>5830</v>
      </c>
      <c r="BQ74" s="204" t="s">
        <v>5830</v>
      </c>
      <c r="BR74" s="204" t="s">
        <v>5830</v>
      </c>
      <c r="BS74" s="204" t="s">
        <v>5830</v>
      </c>
      <c r="BT74" s="204" t="s">
        <v>5830</v>
      </c>
      <c r="BU74" s="219" t="s">
        <v>5830</v>
      </c>
      <c r="BV74" s="204" t="s">
        <v>5830</v>
      </c>
      <c r="BW74" s="204" t="s">
        <v>5830</v>
      </c>
      <c r="BX74" s="204" t="s">
        <v>5830</v>
      </c>
      <c r="BY74" s="204" t="s">
        <v>5830</v>
      </c>
      <c r="BZ74" s="204" t="s">
        <v>5830</v>
      </c>
      <c r="CA74" s="219" t="s">
        <v>5830</v>
      </c>
      <c r="CB74" s="32" t="s">
        <v>4478</v>
      </c>
      <c r="CC74" s="47">
        <v>235</v>
      </c>
      <c r="CD74" s="32">
        <v>300</v>
      </c>
      <c r="CE74" s="47">
        <v>360</v>
      </c>
      <c r="CF74" s="32">
        <v>450</v>
      </c>
      <c r="CG74" s="67">
        <v>200000</v>
      </c>
      <c r="CH74" s="108" t="s">
        <v>4478</v>
      </c>
      <c r="CI74" s="47">
        <v>235</v>
      </c>
      <c r="CJ74" s="32">
        <v>300</v>
      </c>
      <c r="CK74" s="60">
        <v>360</v>
      </c>
      <c r="CL74" s="32">
        <v>450</v>
      </c>
      <c r="CM74" s="67">
        <v>200000</v>
      </c>
      <c r="CN74" s="32" t="s">
        <v>4478</v>
      </c>
      <c r="CO74" s="47">
        <v>235</v>
      </c>
      <c r="CP74" s="164">
        <v>240</v>
      </c>
      <c r="CQ74" s="60">
        <v>360</v>
      </c>
      <c r="CR74" s="32">
        <v>450</v>
      </c>
      <c r="CS74" s="61">
        <v>200000</v>
      </c>
      <c r="CT74" s="208" t="s">
        <v>5830</v>
      </c>
      <c r="CU74" s="209" t="s">
        <v>5830</v>
      </c>
      <c r="CV74" s="209" t="s">
        <v>5830</v>
      </c>
      <c r="CW74" s="210" t="s">
        <v>5830</v>
      </c>
      <c r="CX74" s="208" t="s">
        <v>5830</v>
      </c>
      <c r="CY74" s="209" t="s">
        <v>5830</v>
      </c>
      <c r="CZ74" s="210" t="s">
        <v>5830</v>
      </c>
      <c r="DA74" s="284" t="s">
        <v>5830</v>
      </c>
      <c r="DB74" s="164">
        <v>8.8000000000000007</v>
      </c>
      <c r="DC74" s="164">
        <v>640</v>
      </c>
      <c r="DD74" s="32">
        <v>730</v>
      </c>
      <c r="DE74" s="164">
        <v>800</v>
      </c>
      <c r="DF74" s="32">
        <v>940</v>
      </c>
      <c r="DG74" s="61">
        <v>200000</v>
      </c>
      <c r="DH74" s="29" t="s">
        <v>4605</v>
      </c>
      <c r="DI74" s="164" t="s">
        <v>6094</v>
      </c>
      <c r="DJ74" s="295" t="s">
        <v>4598</v>
      </c>
    </row>
    <row r="75" spans="1:114">
      <c r="A75" s="18">
        <v>70</v>
      </c>
      <c r="B75" s="314"/>
      <c r="C75" s="314"/>
      <c r="D75" s="323"/>
      <c r="E75" s="325"/>
      <c r="F75" s="314"/>
      <c r="G75" s="310"/>
      <c r="H75" s="310"/>
      <c r="I75" s="453" t="s">
        <v>4524</v>
      </c>
      <c r="J75" s="304" t="s">
        <v>4383</v>
      </c>
      <c r="K75" s="164" t="s">
        <v>5830</v>
      </c>
      <c r="L75" s="304" t="s">
        <v>4541</v>
      </c>
      <c r="M75" s="164" t="s">
        <v>4736</v>
      </c>
      <c r="N75" s="18" t="s">
        <v>4539</v>
      </c>
      <c r="O75" s="164" t="s">
        <v>4444</v>
      </c>
      <c r="P75" s="164" t="s">
        <v>4444</v>
      </c>
      <c r="Q75" s="164" t="s">
        <v>4444</v>
      </c>
      <c r="R75" s="164" t="s">
        <v>5830</v>
      </c>
      <c r="S75" s="164" t="s">
        <v>4444</v>
      </c>
      <c r="T75" s="164" t="s">
        <v>5830</v>
      </c>
      <c r="U75" s="164" t="s">
        <v>4591</v>
      </c>
      <c r="V75" s="18">
        <v>10</v>
      </c>
      <c r="W75" s="232">
        <v>0</v>
      </c>
      <c r="X75" s="143">
        <v>0</v>
      </c>
      <c r="Y75" s="304" t="s">
        <v>4021</v>
      </c>
      <c r="Z75" s="21">
        <f>INDEX('[2]Cross-Section Database'!$C$2:$V$2928,MATCH(Y75,'[2]Cross-Section Database'!$B$2:$B$2928,0),3)</f>
        <v>478</v>
      </c>
      <c r="AA75" s="21">
        <f>INDEX('[2]Cross-Section Database'!$C$2:$V$2928,MATCH(Y75,'[2]Cross-Section Database'!$B$2:$B$2928,0),4)</f>
        <v>307</v>
      </c>
      <c r="AB75" s="21">
        <f>INDEX('[2]Cross-Section Database'!$C$2:$V$2928,MATCH(Y75,'[2]Cross-Section Database'!$B$2:$B$2928,0),6)</f>
        <v>40</v>
      </c>
      <c r="AC75" s="21">
        <f>INDEX('[2]Cross-Section Database'!$C$2:$V$2928,MATCH(Y75,'[2]Cross-Section Database'!$B$2:$B$2928,0),5)</f>
        <v>21</v>
      </c>
      <c r="AD75" s="229">
        <v>1300</v>
      </c>
      <c r="AE75" s="304" t="s">
        <v>3922</v>
      </c>
      <c r="AF75" s="21">
        <f>INDEX('[2]Cross-Section Database'!$C$2:$V$2928,MATCH(AE75,'[2]Cross-Section Database'!$B$2:$B$2928,0),3)</f>
        <v>400</v>
      </c>
      <c r="AG75" s="21">
        <f>INDEX('[2]Cross-Section Database'!$C$2:$V$2928,MATCH(AE75,'[2]Cross-Section Database'!$B$2:$B$2928,0),4)</f>
        <v>180</v>
      </c>
      <c r="AH75" s="21">
        <f>INDEX('[2]Cross-Section Database'!$C$2:$V$2928,MATCH(AE75,'[2]Cross-Section Database'!$B$2:$B$2928,0),6)</f>
        <v>13.5</v>
      </c>
      <c r="AI75" s="21">
        <f>INDEX('[2]Cross-Section Database'!$C$2:$V$2928,MATCH(AE75,'[2]Cross-Section Database'!$B$2:$B$2928,0),5)</f>
        <v>8.6</v>
      </c>
      <c r="AJ75" s="256">
        <v>1100</v>
      </c>
      <c r="AK75" s="21">
        <f>INDEX('[2]Cross-Section Database'!$C$2:$V$3928,MATCH(AE75,'[2]Cross-Section Database'!$B$2:$B$3928,0),11)</f>
        <v>231300000</v>
      </c>
      <c r="AL75" s="24">
        <f>INDEX('[2]Cross-Section Database'!$C$2:$V$3928,MATCH(AE75,'[2]Cross-Section Database'!$B$2:$B$3928,0),12)</f>
        <v>1307000</v>
      </c>
      <c r="AM75" s="21">
        <v>32</v>
      </c>
      <c r="AN75" s="21">
        <v>180</v>
      </c>
      <c r="AO75" s="21">
        <v>400</v>
      </c>
      <c r="AP75" s="21">
        <f t="shared" si="16"/>
        <v>0</v>
      </c>
      <c r="AQ75" s="21">
        <v>0</v>
      </c>
      <c r="AR75" s="304" t="s">
        <v>5845</v>
      </c>
      <c r="AS75" s="164" t="s">
        <v>6174</v>
      </c>
      <c r="AT75" s="164">
        <v>34</v>
      </c>
      <c r="AU75" s="164">
        <v>24</v>
      </c>
      <c r="AV75" s="164">
        <f t="shared" si="11"/>
        <v>353</v>
      </c>
      <c r="AW75" s="21">
        <v>55</v>
      </c>
      <c r="AX75" s="21">
        <v>55</v>
      </c>
      <c r="AY75" s="21">
        <v>0</v>
      </c>
      <c r="AZ75" s="21">
        <v>100</v>
      </c>
      <c r="BA75" s="21">
        <v>290</v>
      </c>
      <c r="BB75" s="15" t="s">
        <v>4502</v>
      </c>
      <c r="BC75" s="164" t="s">
        <v>6252</v>
      </c>
      <c r="BD75" s="164" t="s">
        <v>6250</v>
      </c>
      <c r="BE75" s="164">
        <v>4</v>
      </c>
      <c r="BF75" s="164">
        <v>6</v>
      </c>
      <c r="BG75" s="203" t="s">
        <v>5830</v>
      </c>
      <c r="BH75" s="204" t="s">
        <v>5830</v>
      </c>
      <c r="BI75" s="204" t="s">
        <v>5830</v>
      </c>
      <c r="BJ75" s="204" t="s">
        <v>5830</v>
      </c>
      <c r="BK75" s="204" t="s">
        <v>5830</v>
      </c>
      <c r="BL75" s="204" t="s">
        <v>5830</v>
      </c>
      <c r="BM75" s="204" t="s">
        <v>5830</v>
      </c>
      <c r="BN75" s="204" t="s">
        <v>5830</v>
      </c>
      <c r="BO75" s="203" t="s">
        <v>5830</v>
      </c>
      <c r="BP75" s="204" t="s">
        <v>5830</v>
      </c>
      <c r="BQ75" s="204" t="s">
        <v>5830</v>
      </c>
      <c r="BR75" s="204" t="s">
        <v>5830</v>
      </c>
      <c r="BS75" s="204" t="s">
        <v>5830</v>
      </c>
      <c r="BT75" s="204" t="s">
        <v>5830</v>
      </c>
      <c r="BU75" s="219" t="s">
        <v>5830</v>
      </c>
      <c r="BV75" s="204" t="s">
        <v>5830</v>
      </c>
      <c r="BW75" s="204" t="s">
        <v>5830</v>
      </c>
      <c r="BX75" s="204" t="s">
        <v>5830</v>
      </c>
      <c r="BY75" s="204" t="s">
        <v>5830</v>
      </c>
      <c r="BZ75" s="204" t="s">
        <v>5830</v>
      </c>
      <c r="CA75" s="219" t="s">
        <v>5830</v>
      </c>
      <c r="CB75" s="32" t="s">
        <v>4478</v>
      </c>
      <c r="CC75" s="47">
        <v>235</v>
      </c>
      <c r="CD75" s="32">
        <v>300</v>
      </c>
      <c r="CE75" s="47">
        <v>360</v>
      </c>
      <c r="CF75" s="32">
        <v>450</v>
      </c>
      <c r="CG75" s="67">
        <v>200000</v>
      </c>
      <c r="CH75" s="108" t="s">
        <v>4478</v>
      </c>
      <c r="CI75" s="47">
        <v>235</v>
      </c>
      <c r="CJ75" s="32">
        <v>300</v>
      </c>
      <c r="CK75" s="60">
        <v>360</v>
      </c>
      <c r="CL75" s="32">
        <v>450</v>
      </c>
      <c r="CM75" s="67">
        <v>200000</v>
      </c>
      <c r="CN75" s="32" t="s">
        <v>4478</v>
      </c>
      <c r="CO75" s="47">
        <v>235</v>
      </c>
      <c r="CP75" s="164">
        <v>240</v>
      </c>
      <c r="CQ75" s="60">
        <v>360</v>
      </c>
      <c r="CR75" s="32">
        <v>450</v>
      </c>
      <c r="CS75" s="61">
        <v>200000</v>
      </c>
      <c r="CT75" s="208" t="s">
        <v>5830</v>
      </c>
      <c r="CU75" s="209" t="s">
        <v>5830</v>
      </c>
      <c r="CV75" s="209" t="s">
        <v>5830</v>
      </c>
      <c r="CW75" s="210" t="s">
        <v>5830</v>
      </c>
      <c r="CX75" s="208" t="s">
        <v>5830</v>
      </c>
      <c r="CY75" s="209" t="s">
        <v>5830</v>
      </c>
      <c r="CZ75" s="210" t="s">
        <v>5830</v>
      </c>
      <c r="DA75" s="284" t="s">
        <v>5830</v>
      </c>
      <c r="DB75" s="164">
        <v>8.8000000000000007</v>
      </c>
      <c r="DC75" s="164">
        <v>640</v>
      </c>
      <c r="DD75" s="32">
        <v>730</v>
      </c>
      <c r="DE75" s="164">
        <v>800</v>
      </c>
      <c r="DF75" s="32">
        <v>940</v>
      </c>
      <c r="DG75" s="61">
        <v>200000</v>
      </c>
      <c r="DH75" s="29" t="s">
        <v>4605</v>
      </c>
      <c r="DI75" s="164" t="s">
        <v>6094</v>
      </c>
      <c r="DJ75" s="295" t="s">
        <v>4598</v>
      </c>
    </row>
    <row r="76" spans="1:114" ht="16.2" thickBot="1">
      <c r="A76" s="18">
        <v>71</v>
      </c>
      <c r="B76" s="314"/>
      <c r="C76" s="314"/>
      <c r="D76" s="323"/>
      <c r="E76" s="325"/>
      <c r="F76" s="314"/>
      <c r="G76" s="310"/>
      <c r="H76" s="310"/>
      <c r="I76" s="453" t="s">
        <v>4525</v>
      </c>
      <c r="J76" s="304" t="s">
        <v>4383</v>
      </c>
      <c r="K76" s="165" t="s">
        <v>5830</v>
      </c>
      <c r="L76" s="304" t="s">
        <v>4541</v>
      </c>
      <c r="M76" s="164" t="s">
        <v>4736</v>
      </c>
      <c r="N76" s="18" t="s">
        <v>4539</v>
      </c>
      <c r="O76" s="164" t="s">
        <v>4444</v>
      </c>
      <c r="P76" s="164" t="s">
        <v>4444</v>
      </c>
      <c r="Q76" s="164" t="s">
        <v>4444</v>
      </c>
      <c r="R76" s="165" t="s">
        <v>5830</v>
      </c>
      <c r="S76" s="164" t="s">
        <v>4444</v>
      </c>
      <c r="T76" s="165" t="s">
        <v>5830</v>
      </c>
      <c r="U76" s="164" t="s">
        <v>4591</v>
      </c>
      <c r="V76" s="18">
        <v>10</v>
      </c>
      <c r="W76" s="232">
        <v>0</v>
      </c>
      <c r="X76" s="143">
        <v>0</v>
      </c>
      <c r="Y76" s="304" t="s">
        <v>4021</v>
      </c>
      <c r="Z76" s="21">
        <f>INDEX('[2]Cross-Section Database'!$C$2:$V$2928,MATCH(Y76,'[2]Cross-Section Database'!$B$2:$B$2928,0),3)</f>
        <v>478</v>
      </c>
      <c r="AA76" s="21">
        <f>INDEX('[2]Cross-Section Database'!$C$2:$V$2928,MATCH(Y76,'[2]Cross-Section Database'!$B$2:$B$2928,0),4)</f>
        <v>307</v>
      </c>
      <c r="AB76" s="21">
        <f>INDEX('[2]Cross-Section Database'!$C$2:$V$2928,MATCH(Y76,'[2]Cross-Section Database'!$B$2:$B$2928,0),6)</f>
        <v>40</v>
      </c>
      <c r="AC76" s="21">
        <f>INDEX('[2]Cross-Section Database'!$C$2:$V$2928,MATCH(Y76,'[2]Cross-Section Database'!$B$2:$B$2928,0),5)</f>
        <v>21</v>
      </c>
      <c r="AD76" s="229">
        <v>1300</v>
      </c>
      <c r="AE76" s="304" t="s">
        <v>3922</v>
      </c>
      <c r="AF76" s="21">
        <f>INDEX('[2]Cross-Section Database'!$C$2:$V$2928,MATCH(AE76,'[2]Cross-Section Database'!$B$2:$B$2928,0),3)</f>
        <v>400</v>
      </c>
      <c r="AG76" s="21">
        <f>INDEX('[2]Cross-Section Database'!$C$2:$V$2928,MATCH(AE76,'[2]Cross-Section Database'!$B$2:$B$2928,0),4)</f>
        <v>180</v>
      </c>
      <c r="AH76" s="21">
        <f>INDEX('[2]Cross-Section Database'!$C$2:$V$2928,MATCH(AE76,'[2]Cross-Section Database'!$B$2:$B$2928,0),6)</f>
        <v>13.5</v>
      </c>
      <c r="AI76" s="21">
        <f>INDEX('[2]Cross-Section Database'!$C$2:$V$2928,MATCH(AE76,'[2]Cross-Section Database'!$B$2:$B$2928,0),5)</f>
        <v>8.6</v>
      </c>
      <c r="AJ76" s="256">
        <v>1100</v>
      </c>
      <c r="AK76" s="21">
        <f>INDEX('[2]Cross-Section Database'!$C$2:$V$3928,MATCH(AE76,'[2]Cross-Section Database'!$B$2:$B$3928,0),11)</f>
        <v>231300000</v>
      </c>
      <c r="AL76" s="24">
        <f>INDEX('[2]Cross-Section Database'!$C$2:$V$3928,MATCH(AE76,'[2]Cross-Section Database'!$B$2:$B$3928,0),12)</f>
        <v>1307000</v>
      </c>
      <c r="AM76" s="21">
        <v>32</v>
      </c>
      <c r="AN76" s="21">
        <v>180</v>
      </c>
      <c r="AO76" s="21">
        <v>400</v>
      </c>
      <c r="AP76" s="21">
        <f t="shared" si="16"/>
        <v>0</v>
      </c>
      <c r="AQ76" s="21">
        <v>0</v>
      </c>
      <c r="AR76" s="304" t="s">
        <v>5845</v>
      </c>
      <c r="AS76" s="164" t="s">
        <v>6174</v>
      </c>
      <c r="AT76" s="164">
        <v>54</v>
      </c>
      <c r="AU76" s="164">
        <v>24</v>
      </c>
      <c r="AV76" s="164">
        <f>IF(AU76=24,353,IF(AU76=22,303,IF(AU76=20,245,IF(AU76=16,157,0))))</f>
        <v>353</v>
      </c>
      <c r="AW76" s="21">
        <v>125</v>
      </c>
      <c r="AX76" s="21">
        <v>55</v>
      </c>
      <c r="AY76" s="21">
        <v>0</v>
      </c>
      <c r="AZ76" s="21">
        <v>100</v>
      </c>
      <c r="BA76" s="21">
        <v>220</v>
      </c>
      <c r="BB76" s="15" t="s">
        <v>4444</v>
      </c>
      <c r="BC76" s="164" t="s">
        <v>6250</v>
      </c>
      <c r="BD76" s="164" t="s">
        <v>6250</v>
      </c>
      <c r="BE76" s="164">
        <v>2</v>
      </c>
      <c r="BF76" s="164">
        <v>4</v>
      </c>
      <c r="BG76" s="203" t="s">
        <v>5830</v>
      </c>
      <c r="BH76" s="204" t="s">
        <v>5830</v>
      </c>
      <c r="BI76" s="204" t="s">
        <v>5830</v>
      </c>
      <c r="BJ76" s="204" t="s">
        <v>5830</v>
      </c>
      <c r="BK76" s="204" t="s">
        <v>5830</v>
      </c>
      <c r="BL76" s="204" t="s">
        <v>5830</v>
      </c>
      <c r="BM76" s="204" t="s">
        <v>5830</v>
      </c>
      <c r="BN76" s="204" t="s">
        <v>5830</v>
      </c>
      <c r="BO76" s="203" t="s">
        <v>5830</v>
      </c>
      <c r="BP76" s="204" t="s">
        <v>5830</v>
      </c>
      <c r="BQ76" s="204" t="s">
        <v>5830</v>
      </c>
      <c r="BR76" s="204" t="s">
        <v>5830</v>
      </c>
      <c r="BS76" s="204" t="s">
        <v>5830</v>
      </c>
      <c r="BT76" s="204" t="s">
        <v>5830</v>
      </c>
      <c r="BU76" s="219" t="s">
        <v>5830</v>
      </c>
      <c r="BV76" s="204" t="s">
        <v>5830</v>
      </c>
      <c r="BW76" s="204" t="s">
        <v>5830</v>
      </c>
      <c r="BX76" s="204" t="s">
        <v>5830</v>
      </c>
      <c r="BY76" s="204" t="s">
        <v>5830</v>
      </c>
      <c r="BZ76" s="204" t="s">
        <v>5830</v>
      </c>
      <c r="CA76" s="219" t="s">
        <v>5830</v>
      </c>
      <c r="CB76" s="32" t="s">
        <v>4478</v>
      </c>
      <c r="CC76" s="47">
        <v>235</v>
      </c>
      <c r="CD76" s="32">
        <v>300</v>
      </c>
      <c r="CE76" s="47">
        <v>360</v>
      </c>
      <c r="CF76" s="32">
        <v>450</v>
      </c>
      <c r="CG76" s="67">
        <v>200000</v>
      </c>
      <c r="CH76" s="108" t="s">
        <v>4478</v>
      </c>
      <c r="CI76" s="47">
        <v>235</v>
      </c>
      <c r="CJ76" s="32">
        <v>300</v>
      </c>
      <c r="CK76" s="60">
        <v>360</v>
      </c>
      <c r="CL76" s="32">
        <v>450</v>
      </c>
      <c r="CM76" s="67">
        <v>200000</v>
      </c>
      <c r="CN76" s="32" t="s">
        <v>4478</v>
      </c>
      <c r="CO76" s="47">
        <v>235</v>
      </c>
      <c r="CP76" s="164">
        <v>240</v>
      </c>
      <c r="CQ76" s="60">
        <v>360</v>
      </c>
      <c r="CR76" s="32">
        <v>450</v>
      </c>
      <c r="CS76" s="61">
        <v>200000</v>
      </c>
      <c r="CT76" s="208" t="s">
        <v>5830</v>
      </c>
      <c r="CU76" s="209" t="s">
        <v>5830</v>
      </c>
      <c r="CV76" s="209" t="s">
        <v>5830</v>
      </c>
      <c r="CW76" s="210" t="s">
        <v>5830</v>
      </c>
      <c r="CX76" s="208" t="s">
        <v>5830</v>
      </c>
      <c r="CY76" s="209" t="s">
        <v>5830</v>
      </c>
      <c r="CZ76" s="210" t="s">
        <v>5830</v>
      </c>
      <c r="DA76" s="284" t="s">
        <v>5830</v>
      </c>
      <c r="DB76" s="164">
        <v>8.8000000000000007</v>
      </c>
      <c r="DC76" s="164">
        <v>640</v>
      </c>
      <c r="DD76" s="32">
        <v>730</v>
      </c>
      <c r="DE76" s="164">
        <v>800</v>
      </c>
      <c r="DF76" s="32">
        <v>940</v>
      </c>
      <c r="DG76" s="61">
        <v>200000</v>
      </c>
      <c r="DH76" s="29" t="s">
        <v>4815</v>
      </c>
      <c r="DI76" s="164" t="s">
        <v>6094</v>
      </c>
      <c r="DJ76" s="295" t="s">
        <v>4598</v>
      </c>
    </row>
    <row r="77" spans="1:114" ht="15.6" customHeight="1">
      <c r="A77" s="17">
        <v>72</v>
      </c>
      <c r="B77" s="313">
        <v>7</v>
      </c>
      <c r="C77" s="313">
        <v>1981</v>
      </c>
      <c r="D77" s="322" t="s">
        <v>4700</v>
      </c>
      <c r="E77" s="324" t="s">
        <v>4871</v>
      </c>
      <c r="F77" s="313">
        <v>4</v>
      </c>
      <c r="G77" s="309" t="s">
        <v>5941</v>
      </c>
      <c r="H77" s="309" t="s">
        <v>5940</v>
      </c>
      <c r="I77" s="452" t="s">
        <v>4544</v>
      </c>
      <c r="J77" s="303" t="s">
        <v>4383</v>
      </c>
      <c r="K77" s="164" t="s">
        <v>5830</v>
      </c>
      <c r="L77" s="303" t="s">
        <v>4540</v>
      </c>
      <c r="M77" s="163" t="s">
        <v>4735</v>
      </c>
      <c r="N77" s="17" t="s">
        <v>4539</v>
      </c>
      <c r="O77" s="163" t="s">
        <v>4444</v>
      </c>
      <c r="P77" s="163" t="s">
        <v>4444</v>
      </c>
      <c r="Q77" s="163" t="s">
        <v>6210</v>
      </c>
      <c r="R77" s="164">
        <v>12</v>
      </c>
      <c r="S77" s="163" t="s">
        <v>4444</v>
      </c>
      <c r="T77" s="164" t="s">
        <v>5830</v>
      </c>
      <c r="U77" s="30" t="s">
        <v>4591</v>
      </c>
      <c r="V77" s="88">
        <v>6</v>
      </c>
      <c r="W77" s="233">
        <v>0</v>
      </c>
      <c r="X77" s="156">
        <v>0</v>
      </c>
      <c r="Y77" s="303" t="s">
        <v>4217</v>
      </c>
      <c r="Z77" s="16">
        <f>INDEX('[2]Cross-Section Database'!$C$2:$V$2928,MATCH(Y77,'[2]Cross-Section Database'!$B$2:$B$2928,0),3)</f>
        <v>303.39999999999998</v>
      </c>
      <c r="AA77" s="16">
        <f>INDEX('[2]Cross-Section Database'!$C$2:$V$2928,MATCH(Y77,'[2]Cross-Section Database'!$B$2:$B$2928,0),4)</f>
        <v>165</v>
      </c>
      <c r="AB77" s="16">
        <f>INDEX('[2]Cross-Section Database'!$C$2:$V$2928,MATCH(Y77,'[2]Cross-Section Database'!$B$2:$B$2928,0),6)</f>
        <v>10.199999999999999</v>
      </c>
      <c r="AC77" s="16">
        <f>INDEX('[2]Cross-Section Database'!$C$2:$V$2928,MATCH(Y77,'[2]Cross-Section Database'!$B$2:$B$2928,0),5)</f>
        <v>6</v>
      </c>
      <c r="AD77" s="228">
        <v>1000</v>
      </c>
      <c r="AE77" s="303" t="s">
        <v>4239</v>
      </c>
      <c r="AF77" s="16">
        <f>INDEX('[2]Cross-Section Database'!$C$2:$V$2928,MATCH(AE77,'[2]Cross-Section Database'!$B$2:$B$2928,0),3)</f>
        <v>453.4</v>
      </c>
      <c r="AG77" s="16">
        <f>INDEX('[2]Cross-Section Database'!$C$2:$V$2928,MATCH(AE77,'[2]Cross-Section Database'!$B$2:$B$2928,0),4)</f>
        <v>189.9</v>
      </c>
      <c r="AH77" s="16">
        <f>INDEX('[2]Cross-Section Database'!$C$2:$V$2928,MATCH(AE77,'[2]Cross-Section Database'!$B$2:$B$2928,0),6)</f>
        <v>12.7</v>
      </c>
      <c r="AI77" s="16">
        <f>INDEX('[2]Cross-Section Database'!$C$2:$V$2928,MATCH(AE77,'[2]Cross-Section Database'!$B$2:$B$2928,0),5)</f>
        <v>8.5</v>
      </c>
      <c r="AJ77" s="257">
        <v>1500</v>
      </c>
      <c r="AK77" s="16">
        <f>INDEX('[2]Cross-Section Database'!$C$2:$V$3928,MATCH(AE77,'[2]Cross-Section Database'!$B$2:$B$3928,0),11)</f>
        <v>293800000</v>
      </c>
      <c r="AL77" s="26">
        <f>INDEX('[2]Cross-Section Database'!$C$2:$V$3928,MATCH(AE77,'[2]Cross-Section Database'!$B$2:$B$3928,0),12)</f>
        <v>1471000</v>
      </c>
      <c r="AM77" s="16">
        <v>25</v>
      </c>
      <c r="AN77" s="31">
        <f>AA77</f>
        <v>165</v>
      </c>
      <c r="AO77" s="31">
        <v>475</v>
      </c>
      <c r="AP77" s="16">
        <f t="shared" si="16"/>
        <v>10.600000000000023</v>
      </c>
      <c r="AQ77" s="16">
        <v>11</v>
      </c>
      <c r="AR77" s="303" t="s">
        <v>5845</v>
      </c>
      <c r="AS77" s="163" t="s">
        <v>6174</v>
      </c>
      <c r="AT77" s="30">
        <v>120</v>
      </c>
      <c r="AU77" s="163">
        <v>22</v>
      </c>
      <c r="AV77" s="163">
        <f>IF(AU77=24,353,IF(AU77=22,303,IF(AU77=20,245,IF(AU77=16,157,0))))</f>
        <v>303</v>
      </c>
      <c r="AW77" s="31">
        <v>61</v>
      </c>
      <c r="AX77" s="31">
        <v>61</v>
      </c>
      <c r="AY77" s="31">
        <v>75</v>
      </c>
      <c r="AZ77" s="31">
        <v>90</v>
      </c>
      <c r="BA77" s="31">
        <f>AO77-AW77-AX77-2*AY77</f>
        <v>203</v>
      </c>
      <c r="BB77" s="22" t="s">
        <v>4444</v>
      </c>
      <c r="BC77" s="163" t="s">
        <v>4497</v>
      </c>
      <c r="BD77" s="163" t="s">
        <v>4497</v>
      </c>
      <c r="BE77" s="163">
        <v>4</v>
      </c>
      <c r="BF77" s="17">
        <v>8</v>
      </c>
      <c r="BG77" s="201" t="s">
        <v>5830</v>
      </c>
      <c r="BH77" s="202" t="s">
        <v>5830</v>
      </c>
      <c r="BI77" s="202" t="s">
        <v>5830</v>
      </c>
      <c r="BJ77" s="202" t="s">
        <v>5830</v>
      </c>
      <c r="BK77" s="202" t="s">
        <v>5830</v>
      </c>
      <c r="BL77" s="202" t="s">
        <v>5830</v>
      </c>
      <c r="BM77" s="202" t="s">
        <v>5830</v>
      </c>
      <c r="BN77" s="202" t="s">
        <v>5830</v>
      </c>
      <c r="BO77" s="201" t="s">
        <v>5830</v>
      </c>
      <c r="BP77" s="202" t="s">
        <v>5830</v>
      </c>
      <c r="BQ77" s="202" t="s">
        <v>5830</v>
      </c>
      <c r="BR77" s="202" t="s">
        <v>5830</v>
      </c>
      <c r="BS77" s="202" t="s">
        <v>5830</v>
      </c>
      <c r="BT77" s="202" t="s">
        <v>5830</v>
      </c>
      <c r="BU77" s="220" t="s">
        <v>5830</v>
      </c>
      <c r="BV77" s="202" t="s">
        <v>5830</v>
      </c>
      <c r="BW77" s="202" t="s">
        <v>5830</v>
      </c>
      <c r="BX77" s="202" t="s">
        <v>5830</v>
      </c>
      <c r="BY77" s="202" t="s">
        <v>5830</v>
      </c>
      <c r="BZ77" s="202" t="s">
        <v>5830</v>
      </c>
      <c r="CA77" s="220" t="s">
        <v>5830</v>
      </c>
      <c r="CB77" s="30" t="s">
        <v>4478</v>
      </c>
      <c r="CC77" s="72">
        <v>235</v>
      </c>
      <c r="CD77" s="30">
        <v>300</v>
      </c>
      <c r="CE77" s="72">
        <v>360</v>
      </c>
      <c r="CF77" s="30">
        <v>450</v>
      </c>
      <c r="CG77" s="66">
        <v>200000</v>
      </c>
      <c r="CH77" s="107" t="s">
        <v>4478</v>
      </c>
      <c r="CI77" s="72">
        <v>235</v>
      </c>
      <c r="CJ77" s="30">
        <v>300</v>
      </c>
      <c r="CK77" s="65">
        <v>360</v>
      </c>
      <c r="CL77" s="30">
        <v>450</v>
      </c>
      <c r="CM77" s="66">
        <v>200000</v>
      </c>
      <c r="CN77" s="30" t="s">
        <v>4478</v>
      </c>
      <c r="CO77" s="72">
        <v>235</v>
      </c>
      <c r="CP77" s="30">
        <v>300</v>
      </c>
      <c r="CQ77" s="65">
        <v>360</v>
      </c>
      <c r="CR77" s="30">
        <v>450</v>
      </c>
      <c r="CS77" s="76">
        <v>200000</v>
      </c>
      <c r="CT77" s="205" t="s">
        <v>5830</v>
      </c>
      <c r="CU77" s="206" t="s">
        <v>5830</v>
      </c>
      <c r="CV77" s="206" t="s">
        <v>5830</v>
      </c>
      <c r="CW77" s="207" t="s">
        <v>5830</v>
      </c>
      <c r="CX77" s="205" t="s">
        <v>5830</v>
      </c>
      <c r="CY77" s="206" t="s">
        <v>5830</v>
      </c>
      <c r="CZ77" s="207" t="s">
        <v>5830</v>
      </c>
      <c r="DA77" s="283" t="s">
        <v>5830</v>
      </c>
      <c r="DB77" s="163" t="s">
        <v>4546</v>
      </c>
      <c r="DC77" s="300">
        <v>640</v>
      </c>
      <c r="DD77" s="30">
        <v>730</v>
      </c>
      <c r="DE77" s="300">
        <v>800</v>
      </c>
      <c r="DF77" s="30">
        <v>940</v>
      </c>
      <c r="DG77" s="76">
        <v>200000</v>
      </c>
      <c r="DH77" s="28" t="s">
        <v>4804</v>
      </c>
      <c r="DI77" s="163" t="s">
        <v>4593</v>
      </c>
      <c r="DJ77" s="294" t="s">
        <v>4598</v>
      </c>
    </row>
    <row r="78" spans="1:114">
      <c r="A78" s="18">
        <v>73</v>
      </c>
      <c r="B78" s="314"/>
      <c r="C78" s="314"/>
      <c r="D78" s="323"/>
      <c r="E78" s="325"/>
      <c r="F78" s="314"/>
      <c r="G78" s="310"/>
      <c r="H78" s="310"/>
      <c r="I78" s="453" t="s">
        <v>4421</v>
      </c>
      <c r="J78" s="304" t="s">
        <v>4383</v>
      </c>
      <c r="K78" s="164" t="s">
        <v>5830</v>
      </c>
      <c r="L78" s="304" t="s">
        <v>4540</v>
      </c>
      <c r="M78" s="164" t="s">
        <v>4735</v>
      </c>
      <c r="N78" s="18" t="s">
        <v>4539</v>
      </c>
      <c r="O78" s="164" t="s">
        <v>4444</v>
      </c>
      <c r="P78" s="164" t="s">
        <v>4444</v>
      </c>
      <c r="Q78" s="164" t="s">
        <v>6210</v>
      </c>
      <c r="R78" s="164">
        <v>12</v>
      </c>
      <c r="S78" s="164" t="s">
        <v>4444</v>
      </c>
      <c r="T78" s="164" t="s">
        <v>5830</v>
      </c>
      <c r="U78" s="32" t="s">
        <v>4591</v>
      </c>
      <c r="V78" s="73">
        <v>6</v>
      </c>
      <c r="W78" s="232">
        <v>0</v>
      </c>
      <c r="X78" s="143">
        <v>0</v>
      </c>
      <c r="Y78" s="304" t="s">
        <v>4217</v>
      </c>
      <c r="Z78" s="21">
        <f>INDEX('[2]Cross-Section Database'!$C$2:$V$2928,MATCH(Y78,'[2]Cross-Section Database'!$B$2:$B$2928,0),3)</f>
        <v>303.39999999999998</v>
      </c>
      <c r="AA78" s="21">
        <f>INDEX('[2]Cross-Section Database'!$C$2:$V$2928,MATCH(Y78,'[2]Cross-Section Database'!$B$2:$B$2928,0),4)</f>
        <v>165</v>
      </c>
      <c r="AB78" s="21">
        <f>INDEX('[2]Cross-Section Database'!$C$2:$V$2928,MATCH(Y78,'[2]Cross-Section Database'!$B$2:$B$2928,0),6)</f>
        <v>10.199999999999999</v>
      </c>
      <c r="AC78" s="21">
        <f>INDEX('[2]Cross-Section Database'!$C$2:$V$2928,MATCH(Y78,'[2]Cross-Section Database'!$B$2:$B$2928,0),5)</f>
        <v>6</v>
      </c>
      <c r="AD78" s="229">
        <v>1000</v>
      </c>
      <c r="AE78" s="304" t="s">
        <v>4239</v>
      </c>
      <c r="AF78" s="21">
        <f>INDEX('[2]Cross-Section Database'!$C$2:$V$2928,MATCH(AE78,'[2]Cross-Section Database'!$B$2:$B$2928,0),3)</f>
        <v>453.4</v>
      </c>
      <c r="AG78" s="21">
        <f>INDEX('[2]Cross-Section Database'!$C$2:$V$2928,MATCH(AE78,'[2]Cross-Section Database'!$B$2:$B$2928,0),4)</f>
        <v>189.9</v>
      </c>
      <c r="AH78" s="21">
        <f>INDEX('[2]Cross-Section Database'!$C$2:$V$2928,MATCH(AE78,'[2]Cross-Section Database'!$B$2:$B$2928,0),6)</f>
        <v>12.7</v>
      </c>
      <c r="AI78" s="21">
        <f>INDEX('[2]Cross-Section Database'!$C$2:$V$2928,MATCH(AE78,'[2]Cross-Section Database'!$B$2:$B$2928,0),5)</f>
        <v>8.5</v>
      </c>
      <c r="AJ78" s="256">
        <v>1500</v>
      </c>
      <c r="AK78" s="21">
        <f>INDEX('[2]Cross-Section Database'!$C$2:$V$3928,MATCH(AE78,'[2]Cross-Section Database'!$B$2:$B$3928,0),11)</f>
        <v>293800000</v>
      </c>
      <c r="AL78" s="24">
        <f>INDEX('[2]Cross-Section Database'!$C$2:$V$3928,MATCH(AE78,'[2]Cross-Section Database'!$B$2:$B$3928,0),12)</f>
        <v>1471000</v>
      </c>
      <c r="AM78" s="21">
        <v>25</v>
      </c>
      <c r="AN78" s="33">
        <f>AA78</f>
        <v>165</v>
      </c>
      <c r="AO78" s="33">
        <v>475</v>
      </c>
      <c r="AP78" s="21">
        <f t="shared" si="16"/>
        <v>10.600000000000023</v>
      </c>
      <c r="AQ78" s="21">
        <v>11</v>
      </c>
      <c r="AR78" s="304" t="s">
        <v>5845</v>
      </c>
      <c r="AS78" s="164" t="s">
        <v>6174</v>
      </c>
      <c r="AT78" s="164">
        <v>120</v>
      </c>
      <c r="AU78" s="164">
        <v>22</v>
      </c>
      <c r="AV78" s="164">
        <f>IF(AU78=24,353,IF(AU78=22,303,IF(AU78=20,245,IF(AU78=16,157,0))))</f>
        <v>303</v>
      </c>
      <c r="AW78" s="33">
        <v>61</v>
      </c>
      <c r="AX78" s="33">
        <v>61</v>
      </c>
      <c r="AY78" s="33">
        <v>75</v>
      </c>
      <c r="AZ78" s="33">
        <v>90</v>
      </c>
      <c r="BA78" s="33">
        <f>AO78-AW78-AX78-2*AY78</f>
        <v>203</v>
      </c>
      <c r="BB78" s="15" t="s">
        <v>4444</v>
      </c>
      <c r="BC78" s="164" t="s">
        <v>4497</v>
      </c>
      <c r="BD78" s="164" t="s">
        <v>4497</v>
      </c>
      <c r="BE78" s="164">
        <v>4</v>
      </c>
      <c r="BF78" s="18">
        <v>8</v>
      </c>
      <c r="BG78" s="203" t="s">
        <v>5830</v>
      </c>
      <c r="BH78" s="204" t="s">
        <v>5830</v>
      </c>
      <c r="BI78" s="204" t="s">
        <v>5830</v>
      </c>
      <c r="BJ78" s="204" t="s">
        <v>5830</v>
      </c>
      <c r="BK78" s="204" t="s">
        <v>5830</v>
      </c>
      <c r="BL78" s="204" t="s">
        <v>5830</v>
      </c>
      <c r="BM78" s="204" t="s">
        <v>5830</v>
      </c>
      <c r="BN78" s="204" t="s">
        <v>5830</v>
      </c>
      <c r="BO78" s="203" t="s">
        <v>5830</v>
      </c>
      <c r="BP78" s="204" t="s">
        <v>5830</v>
      </c>
      <c r="BQ78" s="204" t="s">
        <v>5830</v>
      </c>
      <c r="BR78" s="204" t="s">
        <v>5830</v>
      </c>
      <c r="BS78" s="204" t="s">
        <v>5830</v>
      </c>
      <c r="BT78" s="204" t="s">
        <v>5830</v>
      </c>
      <c r="BU78" s="219" t="s">
        <v>5830</v>
      </c>
      <c r="BV78" s="204" t="s">
        <v>5830</v>
      </c>
      <c r="BW78" s="204" t="s">
        <v>5830</v>
      </c>
      <c r="BX78" s="204" t="s">
        <v>5830</v>
      </c>
      <c r="BY78" s="204" t="s">
        <v>5830</v>
      </c>
      <c r="BZ78" s="204" t="s">
        <v>5830</v>
      </c>
      <c r="CA78" s="219" t="s">
        <v>5830</v>
      </c>
      <c r="CB78" s="32" t="s">
        <v>4478</v>
      </c>
      <c r="CC78" s="47">
        <v>235</v>
      </c>
      <c r="CD78" s="32">
        <v>300</v>
      </c>
      <c r="CE78" s="47">
        <v>360</v>
      </c>
      <c r="CF78" s="32">
        <v>450</v>
      </c>
      <c r="CG78" s="67">
        <v>200000</v>
      </c>
      <c r="CH78" s="108" t="s">
        <v>4478</v>
      </c>
      <c r="CI78" s="47">
        <v>235</v>
      </c>
      <c r="CJ78" s="32">
        <v>300</v>
      </c>
      <c r="CK78" s="60">
        <v>360</v>
      </c>
      <c r="CL78" s="32">
        <v>450</v>
      </c>
      <c r="CM78" s="67">
        <v>200000</v>
      </c>
      <c r="CN78" s="32" t="s">
        <v>4478</v>
      </c>
      <c r="CO78" s="47">
        <v>235</v>
      </c>
      <c r="CP78" s="32">
        <v>300</v>
      </c>
      <c r="CQ78" s="60">
        <v>360</v>
      </c>
      <c r="CR78" s="32">
        <v>450</v>
      </c>
      <c r="CS78" s="61">
        <v>200000</v>
      </c>
      <c r="CT78" s="208" t="s">
        <v>5830</v>
      </c>
      <c r="CU78" s="209" t="s">
        <v>5830</v>
      </c>
      <c r="CV78" s="209" t="s">
        <v>5830</v>
      </c>
      <c r="CW78" s="210" t="s">
        <v>5830</v>
      </c>
      <c r="CX78" s="208" t="s">
        <v>5830</v>
      </c>
      <c r="CY78" s="209" t="s">
        <v>5830</v>
      </c>
      <c r="CZ78" s="210" t="s">
        <v>5830</v>
      </c>
      <c r="DA78" s="284" t="s">
        <v>5830</v>
      </c>
      <c r="DB78" s="164" t="s">
        <v>4546</v>
      </c>
      <c r="DC78" s="301">
        <v>640</v>
      </c>
      <c r="DD78" s="32">
        <v>730</v>
      </c>
      <c r="DE78" s="301">
        <v>800</v>
      </c>
      <c r="DF78" s="32">
        <v>940</v>
      </c>
      <c r="DG78" s="61">
        <v>200000</v>
      </c>
      <c r="DH78" s="29" t="s">
        <v>4804</v>
      </c>
      <c r="DI78" s="164" t="s">
        <v>4593</v>
      </c>
      <c r="DJ78" s="295" t="s">
        <v>6263</v>
      </c>
    </row>
    <row r="79" spans="1:114">
      <c r="A79" s="18">
        <v>74</v>
      </c>
      <c r="B79" s="314"/>
      <c r="C79" s="314"/>
      <c r="D79" s="323"/>
      <c r="E79" s="325"/>
      <c r="F79" s="314"/>
      <c r="G79" s="310"/>
      <c r="H79" s="310"/>
      <c r="I79" s="453" t="s">
        <v>4422</v>
      </c>
      <c r="J79" s="304" t="s">
        <v>4383</v>
      </c>
      <c r="K79" s="164" t="s">
        <v>5830</v>
      </c>
      <c r="L79" s="304" t="s">
        <v>4540</v>
      </c>
      <c r="M79" s="164" t="s">
        <v>4735</v>
      </c>
      <c r="N79" s="18" t="s">
        <v>4539</v>
      </c>
      <c r="O79" s="164" t="s">
        <v>4444</v>
      </c>
      <c r="P79" s="164" t="s">
        <v>4444</v>
      </c>
      <c r="Q79" s="164" t="s">
        <v>6210</v>
      </c>
      <c r="R79" s="164">
        <v>12</v>
      </c>
      <c r="S79" s="164" t="s">
        <v>4444</v>
      </c>
      <c r="T79" s="164" t="s">
        <v>5830</v>
      </c>
      <c r="U79" s="32" t="s">
        <v>4591</v>
      </c>
      <c r="V79" s="73">
        <v>6</v>
      </c>
      <c r="W79" s="232">
        <v>0</v>
      </c>
      <c r="X79" s="143">
        <v>0</v>
      </c>
      <c r="Y79" s="304" t="s">
        <v>4217</v>
      </c>
      <c r="Z79" s="21">
        <f>INDEX('[2]Cross-Section Database'!$C$2:$V$2928,MATCH(Y79,'[2]Cross-Section Database'!$B$2:$B$2928,0),3)</f>
        <v>303.39999999999998</v>
      </c>
      <c r="AA79" s="21">
        <f>INDEX('[2]Cross-Section Database'!$C$2:$V$2928,MATCH(Y79,'[2]Cross-Section Database'!$B$2:$B$2928,0),4)</f>
        <v>165</v>
      </c>
      <c r="AB79" s="21">
        <f>INDEX('[2]Cross-Section Database'!$C$2:$V$2928,MATCH(Y79,'[2]Cross-Section Database'!$B$2:$B$2928,0),6)</f>
        <v>10.199999999999999</v>
      </c>
      <c r="AC79" s="21">
        <f>INDEX('[2]Cross-Section Database'!$C$2:$V$2928,MATCH(Y79,'[2]Cross-Section Database'!$B$2:$B$2928,0),5)</f>
        <v>6</v>
      </c>
      <c r="AD79" s="229">
        <v>1000</v>
      </c>
      <c r="AE79" s="304" t="s">
        <v>4239</v>
      </c>
      <c r="AF79" s="21">
        <f>INDEX('[2]Cross-Section Database'!$C$2:$V$2928,MATCH(AE79,'[2]Cross-Section Database'!$B$2:$B$2928,0),3)</f>
        <v>453.4</v>
      </c>
      <c r="AG79" s="21">
        <f>INDEX('[2]Cross-Section Database'!$C$2:$V$2928,MATCH(AE79,'[2]Cross-Section Database'!$B$2:$B$2928,0),4)</f>
        <v>189.9</v>
      </c>
      <c r="AH79" s="21">
        <f>INDEX('[2]Cross-Section Database'!$C$2:$V$2928,MATCH(AE79,'[2]Cross-Section Database'!$B$2:$B$2928,0),6)</f>
        <v>12.7</v>
      </c>
      <c r="AI79" s="21">
        <f>INDEX('[2]Cross-Section Database'!$C$2:$V$2928,MATCH(AE79,'[2]Cross-Section Database'!$B$2:$B$2928,0),5)</f>
        <v>8.5</v>
      </c>
      <c r="AJ79" s="256">
        <v>1500</v>
      </c>
      <c r="AK79" s="21">
        <f>INDEX('[2]Cross-Section Database'!$C$2:$V$3928,MATCH(AE79,'[2]Cross-Section Database'!$B$2:$B$3928,0),11)</f>
        <v>293800000</v>
      </c>
      <c r="AL79" s="24">
        <f>INDEX('[2]Cross-Section Database'!$C$2:$V$3928,MATCH(AE79,'[2]Cross-Section Database'!$B$2:$B$3928,0),12)</f>
        <v>1471000</v>
      </c>
      <c r="AM79" s="21">
        <v>25</v>
      </c>
      <c r="AN79" s="33">
        <f>AA79</f>
        <v>165</v>
      </c>
      <c r="AO79" s="33">
        <v>475</v>
      </c>
      <c r="AP79" s="21">
        <f t="shared" si="16"/>
        <v>10.600000000000023</v>
      </c>
      <c r="AQ79" s="21">
        <v>11</v>
      </c>
      <c r="AR79" s="304" t="s">
        <v>5845</v>
      </c>
      <c r="AS79" s="164" t="s">
        <v>6174</v>
      </c>
      <c r="AT79" s="164">
        <v>111</v>
      </c>
      <c r="AU79" s="164">
        <v>22</v>
      </c>
      <c r="AV79" s="164">
        <f>IF(AU79=24,353,IF(AU79=22,303,IF(AU79=20,245,IF(AU79=16,157,0))))</f>
        <v>303</v>
      </c>
      <c r="AW79" s="33">
        <v>61</v>
      </c>
      <c r="AX79" s="33">
        <v>61</v>
      </c>
      <c r="AY79" s="33">
        <v>75</v>
      </c>
      <c r="AZ79" s="33">
        <v>90</v>
      </c>
      <c r="BA79" s="33">
        <f>AO79-AW79-AX79-2*AY79</f>
        <v>203</v>
      </c>
      <c r="BB79" s="15" t="s">
        <v>4444</v>
      </c>
      <c r="BC79" s="164" t="s">
        <v>4497</v>
      </c>
      <c r="BD79" s="164" t="s">
        <v>4497</v>
      </c>
      <c r="BE79" s="164">
        <v>4</v>
      </c>
      <c r="BF79" s="18">
        <v>8</v>
      </c>
      <c r="BG79" s="203" t="s">
        <v>5830</v>
      </c>
      <c r="BH79" s="204" t="s">
        <v>5830</v>
      </c>
      <c r="BI79" s="204" t="s">
        <v>5830</v>
      </c>
      <c r="BJ79" s="204" t="s">
        <v>5830</v>
      </c>
      <c r="BK79" s="204" t="s">
        <v>5830</v>
      </c>
      <c r="BL79" s="204" t="s">
        <v>5830</v>
      </c>
      <c r="BM79" s="204" t="s">
        <v>5830</v>
      </c>
      <c r="BN79" s="204" t="s">
        <v>5830</v>
      </c>
      <c r="BO79" s="203" t="s">
        <v>5830</v>
      </c>
      <c r="BP79" s="204" t="s">
        <v>5830</v>
      </c>
      <c r="BQ79" s="204" t="s">
        <v>5830</v>
      </c>
      <c r="BR79" s="204" t="s">
        <v>5830</v>
      </c>
      <c r="BS79" s="204" t="s">
        <v>5830</v>
      </c>
      <c r="BT79" s="204" t="s">
        <v>5830</v>
      </c>
      <c r="BU79" s="219" t="s">
        <v>5830</v>
      </c>
      <c r="BV79" s="204" t="s">
        <v>5830</v>
      </c>
      <c r="BW79" s="204" t="s">
        <v>5830</v>
      </c>
      <c r="BX79" s="204" t="s">
        <v>5830</v>
      </c>
      <c r="BY79" s="204" t="s">
        <v>5830</v>
      </c>
      <c r="BZ79" s="204" t="s">
        <v>5830</v>
      </c>
      <c r="CA79" s="219" t="s">
        <v>5830</v>
      </c>
      <c r="CB79" s="32" t="s">
        <v>4478</v>
      </c>
      <c r="CC79" s="47">
        <v>235</v>
      </c>
      <c r="CD79" s="32">
        <v>300</v>
      </c>
      <c r="CE79" s="47">
        <v>360</v>
      </c>
      <c r="CF79" s="32">
        <v>450</v>
      </c>
      <c r="CG79" s="67">
        <v>200000</v>
      </c>
      <c r="CH79" s="108" t="s">
        <v>4478</v>
      </c>
      <c r="CI79" s="47">
        <v>235</v>
      </c>
      <c r="CJ79" s="32">
        <v>300</v>
      </c>
      <c r="CK79" s="60">
        <v>360</v>
      </c>
      <c r="CL79" s="32">
        <v>450</v>
      </c>
      <c r="CM79" s="67">
        <v>200000</v>
      </c>
      <c r="CN79" s="32" t="s">
        <v>4478</v>
      </c>
      <c r="CO79" s="47">
        <v>235</v>
      </c>
      <c r="CP79" s="32">
        <v>300</v>
      </c>
      <c r="CQ79" s="60">
        <v>360</v>
      </c>
      <c r="CR79" s="32">
        <v>450</v>
      </c>
      <c r="CS79" s="61">
        <v>200000</v>
      </c>
      <c r="CT79" s="208" t="s">
        <v>5830</v>
      </c>
      <c r="CU79" s="209" t="s">
        <v>5830</v>
      </c>
      <c r="CV79" s="209" t="s">
        <v>5830</v>
      </c>
      <c r="CW79" s="210" t="s">
        <v>5830</v>
      </c>
      <c r="CX79" s="208" t="s">
        <v>5830</v>
      </c>
      <c r="CY79" s="209" t="s">
        <v>5830</v>
      </c>
      <c r="CZ79" s="210" t="s">
        <v>5830</v>
      </c>
      <c r="DA79" s="284" t="s">
        <v>5830</v>
      </c>
      <c r="DB79" s="164" t="s">
        <v>4546</v>
      </c>
      <c r="DC79" s="301">
        <v>640</v>
      </c>
      <c r="DD79" s="32">
        <v>730</v>
      </c>
      <c r="DE79" s="301">
        <v>800</v>
      </c>
      <c r="DF79" s="32">
        <v>940</v>
      </c>
      <c r="DG79" s="61">
        <v>200000</v>
      </c>
      <c r="DH79" s="29" t="s">
        <v>4804</v>
      </c>
      <c r="DI79" s="164" t="s">
        <v>4593</v>
      </c>
      <c r="DJ79" s="295" t="s">
        <v>6264</v>
      </c>
    </row>
    <row r="80" spans="1:114" ht="16.2" thickBot="1">
      <c r="A80" s="14">
        <v>75</v>
      </c>
      <c r="B80" s="315"/>
      <c r="C80" s="315"/>
      <c r="D80" s="343"/>
      <c r="E80" s="344"/>
      <c r="F80" s="315"/>
      <c r="G80" s="342"/>
      <c r="H80" s="342"/>
      <c r="I80" s="247" t="s">
        <v>4423</v>
      </c>
      <c r="J80" s="144" t="s">
        <v>4383</v>
      </c>
      <c r="K80" s="165" t="s">
        <v>5830</v>
      </c>
      <c r="L80" s="144" t="s">
        <v>4540</v>
      </c>
      <c r="M80" s="165" t="s">
        <v>4735</v>
      </c>
      <c r="N80" s="14" t="s">
        <v>4539</v>
      </c>
      <c r="O80" s="165" t="s">
        <v>4444</v>
      </c>
      <c r="P80" s="165" t="s">
        <v>4444</v>
      </c>
      <c r="Q80" s="165" t="s">
        <v>6210</v>
      </c>
      <c r="R80" s="165">
        <v>10</v>
      </c>
      <c r="S80" s="165" t="s">
        <v>4444</v>
      </c>
      <c r="T80" s="165" t="s">
        <v>5830</v>
      </c>
      <c r="U80" s="34" t="s">
        <v>4591</v>
      </c>
      <c r="V80" s="119">
        <v>6</v>
      </c>
      <c r="W80" s="234">
        <v>0</v>
      </c>
      <c r="X80" s="157">
        <v>0</v>
      </c>
      <c r="Y80" s="144" t="s">
        <v>4217</v>
      </c>
      <c r="Z80" s="23">
        <f>INDEX('[2]Cross-Section Database'!$C$2:$V$2928,MATCH(Y80,'[2]Cross-Section Database'!$B$2:$B$2928,0),3)</f>
        <v>303.39999999999998</v>
      </c>
      <c r="AA80" s="23">
        <f>INDEX('[2]Cross-Section Database'!$C$2:$V$2928,MATCH(Y80,'[2]Cross-Section Database'!$B$2:$B$2928,0),4)</f>
        <v>165</v>
      </c>
      <c r="AB80" s="23">
        <f>INDEX('[2]Cross-Section Database'!$C$2:$V$2928,MATCH(Y80,'[2]Cross-Section Database'!$B$2:$B$2928,0),6)</f>
        <v>10.199999999999999</v>
      </c>
      <c r="AC80" s="23">
        <f>INDEX('[2]Cross-Section Database'!$C$2:$V$2928,MATCH(Y80,'[2]Cross-Section Database'!$B$2:$B$2928,0),5)</f>
        <v>6</v>
      </c>
      <c r="AD80" s="230">
        <v>1000</v>
      </c>
      <c r="AE80" s="144" t="s">
        <v>4239</v>
      </c>
      <c r="AF80" s="23">
        <f>INDEX('[2]Cross-Section Database'!$C$2:$V$2928,MATCH(AE80,'[2]Cross-Section Database'!$B$2:$B$2928,0),3)</f>
        <v>453.4</v>
      </c>
      <c r="AG80" s="23">
        <f>INDEX('[2]Cross-Section Database'!$C$2:$V$2928,MATCH(AE80,'[2]Cross-Section Database'!$B$2:$B$2928,0),4)</f>
        <v>189.9</v>
      </c>
      <c r="AH80" s="23">
        <f>INDEX('[2]Cross-Section Database'!$C$2:$V$2928,MATCH(AE80,'[2]Cross-Section Database'!$B$2:$B$2928,0),6)</f>
        <v>12.7</v>
      </c>
      <c r="AI80" s="23">
        <f>INDEX('[2]Cross-Section Database'!$C$2:$V$2928,MATCH(AE80,'[2]Cross-Section Database'!$B$2:$B$2928,0),5)</f>
        <v>8.5</v>
      </c>
      <c r="AJ80" s="258">
        <v>1500</v>
      </c>
      <c r="AK80" s="23">
        <f>INDEX('[2]Cross-Section Database'!$C$2:$V$3928,MATCH(AE80,'[2]Cross-Section Database'!$B$2:$B$3928,0),11)</f>
        <v>293800000</v>
      </c>
      <c r="AL80" s="25">
        <f>INDEX('[2]Cross-Section Database'!$C$2:$V$3928,MATCH(AE80,'[2]Cross-Section Database'!$B$2:$B$3928,0),12)</f>
        <v>1471000</v>
      </c>
      <c r="AM80" s="23">
        <v>25</v>
      </c>
      <c r="AN80" s="35">
        <f>AA80</f>
        <v>165</v>
      </c>
      <c r="AO80" s="35">
        <v>475</v>
      </c>
      <c r="AP80" s="23">
        <f t="shared" si="16"/>
        <v>10.600000000000023</v>
      </c>
      <c r="AQ80" s="23">
        <v>11</v>
      </c>
      <c r="AR80" s="144" t="s">
        <v>5845</v>
      </c>
      <c r="AS80" s="165" t="s">
        <v>6174</v>
      </c>
      <c r="AT80" s="165">
        <v>130</v>
      </c>
      <c r="AU80" s="165">
        <v>22</v>
      </c>
      <c r="AV80" s="165">
        <f>IF(AU80=24,353,IF(AU80=22,303,IF(AU80=20,245,IF(AU80=16,157,0))))</f>
        <v>303</v>
      </c>
      <c r="AW80" s="35">
        <v>61</v>
      </c>
      <c r="AX80" s="35">
        <v>61</v>
      </c>
      <c r="AY80" s="35">
        <v>75</v>
      </c>
      <c r="AZ80" s="35">
        <v>90</v>
      </c>
      <c r="BA80" s="35">
        <f>AO80-AW80-AX80-2*AY80</f>
        <v>203</v>
      </c>
      <c r="BB80" s="19" t="s">
        <v>4444</v>
      </c>
      <c r="BC80" s="165" t="s">
        <v>4497</v>
      </c>
      <c r="BD80" s="165" t="s">
        <v>4497</v>
      </c>
      <c r="BE80" s="165">
        <v>4</v>
      </c>
      <c r="BF80" s="14">
        <v>8</v>
      </c>
      <c r="BG80" s="198" t="s">
        <v>5830</v>
      </c>
      <c r="BH80" s="199" t="s">
        <v>5830</v>
      </c>
      <c r="BI80" s="199" t="s">
        <v>5830</v>
      </c>
      <c r="BJ80" s="199" t="s">
        <v>5830</v>
      </c>
      <c r="BK80" s="199" t="s">
        <v>5830</v>
      </c>
      <c r="BL80" s="199" t="s">
        <v>5830</v>
      </c>
      <c r="BM80" s="199" t="s">
        <v>5830</v>
      </c>
      <c r="BN80" s="199" t="s">
        <v>5830</v>
      </c>
      <c r="BO80" s="198" t="s">
        <v>5830</v>
      </c>
      <c r="BP80" s="199" t="s">
        <v>5830</v>
      </c>
      <c r="BQ80" s="199" t="s">
        <v>5830</v>
      </c>
      <c r="BR80" s="199" t="s">
        <v>5830</v>
      </c>
      <c r="BS80" s="199" t="s">
        <v>5830</v>
      </c>
      <c r="BT80" s="199" t="s">
        <v>5830</v>
      </c>
      <c r="BU80" s="221" t="s">
        <v>5830</v>
      </c>
      <c r="BV80" s="199" t="s">
        <v>5830</v>
      </c>
      <c r="BW80" s="199" t="s">
        <v>5830</v>
      </c>
      <c r="BX80" s="199" t="s">
        <v>5830</v>
      </c>
      <c r="BY80" s="199" t="s">
        <v>5830</v>
      </c>
      <c r="BZ80" s="199" t="s">
        <v>5830</v>
      </c>
      <c r="CA80" s="221" t="s">
        <v>5830</v>
      </c>
      <c r="CB80" s="34" t="s">
        <v>4478</v>
      </c>
      <c r="CC80" s="85">
        <v>235</v>
      </c>
      <c r="CD80" s="34">
        <v>300</v>
      </c>
      <c r="CE80" s="85">
        <v>360</v>
      </c>
      <c r="CF80" s="34">
        <v>450</v>
      </c>
      <c r="CG80" s="70">
        <v>200000</v>
      </c>
      <c r="CH80" s="133" t="s">
        <v>4478</v>
      </c>
      <c r="CI80" s="85">
        <v>235</v>
      </c>
      <c r="CJ80" s="34">
        <v>300</v>
      </c>
      <c r="CK80" s="87">
        <v>360</v>
      </c>
      <c r="CL80" s="34">
        <v>450</v>
      </c>
      <c r="CM80" s="70">
        <v>200000</v>
      </c>
      <c r="CN80" s="34" t="s">
        <v>4478</v>
      </c>
      <c r="CO80" s="85">
        <v>235</v>
      </c>
      <c r="CP80" s="34">
        <v>300</v>
      </c>
      <c r="CQ80" s="87">
        <v>360</v>
      </c>
      <c r="CR80" s="34">
        <v>450</v>
      </c>
      <c r="CS80" s="77">
        <v>200000</v>
      </c>
      <c r="CT80" s="211" t="s">
        <v>5830</v>
      </c>
      <c r="CU80" s="212" t="s">
        <v>5830</v>
      </c>
      <c r="CV80" s="212" t="s">
        <v>5830</v>
      </c>
      <c r="CW80" s="213" t="s">
        <v>5830</v>
      </c>
      <c r="CX80" s="211" t="s">
        <v>5830</v>
      </c>
      <c r="CY80" s="212" t="s">
        <v>5830</v>
      </c>
      <c r="CZ80" s="213" t="s">
        <v>5830</v>
      </c>
      <c r="DA80" s="285" t="s">
        <v>5830</v>
      </c>
      <c r="DB80" s="165" t="s">
        <v>4546</v>
      </c>
      <c r="DC80" s="302">
        <v>640</v>
      </c>
      <c r="DD80" s="34">
        <v>730</v>
      </c>
      <c r="DE80" s="302">
        <v>800</v>
      </c>
      <c r="DF80" s="34">
        <v>940</v>
      </c>
      <c r="DG80" s="77">
        <v>200000</v>
      </c>
      <c r="DH80" s="27" t="s">
        <v>4804</v>
      </c>
      <c r="DI80" s="165" t="s">
        <v>4593</v>
      </c>
      <c r="DJ80" s="296" t="s">
        <v>6265</v>
      </c>
    </row>
    <row r="81" spans="1:114" ht="15.6" customHeight="1">
      <c r="A81" s="17">
        <v>76</v>
      </c>
      <c r="B81" s="313">
        <v>8</v>
      </c>
      <c r="C81" s="313">
        <v>1981</v>
      </c>
      <c r="D81" s="446" t="s">
        <v>5901</v>
      </c>
      <c r="E81" s="316" t="s">
        <v>5900</v>
      </c>
      <c r="F81" s="313">
        <v>6</v>
      </c>
      <c r="G81" s="309" t="s">
        <v>5941</v>
      </c>
      <c r="H81" s="309" t="s">
        <v>5940</v>
      </c>
      <c r="I81" s="452" t="s">
        <v>4544</v>
      </c>
      <c r="J81" s="303" t="s">
        <v>4383</v>
      </c>
      <c r="K81" s="164" t="s">
        <v>5830</v>
      </c>
      <c r="L81" s="303" t="s">
        <v>4540</v>
      </c>
      <c r="M81" s="163" t="s">
        <v>4734</v>
      </c>
      <c r="N81" s="17" t="s">
        <v>4539</v>
      </c>
      <c r="O81" s="163" t="s">
        <v>4444</v>
      </c>
      <c r="P81" s="163" t="s">
        <v>4444</v>
      </c>
      <c r="Q81" s="163" t="s">
        <v>6209</v>
      </c>
      <c r="R81" s="164">
        <v>10</v>
      </c>
      <c r="S81" s="163" t="s">
        <v>4444</v>
      </c>
      <c r="T81" s="164" t="s">
        <v>5830</v>
      </c>
      <c r="U81" s="163" t="s">
        <v>4591</v>
      </c>
      <c r="V81" s="17">
        <v>8</v>
      </c>
      <c r="W81" s="233">
        <v>0</v>
      </c>
      <c r="X81" s="156">
        <v>0</v>
      </c>
      <c r="Y81" s="303" t="s">
        <v>4344</v>
      </c>
      <c r="Z81" s="16">
        <f>INDEX('[2]Cross-Section Database'!$C$2:$V$2928,MATCH(Y81,'[2]Cross-Section Database'!$B$2:$B$2928,0),3)</f>
        <v>215.8</v>
      </c>
      <c r="AA81" s="16">
        <f>INDEX('[2]Cross-Section Database'!$C$2:$V$2928,MATCH(Y81,'[2]Cross-Section Database'!$B$2:$B$2928,0),4)</f>
        <v>206.4</v>
      </c>
      <c r="AB81" s="45">
        <f>INDEX('[2]Cross-Section Database'!$C$2:$V$2928,MATCH(Y81,'[2]Cross-Section Database'!$B$2:$B$2928,0),6)</f>
        <v>17.3</v>
      </c>
      <c r="AC81" s="45">
        <f>INDEX('[2]Cross-Section Database'!$C$2:$V$2928,MATCH(Y81,'[2]Cross-Section Database'!$B$2:$B$2928,0),5)</f>
        <v>10</v>
      </c>
      <c r="AD81" s="26">
        <v>1150</v>
      </c>
      <c r="AE81" s="163" t="s">
        <v>4227</v>
      </c>
      <c r="AF81" s="16">
        <f>INDEX('[2]Cross-Section Database'!$C$2:$V$2928,MATCH(AE81,'[2]Cross-Section Database'!$B$2:$B$2928,0),3)</f>
        <v>403.2</v>
      </c>
      <c r="AG81" s="16">
        <f>INDEX('[2]Cross-Section Database'!$C$2:$V$2928,MATCH(AE81,'[2]Cross-Section Database'!$B$2:$B$2928,0),4)</f>
        <v>142.19999999999999</v>
      </c>
      <c r="AH81" s="16">
        <f>INDEX('[2]Cross-Section Database'!$C$2:$V$2928,MATCH(AE81,'[2]Cross-Section Database'!$B$2:$B$2928,0),6)</f>
        <v>11.2</v>
      </c>
      <c r="AI81" s="16">
        <f>INDEX('[2]Cross-Section Database'!$C$2:$V$2928,MATCH(AE81,'[2]Cross-Section Database'!$B$2:$B$2928,0),5)</f>
        <v>6.8</v>
      </c>
      <c r="AJ81" s="16">
        <v>912</v>
      </c>
      <c r="AK81" s="16">
        <f>INDEX('[2]Cross-Section Database'!$C$2:$V$3928,MATCH(AE81,'[2]Cross-Section Database'!$B$2:$B$3928,0),11)</f>
        <v>156900000</v>
      </c>
      <c r="AL81" s="26">
        <f>INDEX('[2]Cross-Section Database'!$C$2:$V$3928,MATCH(AE81,'[2]Cross-Section Database'!$B$2:$B$3928,0),12)</f>
        <v>887600</v>
      </c>
      <c r="AM81" s="103">
        <v>12</v>
      </c>
      <c r="AN81" s="16">
        <v>200</v>
      </c>
      <c r="AO81" s="16">
        <v>440</v>
      </c>
      <c r="AP81" s="16">
        <v>32.5</v>
      </c>
      <c r="AQ81" s="16">
        <v>32.5</v>
      </c>
      <c r="AR81" s="303" t="s">
        <v>5845</v>
      </c>
      <c r="AS81" s="163" t="s">
        <v>6174</v>
      </c>
      <c r="AT81" s="163">
        <v>185</v>
      </c>
      <c r="AU81" s="163">
        <v>22</v>
      </c>
      <c r="AV81" s="163">
        <f t="shared" ref="AV81:AV86" si="17">IF(AU81=24,353,IF(AU81=22,303,IF(AU81=20,245,IF(AU81=16,157,0))))</f>
        <v>303</v>
      </c>
      <c r="AW81" s="16">
        <v>82.5</v>
      </c>
      <c r="AX81" s="16">
        <v>82.5</v>
      </c>
      <c r="AY81" s="16">
        <v>75</v>
      </c>
      <c r="AZ81" s="16">
        <v>125</v>
      </c>
      <c r="BA81" s="16">
        <v>125</v>
      </c>
      <c r="BB81" s="22" t="s">
        <v>4444</v>
      </c>
      <c r="BC81" s="163" t="s">
        <v>6251</v>
      </c>
      <c r="BD81" s="163" t="s">
        <v>6250</v>
      </c>
      <c r="BE81" s="163">
        <v>6</v>
      </c>
      <c r="BF81" s="163">
        <v>8</v>
      </c>
      <c r="BG81" s="201" t="s">
        <v>5830</v>
      </c>
      <c r="BH81" s="202" t="s">
        <v>5830</v>
      </c>
      <c r="BI81" s="202" t="s">
        <v>5830</v>
      </c>
      <c r="BJ81" s="202" t="s">
        <v>5830</v>
      </c>
      <c r="BK81" s="202" t="s">
        <v>5830</v>
      </c>
      <c r="BL81" s="202" t="s">
        <v>5830</v>
      </c>
      <c r="BM81" s="202" t="s">
        <v>5830</v>
      </c>
      <c r="BN81" s="202" t="s">
        <v>5830</v>
      </c>
      <c r="BO81" s="201" t="s">
        <v>5830</v>
      </c>
      <c r="BP81" s="202" t="s">
        <v>5830</v>
      </c>
      <c r="BQ81" s="202" t="s">
        <v>5830</v>
      </c>
      <c r="BR81" s="202" t="s">
        <v>5830</v>
      </c>
      <c r="BS81" s="202" t="s">
        <v>5830</v>
      </c>
      <c r="BT81" s="202" t="s">
        <v>5830</v>
      </c>
      <c r="BU81" s="202" t="s">
        <v>5830</v>
      </c>
      <c r="BV81" s="201" t="s">
        <v>5830</v>
      </c>
      <c r="BW81" s="202" t="s">
        <v>5830</v>
      </c>
      <c r="BX81" s="202" t="s">
        <v>5830</v>
      </c>
      <c r="BY81" s="202" t="s">
        <v>5830</v>
      </c>
      <c r="BZ81" s="202" t="s">
        <v>5830</v>
      </c>
      <c r="CA81" s="220" t="s">
        <v>5830</v>
      </c>
      <c r="CB81" s="147" t="s">
        <v>5703</v>
      </c>
      <c r="CC81" s="72">
        <v>275</v>
      </c>
      <c r="CD81" s="30">
        <v>300</v>
      </c>
      <c r="CE81" s="72">
        <v>410</v>
      </c>
      <c r="CF81" s="30">
        <v>450</v>
      </c>
      <c r="CG81" s="66">
        <v>200000</v>
      </c>
      <c r="CH81" s="147" t="s">
        <v>5703</v>
      </c>
      <c r="CI81" s="72">
        <v>275</v>
      </c>
      <c r="CJ81" s="30">
        <v>300</v>
      </c>
      <c r="CK81" s="72">
        <v>410</v>
      </c>
      <c r="CL81" s="30">
        <v>450</v>
      </c>
      <c r="CM81" s="66">
        <v>200000</v>
      </c>
      <c r="CN81" s="147" t="s">
        <v>5703</v>
      </c>
      <c r="CO81" s="72">
        <v>275</v>
      </c>
      <c r="CP81" s="30">
        <v>300</v>
      </c>
      <c r="CQ81" s="72">
        <v>410</v>
      </c>
      <c r="CR81" s="30">
        <v>450</v>
      </c>
      <c r="CS81" s="66">
        <v>200000</v>
      </c>
      <c r="CT81" s="205" t="s">
        <v>5830</v>
      </c>
      <c r="CU81" s="206" t="s">
        <v>5830</v>
      </c>
      <c r="CV81" s="206" t="s">
        <v>5830</v>
      </c>
      <c r="CW81" s="207" t="s">
        <v>5830</v>
      </c>
      <c r="CX81" s="205" t="s">
        <v>5830</v>
      </c>
      <c r="CY81" s="206" t="s">
        <v>5830</v>
      </c>
      <c r="CZ81" s="207" t="s">
        <v>5830</v>
      </c>
      <c r="DA81" s="283" t="s">
        <v>5830</v>
      </c>
      <c r="DB81" s="163" t="s">
        <v>4546</v>
      </c>
      <c r="DC81" s="300">
        <v>660</v>
      </c>
      <c r="DD81" s="30">
        <v>730</v>
      </c>
      <c r="DE81" s="300">
        <v>830</v>
      </c>
      <c r="DF81" s="30">
        <v>940</v>
      </c>
      <c r="DG81" s="76">
        <v>200000</v>
      </c>
      <c r="DH81" s="28" t="s">
        <v>4803</v>
      </c>
      <c r="DI81" s="300" t="s">
        <v>6094</v>
      </c>
      <c r="DJ81" s="294" t="s">
        <v>6128</v>
      </c>
    </row>
    <row r="82" spans="1:114">
      <c r="A82" s="18">
        <v>77</v>
      </c>
      <c r="B82" s="314"/>
      <c r="C82" s="314"/>
      <c r="D82" s="447"/>
      <c r="E82" s="317"/>
      <c r="F82" s="314"/>
      <c r="G82" s="310"/>
      <c r="H82" s="310"/>
      <c r="I82" s="453" t="s">
        <v>4421</v>
      </c>
      <c r="J82" s="304" t="s">
        <v>4383</v>
      </c>
      <c r="K82" s="164" t="s">
        <v>5830</v>
      </c>
      <c r="L82" s="304" t="s">
        <v>4540</v>
      </c>
      <c r="M82" s="164" t="s">
        <v>4734</v>
      </c>
      <c r="N82" s="18" t="s">
        <v>4539</v>
      </c>
      <c r="O82" s="164" t="s">
        <v>4444</v>
      </c>
      <c r="P82" s="164" t="s">
        <v>4444</v>
      </c>
      <c r="Q82" s="164" t="s">
        <v>6209</v>
      </c>
      <c r="R82" s="164">
        <v>10</v>
      </c>
      <c r="S82" s="164" t="s">
        <v>4444</v>
      </c>
      <c r="T82" s="164" t="s">
        <v>5830</v>
      </c>
      <c r="U82" s="164" t="s">
        <v>4591</v>
      </c>
      <c r="V82" s="18">
        <v>8</v>
      </c>
      <c r="W82" s="232">
        <v>0</v>
      </c>
      <c r="X82" s="143">
        <v>0</v>
      </c>
      <c r="Y82" s="304" t="s">
        <v>4344</v>
      </c>
      <c r="Z82" s="21">
        <f>INDEX('[2]Cross-Section Database'!$C$2:$V$2928,MATCH(Y82,'[2]Cross-Section Database'!$B$2:$B$2928,0),3)</f>
        <v>215.8</v>
      </c>
      <c r="AA82" s="21">
        <f>INDEX('[2]Cross-Section Database'!$C$2:$V$2928,MATCH(Y82,'[2]Cross-Section Database'!$B$2:$B$2928,0),4)</f>
        <v>206.4</v>
      </c>
      <c r="AB82" s="46">
        <f>INDEX('[2]Cross-Section Database'!$C$2:$V$2928,MATCH(Y82,'[2]Cross-Section Database'!$B$2:$B$2928,0),6)</f>
        <v>17.3</v>
      </c>
      <c r="AC82" s="46">
        <f>INDEX('[2]Cross-Section Database'!$C$2:$V$2928,MATCH(Y82,'[2]Cross-Section Database'!$B$2:$B$2928,0),5)</f>
        <v>10</v>
      </c>
      <c r="AD82" s="24">
        <v>1150</v>
      </c>
      <c r="AE82" s="164" t="s">
        <v>4227</v>
      </c>
      <c r="AF82" s="21">
        <f>INDEX('[2]Cross-Section Database'!$C$2:$V$2928,MATCH(AE82,'[2]Cross-Section Database'!$B$2:$B$2928,0),3)</f>
        <v>403.2</v>
      </c>
      <c r="AG82" s="21">
        <f>INDEX('[2]Cross-Section Database'!$C$2:$V$2928,MATCH(AE82,'[2]Cross-Section Database'!$B$2:$B$2928,0),4)</f>
        <v>142.19999999999999</v>
      </c>
      <c r="AH82" s="21">
        <f>INDEX('[2]Cross-Section Database'!$C$2:$V$2928,MATCH(AE82,'[2]Cross-Section Database'!$B$2:$B$2928,0),6)</f>
        <v>11.2</v>
      </c>
      <c r="AI82" s="21">
        <f>INDEX('[2]Cross-Section Database'!$C$2:$V$2928,MATCH(AE82,'[2]Cross-Section Database'!$B$2:$B$2928,0),5)</f>
        <v>6.8</v>
      </c>
      <c r="AJ82" s="21">
        <v>912</v>
      </c>
      <c r="AK82" s="21">
        <f>INDEX('[2]Cross-Section Database'!$C$2:$V$3928,MATCH(AE82,'[2]Cross-Section Database'!$B$2:$B$3928,0),11)</f>
        <v>156900000</v>
      </c>
      <c r="AL82" s="24">
        <f>INDEX('[2]Cross-Section Database'!$C$2:$V$3928,MATCH(AE82,'[2]Cross-Section Database'!$B$2:$B$3928,0),12)</f>
        <v>887600</v>
      </c>
      <c r="AM82" s="104">
        <v>12</v>
      </c>
      <c r="AN82" s="21">
        <v>200</v>
      </c>
      <c r="AO82" s="21">
        <v>440</v>
      </c>
      <c r="AP82" s="21">
        <v>32.5</v>
      </c>
      <c r="AQ82" s="21">
        <v>32.5</v>
      </c>
      <c r="AR82" s="304" t="s">
        <v>5845</v>
      </c>
      <c r="AS82" s="164" t="s">
        <v>6174</v>
      </c>
      <c r="AT82" s="164">
        <v>185</v>
      </c>
      <c r="AU82" s="164">
        <v>22</v>
      </c>
      <c r="AV82" s="164">
        <f t="shared" si="17"/>
        <v>303</v>
      </c>
      <c r="AW82" s="21">
        <v>82.5</v>
      </c>
      <c r="AX82" s="21">
        <v>82.5</v>
      </c>
      <c r="AY82" s="21">
        <v>75</v>
      </c>
      <c r="AZ82" s="21">
        <v>125</v>
      </c>
      <c r="BA82" s="21">
        <v>125</v>
      </c>
      <c r="BB82" s="15" t="s">
        <v>4444</v>
      </c>
      <c r="BC82" s="164" t="s">
        <v>6251</v>
      </c>
      <c r="BD82" s="164" t="s">
        <v>6250</v>
      </c>
      <c r="BE82" s="164">
        <v>6</v>
      </c>
      <c r="BF82" s="164">
        <v>8</v>
      </c>
      <c r="BG82" s="203" t="s">
        <v>5830</v>
      </c>
      <c r="BH82" s="204" t="s">
        <v>5830</v>
      </c>
      <c r="BI82" s="204" t="s">
        <v>5830</v>
      </c>
      <c r="BJ82" s="204" t="s">
        <v>5830</v>
      </c>
      <c r="BK82" s="204" t="s">
        <v>5830</v>
      </c>
      <c r="BL82" s="204" t="s">
        <v>5830</v>
      </c>
      <c r="BM82" s="204" t="s">
        <v>5830</v>
      </c>
      <c r="BN82" s="204" t="s">
        <v>5830</v>
      </c>
      <c r="BO82" s="203" t="s">
        <v>5830</v>
      </c>
      <c r="BP82" s="204" t="s">
        <v>5830</v>
      </c>
      <c r="BQ82" s="204" t="s">
        <v>5830</v>
      </c>
      <c r="BR82" s="204" t="s">
        <v>5830</v>
      </c>
      <c r="BS82" s="204" t="s">
        <v>5830</v>
      </c>
      <c r="BT82" s="204" t="s">
        <v>5830</v>
      </c>
      <c r="BU82" s="204" t="s">
        <v>5830</v>
      </c>
      <c r="BV82" s="203" t="s">
        <v>5830</v>
      </c>
      <c r="BW82" s="204" t="s">
        <v>5830</v>
      </c>
      <c r="BX82" s="204" t="s">
        <v>5830</v>
      </c>
      <c r="BY82" s="204" t="s">
        <v>5830</v>
      </c>
      <c r="BZ82" s="204" t="s">
        <v>5830</v>
      </c>
      <c r="CA82" s="219" t="s">
        <v>5830</v>
      </c>
      <c r="CB82" s="137" t="s">
        <v>5703</v>
      </c>
      <c r="CC82" s="47">
        <v>275</v>
      </c>
      <c r="CD82" s="32">
        <v>300</v>
      </c>
      <c r="CE82" s="47">
        <v>410</v>
      </c>
      <c r="CF82" s="32">
        <v>450</v>
      </c>
      <c r="CG82" s="67">
        <v>200000</v>
      </c>
      <c r="CH82" s="137" t="s">
        <v>5703</v>
      </c>
      <c r="CI82" s="47">
        <v>275</v>
      </c>
      <c r="CJ82" s="32">
        <v>300</v>
      </c>
      <c r="CK82" s="47">
        <v>410</v>
      </c>
      <c r="CL82" s="32">
        <v>450</v>
      </c>
      <c r="CM82" s="67">
        <v>200000</v>
      </c>
      <c r="CN82" s="137" t="s">
        <v>5703</v>
      </c>
      <c r="CO82" s="47">
        <v>275</v>
      </c>
      <c r="CP82" s="32">
        <v>300</v>
      </c>
      <c r="CQ82" s="47">
        <v>410</v>
      </c>
      <c r="CR82" s="32">
        <v>450</v>
      </c>
      <c r="CS82" s="67">
        <v>200000</v>
      </c>
      <c r="CT82" s="208" t="s">
        <v>5830</v>
      </c>
      <c r="CU82" s="209" t="s">
        <v>5830</v>
      </c>
      <c r="CV82" s="209" t="s">
        <v>5830</v>
      </c>
      <c r="CW82" s="210" t="s">
        <v>5830</v>
      </c>
      <c r="CX82" s="208" t="s">
        <v>5830</v>
      </c>
      <c r="CY82" s="209" t="s">
        <v>5830</v>
      </c>
      <c r="CZ82" s="210" t="s">
        <v>5830</v>
      </c>
      <c r="DA82" s="284" t="s">
        <v>5830</v>
      </c>
      <c r="DB82" s="164" t="s">
        <v>4546</v>
      </c>
      <c r="DC82" s="301">
        <v>660</v>
      </c>
      <c r="DD82" s="32">
        <v>730</v>
      </c>
      <c r="DE82" s="301">
        <v>830</v>
      </c>
      <c r="DF82" s="32">
        <v>940</v>
      </c>
      <c r="DG82" s="61">
        <v>200000</v>
      </c>
      <c r="DH82" s="29" t="s">
        <v>5870</v>
      </c>
      <c r="DI82" s="301" t="s">
        <v>6094</v>
      </c>
      <c r="DJ82" s="295" t="s">
        <v>6129</v>
      </c>
    </row>
    <row r="83" spans="1:114">
      <c r="A83" s="18">
        <v>78</v>
      </c>
      <c r="B83" s="314"/>
      <c r="C83" s="314"/>
      <c r="D83" s="447"/>
      <c r="E83" s="317"/>
      <c r="F83" s="314"/>
      <c r="G83" s="310"/>
      <c r="H83" s="310"/>
      <c r="I83" s="453" t="s">
        <v>4422</v>
      </c>
      <c r="J83" s="304" t="s">
        <v>4383</v>
      </c>
      <c r="K83" s="164" t="s">
        <v>5830</v>
      </c>
      <c r="L83" s="304" t="s">
        <v>4540</v>
      </c>
      <c r="M83" s="164" t="s">
        <v>4734</v>
      </c>
      <c r="N83" s="18" t="s">
        <v>4539</v>
      </c>
      <c r="O83" s="164" t="s">
        <v>4444</v>
      </c>
      <c r="P83" s="164" t="s">
        <v>4444</v>
      </c>
      <c r="Q83" s="164" t="s">
        <v>6209</v>
      </c>
      <c r="R83" s="164">
        <v>10</v>
      </c>
      <c r="S83" s="164" t="s">
        <v>4444</v>
      </c>
      <c r="T83" s="164" t="s">
        <v>5830</v>
      </c>
      <c r="U83" s="164" t="s">
        <v>4591</v>
      </c>
      <c r="V83" s="18">
        <v>8</v>
      </c>
      <c r="W83" s="232">
        <v>0</v>
      </c>
      <c r="X83" s="143">
        <v>0</v>
      </c>
      <c r="Y83" s="304" t="s">
        <v>4344</v>
      </c>
      <c r="Z83" s="21">
        <f>INDEX('[2]Cross-Section Database'!$C$2:$V$2928,MATCH(Y83,'[2]Cross-Section Database'!$B$2:$B$2928,0),3)</f>
        <v>215.8</v>
      </c>
      <c r="AA83" s="21">
        <f>INDEX('[2]Cross-Section Database'!$C$2:$V$2928,MATCH(Y83,'[2]Cross-Section Database'!$B$2:$B$2928,0),4)</f>
        <v>206.4</v>
      </c>
      <c r="AB83" s="46">
        <f>INDEX('[2]Cross-Section Database'!$C$2:$V$2928,MATCH(Y83,'[2]Cross-Section Database'!$B$2:$B$2928,0),6)</f>
        <v>17.3</v>
      </c>
      <c r="AC83" s="46">
        <f>INDEX('[2]Cross-Section Database'!$C$2:$V$2928,MATCH(Y83,'[2]Cross-Section Database'!$B$2:$B$2928,0),5)</f>
        <v>10</v>
      </c>
      <c r="AD83" s="24">
        <v>1150</v>
      </c>
      <c r="AE83" s="164" t="s">
        <v>4227</v>
      </c>
      <c r="AF83" s="21">
        <f>INDEX('[2]Cross-Section Database'!$C$2:$V$2928,MATCH(AE83,'[2]Cross-Section Database'!$B$2:$B$2928,0),3)</f>
        <v>403.2</v>
      </c>
      <c r="AG83" s="21">
        <f>INDEX('[2]Cross-Section Database'!$C$2:$V$2928,MATCH(AE83,'[2]Cross-Section Database'!$B$2:$B$2928,0),4)</f>
        <v>142.19999999999999</v>
      </c>
      <c r="AH83" s="21">
        <f>INDEX('[2]Cross-Section Database'!$C$2:$V$2928,MATCH(AE83,'[2]Cross-Section Database'!$B$2:$B$2928,0),6)</f>
        <v>11.2</v>
      </c>
      <c r="AI83" s="21">
        <f>INDEX('[2]Cross-Section Database'!$C$2:$V$2928,MATCH(AE83,'[2]Cross-Section Database'!$B$2:$B$2928,0),5)</f>
        <v>6.8</v>
      </c>
      <c r="AJ83" s="21">
        <v>912</v>
      </c>
      <c r="AK83" s="21">
        <f>INDEX('[2]Cross-Section Database'!$C$2:$V$3928,MATCH(AE83,'[2]Cross-Section Database'!$B$2:$B$3928,0),11)</f>
        <v>156900000</v>
      </c>
      <c r="AL83" s="24">
        <f>INDEX('[2]Cross-Section Database'!$C$2:$V$3928,MATCH(AE83,'[2]Cross-Section Database'!$B$2:$B$3928,0),12)</f>
        <v>887600</v>
      </c>
      <c r="AM83" s="104">
        <v>12</v>
      </c>
      <c r="AN83" s="21">
        <v>200</v>
      </c>
      <c r="AO83" s="21">
        <v>440</v>
      </c>
      <c r="AP83" s="21">
        <v>32.5</v>
      </c>
      <c r="AQ83" s="21">
        <v>32.5</v>
      </c>
      <c r="AR83" s="304" t="s">
        <v>5845</v>
      </c>
      <c r="AS83" s="164" t="s">
        <v>6174</v>
      </c>
      <c r="AT83" s="164">
        <v>185</v>
      </c>
      <c r="AU83" s="164">
        <v>22</v>
      </c>
      <c r="AV83" s="164">
        <f t="shared" si="17"/>
        <v>303</v>
      </c>
      <c r="AW83" s="21">
        <v>82.5</v>
      </c>
      <c r="AX83" s="21">
        <v>82.5</v>
      </c>
      <c r="AY83" s="21">
        <v>75</v>
      </c>
      <c r="AZ83" s="21">
        <v>125</v>
      </c>
      <c r="BA83" s="21">
        <v>125</v>
      </c>
      <c r="BB83" s="15" t="s">
        <v>4444</v>
      </c>
      <c r="BC83" s="164" t="s">
        <v>6251</v>
      </c>
      <c r="BD83" s="164" t="s">
        <v>6250</v>
      </c>
      <c r="BE83" s="164">
        <v>6</v>
      </c>
      <c r="BF83" s="164">
        <v>8</v>
      </c>
      <c r="BG83" s="203" t="s">
        <v>5830</v>
      </c>
      <c r="BH83" s="204" t="s">
        <v>5830</v>
      </c>
      <c r="BI83" s="204" t="s">
        <v>5830</v>
      </c>
      <c r="BJ83" s="204" t="s">
        <v>5830</v>
      </c>
      <c r="BK83" s="204" t="s">
        <v>5830</v>
      </c>
      <c r="BL83" s="204" t="s">
        <v>5830</v>
      </c>
      <c r="BM83" s="204" t="s">
        <v>5830</v>
      </c>
      <c r="BN83" s="204" t="s">
        <v>5830</v>
      </c>
      <c r="BO83" s="203" t="s">
        <v>5830</v>
      </c>
      <c r="BP83" s="204" t="s">
        <v>5830</v>
      </c>
      <c r="BQ83" s="204" t="s">
        <v>5830</v>
      </c>
      <c r="BR83" s="204" t="s">
        <v>5830</v>
      </c>
      <c r="BS83" s="204" t="s">
        <v>5830</v>
      </c>
      <c r="BT83" s="204" t="s">
        <v>5830</v>
      </c>
      <c r="BU83" s="204" t="s">
        <v>5830</v>
      </c>
      <c r="BV83" s="203" t="s">
        <v>5830</v>
      </c>
      <c r="BW83" s="204" t="s">
        <v>5830</v>
      </c>
      <c r="BX83" s="204" t="s">
        <v>5830</v>
      </c>
      <c r="BY83" s="204" t="s">
        <v>5830</v>
      </c>
      <c r="BZ83" s="204" t="s">
        <v>5830</v>
      </c>
      <c r="CA83" s="219" t="s">
        <v>5830</v>
      </c>
      <c r="CB83" s="137" t="s">
        <v>5703</v>
      </c>
      <c r="CC83" s="47">
        <v>275</v>
      </c>
      <c r="CD83" s="32">
        <v>300</v>
      </c>
      <c r="CE83" s="47">
        <v>410</v>
      </c>
      <c r="CF83" s="32">
        <v>450</v>
      </c>
      <c r="CG83" s="67">
        <v>200000</v>
      </c>
      <c r="CH83" s="137" t="s">
        <v>5703</v>
      </c>
      <c r="CI83" s="47">
        <v>275</v>
      </c>
      <c r="CJ83" s="32">
        <v>300</v>
      </c>
      <c r="CK83" s="47">
        <v>410</v>
      </c>
      <c r="CL83" s="32">
        <v>450</v>
      </c>
      <c r="CM83" s="67">
        <v>200000</v>
      </c>
      <c r="CN83" s="137" t="s">
        <v>5703</v>
      </c>
      <c r="CO83" s="47">
        <v>275</v>
      </c>
      <c r="CP83" s="32">
        <v>300</v>
      </c>
      <c r="CQ83" s="47">
        <v>410</v>
      </c>
      <c r="CR83" s="32">
        <v>450</v>
      </c>
      <c r="CS83" s="67">
        <v>200000</v>
      </c>
      <c r="CT83" s="208" t="s">
        <v>5830</v>
      </c>
      <c r="CU83" s="209" t="s">
        <v>5830</v>
      </c>
      <c r="CV83" s="209" t="s">
        <v>5830</v>
      </c>
      <c r="CW83" s="210" t="s">
        <v>5830</v>
      </c>
      <c r="CX83" s="208" t="s">
        <v>5830</v>
      </c>
      <c r="CY83" s="209" t="s">
        <v>5830</v>
      </c>
      <c r="CZ83" s="210" t="s">
        <v>5830</v>
      </c>
      <c r="DA83" s="284" t="s">
        <v>5830</v>
      </c>
      <c r="DB83" s="164" t="s">
        <v>4546</v>
      </c>
      <c r="DC83" s="301">
        <v>660</v>
      </c>
      <c r="DD83" s="32">
        <v>730</v>
      </c>
      <c r="DE83" s="301">
        <v>830</v>
      </c>
      <c r="DF83" s="32">
        <v>940</v>
      </c>
      <c r="DG83" s="61">
        <v>200000</v>
      </c>
      <c r="DH83" s="29" t="s">
        <v>5870</v>
      </c>
      <c r="DI83" s="301" t="s">
        <v>6094</v>
      </c>
      <c r="DJ83" s="295" t="s">
        <v>6130</v>
      </c>
    </row>
    <row r="84" spans="1:114">
      <c r="A84" s="18">
        <v>79</v>
      </c>
      <c r="B84" s="314"/>
      <c r="C84" s="314"/>
      <c r="D84" s="447"/>
      <c r="E84" s="317"/>
      <c r="F84" s="314"/>
      <c r="G84" s="310"/>
      <c r="H84" s="310"/>
      <c r="I84" s="453" t="s">
        <v>4423</v>
      </c>
      <c r="J84" s="304" t="s">
        <v>4383</v>
      </c>
      <c r="K84" s="164" t="s">
        <v>5830</v>
      </c>
      <c r="L84" s="304" t="s">
        <v>4540</v>
      </c>
      <c r="M84" s="164" t="s">
        <v>4734</v>
      </c>
      <c r="N84" s="18" t="s">
        <v>4539</v>
      </c>
      <c r="O84" s="164" t="s">
        <v>4444</v>
      </c>
      <c r="P84" s="164" t="s">
        <v>4444</v>
      </c>
      <c r="Q84" s="164" t="s">
        <v>6209</v>
      </c>
      <c r="R84" s="164">
        <v>10</v>
      </c>
      <c r="S84" s="164" t="s">
        <v>4444</v>
      </c>
      <c r="T84" s="164" t="s">
        <v>5830</v>
      </c>
      <c r="U84" s="164" t="s">
        <v>4591</v>
      </c>
      <c r="V84" s="18">
        <v>8</v>
      </c>
      <c r="W84" s="232">
        <v>0</v>
      </c>
      <c r="X84" s="143">
        <v>0</v>
      </c>
      <c r="Y84" s="304" t="s">
        <v>4344</v>
      </c>
      <c r="Z84" s="21">
        <f>INDEX('[2]Cross-Section Database'!$C$2:$V$2928,MATCH(Y84,'[2]Cross-Section Database'!$B$2:$B$2928,0),3)</f>
        <v>215.8</v>
      </c>
      <c r="AA84" s="21">
        <f>INDEX('[2]Cross-Section Database'!$C$2:$V$2928,MATCH(Y84,'[2]Cross-Section Database'!$B$2:$B$2928,0),4)</f>
        <v>206.4</v>
      </c>
      <c r="AB84" s="21">
        <f>INDEX('[2]Cross-Section Database'!$C$2:$V$2928,MATCH(Y84,'[2]Cross-Section Database'!$B$2:$B$2928,0),6)</f>
        <v>17.3</v>
      </c>
      <c r="AC84" s="21">
        <f>INDEX('[2]Cross-Section Database'!$C$2:$V$2928,MATCH(Y84,'[2]Cross-Section Database'!$B$2:$B$2928,0),5)</f>
        <v>10</v>
      </c>
      <c r="AD84" s="24">
        <v>1150</v>
      </c>
      <c r="AE84" s="164" t="s">
        <v>4227</v>
      </c>
      <c r="AF84" s="21">
        <f>INDEX('[2]Cross-Section Database'!$C$2:$V$2928,MATCH(AE84,'[2]Cross-Section Database'!$B$2:$B$2928,0),3)</f>
        <v>403.2</v>
      </c>
      <c r="AG84" s="21">
        <f>INDEX('[2]Cross-Section Database'!$C$2:$V$2928,MATCH(AE84,'[2]Cross-Section Database'!$B$2:$B$2928,0),4)</f>
        <v>142.19999999999999</v>
      </c>
      <c r="AH84" s="21">
        <f>INDEX('[2]Cross-Section Database'!$C$2:$V$2928,MATCH(AE84,'[2]Cross-Section Database'!$B$2:$B$2928,0),6)</f>
        <v>11.2</v>
      </c>
      <c r="AI84" s="21">
        <f>INDEX('[2]Cross-Section Database'!$C$2:$V$2928,MATCH(AE84,'[2]Cross-Section Database'!$B$2:$B$2928,0),5)</f>
        <v>6.8</v>
      </c>
      <c r="AJ84" s="21">
        <v>920</v>
      </c>
      <c r="AK84" s="21">
        <f>INDEX('[2]Cross-Section Database'!$C$2:$V$3928,MATCH(AE84,'[2]Cross-Section Database'!$B$2:$B$3928,0),11)</f>
        <v>156900000</v>
      </c>
      <c r="AL84" s="24">
        <f>INDEX('[2]Cross-Section Database'!$C$2:$V$3928,MATCH(AE84,'[2]Cross-Section Database'!$B$2:$B$3928,0),12)</f>
        <v>887600</v>
      </c>
      <c r="AM84" s="104">
        <v>20</v>
      </c>
      <c r="AN84" s="21">
        <v>200</v>
      </c>
      <c r="AO84" s="21">
        <v>440</v>
      </c>
      <c r="AP84" s="21">
        <v>32.5</v>
      </c>
      <c r="AQ84" s="21">
        <v>32.5</v>
      </c>
      <c r="AR84" s="304" t="s">
        <v>5845</v>
      </c>
      <c r="AS84" s="164" t="s">
        <v>6174</v>
      </c>
      <c r="AT84" s="164">
        <v>185</v>
      </c>
      <c r="AU84" s="164">
        <v>22</v>
      </c>
      <c r="AV84" s="164">
        <f t="shared" si="17"/>
        <v>303</v>
      </c>
      <c r="AW84" s="21">
        <v>82.5</v>
      </c>
      <c r="AX84" s="21">
        <v>82.5</v>
      </c>
      <c r="AY84" s="21">
        <v>75</v>
      </c>
      <c r="AZ84" s="21">
        <v>125</v>
      </c>
      <c r="BA84" s="21">
        <v>125</v>
      </c>
      <c r="BB84" s="15" t="s">
        <v>4444</v>
      </c>
      <c r="BC84" s="164" t="s">
        <v>6251</v>
      </c>
      <c r="BD84" s="164" t="s">
        <v>6250</v>
      </c>
      <c r="BE84" s="164">
        <v>6</v>
      </c>
      <c r="BF84" s="164">
        <v>8</v>
      </c>
      <c r="BG84" s="203" t="s">
        <v>5830</v>
      </c>
      <c r="BH84" s="204" t="s">
        <v>5830</v>
      </c>
      <c r="BI84" s="204" t="s">
        <v>5830</v>
      </c>
      <c r="BJ84" s="204" t="s">
        <v>5830</v>
      </c>
      <c r="BK84" s="204" t="s">
        <v>5830</v>
      </c>
      <c r="BL84" s="204" t="s">
        <v>5830</v>
      </c>
      <c r="BM84" s="204" t="s">
        <v>5830</v>
      </c>
      <c r="BN84" s="204" t="s">
        <v>5830</v>
      </c>
      <c r="BO84" s="203" t="s">
        <v>5830</v>
      </c>
      <c r="BP84" s="204" t="s">
        <v>5830</v>
      </c>
      <c r="BQ84" s="204" t="s">
        <v>5830</v>
      </c>
      <c r="BR84" s="204" t="s">
        <v>5830</v>
      </c>
      <c r="BS84" s="204" t="s">
        <v>5830</v>
      </c>
      <c r="BT84" s="204" t="s">
        <v>5830</v>
      </c>
      <c r="BU84" s="204" t="s">
        <v>5830</v>
      </c>
      <c r="BV84" s="203" t="s">
        <v>5830</v>
      </c>
      <c r="BW84" s="204" t="s">
        <v>5830</v>
      </c>
      <c r="BX84" s="204" t="s">
        <v>5830</v>
      </c>
      <c r="BY84" s="204" t="s">
        <v>5830</v>
      </c>
      <c r="BZ84" s="204" t="s">
        <v>5830</v>
      </c>
      <c r="CA84" s="219" t="s">
        <v>5830</v>
      </c>
      <c r="CB84" s="137" t="s">
        <v>5703</v>
      </c>
      <c r="CC84" s="47">
        <v>275</v>
      </c>
      <c r="CD84" s="32">
        <v>300</v>
      </c>
      <c r="CE84" s="47">
        <v>410</v>
      </c>
      <c r="CF84" s="32">
        <v>450</v>
      </c>
      <c r="CG84" s="67">
        <v>200000</v>
      </c>
      <c r="CH84" s="137" t="s">
        <v>5703</v>
      </c>
      <c r="CI84" s="47">
        <v>275</v>
      </c>
      <c r="CJ84" s="32">
        <v>300</v>
      </c>
      <c r="CK84" s="47">
        <v>410</v>
      </c>
      <c r="CL84" s="32">
        <v>450</v>
      </c>
      <c r="CM84" s="67">
        <v>200000</v>
      </c>
      <c r="CN84" s="137" t="s">
        <v>5703</v>
      </c>
      <c r="CO84" s="47">
        <v>275</v>
      </c>
      <c r="CP84" s="32">
        <v>300</v>
      </c>
      <c r="CQ84" s="47">
        <v>410</v>
      </c>
      <c r="CR84" s="32">
        <v>450</v>
      </c>
      <c r="CS84" s="67">
        <v>200000</v>
      </c>
      <c r="CT84" s="208" t="s">
        <v>5830</v>
      </c>
      <c r="CU84" s="209" t="s">
        <v>5830</v>
      </c>
      <c r="CV84" s="209" t="s">
        <v>5830</v>
      </c>
      <c r="CW84" s="210" t="s">
        <v>5830</v>
      </c>
      <c r="CX84" s="208" t="s">
        <v>5830</v>
      </c>
      <c r="CY84" s="209" t="s">
        <v>5830</v>
      </c>
      <c r="CZ84" s="210" t="s">
        <v>5830</v>
      </c>
      <c r="DA84" s="284" t="s">
        <v>5830</v>
      </c>
      <c r="DB84" s="164" t="s">
        <v>4546</v>
      </c>
      <c r="DC84" s="301">
        <v>660</v>
      </c>
      <c r="DD84" s="32">
        <v>730</v>
      </c>
      <c r="DE84" s="301">
        <v>830</v>
      </c>
      <c r="DF84" s="32">
        <v>940</v>
      </c>
      <c r="DG84" s="61">
        <v>200000</v>
      </c>
      <c r="DH84" s="29" t="s">
        <v>5870</v>
      </c>
      <c r="DI84" s="301" t="s">
        <v>6094</v>
      </c>
      <c r="DJ84" s="295" t="s">
        <v>6128</v>
      </c>
    </row>
    <row r="85" spans="1:114">
      <c r="A85" s="18">
        <v>80</v>
      </c>
      <c r="B85" s="314"/>
      <c r="C85" s="314"/>
      <c r="D85" s="447"/>
      <c r="E85" s="317"/>
      <c r="F85" s="314"/>
      <c r="G85" s="310"/>
      <c r="H85" s="310"/>
      <c r="I85" s="453" t="s">
        <v>4424</v>
      </c>
      <c r="J85" s="304" t="s">
        <v>4383</v>
      </c>
      <c r="K85" s="164" t="s">
        <v>5830</v>
      </c>
      <c r="L85" s="304" t="s">
        <v>4540</v>
      </c>
      <c r="M85" s="164" t="s">
        <v>4734</v>
      </c>
      <c r="N85" s="18" t="s">
        <v>4539</v>
      </c>
      <c r="O85" s="164" t="s">
        <v>4444</v>
      </c>
      <c r="P85" s="164" t="s">
        <v>4444</v>
      </c>
      <c r="Q85" s="164" t="s">
        <v>6209</v>
      </c>
      <c r="R85" s="164">
        <v>10</v>
      </c>
      <c r="S85" s="164" t="s">
        <v>4444</v>
      </c>
      <c r="T85" s="164" t="s">
        <v>5830</v>
      </c>
      <c r="U85" s="164" t="s">
        <v>4591</v>
      </c>
      <c r="V85" s="18">
        <v>8</v>
      </c>
      <c r="W85" s="232">
        <v>0</v>
      </c>
      <c r="X85" s="143">
        <v>0</v>
      </c>
      <c r="Y85" s="304" t="s">
        <v>4344</v>
      </c>
      <c r="Z85" s="21">
        <f>INDEX('[2]Cross-Section Database'!$C$2:$V$2928,MATCH(Y85,'[2]Cross-Section Database'!$B$2:$B$2928,0),3)</f>
        <v>215.8</v>
      </c>
      <c r="AA85" s="21">
        <f>INDEX('[2]Cross-Section Database'!$C$2:$V$2928,MATCH(Y85,'[2]Cross-Section Database'!$B$2:$B$2928,0),4)</f>
        <v>206.4</v>
      </c>
      <c r="AB85" s="21">
        <f>INDEX('[2]Cross-Section Database'!$C$2:$V$2928,MATCH(Y85,'[2]Cross-Section Database'!$B$2:$B$2928,0),6)</f>
        <v>17.3</v>
      </c>
      <c r="AC85" s="21">
        <f>INDEX('[2]Cross-Section Database'!$C$2:$V$2928,MATCH(Y85,'[2]Cross-Section Database'!$B$2:$B$2928,0),5)</f>
        <v>10</v>
      </c>
      <c r="AD85" s="24">
        <v>1150</v>
      </c>
      <c r="AE85" s="164" t="s">
        <v>4227</v>
      </c>
      <c r="AF85" s="21">
        <f>INDEX('[2]Cross-Section Database'!$C$2:$V$2928,MATCH(AE85,'[2]Cross-Section Database'!$B$2:$B$2928,0),3)</f>
        <v>403.2</v>
      </c>
      <c r="AG85" s="21">
        <f>INDEX('[2]Cross-Section Database'!$C$2:$V$2928,MATCH(AE85,'[2]Cross-Section Database'!$B$2:$B$2928,0),4)</f>
        <v>142.19999999999999</v>
      </c>
      <c r="AH85" s="21">
        <f>INDEX('[2]Cross-Section Database'!$C$2:$V$2928,MATCH(AE85,'[2]Cross-Section Database'!$B$2:$B$2928,0),6)</f>
        <v>11.2</v>
      </c>
      <c r="AI85" s="21">
        <f>INDEX('[2]Cross-Section Database'!$C$2:$V$2928,MATCH(AE85,'[2]Cross-Section Database'!$B$2:$B$2928,0),5)</f>
        <v>6.8</v>
      </c>
      <c r="AJ85" s="21">
        <v>920</v>
      </c>
      <c r="AK85" s="21">
        <f>INDEX('[2]Cross-Section Database'!$C$2:$V$3928,MATCH(AE85,'[2]Cross-Section Database'!$B$2:$B$3928,0),11)</f>
        <v>156900000</v>
      </c>
      <c r="AL85" s="24">
        <f>INDEX('[2]Cross-Section Database'!$C$2:$V$3928,MATCH(AE85,'[2]Cross-Section Database'!$B$2:$B$3928,0),12)</f>
        <v>887600</v>
      </c>
      <c r="AM85" s="104">
        <v>20</v>
      </c>
      <c r="AN85" s="21">
        <v>200</v>
      </c>
      <c r="AO85" s="21">
        <v>440</v>
      </c>
      <c r="AP85" s="21">
        <v>32.5</v>
      </c>
      <c r="AQ85" s="21">
        <v>32.5</v>
      </c>
      <c r="AR85" s="304" t="s">
        <v>5845</v>
      </c>
      <c r="AS85" s="164" t="s">
        <v>6174</v>
      </c>
      <c r="AT85" s="164">
        <v>185</v>
      </c>
      <c r="AU85" s="164">
        <v>22</v>
      </c>
      <c r="AV85" s="164">
        <f t="shared" si="17"/>
        <v>303</v>
      </c>
      <c r="AW85" s="21">
        <v>82.5</v>
      </c>
      <c r="AX85" s="21">
        <v>82.5</v>
      </c>
      <c r="AY85" s="21">
        <v>75</v>
      </c>
      <c r="AZ85" s="21">
        <v>125</v>
      </c>
      <c r="BA85" s="21">
        <v>125</v>
      </c>
      <c r="BB85" s="15" t="s">
        <v>4444</v>
      </c>
      <c r="BC85" s="164" t="s">
        <v>6251</v>
      </c>
      <c r="BD85" s="164" t="s">
        <v>6250</v>
      </c>
      <c r="BE85" s="164">
        <v>6</v>
      </c>
      <c r="BF85" s="164">
        <v>8</v>
      </c>
      <c r="BG85" s="203" t="s">
        <v>5830</v>
      </c>
      <c r="BH85" s="204" t="s">
        <v>5830</v>
      </c>
      <c r="BI85" s="204" t="s">
        <v>5830</v>
      </c>
      <c r="BJ85" s="204" t="s">
        <v>5830</v>
      </c>
      <c r="BK85" s="204" t="s">
        <v>5830</v>
      </c>
      <c r="BL85" s="204" t="s">
        <v>5830</v>
      </c>
      <c r="BM85" s="204" t="s">
        <v>5830</v>
      </c>
      <c r="BN85" s="204" t="s">
        <v>5830</v>
      </c>
      <c r="BO85" s="203" t="s">
        <v>5830</v>
      </c>
      <c r="BP85" s="204" t="s">
        <v>5830</v>
      </c>
      <c r="BQ85" s="204" t="s">
        <v>5830</v>
      </c>
      <c r="BR85" s="204" t="s">
        <v>5830</v>
      </c>
      <c r="BS85" s="204" t="s">
        <v>5830</v>
      </c>
      <c r="BT85" s="204" t="s">
        <v>5830</v>
      </c>
      <c r="BU85" s="204" t="s">
        <v>5830</v>
      </c>
      <c r="BV85" s="203" t="s">
        <v>5830</v>
      </c>
      <c r="BW85" s="204" t="s">
        <v>5830</v>
      </c>
      <c r="BX85" s="204" t="s">
        <v>5830</v>
      </c>
      <c r="BY85" s="204" t="s">
        <v>5830</v>
      </c>
      <c r="BZ85" s="204" t="s">
        <v>5830</v>
      </c>
      <c r="CA85" s="219" t="s">
        <v>5830</v>
      </c>
      <c r="CB85" s="137" t="s">
        <v>5703</v>
      </c>
      <c r="CC85" s="47">
        <v>275</v>
      </c>
      <c r="CD85" s="32">
        <v>300</v>
      </c>
      <c r="CE85" s="47">
        <v>410</v>
      </c>
      <c r="CF85" s="32">
        <v>450</v>
      </c>
      <c r="CG85" s="67">
        <v>200000</v>
      </c>
      <c r="CH85" s="137" t="s">
        <v>5703</v>
      </c>
      <c r="CI85" s="47">
        <v>275</v>
      </c>
      <c r="CJ85" s="32">
        <v>300</v>
      </c>
      <c r="CK85" s="47">
        <v>410</v>
      </c>
      <c r="CL85" s="32">
        <v>450</v>
      </c>
      <c r="CM85" s="67">
        <v>200000</v>
      </c>
      <c r="CN85" s="137" t="s">
        <v>5703</v>
      </c>
      <c r="CO85" s="47">
        <v>275</v>
      </c>
      <c r="CP85" s="32">
        <v>300</v>
      </c>
      <c r="CQ85" s="47">
        <v>410</v>
      </c>
      <c r="CR85" s="32">
        <v>450</v>
      </c>
      <c r="CS85" s="67">
        <v>200000</v>
      </c>
      <c r="CT85" s="208" t="s">
        <v>5830</v>
      </c>
      <c r="CU85" s="209" t="s">
        <v>5830</v>
      </c>
      <c r="CV85" s="209" t="s">
        <v>5830</v>
      </c>
      <c r="CW85" s="210" t="s">
        <v>5830</v>
      </c>
      <c r="CX85" s="208" t="s">
        <v>5830</v>
      </c>
      <c r="CY85" s="209" t="s">
        <v>5830</v>
      </c>
      <c r="CZ85" s="210" t="s">
        <v>5830</v>
      </c>
      <c r="DA85" s="284" t="s">
        <v>5830</v>
      </c>
      <c r="DB85" s="164" t="s">
        <v>4546</v>
      </c>
      <c r="DC85" s="301">
        <v>660</v>
      </c>
      <c r="DD85" s="32">
        <v>730</v>
      </c>
      <c r="DE85" s="301">
        <v>830</v>
      </c>
      <c r="DF85" s="32">
        <v>940</v>
      </c>
      <c r="DG85" s="61">
        <v>200000</v>
      </c>
      <c r="DH85" s="29" t="s">
        <v>5877</v>
      </c>
      <c r="DI85" s="301" t="s">
        <v>6094</v>
      </c>
      <c r="DJ85" s="295" t="s">
        <v>6131</v>
      </c>
    </row>
    <row r="86" spans="1:114" ht="16.2" thickBot="1">
      <c r="A86" s="14">
        <v>81</v>
      </c>
      <c r="B86" s="315"/>
      <c r="C86" s="315"/>
      <c r="D86" s="448"/>
      <c r="E86" s="318"/>
      <c r="F86" s="315"/>
      <c r="G86" s="342"/>
      <c r="H86" s="342"/>
      <c r="I86" s="247" t="s">
        <v>4425</v>
      </c>
      <c r="J86" s="144" t="s">
        <v>4383</v>
      </c>
      <c r="K86" s="165" t="s">
        <v>5830</v>
      </c>
      <c r="L86" s="144" t="s">
        <v>4540</v>
      </c>
      <c r="M86" s="165" t="s">
        <v>4734</v>
      </c>
      <c r="N86" s="14" t="s">
        <v>4539</v>
      </c>
      <c r="O86" s="165" t="s">
        <v>4444</v>
      </c>
      <c r="P86" s="165" t="s">
        <v>4444</v>
      </c>
      <c r="Q86" s="165" t="s">
        <v>6209</v>
      </c>
      <c r="R86" s="165">
        <v>10</v>
      </c>
      <c r="S86" s="165" t="s">
        <v>4444</v>
      </c>
      <c r="T86" s="165" t="s">
        <v>5830</v>
      </c>
      <c r="U86" s="165" t="s">
        <v>4591</v>
      </c>
      <c r="V86" s="14">
        <v>8</v>
      </c>
      <c r="W86" s="234">
        <v>0</v>
      </c>
      <c r="X86" s="157">
        <v>0</v>
      </c>
      <c r="Y86" s="144" t="s">
        <v>4344</v>
      </c>
      <c r="Z86" s="23">
        <f>INDEX('[2]Cross-Section Database'!$C$2:$V$2928,MATCH(Y86,'[2]Cross-Section Database'!$B$2:$B$2928,0),3)</f>
        <v>215.8</v>
      </c>
      <c r="AA86" s="23">
        <f>INDEX('[2]Cross-Section Database'!$C$2:$V$2928,MATCH(Y86,'[2]Cross-Section Database'!$B$2:$B$2928,0),4)</f>
        <v>206.4</v>
      </c>
      <c r="AB86" s="23">
        <f>INDEX('[2]Cross-Section Database'!$C$2:$V$2928,MATCH(Y86,'[2]Cross-Section Database'!$B$2:$B$2928,0),6)</f>
        <v>17.3</v>
      </c>
      <c r="AC86" s="23">
        <f>INDEX('[2]Cross-Section Database'!$C$2:$V$2928,MATCH(Y86,'[2]Cross-Section Database'!$B$2:$B$2928,0),5)</f>
        <v>10</v>
      </c>
      <c r="AD86" s="25">
        <v>1150</v>
      </c>
      <c r="AE86" s="165" t="s">
        <v>4227</v>
      </c>
      <c r="AF86" s="23">
        <f>INDEX('[2]Cross-Section Database'!$C$2:$V$2928,MATCH(AE86,'[2]Cross-Section Database'!$B$2:$B$2928,0),3)</f>
        <v>403.2</v>
      </c>
      <c r="AG86" s="23">
        <f>INDEX('[2]Cross-Section Database'!$C$2:$V$2928,MATCH(AE86,'[2]Cross-Section Database'!$B$2:$B$2928,0),4)</f>
        <v>142.19999999999999</v>
      </c>
      <c r="AH86" s="23">
        <f>INDEX('[2]Cross-Section Database'!$C$2:$V$2928,MATCH(AE86,'[2]Cross-Section Database'!$B$2:$B$2928,0),6)</f>
        <v>11.2</v>
      </c>
      <c r="AI86" s="23">
        <f>INDEX('[2]Cross-Section Database'!$C$2:$V$2928,MATCH(AE86,'[2]Cross-Section Database'!$B$2:$B$2928,0),5)</f>
        <v>6.8</v>
      </c>
      <c r="AJ86" s="23">
        <v>920</v>
      </c>
      <c r="AK86" s="23">
        <f>INDEX('[2]Cross-Section Database'!$C$2:$V$3928,MATCH(AE86,'[2]Cross-Section Database'!$B$2:$B$3928,0),11)</f>
        <v>156900000</v>
      </c>
      <c r="AL86" s="25">
        <f>INDEX('[2]Cross-Section Database'!$C$2:$V$3928,MATCH(AE86,'[2]Cross-Section Database'!$B$2:$B$3928,0),12)</f>
        <v>887600</v>
      </c>
      <c r="AM86" s="105">
        <v>20</v>
      </c>
      <c r="AN86" s="23">
        <v>200</v>
      </c>
      <c r="AO86" s="23">
        <v>440</v>
      </c>
      <c r="AP86" s="23">
        <v>32.5</v>
      </c>
      <c r="AQ86" s="23">
        <v>32.5</v>
      </c>
      <c r="AR86" s="144" t="s">
        <v>5845</v>
      </c>
      <c r="AS86" s="165" t="s">
        <v>6174</v>
      </c>
      <c r="AT86" s="165">
        <v>185</v>
      </c>
      <c r="AU86" s="165">
        <v>22</v>
      </c>
      <c r="AV86" s="165">
        <f t="shared" si="17"/>
        <v>303</v>
      </c>
      <c r="AW86" s="23">
        <v>82.5</v>
      </c>
      <c r="AX86" s="23">
        <v>82.5</v>
      </c>
      <c r="AY86" s="23">
        <v>75</v>
      </c>
      <c r="AZ86" s="23">
        <v>125</v>
      </c>
      <c r="BA86" s="23">
        <v>125</v>
      </c>
      <c r="BB86" s="19" t="s">
        <v>4444</v>
      </c>
      <c r="BC86" s="165" t="s">
        <v>6251</v>
      </c>
      <c r="BD86" s="165" t="s">
        <v>6250</v>
      </c>
      <c r="BE86" s="165">
        <v>6</v>
      </c>
      <c r="BF86" s="165">
        <v>8</v>
      </c>
      <c r="BG86" s="198" t="s">
        <v>5830</v>
      </c>
      <c r="BH86" s="199" t="s">
        <v>5830</v>
      </c>
      <c r="BI86" s="199" t="s">
        <v>5830</v>
      </c>
      <c r="BJ86" s="199" t="s">
        <v>5830</v>
      </c>
      <c r="BK86" s="199" t="s">
        <v>5830</v>
      </c>
      <c r="BL86" s="199" t="s">
        <v>5830</v>
      </c>
      <c r="BM86" s="199" t="s">
        <v>5830</v>
      </c>
      <c r="BN86" s="199" t="s">
        <v>5830</v>
      </c>
      <c r="BO86" s="198" t="s">
        <v>5830</v>
      </c>
      <c r="BP86" s="199" t="s">
        <v>5830</v>
      </c>
      <c r="BQ86" s="199" t="s">
        <v>5830</v>
      </c>
      <c r="BR86" s="199" t="s">
        <v>5830</v>
      </c>
      <c r="BS86" s="199" t="s">
        <v>5830</v>
      </c>
      <c r="BT86" s="199" t="s">
        <v>5830</v>
      </c>
      <c r="BU86" s="199" t="s">
        <v>5830</v>
      </c>
      <c r="BV86" s="198" t="s">
        <v>5830</v>
      </c>
      <c r="BW86" s="199" t="s">
        <v>5830</v>
      </c>
      <c r="BX86" s="199" t="s">
        <v>5830</v>
      </c>
      <c r="BY86" s="199" t="s">
        <v>5830</v>
      </c>
      <c r="BZ86" s="199" t="s">
        <v>5830</v>
      </c>
      <c r="CA86" s="221" t="s">
        <v>5830</v>
      </c>
      <c r="CB86" s="148" t="s">
        <v>5703</v>
      </c>
      <c r="CC86" s="85">
        <v>275</v>
      </c>
      <c r="CD86" s="34">
        <v>300</v>
      </c>
      <c r="CE86" s="85">
        <v>410</v>
      </c>
      <c r="CF86" s="34">
        <v>450</v>
      </c>
      <c r="CG86" s="70">
        <v>200000</v>
      </c>
      <c r="CH86" s="148" t="s">
        <v>5703</v>
      </c>
      <c r="CI86" s="85">
        <v>275</v>
      </c>
      <c r="CJ86" s="34">
        <v>300</v>
      </c>
      <c r="CK86" s="85">
        <v>410</v>
      </c>
      <c r="CL86" s="34">
        <v>450</v>
      </c>
      <c r="CM86" s="70">
        <v>200000</v>
      </c>
      <c r="CN86" s="148" t="s">
        <v>5703</v>
      </c>
      <c r="CO86" s="85">
        <v>275</v>
      </c>
      <c r="CP86" s="34">
        <v>300</v>
      </c>
      <c r="CQ86" s="85">
        <v>410</v>
      </c>
      <c r="CR86" s="34">
        <v>450</v>
      </c>
      <c r="CS86" s="70">
        <v>200000</v>
      </c>
      <c r="CT86" s="211" t="s">
        <v>5830</v>
      </c>
      <c r="CU86" s="212" t="s">
        <v>5830</v>
      </c>
      <c r="CV86" s="212" t="s">
        <v>5830</v>
      </c>
      <c r="CW86" s="213" t="s">
        <v>5830</v>
      </c>
      <c r="CX86" s="211" t="s">
        <v>5830</v>
      </c>
      <c r="CY86" s="212" t="s">
        <v>5830</v>
      </c>
      <c r="CZ86" s="213" t="s">
        <v>5830</v>
      </c>
      <c r="DA86" s="285" t="s">
        <v>5830</v>
      </c>
      <c r="DB86" s="165" t="s">
        <v>4546</v>
      </c>
      <c r="DC86" s="302">
        <v>660</v>
      </c>
      <c r="DD86" s="34">
        <v>730</v>
      </c>
      <c r="DE86" s="302">
        <v>830</v>
      </c>
      <c r="DF86" s="34">
        <v>940</v>
      </c>
      <c r="DG86" s="77">
        <v>200000</v>
      </c>
      <c r="DH86" s="27" t="s">
        <v>5870</v>
      </c>
      <c r="DI86" s="302" t="s">
        <v>6094</v>
      </c>
      <c r="DJ86" s="296" t="s">
        <v>6130</v>
      </c>
    </row>
    <row r="87" spans="1:114" ht="15.6" customHeight="1">
      <c r="A87" s="18">
        <v>82</v>
      </c>
      <c r="B87" s="313">
        <v>9</v>
      </c>
      <c r="C87" s="313">
        <v>1983</v>
      </c>
      <c r="D87" s="322" t="s">
        <v>4549</v>
      </c>
      <c r="E87" s="324" t="s">
        <v>4903</v>
      </c>
      <c r="F87" s="313">
        <v>14</v>
      </c>
      <c r="G87" s="309" t="s">
        <v>5943</v>
      </c>
      <c r="H87" s="313" t="s">
        <v>5942</v>
      </c>
      <c r="I87" s="453" t="s">
        <v>4550</v>
      </c>
      <c r="J87" s="304" t="s">
        <v>4383</v>
      </c>
      <c r="K87" s="164" t="s">
        <v>5830</v>
      </c>
      <c r="L87" s="304" t="s">
        <v>4584</v>
      </c>
      <c r="M87" s="164" t="s">
        <v>4740</v>
      </c>
      <c r="N87" s="18" t="s">
        <v>4539</v>
      </c>
      <c r="O87" s="164" t="s">
        <v>4444</v>
      </c>
      <c r="P87" s="164" t="s">
        <v>4444</v>
      </c>
      <c r="Q87" s="164" t="s">
        <v>4444</v>
      </c>
      <c r="R87" s="164" t="s">
        <v>5830</v>
      </c>
      <c r="S87" s="164" t="s">
        <v>4444</v>
      </c>
      <c r="T87" s="164" t="s">
        <v>5830</v>
      </c>
      <c r="U87" s="164" t="s">
        <v>4591</v>
      </c>
      <c r="V87" s="18">
        <v>6</v>
      </c>
      <c r="W87" s="232">
        <v>0</v>
      </c>
      <c r="X87" s="143" t="s">
        <v>5830</v>
      </c>
      <c r="Y87" s="201" t="s">
        <v>5830</v>
      </c>
      <c r="Z87" s="202" t="s">
        <v>5830</v>
      </c>
      <c r="AA87" s="202" t="s">
        <v>5830</v>
      </c>
      <c r="AB87" s="202" t="s">
        <v>5830</v>
      </c>
      <c r="AC87" s="202" t="s">
        <v>5830</v>
      </c>
      <c r="AD87" s="202" t="s">
        <v>5830</v>
      </c>
      <c r="AE87" s="304" t="s">
        <v>4843</v>
      </c>
      <c r="AF87" s="21">
        <f>16*25.4</f>
        <v>406.4</v>
      </c>
      <c r="AG87" s="21">
        <f>6*25.4</f>
        <v>152.39999999999998</v>
      </c>
      <c r="AH87" s="21">
        <f>0.25*25.4</f>
        <v>6.35</v>
      </c>
      <c r="AI87" s="21">
        <f>0.25*25.4</f>
        <v>6.35</v>
      </c>
      <c r="AJ87" s="21">
        <f>287*25.4/2</f>
        <v>3644.8999999999996</v>
      </c>
      <c r="AK87" s="21">
        <f t="shared" ref="AK87:AK108" si="18">AG87*AF87^3/12-(AG87-AI87)*(AF87-2*AH87)^3/12</f>
        <v>109736597.1258291</v>
      </c>
      <c r="AL87" s="18">
        <v>638018</v>
      </c>
      <c r="AM87" s="21">
        <f>0.505*25.4</f>
        <v>12.827</v>
      </c>
      <c r="AN87" s="21">
        <f t="shared" ref="AN87:AN108" si="19">AG87</f>
        <v>152.39999999999998</v>
      </c>
      <c r="AO87" s="21">
        <f t="shared" ref="AO87:AO108" si="20">AF87</f>
        <v>406.4</v>
      </c>
      <c r="AP87" s="164">
        <v>0</v>
      </c>
      <c r="AQ87" s="164">
        <v>0</v>
      </c>
      <c r="AR87" s="304" t="s">
        <v>5845</v>
      </c>
      <c r="AS87" s="163" t="s">
        <v>6174</v>
      </c>
      <c r="AT87" s="163" t="s">
        <v>6174</v>
      </c>
      <c r="AU87" s="21">
        <f>3/4*25.4</f>
        <v>19.049999999999997</v>
      </c>
      <c r="AV87" s="164">
        <v>241</v>
      </c>
      <c r="AW87" s="21">
        <f>1.5*25.4+AH87</f>
        <v>44.449999999999996</v>
      </c>
      <c r="AX87" s="21">
        <f>1.5*25.4+AH87</f>
        <v>44.449999999999996</v>
      </c>
      <c r="AY87" s="21">
        <v>0</v>
      </c>
      <c r="AZ87" s="21">
        <f>3.5*25.4</f>
        <v>88.899999999999991</v>
      </c>
      <c r="BA87" s="21">
        <f t="shared" ref="BA87:BA108" si="21">AO87-AP87-AQ87-AW87-AX87-AY87</f>
        <v>317.5</v>
      </c>
      <c r="BB87" s="164" t="s">
        <v>4502</v>
      </c>
      <c r="BC87" s="164" t="s">
        <v>6250</v>
      </c>
      <c r="BD87" s="164" t="s">
        <v>6250</v>
      </c>
      <c r="BE87" s="164">
        <v>2</v>
      </c>
      <c r="BF87" s="164">
        <v>4</v>
      </c>
      <c r="BG87" s="203" t="s">
        <v>5830</v>
      </c>
      <c r="BH87" s="204" t="s">
        <v>5830</v>
      </c>
      <c r="BI87" s="204" t="s">
        <v>5830</v>
      </c>
      <c r="BJ87" s="204" t="s">
        <v>5830</v>
      </c>
      <c r="BK87" s="204" t="s">
        <v>5830</v>
      </c>
      <c r="BL87" s="204" t="s">
        <v>5830</v>
      </c>
      <c r="BM87" s="204" t="s">
        <v>5830</v>
      </c>
      <c r="BN87" s="204" t="s">
        <v>5830</v>
      </c>
      <c r="BO87" s="203" t="s">
        <v>5830</v>
      </c>
      <c r="BP87" s="204" t="s">
        <v>5830</v>
      </c>
      <c r="BQ87" s="204" t="s">
        <v>5830</v>
      </c>
      <c r="BR87" s="204" t="s">
        <v>5830</v>
      </c>
      <c r="BS87" s="204" t="s">
        <v>5830</v>
      </c>
      <c r="BT87" s="204" t="s">
        <v>5830</v>
      </c>
      <c r="BU87" s="219" t="s">
        <v>5830</v>
      </c>
      <c r="BV87" s="204" t="s">
        <v>5830</v>
      </c>
      <c r="BW87" s="204" t="s">
        <v>5830</v>
      </c>
      <c r="BX87" s="204" t="s">
        <v>5830</v>
      </c>
      <c r="BY87" s="204" t="s">
        <v>5830</v>
      </c>
      <c r="BZ87" s="204" t="s">
        <v>5830</v>
      </c>
      <c r="CA87" s="219" t="s">
        <v>5830</v>
      </c>
      <c r="CB87" s="204" t="s">
        <v>5830</v>
      </c>
      <c r="CC87" s="204" t="s">
        <v>5830</v>
      </c>
      <c r="CD87" s="204" t="s">
        <v>5830</v>
      </c>
      <c r="CE87" s="204" t="s">
        <v>5830</v>
      </c>
      <c r="CF87" s="204" t="s">
        <v>5830</v>
      </c>
      <c r="CG87" s="210" t="s">
        <v>5830</v>
      </c>
      <c r="CH87" s="304" t="s">
        <v>4568</v>
      </c>
      <c r="CI87" s="164">
        <v>345</v>
      </c>
      <c r="CJ87" s="32">
        <v>420</v>
      </c>
      <c r="CK87" s="60">
        <v>450</v>
      </c>
      <c r="CL87" s="32">
        <v>630</v>
      </c>
      <c r="CM87" s="67">
        <v>200000</v>
      </c>
      <c r="CN87" s="164" t="s">
        <v>4568</v>
      </c>
      <c r="CO87" s="60">
        <v>345</v>
      </c>
      <c r="CP87" s="60">
        <v>382</v>
      </c>
      <c r="CQ87" s="60">
        <v>450</v>
      </c>
      <c r="CR87" s="32">
        <v>630</v>
      </c>
      <c r="CS87" s="61">
        <v>200000</v>
      </c>
      <c r="CT87" s="208" t="s">
        <v>5830</v>
      </c>
      <c r="CU87" s="209" t="s">
        <v>5830</v>
      </c>
      <c r="CV87" s="209" t="s">
        <v>5830</v>
      </c>
      <c r="CW87" s="210" t="s">
        <v>5830</v>
      </c>
      <c r="CX87" s="208" t="s">
        <v>5830</v>
      </c>
      <c r="CY87" s="209" t="s">
        <v>5830</v>
      </c>
      <c r="CZ87" s="210" t="s">
        <v>5830</v>
      </c>
      <c r="DA87" s="284" t="s">
        <v>5830</v>
      </c>
      <c r="DB87" s="164" t="s">
        <v>4446</v>
      </c>
      <c r="DC87" s="164">
        <v>640</v>
      </c>
      <c r="DD87" s="32">
        <v>730</v>
      </c>
      <c r="DE87" s="164">
        <v>800</v>
      </c>
      <c r="DF87" s="32">
        <v>940</v>
      </c>
      <c r="DG87" s="61">
        <v>200000</v>
      </c>
      <c r="DH87" s="154" t="s">
        <v>5874</v>
      </c>
      <c r="DI87" s="164" t="s">
        <v>4464</v>
      </c>
      <c r="DJ87" s="295" t="s">
        <v>4598</v>
      </c>
    </row>
    <row r="88" spans="1:114">
      <c r="A88" s="18">
        <v>83</v>
      </c>
      <c r="B88" s="314"/>
      <c r="C88" s="314"/>
      <c r="D88" s="323"/>
      <c r="E88" s="325"/>
      <c r="F88" s="314"/>
      <c r="G88" s="310"/>
      <c r="H88" s="314"/>
      <c r="I88" s="453" t="s">
        <v>4551</v>
      </c>
      <c r="J88" s="304" t="s">
        <v>4383</v>
      </c>
      <c r="K88" s="164" t="s">
        <v>5830</v>
      </c>
      <c r="L88" s="304" t="s">
        <v>4584</v>
      </c>
      <c r="M88" s="164" t="s">
        <v>4740</v>
      </c>
      <c r="N88" s="18" t="s">
        <v>4539</v>
      </c>
      <c r="O88" s="164" t="s">
        <v>4444</v>
      </c>
      <c r="P88" s="164" t="s">
        <v>4444</v>
      </c>
      <c r="Q88" s="164" t="s">
        <v>4444</v>
      </c>
      <c r="R88" s="164" t="s">
        <v>5830</v>
      </c>
      <c r="S88" s="164" t="s">
        <v>4444</v>
      </c>
      <c r="T88" s="164" t="s">
        <v>5830</v>
      </c>
      <c r="U88" s="164" t="s">
        <v>4591</v>
      </c>
      <c r="V88" s="18">
        <v>6</v>
      </c>
      <c r="W88" s="232">
        <v>0</v>
      </c>
      <c r="X88" s="143" t="s">
        <v>5830</v>
      </c>
      <c r="Y88" s="203" t="s">
        <v>5830</v>
      </c>
      <c r="Z88" s="204" t="s">
        <v>5830</v>
      </c>
      <c r="AA88" s="204" t="s">
        <v>5830</v>
      </c>
      <c r="AB88" s="204" t="s">
        <v>5830</v>
      </c>
      <c r="AC88" s="204" t="s">
        <v>5830</v>
      </c>
      <c r="AD88" s="204" t="s">
        <v>5830</v>
      </c>
      <c r="AE88" s="304" t="s">
        <v>4843</v>
      </c>
      <c r="AF88" s="21">
        <f t="shared" ref="AF88:AF100" si="22">16*25.4</f>
        <v>406.4</v>
      </c>
      <c r="AG88" s="21">
        <f t="shared" ref="AG88:AG100" si="23">6*25.4</f>
        <v>152.39999999999998</v>
      </c>
      <c r="AH88" s="21">
        <f t="shared" ref="AH88:AI100" si="24">0.25*25.4</f>
        <v>6.35</v>
      </c>
      <c r="AI88" s="21">
        <f t="shared" si="24"/>
        <v>6.35</v>
      </c>
      <c r="AJ88" s="21">
        <f>287*25.4/2</f>
        <v>3644.8999999999996</v>
      </c>
      <c r="AK88" s="21">
        <f t="shared" si="18"/>
        <v>109736597.1258291</v>
      </c>
      <c r="AL88" s="18">
        <v>638018</v>
      </c>
      <c r="AM88" s="21">
        <f>0.383*25.4</f>
        <v>9.7281999999999993</v>
      </c>
      <c r="AN88" s="21">
        <f t="shared" si="19"/>
        <v>152.39999999999998</v>
      </c>
      <c r="AO88" s="21">
        <f t="shared" si="20"/>
        <v>406.4</v>
      </c>
      <c r="AP88" s="164">
        <v>0</v>
      </c>
      <c r="AQ88" s="164">
        <v>0</v>
      </c>
      <c r="AR88" s="304" t="s">
        <v>5845</v>
      </c>
      <c r="AS88" s="164" t="s">
        <v>6174</v>
      </c>
      <c r="AT88" s="164" t="s">
        <v>6174</v>
      </c>
      <c r="AU88" s="21">
        <f>3/4*25.4</f>
        <v>19.049999999999997</v>
      </c>
      <c r="AV88" s="164">
        <v>241</v>
      </c>
      <c r="AW88" s="21">
        <f>1.5*25.4+AH88</f>
        <v>44.449999999999996</v>
      </c>
      <c r="AX88" s="21">
        <f>1.5*25.4+AH88</f>
        <v>44.449999999999996</v>
      </c>
      <c r="AY88" s="21">
        <v>0</v>
      </c>
      <c r="AZ88" s="21">
        <f>3.5*25.4</f>
        <v>88.899999999999991</v>
      </c>
      <c r="BA88" s="21">
        <f t="shared" si="21"/>
        <v>317.5</v>
      </c>
      <c r="BB88" s="164" t="s">
        <v>4502</v>
      </c>
      <c r="BC88" s="164" t="s">
        <v>6250</v>
      </c>
      <c r="BD88" s="164" t="s">
        <v>6250</v>
      </c>
      <c r="BE88" s="164">
        <v>2</v>
      </c>
      <c r="BF88" s="164">
        <v>4</v>
      </c>
      <c r="BG88" s="203" t="s">
        <v>5830</v>
      </c>
      <c r="BH88" s="204" t="s">
        <v>5830</v>
      </c>
      <c r="BI88" s="204" t="s">
        <v>5830</v>
      </c>
      <c r="BJ88" s="204" t="s">
        <v>5830</v>
      </c>
      <c r="BK88" s="204" t="s">
        <v>5830</v>
      </c>
      <c r="BL88" s="204" t="s">
        <v>5830</v>
      </c>
      <c r="BM88" s="204" t="s">
        <v>5830</v>
      </c>
      <c r="BN88" s="204" t="s">
        <v>5830</v>
      </c>
      <c r="BO88" s="203" t="s">
        <v>5830</v>
      </c>
      <c r="BP88" s="204" t="s">
        <v>5830</v>
      </c>
      <c r="BQ88" s="204" t="s">
        <v>5830</v>
      </c>
      <c r="BR88" s="204" t="s">
        <v>5830</v>
      </c>
      <c r="BS88" s="204" t="s">
        <v>5830</v>
      </c>
      <c r="BT88" s="204" t="s">
        <v>5830</v>
      </c>
      <c r="BU88" s="219" t="s">
        <v>5830</v>
      </c>
      <c r="BV88" s="204" t="s">
        <v>5830</v>
      </c>
      <c r="BW88" s="204" t="s">
        <v>5830</v>
      </c>
      <c r="BX88" s="204" t="s">
        <v>5830</v>
      </c>
      <c r="BY88" s="204" t="s">
        <v>5830</v>
      </c>
      <c r="BZ88" s="204" t="s">
        <v>5830</v>
      </c>
      <c r="CA88" s="219" t="s">
        <v>5830</v>
      </c>
      <c r="CB88" s="204" t="s">
        <v>5830</v>
      </c>
      <c r="CC88" s="204" t="s">
        <v>5830</v>
      </c>
      <c r="CD88" s="204" t="s">
        <v>5830</v>
      </c>
      <c r="CE88" s="204" t="s">
        <v>5830</v>
      </c>
      <c r="CF88" s="204" t="s">
        <v>5830</v>
      </c>
      <c r="CG88" s="210" t="s">
        <v>5830</v>
      </c>
      <c r="CH88" s="304" t="s">
        <v>4568</v>
      </c>
      <c r="CI88" s="164">
        <v>345</v>
      </c>
      <c r="CJ88" s="32">
        <v>420</v>
      </c>
      <c r="CK88" s="60">
        <v>450</v>
      </c>
      <c r="CL88" s="32">
        <v>630</v>
      </c>
      <c r="CM88" s="67">
        <v>200000</v>
      </c>
      <c r="CN88" s="164" t="s">
        <v>4568</v>
      </c>
      <c r="CO88" s="60">
        <v>345</v>
      </c>
      <c r="CP88" s="60">
        <v>410</v>
      </c>
      <c r="CQ88" s="60">
        <v>450</v>
      </c>
      <c r="CR88" s="32">
        <v>630</v>
      </c>
      <c r="CS88" s="61">
        <v>200000</v>
      </c>
      <c r="CT88" s="208" t="s">
        <v>5830</v>
      </c>
      <c r="CU88" s="209" t="s">
        <v>5830</v>
      </c>
      <c r="CV88" s="209" t="s">
        <v>5830</v>
      </c>
      <c r="CW88" s="210" t="s">
        <v>5830</v>
      </c>
      <c r="CX88" s="208" t="s">
        <v>5830</v>
      </c>
      <c r="CY88" s="209" t="s">
        <v>5830</v>
      </c>
      <c r="CZ88" s="210" t="s">
        <v>5830</v>
      </c>
      <c r="DA88" s="284" t="s">
        <v>5830</v>
      </c>
      <c r="DB88" s="164" t="s">
        <v>4446</v>
      </c>
      <c r="DC88" s="164">
        <v>640</v>
      </c>
      <c r="DD88" s="32">
        <v>730</v>
      </c>
      <c r="DE88" s="164">
        <v>800</v>
      </c>
      <c r="DF88" s="32">
        <v>940</v>
      </c>
      <c r="DG88" s="61">
        <v>200000</v>
      </c>
      <c r="DH88" s="154" t="s">
        <v>5874</v>
      </c>
      <c r="DI88" s="164" t="s">
        <v>4464</v>
      </c>
      <c r="DJ88" s="295" t="s">
        <v>4598</v>
      </c>
    </row>
    <row r="89" spans="1:114">
      <c r="A89" s="18">
        <v>84</v>
      </c>
      <c r="B89" s="314"/>
      <c r="C89" s="314"/>
      <c r="D89" s="323"/>
      <c r="E89" s="325"/>
      <c r="F89" s="314"/>
      <c r="G89" s="310"/>
      <c r="H89" s="314"/>
      <c r="I89" s="453" t="s">
        <v>4552</v>
      </c>
      <c r="J89" s="304" t="s">
        <v>4383</v>
      </c>
      <c r="K89" s="164" t="s">
        <v>5830</v>
      </c>
      <c r="L89" s="304" t="s">
        <v>4584</v>
      </c>
      <c r="M89" s="164" t="s">
        <v>4740</v>
      </c>
      <c r="N89" s="18" t="s">
        <v>4539</v>
      </c>
      <c r="O89" s="164" t="s">
        <v>4444</v>
      </c>
      <c r="P89" s="164" t="s">
        <v>4444</v>
      </c>
      <c r="Q89" s="164" t="s">
        <v>4444</v>
      </c>
      <c r="R89" s="164" t="s">
        <v>5830</v>
      </c>
      <c r="S89" s="164" t="s">
        <v>4444</v>
      </c>
      <c r="T89" s="164" t="s">
        <v>5830</v>
      </c>
      <c r="U89" s="164" t="s">
        <v>4591</v>
      </c>
      <c r="V89" s="18">
        <v>6</v>
      </c>
      <c r="W89" s="232">
        <v>0</v>
      </c>
      <c r="X89" s="143" t="s">
        <v>5830</v>
      </c>
      <c r="Y89" s="203" t="s">
        <v>5830</v>
      </c>
      <c r="Z89" s="204" t="s">
        <v>5830</v>
      </c>
      <c r="AA89" s="204" t="s">
        <v>5830</v>
      </c>
      <c r="AB89" s="204" t="s">
        <v>5830</v>
      </c>
      <c r="AC89" s="204" t="s">
        <v>5830</v>
      </c>
      <c r="AD89" s="204" t="s">
        <v>5830</v>
      </c>
      <c r="AE89" s="304" t="s">
        <v>4843</v>
      </c>
      <c r="AF89" s="21">
        <f t="shared" si="22"/>
        <v>406.4</v>
      </c>
      <c r="AG89" s="21">
        <f t="shared" si="23"/>
        <v>152.39999999999998</v>
      </c>
      <c r="AH89" s="21">
        <f t="shared" si="24"/>
        <v>6.35</v>
      </c>
      <c r="AI89" s="21">
        <f t="shared" si="24"/>
        <v>6.35</v>
      </c>
      <c r="AJ89" s="21">
        <f>287*25.4/2</f>
        <v>3644.8999999999996</v>
      </c>
      <c r="AK89" s="21">
        <f t="shared" si="18"/>
        <v>109736597.1258291</v>
      </c>
      <c r="AL89" s="18">
        <v>638018</v>
      </c>
      <c r="AM89" s="21">
        <f>0.508*25.4</f>
        <v>12.9032</v>
      </c>
      <c r="AN89" s="21">
        <f t="shared" si="19"/>
        <v>152.39999999999998</v>
      </c>
      <c r="AO89" s="21">
        <f t="shared" si="20"/>
        <v>406.4</v>
      </c>
      <c r="AP89" s="164">
        <v>0</v>
      </c>
      <c r="AQ89" s="164">
        <v>0</v>
      </c>
      <c r="AR89" s="304" t="s">
        <v>5845</v>
      </c>
      <c r="AS89" s="164" t="s">
        <v>6174</v>
      </c>
      <c r="AT89" s="164" t="s">
        <v>6174</v>
      </c>
      <c r="AU89" s="21">
        <f>5/8*25.4</f>
        <v>15.875</v>
      </c>
      <c r="AV89" s="164">
        <v>165</v>
      </c>
      <c r="AW89" s="21">
        <f>1.875*25.4+AH89</f>
        <v>53.975000000000001</v>
      </c>
      <c r="AX89" s="21">
        <f>1.875*25.4+AH89</f>
        <v>53.975000000000001</v>
      </c>
      <c r="AY89" s="21">
        <v>0</v>
      </c>
      <c r="AZ89" s="21">
        <f>3.75*25.4</f>
        <v>95.25</v>
      </c>
      <c r="BA89" s="21">
        <f t="shared" si="21"/>
        <v>298.44999999999993</v>
      </c>
      <c r="BB89" s="164" t="s">
        <v>4502</v>
      </c>
      <c r="BC89" s="164" t="s">
        <v>6250</v>
      </c>
      <c r="BD89" s="164" t="s">
        <v>6250</v>
      </c>
      <c r="BE89" s="164">
        <v>2</v>
      </c>
      <c r="BF89" s="164">
        <v>4</v>
      </c>
      <c r="BG89" s="203" t="s">
        <v>5830</v>
      </c>
      <c r="BH89" s="204" t="s">
        <v>5830</v>
      </c>
      <c r="BI89" s="204" t="s">
        <v>5830</v>
      </c>
      <c r="BJ89" s="204" t="s">
        <v>5830</v>
      </c>
      <c r="BK89" s="204" t="s">
        <v>5830</v>
      </c>
      <c r="BL89" s="204" t="s">
        <v>5830</v>
      </c>
      <c r="BM89" s="204" t="s">
        <v>5830</v>
      </c>
      <c r="BN89" s="204" t="s">
        <v>5830</v>
      </c>
      <c r="BO89" s="203" t="s">
        <v>5830</v>
      </c>
      <c r="BP89" s="204" t="s">
        <v>5830</v>
      </c>
      <c r="BQ89" s="204" t="s">
        <v>5830</v>
      </c>
      <c r="BR89" s="204" t="s">
        <v>5830</v>
      </c>
      <c r="BS89" s="204" t="s">
        <v>5830</v>
      </c>
      <c r="BT89" s="204" t="s">
        <v>5830</v>
      </c>
      <c r="BU89" s="219" t="s">
        <v>5830</v>
      </c>
      <c r="BV89" s="204" t="s">
        <v>5830</v>
      </c>
      <c r="BW89" s="204" t="s">
        <v>5830</v>
      </c>
      <c r="BX89" s="204" t="s">
        <v>5830</v>
      </c>
      <c r="BY89" s="204" t="s">
        <v>5830</v>
      </c>
      <c r="BZ89" s="204" t="s">
        <v>5830</v>
      </c>
      <c r="CA89" s="219" t="s">
        <v>5830</v>
      </c>
      <c r="CB89" s="204" t="s">
        <v>5830</v>
      </c>
      <c r="CC89" s="204" t="s">
        <v>5830</v>
      </c>
      <c r="CD89" s="204" t="s">
        <v>5830</v>
      </c>
      <c r="CE89" s="204" t="s">
        <v>5830</v>
      </c>
      <c r="CF89" s="204" t="s">
        <v>5830</v>
      </c>
      <c r="CG89" s="210" t="s">
        <v>5830</v>
      </c>
      <c r="CH89" s="304" t="s">
        <v>4568</v>
      </c>
      <c r="CI89" s="164">
        <v>345</v>
      </c>
      <c r="CJ89" s="32">
        <v>420</v>
      </c>
      <c r="CK89" s="60">
        <v>450</v>
      </c>
      <c r="CL89" s="32">
        <v>630</v>
      </c>
      <c r="CM89" s="67">
        <v>200000</v>
      </c>
      <c r="CN89" s="164" t="s">
        <v>4568</v>
      </c>
      <c r="CO89" s="60">
        <v>345</v>
      </c>
      <c r="CP89" s="60">
        <v>372</v>
      </c>
      <c r="CQ89" s="60">
        <v>450</v>
      </c>
      <c r="CR89" s="32">
        <v>630</v>
      </c>
      <c r="CS89" s="61">
        <v>200000</v>
      </c>
      <c r="CT89" s="208" t="s">
        <v>5830</v>
      </c>
      <c r="CU89" s="209" t="s">
        <v>5830</v>
      </c>
      <c r="CV89" s="209" t="s">
        <v>5830</v>
      </c>
      <c r="CW89" s="210" t="s">
        <v>5830</v>
      </c>
      <c r="CX89" s="208" t="s">
        <v>5830</v>
      </c>
      <c r="CY89" s="209" t="s">
        <v>5830</v>
      </c>
      <c r="CZ89" s="210" t="s">
        <v>5830</v>
      </c>
      <c r="DA89" s="284" t="s">
        <v>5830</v>
      </c>
      <c r="DB89" s="164" t="s">
        <v>4446</v>
      </c>
      <c r="DC89" s="164">
        <v>640</v>
      </c>
      <c r="DD89" s="32">
        <v>730</v>
      </c>
      <c r="DE89" s="164">
        <v>800</v>
      </c>
      <c r="DF89" s="32">
        <v>940</v>
      </c>
      <c r="DG89" s="61">
        <v>200000</v>
      </c>
      <c r="DH89" s="154" t="s">
        <v>5874</v>
      </c>
      <c r="DI89" s="164" t="s">
        <v>4464</v>
      </c>
      <c r="DJ89" s="295" t="s">
        <v>4598</v>
      </c>
    </row>
    <row r="90" spans="1:114">
      <c r="A90" s="18">
        <v>85</v>
      </c>
      <c r="B90" s="314"/>
      <c r="C90" s="314"/>
      <c r="D90" s="323"/>
      <c r="E90" s="325"/>
      <c r="F90" s="314"/>
      <c r="G90" s="310"/>
      <c r="H90" s="314"/>
      <c r="I90" s="453" t="s">
        <v>4553</v>
      </c>
      <c r="J90" s="304" t="s">
        <v>4383</v>
      </c>
      <c r="K90" s="164" t="s">
        <v>5830</v>
      </c>
      <c r="L90" s="304" t="s">
        <v>4584</v>
      </c>
      <c r="M90" s="164" t="s">
        <v>4740</v>
      </c>
      <c r="N90" s="18" t="s">
        <v>4539</v>
      </c>
      <c r="O90" s="164" t="s">
        <v>4444</v>
      </c>
      <c r="P90" s="164" t="s">
        <v>4444</v>
      </c>
      <c r="Q90" s="164" t="s">
        <v>4444</v>
      </c>
      <c r="R90" s="164" t="s">
        <v>5830</v>
      </c>
      <c r="S90" s="164" t="s">
        <v>4444</v>
      </c>
      <c r="T90" s="164" t="s">
        <v>5830</v>
      </c>
      <c r="U90" s="164" t="s">
        <v>4591</v>
      </c>
      <c r="V90" s="18">
        <v>6</v>
      </c>
      <c r="W90" s="232">
        <v>0</v>
      </c>
      <c r="X90" s="143" t="s">
        <v>5830</v>
      </c>
      <c r="Y90" s="203" t="s">
        <v>5830</v>
      </c>
      <c r="Z90" s="204" t="s">
        <v>5830</v>
      </c>
      <c r="AA90" s="204" t="s">
        <v>5830</v>
      </c>
      <c r="AB90" s="204" t="s">
        <v>5830</v>
      </c>
      <c r="AC90" s="204" t="s">
        <v>5830</v>
      </c>
      <c r="AD90" s="204" t="s">
        <v>5830</v>
      </c>
      <c r="AE90" s="304" t="s">
        <v>4843</v>
      </c>
      <c r="AF90" s="21">
        <f t="shared" si="22"/>
        <v>406.4</v>
      </c>
      <c r="AG90" s="21">
        <f t="shared" si="23"/>
        <v>152.39999999999998</v>
      </c>
      <c r="AH90" s="21">
        <f t="shared" si="24"/>
        <v>6.35</v>
      </c>
      <c r="AI90" s="21">
        <f t="shared" si="24"/>
        <v>6.35</v>
      </c>
      <c r="AJ90" s="21">
        <f>287*25.4/2</f>
        <v>3644.8999999999996</v>
      </c>
      <c r="AK90" s="21">
        <f t="shared" si="18"/>
        <v>109736597.1258291</v>
      </c>
      <c r="AL90" s="18">
        <v>638018</v>
      </c>
      <c r="AM90" s="21">
        <f>0.385*25.4</f>
        <v>9.7789999999999999</v>
      </c>
      <c r="AN90" s="21">
        <f t="shared" si="19"/>
        <v>152.39999999999998</v>
      </c>
      <c r="AO90" s="21">
        <f t="shared" si="20"/>
        <v>406.4</v>
      </c>
      <c r="AP90" s="164">
        <v>0</v>
      </c>
      <c r="AQ90" s="164">
        <v>0</v>
      </c>
      <c r="AR90" s="304" t="s">
        <v>5845</v>
      </c>
      <c r="AS90" s="164" t="s">
        <v>6174</v>
      </c>
      <c r="AT90" s="164" t="s">
        <v>6174</v>
      </c>
      <c r="AU90" s="21">
        <f>5/8*25.4</f>
        <v>15.875</v>
      </c>
      <c r="AV90" s="164">
        <v>165</v>
      </c>
      <c r="AW90" s="21">
        <f>1.375*25.4+AH90</f>
        <v>41.274999999999999</v>
      </c>
      <c r="AX90" s="21">
        <f>1.375*25.4+AH90</f>
        <v>41.274999999999999</v>
      </c>
      <c r="AY90" s="21">
        <v>0</v>
      </c>
      <c r="AZ90" s="21">
        <f>2.75*25.4</f>
        <v>69.849999999999994</v>
      </c>
      <c r="BA90" s="21">
        <f t="shared" si="21"/>
        <v>323.85000000000002</v>
      </c>
      <c r="BB90" s="164" t="s">
        <v>4502</v>
      </c>
      <c r="BC90" s="164" t="s">
        <v>6250</v>
      </c>
      <c r="BD90" s="164" t="s">
        <v>6250</v>
      </c>
      <c r="BE90" s="164">
        <v>2</v>
      </c>
      <c r="BF90" s="164">
        <v>4</v>
      </c>
      <c r="BG90" s="203" t="s">
        <v>5830</v>
      </c>
      <c r="BH90" s="204" t="s">
        <v>5830</v>
      </c>
      <c r="BI90" s="204" t="s">
        <v>5830</v>
      </c>
      <c r="BJ90" s="204" t="s">
        <v>5830</v>
      </c>
      <c r="BK90" s="204" t="s">
        <v>5830</v>
      </c>
      <c r="BL90" s="204" t="s">
        <v>5830</v>
      </c>
      <c r="BM90" s="204" t="s">
        <v>5830</v>
      </c>
      <c r="BN90" s="204" t="s">
        <v>5830</v>
      </c>
      <c r="BO90" s="203" t="s">
        <v>5830</v>
      </c>
      <c r="BP90" s="204" t="s">
        <v>5830</v>
      </c>
      <c r="BQ90" s="204" t="s">
        <v>5830</v>
      </c>
      <c r="BR90" s="204" t="s">
        <v>5830</v>
      </c>
      <c r="BS90" s="204" t="s">
        <v>5830</v>
      </c>
      <c r="BT90" s="204" t="s">
        <v>5830</v>
      </c>
      <c r="BU90" s="219" t="s">
        <v>5830</v>
      </c>
      <c r="BV90" s="204" t="s">
        <v>5830</v>
      </c>
      <c r="BW90" s="204" t="s">
        <v>5830</v>
      </c>
      <c r="BX90" s="204" t="s">
        <v>5830</v>
      </c>
      <c r="BY90" s="204" t="s">
        <v>5830</v>
      </c>
      <c r="BZ90" s="204" t="s">
        <v>5830</v>
      </c>
      <c r="CA90" s="219" t="s">
        <v>5830</v>
      </c>
      <c r="CB90" s="204" t="s">
        <v>5830</v>
      </c>
      <c r="CC90" s="204" t="s">
        <v>5830</v>
      </c>
      <c r="CD90" s="204" t="s">
        <v>5830</v>
      </c>
      <c r="CE90" s="204" t="s">
        <v>5830</v>
      </c>
      <c r="CF90" s="204" t="s">
        <v>5830</v>
      </c>
      <c r="CG90" s="210" t="s">
        <v>5830</v>
      </c>
      <c r="CH90" s="304" t="s">
        <v>4568</v>
      </c>
      <c r="CI90" s="164">
        <v>345</v>
      </c>
      <c r="CJ90" s="32">
        <v>420</v>
      </c>
      <c r="CK90" s="60">
        <v>450</v>
      </c>
      <c r="CL90" s="32">
        <v>630</v>
      </c>
      <c r="CM90" s="67">
        <v>200000</v>
      </c>
      <c r="CN90" s="164" t="s">
        <v>4568</v>
      </c>
      <c r="CO90" s="60">
        <v>345</v>
      </c>
      <c r="CP90" s="60">
        <v>393</v>
      </c>
      <c r="CQ90" s="60">
        <v>450</v>
      </c>
      <c r="CR90" s="32">
        <v>630</v>
      </c>
      <c r="CS90" s="61">
        <v>200000</v>
      </c>
      <c r="CT90" s="208" t="s">
        <v>5830</v>
      </c>
      <c r="CU90" s="209" t="s">
        <v>5830</v>
      </c>
      <c r="CV90" s="209" t="s">
        <v>5830</v>
      </c>
      <c r="CW90" s="210" t="s">
        <v>5830</v>
      </c>
      <c r="CX90" s="208" t="s">
        <v>5830</v>
      </c>
      <c r="CY90" s="209" t="s">
        <v>5830</v>
      </c>
      <c r="CZ90" s="210" t="s">
        <v>5830</v>
      </c>
      <c r="DA90" s="284" t="s">
        <v>5830</v>
      </c>
      <c r="DB90" s="164" t="s">
        <v>4446</v>
      </c>
      <c r="DC90" s="164">
        <v>640</v>
      </c>
      <c r="DD90" s="32">
        <v>730</v>
      </c>
      <c r="DE90" s="164">
        <v>800</v>
      </c>
      <c r="DF90" s="32">
        <v>940</v>
      </c>
      <c r="DG90" s="61">
        <v>200000</v>
      </c>
      <c r="DH90" s="154" t="s">
        <v>5874</v>
      </c>
      <c r="DI90" s="164" t="s">
        <v>4464</v>
      </c>
      <c r="DJ90" s="295" t="s">
        <v>4598</v>
      </c>
    </row>
    <row r="91" spans="1:114">
      <c r="A91" s="18">
        <v>86</v>
      </c>
      <c r="B91" s="314"/>
      <c r="C91" s="314"/>
      <c r="D91" s="323"/>
      <c r="E91" s="325"/>
      <c r="F91" s="314"/>
      <c r="G91" s="310"/>
      <c r="H91" s="314"/>
      <c r="I91" s="453" t="s">
        <v>4554</v>
      </c>
      <c r="J91" s="304" t="s">
        <v>4383</v>
      </c>
      <c r="K91" s="164" t="s">
        <v>5830</v>
      </c>
      <c r="L91" s="304" t="s">
        <v>4584</v>
      </c>
      <c r="M91" s="164" t="s">
        <v>4740</v>
      </c>
      <c r="N91" s="18" t="s">
        <v>4539</v>
      </c>
      <c r="O91" s="164" t="s">
        <v>4444</v>
      </c>
      <c r="P91" s="164" t="s">
        <v>4444</v>
      </c>
      <c r="Q91" s="164" t="s">
        <v>4444</v>
      </c>
      <c r="R91" s="164" t="s">
        <v>5830</v>
      </c>
      <c r="S91" s="164" t="s">
        <v>4444</v>
      </c>
      <c r="T91" s="164" t="s">
        <v>5830</v>
      </c>
      <c r="U91" s="164" t="s">
        <v>4591</v>
      </c>
      <c r="V91" s="18">
        <v>6</v>
      </c>
      <c r="W91" s="232">
        <v>0</v>
      </c>
      <c r="X91" s="143" t="s">
        <v>5830</v>
      </c>
      <c r="Y91" s="203" t="s">
        <v>5830</v>
      </c>
      <c r="Z91" s="204" t="s">
        <v>5830</v>
      </c>
      <c r="AA91" s="204" t="s">
        <v>5830</v>
      </c>
      <c r="AB91" s="204" t="s">
        <v>5830</v>
      </c>
      <c r="AC91" s="204" t="s">
        <v>5830</v>
      </c>
      <c r="AD91" s="204" t="s">
        <v>5830</v>
      </c>
      <c r="AE91" s="304" t="s">
        <v>4846</v>
      </c>
      <c r="AF91" s="21">
        <f>10*25.4</f>
        <v>254</v>
      </c>
      <c r="AG91" s="21">
        <f>5*25.4</f>
        <v>127</v>
      </c>
      <c r="AH91" s="21">
        <f t="shared" si="24"/>
        <v>6.35</v>
      </c>
      <c r="AI91" s="21">
        <f t="shared" si="24"/>
        <v>6.35</v>
      </c>
      <c r="AJ91" s="21">
        <f>288*25.4/2</f>
        <v>3657.6</v>
      </c>
      <c r="AK91" s="21">
        <f t="shared" si="18"/>
        <v>32170136.667662472</v>
      </c>
      <c r="AL91" s="18">
        <v>292150</v>
      </c>
      <c r="AM91" s="21">
        <f>0.384*25.4</f>
        <v>9.7536000000000005</v>
      </c>
      <c r="AN91" s="21">
        <f t="shared" si="19"/>
        <v>127</v>
      </c>
      <c r="AO91" s="21">
        <f t="shared" si="20"/>
        <v>254</v>
      </c>
      <c r="AP91" s="164">
        <v>0</v>
      </c>
      <c r="AQ91" s="164">
        <v>0</v>
      </c>
      <c r="AR91" s="304" t="s">
        <v>5845</v>
      </c>
      <c r="AS91" s="164" t="s">
        <v>6174</v>
      </c>
      <c r="AT91" s="164" t="s">
        <v>6174</v>
      </c>
      <c r="AU91" s="21">
        <f>5/8*25.4</f>
        <v>15.875</v>
      </c>
      <c r="AV91" s="164">
        <v>165</v>
      </c>
      <c r="AW91" s="21">
        <f>1.25*25.4+AH91</f>
        <v>38.1</v>
      </c>
      <c r="AX91" s="21">
        <f>1.25*25.4+AH91</f>
        <v>38.1</v>
      </c>
      <c r="AY91" s="21">
        <v>0</v>
      </c>
      <c r="AZ91" s="21">
        <f>2.25*25.4</f>
        <v>57.15</v>
      </c>
      <c r="BA91" s="21">
        <f t="shared" si="21"/>
        <v>177.8</v>
      </c>
      <c r="BB91" s="164" t="s">
        <v>4502</v>
      </c>
      <c r="BC91" s="164" t="s">
        <v>6250</v>
      </c>
      <c r="BD91" s="164" t="s">
        <v>6250</v>
      </c>
      <c r="BE91" s="164">
        <v>2</v>
      </c>
      <c r="BF91" s="164">
        <v>4</v>
      </c>
      <c r="BG91" s="203" t="s">
        <v>5830</v>
      </c>
      <c r="BH91" s="204" t="s">
        <v>5830</v>
      </c>
      <c r="BI91" s="204" t="s">
        <v>5830</v>
      </c>
      <c r="BJ91" s="204" t="s">
        <v>5830</v>
      </c>
      <c r="BK91" s="204" t="s">
        <v>5830</v>
      </c>
      <c r="BL91" s="204" t="s">
        <v>5830</v>
      </c>
      <c r="BM91" s="204" t="s">
        <v>5830</v>
      </c>
      <c r="BN91" s="204" t="s">
        <v>5830</v>
      </c>
      <c r="BO91" s="203" t="s">
        <v>5830</v>
      </c>
      <c r="BP91" s="204" t="s">
        <v>5830</v>
      </c>
      <c r="BQ91" s="204" t="s">
        <v>5830</v>
      </c>
      <c r="BR91" s="204" t="s">
        <v>5830</v>
      </c>
      <c r="BS91" s="204" t="s">
        <v>5830</v>
      </c>
      <c r="BT91" s="204" t="s">
        <v>5830</v>
      </c>
      <c r="BU91" s="219" t="s">
        <v>5830</v>
      </c>
      <c r="BV91" s="204" t="s">
        <v>5830</v>
      </c>
      <c r="BW91" s="204" t="s">
        <v>5830</v>
      </c>
      <c r="BX91" s="204" t="s">
        <v>5830</v>
      </c>
      <c r="BY91" s="204" t="s">
        <v>5830</v>
      </c>
      <c r="BZ91" s="204" t="s">
        <v>5830</v>
      </c>
      <c r="CA91" s="219" t="s">
        <v>5830</v>
      </c>
      <c r="CB91" s="204" t="s">
        <v>5830</v>
      </c>
      <c r="CC91" s="204" t="s">
        <v>5830</v>
      </c>
      <c r="CD91" s="204" t="s">
        <v>5830</v>
      </c>
      <c r="CE91" s="204" t="s">
        <v>5830</v>
      </c>
      <c r="CF91" s="204" t="s">
        <v>5830</v>
      </c>
      <c r="CG91" s="210" t="s">
        <v>5830</v>
      </c>
      <c r="CH91" s="304" t="s">
        <v>4568</v>
      </c>
      <c r="CI91" s="164">
        <v>345</v>
      </c>
      <c r="CJ91" s="32">
        <v>420</v>
      </c>
      <c r="CK91" s="60">
        <v>450</v>
      </c>
      <c r="CL91" s="32">
        <v>630</v>
      </c>
      <c r="CM91" s="67">
        <v>200000</v>
      </c>
      <c r="CN91" s="164" t="s">
        <v>4568</v>
      </c>
      <c r="CO91" s="60">
        <v>345</v>
      </c>
      <c r="CP91" s="60">
        <v>356</v>
      </c>
      <c r="CQ91" s="60">
        <v>450</v>
      </c>
      <c r="CR91" s="32">
        <v>630</v>
      </c>
      <c r="CS91" s="61">
        <v>200000</v>
      </c>
      <c r="CT91" s="208" t="s">
        <v>5830</v>
      </c>
      <c r="CU91" s="209" t="s">
        <v>5830</v>
      </c>
      <c r="CV91" s="209" t="s">
        <v>5830</v>
      </c>
      <c r="CW91" s="210" t="s">
        <v>5830</v>
      </c>
      <c r="CX91" s="208" t="s">
        <v>5830</v>
      </c>
      <c r="CY91" s="209" t="s">
        <v>5830</v>
      </c>
      <c r="CZ91" s="210" t="s">
        <v>5830</v>
      </c>
      <c r="DA91" s="284" t="s">
        <v>5830</v>
      </c>
      <c r="DB91" s="164" t="s">
        <v>4446</v>
      </c>
      <c r="DC91" s="164">
        <v>640</v>
      </c>
      <c r="DD91" s="32">
        <v>730</v>
      </c>
      <c r="DE91" s="164">
        <v>800</v>
      </c>
      <c r="DF91" s="32">
        <v>940</v>
      </c>
      <c r="DG91" s="61">
        <v>200000</v>
      </c>
      <c r="DH91" s="154" t="s">
        <v>5874</v>
      </c>
      <c r="DI91" s="164" t="s">
        <v>4464</v>
      </c>
      <c r="DJ91" s="295" t="s">
        <v>4598</v>
      </c>
    </row>
    <row r="92" spans="1:114">
      <c r="A92" s="18">
        <v>87</v>
      </c>
      <c r="B92" s="314"/>
      <c r="C92" s="314"/>
      <c r="D92" s="323"/>
      <c r="E92" s="325"/>
      <c r="F92" s="314"/>
      <c r="G92" s="310"/>
      <c r="H92" s="314"/>
      <c r="I92" s="453" t="s">
        <v>4555</v>
      </c>
      <c r="J92" s="304" t="s">
        <v>4383</v>
      </c>
      <c r="K92" s="164" t="s">
        <v>5830</v>
      </c>
      <c r="L92" s="304" t="s">
        <v>4584</v>
      </c>
      <c r="M92" s="164" t="s">
        <v>4740</v>
      </c>
      <c r="N92" s="18" t="s">
        <v>4539</v>
      </c>
      <c r="O92" s="164" t="s">
        <v>4444</v>
      </c>
      <c r="P92" s="164" t="s">
        <v>4444</v>
      </c>
      <c r="Q92" s="164" t="s">
        <v>4444</v>
      </c>
      <c r="R92" s="164" t="s">
        <v>5830</v>
      </c>
      <c r="S92" s="164" t="s">
        <v>4444</v>
      </c>
      <c r="T92" s="164" t="s">
        <v>5830</v>
      </c>
      <c r="U92" s="164" t="s">
        <v>4591</v>
      </c>
      <c r="V92" s="18">
        <v>6</v>
      </c>
      <c r="W92" s="232">
        <v>0</v>
      </c>
      <c r="X92" s="143" t="s">
        <v>5830</v>
      </c>
      <c r="Y92" s="203" t="s">
        <v>5830</v>
      </c>
      <c r="Z92" s="204" t="s">
        <v>5830</v>
      </c>
      <c r="AA92" s="204" t="s">
        <v>5830</v>
      </c>
      <c r="AB92" s="204" t="s">
        <v>5830</v>
      </c>
      <c r="AC92" s="204" t="s">
        <v>5830</v>
      </c>
      <c r="AD92" s="204" t="s">
        <v>5830</v>
      </c>
      <c r="AE92" s="304" t="s">
        <v>4846</v>
      </c>
      <c r="AF92" s="21">
        <f>10*25.4</f>
        <v>254</v>
      </c>
      <c r="AG92" s="21">
        <f>5*25.4</f>
        <v>127</v>
      </c>
      <c r="AH92" s="21">
        <f t="shared" si="24"/>
        <v>6.35</v>
      </c>
      <c r="AI92" s="21">
        <f t="shared" si="24"/>
        <v>6.35</v>
      </c>
      <c r="AJ92" s="21">
        <f>288*25.4/2</f>
        <v>3657.6</v>
      </c>
      <c r="AK92" s="21">
        <f t="shared" si="18"/>
        <v>32170136.667662472</v>
      </c>
      <c r="AL92" s="18">
        <v>292150</v>
      </c>
      <c r="AM92" s="21">
        <f>0.506*25.4</f>
        <v>12.852399999999999</v>
      </c>
      <c r="AN92" s="21">
        <f t="shared" si="19"/>
        <v>127</v>
      </c>
      <c r="AO92" s="21">
        <f t="shared" si="20"/>
        <v>254</v>
      </c>
      <c r="AP92" s="164">
        <v>0</v>
      </c>
      <c r="AQ92" s="164">
        <v>0</v>
      </c>
      <c r="AR92" s="304" t="s">
        <v>5845</v>
      </c>
      <c r="AS92" s="164" t="s">
        <v>6174</v>
      </c>
      <c r="AT92" s="164" t="s">
        <v>6174</v>
      </c>
      <c r="AU92" s="21">
        <f>5/8*25.4</f>
        <v>15.875</v>
      </c>
      <c r="AV92" s="164">
        <v>165</v>
      </c>
      <c r="AW92" s="21">
        <f>1.5*25.4+AH92</f>
        <v>44.449999999999996</v>
      </c>
      <c r="AX92" s="21">
        <f>1.5*25.4+AH92</f>
        <v>44.449999999999996</v>
      </c>
      <c r="AY92" s="21">
        <v>0</v>
      </c>
      <c r="AZ92" s="21">
        <f>3*25.4</f>
        <v>76.199999999999989</v>
      </c>
      <c r="BA92" s="21">
        <f t="shared" si="21"/>
        <v>165.10000000000002</v>
      </c>
      <c r="BB92" s="164" t="s">
        <v>4502</v>
      </c>
      <c r="BC92" s="164" t="s">
        <v>6250</v>
      </c>
      <c r="BD92" s="164" t="s">
        <v>6250</v>
      </c>
      <c r="BE92" s="164">
        <v>2</v>
      </c>
      <c r="BF92" s="164">
        <v>4</v>
      </c>
      <c r="BG92" s="203" t="s">
        <v>5830</v>
      </c>
      <c r="BH92" s="204" t="s">
        <v>5830</v>
      </c>
      <c r="BI92" s="204" t="s">
        <v>5830</v>
      </c>
      <c r="BJ92" s="204" t="s">
        <v>5830</v>
      </c>
      <c r="BK92" s="204" t="s">
        <v>5830</v>
      </c>
      <c r="BL92" s="204" t="s">
        <v>5830</v>
      </c>
      <c r="BM92" s="204" t="s">
        <v>5830</v>
      </c>
      <c r="BN92" s="204" t="s">
        <v>5830</v>
      </c>
      <c r="BO92" s="203" t="s">
        <v>5830</v>
      </c>
      <c r="BP92" s="204" t="s">
        <v>5830</v>
      </c>
      <c r="BQ92" s="204" t="s">
        <v>5830</v>
      </c>
      <c r="BR92" s="204" t="s">
        <v>5830</v>
      </c>
      <c r="BS92" s="204" t="s">
        <v>5830</v>
      </c>
      <c r="BT92" s="204" t="s">
        <v>5830</v>
      </c>
      <c r="BU92" s="219" t="s">
        <v>5830</v>
      </c>
      <c r="BV92" s="204" t="s">
        <v>5830</v>
      </c>
      <c r="BW92" s="204" t="s">
        <v>5830</v>
      </c>
      <c r="BX92" s="204" t="s">
        <v>5830</v>
      </c>
      <c r="BY92" s="204" t="s">
        <v>5830</v>
      </c>
      <c r="BZ92" s="204" t="s">
        <v>5830</v>
      </c>
      <c r="CA92" s="219" t="s">
        <v>5830</v>
      </c>
      <c r="CB92" s="204" t="s">
        <v>5830</v>
      </c>
      <c r="CC92" s="204" t="s">
        <v>5830</v>
      </c>
      <c r="CD92" s="204" t="s">
        <v>5830</v>
      </c>
      <c r="CE92" s="204" t="s">
        <v>5830</v>
      </c>
      <c r="CF92" s="204" t="s">
        <v>5830</v>
      </c>
      <c r="CG92" s="210" t="s">
        <v>5830</v>
      </c>
      <c r="CH92" s="304" t="s">
        <v>4568</v>
      </c>
      <c r="CI92" s="164">
        <v>345</v>
      </c>
      <c r="CJ92" s="32">
        <v>420</v>
      </c>
      <c r="CK92" s="60">
        <v>450</v>
      </c>
      <c r="CL92" s="32">
        <v>630</v>
      </c>
      <c r="CM92" s="67">
        <v>200000</v>
      </c>
      <c r="CN92" s="164" t="s">
        <v>4568</v>
      </c>
      <c r="CO92" s="60">
        <v>345</v>
      </c>
      <c r="CP92" s="60">
        <v>385</v>
      </c>
      <c r="CQ92" s="60">
        <v>450</v>
      </c>
      <c r="CR92" s="32">
        <v>630</v>
      </c>
      <c r="CS92" s="61">
        <v>200000</v>
      </c>
      <c r="CT92" s="208" t="s">
        <v>5830</v>
      </c>
      <c r="CU92" s="209" t="s">
        <v>5830</v>
      </c>
      <c r="CV92" s="209" t="s">
        <v>5830</v>
      </c>
      <c r="CW92" s="210" t="s">
        <v>5830</v>
      </c>
      <c r="CX92" s="208" t="s">
        <v>5830</v>
      </c>
      <c r="CY92" s="209" t="s">
        <v>5830</v>
      </c>
      <c r="CZ92" s="210" t="s">
        <v>5830</v>
      </c>
      <c r="DA92" s="284" t="s">
        <v>5830</v>
      </c>
      <c r="DB92" s="164" t="s">
        <v>4446</v>
      </c>
      <c r="DC92" s="164">
        <v>640</v>
      </c>
      <c r="DD92" s="32">
        <v>730</v>
      </c>
      <c r="DE92" s="164">
        <v>800</v>
      </c>
      <c r="DF92" s="32">
        <v>940</v>
      </c>
      <c r="DG92" s="61">
        <v>200000</v>
      </c>
      <c r="DH92" s="154" t="s">
        <v>5874</v>
      </c>
      <c r="DI92" s="164" t="s">
        <v>4464</v>
      </c>
      <c r="DJ92" s="295" t="s">
        <v>4598</v>
      </c>
    </row>
    <row r="93" spans="1:114">
      <c r="A93" s="18">
        <v>88</v>
      </c>
      <c r="B93" s="314"/>
      <c r="C93" s="314"/>
      <c r="D93" s="323"/>
      <c r="E93" s="325"/>
      <c r="F93" s="314"/>
      <c r="G93" s="310"/>
      <c r="H93" s="314"/>
      <c r="I93" s="453" t="s">
        <v>4556</v>
      </c>
      <c r="J93" s="304" t="s">
        <v>4383</v>
      </c>
      <c r="K93" s="164" t="s">
        <v>5830</v>
      </c>
      <c r="L93" s="304" t="s">
        <v>4584</v>
      </c>
      <c r="M93" s="164" t="s">
        <v>4740</v>
      </c>
      <c r="N93" s="18" t="s">
        <v>4539</v>
      </c>
      <c r="O93" s="164" t="s">
        <v>4444</v>
      </c>
      <c r="P93" s="164" t="s">
        <v>4444</v>
      </c>
      <c r="Q93" s="164" t="s">
        <v>4444</v>
      </c>
      <c r="R93" s="164" t="s">
        <v>5830</v>
      </c>
      <c r="S93" s="164" t="s">
        <v>4444</v>
      </c>
      <c r="T93" s="164" t="s">
        <v>5830</v>
      </c>
      <c r="U93" s="164" t="s">
        <v>4591</v>
      </c>
      <c r="V93" s="18">
        <v>6</v>
      </c>
      <c r="W93" s="232">
        <v>0</v>
      </c>
      <c r="X93" s="143" t="s">
        <v>5830</v>
      </c>
      <c r="Y93" s="203" t="s">
        <v>5830</v>
      </c>
      <c r="Z93" s="204" t="s">
        <v>5830</v>
      </c>
      <c r="AA93" s="204" t="s">
        <v>5830</v>
      </c>
      <c r="AB93" s="204" t="s">
        <v>5830</v>
      </c>
      <c r="AC93" s="204" t="s">
        <v>5830</v>
      </c>
      <c r="AD93" s="204" t="s">
        <v>5830</v>
      </c>
      <c r="AE93" s="304" t="s">
        <v>4844</v>
      </c>
      <c r="AF93" s="21">
        <f>24*25.4</f>
        <v>609.59999999999991</v>
      </c>
      <c r="AG93" s="21">
        <f t="shared" si="23"/>
        <v>152.39999999999998</v>
      </c>
      <c r="AH93" s="21">
        <f t="shared" si="24"/>
        <v>6.35</v>
      </c>
      <c r="AI93" s="21">
        <f t="shared" si="24"/>
        <v>6.35</v>
      </c>
      <c r="AJ93" s="21">
        <f>288*25.4/2</f>
        <v>3657.6</v>
      </c>
      <c r="AK93" s="21">
        <f t="shared" si="18"/>
        <v>288629395.25349665</v>
      </c>
      <c r="AL93" s="18">
        <v>1149399</v>
      </c>
      <c r="AM93" s="21">
        <f>0.504*25.4</f>
        <v>12.801599999999999</v>
      </c>
      <c r="AN93" s="21">
        <f t="shared" si="19"/>
        <v>152.39999999999998</v>
      </c>
      <c r="AO93" s="21">
        <f t="shared" si="20"/>
        <v>609.59999999999991</v>
      </c>
      <c r="AP93" s="164">
        <v>0</v>
      </c>
      <c r="AQ93" s="164">
        <v>0</v>
      </c>
      <c r="AR93" s="304" t="s">
        <v>5845</v>
      </c>
      <c r="AS93" s="164" t="s">
        <v>6174</v>
      </c>
      <c r="AT93" s="164" t="s">
        <v>6174</v>
      </c>
      <c r="AU93" s="21">
        <f>3/4*25.4</f>
        <v>19.049999999999997</v>
      </c>
      <c r="AV93" s="164">
        <v>241</v>
      </c>
      <c r="AW93" s="21">
        <f>1.75*25.4+AH93</f>
        <v>50.8</v>
      </c>
      <c r="AX93" s="21">
        <f>1.75*25.4+AH93</f>
        <v>50.8</v>
      </c>
      <c r="AY93" s="21">
        <v>0</v>
      </c>
      <c r="AZ93" s="21">
        <f>3.25*25.4</f>
        <v>82.55</v>
      </c>
      <c r="BA93" s="21">
        <f t="shared" si="21"/>
        <v>507.99999999999994</v>
      </c>
      <c r="BB93" s="164" t="s">
        <v>4502</v>
      </c>
      <c r="BC93" s="164" t="s">
        <v>6250</v>
      </c>
      <c r="BD93" s="164" t="s">
        <v>6250</v>
      </c>
      <c r="BE93" s="164">
        <v>2</v>
      </c>
      <c r="BF93" s="164">
        <v>4</v>
      </c>
      <c r="BG93" s="203" t="s">
        <v>5830</v>
      </c>
      <c r="BH93" s="204" t="s">
        <v>5830</v>
      </c>
      <c r="BI93" s="204" t="s">
        <v>5830</v>
      </c>
      <c r="BJ93" s="204" t="s">
        <v>5830</v>
      </c>
      <c r="BK93" s="204" t="s">
        <v>5830</v>
      </c>
      <c r="BL93" s="204" t="s">
        <v>5830</v>
      </c>
      <c r="BM93" s="204" t="s">
        <v>5830</v>
      </c>
      <c r="BN93" s="204" t="s">
        <v>5830</v>
      </c>
      <c r="BO93" s="203" t="s">
        <v>5830</v>
      </c>
      <c r="BP93" s="204" t="s">
        <v>5830</v>
      </c>
      <c r="BQ93" s="204" t="s">
        <v>5830</v>
      </c>
      <c r="BR93" s="204" t="s">
        <v>5830</v>
      </c>
      <c r="BS93" s="204" t="s">
        <v>5830</v>
      </c>
      <c r="BT93" s="204" t="s">
        <v>5830</v>
      </c>
      <c r="BU93" s="219" t="s">
        <v>5830</v>
      </c>
      <c r="BV93" s="204" t="s">
        <v>5830</v>
      </c>
      <c r="BW93" s="204" t="s">
        <v>5830</v>
      </c>
      <c r="BX93" s="204" t="s">
        <v>5830</v>
      </c>
      <c r="BY93" s="204" t="s">
        <v>5830</v>
      </c>
      <c r="BZ93" s="204" t="s">
        <v>5830</v>
      </c>
      <c r="CA93" s="219" t="s">
        <v>5830</v>
      </c>
      <c r="CB93" s="204" t="s">
        <v>5830</v>
      </c>
      <c r="CC93" s="204" t="s">
        <v>5830</v>
      </c>
      <c r="CD93" s="204" t="s">
        <v>5830</v>
      </c>
      <c r="CE93" s="204" t="s">
        <v>5830</v>
      </c>
      <c r="CF93" s="204" t="s">
        <v>5830</v>
      </c>
      <c r="CG93" s="210" t="s">
        <v>5830</v>
      </c>
      <c r="CH93" s="304" t="s">
        <v>4568</v>
      </c>
      <c r="CI93" s="164">
        <v>345</v>
      </c>
      <c r="CJ93" s="32">
        <v>420</v>
      </c>
      <c r="CK93" s="60">
        <v>450</v>
      </c>
      <c r="CL93" s="32">
        <v>630</v>
      </c>
      <c r="CM93" s="67">
        <v>200000</v>
      </c>
      <c r="CN93" s="164" t="s">
        <v>4568</v>
      </c>
      <c r="CO93" s="60">
        <v>345</v>
      </c>
      <c r="CP93" s="60">
        <v>397</v>
      </c>
      <c r="CQ93" s="60">
        <v>450</v>
      </c>
      <c r="CR93" s="32">
        <v>630</v>
      </c>
      <c r="CS93" s="61">
        <v>200000</v>
      </c>
      <c r="CT93" s="208" t="s">
        <v>5830</v>
      </c>
      <c r="CU93" s="209" t="s">
        <v>5830</v>
      </c>
      <c r="CV93" s="209" t="s">
        <v>5830</v>
      </c>
      <c r="CW93" s="210" t="s">
        <v>5830</v>
      </c>
      <c r="CX93" s="208" t="s">
        <v>5830</v>
      </c>
      <c r="CY93" s="209" t="s">
        <v>5830</v>
      </c>
      <c r="CZ93" s="210" t="s">
        <v>5830</v>
      </c>
      <c r="DA93" s="284" t="s">
        <v>5830</v>
      </c>
      <c r="DB93" s="164" t="s">
        <v>4446</v>
      </c>
      <c r="DC93" s="164">
        <v>640</v>
      </c>
      <c r="DD93" s="32">
        <v>730</v>
      </c>
      <c r="DE93" s="164">
        <v>800</v>
      </c>
      <c r="DF93" s="32">
        <v>940</v>
      </c>
      <c r="DG93" s="61">
        <v>200000</v>
      </c>
      <c r="DH93" s="154" t="s">
        <v>5874</v>
      </c>
      <c r="DI93" s="164" t="s">
        <v>4464</v>
      </c>
      <c r="DJ93" s="295" t="s">
        <v>4598</v>
      </c>
    </row>
    <row r="94" spans="1:114">
      <c r="A94" s="18">
        <v>89</v>
      </c>
      <c r="B94" s="314"/>
      <c r="C94" s="314"/>
      <c r="D94" s="323"/>
      <c r="E94" s="325"/>
      <c r="F94" s="314"/>
      <c r="G94" s="310"/>
      <c r="H94" s="314"/>
      <c r="I94" s="453" t="s">
        <v>4557</v>
      </c>
      <c r="J94" s="304" t="s">
        <v>4383</v>
      </c>
      <c r="K94" s="164" t="s">
        <v>5830</v>
      </c>
      <c r="L94" s="304" t="s">
        <v>4584</v>
      </c>
      <c r="M94" s="164" t="s">
        <v>4740</v>
      </c>
      <c r="N94" s="18" t="s">
        <v>4539</v>
      </c>
      <c r="O94" s="164" t="s">
        <v>4444</v>
      </c>
      <c r="P94" s="164" t="s">
        <v>4444</v>
      </c>
      <c r="Q94" s="164" t="s">
        <v>4444</v>
      </c>
      <c r="R94" s="164" t="s">
        <v>5830</v>
      </c>
      <c r="S94" s="164" t="s">
        <v>4444</v>
      </c>
      <c r="T94" s="164" t="s">
        <v>5830</v>
      </c>
      <c r="U94" s="164" t="s">
        <v>4591</v>
      </c>
      <c r="V94" s="18">
        <v>6</v>
      </c>
      <c r="W94" s="232">
        <v>0</v>
      </c>
      <c r="X94" s="143" t="s">
        <v>5830</v>
      </c>
      <c r="Y94" s="203" t="s">
        <v>5830</v>
      </c>
      <c r="Z94" s="204" t="s">
        <v>5830</v>
      </c>
      <c r="AA94" s="204" t="s">
        <v>5830</v>
      </c>
      <c r="AB94" s="204" t="s">
        <v>5830</v>
      </c>
      <c r="AC94" s="204" t="s">
        <v>5830</v>
      </c>
      <c r="AD94" s="204" t="s">
        <v>5830</v>
      </c>
      <c r="AE94" s="304" t="s">
        <v>4844</v>
      </c>
      <c r="AF94" s="21">
        <f>24*25.4</f>
        <v>609.59999999999991</v>
      </c>
      <c r="AG94" s="21">
        <f t="shared" si="23"/>
        <v>152.39999999999998</v>
      </c>
      <c r="AH94" s="21">
        <f t="shared" si="24"/>
        <v>6.35</v>
      </c>
      <c r="AI94" s="21">
        <f t="shared" si="24"/>
        <v>6.35</v>
      </c>
      <c r="AJ94" s="21">
        <f>288*25.4/2</f>
        <v>3657.6</v>
      </c>
      <c r="AK94" s="21">
        <f t="shared" si="18"/>
        <v>288629395.25349665</v>
      </c>
      <c r="AL94" s="18">
        <v>1149399</v>
      </c>
      <c r="AM94" s="21">
        <f>0.502*25.4</f>
        <v>12.7508</v>
      </c>
      <c r="AN94" s="21">
        <f t="shared" si="19"/>
        <v>152.39999999999998</v>
      </c>
      <c r="AO94" s="21">
        <f t="shared" si="20"/>
        <v>609.59999999999991</v>
      </c>
      <c r="AP94" s="164">
        <v>0</v>
      </c>
      <c r="AQ94" s="164">
        <v>0</v>
      </c>
      <c r="AR94" s="304" t="s">
        <v>5845</v>
      </c>
      <c r="AS94" s="164" t="s">
        <v>6174</v>
      </c>
      <c r="AT94" s="164" t="s">
        <v>6174</v>
      </c>
      <c r="AU94" s="21">
        <f>3/4*25.4</f>
        <v>19.049999999999997</v>
      </c>
      <c r="AV94" s="164">
        <v>241</v>
      </c>
      <c r="AW94" s="21">
        <f>1.375*25.4+AH94</f>
        <v>41.274999999999999</v>
      </c>
      <c r="AX94" s="21">
        <f>1.375*25.4+AH94</f>
        <v>41.274999999999999</v>
      </c>
      <c r="AY94" s="21">
        <v>0</v>
      </c>
      <c r="AZ94" s="21">
        <f>2.75*25.4</f>
        <v>69.849999999999994</v>
      </c>
      <c r="BA94" s="21">
        <f t="shared" si="21"/>
        <v>527.04999999999995</v>
      </c>
      <c r="BB94" s="164" t="s">
        <v>4502</v>
      </c>
      <c r="BC94" s="164" t="s">
        <v>6250</v>
      </c>
      <c r="BD94" s="164" t="s">
        <v>6250</v>
      </c>
      <c r="BE94" s="164">
        <v>2</v>
      </c>
      <c r="BF94" s="164">
        <v>4</v>
      </c>
      <c r="BG94" s="203" t="s">
        <v>5830</v>
      </c>
      <c r="BH94" s="204" t="s">
        <v>5830</v>
      </c>
      <c r="BI94" s="204" t="s">
        <v>5830</v>
      </c>
      <c r="BJ94" s="204" t="s">
        <v>5830</v>
      </c>
      <c r="BK94" s="204" t="s">
        <v>5830</v>
      </c>
      <c r="BL94" s="204" t="s">
        <v>5830</v>
      </c>
      <c r="BM94" s="204" t="s">
        <v>5830</v>
      </c>
      <c r="BN94" s="204" t="s">
        <v>5830</v>
      </c>
      <c r="BO94" s="203" t="s">
        <v>5830</v>
      </c>
      <c r="BP94" s="204" t="s">
        <v>5830</v>
      </c>
      <c r="BQ94" s="204" t="s">
        <v>5830</v>
      </c>
      <c r="BR94" s="204" t="s">
        <v>5830</v>
      </c>
      <c r="BS94" s="204" t="s">
        <v>5830</v>
      </c>
      <c r="BT94" s="204" t="s">
        <v>5830</v>
      </c>
      <c r="BU94" s="219" t="s">
        <v>5830</v>
      </c>
      <c r="BV94" s="204" t="s">
        <v>5830</v>
      </c>
      <c r="BW94" s="204" t="s">
        <v>5830</v>
      </c>
      <c r="BX94" s="204" t="s">
        <v>5830</v>
      </c>
      <c r="BY94" s="204" t="s">
        <v>5830</v>
      </c>
      <c r="BZ94" s="204" t="s">
        <v>5830</v>
      </c>
      <c r="CA94" s="219" t="s">
        <v>5830</v>
      </c>
      <c r="CB94" s="204" t="s">
        <v>5830</v>
      </c>
      <c r="CC94" s="204" t="s">
        <v>5830</v>
      </c>
      <c r="CD94" s="204" t="s">
        <v>5830</v>
      </c>
      <c r="CE94" s="204" t="s">
        <v>5830</v>
      </c>
      <c r="CF94" s="204" t="s">
        <v>5830</v>
      </c>
      <c r="CG94" s="210" t="s">
        <v>5830</v>
      </c>
      <c r="CH94" s="304" t="s">
        <v>4568</v>
      </c>
      <c r="CI94" s="164">
        <v>345</v>
      </c>
      <c r="CJ94" s="32">
        <v>420</v>
      </c>
      <c r="CK94" s="60">
        <v>450</v>
      </c>
      <c r="CL94" s="32">
        <v>630</v>
      </c>
      <c r="CM94" s="67">
        <v>200000</v>
      </c>
      <c r="CN94" s="164" t="s">
        <v>4568</v>
      </c>
      <c r="CO94" s="60">
        <v>345</v>
      </c>
      <c r="CP94" s="60">
        <v>397</v>
      </c>
      <c r="CQ94" s="60">
        <v>450</v>
      </c>
      <c r="CR94" s="32">
        <v>630</v>
      </c>
      <c r="CS94" s="61">
        <v>200000</v>
      </c>
      <c r="CT94" s="208" t="s">
        <v>5830</v>
      </c>
      <c r="CU94" s="209" t="s">
        <v>5830</v>
      </c>
      <c r="CV94" s="209" t="s">
        <v>5830</v>
      </c>
      <c r="CW94" s="210" t="s">
        <v>5830</v>
      </c>
      <c r="CX94" s="208" t="s">
        <v>5830</v>
      </c>
      <c r="CY94" s="209" t="s">
        <v>5830</v>
      </c>
      <c r="CZ94" s="210" t="s">
        <v>5830</v>
      </c>
      <c r="DA94" s="284" t="s">
        <v>5830</v>
      </c>
      <c r="DB94" s="164" t="s">
        <v>4446</v>
      </c>
      <c r="DC94" s="164">
        <v>640</v>
      </c>
      <c r="DD94" s="32">
        <v>730</v>
      </c>
      <c r="DE94" s="164">
        <v>800</v>
      </c>
      <c r="DF94" s="32">
        <v>940</v>
      </c>
      <c r="DG94" s="61">
        <v>200000</v>
      </c>
      <c r="DH94" s="154" t="s">
        <v>5874</v>
      </c>
      <c r="DI94" s="164" t="s">
        <v>4464</v>
      </c>
      <c r="DJ94" s="295" t="s">
        <v>4598</v>
      </c>
    </row>
    <row r="95" spans="1:114">
      <c r="A95" s="18">
        <v>90</v>
      </c>
      <c r="B95" s="314"/>
      <c r="C95" s="314"/>
      <c r="D95" s="323"/>
      <c r="E95" s="325"/>
      <c r="F95" s="314"/>
      <c r="G95" s="310"/>
      <c r="H95" s="314"/>
      <c r="I95" s="453" t="s">
        <v>4558</v>
      </c>
      <c r="J95" s="304" t="s">
        <v>4383</v>
      </c>
      <c r="K95" s="164" t="s">
        <v>5830</v>
      </c>
      <c r="L95" s="304" t="s">
        <v>4584</v>
      </c>
      <c r="M95" s="164" t="s">
        <v>4740</v>
      </c>
      <c r="N95" s="18" t="s">
        <v>4539</v>
      </c>
      <c r="O95" s="164" t="s">
        <v>4444</v>
      </c>
      <c r="P95" s="164" t="s">
        <v>4444</v>
      </c>
      <c r="Q95" s="164" t="s">
        <v>4444</v>
      </c>
      <c r="R95" s="164" t="s">
        <v>5830</v>
      </c>
      <c r="S95" s="164" t="s">
        <v>4444</v>
      </c>
      <c r="T95" s="164" t="s">
        <v>5830</v>
      </c>
      <c r="U95" s="164" t="s">
        <v>4591</v>
      </c>
      <c r="V95" s="18">
        <v>6</v>
      </c>
      <c r="W95" s="232">
        <v>0</v>
      </c>
      <c r="X95" s="143" t="s">
        <v>5830</v>
      </c>
      <c r="Y95" s="203" t="s">
        <v>5830</v>
      </c>
      <c r="Z95" s="204" t="s">
        <v>5830</v>
      </c>
      <c r="AA95" s="204" t="s">
        <v>5830</v>
      </c>
      <c r="AB95" s="204" t="s">
        <v>5830</v>
      </c>
      <c r="AC95" s="204" t="s">
        <v>5830</v>
      </c>
      <c r="AD95" s="204" t="s">
        <v>5830</v>
      </c>
      <c r="AE95" s="304" t="s">
        <v>4843</v>
      </c>
      <c r="AF95" s="21">
        <f t="shared" si="22"/>
        <v>406.4</v>
      </c>
      <c r="AG95" s="21">
        <f t="shared" si="23"/>
        <v>152.39999999999998</v>
      </c>
      <c r="AH95" s="21">
        <f t="shared" si="24"/>
        <v>6.35</v>
      </c>
      <c r="AI95" s="21">
        <f t="shared" si="24"/>
        <v>6.35</v>
      </c>
      <c r="AJ95" s="21">
        <f>286*25.4/2</f>
        <v>3632.2</v>
      </c>
      <c r="AK95" s="21">
        <f t="shared" si="18"/>
        <v>109736597.1258291</v>
      </c>
      <c r="AL95" s="18">
        <v>638018</v>
      </c>
      <c r="AM95" s="21">
        <f>0.489*25.4</f>
        <v>12.420599999999999</v>
      </c>
      <c r="AN95" s="21">
        <f t="shared" si="19"/>
        <v>152.39999999999998</v>
      </c>
      <c r="AO95" s="21">
        <f t="shared" si="20"/>
        <v>406.4</v>
      </c>
      <c r="AP95" s="164">
        <v>0</v>
      </c>
      <c r="AQ95" s="164">
        <v>0</v>
      </c>
      <c r="AR95" s="304" t="s">
        <v>5845</v>
      </c>
      <c r="AS95" s="164" t="s">
        <v>6174</v>
      </c>
      <c r="AT95" s="164" t="s">
        <v>6174</v>
      </c>
      <c r="AU95" s="21">
        <f>5/8*25.4</f>
        <v>15.875</v>
      </c>
      <c r="AV95" s="164">
        <v>165</v>
      </c>
      <c r="AW95" s="21">
        <f>1.875*25.4+AH95</f>
        <v>53.975000000000001</v>
      </c>
      <c r="AX95" s="21">
        <f>1.875*25.4+AH95</f>
        <v>53.975000000000001</v>
      </c>
      <c r="AY95" s="33">
        <f>2.5*25.4</f>
        <v>63.5</v>
      </c>
      <c r="AZ95" s="21">
        <f>3.75*25.4</f>
        <v>95.25</v>
      </c>
      <c r="BA95" s="21">
        <f t="shared" si="21"/>
        <v>234.94999999999993</v>
      </c>
      <c r="BB95" s="164" t="s">
        <v>4444</v>
      </c>
      <c r="BC95" s="164" t="s">
        <v>4497</v>
      </c>
      <c r="BD95" s="164" t="s">
        <v>6250</v>
      </c>
      <c r="BE95" s="164">
        <v>4</v>
      </c>
      <c r="BF95" s="164">
        <v>6</v>
      </c>
      <c r="BG95" s="203" t="s">
        <v>5830</v>
      </c>
      <c r="BH95" s="204" t="s">
        <v>5830</v>
      </c>
      <c r="BI95" s="204" t="s">
        <v>5830</v>
      </c>
      <c r="BJ95" s="204" t="s">
        <v>5830</v>
      </c>
      <c r="BK95" s="204" t="s">
        <v>5830</v>
      </c>
      <c r="BL95" s="204" t="s">
        <v>5830</v>
      </c>
      <c r="BM95" s="204" t="s">
        <v>5830</v>
      </c>
      <c r="BN95" s="204" t="s">
        <v>5830</v>
      </c>
      <c r="BO95" s="203" t="s">
        <v>5830</v>
      </c>
      <c r="BP95" s="204" t="s">
        <v>5830</v>
      </c>
      <c r="BQ95" s="204" t="s">
        <v>5830</v>
      </c>
      <c r="BR95" s="204" t="s">
        <v>5830</v>
      </c>
      <c r="BS95" s="204" t="s">
        <v>5830</v>
      </c>
      <c r="BT95" s="204" t="s">
        <v>5830</v>
      </c>
      <c r="BU95" s="219" t="s">
        <v>5830</v>
      </c>
      <c r="BV95" s="204" t="s">
        <v>5830</v>
      </c>
      <c r="BW95" s="204" t="s">
        <v>5830</v>
      </c>
      <c r="BX95" s="204" t="s">
        <v>5830</v>
      </c>
      <c r="BY95" s="204" t="s">
        <v>5830</v>
      </c>
      <c r="BZ95" s="204" t="s">
        <v>5830</v>
      </c>
      <c r="CA95" s="219" t="s">
        <v>5830</v>
      </c>
      <c r="CB95" s="204" t="s">
        <v>5830</v>
      </c>
      <c r="CC95" s="204" t="s">
        <v>5830</v>
      </c>
      <c r="CD95" s="204" t="s">
        <v>5830</v>
      </c>
      <c r="CE95" s="204" t="s">
        <v>5830</v>
      </c>
      <c r="CF95" s="204" t="s">
        <v>5830</v>
      </c>
      <c r="CG95" s="210" t="s">
        <v>5830</v>
      </c>
      <c r="CH95" s="304" t="s">
        <v>4568</v>
      </c>
      <c r="CI95" s="164">
        <v>345</v>
      </c>
      <c r="CJ95" s="32">
        <v>420</v>
      </c>
      <c r="CK95" s="60">
        <v>450</v>
      </c>
      <c r="CL95" s="32">
        <v>630</v>
      </c>
      <c r="CM95" s="67">
        <v>200000</v>
      </c>
      <c r="CN95" s="164" t="s">
        <v>4568</v>
      </c>
      <c r="CO95" s="60">
        <v>345</v>
      </c>
      <c r="CP95" s="32">
        <v>420</v>
      </c>
      <c r="CQ95" s="60">
        <v>450</v>
      </c>
      <c r="CR95" s="32">
        <v>630</v>
      </c>
      <c r="CS95" s="61">
        <v>200000</v>
      </c>
      <c r="CT95" s="208" t="s">
        <v>5830</v>
      </c>
      <c r="CU95" s="209" t="s">
        <v>5830</v>
      </c>
      <c r="CV95" s="209" t="s">
        <v>5830</v>
      </c>
      <c r="CW95" s="210" t="s">
        <v>5830</v>
      </c>
      <c r="CX95" s="208" t="s">
        <v>5830</v>
      </c>
      <c r="CY95" s="209" t="s">
        <v>5830</v>
      </c>
      <c r="CZ95" s="210" t="s">
        <v>5830</v>
      </c>
      <c r="DA95" s="284" t="s">
        <v>5830</v>
      </c>
      <c r="DB95" s="164" t="s">
        <v>4446</v>
      </c>
      <c r="DC95" s="164">
        <v>640</v>
      </c>
      <c r="DD95" s="32">
        <v>730</v>
      </c>
      <c r="DE95" s="164">
        <v>800</v>
      </c>
      <c r="DF95" s="32">
        <v>940</v>
      </c>
      <c r="DG95" s="61">
        <v>200000</v>
      </c>
      <c r="DH95" s="154" t="s">
        <v>5874</v>
      </c>
      <c r="DI95" s="164" t="s">
        <v>4464</v>
      </c>
      <c r="DJ95" s="295" t="s">
        <v>4598</v>
      </c>
    </row>
    <row r="96" spans="1:114">
      <c r="A96" s="18">
        <v>91</v>
      </c>
      <c r="B96" s="314"/>
      <c r="C96" s="314"/>
      <c r="D96" s="323"/>
      <c r="E96" s="325"/>
      <c r="F96" s="314"/>
      <c r="G96" s="310"/>
      <c r="H96" s="314"/>
      <c r="I96" s="453" t="s">
        <v>4559</v>
      </c>
      <c r="J96" s="304" t="s">
        <v>4383</v>
      </c>
      <c r="K96" s="164" t="s">
        <v>5830</v>
      </c>
      <c r="L96" s="304" t="s">
        <v>4584</v>
      </c>
      <c r="M96" s="164" t="s">
        <v>4740</v>
      </c>
      <c r="N96" s="18" t="s">
        <v>4539</v>
      </c>
      <c r="O96" s="164" t="s">
        <v>4444</v>
      </c>
      <c r="P96" s="164" t="s">
        <v>4444</v>
      </c>
      <c r="Q96" s="164" t="s">
        <v>4444</v>
      </c>
      <c r="R96" s="164" t="s">
        <v>5830</v>
      </c>
      <c r="S96" s="164" t="s">
        <v>4444</v>
      </c>
      <c r="T96" s="164" t="s">
        <v>5830</v>
      </c>
      <c r="U96" s="164" t="s">
        <v>4591</v>
      </c>
      <c r="V96" s="18">
        <v>6</v>
      </c>
      <c r="W96" s="232">
        <v>0</v>
      </c>
      <c r="X96" s="143" t="s">
        <v>5830</v>
      </c>
      <c r="Y96" s="203" t="s">
        <v>5830</v>
      </c>
      <c r="Z96" s="204" t="s">
        <v>5830</v>
      </c>
      <c r="AA96" s="204" t="s">
        <v>5830</v>
      </c>
      <c r="AB96" s="204" t="s">
        <v>5830</v>
      </c>
      <c r="AC96" s="204" t="s">
        <v>5830</v>
      </c>
      <c r="AD96" s="204" t="s">
        <v>5830</v>
      </c>
      <c r="AE96" s="304" t="s">
        <v>4843</v>
      </c>
      <c r="AF96" s="21">
        <f t="shared" si="22"/>
        <v>406.4</v>
      </c>
      <c r="AG96" s="21">
        <f t="shared" si="23"/>
        <v>152.39999999999998</v>
      </c>
      <c r="AH96" s="21">
        <f t="shared" si="24"/>
        <v>6.35</v>
      </c>
      <c r="AI96" s="21">
        <f t="shared" si="24"/>
        <v>6.35</v>
      </c>
      <c r="AJ96" s="21">
        <f>286*25.4/2</f>
        <v>3632.2</v>
      </c>
      <c r="AK96" s="21">
        <f t="shared" si="18"/>
        <v>109736597.1258291</v>
      </c>
      <c r="AL96" s="18">
        <v>638018</v>
      </c>
      <c r="AM96" s="21">
        <f>0.372*25.4</f>
        <v>9.4487999999999985</v>
      </c>
      <c r="AN96" s="21">
        <f t="shared" si="19"/>
        <v>152.39999999999998</v>
      </c>
      <c r="AO96" s="21">
        <f t="shared" si="20"/>
        <v>406.4</v>
      </c>
      <c r="AP96" s="164">
        <v>0</v>
      </c>
      <c r="AQ96" s="164">
        <v>0</v>
      </c>
      <c r="AR96" s="304" t="s">
        <v>5845</v>
      </c>
      <c r="AS96" s="164" t="s">
        <v>6174</v>
      </c>
      <c r="AT96" s="164" t="s">
        <v>6174</v>
      </c>
      <c r="AU96" s="21">
        <f>5/8*25.4</f>
        <v>15.875</v>
      </c>
      <c r="AV96" s="164">
        <v>165</v>
      </c>
      <c r="AW96" s="21">
        <f>1.375*25.4+AH96</f>
        <v>41.274999999999999</v>
      </c>
      <c r="AX96" s="21">
        <f>1.375*25.4+AH96</f>
        <v>41.274999999999999</v>
      </c>
      <c r="AY96" s="33">
        <f t="shared" ref="AY96:AY108" si="25">2.5*25.4</f>
        <v>63.5</v>
      </c>
      <c r="AZ96" s="21">
        <f>2.75*25.4</f>
        <v>69.849999999999994</v>
      </c>
      <c r="BA96" s="21">
        <f t="shared" si="21"/>
        <v>260.35000000000002</v>
      </c>
      <c r="BB96" s="164" t="s">
        <v>4444</v>
      </c>
      <c r="BC96" s="164" t="s">
        <v>4497</v>
      </c>
      <c r="BD96" s="164" t="s">
        <v>6250</v>
      </c>
      <c r="BE96" s="164">
        <v>4</v>
      </c>
      <c r="BF96" s="164">
        <v>6</v>
      </c>
      <c r="BG96" s="203" t="s">
        <v>5830</v>
      </c>
      <c r="BH96" s="204" t="s">
        <v>5830</v>
      </c>
      <c r="BI96" s="204" t="s">
        <v>5830</v>
      </c>
      <c r="BJ96" s="204" t="s">
        <v>5830</v>
      </c>
      <c r="BK96" s="204" t="s">
        <v>5830</v>
      </c>
      <c r="BL96" s="204" t="s">
        <v>5830</v>
      </c>
      <c r="BM96" s="204" t="s">
        <v>5830</v>
      </c>
      <c r="BN96" s="204" t="s">
        <v>5830</v>
      </c>
      <c r="BO96" s="203" t="s">
        <v>5830</v>
      </c>
      <c r="BP96" s="204" t="s">
        <v>5830</v>
      </c>
      <c r="BQ96" s="204" t="s">
        <v>5830</v>
      </c>
      <c r="BR96" s="204" t="s">
        <v>5830</v>
      </c>
      <c r="BS96" s="204" t="s">
        <v>5830</v>
      </c>
      <c r="BT96" s="204" t="s">
        <v>5830</v>
      </c>
      <c r="BU96" s="219" t="s">
        <v>5830</v>
      </c>
      <c r="BV96" s="204" t="s">
        <v>5830</v>
      </c>
      <c r="BW96" s="204" t="s">
        <v>5830</v>
      </c>
      <c r="BX96" s="204" t="s">
        <v>5830</v>
      </c>
      <c r="BY96" s="204" t="s">
        <v>5830</v>
      </c>
      <c r="BZ96" s="204" t="s">
        <v>5830</v>
      </c>
      <c r="CA96" s="219" t="s">
        <v>5830</v>
      </c>
      <c r="CB96" s="204" t="s">
        <v>5830</v>
      </c>
      <c r="CC96" s="204" t="s">
        <v>5830</v>
      </c>
      <c r="CD96" s="204" t="s">
        <v>5830</v>
      </c>
      <c r="CE96" s="204" t="s">
        <v>5830</v>
      </c>
      <c r="CF96" s="204" t="s">
        <v>5830</v>
      </c>
      <c r="CG96" s="210" t="s">
        <v>5830</v>
      </c>
      <c r="CH96" s="304" t="s">
        <v>4568</v>
      </c>
      <c r="CI96" s="164">
        <v>345</v>
      </c>
      <c r="CJ96" s="32">
        <v>420</v>
      </c>
      <c r="CK96" s="60">
        <v>450</v>
      </c>
      <c r="CL96" s="32">
        <v>630</v>
      </c>
      <c r="CM96" s="67">
        <v>200000</v>
      </c>
      <c r="CN96" s="164" t="s">
        <v>4568</v>
      </c>
      <c r="CO96" s="60">
        <v>345</v>
      </c>
      <c r="CP96" s="32">
        <v>420</v>
      </c>
      <c r="CQ96" s="60">
        <v>450</v>
      </c>
      <c r="CR96" s="32">
        <v>630</v>
      </c>
      <c r="CS96" s="61">
        <v>200000</v>
      </c>
      <c r="CT96" s="208" t="s">
        <v>5830</v>
      </c>
      <c r="CU96" s="209" t="s">
        <v>5830</v>
      </c>
      <c r="CV96" s="209" t="s">
        <v>5830</v>
      </c>
      <c r="CW96" s="210" t="s">
        <v>5830</v>
      </c>
      <c r="CX96" s="208" t="s">
        <v>5830</v>
      </c>
      <c r="CY96" s="209" t="s">
        <v>5830</v>
      </c>
      <c r="CZ96" s="210" t="s">
        <v>5830</v>
      </c>
      <c r="DA96" s="284" t="s">
        <v>5830</v>
      </c>
      <c r="DB96" s="164" t="s">
        <v>4446</v>
      </c>
      <c r="DC96" s="164">
        <v>640</v>
      </c>
      <c r="DD96" s="32">
        <v>730</v>
      </c>
      <c r="DE96" s="164">
        <v>800</v>
      </c>
      <c r="DF96" s="32">
        <v>940</v>
      </c>
      <c r="DG96" s="61">
        <v>200000</v>
      </c>
      <c r="DH96" s="154" t="s">
        <v>5874</v>
      </c>
      <c r="DI96" s="164" t="s">
        <v>4464</v>
      </c>
      <c r="DJ96" s="295" t="s">
        <v>4598</v>
      </c>
    </row>
    <row r="97" spans="1:114">
      <c r="A97" s="18">
        <v>92</v>
      </c>
      <c r="B97" s="314"/>
      <c r="C97" s="314"/>
      <c r="D97" s="323"/>
      <c r="E97" s="325"/>
      <c r="F97" s="314"/>
      <c r="G97" s="310"/>
      <c r="H97" s="314"/>
      <c r="I97" s="453" t="s">
        <v>4563</v>
      </c>
      <c r="J97" s="304" t="s">
        <v>4383</v>
      </c>
      <c r="K97" s="164" t="s">
        <v>5830</v>
      </c>
      <c r="L97" s="304" t="s">
        <v>4584</v>
      </c>
      <c r="M97" s="164" t="s">
        <v>4740</v>
      </c>
      <c r="N97" s="18" t="s">
        <v>4539</v>
      </c>
      <c r="O97" s="164" t="s">
        <v>4444</v>
      </c>
      <c r="P97" s="164" t="s">
        <v>4444</v>
      </c>
      <c r="Q97" s="164" t="s">
        <v>4444</v>
      </c>
      <c r="R97" s="164" t="s">
        <v>5830</v>
      </c>
      <c r="S97" s="164" t="s">
        <v>4444</v>
      </c>
      <c r="T97" s="164" t="s">
        <v>5830</v>
      </c>
      <c r="U97" s="164" t="s">
        <v>4591</v>
      </c>
      <c r="V97" s="18">
        <v>6</v>
      </c>
      <c r="W97" s="232">
        <v>0</v>
      </c>
      <c r="X97" s="143" t="s">
        <v>5830</v>
      </c>
      <c r="Y97" s="203" t="s">
        <v>5830</v>
      </c>
      <c r="Z97" s="204" t="s">
        <v>5830</v>
      </c>
      <c r="AA97" s="204" t="s">
        <v>5830</v>
      </c>
      <c r="AB97" s="204" t="s">
        <v>5830</v>
      </c>
      <c r="AC97" s="204" t="s">
        <v>5830</v>
      </c>
      <c r="AD97" s="204" t="s">
        <v>5830</v>
      </c>
      <c r="AE97" s="304" t="s">
        <v>4844</v>
      </c>
      <c r="AF97" s="21">
        <f>24*25.4</f>
        <v>609.59999999999991</v>
      </c>
      <c r="AG97" s="21">
        <f t="shared" si="23"/>
        <v>152.39999999999998</v>
      </c>
      <c r="AH97" s="21">
        <f t="shared" si="24"/>
        <v>6.35</v>
      </c>
      <c r="AI97" s="21">
        <f t="shared" si="24"/>
        <v>6.35</v>
      </c>
      <c r="AJ97" s="21">
        <f>290*25.4/2</f>
        <v>3683</v>
      </c>
      <c r="AK97" s="21">
        <f t="shared" si="18"/>
        <v>288629395.25349665</v>
      </c>
      <c r="AL97" s="18">
        <v>1149399</v>
      </c>
      <c r="AM97" s="21">
        <f>0.486*25.4</f>
        <v>12.344399999999998</v>
      </c>
      <c r="AN97" s="21">
        <f t="shared" si="19"/>
        <v>152.39999999999998</v>
      </c>
      <c r="AO97" s="21">
        <f t="shared" si="20"/>
        <v>609.59999999999991</v>
      </c>
      <c r="AP97" s="164">
        <v>0</v>
      </c>
      <c r="AQ97" s="164">
        <v>0</v>
      </c>
      <c r="AR97" s="304" t="s">
        <v>5845</v>
      </c>
      <c r="AS97" s="164" t="s">
        <v>6174</v>
      </c>
      <c r="AT97" s="164" t="s">
        <v>6174</v>
      </c>
      <c r="AU97" s="21">
        <f>3/4*25.4</f>
        <v>19.049999999999997</v>
      </c>
      <c r="AV97" s="164">
        <v>241</v>
      </c>
      <c r="AW97" s="21">
        <f>1.75*25.4+AH97</f>
        <v>50.8</v>
      </c>
      <c r="AX97" s="21">
        <f>1.75*25.4+AH97</f>
        <v>50.8</v>
      </c>
      <c r="AY97" s="33">
        <f t="shared" si="25"/>
        <v>63.5</v>
      </c>
      <c r="AZ97" s="21">
        <f>3.25*25.4</f>
        <v>82.55</v>
      </c>
      <c r="BA97" s="21">
        <f t="shared" si="21"/>
        <v>444.49999999999994</v>
      </c>
      <c r="BB97" s="164" t="s">
        <v>4444</v>
      </c>
      <c r="BC97" s="164" t="s">
        <v>4497</v>
      </c>
      <c r="BD97" s="164" t="s">
        <v>6250</v>
      </c>
      <c r="BE97" s="164">
        <v>4</v>
      </c>
      <c r="BF97" s="164">
        <v>6</v>
      </c>
      <c r="BG97" s="203" t="s">
        <v>5830</v>
      </c>
      <c r="BH97" s="204" t="s">
        <v>5830</v>
      </c>
      <c r="BI97" s="204" t="s">
        <v>5830</v>
      </c>
      <c r="BJ97" s="204" t="s">
        <v>5830</v>
      </c>
      <c r="BK97" s="204" t="s">
        <v>5830</v>
      </c>
      <c r="BL97" s="204" t="s">
        <v>5830</v>
      </c>
      <c r="BM97" s="204" t="s">
        <v>5830</v>
      </c>
      <c r="BN97" s="204" t="s">
        <v>5830</v>
      </c>
      <c r="BO97" s="203" t="s">
        <v>5830</v>
      </c>
      <c r="BP97" s="204" t="s">
        <v>5830</v>
      </c>
      <c r="BQ97" s="204" t="s">
        <v>5830</v>
      </c>
      <c r="BR97" s="204" t="s">
        <v>5830</v>
      </c>
      <c r="BS97" s="204" t="s">
        <v>5830</v>
      </c>
      <c r="BT97" s="204" t="s">
        <v>5830</v>
      </c>
      <c r="BU97" s="219" t="s">
        <v>5830</v>
      </c>
      <c r="BV97" s="204" t="s">
        <v>5830</v>
      </c>
      <c r="BW97" s="204" t="s">
        <v>5830</v>
      </c>
      <c r="BX97" s="204" t="s">
        <v>5830</v>
      </c>
      <c r="BY97" s="204" t="s">
        <v>5830</v>
      </c>
      <c r="BZ97" s="204" t="s">
        <v>5830</v>
      </c>
      <c r="CA97" s="219" t="s">
        <v>5830</v>
      </c>
      <c r="CB97" s="204" t="s">
        <v>5830</v>
      </c>
      <c r="CC97" s="204" t="s">
        <v>5830</v>
      </c>
      <c r="CD97" s="204" t="s">
        <v>5830</v>
      </c>
      <c r="CE97" s="204" t="s">
        <v>5830</v>
      </c>
      <c r="CF97" s="204" t="s">
        <v>5830</v>
      </c>
      <c r="CG97" s="210" t="s">
        <v>5830</v>
      </c>
      <c r="CH97" s="304" t="s">
        <v>4568</v>
      </c>
      <c r="CI97" s="164">
        <v>345</v>
      </c>
      <c r="CJ97" s="32">
        <v>420</v>
      </c>
      <c r="CK97" s="60">
        <v>450</v>
      </c>
      <c r="CL97" s="32">
        <v>630</v>
      </c>
      <c r="CM97" s="67">
        <v>200000</v>
      </c>
      <c r="CN97" s="164" t="s">
        <v>4568</v>
      </c>
      <c r="CO97" s="60">
        <v>345</v>
      </c>
      <c r="CP97" s="32">
        <v>420</v>
      </c>
      <c r="CQ97" s="60">
        <v>450</v>
      </c>
      <c r="CR97" s="32">
        <v>630</v>
      </c>
      <c r="CS97" s="61">
        <v>200000</v>
      </c>
      <c r="CT97" s="208" t="s">
        <v>5830</v>
      </c>
      <c r="CU97" s="209" t="s">
        <v>5830</v>
      </c>
      <c r="CV97" s="209" t="s">
        <v>5830</v>
      </c>
      <c r="CW97" s="210" t="s">
        <v>5830</v>
      </c>
      <c r="CX97" s="208" t="s">
        <v>5830</v>
      </c>
      <c r="CY97" s="209" t="s">
        <v>5830</v>
      </c>
      <c r="CZ97" s="210" t="s">
        <v>5830</v>
      </c>
      <c r="DA97" s="284" t="s">
        <v>5830</v>
      </c>
      <c r="DB97" s="164" t="s">
        <v>4446</v>
      </c>
      <c r="DC97" s="164">
        <v>640</v>
      </c>
      <c r="DD97" s="32">
        <v>730</v>
      </c>
      <c r="DE97" s="164">
        <v>800</v>
      </c>
      <c r="DF97" s="32">
        <v>940</v>
      </c>
      <c r="DG97" s="61">
        <v>200000</v>
      </c>
      <c r="DH97" s="154" t="s">
        <v>5874</v>
      </c>
      <c r="DI97" s="164" t="s">
        <v>4464</v>
      </c>
      <c r="DJ97" s="295" t="s">
        <v>4598</v>
      </c>
    </row>
    <row r="98" spans="1:114">
      <c r="A98" s="18">
        <v>93</v>
      </c>
      <c r="B98" s="314"/>
      <c r="C98" s="314"/>
      <c r="D98" s="323"/>
      <c r="E98" s="325"/>
      <c r="F98" s="314"/>
      <c r="G98" s="310"/>
      <c r="H98" s="314"/>
      <c r="I98" s="453" t="s">
        <v>4560</v>
      </c>
      <c r="J98" s="304" t="s">
        <v>4383</v>
      </c>
      <c r="K98" s="164" t="s">
        <v>5830</v>
      </c>
      <c r="L98" s="304" t="s">
        <v>4584</v>
      </c>
      <c r="M98" s="164" t="s">
        <v>4740</v>
      </c>
      <c r="N98" s="18" t="s">
        <v>4539</v>
      </c>
      <c r="O98" s="164" t="s">
        <v>4444</v>
      </c>
      <c r="P98" s="164" t="s">
        <v>4444</v>
      </c>
      <c r="Q98" s="164" t="s">
        <v>4444</v>
      </c>
      <c r="R98" s="164" t="s">
        <v>5830</v>
      </c>
      <c r="S98" s="164" t="s">
        <v>4444</v>
      </c>
      <c r="T98" s="164" t="s">
        <v>5830</v>
      </c>
      <c r="U98" s="164" t="s">
        <v>4591</v>
      </c>
      <c r="V98" s="18">
        <v>6</v>
      </c>
      <c r="W98" s="232">
        <v>0</v>
      </c>
      <c r="X98" s="143" t="s">
        <v>5830</v>
      </c>
      <c r="Y98" s="203" t="s">
        <v>5830</v>
      </c>
      <c r="Z98" s="204" t="s">
        <v>5830</v>
      </c>
      <c r="AA98" s="204" t="s">
        <v>5830</v>
      </c>
      <c r="AB98" s="204" t="s">
        <v>5830</v>
      </c>
      <c r="AC98" s="204" t="s">
        <v>5830</v>
      </c>
      <c r="AD98" s="204" t="s">
        <v>5830</v>
      </c>
      <c r="AE98" s="304" t="s">
        <v>4844</v>
      </c>
      <c r="AF98" s="21">
        <f>24*25.4</f>
        <v>609.59999999999991</v>
      </c>
      <c r="AG98" s="21">
        <f t="shared" si="23"/>
        <v>152.39999999999998</v>
      </c>
      <c r="AH98" s="21">
        <f t="shared" si="24"/>
        <v>6.35</v>
      </c>
      <c r="AI98" s="21">
        <f t="shared" si="24"/>
        <v>6.35</v>
      </c>
      <c r="AJ98" s="21">
        <f>290*25.4/2</f>
        <v>3683</v>
      </c>
      <c r="AK98" s="21">
        <f t="shared" si="18"/>
        <v>288629395.25349665</v>
      </c>
      <c r="AL98" s="18">
        <v>1149399</v>
      </c>
      <c r="AM98" s="21">
        <f>0.363*25.4</f>
        <v>9.2201999999999984</v>
      </c>
      <c r="AN98" s="21">
        <f t="shared" si="19"/>
        <v>152.39999999999998</v>
      </c>
      <c r="AO98" s="21">
        <f t="shared" si="20"/>
        <v>609.59999999999991</v>
      </c>
      <c r="AP98" s="164">
        <v>0</v>
      </c>
      <c r="AQ98" s="164">
        <v>0</v>
      </c>
      <c r="AR98" s="304" t="s">
        <v>5845</v>
      </c>
      <c r="AS98" s="164" t="s">
        <v>6174</v>
      </c>
      <c r="AT98" s="164" t="s">
        <v>6174</v>
      </c>
      <c r="AU98" s="21">
        <f t="shared" ref="AU98:AU108" si="26">3/4*25.4</f>
        <v>19.049999999999997</v>
      </c>
      <c r="AV98" s="164">
        <v>241</v>
      </c>
      <c r="AW98" s="21">
        <f>1.375*25.4+AH98</f>
        <v>41.274999999999999</v>
      </c>
      <c r="AX98" s="21">
        <f>1.375*25.4+AH98</f>
        <v>41.274999999999999</v>
      </c>
      <c r="AY98" s="33">
        <f t="shared" si="25"/>
        <v>63.5</v>
      </c>
      <c r="AZ98" s="21">
        <f>2.75*25.4</f>
        <v>69.849999999999994</v>
      </c>
      <c r="BA98" s="21">
        <f t="shared" si="21"/>
        <v>463.54999999999995</v>
      </c>
      <c r="BB98" s="164" t="s">
        <v>4444</v>
      </c>
      <c r="BC98" s="164" t="s">
        <v>4497</v>
      </c>
      <c r="BD98" s="164" t="s">
        <v>6250</v>
      </c>
      <c r="BE98" s="164">
        <v>4</v>
      </c>
      <c r="BF98" s="164">
        <v>6</v>
      </c>
      <c r="BG98" s="203" t="s">
        <v>5830</v>
      </c>
      <c r="BH98" s="204" t="s">
        <v>5830</v>
      </c>
      <c r="BI98" s="204" t="s">
        <v>5830</v>
      </c>
      <c r="BJ98" s="204" t="s">
        <v>5830</v>
      </c>
      <c r="BK98" s="204" t="s">
        <v>5830</v>
      </c>
      <c r="BL98" s="204" t="s">
        <v>5830</v>
      </c>
      <c r="BM98" s="204" t="s">
        <v>5830</v>
      </c>
      <c r="BN98" s="204" t="s">
        <v>5830</v>
      </c>
      <c r="BO98" s="203" t="s">
        <v>5830</v>
      </c>
      <c r="BP98" s="204" t="s">
        <v>5830</v>
      </c>
      <c r="BQ98" s="204" t="s">
        <v>5830</v>
      </c>
      <c r="BR98" s="204" t="s">
        <v>5830</v>
      </c>
      <c r="BS98" s="204" t="s">
        <v>5830</v>
      </c>
      <c r="BT98" s="204" t="s">
        <v>5830</v>
      </c>
      <c r="BU98" s="219" t="s">
        <v>5830</v>
      </c>
      <c r="BV98" s="204" t="s">
        <v>5830</v>
      </c>
      <c r="BW98" s="204" t="s">
        <v>5830</v>
      </c>
      <c r="BX98" s="204" t="s">
        <v>5830</v>
      </c>
      <c r="BY98" s="204" t="s">
        <v>5830</v>
      </c>
      <c r="BZ98" s="204" t="s">
        <v>5830</v>
      </c>
      <c r="CA98" s="219" t="s">
        <v>5830</v>
      </c>
      <c r="CB98" s="204" t="s">
        <v>5830</v>
      </c>
      <c r="CC98" s="204" t="s">
        <v>5830</v>
      </c>
      <c r="CD98" s="204" t="s">
        <v>5830</v>
      </c>
      <c r="CE98" s="204" t="s">
        <v>5830</v>
      </c>
      <c r="CF98" s="204" t="s">
        <v>5830</v>
      </c>
      <c r="CG98" s="210" t="s">
        <v>5830</v>
      </c>
      <c r="CH98" s="304" t="s">
        <v>4568</v>
      </c>
      <c r="CI98" s="164">
        <v>345</v>
      </c>
      <c r="CJ98" s="32">
        <v>420</v>
      </c>
      <c r="CK98" s="60">
        <v>450</v>
      </c>
      <c r="CL98" s="32">
        <v>630</v>
      </c>
      <c r="CM98" s="67">
        <v>200000</v>
      </c>
      <c r="CN98" s="164" t="s">
        <v>4568</v>
      </c>
      <c r="CO98" s="60">
        <v>345</v>
      </c>
      <c r="CP98" s="32">
        <v>420</v>
      </c>
      <c r="CQ98" s="60">
        <v>450</v>
      </c>
      <c r="CR98" s="32">
        <v>630</v>
      </c>
      <c r="CS98" s="61">
        <v>200000</v>
      </c>
      <c r="CT98" s="208" t="s">
        <v>5830</v>
      </c>
      <c r="CU98" s="209" t="s">
        <v>5830</v>
      </c>
      <c r="CV98" s="209" t="s">
        <v>5830</v>
      </c>
      <c r="CW98" s="210" t="s">
        <v>5830</v>
      </c>
      <c r="CX98" s="208" t="s">
        <v>5830</v>
      </c>
      <c r="CY98" s="209" t="s">
        <v>5830</v>
      </c>
      <c r="CZ98" s="210" t="s">
        <v>5830</v>
      </c>
      <c r="DA98" s="284" t="s">
        <v>5830</v>
      </c>
      <c r="DB98" s="164" t="s">
        <v>4446</v>
      </c>
      <c r="DC98" s="164">
        <v>640</v>
      </c>
      <c r="DD98" s="32">
        <v>730</v>
      </c>
      <c r="DE98" s="164">
        <v>800</v>
      </c>
      <c r="DF98" s="32">
        <v>940</v>
      </c>
      <c r="DG98" s="61">
        <v>200000</v>
      </c>
      <c r="DH98" s="154" t="s">
        <v>5874</v>
      </c>
      <c r="DI98" s="164" t="s">
        <v>4464</v>
      </c>
      <c r="DJ98" s="295" t="s">
        <v>4598</v>
      </c>
    </row>
    <row r="99" spans="1:114">
      <c r="A99" s="18">
        <v>94</v>
      </c>
      <c r="B99" s="314"/>
      <c r="C99" s="314"/>
      <c r="D99" s="323"/>
      <c r="E99" s="325"/>
      <c r="F99" s="314"/>
      <c r="G99" s="310"/>
      <c r="H99" s="314"/>
      <c r="I99" s="453" t="s">
        <v>4561</v>
      </c>
      <c r="J99" s="304" t="s">
        <v>4383</v>
      </c>
      <c r="K99" s="164" t="s">
        <v>5830</v>
      </c>
      <c r="L99" s="304" t="s">
        <v>4584</v>
      </c>
      <c r="M99" s="164" t="s">
        <v>4740</v>
      </c>
      <c r="N99" s="18" t="s">
        <v>4539</v>
      </c>
      <c r="O99" s="164" t="s">
        <v>4444</v>
      </c>
      <c r="P99" s="164" t="s">
        <v>4444</v>
      </c>
      <c r="Q99" s="164" t="s">
        <v>4444</v>
      </c>
      <c r="R99" s="164" t="s">
        <v>5830</v>
      </c>
      <c r="S99" s="164" t="s">
        <v>4444</v>
      </c>
      <c r="T99" s="164" t="s">
        <v>5830</v>
      </c>
      <c r="U99" s="164" t="s">
        <v>4591</v>
      </c>
      <c r="V99" s="18">
        <v>6</v>
      </c>
      <c r="W99" s="232">
        <v>0</v>
      </c>
      <c r="X99" s="143" t="s">
        <v>5830</v>
      </c>
      <c r="Y99" s="203" t="s">
        <v>5830</v>
      </c>
      <c r="Z99" s="204" t="s">
        <v>5830</v>
      </c>
      <c r="AA99" s="204" t="s">
        <v>5830</v>
      </c>
      <c r="AB99" s="204" t="s">
        <v>5830</v>
      </c>
      <c r="AC99" s="204" t="s">
        <v>5830</v>
      </c>
      <c r="AD99" s="204" t="s">
        <v>5830</v>
      </c>
      <c r="AE99" s="304" t="s">
        <v>4843</v>
      </c>
      <c r="AF99" s="21">
        <f t="shared" si="22"/>
        <v>406.4</v>
      </c>
      <c r="AG99" s="21">
        <f t="shared" si="23"/>
        <v>152.39999999999998</v>
      </c>
      <c r="AH99" s="21">
        <f t="shared" si="24"/>
        <v>6.35</v>
      </c>
      <c r="AI99" s="21">
        <f t="shared" si="24"/>
        <v>6.35</v>
      </c>
      <c r="AJ99" s="21">
        <f>283*25.4/2</f>
        <v>3594.1</v>
      </c>
      <c r="AK99" s="21">
        <f t="shared" si="18"/>
        <v>109736597.1258291</v>
      </c>
      <c r="AL99" s="18">
        <v>638018</v>
      </c>
      <c r="AM99" s="21">
        <f>0.486*25.4</f>
        <v>12.344399999999998</v>
      </c>
      <c r="AN99" s="21">
        <f t="shared" si="19"/>
        <v>152.39999999999998</v>
      </c>
      <c r="AO99" s="21">
        <f t="shared" si="20"/>
        <v>406.4</v>
      </c>
      <c r="AP99" s="164">
        <v>0</v>
      </c>
      <c r="AQ99" s="164">
        <v>0</v>
      </c>
      <c r="AR99" s="304" t="s">
        <v>5845</v>
      </c>
      <c r="AS99" s="164" t="s">
        <v>6174</v>
      </c>
      <c r="AT99" s="164" t="s">
        <v>6174</v>
      </c>
      <c r="AU99" s="21">
        <f t="shared" si="26"/>
        <v>19.049999999999997</v>
      </c>
      <c r="AV99" s="164">
        <v>241</v>
      </c>
      <c r="AW99" s="21">
        <f>1.5*25.4+AH99</f>
        <v>44.449999999999996</v>
      </c>
      <c r="AX99" s="21">
        <f>1.5*25.4+AH99</f>
        <v>44.449999999999996</v>
      </c>
      <c r="AY99" s="33">
        <f t="shared" si="25"/>
        <v>63.5</v>
      </c>
      <c r="AZ99" s="21">
        <f>3.5*25.4</f>
        <v>88.899999999999991</v>
      </c>
      <c r="BA99" s="21">
        <f t="shared" si="21"/>
        <v>254</v>
      </c>
      <c r="BB99" s="164" t="s">
        <v>4444</v>
      </c>
      <c r="BC99" s="164" t="s">
        <v>4497</v>
      </c>
      <c r="BD99" s="164" t="s">
        <v>6250</v>
      </c>
      <c r="BE99" s="164">
        <v>4</v>
      </c>
      <c r="BF99" s="164">
        <v>6</v>
      </c>
      <c r="BG99" s="203" t="s">
        <v>5830</v>
      </c>
      <c r="BH99" s="204" t="s">
        <v>5830</v>
      </c>
      <c r="BI99" s="204" t="s">
        <v>5830</v>
      </c>
      <c r="BJ99" s="204" t="s">
        <v>5830</v>
      </c>
      <c r="BK99" s="204" t="s">
        <v>5830</v>
      </c>
      <c r="BL99" s="204" t="s">
        <v>5830</v>
      </c>
      <c r="BM99" s="204" t="s">
        <v>5830</v>
      </c>
      <c r="BN99" s="204" t="s">
        <v>5830</v>
      </c>
      <c r="BO99" s="203" t="s">
        <v>5830</v>
      </c>
      <c r="BP99" s="204" t="s">
        <v>5830</v>
      </c>
      <c r="BQ99" s="204" t="s">
        <v>5830</v>
      </c>
      <c r="BR99" s="204" t="s">
        <v>5830</v>
      </c>
      <c r="BS99" s="204" t="s">
        <v>5830</v>
      </c>
      <c r="BT99" s="204" t="s">
        <v>5830</v>
      </c>
      <c r="BU99" s="219" t="s">
        <v>5830</v>
      </c>
      <c r="BV99" s="204" t="s">
        <v>5830</v>
      </c>
      <c r="BW99" s="204" t="s">
        <v>5830</v>
      </c>
      <c r="BX99" s="204" t="s">
        <v>5830</v>
      </c>
      <c r="BY99" s="204" t="s">
        <v>5830</v>
      </c>
      <c r="BZ99" s="204" t="s">
        <v>5830</v>
      </c>
      <c r="CA99" s="219" t="s">
        <v>5830</v>
      </c>
      <c r="CB99" s="204" t="s">
        <v>5830</v>
      </c>
      <c r="CC99" s="204" t="s">
        <v>5830</v>
      </c>
      <c r="CD99" s="204" t="s">
        <v>5830</v>
      </c>
      <c r="CE99" s="204" t="s">
        <v>5830</v>
      </c>
      <c r="CF99" s="204" t="s">
        <v>5830</v>
      </c>
      <c r="CG99" s="210" t="s">
        <v>5830</v>
      </c>
      <c r="CH99" s="304" t="s">
        <v>4568</v>
      </c>
      <c r="CI99" s="164">
        <v>345</v>
      </c>
      <c r="CJ99" s="32">
        <v>420</v>
      </c>
      <c r="CK99" s="60">
        <v>450</v>
      </c>
      <c r="CL99" s="32">
        <v>630</v>
      </c>
      <c r="CM99" s="67">
        <v>200000</v>
      </c>
      <c r="CN99" s="164" t="s">
        <v>4568</v>
      </c>
      <c r="CO99" s="60">
        <v>345</v>
      </c>
      <c r="CP99" s="32">
        <v>420</v>
      </c>
      <c r="CQ99" s="60">
        <v>450</v>
      </c>
      <c r="CR99" s="32">
        <v>630</v>
      </c>
      <c r="CS99" s="61">
        <v>200000</v>
      </c>
      <c r="CT99" s="208" t="s">
        <v>5830</v>
      </c>
      <c r="CU99" s="209" t="s">
        <v>5830</v>
      </c>
      <c r="CV99" s="209" t="s">
        <v>5830</v>
      </c>
      <c r="CW99" s="210" t="s">
        <v>5830</v>
      </c>
      <c r="CX99" s="208" t="s">
        <v>5830</v>
      </c>
      <c r="CY99" s="209" t="s">
        <v>5830</v>
      </c>
      <c r="CZ99" s="210" t="s">
        <v>5830</v>
      </c>
      <c r="DA99" s="284" t="s">
        <v>5830</v>
      </c>
      <c r="DB99" s="164" t="s">
        <v>4446</v>
      </c>
      <c r="DC99" s="164">
        <v>640</v>
      </c>
      <c r="DD99" s="32">
        <v>730</v>
      </c>
      <c r="DE99" s="164">
        <v>800</v>
      </c>
      <c r="DF99" s="32">
        <v>940</v>
      </c>
      <c r="DG99" s="61">
        <v>200000</v>
      </c>
      <c r="DH99" s="154" t="s">
        <v>5874</v>
      </c>
      <c r="DI99" s="164" t="s">
        <v>4464</v>
      </c>
      <c r="DJ99" s="295" t="s">
        <v>4598</v>
      </c>
    </row>
    <row r="100" spans="1:114" ht="16.2" thickBot="1">
      <c r="A100" s="18">
        <v>95</v>
      </c>
      <c r="B100" s="315"/>
      <c r="C100" s="315"/>
      <c r="D100" s="323"/>
      <c r="E100" s="325"/>
      <c r="F100" s="314"/>
      <c r="G100" s="310"/>
      <c r="H100" s="314"/>
      <c r="I100" s="453" t="s">
        <v>4562</v>
      </c>
      <c r="J100" s="304" t="s">
        <v>4383</v>
      </c>
      <c r="K100" s="164" t="s">
        <v>5830</v>
      </c>
      <c r="L100" s="304" t="s">
        <v>4584</v>
      </c>
      <c r="M100" s="164" t="s">
        <v>4740</v>
      </c>
      <c r="N100" s="18" t="s">
        <v>4539</v>
      </c>
      <c r="O100" s="164" t="s">
        <v>4444</v>
      </c>
      <c r="P100" s="164" t="s">
        <v>4444</v>
      </c>
      <c r="Q100" s="164" t="s">
        <v>4444</v>
      </c>
      <c r="R100" s="164" t="s">
        <v>5830</v>
      </c>
      <c r="S100" s="164" t="s">
        <v>4444</v>
      </c>
      <c r="T100" s="164" t="s">
        <v>5830</v>
      </c>
      <c r="U100" s="164" t="s">
        <v>4591</v>
      </c>
      <c r="V100" s="18">
        <v>6</v>
      </c>
      <c r="W100" s="232">
        <v>0</v>
      </c>
      <c r="X100" s="143" t="s">
        <v>5830</v>
      </c>
      <c r="Y100" s="198" t="s">
        <v>5830</v>
      </c>
      <c r="Z100" s="199" t="s">
        <v>5830</v>
      </c>
      <c r="AA100" s="199" t="s">
        <v>5830</v>
      </c>
      <c r="AB100" s="200" t="s">
        <v>5830</v>
      </c>
      <c r="AC100" s="200" t="s">
        <v>5830</v>
      </c>
      <c r="AD100" s="200" t="s">
        <v>5830</v>
      </c>
      <c r="AE100" s="304" t="s">
        <v>4843</v>
      </c>
      <c r="AF100" s="21">
        <f t="shared" si="22"/>
        <v>406.4</v>
      </c>
      <c r="AG100" s="21">
        <f t="shared" si="23"/>
        <v>152.39999999999998</v>
      </c>
      <c r="AH100" s="21">
        <f t="shared" si="24"/>
        <v>6.35</v>
      </c>
      <c r="AI100" s="21">
        <f t="shared" si="24"/>
        <v>6.35</v>
      </c>
      <c r="AJ100" s="21">
        <f>283*25.4/2</f>
        <v>3594.1</v>
      </c>
      <c r="AK100" s="21">
        <f t="shared" si="18"/>
        <v>109736597.1258291</v>
      </c>
      <c r="AL100" s="18">
        <v>638018</v>
      </c>
      <c r="AM100" s="21">
        <f>0.385*25.4</f>
        <v>9.7789999999999999</v>
      </c>
      <c r="AN100" s="21">
        <f t="shared" si="19"/>
        <v>152.39999999999998</v>
      </c>
      <c r="AO100" s="21">
        <f t="shared" si="20"/>
        <v>406.4</v>
      </c>
      <c r="AP100" s="164">
        <v>0</v>
      </c>
      <c r="AQ100" s="164">
        <v>0</v>
      </c>
      <c r="AR100" s="304" t="s">
        <v>5845</v>
      </c>
      <c r="AS100" s="164" t="s">
        <v>6174</v>
      </c>
      <c r="AT100" s="164" t="s">
        <v>6174</v>
      </c>
      <c r="AU100" s="21">
        <f t="shared" si="26"/>
        <v>19.049999999999997</v>
      </c>
      <c r="AV100" s="164">
        <v>241</v>
      </c>
      <c r="AW100" s="21">
        <f>1.5*25.4+AH100</f>
        <v>44.449999999999996</v>
      </c>
      <c r="AX100" s="21">
        <f>1.5*25.4+AH100</f>
        <v>44.449999999999996</v>
      </c>
      <c r="AY100" s="33">
        <f t="shared" si="25"/>
        <v>63.5</v>
      </c>
      <c r="AZ100" s="21">
        <f>3.5*25.4</f>
        <v>88.899999999999991</v>
      </c>
      <c r="BA100" s="21">
        <f t="shared" si="21"/>
        <v>254</v>
      </c>
      <c r="BB100" s="164" t="s">
        <v>4444</v>
      </c>
      <c r="BC100" s="164" t="s">
        <v>4497</v>
      </c>
      <c r="BD100" s="164" t="s">
        <v>6250</v>
      </c>
      <c r="BE100" s="164">
        <v>4</v>
      </c>
      <c r="BF100" s="164">
        <v>6</v>
      </c>
      <c r="BG100" s="203" t="s">
        <v>5830</v>
      </c>
      <c r="BH100" s="204" t="s">
        <v>5830</v>
      </c>
      <c r="BI100" s="204" t="s">
        <v>5830</v>
      </c>
      <c r="BJ100" s="204" t="s">
        <v>5830</v>
      </c>
      <c r="BK100" s="204" t="s">
        <v>5830</v>
      </c>
      <c r="BL100" s="204" t="s">
        <v>5830</v>
      </c>
      <c r="BM100" s="204" t="s">
        <v>5830</v>
      </c>
      <c r="BN100" s="204" t="s">
        <v>5830</v>
      </c>
      <c r="BO100" s="203" t="s">
        <v>5830</v>
      </c>
      <c r="BP100" s="204" t="s">
        <v>5830</v>
      </c>
      <c r="BQ100" s="204" t="s">
        <v>5830</v>
      </c>
      <c r="BR100" s="204" t="s">
        <v>5830</v>
      </c>
      <c r="BS100" s="204" t="s">
        <v>5830</v>
      </c>
      <c r="BT100" s="204" t="s">
        <v>5830</v>
      </c>
      <c r="BU100" s="219" t="s">
        <v>5830</v>
      </c>
      <c r="BV100" s="204" t="s">
        <v>5830</v>
      </c>
      <c r="BW100" s="204" t="s">
        <v>5830</v>
      </c>
      <c r="BX100" s="204" t="s">
        <v>5830</v>
      </c>
      <c r="BY100" s="204" t="s">
        <v>5830</v>
      </c>
      <c r="BZ100" s="204" t="s">
        <v>5830</v>
      </c>
      <c r="CA100" s="219" t="s">
        <v>5830</v>
      </c>
      <c r="CB100" s="204" t="s">
        <v>5830</v>
      </c>
      <c r="CC100" s="204" t="s">
        <v>5830</v>
      </c>
      <c r="CD100" s="204" t="s">
        <v>5830</v>
      </c>
      <c r="CE100" s="204" t="s">
        <v>5830</v>
      </c>
      <c r="CF100" s="204" t="s">
        <v>5830</v>
      </c>
      <c r="CG100" s="210" t="s">
        <v>5830</v>
      </c>
      <c r="CH100" s="304" t="s">
        <v>4568</v>
      </c>
      <c r="CI100" s="164">
        <v>345</v>
      </c>
      <c r="CJ100" s="32">
        <v>420</v>
      </c>
      <c r="CK100" s="60">
        <v>450</v>
      </c>
      <c r="CL100" s="32">
        <v>630</v>
      </c>
      <c r="CM100" s="67">
        <v>200000</v>
      </c>
      <c r="CN100" s="164" t="s">
        <v>4568</v>
      </c>
      <c r="CO100" s="60">
        <v>345</v>
      </c>
      <c r="CP100" s="32">
        <v>420</v>
      </c>
      <c r="CQ100" s="60">
        <v>450</v>
      </c>
      <c r="CR100" s="32">
        <v>630</v>
      </c>
      <c r="CS100" s="61">
        <v>200000</v>
      </c>
      <c r="CT100" s="208" t="s">
        <v>5830</v>
      </c>
      <c r="CU100" s="209" t="s">
        <v>5830</v>
      </c>
      <c r="CV100" s="209" t="s">
        <v>5830</v>
      </c>
      <c r="CW100" s="210" t="s">
        <v>5830</v>
      </c>
      <c r="CX100" s="208" t="s">
        <v>5830</v>
      </c>
      <c r="CY100" s="209" t="s">
        <v>5830</v>
      </c>
      <c r="CZ100" s="210" t="s">
        <v>5830</v>
      </c>
      <c r="DA100" s="284" t="s">
        <v>5830</v>
      </c>
      <c r="DB100" s="164" t="s">
        <v>4446</v>
      </c>
      <c r="DC100" s="164">
        <v>640</v>
      </c>
      <c r="DD100" s="32">
        <v>730</v>
      </c>
      <c r="DE100" s="164">
        <v>800</v>
      </c>
      <c r="DF100" s="32">
        <v>940</v>
      </c>
      <c r="DG100" s="61">
        <v>200000</v>
      </c>
      <c r="DH100" s="155" t="s">
        <v>5874</v>
      </c>
      <c r="DI100" s="164" t="s">
        <v>4464</v>
      </c>
      <c r="DJ100" s="295" t="s">
        <v>4598</v>
      </c>
    </row>
    <row r="101" spans="1:114" ht="15.6" customHeight="1">
      <c r="A101" s="17">
        <v>96</v>
      </c>
      <c r="B101" s="313">
        <v>10</v>
      </c>
      <c r="C101" s="313">
        <v>1985</v>
      </c>
      <c r="D101" s="322" t="s">
        <v>4564</v>
      </c>
      <c r="E101" s="324" t="s">
        <v>4902</v>
      </c>
      <c r="F101" s="313">
        <v>8</v>
      </c>
      <c r="G101" s="309" t="s">
        <v>5943</v>
      </c>
      <c r="H101" s="313" t="s">
        <v>5942</v>
      </c>
      <c r="I101" s="452" t="s">
        <v>4576</v>
      </c>
      <c r="J101" s="303" t="s">
        <v>4383</v>
      </c>
      <c r="K101" s="163" t="s">
        <v>5830</v>
      </c>
      <c r="L101" s="303" t="s">
        <v>4584</v>
      </c>
      <c r="M101" s="163" t="s">
        <v>4740</v>
      </c>
      <c r="N101" s="17" t="s">
        <v>4539</v>
      </c>
      <c r="O101" s="163" t="s">
        <v>4444</v>
      </c>
      <c r="P101" s="163" t="s">
        <v>4444</v>
      </c>
      <c r="Q101" s="163" t="s">
        <v>4444</v>
      </c>
      <c r="R101" s="163" t="s">
        <v>5830</v>
      </c>
      <c r="S101" s="163" t="s">
        <v>4444</v>
      </c>
      <c r="T101" s="163" t="s">
        <v>5830</v>
      </c>
      <c r="U101" s="163" t="s">
        <v>4591</v>
      </c>
      <c r="V101" s="17">
        <v>6</v>
      </c>
      <c r="W101" s="233">
        <v>0</v>
      </c>
      <c r="X101" s="156" t="s">
        <v>5830</v>
      </c>
      <c r="Y101" s="201" t="s">
        <v>5830</v>
      </c>
      <c r="Z101" s="202" t="s">
        <v>5830</v>
      </c>
      <c r="AA101" s="202" t="s">
        <v>5830</v>
      </c>
      <c r="AB101" s="202" t="s">
        <v>5830</v>
      </c>
      <c r="AC101" s="202" t="s">
        <v>5830</v>
      </c>
      <c r="AD101" s="202" t="s">
        <v>5830</v>
      </c>
      <c r="AE101" s="303" t="s">
        <v>4843</v>
      </c>
      <c r="AF101" s="16">
        <f>16*25.4</f>
        <v>406.4</v>
      </c>
      <c r="AG101" s="16">
        <f>6*25.4</f>
        <v>152.39999999999998</v>
      </c>
      <c r="AH101" s="16">
        <f>0.25*25.4</f>
        <v>6.35</v>
      </c>
      <c r="AI101" s="16">
        <f>0.25*25.4</f>
        <v>6.35</v>
      </c>
      <c r="AJ101" s="16">
        <f>320*25.4/2</f>
        <v>4064</v>
      </c>
      <c r="AK101" s="16">
        <f t="shared" si="18"/>
        <v>109736597.1258291</v>
      </c>
      <c r="AL101" s="17">
        <v>638018</v>
      </c>
      <c r="AM101" s="16">
        <f>0.379*25.4</f>
        <v>9.6265999999999998</v>
      </c>
      <c r="AN101" s="16">
        <f t="shared" si="19"/>
        <v>152.39999999999998</v>
      </c>
      <c r="AO101" s="16">
        <f t="shared" si="20"/>
        <v>406.4</v>
      </c>
      <c r="AP101" s="163">
        <v>0</v>
      </c>
      <c r="AQ101" s="163">
        <v>0</v>
      </c>
      <c r="AR101" s="303" t="s">
        <v>5845</v>
      </c>
      <c r="AS101" s="163" t="s">
        <v>6174</v>
      </c>
      <c r="AT101" s="163" t="s">
        <v>6174</v>
      </c>
      <c r="AU101" s="16">
        <f t="shared" si="26"/>
        <v>19.049999999999997</v>
      </c>
      <c r="AV101" s="163">
        <v>241</v>
      </c>
      <c r="AW101" s="16">
        <f>1.5*25.4+AH101</f>
        <v>44.449999999999996</v>
      </c>
      <c r="AX101" s="16">
        <f>1.5*25.4+AH101</f>
        <v>44.449999999999996</v>
      </c>
      <c r="AY101" s="31">
        <f t="shared" si="25"/>
        <v>63.5</v>
      </c>
      <c r="AZ101" s="16">
        <f>3.5*25.4</f>
        <v>88.899999999999991</v>
      </c>
      <c r="BA101" s="16">
        <f t="shared" si="21"/>
        <v>254</v>
      </c>
      <c r="BB101" s="163" t="s">
        <v>4444</v>
      </c>
      <c r="BC101" s="163" t="s">
        <v>4497</v>
      </c>
      <c r="BD101" s="163" t="s">
        <v>6250</v>
      </c>
      <c r="BE101" s="163">
        <v>4</v>
      </c>
      <c r="BF101" s="163">
        <v>6</v>
      </c>
      <c r="BG101" s="201" t="s">
        <v>5830</v>
      </c>
      <c r="BH101" s="202" t="s">
        <v>5830</v>
      </c>
      <c r="BI101" s="202" t="s">
        <v>5830</v>
      </c>
      <c r="BJ101" s="202" t="s">
        <v>5830</v>
      </c>
      <c r="BK101" s="202" t="s">
        <v>5830</v>
      </c>
      <c r="BL101" s="202" t="s">
        <v>5830</v>
      </c>
      <c r="BM101" s="202" t="s">
        <v>5830</v>
      </c>
      <c r="BN101" s="202" t="s">
        <v>5830</v>
      </c>
      <c r="BO101" s="201" t="s">
        <v>5830</v>
      </c>
      <c r="BP101" s="202" t="s">
        <v>5830</v>
      </c>
      <c r="BQ101" s="202" t="s">
        <v>5830</v>
      </c>
      <c r="BR101" s="202" t="s">
        <v>5830</v>
      </c>
      <c r="BS101" s="202" t="s">
        <v>5830</v>
      </c>
      <c r="BT101" s="202" t="s">
        <v>5830</v>
      </c>
      <c r="BU101" s="220" t="s">
        <v>5830</v>
      </c>
      <c r="BV101" s="202" t="s">
        <v>5830</v>
      </c>
      <c r="BW101" s="202" t="s">
        <v>5830</v>
      </c>
      <c r="BX101" s="202" t="s">
        <v>5830</v>
      </c>
      <c r="BY101" s="202" t="s">
        <v>5830</v>
      </c>
      <c r="BZ101" s="202" t="s">
        <v>5830</v>
      </c>
      <c r="CA101" s="220" t="s">
        <v>5830</v>
      </c>
      <c r="CB101" s="202" t="s">
        <v>5830</v>
      </c>
      <c r="CC101" s="202" t="s">
        <v>5830</v>
      </c>
      <c r="CD101" s="202" t="s">
        <v>5830</v>
      </c>
      <c r="CE101" s="202" t="s">
        <v>5830</v>
      </c>
      <c r="CF101" s="202" t="s">
        <v>5830</v>
      </c>
      <c r="CG101" s="207" t="s">
        <v>5830</v>
      </c>
      <c r="CH101" s="303" t="s">
        <v>4568</v>
      </c>
      <c r="CI101" s="163">
        <v>345</v>
      </c>
      <c r="CJ101" s="30">
        <v>420</v>
      </c>
      <c r="CK101" s="65">
        <v>450</v>
      </c>
      <c r="CL101" s="30">
        <v>630</v>
      </c>
      <c r="CM101" s="66">
        <v>200000</v>
      </c>
      <c r="CN101" s="163" t="s">
        <v>4568</v>
      </c>
      <c r="CO101" s="65">
        <v>345</v>
      </c>
      <c r="CP101" s="16">
        <v>382.5</v>
      </c>
      <c r="CQ101" s="65">
        <v>450</v>
      </c>
      <c r="CR101" s="31">
        <f>CQ101/CO101*CP101</f>
        <v>498.91304347826087</v>
      </c>
      <c r="CS101" s="76">
        <v>200000</v>
      </c>
      <c r="CT101" s="205" t="s">
        <v>5830</v>
      </c>
      <c r="CU101" s="206" t="s">
        <v>5830</v>
      </c>
      <c r="CV101" s="206" t="s">
        <v>5830</v>
      </c>
      <c r="CW101" s="207" t="s">
        <v>5830</v>
      </c>
      <c r="CX101" s="205" t="s">
        <v>5830</v>
      </c>
      <c r="CY101" s="206" t="s">
        <v>5830</v>
      </c>
      <c r="CZ101" s="207" t="s">
        <v>5830</v>
      </c>
      <c r="DA101" s="283" t="s">
        <v>5830</v>
      </c>
      <c r="DB101" s="163" t="s">
        <v>4446</v>
      </c>
      <c r="DC101" s="163">
        <v>640</v>
      </c>
      <c r="DD101" s="30">
        <v>730</v>
      </c>
      <c r="DE101" s="163">
        <v>800</v>
      </c>
      <c r="DF101" s="30">
        <v>940</v>
      </c>
      <c r="DG101" s="76">
        <v>200000</v>
      </c>
      <c r="DH101" s="153" t="s">
        <v>5874</v>
      </c>
      <c r="DI101" s="163" t="s">
        <v>4464</v>
      </c>
      <c r="DJ101" s="294" t="s">
        <v>4598</v>
      </c>
    </row>
    <row r="102" spans="1:114">
      <c r="A102" s="18">
        <v>97</v>
      </c>
      <c r="B102" s="314"/>
      <c r="C102" s="314"/>
      <c r="D102" s="323"/>
      <c r="E102" s="325"/>
      <c r="F102" s="314"/>
      <c r="G102" s="310"/>
      <c r="H102" s="314"/>
      <c r="I102" s="453" t="s">
        <v>4577</v>
      </c>
      <c r="J102" s="304" t="s">
        <v>4383</v>
      </c>
      <c r="K102" s="164" t="s">
        <v>5830</v>
      </c>
      <c r="L102" s="304" t="s">
        <v>4584</v>
      </c>
      <c r="M102" s="164" t="s">
        <v>4740</v>
      </c>
      <c r="N102" s="18" t="s">
        <v>4539</v>
      </c>
      <c r="O102" s="164" t="s">
        <v>4444</v>
      </c>
      <c r="P102" s="164" t="s">
        <v>4444</v>
      </c>
      <c r="Q102" s="164" t="s">
        <v>4444</v>
      </c>
      <c r="R102" s="164" t="s">
        <v>5830</v>
      </c>
      <c r="S102" s="164" t="s">
        <v>4444</v>
      </c>
      <c r="T102" s="164" t="s">
        <v>5830</v>
      </c>
      <c r="U102" s="164" t="s">
        <v>4591</v>
      </c>
      <c r="V102" s="18">
        <v>6</v>
      </c>
      <c r="W102" s="232">
        <v>0</v>
      </c>
      <c r="X102" s="143" t="s">
        <v>5830</v>
      </c>
      <c r="Y102" s="203" t="s">
        <v>5830</v>
      </c>
      <c r="Z102" s="204" t="s">
        <v>5830</v>
      </c>
      <c r="AA102" s="204" t="s">
        <v>5830</v>
      </c>
      <c r="AB102" s="204" t="s">
        <v>5830</v>
      </c>
      <c r="AC102" s="204" t="s">
        <v>5830</v>
      </c>
      <c r="AD102" s="204" t="s">
        <v>5830</v>
      </c>
      <c r="AE102" s="304" t="s">
        <v>4843</v>
      </c>
      <c r="AF102" s="21">
        <f>16*25.4</f>
        <v>406.4</v>
      </c>
      <c r="AG102" s="21">
        <f t="shared" ref="AG102:AG108" si="27">6*25.4</f>
        <v>152.39999999999998</v>
      </c>
      <c r="AH102" s="21">
        <f t="shared" ref="AH102:AI106" si="28">0.25*25.4</f>
        <v>6.35</v>
      </c>
      <c r="AI102" s="21">
        <f t="shared" si="28"/>
        <v>6.35</v>
      </c>
      <c r="AJ102" s="21">
        <f>330*25.4/2</f>
        <v>4191</v>
      </c>
      <c r="AK102" s="21">
        <f t="shared" si="18"/>
        <v>109736597.1258291</v>
      </c>
      <c r="AL102" s="18">
        <v>638018</v>
      </c>
      <c r="AM102" s="21">
        <f>0.379*25.4</f>
        <v>9.6265999999999998</v>
      </c>
      <c r="AN102" s="21">
        <f t="shared" si="19"/>
        <v>152.39999999999998</v>
      </c>
      <c r="AO102" s="21">
        <f t="shared" si="20"/>
        <v>406.4</v>
      </c>
      <c r="AP102" s="164">
        <v>0</v>
      </c>
      <c r="AQ102" s="164">
        <v>0</v>
      </c>
      <c r="AR102" s="304" t="s">
        <v>5845</v>
      </c>
      <c r="AS102" s="164" t="s">
        <v>6174</v>
      </c>
      <c r="AT102" s="164" t="s">
        <v>6174</v>
      </c>
      <c r="AU102" s="21">
        <f t="shared" si="26"/>
        <v>19.049999999999997</v>
      </c>
      <c r="AV102" s="164">
        <v>241</v>
      </c>
      <c r="AW102" s="21">
        <f>1.5*25.4+AH102</f>
        <v>44.449999999999996</v>
      </c>
      <c r="AX102" s="21">
        <f>1.5*25.4+AH102</f>
        <v>44.449999999999996</v>
      </c>
      <c r="AY102" s="33">
        <f t="shared" si="25"/>
        <v>63.5</v>
      </c>
      <c r="AZ102" s="21">
        <f>3.5*25.4</f>
        <v>88.899999999999991</v>
      </c>
      <c r="BA102" s="21">
        <f t="shared" si="21"/>
        <v>254</v>
      </c>
      <c r="BB102" s="164" t="s">
        <v>4444</v>
      </c>
      <c r="BC102" s="164" t="s">
        <v>4497</v>
      </c>
      <c r="BD102" s="164" t="s">
        <v>6250</v>
      </c>
      <c r="BE102" s="164">
        <v>4</v>
      </c>
      <c r="BF102" s="164">
        <v>6</v>
      </c>
      <c r="BG102" s="203" t="s">
        <v>5830</v>
      </c>
      <c r="BH102" s="204" t="s">
        <v>5830</v>
      </c>
      <c r="BI102" s="204" t="s">
        <v>5830</v>
      </c>
      <c r="BJ102" s="204" t="s">
        <v>5830</v>
      </c>
      <c r="BK102" s="204" t="s">
        <v>5830</v>
      </c>
      <c r="BL102" s="204" t="s">
        <v>5830</v>
      </c>
      <c r="BM102" s="204" t="s">
        <v>5830</v>
      </c>
      <c r="BN102" s="204" t="s">
        <v>5830</v>
      </c>
      <c r="BO102" s="203" t="s">
        <v>5830</v>
      </c>
      <c r="BP102" s="204" t="s">
        <v>5830</v>
      </c>
      <c r="BQ102" s="204" t="s">
        <v>5830</v>
      </c>
      <c r="BR102" s="204" t="s">
        <v>5830</v>
      </c>
      <c r="BS102" s="204" t="s">
        <v>5830</v>
      </c>
      <c r="BT102" s="204" t="s">
        <v>5830</v>
      </c>
      <c r="BU102" s="219" t="s">
        <v>5830</v>
      </c>
      <c r="BV102" s="204" t="s">
        <v>5830</v>
      </c>
      <c r="BW102" s="204" t="s">
        <v>5830</v>
      </c>
      <c r="BX102" s="204" t="s">
        <v>5830</v>
      </c>
      <c r="BY102" s="204" t="s">
        <v>5830</v>
      </c>
      <c r="BZ102" s="204" t="s">
        <v>5830</v>
      </c>
      <c r="CA102" s="219" t="s">
        <v>5830</v>
      </c>
      <c r="CB102" s="204" t="s">
        <v>5830</v>
      </c>
      <c r="CC102" s="204" t="s">
        <v>5830</v>
      </c>
      <c r="CD102" s="204" t="s">
        <v>5830</v>
      </c>
      <c r="CE102" s="204" t="s">
        <v>5830</v>
      </c>
      <c r="CF102" s="204" t="s">
        <v>5830</v>
      </c>
      <c r="CG102" s="210" t="s">
        <v>5830</v>
      </c>
      <c r="CH102" s="304" t="s">
        <v>4568</v>
      </c>
      <c r="CI102" s="164">
        <v>345</v>
      </c>
      <c r="CJ102" s="32">
        <v>420</v>
      </c>
      <c r="CK102" s="60">
        <v>450</v>
      </c>
      <c r="CL102" s="32">
        <v>630</v>
      </c>
      <c r="CM102" s="67">
        <v>200000</v>
      </c>
      <c r="CN102" s="164" t="s">
        <v>4568</v>
      </c>
      <c r="CO102" s="60">
        <v>345</v>
      </c>
      <c r="CP102" s="21">
        <v>382.5</v>
      </c>
      <c r="CQ102" s="60">
        <v>450</v>
      </c>
      <c r="CR102" s="33">
        <f t="shared" ref="CR102:CR108" si="29">CQ102/CO102*CP102</f>
        <v>498.91304347826087</v>
      </c>
      <c r="CS102" s="61">
        <v>200000</v>
      </c>
      <c r="CT102" s="208" t="s">
        <v>5830</v>
      </c>
      <c r="CU102" s="209" t="s">
        <v>5830</v>
      </c>
      <c r="CV102" s="209" t="s">
        <v>5830</v>
      </c>
      <c r="CW102" s="210" t="s">
        <v>5830</v>
      </c>
      <c r="CX102" s="208" t="s">
        <v>5830</v>
      </c>
      <c r="CY102" s="209" t="s">
        <v>5830</v>
      </c>
      <c r="CZ102" s="210" t="s">
        <v>5830</v>
      </c>
      <c r="DA102" s="284" t="s">
        <v>5830</v>
      </c>
      <c r="DB102" s="164" t="s">
        <v>4446</v>
      </c>
      <c r="DC102" s="164">
        <v>640</v>
      </c>
      <c r="DD102" s="32">
        <v>730</v>
      </c>
      <c r="DE102" s="164">
        <v>800</v>
      </c>
      <c r="DF102" s="32">
        <v>940</v>
      </c>
      <c r="DG102" s="61">
        <v>200000</v>
      </c>
      <c r="DH102" s="154" t="s">
        <v>5874</v>
      </c>
      <c r="DI102" s="164" t="s">
        <v>4464</v>
      </c>
      <c r="DJ102" s="295" t="s">
        <v>4598</v>
      </c>
    </row>
    <row r="103" spans="1:114">
      <c r="A103" s="18">
        <v>98</v>
      </c>
      <c r="B103" s="314"/>
      <c r="C103" s="314"/>
      <c r="D103" s="323"/>
      <c r="E103" s="325"/>
      <c r="F103" s="314"/>
      <c r="G103" s="310"/>
      <c r="H103" s="314"/>
      <c r="I103" s="453" t="s">
        <v>4578</v>
      </c>
      <c r="J103" s="304" t="s">
        <v>4383</v>
      </c>
      <c r="K103" s="164" t="s">
        <v>5830</v>
      </c>
      <c r="L103" s="304" t="s">
        <v>4584</v>
      </c>
      <c r="M103" s="164" t="s">
        <v>4740</v>
      </c>
      <c r="N103" s="18" t="s">
        <v>4539</v>
      </c>
      <c r="O103" s="164" t="s">
        <v>4444</v>
      </c>
      <c r="P103" s="164" t="s">
        <v>4444</v>
      </c>
      <c r="Q103" s="164" t="s">
        <v>4444</v>
      </c>
      <c r="R103" s="164" t="s">
        <v>5830</v>
      </c>
      <c r="S103" s="164" t="s">
        <v>4444</v>
      </c>
      <c r="T103" s="164" t="s">
        <v>5830</v>
      </c>
      <c r="U103" s="164" t="s">
        <v>4591</v>
      </c>
      <c r="V103" s="18">
        <v>6</v>
      </c>
      <c r="W103" s="232">
        <v>0</v>
      </c>
      <c r="X103" s="143" t="s">
        <v>5830</v>
      </c>
      <c r="Y103" s="203" t="s">
        <v>5830</v>
      </c>
      <c r="Z103" s="204" t="s">
        <v>5830</v>
      </c>
      <c r="AA103" s="204" t="s">
        <v>5830</v>
      </c>
      <c r="AB103" s="204" t="s">
        <v>5830</v>
      </c>
      <c r="AC103" s="204" t="s">
        <v>5830</v>
      </c>
      <c r="AD103" s="204" t="s">
        <v>5830</v>
      </c>
      <c r="AE103" s="304" t="s">
        <v>4844</v>
      </c>
      <c r="AF103" s="21">
        <f>24*25.4</f>
        <v>609.59999999999991</v>
      </c>
      <c r="AG103" s="21">
        <f t="shared" si="27"/>
        <v>152.39999999999998</v>
      </c>
      <c r="AH103" s="21">
        <f t="shared" si="28"/>
        <v>6.35</v>
      </c>
      <c r="AI103" s="21">
        <f t="shared" si="28"/>
        <v>6.35</v>
      </c>
      <c r="AJ103" s="21">
        <f>336*25.4/2</f>
        <v>4267.2</v>
      </c>
      <c r="AK103" s="21">
        <f t="shared" si="18"/>
        <v>288629395.25349665</v>
      </c>
      <c r="AL103" s="18">
        <v>1149399</v>
      </c>
      <c r="AM103" s="21">
        <f>0.366*25.4</f>
        <v>9.2963999999999984</v>
      </c>
      <c r="AN103" s="21">
        <f t="shared" si="19"/>
        <v>152.39999999999998</v>
      </c>
      <c r="AO103" s="21">
        <f t="shared" si="20"/>
        <v>609.59999999999991</v>
      </c>
      <c r="AP103" s="164">
        <v>0</v>
      </c>
      <c r="AQ103" s="164">
        <v>0</v>
      </c>
      <c r="AR103" s="304" t="s">
        <v>5845</v>
      </c>
      <c r="AS103" s="164" t="s">
        <v>6174</v>
      </c>
      <c r="AT103" s="164" t="s">
        <v>6174</v>
      </c>
      <c r="AU103" s="21">
        <f t="shared" si="26"/>
        <v>19.049999999999997</v>
      </c>
      <c r="AV103" s="164">
        <v>241</v>
      </c>
      <c r="AW103" s="21">
        <f>1.75*25.4+AH103</f>
        <v>50.8</v>
      </c>
      <c r="AX103" s="21">
        <f>1.75*25.4+AH103</f>
        <v>50.8</v>
      </c>
      <c r="AY103" s="33">
        <f t="shared" si="25"/>
        <v>63.5</v>
      </c>
      <c r="AZ103" s="21">
        <f>3.25*25.4</f>
        <v>82.55</v>
      </c>
      <c r="BA103" s="21">
        <f t="shared" si="21"/>
        <v>444.49999999999994</v>
      </c>
      <c r="BB103" s="164" t="s">
        <v>4444</v>
      </c>
      <c r="BC103" s="164" t="s">
        <v>4497</v>
      </c>
      <c r="BD103" s="164" t="s">
        <v>6250</v>
      </c>
      <c r="BE103" s="164">
        <v>4</v>
      </c>
      <c r="BF103" s="164">
        <v>6</v>
      </c>
      <c r="BG103" s="203" t="s">
        <v>5830</v>
      </c>
      <c r="BH103" s="204" t="s">
        <v>5830</v>
      </c>
      <c r="BI103" s="204" t="s">
        <v>5830</v>
      </c>
      <c r="BJ103" s="204" t="s">
        <v>5830</v>
      </c>
      <c r="BK103" s="204" t="s">
        <v>5830</v>
      </c>
      <c r="BL103" s="204" t="s">
        <v>5830</v>
      </c>
      <c r="BM103" s="204" t="s">
        <v>5830</v>
      </c>
      <c r="BN103" s="204" t="s">
        <v>5830</v>
      </c>
      <c r="BO103" s="203" t="s">
        <v>5830</v>
      </c>
      <c r="BP103" s="204" t="s">
        <v>5830</v>
      </c>
      <c r="BQ103" s="204" t="s">
        <v>5830</v>
      </c>
      <c r="BR103" s="204" t="s">
        <v>5830</v>
      </c>
      <c r="BS103" s="204" t="s">
        <v>5830</v>
      </c>
      <c r="BT103" s="204" t="s">
        <v>5830</v>
      </c>
      <c r="BU103" s="219" t="s">
        <v>5830</v>
      </c>
      <c r="BV103" s="204" t="s">
        <v>5830</v>
      </c>
      <c r="BW103" s="204" t="s">
        <v>5830</v>
      </c>
      <c r="BX103" s="204" t="s">
        <v>5830</v>
      </c>
      <c r="BY103" s="204" t="s">
        <v>5830</v>
      </c>
      <c r="BZ103" s="204" t="s">
        <v>5830</v>
      </c>
      <c r="CA103" s="219" t="s">
        <v>5830</v>
      </c>
      <c r="CB103" s="204" t="s">
        <v>5830</v>
      </c>
      <c r="CC103" s="204" t="s">
        <v>5830</v>
      </c>
      <c r="CD103" s="204" t="s">
        <v>5830</v>
      </c>
      <c r="CE103" s="204" t="s">
        <v>5830</v>
      </c>
      <c r="CF103" s="204" t="s">
        <v>5830</v>
      </c>
      <c r="CG103" s="210" t="s">
        <v>5830</v>
      </c>
      <c r="CH103" s="304" t="s">
        <v>4568</v>
      </c>
      <c r="CI103" s="164">
        <v>345</v>
      </c>
      <c r="CJ103" s="32">
        <v>420</v>
      </c>
      <c r="CK103" s="60">
        <v>450</v>
      </c>
      <c r="CL103" s="32">
        <v>630</v>
      </c>
      <c r="CM103" s="67">
        <v>200000</v>
      </c>
      <c r="CN103" s="164" t="s">
        <v>4568</v>
      </c>
      <c r="CO103" s="60">
        <v>345</v>
      </c>
      <c r="CP103" s="21">
        <v>364.2</v>
      </c>
      <c r="CQ103" s="60">
        <v>450</v>
      </c>
      <c r="CR103" s="33">
        <f t="shared" si="29"/>
        <v>475.04347826086956</v>
      </c>
      <c r="CS103" s="61">
        <v>200000</v>
      </c>
      <c r="CT103" s="208" t="s">
        <v>5830</v>
      </c>
      <c r="CU103" s="209" t="s">
        <v>5830</v>
      </c>
      <c r="CV103" s="209" t="s">
        <v>5830</v>
      </c>
      <c r="CW103" s="210" t="s">
        <v>5830</v>
      </c>
      <c r="CX103" s="208" t="s">
        <v>5830</v>
      </c>
      <c r="CY103" s="209" t="s">
        <v>5830</v>
      </c>
      <c r="CZ103" s="210" t="s">
        <v>5830</v>
      </c>
      <c r="DA103" s="284" t="s">
        <v>5830</v>
      </c>
      <c r="DB103" s="164" t="s">
        <v>4446</v>
      </c>
      <c r="DC103" s="164">
        <v>640</v>
      </c>
      <c r="DD103" s="32">
        <v>730</v>
      </c>
      <c r="DE103" s="164">
        <v>800</v>
      </c>
      <c r="DF103" s="32">
        <v>940</v>
      </c>
      <c r="DG103" s="61">
        <v>200000</v>
      </c>
      <c r="DH103" s="154" t="s">
        <v>5874</v>
      </c>
      <c r="DI103" s="164" t="s">
        <v>4464</v>
      </c>
      <c r="DJ103" s="295" t="s">
        <v>4598</v>
      </c>
    </row>
    <row r="104" spans="1:114">
      <c r="A104" s="18">
        <v>99</v>
      </c>
      <c r="B104" s="314"/>
      <c r="C104" s="314"/>
      <c r="D104" s="323"/>
      <c r="E104" s="325"/>
      <c r="F104" s="314"/>
      <c r="G104" s="310"/>
      <c r="H104" s="314"/>
      <c r="I104" s="453" t="s">
        <v>4579</v>
      </c>
      <c r="J104" s="304" t="s">
        <v>4383</v>
      </c>
      <c r="K104" s="164" t="s">
        <v>5830</v>
      </c>
      <c r="L104" s="304" t="s">
        <v>4584</v>
      </c>
      <c r="M104" s="164" t="s">
        <v>4740</v>
      </c>
      <c r="N104" s="18" t="s">
        <v>4539</v>
      </c>
      <c r="O104" s="164" t="s">
        <v>4444</v>
      </c>
      <c r="P104" s="164" t="s">
        <v>4444</v>
      </c>
      <c r="Q104" s="164" t="s">
        <v>4444</v>
      </c>
      <c r="R104" s="164" t="s">
        <v>5830</v>
      </c>
      <c r="S104" s="164" t="s">
        <v>4444</v>
      </c>
      <c r="T104" s="164" t="s">
        <v>5830</v>
      </c>
      <c r="U104" s="164" t="s">
        <v>4591</v>
      </c>
      <c r="V104" s="18">
        <v>6</v>
      </c>
      <c r="W104" s="232">
        <v>0</v>
      </c>
      <c r="X104" s="143" t="s">
        <v>5830</v>
      </c>
      <c r="Y104" s="203" t="s">
        <v>5830</v>
      </c>
      <c r="Z104" s="204" t="s">
        <v>5830</v>
      </c>
      <c r="AA104" s="204" t="s">
        <v>5830</v>
      </c>
      <c r="AB104" s="204" t="s">
        <v>5830</v>
      </c>
      <c r="AC104" s="204" t="s">
        <v>5830</v>
      </c>
      <c r="AD104" s="204" t="s">
        <v>5830</v>
      </c>
      <c r="AE104" s="304" t="s">
        <v>4844</v>
      </c>
      <c r="AF104" s="21">
        <f>24*25.4</f>
        <v>609.59999999999991</v>
      </c>
      <c r="AG104" s="21">
        <f t="shared" si="27"/>
        <v>152.39999999999998</v>
      </c>
      <c r="AH104" s="21">
        <f t="shared" si="28"/>
        <v>6.35</v>
      </c>
      <c r="AI104" s="21">
        <f t="shared" si="28"/>
        <v>6.35</v>
      </c>
      <c r="AJ104" s="21">
        <f>336*25.4/2</f>
        <v>4267.2</v>
      </c>
      <c r="AK104" s="21">
        <f t="shared" si="18"/>
        <v>288629395.25349665</v>
      </c>
      <c r="AL104" s="18">
        <v>1149399</v>
      </c>
      <c r="AM104" s="21">
        <f>0.366*25.4</f>
        <v>9.2963999999999984</v>
      </c>
      <c r="AN104" s="21">
        <f t="shared" si="19"/>
        <v>152.39999999999998</v>
      </c>
      <c r="AO104" s="21">
        <f t="shared" si="20"/>
        <v>609.59999999999991</v>
      </c>
      <c r="AP104" s="164">
        <v>0</v>
      </c>
      <c r="AQ104" s="164">
        <v>0</v>
      </c>
      <c r="AR104" s="304" t="s">
        <v>5845</v>
      </c>
      <c r="AS104" s="164" t="s">
        <v>6174</v>
      </c>
      <c r="AT104" s="164" t="s">
        <v>6174</v>
      </c>
      <c r="AU104" s="21">
        <f t="shared" si="26"/>
        <v>19.049999999999997</v>
      </c>
      <c r="AV104" s="164">
        <v>241</v>
      </c>
      <c r="AW104" s="21">
        <f>1.75*25.4+AH104</f>
        <v>50.8</v>
      </c>
      <c r="AX104" s="21">
        <f>1.75*25.4+AH104</f>
        <v>50.8</v>
      </c>
      <c r="AY104" s="33">
        <f t="shared" si="25"/>
        <v>63.5</v>
      </c>
      <c r="AZ104" s="21">
        <f>3.25*25.4</f>
        <v>82.55</v>
      </c>
      <c r="BA104" s="21">
        <f t="shared" si="21"/>
        <v>444.49999999999994</v>
      </c>
      <c r="BB104" s="164" t="s">
        <v>4444</v>
      </c>
      <c r="BC104" s="164" t="s">
        <v>4497</v>
      </c>
      <c r="BD104" s="164" t="s">
        <v>6250</v>
      </c>
      <c r="BE104" s="164">
        <v>4</v>
      </c>
      <c r="BF104" s="164">
        <v>6</v>
      </c>
      <c r="BG104" s="203" t="s">
        <v>5830</v>
      </c>
      <c r="BH104" s="204" t="s">
        <v>5830</v>
      </c>
      <c r="BI104" s="204" t="s">
        <v>5830</v>
      </c>
      <c r="BJ104" s="204" t="s">
        <v>5830</v>
      </c>
      <c r="BK104" s="204" t="s">
        <v>5830</v>
      </c>
      <c r="BL104" s="204" t="s">
        <v>5830</v>
      </c>
      <c r="BM104" s="204" t="s">
        <v>5830</v>
      </c>
      <c r="BN104" s="204" t="s">
        <v>5830</v>
      </c>
      <c r="BO104" s="203" t="s">
        <v>5830</v>
      </c>
      <c r="BP104" s="204" t="s">
        <v>5830</v>
      </c>
      <c r="BQ104" s="204" t="s">
        <v>5830</v>
      </c>
      <c r="BR104" s="204" t="s">
        <v>5830</v>
      </c>
      <c r="BS104" s="204" t="s">
        <v>5830</v>
      </c>
      <c r="BT104" s="204" t="s">
        <v>5830</v>
      </c>
      <c r="BU104" s="219" t="s">
        <v>5830</v>
      </c>
      <c r="BV104" s="204" t="s">
        <v>5830</v>
      </c>
      <c r="BW104" s="204" t="s">
        <v>5830</v>
      </c>
      <c r="BX104" s="204" t="s">
        <v>5830</v>
      </c>
      <c r="BY104" s="204" t="s">
        <v>5830</v>
      </c>
      <c r="BZ104" s="204" t="s">
        <v>5830</v>
      </c>
      <c r="CA104" s="219" t="s">
        <v>5830</v>
      </c>
      <c r="CB104" s="204" t="s">
        <v>5830</v>
      </c>
      <c r="CC104" s="204" t="s">
        <v>5830</v>
      </c>
      <c r="CD104" s="204" t="s">
        <v>5830</v>
      </c>
      <c r="CE104" s="204" t="s">
        <v>5830</v>
      </c>
      <c r="CF104" s="204" t="s">
        <v>5830</v>
      </c>
      <c r="CG104" s="210" t="s">
        <v>5830</v>
      </c>
      <c r="CH104" s="304" t="s">
        <v>4568</v>
      </c>
      <c r="CI104" s="164">
        <v>345</v>
      </c>
      <c r="CJ104" s="32">
        <v>420</v>
      </c>
      <c r="CK104" s="60">
        <v>450</v>
      </c>
      <c r="CL104" s="32">
        <v>630</v>
      </c>
      <c r="CM104" s="67">
        <v>200000</v>
      </c>
      <c r="CN104" s="164" t="s">
        <v>4568</v>
      </c>
      <c r="CO104" s="60">
        <v>345</v>
      </c>
      <c r="CP104" s="21">
        <v>364.2</v>
      </c>
      <c r="CQ104" s="60">
        <v>450</v>
      </c>
      <c r="CR104" s="33">
        <f t="shared" si="29"/>
        <v>475.04347826086956</v>
      </c>
      <c r="CS104" s="61">
        <v>200000</v>
      </c>
      <c r="CT104" s="208" t="s">
        <v>5830</v>
      </c>
      <c r="CU104" s="209" t="s">
        <v>5830</v>
      </c>
      <c r="CV104" s="209" t="s">
        <v>5830</v>
      </c>
      <c r="CW104" s="210" t="s">
        <v>5830</v>
      </c>
      <c r="CX104" s="208" t="s">
        <v>5830</v>
      </c>
      <c r="CY104" s="209" t="s">
        <v>5830</v>
      </c>
      <c r="CZ104" s="210" t="s">
        <v>5830</v>
      </c>
      <c r="DA104" s="284" t="s">
        <v>5830</v>
      </c>
      <c r="DB104" s="164" t="s">
        <v>4446</v>
      </c>
      <c r="DC104" s="164">
        <v>640</v>
      </c>
      <c r="DD104" s="32">
        <v>730</v>
      </c>
      <c r="DE104" s="164">
        <v>800</v>
      </c>
      <c r="DF104" s="32">
        <v>940</v>
      </c>
      <c r="DG104" s="61">
        <v>200000</v>
      </c>
      <c r="DH104" s="154" t="s">
        <v>5874</v>
      </c>
      <c r="DI104" s="164" t="s">
        <v>4464</v>
      </c>
      <c r="DJ104" s="295" t="s">
        <v>4598</v>
      </c>
    </row>
    <row r="105" spans="1:114">
      <c r="A105" s="18">
        <v>100</v>
      </c>
      <c r="B105" s="314"/>
      <c r="C105" s="314"/>
      <c r="D105" s="323"/>
      <c r="E105" s="325"/>
      <c r="F105" s="314"/>
      <c r="G105" s="310"/>
      <c r="H105" s="314"/>
      <c r="I105" s="453" t="s">
        <v>4580</v>
      </c>
      <c r="J105" s="304" t="s">
        <v>4383</v>
      </c>
      <c r="K105" s="164" t="s">
        <v>5830</v>
      </c>
      <c r="L105" s="304" t="s">
        <v>4584</v>
      </c>
      <c r="M105" s="164" t="s">
        <v>4740</v>
      </c>
      <c r="N105" s="18" t="s">
        <v>4539</v>
      </c>
      <c r="O105" s="164" t="s">
        <v>4444</v>
      </c>
      <c r="P105" s="164" t="s">
        <v>4444</v>
      </c>
      <c r="Q105" s="164" t="s">
        <v>4444</v>
      </c>
      <c r="R105" s="164" t="s">
        <v>5830</v>
      </c>
      <c r="S105" s="164" t="s">
        <v>4444</v>
      </c>
      <c r="T105" s="164" t="s">
        <v>5830</v>
      </c>
      <c r="U105" s="164" t="s">
        <v>4591</v>
      </c>
      <c r="V105" s="18">
        <v>6</v>
      </c>
      <c r="W105" s="232">
        <v>0</v>
      </c>
      <c r="X105" s="143" t="s">
        <v>5830</v>
      </c>
      <c r="Y105" s="203" t="s">
        <v>5830</v>
      </c>
      <c r="Z105" s="204" t="s">
        <v>5830</v>
      </c>
      <c r="AA105" s="204" t="s">
        <v>5830</v>
      </c>
      <c r="AB105" s="204" t="s">
        <v>5830</v>
      </c>
      <c r="AC105" s="204" t="s">
        <v>5830</v>
      </c>
      <c r="AD105" s="204" t="s">
        <v>5830</v>
      </c>
      <c r="AE105" s="304" t="s">
        <v>4843</v>
      </c>
      <c r="AF105" s="21">
        <f>16*25.4</f>
        <v>406.4</v>
      </c>
      <c r="AG105" s="21">
        <f t="shared" si="27"/>
        <v>152.39999999999998</v>
      </c>
      <c r="AH105" s="21">
        <f t="shared" si="28"/>
        <v>6.35</v>
      </c>
      <c r="AI105" s="21">
        <f t="shared" si="28"/>
        <v>6.35</v>
      </c>
      <c r="AJ105" s="21">
        <f>321*25.4/2</f>
        <v>4076.7</v>
      </c>
      <c r="AK105" s="21">
        <f t="shared" si="18"/>
        <v>109736597.1258291</v>
      </c>
      <c r="AL105" s="18">
        <v>638018</v>
      </c>
      <c r="AM105" s="21">
        <f>0.381*25.4</f>
        <v>9.6774000000000004</v>
      </c>
      <c r="AN105" s="21">
        <f t="shared" si="19"/>
        <v>152.39999999999998</v>
      </c>
      <c r="AO105" s="21">
        <f t="shared" si="20"/>
        <v>406.4</v>
      </c>
      <c r="AP105" s="164">
        <v>0</v>
      </c>
      <c r="AQ105" s="164">
        <v>0</v>
      </c>
      <c r="AR105" s="304" t="s">
        <v>5845</v>
      </c>
      <c r="AS105" s="164" t="s">
        <v>6174</v>
      </c>
      <c r="AT105" s="164" t="s">
        <v>6174</v>
      </c>
      <c r="AU105" s="21">
        <f>5/8*25.4</f>
        <v>15.875</v>
      </c>
      <c r="AV105" s="164">
        <v>165</v>
      </c>
      <c r="AW105" s="21">
        <f>1.375*25.4+AH105</f>
        <v>41.274999999999999</v>
      </c>
      <c r="AX105" s="21">
        <f>1.375*25.4+AH105</f>
        <v>41.274999999999999</v>
      </c>
      <c r="AY105" s="33">
        <f t="shared" si="25"/>
        <v>63.5</v>
      </c>
      <c r="AZ105" s="21">
        <f>2.75*25.4</f>
        <v>69.849999999999994</v>
      </c>
      <c r="BA105" s="21">
        <f t="shared" si="21"/>
        <v>260.35000000000002</v>
      </c>
      <c r="BB105" s="164" t="s">
        <v>4444</v>
      </c>
      <c r="BC105" s="164" t="s">
        <v>4497</v>
      </c>
      <c r="BD105" s="164" t="s">
        <v>6250</v>
      </c>
      <c r="BE105" s="164">
        <v>4</v>
      </c>
      <c r="BF105" s="164">
        <v>6</v>
      </c>
      <c r="BG105" s="203" t="s">
        <v>5830</v>
      </c>
      <c r="BH105" s="204" t="s">
        <v>5830</v>
      </c>
      <c r="BI105" s="204" t="s">
        <v>5830</v>
      </c>
      <c r="BJ105" s="204" t="s">
        <v>5830</v>
      </c>
      <c r="BK105" s="204" t="s">
        <v>5830</v>
      </c>
      <c r="BL105" s="204" t="s">
        <v>5830</v>
      </c>
      <c r="BM105" s="204" t="s">
        <v>5830</v>
      </c>
      <c r="BN105" s="204" t="s">
        <v>5830</v>
      </c>
      <c r="BO105" s="203" t="s">
        <v>5830</v>
      </c>
      <c r="BP105" s="204" t="s">
        <v>5830</v>
      </c>
      <c r="BQ105" s="204" t="s">
        <v>5830</v>
      </c>
      <c r="BR105" s="204" t="s">
        <v>5830</v>
      </c>
      <c r="BS105" s="204" t="s">
        <v>5830</v>
      </c>
      <c r="BT105" s="204" t="s">
        <v>5830</v>
      </c>
      <c r="BU105" s="219" t="s">
        <v>5830</v>
      </c>
      <c r="BV105" s="204" t="s">
        <v>5830</v>
      </c>
      <c r="BW105" s="204" t="s">
        <v>5830</v>
      </c>
      <c r="BX105" s="204" t="s">
        <v>5830</v>
      </c>
      <c r="BY105" s="204" t="s">
        <v>5830</v>
      </c>
      <c r="BZ105" s="204" t="s">
        <v>5830</v>
      </c>
      <c r="CA105" s="219" t="s">
        <v>5830</v>
      </c>
      <c r="CB105" s="204" t="s">
        <v>5830</v>
      </c>
      <c r="CC105" s="204" t="s">
        <v>5830</v>
      </c>
      <c r="CD105" s="204" t="s">
        <v>5830</v>
      </c>
      <c r="CE105" s="204" t="s">
        <v>5830</v>
      </c>
      <c r="CF105" s="204" t="s">
        <v>5830</v>
      </c>
      <c r="CG105" s="210" t="s">
        <v>5830</v>
      </c>
      <c r="CH105" s="304" t="s">
        <v>4568</v>
      </c>
      <c r="CI105" s="164">
        <v>345</v>
      </c>
      <c r="CJ105" s="32">
        <v>420</v>
      </c>
      <c r="CK105" s="60">
        <v>450</v>
      </c>
      <c r="CL105" s="32">
        <v>630</v>
      </c>
      <c r="CM105" s="67">
        <v>200000</v>
      </c>
      <c r="CN105" s="164" t="s">
        <v>4568</v>
      </c>
      <c r="CO105" s="60">
        <v>345</v>
      </c>
      <c r="CP105" s="21">
        <v>385.4</v>
      </c>
      <c r="CQ105" s="60">
        <v>450</v>
      </c>
      <c r="CR105" s="33">
        <f t="shared" si="29"/>
        <v>502.695652173913</v>
      </c>
      <c r="CS105" s="61">
        <v>200000</v>
      </c>
      <c r="CT105" s="208" t="s">
        <v>5830</v>
      </c>
      <c r="CU105" s="209" t="s">
        <v>5830</v>
      </c>
      <c r="CV105" s="209" t="s">
        <v>5830</v>
      </c>
      <c r="CW105" s="210" t="s">
        <v>5830</v>
      </c>
      <c r="CX105" s="208" t="s">
        <v>5830</v>
      </c>
      <c r="CY105" s="209" t="s">
        <v>5830</v>
      </c>
      <c r="CZ105" s="210" t="s">
        <v>5830</v>
      </c>
      <c r="DA105" s="284" t="s">
        <v>5830</v>
      </c>
      <c r="DB105" s="164" t="s">
        <v>4446</v>
      </c>
      <c r="DC105" s="164">
        <v>640</v>
      </c>
      <c r="DD105" s="32">
        <v>730</v>
      </c>
      <c r="DE105" s="164">
        <v>800</v>
      </c>
      <c r="DF105" s="32">
        <v>940</v>
      </c>
      <c r="DG105" s="61">
        <v>200000</v>
      </c>
      <c r="DH105" s="154" t="s">
        <v>5874</v>
      </c>
      <c r="DI105" s="164" t="s">
        <v>4464</v>
      </c>
      <c r="DJ105" s="295" t="s">
        <v>4598</v>
      </c>
    </row>
    <row r="106" spans="1:114">
      <c r="A106" s="18">
        <v>101</v>
      </c>
      <c r="B106" s="314"/>
      <c r="C106" s="314"/>
      <c r="D106" s="323"/>
      <c r="E106" s="325"/>
      <c r="F106" s="314"/>
      <c r="G106" s="310"/>
      <c r="H106" s="314"/>
      <c r="I106" s="453" t="s">
        <v>4581</v>
      </c>
      <c r="J106" s="304" t="s">
        <v>4383</v>
      </c>
      <c r="K106" s="164" t="s">
        <v>5830</v>
      </c>
      <c r="L106" s="304" t="s">
        <v>4584</v>
      </c>
      <c r="M106" s="164" t="s">
        <v>4740</v>
      </c>
      <c r="N106" s="18" t="s">
        <v>4539</v>
      </c>
      <c r="O106" s="164" t="s">
        <v>4444</v>
      </c>
      <c r="P106" s="164" t="s">
        <v>4444</v>
      </c>
      <c r="Q106" s="164" t="s">
        <v>4444</v>
      </c>
      <c r="R106" s="164" t="s">
        <v>5830</v>
      </c>
      <c r="S106" s="164" t="s">
        <v>4444</v>
      </c>
      <c r="T106" s="164" t="s">
        <v>5830</v>
      </c>
      <c r="U106" s="164" t="s">
        <v>4591</v>
      </c>
      <c r="V106" s="18">
        <v>6</v>
      </c>
      <c r="W106" s="232">
        <v>0</v>
      </c>
      <c r="X106" s="143" t="s">
        <v>5830</v>
      </c>
      <c r="Y106" s="203" t="s">
        <v>5830</v>
      </c>
      <c r="Z106" s="204" t="s">
        <v>5830</v>
      </c>
      <c r="AA106" s="204" t="s">
        <v>5830</v>
      </c>
      <c r="AB106" s="204" t="s">
        <v>5830</v>
      </c>
      <c r="AC106" s="204" t="s">
        <v>5830</v>
      </c>
      <c r="AD106" s="204" t="s">
        <v>5830</v>
      </c>
      <c r="AE106" s="304" t="s">
        <v>4843</v>
      </c>
      <c r="AF106" s="21">
        <f>16*25.4</f>
        <v>406.4</v>
      </c>
      <c r="AG106" s="21">
        <f t="shared" si="27"/>
        <v>152.39999999999998</v>
      </c>
      <c r="AH106" s="21">
        <f t="shared" si="28"/>
        <v>6.35</v>
      </c>
      <c r="AI106" s="21">
        <f t="shared" si="28"/>
        <v>6.35</v>
      </c>
      <c r="AJ106" s="21">
        <f>314*25.4/2</f>
        <v>3987.7999999999997</v>
      </c>
      <c r="AK106" s="21">
        <f t="shared" si="18"/>
        <v>109736597.1258291</v>
      </c>
      <c r="AL106" s="18">
        <v>638018</v>
      </c>
      <c r="AM106" s="21">
        <f>0.381*25.4</f>
        <v>9.6774000000000004</v>
      </c>
      <c r="AN106" s="21">
        <f t="shared" si="19"/>
        <v>152.39999999999998</v>
      </c>
      <c r="AO106" s="21">
        <f t="shared" si="20"/>
        <v>406.4</v>
      </c>
      <c r="AP106" s="164">
        <v>0</v>
      </c>
      <c r="AQ106" s="164">
        <v>0</v>
      </c>
      <c r="AR106" s="304" t="s">
        <v>5845</v>
      </c>
      <c r="AS106" s="164" t="s">
        <v>6174</v>
      </c>
      <c r="AT106" s="164" t="s">
        <v>6174</v>
      </c>
      <c r="AU106" s="21">
        <f>5/8*25.4</f>
        <v>15.875</v>
      </c>
      <c r="AV106" s="164">
        <v>165</v>
      </c>
      <c r="AW106" s="21">
        <f>1.375*25.4+AH106</f>
        <v>41.274999999999999</v>
      </c>
      <c r="AX106" s="21">
        <f>1.375*25.4+AH106</f>
        <v>41.274999999999999</v>
      </c>
      <c r="AY106" s="33">
        <f t="shared" si="25"/>
        <v>63.5</v>
      </c>
      <c r="AZ106" s="21">
        <f>2.75*25.4</f>
        <v>69.849999999999994</v>
      </c>
      <c r="BA106" s="21">
        <f t="shared" si="21"/>
        <v>260.35000000000002</v>
      </c>
      <c r="BB106" s="164" t="s">
        <v>4444</v>
      </c>
      <c r="BC106" s="164" t="s">
        <v>4497</v>
      </c>
      <c r="BD106" s="164" t="s">
        <v>6250</v>
      </c>
      <c r="BE106" s="164">
        <v>4</v>
      </c>
      <c r="BF106" s="164">
        <v>6</v>
      </c>
      <c r="BG106" s="203" t="s">
        <v>5830</v>
      </c>
      <c r="BH106" s="204" t="s">
        <v>5830</v>
      </c>
      <c r="BI106" s="204" t="s">
        <v>5830</v>
      </c>
      <c r="BJ106" s="204" t="s">
        <v>5830</v>
      </c>
      <c r="BK106" s="204" t="s">
        <v>5830</v>
      </c>
      <c r="BL106" s="204" t="s">
        <v>5830</v>
      </c>
      <c r="BM106" s="204" t="s">
        <v>5830</v>
      </c>
      <c r="BN106" s="204" t="s">
        <v>5830</v>
      </c>
      <c r="BO106" s="203" t="s">
        <v>5830</v>
      </c>
      <c r="BP106" s="204" t="s">
        <v>5830</v>
      </c>
      <c r="BQ106" s="204" t="s">
        <v>5830</v>
      </c>
      <c r="BR106" s="204" t="s">
        <v>5830</v>
      </c>
      <c r="BS106" s="204" t="s">
        <v>5830</v>
      </c>
      <c r="BT106" s="204" t="s">
        <v>5830</v>
      </c>
      <c r="BU106" s="219" t="s">
        <v>5830</v>
      </c>
      <c r="BV106" s="204" t="s">
        <v>5830</v>
      </c>
      <c r="BW106" s="204" t="s">
        <v>5830</v>
      </c>
      <c r="BX106" s="204" t="s">
        <v>5830</v>
      </c>
      <c r="BY106" s="204" t="s">
        <v>5830</v>
      </c>
      <c r="BZ106" s="204" t="s">
        <v>5830</v>
      </c>
      <c r="CA106" s="219" t="s">
        <v>5830</v>
      </c>
      <c r="CB106" s="204" t="s">
        <v>5830</v>
      </c>
      <c r="CC106" s="204" t="s">
        <v>5830</v>
      </c>
      <c r="CD106" s="204" t="s">
        <v>5830</v>
      </c>
      <c r="CE106" s="204" t="s">
        <v>5830</v>
      </c>
      <c r="CF106" s="204" t="s">
        <v>5830</v>
      </c>
      <c r="CG106" s="210" t="s">
        <v>5830</v>
      </c>
      <c r="CH106" s="304" t="s">
        <v>4568</v>
      </c>
      <c r="CI106" s="164">
        <v>345</v>
      </c>
      <c r="CJ106" s="32">
        <v>420</v>
      </c>
      <c r="CK106" s="60">
        <v>450</v>
      </c>
      <c r="CL106" s="32">
        <v>630</v>
      </c>
      <c r="CM106" s="67">
        <v>200000</v>
      </c>
      <c r="CN106" s="164" t="s">
        <v>4568</v>
      </c>
      <c r="CO106" s="60">
        <v>345</v>
      </c>
      <c r="CP106" s="21">
        <v>385.4</v>
      </c>
      <c r="CQ106" s="60">
        <v>450</v>
      </c>
      <c r="CR106" s="33">
        <f t="shared" si="29"/>
        <v>502.695652173913</v>
      </c>
      <c r="CS106" s="61">
        <v>200000</v>
      </c>
      <c r="CT106" s="208" t="s">
        <v>5830</v>
      </c>
      <c r="CU106" s="209" t="s">
        <v>5830</v>
      </c>
      <c r="CV106" s="209" t="s">
        <v>5830</v>
      </c>
      <c r="CW106" s="210" t="s">
        <v>5830</v>
      </c>
      <c r="CX106" s="208" t="s">
        <v>5830</v>
      </c>
      <c r="CY106" s="209" t="s">
        <v>5830</v>
      </c>
      <c r="CZ106" s="210" t="s">
        <v>5830</v>
      </c>
      <c r="DA106" s="284" t="s">
        <v>5830</v>
      </c>
      <c r="DB106" s="164" t="s">
        <v>4446</v>
      </c>
      <c r="DC106" s="164">
        <v>640</v>
      </c>
      <c r="DD106" s="32">
        <v>730</v>
      </c>
      <c r="DE106" s="164">
        <v>800</v>
      </c>
      <c r="DF106" s="32">
        <v>940</v>
      </c>
      <c r="DG106" s="61">
        <v>200000</v>
      </c>
      <c r="DH106" s="154" t="s">
        <v>5874</v>
      </c>
      <c r="DI106" s="164" t="s">
        <v>4464</v>
      </c>
      <c r="DJ106" s="295" t="s">
        <v>4598</v>
      </c>
    </row>
    <row r="107" spans="1:114">
      <c r="A107" s="18">
        <v>102</v>
      </c>
      <c r="B107" s="314"/>
      <c r="C107" s="314"/>
      <c r="D107" s="323"/>
      <c r="E107" s="325"/>
      <c r="F107" s="314"/>
      <c r="G107" s="310"/>
      <c r="H107" s="314"/>
      <c r="I107" s="453" t="s">
        <v>4583</v>
      </c>
      <c r="J107" s="304" t="s">
        <v>4383</v>
      </c>
      <c r="K107" s="164" t="s">
        <v>5830</v>
      </c>
      <c r="L107" s="304" t="s">
        <v>4584</v>
      </c>
      <c r="M107" s="164" t="s">
        <v>4740</v>
      </c>
      <c r="N107" s="18" t="s">
        <v>4539</v>
      </c>
      <c r="O107" s="164" t="s">
        <v>4444</v>
      </c>
      <c r="P107" s="164" t="s">
        <v>4444</v>
      </c>
      <c r="Q107" s="164" t="s">
        <v>4444</v>
      </c>
      <c r="R107" s="164" t="s">
        <v>5830</v>
      </c>
      <c r="S107" s="164" t="s">
        <v>4444</v>
      </c>
      <c r="T107" s="164" t="s">
        <v>5830</v>
      </c>
      <c r="U107" s="164" t="s">
        <v>4591</v>
      </c>
      <c r="V107" s="18">
        <v>6</v>
      </c>
      <c r="W107" s="232">
        <v>0</v>
      </c>
      <c r="X107" s="143" t="s">
        <v>5830</v>
      </c>
      <c r="Y107" s="203" t="s">
        <v>5830</v>
      </c>
      <c r="Z107" s="204" t="s">
        <v>5830</v>
      </c>
      <c r="AA107" s="204" t="s">
        <v>5830</v>
      </c>
      <c r="AB107" s="204" t="s">
        <v>5830</v>
      </c>
      <c r="AC107" s="204" t="s">
        <v>5830</v>
      </c>
      <c r="AD107" s="204" t="s">
        <v>5830</v>
      </c>
      <c r="AE107" s="304" t="s">
        <v>4845</v>
      </c>
      <c r="AF107" s="21">
        <f>23*25.4</f>
        <v>584.19999999999993</v>
      </c>
      <c r="AG107" s="21">
        <f t="shared" si="27"/>
        <v>152.39999999999998</v>
      </c>
      <c r="AH107" s="21">
        <f>3/8*25.4</f>
        <v>9.5249999999999986</v>
      </c>
      <c r="AI107" s="21">
        <f>3/8*25.4</f>
        <v>9.5249999999999986</v>
      </c>
      <c r="AJ107" s="21">
        <f>408*25.4/2</f>
        <v>5181.5999999999995</v>
      </c>
      <c r="AK107" s="21">
        <f t="shared" si="18"/>
        <v>382996525.04624367</v>
      </c>
      <c r="AL107" s="18">
        <v>1594762</v>
      </c>
      <c r="AM107" s="21">
        <f>0.507*25.4</f>
        <v>12.877799999999999</v>
      </c>
      <c r="AN107" s="21">
        <f t="shared" si="19"/>
        <v>152.39999999999998</v>
      </c>
      <c r="AO107" s="21">
        <f t="shared" si="20"/>
        <v>584.19999999999993</v>
      </c>
      <c r="AP107" s="164">
        <v>0</v>
      </c>
      <c r="AQ107" s="164">
        <v>0</v>
      </c>
      <c r="AR107" s="304" t="s">
        <v>5845</v>
      </c>
      <c r="AS107" s="164" t="s">
        <v>6174</v>
      </c>
      <c r="AT107" s="164" t="s">
        <v>6174</v>
      </c>
      <c r="AU107" s="21">
        <f t="shared" si="26"/>
        <v>19.049999999999997</v>
      </c>
      <c r="AV107" s="164">
        <v>241</v>
      </c>
      <c r="AW107" s="21">
        <f>1.75*25.4+AH107</f>
        <v>53.974999999999994</v>
      </c>
      <c r="AX107" s="21">
        <f>1.75*25.4+AH107</f>
        <v>53.974999999999994</v>
      </c>
      <c r="AY107" s="33">
        <f t="shared" si="25"/>
        <v>63.5</v>
      </c>
      <c r="AZ107" s="21">
        <f>3.25*25.4</f>
        <v>82.55</v>
      </c>
      <c r="BA107" s="21">
        <f t="shared" si="21"/>
        <v>412.74999999999989</v>
      </c>
      <c r="BB107" s="164" t="s">
        <v>4444</v>
      </c>
      <c r="BC107" s="164" t="s">
        <v>4497</v>
      </c>
      <c r="BD107" s="164" t="s">
        <v>6250</v>
      </c>
      <c r="BE107" s="164">
        <v>4</v>
      </c>
      <c r="BF107" s="164">
        <v>6</v>
      </c>
      <c r="BG107" s="203" t="s">
        <v>5830</v>
      </c>
      <c r="BH107" s="204" t="s">
        <v>5830</v>
      </c>
      <c r="BI107" s="204" t="s">
        <v>5830</v>
      </c>
      <c r="BJ107" s="204" t="s">
        <v>5830</v>
      </c>
      <c r="BK107" s="204" t="s">
        <v>5830</v>
      </c>
      <c r="BL107" s="204" t="s">
        <v>5830</v>
      </c>
      <c r="BM107" s="204" t="s">
        <v>5830</v>
      </c>
      <c r="BN107" s="204" t="s">
        <v>5830</v>
      </c>
      <c r="BO107" s="203" t="s">
        <v>5830</v>
      </c>
      <c r="BP107" s="204" t="s">
        <v>5830</v>
      </c>
      <c r="BQ107" s="204" t="s">
        <v>5830</v>
      </c>
      <c r="BR107" s="204" t="s">
        <v>5830</v>
      </c>
      <c r="BS107" s="204" t="s">
        <v>5830</v>
      </c>
      <c r="BT107" s="204" t="s">
        <v>5830</v>
      </c>
      <c r="BU107" s="219" t="s">
        <v>5830</v>
      </c>
      <c r="BV107" s="204" t="s">
        <v>5830</v>
      </c>
      <c r="BW107" s="204" t="s">
        <v>5830</v>
      </c>
      <c r="BX107" s="204" t="s">
        <v>5830</v>
      </c>
      <c r="BY107" s="204" t="s">
        <v>5830</v>
      </c>
      <c r="BZ107" s="204" t="s">
        <v>5830</v>
      </c>
      <c r="CA107" s="219" t="s">
        <v>5830</v>
      </c>
      <c r="CB107" s="204" t="s">
        <v>5830</v>
      </c>
      <c r="CC107" s="204" t="s">
        <v>5830</v>
      </c>
      <c r="CD107" s="204" t="s">
        <v>5830</v>
      </c>
      <c r="CE107" s="204" t="s">
        <v>5830</v>
      </c>
      <c r="CF107" s="204" t="s">
        <v>5830</v>
      </c>
      <c r="CG107" s="210" t="s">
        <v>5830</v>
      </c>
      <c r="CH107" s="304" t="s">
        <v>4568</v>
      </c>
      <c r="CI107" s="164">
        <v>345</v>
      </c>
      <c r="CJ107" s="32">
        <v>420</v>
      </c>
      <c r="CK107" s="60">
        <v>450</v>
      </c>
      <c r="CL107" s="32">
        <v>630</v>
      </c>
      <c r="CM107" s="67">
        <v>200000</v>
      </c>
      <c r="CN107" s="164" t="s">
        <v>4568</v>
      </c>
      <c r="CO107" s="60">
        <v>345</v>
      </c>
      <c r="CP107" s="21">
        <v>345.2</v>
      </c>
      <c r="CQ107" s="60">
        <v>450</v>
      </c>
      <c r="CR107" s="33">
        <f t="shared" si="29"/>
        <v>450.26086956521738</v>
      </c>
      <c r="CS107" s="61">
        <v>200000</v>
      </c>
      <c r="CT107" s="208" t="s">
        <v>5830</v>
      </c>
      <c r="CU107" s="209" t="s">
        <v>5830</v>
      </c>
      <c r="CV107" s="209" t="s">
        <v>5830</v>
      </c>
      <c r="CW107" s="210" t="s">
        <v>5830</v>
      </c>
      <c r="CX107" s="208" t="s">
        <v>5830</v>
      </c>
      <c r="CY107" s="209" t="s">
        <v>5830</v>
      </c>
      <c r="CZ107" s="210" t="s">
        <v>5830</v>
      </c>
      <c r="DA107" s="284" t="s">
        <v>5830</v>
      </c>
      <c r="DB107" s="164" t="s">
        <v>4446</v>
      </c>
      <c r="DC107" s="164">
        <v>640</v>
      </c>
      <c r="DD107" s="32">
        <v>730</v>
      </c>
      <c r="DE107" s="164">
        <v>800</v>
      </c>
      <c r="DF107" s="32">
        <v>940</v>
      </c>
      <c r="DG107" s="61">
        <v>200000</v>
      </c>
      <c r="DH107" s="154" t="s">
        <v>5874</v>
      </c>
      <c r="DI107" s="164" t="s">
        <v>4464</v>
      </c>
      <c r="DJ107" s="295" t="s">
        <v>4598</v>
      </c>
    </row>
    <row r="108" spans="1:114" ht="16.2" thickBot="1">
      <c r="A108" s="14">
        <v>103</v>
      </c>
      <c r="B108" s="315"/>
      <c r="C108" s="315"/>
      <c r="D108" s="343"/>
      <c r="E108" s="344"/>
      <c r="F108" s="315"/>
      <c r="G108" s="342"/>
      <c r="H108" s="315"/>
      <c r="I108" s="247" t="s">
        <v>4582</v>
      </c>
      <c r="J108" s="144" t="s">
        <v>4383</v>
      </c>
      <c r="K108" s="165" t="s">
        <v>5830</v>
      </c>
      <c r="L108" s="144" t="s">
        <v>4584</v>
      </c>
      <c r="M108" s="165" t="s">
        <v>4740</v>
      </c>
      <c r="N108" s="14" t="s">
        <v>4539</v>
      </c>
      <c r="O108" s="165" t="s">
        <v>4444</v>
      </c>
      <c r="P108" s="165" t="s">
        <v>4444</v>
      </c>
      <c r="Q108" s="165" t="s">
        <v>4444</v>
      </c>
      <c r="R108" s="165" t="s">
        <v>5830</v>
      </c>
      <c r="S108" s="165" t="s">
        <v>4444</v>
      </c>
      <c r="T108" s="165" t="s">
        <v>5830</v>
      </c>
      <c r="U108" s="165" t="s">
        <v>4591</v>
      </c>
      <c r="V108" s="14">
        <v>6</v>
      </c>
      <c r="W108" s="234">
        <v>0</v>
      </c>
      <c r="X108" s="157" t="s">
        <v>5830</v>
      </c>
      <c r="Y108" s="198" t="s">
        <v>5830</v>
      </c>
      <c r="Z108" s="199" t="s">
        <v>5830</v>
      </c>
      <c r="AA108" s="199" t="s">
        <v>5830</v>
      </c>
      <c r="AB108" s="200" t="s">
        <v>5830</v>
      </c>
      <c r="AC108" s="200" t="s">
        <v>5830</v>
      </c>
      <c r="AD108" s="200" t="s">
        <v>5830</v>
      </c>
      <c r="AE108" s="144" t="s">
        <v>4845</v>
      </c>
      <c r="AF108" s="23">
        <f>23*25.4</f>
        <v>584.19999999999993</v>
      </c>
      <c r="AG108" s="23">
        <f t="shared" si="27"/>
        <v>152.39999999999998</v>
      </c>
      <c r="AH108" s="23">
        <f>3/8*25.4</f>
        <v>9.5249999999999986</v>
      </c>
      <c r="AI108" s="23">
        <f>3/8*25.4</f>
        <v>9.5249999999999986</v>
      </c>
      <c r="AJ108" s="23">
        <f>408*25.4/2</f>
        <v>5181.5999999999995</v>
      </c>
      <c r="AK108" s="23">
        <f t="shared" si="18"/>
        <v>382996525.04624367</v>
      </c>
      <c r="AL108" s="14">
        <v>1594762</v>
      </c>
      <c r="AM108" s="23">
        <f>0.507*25.4</f>
        <v>12.877799999999999</v>
      </c>
      <c r="AN108" s="23">
        <f t="shared" si="19"/>
        <v>152.39999999999998</v>
      </c>
      <c r="AO108" s="23">
        <f t="shared" si="20"/>
        <v>584.19999999999993</v>
      </c>
      <c r="AP108" s="165">
        <v>0</v>
      </c>
      <c r="AQ108" s="165">
        <v>0</v>
      </c>
      <c r="AR108" s="144" t="s">
        <v>5845</v>
      </c>
      <c r="AS108" s="165" t="s">
        <v>6174</v>
      </c>
      <c r="AT108" s="165" t="s">
        <v>6174</v>
      </c>
      <c r="AU108" s="23">
        <f t="shared" si="26"/>
        <v>19.049999999999997</v>
      </c>
      <c r="AV108" s="165">
        <v>241</v>
      </c>
      <c r="AW108" s="23">
        <f>1.75*25.4+AH108</f>
        <v>53.974999999999994</v>
      </c>
      <c r="AX108" s="23">
        <f>1.75*25.4+AH108</f>
        <v>53.974999999999994</v>
      </c>
      <c r="AY108" s="35">
        <f t="shared" si="25"/>
        <v>63.5</v>
      </c>
      <c r="AZ108" s="23">
        <f>3.25*25.4</f>
        <v>82.55</v>
      </c>
      <c r="BA108" s="23">
        <f t="shared" si="21"/>
        <v>412.74999999999989</v>
      </c>
      <c r="BB108" s="165" t="s">
        <v>4444</v>
      </c>
      <c r="BC108" s="165" t="s">
        <v>4497</v>
      </c>
      <c r="BD108" s="165" t="s">
        <v>6250</v>
      </c>
      <c r="BE108" s="165">
        <v>4</v>
      </c>
      <c r="BF108" s="165">
        <v>6</v>
      </c>
      <c r="BG108" s="198" t="s">
        <v>5830</v>
      </c>
      <c r="BH108" s="199" t="s">
        <v>5830</v>
      </c>
      <c r="BI108" s="199" t="s">
        <v>5830</v>
      </c>
      <c r="BJ108" s="199" t="s">
        <v>5830</v>
      </c>
      <c r="BK108" s="199" t="s">
        <v>5830</v>
      </c>
      <c r="BL108" s="199" t="s">
        <v>5830</v>
      </c>
      <c r="BM108" s="199" t="s">
        <v>5830</v>
      </c>
      <c r="BN108" s="199" t="s">
        <v>5830</v>
      </c>
      <c r="BO108" s="198" t="s">
        <v>5830</v>
      </c>
      <c r="BP108" s="199" t="s">
        <v>5830</v>
      </c>
      <c r="BQ108" s="199" t="s">
        <v>5830</v>
      </c>
      <c r="BR108" s="199" t="s">
        <v>5830</v>
      </c>
      <c r="BS108" s="199" t="s">
        <v>5830</v>
      </c>
      <c r="BT108" s="199" t="s">
        <v>5830</v>
      </c>
      <c r="BU108" s="221" t="s">
        <v>5830</v>
      </c>
      <c r="BV108" s="199" t="s">
        <v>5830</v>
      </c>
      <c r="BW108" s="199" t="s">
        <v>5830</v>
      </c>
      <c r="BX108" s="199" t="s">
        <v>5830</v>
      </c>
      <c r="BY108" s="199" t="s">
        <v>5830</v>
      </c>
      <c r="BZ108" s="199" t="s">
        <v>5830</v>
      </c>
      <c r="CA108" s="221" t="s">
        <v>5830</v>
      </c>
      <c r="CB108" s="199" t="s">
        <v>5830</v>
      </c>
      <c r="CC108" s="199" t="s">
        <v>5830</v>
      </c>
      <c r="CD108" s="199" t="s">
        <v>5830</v>
      </c>
      <c r="CE108" s="199" t="s">
        <v>5830</v>
      </c>
      <c r="CF108" s="199" t="s">
        <v>5830</v>
      </c>
      <c r="CG108" s="213" t="s">
        <v>5830</v>
      </c>
      <c r="CH108" s="144" t="s">
        <v>4568</v>
      </c>
      <c r="CI108" s="165">
        <v>345</v>
      </c>
      <c r="CJ108" s="34">
        <v>420</v>
      </c>
      <c r="CK108" s="87">
        <v>450</v>
      </c>
      <c r="CL108" s="34">
        <v>630</v>
      </c>
      <c r="CM108" s="70">
        <v>200000</v>
      </c>
      <c r="CN108" s="165" t="s">
        <v>4568</v>
      </c>
      <c r="CO108" s="87">
        <v>345</v>
      </c>
      <c r="CP108" s="23">
        <v>345.2</v>
      </c>
      <c r="CQ108" s="87">
        <v>450</v>
      </c>
      <c r="CR108" s="35">
        <f t="shared" si="29"/>
        <v>450.26086956521738</v>
      </c>
      <c r="CS108" s="77">
        <v>200000</v>
      </c>
      <c r="CT108" s="211" t="s">
        <v>5830</v>
      </c>
      <c r="CU108" s="212" t="s">
        <v>5830</v>
      </c>
      <c r="CV108" s="212" t="s">
        <v>5830</v>
      </c>
      <c r="CW108" s="213" t="s">
        <v>5830</v>
      </c>
      <c r="CX108" s="211" t="s">
        <v>5830</v>
      </c>
      <c r="CY108" s="212" t="s">
        <v>5830</v>
      </c>
      <c r="CZ108" s="213" t="s">
        <v>5830</v>
      </c>
      <c r="DA108" s="285" t="s">
        <v>5830</v>
      </c>
      <c r="DB108" s="165" t="s">
        <v>4446</v>
      </c>
      <c r="DC108" s="165">
        <v>640</v>
      </c>
      <c r="DD108" s="34">
        <v>730</v>
      </c>
      <c r="DE108" s="165">
        <v>800</v>
      </c>
      <c r="DF108" s="34">
        <v>940</v>
      </c>
      <c r="DG108" s="77">
        <v>200000</v>
      </c>
      <c r="DH108" s="155" t="s">
        <v>5874</v>
      </c>
      <c r="DI108" s="165" t="s">
        <v>4464</v>
      </c>
      <c r="DJ108" s="295" t="s">
        <v>4598</v>
      </c>
    </row>
    <row r="109" spans="1:114" ht="15.6" customHeight="1">
      <c r="A109" s="18">
        <v>104</v>
      </c>
      <c r="B109" s="314">
        <v>11</v>
      </c>
      <c r="C109" s="314">
        <v>1985</v>
      </c>
      <c r="D109" s="323" t="s">
        <v>4545</v>
      </c>
      <c r="E109" s="325" t="s">
        <v>4901</v>
      </c>
      <c r="F109" s="314">
        <v>6</v>
      </c>
      <c r="G109" s="310" t="s">
        <v>5944</v>
      </c>
      <c r="H109" s="310" t="s">
        <v>5940</v>
      </c>
      <c r="I109" s="453" t="s">
        <v>4544</v>
      </c>
      <c r="J109" s="304" t="s">
        <v>4383</v>
      </c>
      <c r="K109" s="164" t="s">
        <v>5830</v>
      </c>
      <c r="L109" s="303" t="s">
        <v>4540</v>
      </c>
      <c r="M109" s="163" t="s">
        <v>4784</v>
      </c>
      <c r="N109" s="18" t="s">
        <v>4539</v>
      </c>
      <c r="O109" s="164" t="s">
        <v>4444</v>
      </c>
      <c r="P109" s="164" t="s">
        <v>4444</v>
      </c>
      <c r="Q109" s="164" t="s">
        <v>6209</v>
      </c>
      <c r="R109" s="164">
        <v>10</v>
      </c>
      <c r="S109" s="164" t="s">
        <v>4444</v>
      </c>
      <c r="T109" s="164" t="s">
        <v>5830</v>
      </c>
      <c r="U109" s="164" t="s">
        <v>4591</v>
      </c>
      <c r="V109" s="18">
        <v>10</v>
      </c>
      <c r="W109" s="232">
        <v>0</v>
      </c>
      <c r="X109" s="143">
        <v>0</v>
      </c>
      <c r="Y109" s="304" t="s">
        <v>4348</v>
      </c>
      <c r="Z109" s="16">
        <f>INDEX('[2]Cross-Section Database'!$C$2:$V$2928,MATCH(Y109,'[2]Cross-Section Database'!$B$2:$B$2928,0),3)</f>
        <v>260.3</v>
      </c>
      <c r="AA109" s="16">
        <f>INDEX('[2]Cross-Section Database'!$C$2:$V$2928,MATCH(Y109,'[2]Cross-Section Database'!$B$2:$B$2928,0),4)</f>
        <v>256.3</v>
      </c>
      <c r="AB109" s="16">
        <f>INDEX('[2]Cross-Section Database'!$C$2:$V$2928,MATCH(Y109,'[2]Cross-Section Database'!$B$2:$B$2928,0),6)</f>
        <v>17.3</v>
      </c>
      <c r="AC109" s="16">
        <f>INDEX('[2]Cross-Section Database'!$C$2:$V$2928,MATCH(Y109,'[2]Cross-Section Database'!$B$2:$B$2928,0),5)</f>
        <v>10.3</v>
      </c>
      <c r="AD109" s="31">
        <v>660</v>
      </c>
      <c r="AE109" s="304" t="s">
        <v>4217</v>
      </c>
      <c r="AF109" s="16">
        <f>INDEX('[2]Cross-Section Database'!$C$2:$V$2928,MATCH(AE109,'[2]Cross-Section Database'!$B$2:$B$2928,0),3)</f>
        <v>303.39999999999998</v>
      </c>
      <c r="AG109" s="16">
        <f>INDEX('[2]Cross-Section Database'!$C$2:$V$2928,MATCH(AE109,'[2]Cross-Section Database'!$B$2:$B$2928,0),4)</f>
        <v>165</v>
      </c>
      <c r="AH109" s="16">
        <f>INDEX('[2]Cross-Section Database'!$C$2:$V$2928,MATCH(AE109,'[2]Cross-Section Database'!$B$2:$B$2928,0),6)</f>
        <v>10.199999999999999</v>
      </c>
      <c r="AI109" s="16">
        <f>INDEX('[2]Cross-Section Database'!$C$2:$V$2928,MATCH(AE109,'[2]Cross-Section Database'!$B$2:$B$2928,0),5)</f>
        <v>6</v>
      </c>
      <c r="AJ109" s="254">
        <v>1350</v>
      </c>
      <c r="AK109" s="21">
        <f>INDEX('[2]Cross-Section Database'!$C$2:$V$3928,MATCH(AE109,'[2]Cross-Section Database'!$B$2:$B$3928,0),11)</f>
        <v>85030000</v>
      </c>
      <c r="AL109" s="26">
        <f>INDEX('[2]Cross-Section Database'!$C$2:$V$3928,MATCH(AE109,'[2]Cross-Section Database'!$B$2:$B$3928,0),12)</f>
        <v>623100</v>
      </c>
      <c r="AM109" s="21">
        <v>8</v>
      </c>
      <c r="AN109" s="21">
        <v>200</v>
      </c>
      <c r="AO109" s="21">
        <v>290</v>
      </c>
      <c r="AP109" s="21">
        <v>12</v>
      </c>
      <c r="AQ109" s="21">
        <v>12</v>
      </c>
      <c r="AR109" s="304" t="s">
        <v>5845</v>
      </c>
      <c r="AS109" s="60" t="s">
        <v>6174</v>
      </c>
      <c r="AT109" s="164">
        <v>25</v>
      </c>
      <c r="AU109" s="164">
        <v>20</v>
      </c>
      <c r="AV109" s="164">
        <f t="shared" ref="AV109:AV131" si="30">IF(AU109=24,353,IF(AU109=22,303,IF(AU109=20,245,IF(AU109=16,157,0))))</f>
        <v>245</v>
      </c>
      <c r="AW109" s="21">
        <v>50</v>
      </c>
      <c r="AX109" s="21">
        <v>50</v>
      </c>
      <c r="AY109" s="21">
        <v>0</v>
      </c>
      <c r="AZ109" s="21">
        <v>125</v>
      </c>
      <c r="BA109" s="21">
        <v>190</v>
      </c>
      <c r="BB109" s="15" t="s">
        <v>4502</v>
      </c>
      <c r="BC109" s="164" t="s">
        <v>6250</v>
      </c>
      <c r="BD109" s="164" t="s">
        <v>6250</v>
      </c>
      <c r="BE109" s="164">
        <v>2</v>
      </c>
      <c r="BF109" s="164">
        <v>4</v>
      </c>
      <c r="BG109" s="203" t="s">
        <v>5830</v>
      </c>
      <c r="BH109" s="204" t="s">
        <v>5830</v>
      </c>
      <c r="BI109" s="204" t="s">
        <v>5830</v>
      </c>
      <c r="BJ109" s="204" t="s">
        <v>5830</v>
      </c>
      <c r="BK109" s="204" t="s">
        <v>5830</v>
      </c>
      <c r="BL109" s="204" t="s">
        <v>5830</v>
      </c>
      <c r="BM109" s="204" t="s">
        <v>5830</v>
      </c>
      <c r="BN109" s="204" t="s">
        <v>5830</v>
      </c>
      <c r="BO109" s="203" t="s">
        <v>5830</v>
      </c>
      <c r="BP109" s="204" t="s">
        <v>5830</v>
      </c>
      <c r="BQ109" s="204" t="s">
        <v>5830</v>
      </c>
      <c r="BR109" s="204" t="s">
        <v>5830</v>
      </c>
      <c r="BS109" s="204" t="s">
        <v>5830</v>
      </c>
      <c r="BT109" s="204" t="s">
        <v>5830</v>
      </c>
      <c r="BU109" s="219" t="s">
        <v>5830</v>
      </c>
      <c r="BV109" s="204" t="s">
        <v>5830</v>
      </c>
      <c r="BW109" s="204" t="s">
        <v>5830</v>
      </c>
      <c r="BX109" s="204" t="s">
        <v>5830</v>
      </c>
      <c r="BY109" s="204" t="s">
        <v>5830</v>
      </c>
      <c r="BZ109" s="204" t="s">
        <v>5830</v>
      </c>
      <c r="CA109" s="219" t="s">
        <v>5830</v>
      </c>
      <c r="CB109" s="32" t="s">
        <v>4478</v>
      </c>
      <c r="CC109" s="47">
        <v>235</v>
      </c>
      <c r="CD109" s="32">
        <v>300</v>
      </c>
      <c r="CE109" s="47">
        <v>360</v>
      </c>
      <c r="CF109" s="32">
        <v>450</v>
      </c>
      <c r="CG109" s="67">
        <v>200000</v>
      </c>
      <c r="CH109" s="108" t="s">
        <v>4478</v>
      </c>
      <c r="CI109" s="47">
        <v>235</v>
      </c>
      <c r="CJ109" s="32">
        <v>300</v>
      </c>
      <c r="CK109" s="60">
        <v>360</v>
      </c>
      <c r="CL109" s="32">
        <v>450</v>
      </c>
      <c r="CM109" s="67">
        <v>200000</v>
      </c>
      <c r="CN109" s="32" t="s">
        <v>4478</v>
      </c>
      <c r="CO109" s="47">
        <v>235</v>
      </c>
      <c r="CP109" s="32">
        <v>300</v>
      </c>
      <c r="CQ109" s="60">
        <v>360</v>
      </c>
      <c r="CR109" s="32">
        <v>450</v>
      </c>
      <c r="CS109" s="61">
        <v>200000</v>
      </c>
      <c r="CT109" s="208" t="s">
        <v>5830</v>
      </c>
      <c r="CU109" s="209" t="s">
        <v>5830</v>
      </c>
      <c r="CV109" s="209" t="s">
        <v>5830</v>
      </c>
      <c r="CW109" s="210" t="s">
        <v>5830</v>
      </c>
      <c r="CX109" s="208" t="s">
        <v>5830</v>
      </c>
      <c r="CY109" s="209" t="s">
        <v>5830</v>
      </c>
      <c r="CZ109" s="210" t="s">
        <v>5830</v>
      </c>
      <c r="DA109" s="284" t="s">
        <v>5830</v>
      </c>
      <c r="DB109" s="164">
        <v>8.8000000000000007</v>
      </c>
      <c r="DC109" s="164">
        <v>640</v>
      </c>
      <c r="DD109" s="32">
        <v>730</v>
      </c>
      <c r="DE109" s="164">
        <v>800</v>
      </c>
      <c r="DF109" s="32">
        <v>940</v>
      </c>
      <c r="DG109" s="61">
        <v>200000</v>
      </c>
      <c r="DH109" s="29" t="s">
        <v>5870</v>
      </c>
      <c r="DI109" s="32" t="s">
        <v>4464</v>
      </c>
      <c r="DJ109" s="294" t="s">
        <v>4598</v>
      </c>
    </row>
    <row r="110" spans="1:114">
      <c r="A110" s="18">
        <v>105</v>
      </c>
      <c r="B110" s="314"/>
      <c r="C110" s="314"/>
      <c r="D110" s="323"/>
      <c r="E110" s="325"/>
      <c r="F110" s="314"/>
      <c r="G110" s="310"/>
      <c r="H110" s="310"/>
      <c r="I110" s="453" t="s">
        <v>4422</v>
      </c>
      <c r="J110" s="304" t="s">
        <v>4383</v>
      </c>
      <c r="K110" s="164" t="s">
        <v>5830</v>
      </c>
      <c r="L110" s="304" t="s">
        <v>4540</v>
      </c>
      <c r="M110" s="164" t="s">
        <v>4784</v>
      </c>
      <c r="N110" s="18" t="s">
        <v>4539</v>
      </c>
      <c r="O110" s="164" t="s">
        <v>4444</v>
      </c>
      <c r="P110" s="164" t="s">
        <v>4444</v>
      </c>
      <c r="Q110" s="164" t="s">
        <v>6209</v>
      </c>
      <c r="R110" s="164">
        <v>10</v>
      </c>
      <c r="S110" s="164" t="s">
        <v>4444</v>
      </c>
      <c r="T110" s="164" t="s">
        <v>5830</v>
      </c>
      <c r="U110" s="164" t="s">
        <v>4591</v>
      </c>
      <c r="V110" s="18">
        <v>10</v>
      </c>
      <c r="W110" s="232">
        <v>0</v>
      </c>
      <c r="X110" s="143">
        <v>0</v>
      </c>
      <c r="Y110" s="304" t="s">
        <v>4348</v>
      </c>
      <c r="Z110" s="21">
        <f>INDEX('[2]Cross-Section Database'!$C$2:$V$2928,MATCH(Y110,'[2]Cross-Section Database'!$B$2:$B$2928,0),3)</f>
        <v>260.3</v>
      </c>
      <c r="AA110" s="21">
        <f>INDEX('[2]Cross-Section Database'!$C$2:$V$2928,MATCH(Y110,'[2]Cross-Section Database'!$B$2:$B$2928,0),4)</f>
        <v>256.3</v>
      </c>
      <c r="AB110" s="21">
        <f>INDEX('[2]Cross-Section Database'!$C$2:$V$2928,MATCH(Y110,'[2]Cross-Section Database'!$B$2:$B$2928,0),6)</f>
        <v>17.3</v>
      </c>
      <c r="AC110" s="21">
        <f>INDEX('[2]Cross-Section Database'!$C$2:$V$2928,MATCH(Y110,'[2]Cross-Section Database'!$B$2:$B$2928,0),5)</f>
        <v>10.3</v>
      </c>
      <c r="AD110" s="33">
        <v>660</v>
      </c>
      <c r="AE110" s="304" t="s">
        <v>4217</v>
      </c>
      <c r="AF110" s="21">
        <f>INDEX('[2]Cross-Section Database'!$C$2:$V$2928,MATCH(AE110,'[2]Cross-Section Database'!$B$2:$B$2928,0),3)</f>
        <v>303.39999999999998</v>
      </c>
      <c r="AG110" s="21">
        <f>INDEX('[2]Cross-Section Database'!$C$2:$V$2928,MATCH(AE110,'[2]Cross-Section Database'!$B$2:$B$2928,0),4)</f>
        <v>165</v>
      </c>
      <c r="AH110" s="21">
        <f>INDEX('[2]Cross-Section Database'!$C$2:$V$2928,MATCH(AE110,'[2]Cross-Section Database'!$B$2:$B$2928,0),6)</f>
        <v>10.199999999999999</v>
      </c>
      <c r="AI110" s="21">
        <f>INDEX('[2]Cross-Section Database'!$C$2:$V$2928,MATCH(AE110,'[2]Cross-Section Database'!$B$2:$B$2928,0),5)</f>
        <v>6</v>
      </c>
      <c r="AJ110" s="254">
        <v>1350</v>
      </c>
      <c r="AK110" s="21">
        <f>INDEX('[2]Cross-Section Database'!$C$2:$V$3928,MATCH(AE110,'[2]Cross-Section Database'!$B$2:$B$3928,0),11)</f>
        <v>85030000</v>
      </c>
      <c r="AL110" s="24">
        <f>INDEX('[2]Cross-Section Database'!$C$2:$V$3928,MATCH(AE110,'[2]Cross-Section Database'!$B$2:$B$3928,0),12)</f>
        <v>623100</v>
      </c>
      <c r="AM110" s="21">
        <v>12</v>
      </c>
      <c r="AN110" s="21">
        <v>240</v>
      </c>
      <c r="AO110" s="21">
        <v>340</v>
      </c>
      <c r="AP110" s="21">
        <v>15</v>
      </c>
      <c r="AQ110" s="21">
        <v>15</v>
      </c>
      <c r="AR110" s="304" t="s">
        <v>5845</v>
      </c>
      <c r="AS110" s="60" t="s">
        <v>6174</v>
      </c>
      <c r="AT110" s="164">
        <v>25</v>
      </c>
      <c r="AU110" s="164">
        <v>20</v>
      </c>
      <c r="AV110" s="164">
        <f t="shared" si="30"/>
        <v>245</v>
      </c>
      <c r="AW110" s="21">
        <v>80</v>
      </c>
      <c r="AX110" s="21">
        <v>80</v>
      </c>
      <c r="AY110" s="21">
        <v>70</v>
      </c>
      <c r="AZ110" s="21">
        <v>120</v>
      </c>
      <c r="BA110" s="21">
        <v>105</v>
      </c>
      <c r="BB110" s="15" t="s">
        <v>4444</v>
      </c>
      <c r="BC110" s="164" t="s">
        <v>4497</v>
      </c>
      <c r="BD110" s="164" t="s">
        <v>6250</v>
      </c>
      <c r="BE110" s="164">
        <v>4</v>
      </c>
      <c r="BF110" s="164">
        <v>6</v>
      </c>
      <c r="BG110" s="203" t="s">
        <v>5830</v>
      </c>
      <c r="BH110" s="204" t="s">
        <v>5830</v>
      </c>
      <c r="BI110" s="204" t="s">
        <v>5830</v>
      </c>
      <c r="BJ110" s="204" t="s">
        <v>5830</v>
      </c>
      <c r="BK110" s="204" t="s">
        <v>5830</v>
      </c>
      <c r="BL110" s="204" t="s">
        <v>5830</v>
      </c>
      <c r="BM110" s="204" t="s">
        <v>5830</v>
      </c>
      <c r="BN110" s="204" t="s">
        <v>5830</v>
      </c>
      <c r="BO110" s="203" t="s">
        <v>5830</v>
      </c>
      <c r="BP110" s="204" t="s">
        <v>5830</v>
      </c>
      <c r="BQ110" s="204" t="s">
        <v>5830</v>
      </c>
      <c r="BR110" s="204" t="s">
        <v>5830</v>
      </c>
      <c r="BS110" s="204" t="s">
        <v>5830</v>
      </c>
      <c r="BT110" s="204" t="s">
        <v>5830</v>
      </c>
      <c r="BU110" s="219" t="s">
        <v>5830</v>
      </c>
      <c r="BV110" s="204" t="s">
        <v>5830</v>
      </c>
      <c r="BW110" s="204" t="s">
        <v>5830</v>
      </c>
      <c r="BX110" s="204" t="s">
        <v>5830</v>
      </c>
      <c r="BY110" s="204" t="s">
        <v>5830</v>
      </c>
      <c r="BZ110" s="204" t="s">
        <v>5830</v>
      </c>
      <c r="CA110" s="219" t="s">
        <v>5830</v>
      </c>
      <c r="CB110" s="32" t="s">
        <v>4478</v>
      </c>
      <c r="CC110" s="47">
        <v>235</v>
      </c>
      <c r="CD110" s="32">
        <v>300</v>
      </c>
      <c r="CE110" s="47">
        <v>360</v>
      </c>
      <c r="CF110" s="32">
        <v>450</v>
      </c>
      <c r="CG110" s="67">
        <v>200000</v>
      </c>
      <c r="CH110" s="108" t="s">
        <v>4478</v>
      </c>
      <c r="CI110" s="47">
        <v>235</v>
      </c>
      <c r="CJ110" s="32">
        <v>300</v>
      </c>
      <c r="CK110" s="60">
        <v>360</v>
      </c>
      <c r="CL110" s="32">
        <v>450</v>
      </c>
      <c r="CM110" s="67">
        <v>200000</v>
      </c>
      <c r="CN110" s="32" t="s">
        <v>4478</v>
      </c>
      <c r="CO110" s="47">
        <v>235</v>
      </c>
      <c r="CP110" s="32">
        <v>300</v>
      </c>
      <c r="CQ110" s="60">
        <v>360</v>
      </c>
      <c r="CR110" s="32">
        <v>450</v>
      </c>
      <c r="CS110" s="61">
        <v>200000</v>
      </c>
      <c r="CT110" s="208" t="s">
        <v>5830</v>
      </c>
      <c r="CU110" s="209" t="s">
        <v>5830</v>
      </c>
      <c r="CV110" s="209" t="s">
        <v>5830</v>
      </c>
      <c r="CW110" s="210" t="s">
        <v>5830</v>
      </c>
      <c r="CX110" s="208" t="s">
        <v>5830</v>
      </c>
      <c r="CY110" s="209" t="s">
        <v>5830</v>
      </c>
      <c r="CZ110" s="210" t="s">
        <v>5830</v>
      </c>
      <c r="DA110" s="284" t="s">
        <v>5830</v>
      </c>
      <c r="DB110" s="164">
        <v>8.8000000000000007</v>
      </c>
      <c r="DC110" s="164">
        <v>640</v>
      </c>
      <c r="DD110" s="32">
        <v>730</v>
      </c>
      <c r="DE110" s="164">
        <v>800</v>
      </c>
      <c r="DF110" s="32">
        <v>940</v>
      </c>
      <c r="DG110" s="61">
        <v>200000</v>
      </c>
      <c r="DH110" s="29" t="s">
        <v>4803</v>
      </c>
      <c r="DI110" s="32" t="s">
        <v>4464</v>
      </c>
      <c r="DJ110" s="295" t="s">
        <v>4598</v>
      </c>
    </row>
    <row r="111" spans="1:114">
      <c r="A111" s="18">
        <v>106</v>
      </c>
      <c r="B111" s="314"/>
      <c r="C111" s="314"/>
      <c r="D111" s="323"/>
      <c r="E111" s="325"/>
      <c r="F111" s="314"/>
      <c r="G111" s="310"/>
      <c r="H111" s="310"/>
      <c r="I111" s="453" t="s">
        <v>4424</v>
      </c>
      <c r="J111" s="304" t="s">
        <v>4383</v>
      </c>
      <c r="K111" s="164" t="s">
        <v>5830</v>
      </c>
      <c r="L111" s="304" t="s">
        <v>4540</v>
      </c>
      <c r="M111" s="164" t="s">
        <v>4784</v>
      </c>
      <c r="N111" s="18" t="s">
        <v>4539</v>
      </c>
      <c r="O111" s="164" t="s">
        <v>4444</v>
      </c>
      <c r="P111" s="164" t="s">
        <v>4444</v>
      </c>
      <c r="Q111" s="164" t="s">
        <v>6209</v>
      </c>
      <c r="R111" s="164">
        <v>10</v>
      </c>
      <c r="S111" s="164" t="s">
        <v>4444</v>
      </c>
      <c r="T111" s="164" t="s">
        <v>5830</v>
      </c>
      <c r="U111" s="164" t="s">
        <v>4591</v>
      </c>
      <c r="V111" s="18">
        <v>10</v>
      </c>
      <c r="W111" s="232">
        <v>0</v>
      </c>
      <c r="X111" s="143">
        <v>0</v>
      </c>
      <c r="Y111" s="304" t="s">
        <v>4348</v>
      </c>
      <c r="Z111" s="21">
        <f>INDEX('[2]Cross-Section Database'!$C$2:$V$2928,MATCH(Y111,'[2]Cross-Section Database'!$B$2:$B$2928,0),3)</f>
        <v>260.3</v>
      </c>
      <c r="AA111" s="21">
        <f>INDEX('[2]Cross-Section Database'!$C$2:$V$2928,MATCH(Y111,'[2]Cross-Section Database'!$B$2:$B$2928,0),4)</f>
        <v>256.3</v>
      </c>
      <c r="AB111" s="21">
        <f>INDEX('[2]Cross-Section Database'!$C$2:$V$2928,MATCH(Y111,'[2]Cross-Section Database'!$B$2:$B$2928,0),6)</f>
        <v>17.3</v>
      </c>
      <c r="AC111" s="21">
        <f>INDEX('[2]Cross-Section Database'!$C$2:$V$2928,MATCH(Y111,'[2]Cross-Section Database'!$B$2:$B$2928,0),5)</f>
        <v>10.3</v>
      </c>
      <c r="AD111" s="33">
        <v>660</v>
      </c>
      <c r="AE111" s="304" t="s">
        <v>4217</v>
      </c>
      <c r="AF111" s="21">
        <f>INDEX('[2]Cross-Section Database'!$C$2:$V$2928,MATCH(AE111,'[2]Cross-Section Database'!$B$2:$B$2928,0),3)</f>
        <v>303.39999999999998</v>
      </c>
      <c r="AG111" s="21">
        <f>INDEX('[2]Cross-Section Database'!$C$2:$V$2928,MATCH(AE111,'[2]Cross-Section Database'!$B$2:$B$2928,0),4)</f>
        <v>165</v>
      </c>
      <c r="AH111" s="21">
        <f>INDEX('[2]Cross-Section Database'!$C$2:$V$2928,MATCH(AE111,'[2]Cross-Section Database'!$B$2:$B$2928,0),6)</f>
        <v>10.199999999999999</v>
      </c>
      <c r="AI111" s="21">
        <f>INDEX('[2]Cross-Section Database'!$C$2:$V$2928,MATCH(AE111,'[2]Cross-Section Database'!$B$2:$B$2928,0),5)</f>
        <v>6</v>
      </c>
      <c r="AJ111" s="254">
        <v>1350</v>
      </c>
      <c r="AK111" s="21">
        <f>INDEX('[2]Cross-Section Database'!$C$2:$V$3928,MATCH(AE111,'[2]Cross-Section Database'!$B$2:$B$3928,0),11)</f>
        <v>85030000</v>
      </c>
      <c r="AL111" s="24">
        <f>INDEX('[2]Cross-Section Database'!$C$2:$V$3928,MATCH(AE111,'[2]Cross-Section Database'!$B$2:$B$3928,0),12)</f>
        <v>623100</v>
      </c>
      <c r="AM111" s="21">
        <v>25</v>
      </c>
      <c r="AN111" s="21">
        <v>240</v>
      </c>
      <c r="AO111" s="21">
        <v>340</v>
      </c>
      <c r="AP111" s="21">
        <v>15</v>
      </c>
      <c r="AQ111" s="21">
        <v>15</v>
      </c>
      <c r="AR111" s="304" t="s">
        <v>5845</v>
      </c>
      <c r="AS111" s="60" t="s">
        <v>6174</v>
      </c>
      <c r="AT111" s="164">
        <v>25</v>
      </c>
      <c r="AU111" s="164">
        <v>20</v>
      </c>
      <c r="AV111" s="164">
        <f t="shared" si="30"/>
        <v>245</v>
      </c>
      <c r="AW111" s="21">
        <v>80</v>
      </c>
      <c r="AX111" s="21">
        <v>80</v>
      </c>
      <c r="AY111" s="21">
        <v>70</v>
      </c>
      <c r="AZ111" s="21">
        <v>120</v>
      </c>
      <c r="BA111" s="21">
        <v>105</v>
      </c>
      <c r="BB111" s="15" t="s">
        <v>4444</v>
      </c>
      <c r="BC111" s="164" t="s">
        <v>4497</v>
      </c>
      <c r="BD111" s="164" t="s">
        <v>6250</v>
      </c>
      <c r="BE111" s="164">
        <v>4</v>
      </c>
      <c r="BF111" s="164">
        <v>6</v>
      </c>
      <c r="BG111" s="203" t="s">
        <v>5830</v>
      </c>
      <c r="BH111" s="204" t="s">
        <v>5830</v>
      </c>
      <c r="BI111" s="204" t="s">
        <v>5830</v>
      </c>
      <c r="BJ111" s="204" t="s">
        <v>5830</v>
      </c>
      <c r="BK111" s="204" t="s">
        <v>5830</v>
      </c>
      <c r="BL111" s="204" t="s">
        <v>5830</v>
      </c>
      <c r="BM111" s="204" t="s">
        <v>5830</v>
      </c>
      <c r="BN111" s="204" t="s">
        <v>5830</v>
      </c>
      <c r="BO111" s="203" t="s">
        <v>5830</v>
      </c>
      <c r="BP111" s="204" t="s">
        <v>5830</v>
      </c>
      <c r="BQ111" s="204" t="s">
        <v>5830</v>
      </c>
      <c r="BR111" s="204" t="s">
        <v>5830</v>
      </c>
      <c r="BS111" s="204" t="s">
        <v>5830</v>
      </c>
      <c r="BT111" s="204" t="s">
        <v>5830</v>
      </c>
      <c r="BU111" s="219" t="s">
        <v>5830</v>
      </c>
      <c r="BV111" s="204" t="s">
        <v>5830</v>
      </c>
      <c r="BW111" s="204" t="s">
        <v>5830</v>
      </c>
      <c r="BX111" s="204" t="s">
        <v>5830</v>
      </c>
      <c r="BY111" s="204" t="s">
        <v>5830</v>
      </c>
      <c r="BZ111" s="204" t="s">
        <v>5830</v>
      </c>
      <c r="CA111" s="219" t="s">
        <v>5830</v>
      </c>
      <c r="CB111" s="32" t="s">
        <v>4478</v>
      </c>
      <c r="CC111" s="47">
        <v>235</v>
      </c>
      <c r="CD111" s="32">
        <v>300</v>
      </c>
      <c r="CE111" s="47">
        <v>360</v>
      </c>
      <c r="CF111" s="32">
        <v>450</v>
      </c>
      <c r="CG111" s="67">
        <v>200000</v>
      </c>
      <c r="CH111" s="108" t="s">
        <v>4478</v>
      </c>
      <c r="CI111" s="47">
        <v>235</v>
      </c>
      <c r="CJ111" s="32">
        <v>300</v>
      </c>
      <c r="CK111" s="60">
        <v>360</v>
      </c>
      <c r="CL111" s="32">
        <v>450</v>
      </c>
      <c r="CM111" s="67">
        <v>200000</v>
      </c>
      <c r="CN111" s="32" t="s">
        <v>4478</v>
      </c>
      <c r="CO111" s="47">
        <v>235</v>
      </c>
      <c r="CP111" s="32">
        <v>300</v>
      </c>
      <c r="CQ111" s="60">
        <v>360</v>
      </c>
      <c r="CR111" s="32">
        <v>450</v>
      </c>
      <c r="CS111" s="61">
        <v>200000</v>
      </c>
      <c r="CT111" s="208" t="s">
        <v>5830</v>
      </c>
      <c r="CU111" s="209" t="s">
        <v>5830</v>
      </c>
      <c r="CV111" s="209" t="s">
        <v>5830</v>
      </c>
      <c r="CW111" s="210" t="s">
        <v>5830</v>
      </c>
      <c r="CX111" s="208" t="s">
        <v>5830</v>
      </c>
      <c r="CY111" s="209" t="s">
        <v>5830</v>
      </c>
      <c r="CZ111" s="210" t="s">
        <v>5830</v>
      </c>
      <c r="DA111" s="284" t="s">
        <v>5830</v>
      </c>
      <c r="DB111" s="164">
        <v>8.8000000000000007</v>
      </c>
      <c r="DC111" s="164">
        <v>640</v>
      </c>
      <c r="DD111" s="32">
        <v>730</v>
      </c>
      <c r="DE111" s="164">
        <v>800</v>
      </c>
      <c r="DF111" s="32">
        <v>940</v>
      </c>
      <c r="DG111" s="61">
        <v>200000</v>
      </c>
      <c r="DH111" s="29" t="s">
        <v>15</v>
      </c>
      <c r="DI111" s="32" t="s">
        <v>4464</v>
      </c>
      <c r="DJ111" s="295" t="s">
        <v>4598</v>
      </c>
    </row>
    <row r="112" spans="1:114">
      <c r="A112" s="18">
        <v>107</v>
      </c>
      <c r="B112" s="314"/>
      <c r="C112" s="314"/>
      <c r="D112" s="323"/>
      <c r="E112" s="325"/>
      <c r="F112" s="314"/>
      <c r="G112" s="310"/>
      <c r="H112" s="310"/>
      <c r="I112" s="453" t="s">
        <v>4431</v>
      </c>
      <c r="J112" s="304" t="s">
        <v>4383</v>
      </c>
      <c r="K112" s="164" t="s">
        <v>5830</v>
      </c>
      <c r="L112" s="304" t="s">
        <v>4540</v>
      </c>
      <c r="M112" s="164" t="s">
        <v>4784</v>
      </c>
      <c r="N112" s="18" t="s">
        <v>4539</v>
      </c>
      <c r="O112" s="164" t="s">
        <v>4444</v>
      </c>
      <c r="P112" s="164" t="s">
        <v>4444</v>
      </c>
      <c r="Q112" s="164" t="s">
        <v>6209</v>
      </c>
      <c r="R112" s="164">
        <v>10</v>
      </c>
      <c r="S112" s="164" t="s">
        <v>4444</v>
      </c>
      <c r="T112" s="164" t="s">
        <v>5830</v>
      </c>
      <c r="U112" s="164" t="s">
        <v>4591</v>
      </c>
      <c r="V112" s="18">
        <v>10</v>
      </c>
      <c r="W112" s="232">
        <v>0</v>
      </c>
      <c r="X112" s="143">
        <v>0</v>
      </c>
      <c r="Y112" s="304" t="s">
        <v>4348</v>
      </c>
      <c r="Z112" s="21">
        <f>INDEX('[2]Cross-Section Database'!$C$2:$V$2928,MATCH(Y112,'[2]Cross-Section Database'!$B$2:$B$2928,0),3)</f>
        <v>260.3</v>
      </c>
      <c r="AA112" s="21">
        <f>INDEX('[2]Cross-Section Database'!$C$2:$V$2928,MATCH(Y112,'[2]Cross-Section Database'!$B$2:$B$2928,0),4)</f>
        <v>256.3</v>
      </c>
      <c r="AB112" s="21">
        <f>INDEX('[2]Cross-Section Database'!$C$2:$V$2928,MATCH(Y112,'[2]Cross-Section Database'!$B$2:$B$2928,0),6)</f>
        <v>17.3</v>
      </c>
      <c r="AC112" s="21">
        <f>INDEX('[2]Cross-Section Database'!$C$2:$V$2928,MATCH(Y112,'[2]Cross-Section Database'!$B$2:$B$2928,0),5)</f>
        <v>10.3</v>
      </c>
      <c r="AD112" s="33">
        <v>660</v>
      </c>
      <c r="AE112" s="304" t="s">
        <v>4217</v>
      </c>
      <c r="AF112" s="21">
        <f>INDEX('[2]Cross-Section Database'!$C$2:$V$2928,MATCH(AE112,'[2]Cross-Section Database'!$B$2:$B$2928,0),3)</f>
        <v>303.39999999999998</v>
      </c>
      <c r="AG112" s="21">
        <f>INDEX('[2]Cross-Section Database'!$C$2:$V$2928,MATCH(AE112,'[2]Cross-Section Database'!$B$2:$B$2928,0),4)</f>
        <v>165</v>
      </c>
      <c r="AH112" s="21">
        <f>INDEX('[2]Cross-Section Database'!$C$2:$V$2928,MATCH(AE112,'[2]Cross-Section Database'!$B$2:$B$2928,0),6)</f>
        <v>10.199999999999999</v>
      </c>
      <c r="AI112" s="21">
        <f>INDEX('[2]Cross-Section Database'!$C$2:$V$2928,MATCH(AE112,'[2]Cross-Section Database'!$B$2:$B$2928,0),5)</f>
        <v>6</v>
      </c>
      <c r="AJ112" s="254">
        <v>1350</v>
      </c>
      <c r="AK112" s="21">
        <f>INDEX('[2]Cross-Section Database'!$C$2:$V$3928,MATCH(AE112,'[2]Cross-Section Database'!$B$2:$B$3928,0),11)</f>
        <v>85030000</v>
      </c>
      <c r="AL112" s="24">
        <f>INDEX('[2]Cross-Section Database'!$C$2:$V$3928,MATCH(AE112,'[2]Cross-Section Database'!$B$2:$B$3928,0),12)</f>
        <v>623100</v>
      </c>
      <c r="AM112" s="21">
        <v>12</v>
      </c>
      <c r="AN112" s="21">
        <v>200</v>
      </c>
      <c r="AO112" s="21">
        <v>340</v>
      </c>
      <c r="AP112" s="21">
        <v>15</v>
      </c>
      <c r="AQ112" s="21">
        <v>15</v>
      </c>
      <c r="AR112" s="304" t="s">
        <v>5845</v>
      </c>
      <c r="AS112" s="60" t="s">
        <v>6174</v>
      </c>
      <c r="AT112" s="164">
        <v>25</v>
      </c>
      <c r="AU112" s="164">
        <v>20</v>
      </c>
      <c r="AV112" s="164">
        <f t="shared" si="30"/>
        <v>245</v>
      </c>
      <c r="AW112" s="21">
        <v>80</v>
      </c>
      <c r="AX112" s="21">
        <v>80</v>
      </c>
      <c r="AY112" s="21">
        <v>60</v>
      </c>
      <c r="AZ112" s="21">
        <v>100</v>
      </c>
      <c r="BA112" s="21">
        <v>115</v>
      </c>
      <c r="BB112" s="15" t="s">
        <v>4444</v>
      </c>
      <c r="BC112" s="164" t="s">
        <v>4497</v>
      </c>
      <c r="BD112" s="164" t="s">
        <v>6250</v>
      </c>
      <c r="BE112" s="164">
        <v>4</v>
      </c>
      <c r="BF112" s="164">
        <v>6</v>
      </c>
      <c r="BG112" s="203" t="s">
        <v>5830</v>
      </c>
      <c r="BH112" s="204" t="s">
        <v>5830</v>
      </c>
      <c r="BI112" s="204" t="s">
        <v>5830</v>
      </c>
      <c r="BJ112" s="204" t="s">
        <v>5830</v>
      </c>
      <c r="BK112" s="204" t="s">
        <v>5830</v>
      </c>
      <c r="BL112" s="204" t="s">
        <v>5830</v>
      </c>
      <c r="BM112" s="204" t="s">
        <v>5830</v>
      </c>
      <c r="BN112" s="204" t="s">
        <v>5830</v>
      </c>
      <c r="BO112" s="203" t="s">
        <v>5830</v>
      </c>
      <c r="BP112" s="204" t="s">
        <v>5830</v>
      </c>
      <c r="BQ112" s="204" t="s">
        <v>5830</v>
      </c>
      <c r="BR112" s="204" t="s">
        <v>5830</v>
      </c>
      <c r="BS112" s="204" t="s">
        <v>5830</v>
      </c>
      <c r="BT112" s="204" t="s">
        <v>5830</v>
      </c>
      <c r="BU112" s="219" t="s">
        <v>5830</v>
      </c>
      <c r="BV112" s="204" t="s">
        <v>5830</v>
      </c>
      <c r="BW112" s="204" t="s">
        <v>5830</v>
      </c>
      <c r="BX112" s="204" t="s">
        <v>5830</v>
      </c>
      <c r="BY112" s="204" t="s">
        <v>5830</v>
      </c>
      <c r="BZ112" s="204" t="s">
        <v>5830</v>
      </c>
      <c r="CA112" s="219" t="s">
        <v>5830</v>
      </c>
      <c r="CB112" s="32" t="s">
        <v>4478</v>
      </c>
      <c r="CC112" s="47">
        <v>235</v>
      </c>
      <c r="CD112" s="32">
        <v>300</v>
      </c>
      <c r="CE112" s="47">
        <v>360</v>
      </c>
      <c r="CF112" s="32">
        <v>450</v>
      </c>
      <c r="CG112" s="67">
        <v>200000</v>
      </c>
      <c r="CH112" s="108" t="s">
        <v>4478</v>
      </c>
      <c r="CI112" s="47">
        <v>235</v>
      </c>
      <c r="CJ112" s="32">
        <v>300</v>
      </c>
      <c r="CK112" s="60">
        <v>360</v>
      </c>
      <c r="CL112" s="32">
        <v>450</v>
      </c>
      <c r="CM112" s="67">
        <v>200000</v>
      </c>
      <c r="CN112" s="32" t="s">
        <v>4478</v>
      </c>
      <c r="CO112" s="47">
        <v>235</v>
      </c>
      <c r="CP112" s="32">
        <v>300</v>
      </c>
      <c r="CQ112" s="60">
        <v>360</v>
      </c>
      <c r="CR112" s="32">
        <v>450</v>
      </c>
      <c r="CS112" s="61">
        <v>200000</v>
      </c>
      <c r="CT112" s="208" t="s">
        <v>5830</v>
      </c>
      <c r="CU112" s="209" t="s">
        <v>5830</v>
      </c>
      <c r="CV112" s="209" t="s">
        <v>5830</v>
      </c>
      <c r="CW112" s="210" t="s">
        <v>5830</v>
      </c>
      <c r="CX112" s="208" t="s">
        <v>5830</v>
      </c>
      <c r="CY112" s="209" t="s">
        <v>5830</v>
      </c>
      <c r="CZ112" s="210" t="s">
        <v>5830</v>
      </c>
      <c r="DA112" s="284" t="s">
        <v>5830</v>
      </c>
      <c r="DB112" s="164">
        <v>8.8000000000000007</v>
      </c>
      <c r="DC112" s="164">
        <v>640</v>
      </c>
      <c r="DD112" s="32">
        <v>730</v>
      </c>
      <c r="DE112" s="164">
        <v>800</v>
      </c>
      <c r="DF112" s="32">
        <v>940</v>
      </c>
      <c r="DG112" s="61">
        <v>200000</v>
      </c>
      <c r="DH112" s="29" t="s">
        <v>4605</v>
      </c>
      <c r="DI112" s="32" t="s">
        <v>4464</v>
      </c>
      <c r="DJ112" s="295" t="s">
        <v>4598</v>
      </c>
    </row>
    <row r="113" spans="1:114">
      <c r="A113" s="18">
        <v>108</v>
      </c>
      <c r="B113" s="314"/>
      <c r="C113" s="314"/>
      <c r="D113" s="323"/>
      <c r="E113" s="325"/>
      <c r="F113" s="314"/>
      <c r="G113" s="310"/>
      <c r="H113" s="310"/>
      <c r="I113" s="453" t="s">
        <v>4435</v>
      </c>
      <c r="J113" s="304" t="s">
        <v>4383</v>
      </c>
      <c r="K113" s="164" t="s">
        <v>5830</v>
      </c>
      <c r="L113" s="304" t="s">
        <v>4540</v>
      </c>
      <c r="M113" s="164" t="s">
        <v>4784</v>
      </c>
      <c r="N113" s="18" t="s">
        <v>4539</v>
      </c>
      <c r="O113" s="164" t="s">
        <v>4444</v>
      </c>
      <c r="P113" s="164" t="s">
        <v>4444</v>
      </c>
      <c r="Q113" s="164" t="s">
        <v>6209</v>
      </c>
      <c r="R113" s="164">
        <v>10</v>
      </c>
      <c r="S113" s="164" t="s">
        <v>4444</v>
      </c>
      <c r="T113" s="164" t="s">
        <v>5830</v>
      </c>
      <c r="U113" s="164" t="s">
        <v>4591</v>
      </c>
      <c r="V113" s="18">
        <v>10</v>
      </c>
      <c r="W113" s="232">
        <v>0</v>
      </c>
      <c r="X113" s="143">
        <v>0</v>
      </c>
      <c r="Y113" s="304" t="s">
        <v>4348</v>
      </c>
      <c r="Z113" s="21">
        <f>INDEX('[2]Cross-Section Database'!$C$2:$V$2928,MATCH(Y113,'[2]Cross-Section Database'!$B$2:$B$2928,0),3)</f>
        <v>260.3</v>
      </c>
      <c r="AA113" s="21">
        <f>INDEX('[2]Cross-Section Database'!$C$2:$V$2928,MATCH(Y113,'[2]Cross-Section Database'!$B$2:$B$2928,0),4)</f>
        <v>256.3</v>
      </c>
      <c r="AB113" s="21">
        <f>INDEX('[2]Cross-Section Database'!$C$2:$V$2928,MATCH(Y113,'[2]Cross-Section Database'!$B$2:$B$2928,0),6)</f>
        <v>17.3</v>
      </c>
      <c r="AC113" s="21">
        <f>INDEX('[2]Cross-Section Database'!$C$2:$V$2928,MATCH(Y113,'[2]Cross-Section Database'!$B$2:$B$2928,0),5)</f>
        <v>10.3</v>
      </c>
      <c r="AD113" s="33">
        <v>660</v>
      </c>
      <c r="AE113" s="304" t="s">
        <v>4217</v>
      </c>
      <c r="AF113" s="21">
        <f>INDEX('[2]Cross-Section Database'!$C$2:$V$2928,MATCH(AE113,'[2]Cross-Section Database'!$B$2:$B$2928,0),3)</f>
        <v>303.39999999999998</v>
      </c>
      <c r="AG113" s="21">
        <f>INDEX('[2]Cross-Section Database'!$C$2:$V$2928,MATCH(AE113,'[2]Cross-Section Database'!$B$2:$B$2928,0),4)</f>
        <v>165</v>
      </c>
      <c r="AH113" s="21">
        <f>INDEX('[2]Cross-Section Database'!$C$2:$V$2928,MATCH(AE113,'[2]Cross-Section Database'!$B$2:$B$2928,0),6)</f>
        <v>10.199999999999999</v>
      </c>
      <c r="AI113" s="21">
        <f>INDEX('[2]Cross-Section Database'!$C$2:$V$2928,MATCH(AE113,'[2]Cross-Section Database'!$B$2:$B$2928,0),5)</f>
        <v>6</v>
      </c>
      <c r="AJ113" s="254">
        <v>1350</v>
      </c>
      <c r="AK113" s="21">
        <f>INDEX('[2]Cross-Section Database'!$C$2:$V$3928,MATCH(AE113,'[2]Cross-Section Database'!$B$2:$B$3928,0),11)</f>
        <v>85030000</v>
      </c>
      <c r="AL113" s="24">
        <f>INDEX('[2]Cross-Section Database'!$C$2:$V$3928,MATCH(AE113,'[2]Cross-Section Database'!$B$2:$B$3928,0),12)</f>
        <v>623100</v>
      </c>
      <c r="AM113" s="21">
        <v>15</v>
      </c>
      <c r="AN113" s="21">
        <v>240</v>
      </c>
      <c r="AO113" s="21">
        <v>340</v>
      </c>
      <c r="AP113" s="21">
        <v>15</v>
      </c>
      <c r="AQ113" s="21">
        <v>15</v>
      </c>
      <c r="AR113" s="304" t="s">
        <v>5845</v>
      </c>
      <c r="AS113" s="60" t="s">
        <v>6174</v>
      </c>
      <c r="AT113" s="164">
        <v>25</v>
      </c>
      <c r="AU113" s="164">
        <v>20</v>
      </c>
      <c r="AV113" s="164">
        <f t="shared" si="30"/>
        <v>245</v>
      </c>
      <c r="AW113" s="21">
        <v>80</v>
      </c>
      <c r="AX113" s="21">
        <v>80</v>
      </c>
      <c r="AY113" s="21">
        <v>70</v>
      </c>
      <c r="AZ113" s="21">
        <v>120</v>
      </c>
      <c r="BA113" s="21">
        <v>105</v>
      </c>
      <c r="BB113" s="15" t="s">
        <v>4444</v>
      </c>
      <c r="BC113" s="164" t="s">
        <v>4497</v>
      </c>
      <c r="BD113" s="164" t="s">
        <v>6250</v>
      </c>
      <c r="BE113" s="164">
        <v>4</v>
      </c>
      <c r="BF113" s="164">
        <v>6</v>
      </c>
      <c r="BG113" s="203" t="s">
        <v>5830</v>
      </c>
      <c r="BH113" s="204" t="s">
        <v>5830</v>
      </c>
      <c r="BI113" s="204" t="s">
        <v>5830</v>
      </c>
      <c r="BJ113" s="204" t="s">
        <v>5830</v>
      </c>
      <c r="BK113" s="204" t="s">
        <v>5830</v>
      </c>
      <c r="BL113" s="204" t="s">
        <v>5830</v>
      </c>
      <c r="BM113" s="204" t="s">
        <v>5830</v>
      </c>
      <c r="BN113" s="204" t="s">
        <v>5830</v>
      </c>
      <c r="BO113" s="203" t="s">
        <v>5830</v>
      </c>
      <c r="BP113" s="204" t="s">
        <v>5830</v>
      </c>
      <c r="BQ113" s="204" t="s">
        <v>5830</v>
      </c>
      <c r="BR113" s="204" t="s">
        <v>5830</v>
      </c>
      <c r="BS113" s="204" t="s">
        <v>5830</v>
      </c>
      <c r="BT113" s="204" t="s">
        <v>5830</v>
      </c>
      <c r="BU113" s="219" t="s">
        <v>5830</v>
      </c>
      <c r="BV113" s="204" t="s">
        <v>5830</v>
      </c>
      <c r="BW113" s="204" t="s">
        <v>5830</v>
      </c>
      <c r="BX113" s="204" t="s">
        <v>5830</v>
      </c>
      <c r="BY113" s="204" t="s">
        <v>5830</v>
      </c>
      <c r="BZ113" s="204" t="s">
        <v>5830</v>
      </c>
      <c r="CA113" s="219" t="s">
        <v>5830</v>
      </c>
      <c r="CB113" s="32" t="s">
        <v>4478</v>
      </c>
      <c r="CC113" s="47">
        <v>235</v>
      </c>
      <c r="CD113" s="32">
        <v>300</v>
      </c>
      <c r="CE113" s="47">
        <v>360</v>
      </c>
      <c r="CF113" s="32">
        <v>450</v>
      </c>
      <c r="CG113" s="67">
        <v>200000</v>
      </c>
      <c r="CH113" s="108" t="s">
        <v>4478</v>
      </c>
      <c r="CI113" s="47">
        <v>235</v>
      </c>
      <c r="CJ113" s="32">
        <v>300</v>
      </c>
      <c r="CK113" s="60">
        <v>360</v>
      </c>
      <c r="CL113" s="32">
        <v>450</v>
      </c>
      <c r="CM113" s="67">
        <v>200000</v>
      </c>
      <c r="CN113" s="32" t="s">
        <v>4478</v>
      </c>
      <c r="CO113" s="47">
        <v>235</v>
      </c>
      <c r="CP113" s="32">
        <v>300</v>
      </c>
      <c r="CQ113" s="60">
        <v>360</v>
      </c>
      <c r="CR113" s="32">
        <v>450</v>
      </c>
      <c r="CS113" s="61">
        <v>200000</v>
      </c>
      <c r="CT113" s="208" t="s">
        <v>5830</v>
      </c>
      <c r="CU113" s="209" t="s">
        <v>5830</v>
      </c>
      <c r="CV113" s="209" t="s">
        <v>5830</v>
      </c>
      <c r="CW113" s="210" t="s">
        <v>5830</v>
      </c>
      <c r="CX113" s="208" t="s">
        <v>5830</v>
      </c>
      <c r="CY113" s="209" t="s">
        <v>5830</v>
      </c>
      <c r="CZ113" s="210" t="s">
        <v>5830</v>
      </c>
      <c r="DA113" s="284" t="s">
        <v>5830</v>
      </c>
      <c r="DB113" s="164">
        <v>8.8000000000000007</v>
      </c>
      <c r="DC113" s="164">
        <v>640</v>
      </c>
      <c r="DD113" s="32">
        <v>730</v>
      </c>
      <c r="DE113" s="164">
        <v>800</v>
      </c>
      <c r="DF113" s="32">
        <v>940</v>
      </c>
      <c r="DG113" s="61">
        <v>200000</v>
      </c>
      <c r="DH113" s="29" t="s">
        <v>15</v>
      </c>
      <c r="DI113" s="32" t="s">
        <v>4464</v>
      </c>
      <c r="DJ113" s="295" t="s">
        <v>4598</v>
      </c>
    </row>
    <row r="114" spans="1:114" ht="16.2" thickBot="1">
      <c r="A114" s="18">
        <v>109</v>
      </c>
      <c r="B114" s="315"/>
      <c r="C114" s="315"/>
      <c r="D114" s="343"/>
      <c r="E114" s="344"/>
      <c r="F114" s="314"/>
      <c r="G114" s="342"/>
      <c r="H114" s="342"/>
      <c r="I114" s="453" t="s">
        <v>4436</v>
      </c>
      <c r="J114" s="304" t="s">
        <v>4383</v>
      </c>
      <c r="K114" s="164" t="s">
        <v>5830</v>
      </c>
      <c r="L114" s="304" t="s">
        <v>4540</v>
      </c>
      <c r="M114" s="164" t="s">
        <v>4784</v>
      </c>
      <c r="N114" s="18" t="s">
        <v>4539</v>
      </c>
      <c r="O114" s="164" t="s">
        <v>4444</v>
      </c>
      <c r="P114" s="164" t="s">
        <v>4444</v>
      </c>
      <c r="Q114" s="164" t="s">
        <v>6209</v>
      </c>
      <c r="R114" s="164">
        <v>10</v>
      </c>
      <c r="S114" s="164" t="s">
        <v>4444</v>
      </c>
      <c r="T114" s="164" t="s">
        <v>5830</v>
      </c>
      <c r="U114" s="164" t="s">
        <v>4591</v>
      </c>
      <c r="V114" s="18">
        <v>10</v>
      </c>
      <c r="W114" s="232">
        <v>0</v>
      </c>
      <c r="X114" s="143">
        <v>0</v>
      </c>
      <c r="Y114" s="304" t="s">
        <v>4348</v>
      </c>
      <c r="Z114" s="21">
        <f>INDEX('[2]Cross-Section Database'!$C$2:$V$2928,MATCH(Y114,'[2]Cross-Section Database'!$B$2:$B$2928,0),3)</f>
        <v>260.3</v>
      </c>
      <c r="AA114" s="21">
        <f>INDEX('[2]Cross-Section Database'!$C$2:$V$2928,MATCH(Y114,'[2]Cross-Section Database'!$B$2:$B$2928,0),4)</f>
        <v>256.3</v>
      </c>
      <c r="AB114" s="21">
        <f>INDEX('[2]Cross-Section Database'!$C$2:$V$2928,MATCH(Y114,'[2]Cross-Section Database'!$B$2:$B$2928,0),6)</f>
        <v>17.3</v>
      </c>
      <c r="AC114" s="21">
        <f>INDEX('[2]Cross-Section Database'!$C$2:$V$2928,MATCH(Y114,'[2]Cross-Section Database'!$B$2:$B$2928,0),5)</f>
        <v>10.3</v>
      </c>
      <c r="AD114" s="33">
        <v>660</v>
      </c>
      <c r="AE114" s="304" t="s">
        <v>4217</v>
      </c>
      <c r="AF114" s="21">
        <f>INDEX('[2]Cross-Section Database'!$C$2:$V$2928,MATCH(AE114,'[2]Cross-Section Database'!$B$2:$B$2928,0),3)</f>
        <v>303.39999999999998</v>
      </c>
      <c r="AG114" s="21">
        <f>INDEX('[2]Cross-Section Database'!$C$2:$V$2928,MATCH(AE114,'[2]Cross-Section Database'!$B$2:$B$2928,0),4)</f>
        <v>165</v>
      </c>
      <c r="AH114" s="21">
        <f>INDEX('[2]Cross-Section Database'!$C$2:$V$2928,MATCH(AE114,'[2]Cross-Section Database'!$B$2:$B$2928,0),6)</f>
        <v>10.199999999999999</v>
      </c>
      <c r="AI114" s="21">
        <f>INDEX('[2]Cross-Section Database'!$C$2:$V$2928,MATCH(AE114,'[2]Cross-Section Database'!$B$2:$B$2928,0),5)</f>
        <v>6</v>
      </c>
      <c r="AJ114" s="254">
        <v>1350</v>
      </c>
      <c r="AK114" s="21">
        <f>INDEX('[2]Cross-Section Database'!$C$2:$V$3928,MATCH(AE114,'[2]Cross-Section Database'!$B$2:$B$3928,0),11)</f>
        <v>85030000</v>
      </c>
      <c r="AL114" s="24">
        <f>INDEX('[2]Cross-Section Database'!$C$2:$V$3928,MATCH(AE114,'[2]Cross-Section Database'!$B$2:$B$3928,0),12)</f>
        <v>623100</v>
      </c>
      <c r="AM114" s="21">
        <v>20</v>
      </c>
      <c r="AN114" s="21">
        <v>240</v>
      </c>
      <c r="AO114" s="21">
        <v>340</v>
      </c>
      <c r="AP114" s="21">
        <v>15</v>
      </c>
      <c r="AQ114" s="21">
        <v>15</v>
      </c>
      <c r="AR114" s="304" t="s">
        <v>5845</v>
      </c>
      <c r="AS114" s="60" t="s">
        <v>6174</v>
      </c>
      <c r="AT114" s="164">
        <v>25</v>
      </c>
      <c r="AU114" s="164">
        <v>20</v>
      </c>
      <c r="AV114" s="164">
        <f t="shared" si="30"/>
        <v>245</v>
      </c>
      <c r="AW114" s="21">
        <v>80</v>
      </c>
      <c r="AX114" s="21">
        <v>80</v>
      </c>
      <c r="AY114" s="21">
        <v>70</v>
      </c>
      <c r="AZ114" s="21">
        <v>120</v>
      </c>
      <c r="BA114" s="21">
        <v>105</v>
      </c>
      <c r="BB114" s="15" t="s">
        <v>4444</v>
      </c>
      <c r="BC114" s="164" t="s">
        <v>4497</v>
      </c>
      <c r="BD114" s="164" t="s">
        <v>6250</v>
      </c>
      <c r="BE114" s="164">
        <v>4</v>
      </c>
      <c r="BF114" s="164">
        <v>6</v>
      </c>
      <c r="BG114" s="203" t="s">
        <v>5830</v>
      </c>
      <c r="BH114" s="204" t="s">
        <v>5830</v>
      </c>
      <c r="BI114" s="204" t="s">
        <v>5830</v>
      </c>
      <c r="BJ114" s="204" t="s">
        <v>5830</v>
      </c>
      <c r="BK114" s="204" t="s">
        <v>5830</v>
      </c>
      <c r="BL114" s="204" t="s">
        <v>5830</v>
      </c>
      <c r="BM114" s="204" t="s">
        <v>5830</v>
      </c>
      <c r="BN114" s="204" t="s">
        <v>5830</v>
      </c>
      <c r="BO114" s="203" t="s">
        <v>5830</v>
      </c>
      <c r="BP114" s="204" t="s">
        <v>5830</v>
      </c>
      <c r="BQ114" s="204" t="s">
        <v>5830</v>
      </c>
      <c r="BR114" s="204" t="s">
        <v>5830</v>
      </c>
      <c r="BS114" s="204" t="s">
        <v>5830</v>
      </c>
      <c r="BT114" s="204" t="s">
        <v>5830</v>
      </c>
      <c r="BU114" s="219" t="s">
        <v>5830</v>
      </c>
      <c r="BV114" s="204" t="s">
        <v>5830</v>
      </c>
      <c r="BW114" s="204" t="s">
        <v>5830</v>
      </c>
      <c r="BX114" s="204" t="s">
        <v>5830</v>
      </c>
      <c r="BY114" s="204" t="s">
        <v>5830</v>
      </c>
      <c r="BZ114" s="204" t="s">
        <v>5830</v>
      </c>
      <c r="CA114" s="219" t="s">
        <v>5830</v>
      </c>
      <c r="CB114" s="32" t="s">
        <v>4478</v>
      </c>
      <c r="CC114" s="47">
        <v>235</v>
      </c>
      <c r="CD114" s="32">
        <v>300</v>
      </c>
      <c r="CE114" s="47">
        <v>360</v>
      </c>
      <c r="CF114" s="32">
        <v>450</v>
      </c>
      <c r="CG114" s="67">
        <v>200000</v>
      </c>
      <c r="CH114" s="108" t="s">
        <v>4478</v>
      </c>
      <c r="CI114" s="47">
        <v>235</v>
      </c>
      <c r="CJ114" s="32">
        <v>300</v>
      </c>
      <c r="CK114" s="60">
        <v>360</v>
      </c>
      <c r="CL114" s="32">
        <v>450</v>
      </c>
      <c r="CM114" s="67">
        <v>200000</v>
      </c>
      <c r="CN114" s="32" t="s">
        <v>4478</v>
      </c>
      <c r="CO114" s="47">
        <v>235</v>
      </c>
      <c r="CP114" s="32">
        <v>300</v>
      </c>
      <c r="CQ114" s="60">
        <v>360</v>
      </c>
      <c r="CR114" s="32">
        <v>450</v>
      </c>
      <c r="CS114" s="61">
        <v>200000</v>
      </c>
      <c r="CT114" s="208" t="s">
        <v>5830</v>
      </c>
      <c r="CU114" s="209" t="s">
        <v>5830</v>
      </c>
      <c r="CV114" s="209" t="s">
        <v>5830</v>
      </c>
      <c r="CW114" s="210" t="s">
        <v>5830</v>
      </c>
      <c r="CX114" s="208" t="s">
        <v>5830</v>
      </c>
      <c r="CY114" s="209" t="s">
        <v>5830</v>
      </c>
      <c r="CZ114" s="210" t="s">
        <v>5830</v>
      </c>
      <c r="DA114" s="284" t="s">
        <v>5830</v>
      </c>
      <c r="DB114" s="164">
        <v>8.8000000000000007</v>
      </c>
      <c r="DC114" s="164">
        <v>640</v>
      </c>
      <c r="DD114" s="32">
        <v>730</v>
      </c>
      <c r="DE114" s="164">
        <v>800</v>
      </c>
      <c r="DF114" s="32">
        <v>940</v>
      </c>
      <c r="DG114" s="61">
        <v>200000</v>
      </c>
      <c r="DH114" s="29" t="s">
        <v>15</v>
      </c>
      <c r="DI114" s="32" t="s">
        <v>4464</v>
      </c>
      <c r="DJ114" s="296" t="s">
        <v>4598</v>
      </c>
    </row>
    <row r="115" spans="1:114" ht="15.6" customHeight="1">
      <c r="A115" s="17">
        <v>110</v>
      </c>
      <c r="B115" s="314">
        <v>12</v>
      </c>
      <c r="C115" s="314">
        <v>1986</v>
      </c>
      <c r="D115" s="323" t="s">
        <v>4701</v>
      </c>
      <c r="E115" s="325" t="s">
        <v>4900</v>
      </c>
      <c r="F115" s="313">
        <v>4</v>
      </c>
      <c r="G115" s="310" t="s">
        <v>5944</v>
      </c>
      <c r="H115" s="314" t="s">
        <v>5940</v>
      </c>
      <c r="I115" s="452" t="s">
        <v>4489</v>
      </c>
      <c r="J115" s="303" t="s">
        <v>4383</v>
      </c>
      <c r="K115" s="30" t="s">
        <v>5830</v>
      </c>
      <c r="L115" s="303" t="s">
        <v>4540</v>
      </c>
      <c r="M115" s="163" t="s">
        <v>4784</v>
      </c>
      <c r="N115" s="17" t="s">
        <v>4539</v>
      </c>
      <c r="O115" s="163" t="s">
        <v>4444</v>
      </c>
      <c r="P115" s="163" t="s">
        <v>4444</v>
      </c>
      <c r="Q115" s="163" t="s">
        <v>6209</v>
      </c>
      <c r="R115" s="30">
        <v>15</v>
      </c>
      <c r="S115" s="163" t="s">
        <v>4444</v>
      </c>
      <c r="T115" s="163" t="s">
        <v>5830</v>
      </c>
      <c r="U115" s="30" t="s">
        <v>4591</v>
      </c>
      <c r="V115" s="88">
        <v>6</v>
      </c>
      <c r="W115" s="233">
        <v>0</v>
      </c>
      <c r="X115" s="156">
        <v>0</v>
      </c>
      <c r="Y115" s="303" t="s">
        <v>4350</v>
      </c>
      <c r="Z115" s="16">
        <f>INDEX('[2]Cross-Section Database'!$C$2:$V$2928,MATCH(Y115,'[2]Cross-Section Database'!$B$2:$B$2928,0),3)</f>
        <v>276.3</v>
      </c>
      <c r="AA115" s="16">
        <f>INDEX('[2]Cross-Section Database'!$C$2:$V$2928,MATCH(Y115,'[2]Cross-Section Database'!$B$2:$B$2928,0),4)</f>
        <v>261.3</v>
      </c>
      <c r="AB115" s="16">
        <f>INDEX('[2]Cross-Section Database'!$C$2:$V$2928,MATCH(Y115,'[2]Cross-Section Database'!$B$2:$B$2928,0),6)</f>
        <v>25.3</v>
      </c>
      <c r="AC115" s="16">
        <f>INDEX('[2]Cross-Section Database'!$C$2:$V$2928,MATCH(Y115,'[2]Cross-Section Database'!$B$2:$B$2928,0),5)</f>
        <v>15.3</v>
      </c>
      <c r="AD115" s="31">
        <v>660</v>
      </c>
      <c r="AE115" s="303" t="s">
        <v>4219</v>
      </c>
      <c r="AF115" s="16">
        <f>INDEX('[2]Cross-Section Database'!$C$2:$V$2928,MATCH(AE115,'[2]Cross-Section Database'!$B$2:$B$2928,0),3)</f>
        <v>310.39999999999998</v>
      </c>
      <c r="AG115" s="16">
        <f>INDEX('[2]Cross-Section Database'!$C$2:$V$2928,MATCH(AE115,'[2]Cross-Section Database'!$B$2:$B$2928,0),4)</f>
        <v>166.9</v>
      </c>
      <c r="AH115" s="16">
        <f>INDEX('[2]Cross-Section Database'!$C$2:$V$2928,MATCH(AE115,'[2]Cross-Section Database'!$B$2:$B$2928,0),6)</f>
        <v>13.7</v>
      </c>
      <c r="AI115" s="16">
        <f>INDEX('[2]Cross-Section Database'!$C$2:$V$2928,MATCH(AE115,'[2]Cross-Section Database'!$B$2:$B$2928,0),5)</f>
        <v>7.9</v>
      </c>
      <c r="AJ115" s="253">
        <v>1350</v>
      </c>
      <c r="AK115" s="16">
        <f>INDEX('[2]Cross-Section Database'!$C$2:$V$3928,MATCH(AE115,'[2]Cross-Section Database'!$B$2:$B$3928,0),11)</f>
        <v>117000000</v>
      </c>
      <c r="AL115" s="26">
        <f>INDEX('[2]Cross-Section Database'!$C$2:$V$3928,MATCH(AE115,'[2]Cross-Section Database'!$B$2:$B$3928,0),12)</f>
        <v>846100</v>
      </c>
      <c r="AM115" s="16">
        <v>12</v>
      </c>
      <c r="AN115" s="16">
        <v>200</v>
      </c>
      <c r="AO115" s="16">
        <v>325</v>
      </c>
      <c r="AP115" s="16">
        <f>(AO115-AF115)-AQ115</f>
        <v>7.3000000000000114</v>
      </c>
      <c r="AQ115" s="16">
        <f>(AO115-AF115)/2</f>
        <v>7.3000000000000114</v>
      </c>
      <c r="AR115" s="303" t="s">
        <v>5845</v>
      </c>
      <c r="AS115" s="163" t="s">
        <v>4783</v>
      </c>
      <c r="AT115" s="163">
        <v>0</v>
      </c>
      <c r="AU115" s="163">
        <v>20</v>
      </c>
      <c r="AV115" s="163">
        <f t="shared" si="30"/>
        <v>245</v>
      </c>
      <c r="AW115" s="16">
        <v>80</v>
      </c>
      <c r="AX115" s="16">
        <f>AW115</f>
        <v>80</v>
      </c>
      <c r="AY115" s="16">
        <v>70</v>
      </c>
      <c r="AZ115" s="16">
        <v>120</v>
      </c>
      <c r="BA115" s="39">
        <f>AO115-AW115-AX115-AY115</f>
        <v>95</v>
      </c>
      <c r="BB115" s="22" t="s">
        <v>4444</v>
      </c>
      <c r="BC115" s="163" t="s">
        <v>4497</v>
      </c>
      <c r="BD115" s="163" t="s">
        <v>6250</v>
      </c>
      <c r="BE115" s="163">
        <v>4</v>
      </c>
      <c r="BF115" s="163">
        <v>6</v>
      </c>
      <c r="BG115" s="201" t="s">
        <v>5830</v>
      </c>
      <c r="BH115" s="202" t="s">
        <v>5830</v>
      </c>
      <c r="BI115" s="202" t="s">
        <v>5830</v>
      </c>
      <c r="BJ115" s="202" t="s">
        <v>5830</v>
      </c>
      <c r="BK115" s="202" t="s">
        <v>5830</v>
      </c>
      <c r="BL115" s="202" t="s">
        <v>5830</v>
      </c>
      <c r="BM115" s="202" t="s">
        <v>5830</v>
      </c>
      <c r="BN115" s="202" t="s">
        <v>5830</v>
      </c>
      <c r="BO115" s="201" t="s">
        <v>5830</v>
      </c>
      <c r="BP115" s="202" t="s">
        <v>5830</v>
      </c>
      <c r="BQ115" s="202" t="s">
        <v>5830</v>
      </c>
      <c r="BR115" s="202" t="s">
        <v>5830</v>
      </c>
      <c r="BS115" s="202" t="s">
        <v>5830</v>
      </c>
      <c r="BT115" s="202" t="s">
        <v>5830</v>
      </c>
      <c r="BU115" s="220" t="s">
        <v>5830</v>
      </c>
      <c r="BV115" s="202" t="s">
        <v>5830</v>
      </c>
      <c r="BW115" s="202" t="s">
        <v>5830</v>
      </c>
      <c r="BX115" s="202" t="s">
        <v>5830</v>
      </c>
      <c r="BY115" s="202" t="s">
        <v>5830</v>
      </c>
      <c r="BZ115" s="202" t="s">
        <v>5830</v>
      </c>
      <c r="CA115" s="220" t="s">
        <v>5830</v>
      </c>
      <c r="CB115" s="147" t="s">
        <v>5703</v>
      </c>
      <c r="CC115" s="72">
        <v>275</v>
      </c>
      <c r="CD115" s="30">
        <v>300</v>
      </c>
      <c r="CE115" s="72">
        <v>410</v>
      </c>
      <c r="CF115" s="30">
        <v>450</v>
      </c>
      <c r="CG115" s="66">
        <v>200000</v>
      </c>
      <c r="CH115" s="147" t="s">
        <v>5703</v>
      </c>
      <c r="CI115" s="72">
        <v>275</v>
      </c>
      <c r="CJ115" s="30">
        <v>300</v>
      </c>
      <c r="CK115" s="65">
        <v>410</v>
      </c>
      <c r="CL115" s="30">
        <v>450</v>
      </c>
      <c r="CM115" s="66">
        <v>200000</v>
      </c>
      <c r="CN115" s="147" t="s">
        <v>5703</v>
      </c>
      <c r="CO115" s="72">
        <v>275</v>
      </c>
      <c r="CP115" s="30">
        <v>300</v>
      </c>
      <c r="CQ115" s="65">
        <v>410</v>
      </c>
      <c r="CR115" s="30">
        <v>450</v>
      </c>
      <c r="CS115" s="66">
        <v>200000</v>
      </c>
      <c r="CT115" s="205" t="s">
        <v>5830</v>
      </c>
      <c r="CU115" s="206" t="s">
        <v>5830</v>
      </c>
      <c r="CV115" s="206" t="s">
        <v>5830</v>
      </c>
      <c r="CW115" s="207" t="s">
        <v>5830</v>
      </c>
      <c r="CX115" s="205" t="s">
        <v>5830</v>
      </c>
      <c r="CY115" s="206" t="s">
        <v>5830</v>
      </c>
      <c r="CZ115" s="207" t="s">
        <v>5830</v>
      </c>
      <c r="DA115" s="283" t="s">
        <v>5830</v>
      </c>
      <c r="DB115" s="163" t="s">
        <v>4446</v>
      </c>
      <c r="DC115" s="163">
        <v>640</v>
      </c>
      <c r="DD115" s="30">
        <v>730</v>
      </c>
      <c r="DE115" s="163">
        <v>800</v>
      </c>
      <c r="DF115" s="30">
        <v>940</v>
      </c>
      <c r="DG115" s="76">
        <v>200000</v>
      </c>
      <c r="DH115" s="28" t="s">
        <v>5875</v>
      </c>
      <c r="DI115" s="30" t="s">
        <v>4464</v>
      </c>
      <c r="DJ115" s="294" t="s">
        <v>4598</v>
      </c>
    </row>
    <row r="116" spans="1:114">
      <c r="A116" s="18">
        <v>111</v>
      </c>
      <c r="B116" s="314"/>
      <c r="C116" s="314"/>
      <c r="D116" s="323"/>
      <c r="E116" s="325"/>
      <c r="F116" s="314"/>
      <c r="G116" s="310"/>
      <c r="H116" s="314"/>
      <c r="I116" s="453" t="s">
        <v>4490</v>
      </c>
      <c r="J116" s="304" t="s">
        <v>4383</v>
      </c>
      <c r="K116" s="32" t="s">
        <v>5830</v>
      </c>
      <c r="L116" s="304" t="s">
        <v>4540</v>
      </c>
      <c r="M116" s="164" t="s">
        <v>4784</v>
      </c>
      <c r="N116" s="18" t="s">
        <v>4539</v>
      </c>
      <c r="O116" s="164" t="s">
        <v>4444</v>
      </c>
      <c r="P116" s="164" t="s">
        <v>4444</v>
      </c>
      <c r="Q116" s="164" t="s">
        <v>6209</v>
      </c>
      <c r="R116" s="32">
        <v>15</v>
      </c>
      <c r="S116" s="164" t="s">
        <v>4444</v>
      </c>
      <c r="T116" s="164" t="s">
        <v>5830</v>
      </c>
      <c r="U116" s="32" t="s">
        <v>4591</v>
      </c>
      <c r="V116" s="73">
        <v>6</v>
      </c>
      <c r="W116" s="232">
        <v>0</v>
      </c>
      <c r="X116" s="143">
        <v>0</v>
      </c>
      <c r="Y116" s="304" t="s">
        <v>4350</v>
      </c>
      <c r="Z116" s="21">
        <f>INDEX('[2]Cross-Section Database'!$C$2:$V$2928,MATCH(Y116,'[2]Cross-Section Database'!$B$2:$B$2928,0),3)</f>
        <v>276.3</v>
      </c>
      <c r="AA116" s="21">
        <f>INDEX('[2]Cross-Section Database'!$C$2:$V$2928,MATCH(Y116,'[2]Cross-Section Database'!$B$2:$B$2928,0),4)</f>
        <v>261.3</v>
      </c>
      <c r="AB116" s="21">
        <f>INDEX('[2]Cross-Section Database'!$C$2:$V$2928,MATCH(Y116,'[2]Cross-Section Database'!$B$2:$B$2928,0),6)</f>
        <v>25.3</v>
      </c>
      <c r="AC116" s="21">
        <f>INDEX('[2]Cross-Section Database'!$C$2:$V$2928,MATCH(Y116,'[2]Cross-Section Database'!$B$2:$B$2928,0),5)</f>
        <v>15.3</v>
      </c>
      <c r="AD116" s="33">
        <v>660</v>
      </c>
      <c r="AE116" s="304" t="s">
        <v>4219</v>
      </c>
      <c r="AF116" s="21">
        <f>INDEX('[2]Cross-Section Database'!$C$2:$V$2928,MATCH(AE116,'[2]Cross-Section Database'!$B$2:$B$2928,0),3)</f>
        <v>310.39999999999998</v>
      </c>
      <c r="AG116" s="21">
        <f>INDEX('[2]Cross-Section Database'!$C$2:$V$2928,MATCH(AE116,'[2]Cross-Section Database'!$B$2:$B$2928,0),4)</f>
        <v>166.9</v>
      </c>
      <c r="AH116" s="21">
        <f>INDEX('[2]Cross-Section Database'!$C$2:$V$2928,MATCH(AE116,'[2]Cross-Section Database'!$B$2:$B$2928,0),6)</f>
        <v>13.7</v>
      </c>
      <c r="AI116" s="21">
        <f>INDEX('[2]Cross-Section Database'!$C$2:$V$2928,MATCH(AE116,'[2]Cross-Section Database'!$B$2:$B$2928,0),5)</f>
        <v>7.9</v>
      </c>
      <c r="AJ116" s="254">
        <v>1350</v>
      </c>
      <c r="AK116" s="21">
        <f>INDEX('[2]Cross-Section Database'!$C$2:$V$3928,MATCH(AE116,'[2]Cross-Section Database'!$B$2:$B$3928,0),11)</f>
        <v>117000000</v>
      </c>
      <c r="AL116" s="24">
        <f>INDEX('[2]Cross-Section Database'!$C$2:$V$3928,MATCH(AE116,'[2]Cross-Section Database'!$B$2:$B$3928,0),12)</f>
        <v>846100</v>
      </c>
      <c r="AM116" s="21">
        <v>15</v>
      </c>
      <c r="AN116" s="21">
        <v>200</v>
      </c>
      <c r="AO116" s="21">
        <v>325</v>
      </c>
      <c r="AP116" s="21">
        <f>(AO116-AF116)-AQ116</f>
        <v>7.3000000000000114</v>
      </c>
      <c r="AQ116" s="21">
        <f>(AO116-AF116)/2</f>
        <v>7.3000000000000114</v>
      </c>
      <c r="AR116" s="304" t="s">
        <v>5845</v>
      </c>
      <c r="AS116" s="164" t="s">
        <v>4783</v>
      </c>
      <c r="AT116" s="164">
        <v>0</v>
      </c>
      <c r="AU116" s="164">
        <v>20</v>
      </c>
      <c r="AV116" s="164">
        <f t="shared" si="30"/>
        <v>245</v>
      </c>
      <c r="AW116" s="21">
        <v>80</v>
      </c>
      <c r="AX116" s="21">
        <f>AW116</f>
        <v>80</v>
      </c>
      <c r="AY116" s="21">
        <v>70</v>
      </c>
      <c r="AZ116" s="21">
        <v>120</v>
      </c>
      <c r="BA116" s="21">
        <f>AO116-AW116-AX116-AY116</f>
        <v>95</v>
      </c>
      <c r="BB116" s="15" t="s">
        <v>4444</v>
      </c>
      <c r="BC116" s="164" t="s">
        <v>4497</v>
      </c>
      <c r="BD116" s="164" t="s">
        <v>6250</v>
      </c>
      <c r="BE116" s="164">
        <v>4</v>
      </c>
      <c r="BF116" s="164">
        <v>6</v>
      </c>
      <c r="BG116" s="203" t="s">
        <v>5830</v>
      </c>
      <c r="BH116" s="204" t="s">
        <v>5830</v>
      </c>
      <c r="BI116" s="204" t="s">
        <v>5830</v>
      </c>
      <c r="BJ116" s="204" t="s">
        <v>5830</v>
      </c>
      <c r="BK116" s="204" t="s">
        <v>5830</v>
      </c>
      <c r="BL116" s="204" t="s">
        <v>5830</v>
      </c>
      <c r="BM116" s="204" t="s">
        <v>5830</v>
      </c>
      <c r="BN116" s="204" t="s">
        <v>5830</v>
      </c>
      <c r="BO116" s="203" t="s">
        <v>5830</v>
      </c>
      <c r="BP116" s="204" t="s">
        <v>5830</v>
      </c>
      <c r="BQ116" s="204" t="s">
        <v>5830</v>
      </c>
      <c r="BR116" s="204" t="s">
        <v>5830</v>
      </c>
      <c r="BS116" s="204" t="s">
        <v>5830</v>
      </c>
      <c r="BT116" s="204" t="s">
        <v>5830</v>
      </c>
      <c r="BU116" s="219" t="s">
        <v>5830</v>
      </c>
      <c r="BV116" s="204" t="s">
        <v>5830</v>
      </c>
      <c r="BW116" s="204" t="s">
        <v>5830</v>
      </c>
      <c r="BX116" s="204" t="s">
        <v>5830</v>
      </c>
      <c r="BY116" s="204" t="s">
        <v>5830</v>
      </c>
      <c r="BZ116" s="204" t="s">
        <v>5830</v>
      </c>
      <c r="CA116" s="219" t="s">
        <v>5830</v>
      </c>
      <c r="CB116" s="137" t="s">
        <v>5703</v>
      </c>
      <c r="CC116" s="47">
        <v>275</v>
      </c>
      <c r="CD116" s="32">
        <v>300</v>
      </c>
      <c r="CE116" s="47">
        <v>410</v>
      </c>
      <c r="CF116" s="32">
        <v>450</v>
      </c>
      <c r="CG116" s="67">
        <v>200000</v>
      </c>
      <c r="CH116" s="137" t="s">
        <v>5703</v>
      </c>
      <c r="CI116" s="47">
        <v>275</v>
      </c>
      <c r="CJ116" s="32">
        <v>300</v>
      </c>
      <c r="CK116" s="60">
        <v>410</v>
      </c>
      <c r="CL116" s="32">
        <v>450</v>
      </c>
      <c r="CM116" s="67">
        <v>200000</v>
      </c>
      <c r="CN116" s="137" t="s">
        <v>5703</v>
      </c>
      <c r="CO116" s="47">
        <v>275</v>
      </c>
      <c r="CP116" s="32">
        <v>300</v>
      </c>
      <c r="CQ116" s="60">
        <v>410</v>
      </c>
      <c r="CR116" s="32">
        <v>450</v>
      </c>
      <c r="CS116" s="67">
        <v>200000</v>
      </c>
      <c r="CT116" s="208" t="s">
        <v>5830</v>
      </c>
      <c r="CU116" s="209" t="s">
        <v>5830</v>
      </c>
      <c r="CV116" s="209" t="s">
        <v>5830</v>
      </c>
      <c r="CW116" s="210" t="s">
        <v>5830</v>
      </c>
      <c r="CX116" s="208" t="s">
        <v>5830</v>
      </c>
      <c r="CY116" s="209" t="s">
        <v>5830</v>
      </c>
      <c r="CZ116" s="210" t="s">
        <v>5830</v>
      </c>
      <c r="DA116" s="284" t="s">
        <v>5830</v>
      </c>
      <c r="DB116" s="164" t="s">
        <v>4446</v>
      </c>
      <c r="DC116" s="164">
        <v>640</v>
      </c>
      <c r="DD116" s="32">
        <v>730</v>
      </c>
      <c r="DE116" s="164">
        <v>800</v>
      </c>
      <c r="DF116" s="32">
        <v>940</v>
      </c>
      <c r="DG116" s="61">
        <v>200000</v>
      </c>
      <c r="DH116" s="29" t="s">
        <v>5876</v>
      </c>
      <c r="DI116" s="32" t="s">
        <v>4464</v>
      </c>
      <c r="DJ116" s="295" t="s">
        <v>4598</v>
      </c>
    </row>
    <row r="117" spans="1:114">
      <c r="A117" s="18">
        <v>112</v>
      </c>
      <c r="B117" s="314"/>
      <c r="C117" s="314"/>
      <c r="D117" s="323"/>
      <c r="E117" s="325"/>
      <c r="F117" s="314"/>
      <c r="G117" s="310"/>
      <c r="H117" s="314"/>
      <c r="I117" s="453" t="s">
        <v>4491</v>
      </c>
      <c r="J117" s="304" t="s">
        <v>4383</v>
      </c>
      <c r="K117" s="32" t="s">
        <v>5830</v>
      </c>
      <c r="L117" s="304" t="s">
        <v>4540</v>
      </c>
      <c r="M117" s="164" t="s">
        <v>4784</v>
      </c>
      <c r="N117" s="18" t="s">
        <v>4539</v>
      </c>
      <c r="O117" s="164" t="s">
        <v>4444</v>
      </c>
      <c r="P117" s="164" t="s">
        <v>4444</v>
      </c>
      <c r="Q117" s="164" t="s">
        <v>6209</v>
      </c>
      <c r="R117" s="32">
        <v>15</v>
      </c>
      <c r="S117" s="164" t="s">
        <v>4444</v>
      </c>
      <c r="T117" s="164" t="s">
        <v>5830</v>
      </c>
      <c r="U117" s="32" t="s">
        <v>4591</v>
      </c>
      <c r="V117" s="73">
        <v>6</v>
      </c>
      <c r="W117" s="232">
        <v>0</v>
      </c>
      <c r="X117" s="143">
        <v>0</v>
      </c>
      <c r="Y117" s="304" t="s">
        <v>4350</v>
      </c>
      <c r="Z117" s="21">
        <f>INDEX('[2]Cross-Section Database'!$C$2:$V$2928,MATCH(Y117,'[2]Cross-Section Database'!$B$2:$B$2928,0),3)</f>
        <v>276.3</v>
      </c>
      <c r="AA117" s="21">
        <f>INDEX('[2]Cross-Section Database'!$C$2:$V$2928,MATCH(Y117,'[2]Cross-Section Database'!$B$2:$B$2928,0),4)</f>
        <v>261.3</v>
      </c>
      <c r="AB117" s="21">
        <f>INDEX('[2]Cross-Section Database'!$C$2:$V$2928,MATCH(Y117,'[2]Cross-Section Database'!$B$2:$B$2928,0),6)</f>
        <v>25.3</v>
      </c>
      <c r="AC117" s="21">
        <f>INDEX('[2]Cross-Section Database'!$C$2:$V$2928,MATCH(Y117,'[2]Cross-Section Database'!$B$2:$B$2928,0),5)</f>
        <v>15.3</v>
      </c>
      <c r="AD117" s="33">
        <v>660</v>
      </c>
      <c r="AE117" s="304" t="s">
        <v>4219</v>
      </c>
      <c r="AF117" s="21">
        <f>INDEX('[2]Cross-Section Database'!$C$2:$V$2928,MATCH(AE117,'[2]Cross-Section Database'!$B$2:$B$2928,0),3)</f>
        <v>310.39999999999998</v>
      </c>
      <c r="AG117" s="21">
        <f>INDEX('[2]Cross-Section Database'!$C$2:$V$2928,MATCH(AE117,'[2]Cross-Section Database'!$B$2:$B$2928,0),4)</f>
        <v>166.9</v>
      </c>
      <c r="AH117" s="21">
        <f>INDEX('[2]Cross-Section Database'!$C$2:$V$2928,MATCH(AE117,'[2]Cross-Section Database'!$B$2:$B$2928,0),6)</f>
        <v>13.7</v>
      </c>
      <c r="AI117" s="21">
        <f>INDEX('[2]Cross-Section Database'!$C$2:$V$2928,MATCH(AE117,'[2]Cross-Section Database'!$B$2:$B$2928,0),5)</f>
        <v>7.9</v>
      </c>
      <c r="AJ117" s="254">
        <v>1350</v>
      </c>
      <c r="AK117" s="21">
        <f>INDEX('[2]Cross-Section Database'!$C$2:$V$3928,MATCH(AE117,'[2]Cross-Section Database'!$B$2:$B$3928,0),11)</f>
        <v>117000000</v>
      </c>
      <c r="AL117" s="24">
        <f>INDEX('[2]Cross-Section Database'!$C$2:$V$3928,MATCH(AE117,'[2]Cross-Section Database'!$B$2:$B$3928,0),12)</f>
        <v>846100</v>
      </c>
      <c r="AM117" s="21">
        <v>20</v>
      </c>
      <c r="AN117" s="21">
        <v>200</v>
      </c>
      <c r="AO117" s="21">
        <v>325</v>
      </c>
      <c r="AP117" s="21">
        <f>(AO117-AF117)-AQ117</f>
        <v>7.3000000000000114</v>
      </c>
      <c r="AQ117" s="21">
        <f>(AO117-AF117)/2</f>
        <v>7.3000000000000114</v>
      </c>
      <c r="AR117" s="304" t="s">
        <v>5845</v>
      </c>
      <c r="AS117" s="164" t="s">
        <v>4783</v>
      </c>
      <c r="AT117" s="164">
        <v>0</v>
      </c>
      <c r="AU117" s="164">
        <v>20</v>
      </c>
      <c r="AV117" s="164">
        <f t="shared" si="30"/>
        <v>245</v>
      </c>
      <c r="AW117" s="21">
        <v>80</v>
      </c>
      <c r="AX117" s="21">
        <f>AW117</f>
        <v>80</v>
      </c>
      <c r="AY117" s="21">
        <v>70</v>
      </c>
      <c r="AZ117" s="21">
        <v>120</v>
      </c>
      <c r="BA117" s="21">
        <f>AO117-AW117-AX117-AY117</f>
        <v>95</v>
      </c>
      <c r="BB117" s="15" t="s">
        <v>4444</v>
      </c>
      <c r="BC117" s="164" t="s">
        <v>4497</v>
      </c>
      <c r="BD117" s="164" t="s">
        <v>6250</v>
      </c>
      <c r="BE117" s="164">
        <v>4</v>
      </c>
      <c r="BF117" s="164">
        <v>6</v>
      </c>
      <c r="BG117" s="203" t="s">
        <v>5830</v>
      </c>
      <c r="BH117" s="204" t="s">
        <v>5830</v>
      </c>
      <c r="BI117" s="204" t="s">
        <v>5830</v>
      </c>
      <c r="BJ117" s="204" t="s">
        <v>5830</v>
      </c>
      <c r="BK117" s="204" t="s">
        <v>5830</v>
      </c>
      <c r="BL117" s="204" t="s">
        <v>5830</v>
      </c>
      <c r="BM117" s="204" t="s">
        <v>5830</v>
      </c>
      <c r="BN117" s="204" t="s">
        <v>5830</v>
      </c>
      <c r="BO117" s="203" t="s">
        <v>5830</v>
      </c>
      <c r="BP117" s="204" t="s">
        <v>5830</v>
      </c>
      <c r="BQ117" s="204" t="s">
        <v>5830</v>
      </c>
      <c r="BR117" s="204" t="s">
        <v>5830</v>
      </c>
      <c r="BS117" s="204" t="s">
        <v>5830</v>
      </c>
      <c r="BT117" s="204" t="s">
        <v>5830</v>
      </c>
      <c r="BU117" s="219" t="s">
        <v>5830</v>
      </c>
      <c r="BV117" s="204" t="s">
        <v>5830</v>
      </c>
      <c r="BW117" s="204" t="s">
        <v>5830</v>
      </c>
      <c r="BX117" s="204" t="s">
        <v>5830</v>
      </c>
      <c r="BY117" s="204" t="s">
        <v>5830</v>
      </c>
      <c r="BZ117" s="204" t="s">
        <v>5830</v>
      </c>
      <c r="CA117" s="219" t="s">
        <v>5830</v>
      </c>
      <c r="CB117" s="137" t="s">
        <v>5703</v>
      </c>
      <c r="CC117" s="47">
        <v>275</v>
      </c>
      <c r="CD117" s="32">
        <v>300</v>
      </c>
      <c r="CE117" s="47">
        <v>410</v>
      </c>
      <c r="CF117" s="32">
        <v>450</v>
      </c>
      <c r="CG117" s="67">
        <v>200000</v>
      </c>
      <c r="CH117" s="137" t="s">
        <v>5703</v>
      </c>
      <c r="CI117" s="47">
        <v>275</v>
      </c>
      <c r="CJ117" s="32">
        <v>300</v>
      </c>
      <c r="CK117" s="60">
        <v>410</v>
      </c>
      <c r="CL117" s="32">
        <v>450</v>
      </c>
      <c r="CM117" s="67">
        <v>200000</v>
      </c>
      <c r="CN117" s="137" t="s">
        <v>5703</v>
      </c>
      <c r="CO117" s="47">
        <v>275</v>
      </c>
      <c r="CP117" s="32">
        <v>300</v>
      </c>
      <c r="CQ117" s="60">
        <v>410</v>
      </c>
      <c r="CR117" s="32">
        <v>450</v>
      </c>
      <c r="CS117" s="67">
        <v>200000</v>
      </c>
      <c r="CT117" s="208" t="s">
        <v>5830</v>
      </c>
      <c r="CU117" s="209" t="s">
        <v>5830</v>
      </c>
      <c r="CV117" s="209" t="s">
        <v>5830</v>
      </c>
      <c r="CW117" s="210" t="s">
        <v>5830</v>
      </c>
      <c r="CX117" s="208" t="s">
        <v>5830</v>
      </c>
      <c r="CY117" s="209" t="s">
        <v>5830</v>
      </c>
      <c r="CZ117" s="210" t="s">
        <v>5830</v>
      </c>
      <c r="DA117" s="284" t="s">
        <v>5830</v>
      </c>
      <c r="DB117" s="164" t="s">
        <v>4446</v>
      </c>
      <c r="DC117" s="164">
        <v>640</v>
      </c>
      <c r="DD117" s="32">
        <v>730</v>
      </c>
      <c r="DE117" s="164">
        <v>800</v>
      </c>
      <c r="DF117" s="32">
        <v>940</v>
      </c>
      <c r="DG117" s="61">
        <v>200000</v>
      </c>
      <c r="DH117" s="29" t="s">
        <v>15</v>
      </c>
      <c r="DI117" s="32" t="s">
        <v>4464</v>
      </c>
      <c r="DJ117" s="295" t="s">
        <v>4598</v>
      </c>
    </row>
    <row r="118" spans="1:114" ht="16.2" thickBot="1">
      <c r="A118" s="18">
        <v>113</v>
      </c>
      <c r="B118" s="315"/>
      <c r="C118" s="315"/>
      <c r="D118" s="343"/>
      <c r="E118" s="344"/>
      <c r="F118" s="315"/>
      <c r="G118" s="342"/>
      <c r="H118" s="315"/>
      <c r="I118" s="453" t="s">
        <v>4492</v>
      </c>
      <c r="J118" s="304" t="s">
        <v>4383</v>
      </c>
      <c r="K118" s="32" t="s">
        <v>5830</v>
      </c>
      <c r="L118" s="304" t="s">
        <v>4540</v>
      </c>
      <c r="M118" s="164" t="s">
        <v>4784</v>
      </c>
      <c r="N118" s="18" t="s">
        <v>4539</v>
      </c>
      <c r="O118" s="164" t="s">
        <v>4444</v>
      </c>
      <c r="P118" s="164" t="s">
        <v>4444</v>
      </c>
      <c r="Q118" s="164" t="s">
        <v>6209</v>
      </c>
      <c r="R118" s="32">
        <v>15</v>
      </c>
      <c r="S118" s="164" t="s">
        <v>4444</v>
      </c>
      <c r="T118" s="164" t="s">
        <v>5830</v>
      </c>
      <c r="U118" s="32" t="s">
        <v>4591</v>
      </c>
      <c r="V118" s="73">
        <v>6</v>
      </c>
      <c r="W118" s="232">
        <v>0</v>
      </c>
      <c r="X118" s="143">
        <v>0</v>
      </c>
      <c r="Y118" s="304" t="s">
        <v>4350</v>
      </c>
      <c r="Z118" s="21">
        <f>INDEX('[2]Cross-Section Database'!$C$2:$V$2928,MATCH(Y118,'[2]Cross-Section Database'!$B$2:$B$2928,0),3)</f>
        <v>276.3</v>
      </c>
      <c r="AA118" s="21">
        <f>INDEX('[2]Cross-Section Database'!$C$2:$V$2928,MATCH(Y118,'[2]Cross-Section Database'!$B$2:$B$2928,0),4)</f>
        <v>261.3</v>
      </c>
      <c r="AB118" s="21">
        <f>INDEX('[2]Cross-Section Database'!$C$2:$V$2928,MATCH(Y118,'[2]Cross-Section Database'!$B$2:$B$2928,0),6)</f>
        <v>25.3</v>
      </c>
      <c r="AC118" s="21">
        <f>INDEX('[2]Cross-Section Database'!$C$2:$V$2928,MATCH(Y118,'[2]Cross-Section Database'!$B$2:$B$2928,0),5)</f>
        <v>15.3</v>
      </c>
      <c r="AD118" s="33">
        <v>660</v>
      </c>
      <c r="AE118" s="304" t="s">
        <v>4219</v>
      </c>
      <c r="AF118" s="21">
        <f>INDEX('[2]Cross-Section Database'!$C$2:$V$2928,MATCH(AE118,'[2]Cross-Section Database'!$B$2:$B$2928,0),3)</f>
        <v>310.39999999999998</v>
      </c>
      <c r="AG118" s="21">
        <f>INDEX('[2]Cross-Section Database'!$C$2:$V$2928,MATCH(AE118,'[2]Cross-Section Database'!$B$2:$B$2928,0),4)</f>
        <v>166.9</v>
      </c>
      <c r="AH118" s="21">
        <f>INDEX('[2]Cross-Section Database'!$C$2:$V$2928,MATCH(AE118,'[2]Cross-Section Database'!$B$2:$B$2928,0),6)</f>
        <v>13.7</v>
      </c>
      <c r="AI118" s="21">
        <f>INDEX('[2]Cross-Section Database'!$C$2:$V$2928,MATCH(AE118,'[2]Cross-Section Database'!$B$2:$B$2928,0),5)</f>
        <v>7.9</v>
      </c>
      <c r="AJ118" s="254">
        <v>1350</v>
      </c>
      <c r="AK118" s="21">
        <f>INDEX('[2]Cross-Section Database'!$C$2:$V$3928,MATCH(AE118,'[2]Cross-Section Database'!$B$2:$B$3928,0),11)</f>
        <v>117000000</v>
      </c>
      <c r="AL118" s="24">
        <f>INDEX('[2]Cross-Section Database'!$C$2:$V$3928,MATCH(AE118,'[2]Cross-Section Database'!$B$2:$B$3928,0),12)</f>
        <v>846100</v>
      </c>
      <c r="AM118" s="21">
        <v>25</v>
      </c>
      <c r="AN118" s="21">
        <v>200</v>
      </c>
      <c r="AO118" s="21">
        <v>325</v>
      </c>
      <c r="AP118" s="21">
        <f>(AO118-AF118)-AQ118</f>
        <v>7.3000000000000114</v>
      </c>
      <c r="AQ118" s="21">
        <f>(AO118-AF118)/2</f>
        <v>7.3000000000000114</v>
      </c>
      <c r="AR118" s="304" t="s">
        <v>5845</v>
      </c>
      <c r="AS118" s="164" t="s">
        <v>4783</v>
      </c>
      <c r="AT118" s="164">
        <v>0</v>
      </c>
      <c r="AU118" s="164">
        <v>20</v>
      </c>
      <c r="AV118" s="164">
        <f t="shared" si="30"/>
        <v>245</v>
      </c>
      <c r="AW118" s="21">
        <v>80</v>
      </c>
      <c r="AX118" s="21">
        <f>AW118</f>
        <v>80</v>
      </c>
      <c r="AY118" s="21">
        <v>70</v>
      </c>
      <c r="AZ118" s="21">
        <v>120</v>
      </c>
      <c r="BA118" s="21">
        <f>AO118-AW118-AX118-AY118</f>
        <v>95</v>
      </c>
      <c r="BB118" s="15" t="s">
        <v>4444</v>
      </c>
      <c r="BC118" s="164" t="s">
        <v>4497</v>
      </c>
      <c r="BD118" s="164" t="s">
        <v>6250</v>
      </c>
      <c r="BE118" s="164">
        <v>4</v>
      </c>
      <c r="BF118" s="164">
        <v>6</v>
      </c>
      <c r="BG118" s="203" t="s">
        <v>5830</v>
      </c>
      <c r="BH118" s="204" t="s">
        <v>5830</v>
      </c>
      <c r="BI118" s="204" t="s">
        <v>5830</v>
      </c>
      <c r="BJ118" s="204" t="s">
        <v>5830</v>
      </c>
      <c r="BK118" s="204" t="s">
        <v>5830</v>
      </c>
      <c r="BL118" s="204" t="s">
        <v>5830</v>
      </c>
      <c r="BM118" s="204" t="s">
        <v>5830</v>
      </c>
      <c r="BN118" s="204" t="s">
        <v>5830</v>
      </c>
      <c r="BO118" s="203" t="s">
        <v>5830</v>
      </c>
      <c r="BP118" s="204" t="s">
        <v>5830</v>
      </c>
      <c r="BQ118" s="204" t="s">
        <v>5830</v>
      </c>
      <c r="BR118" s="204" t="s">
        <v>5830</v>
      </c>
      <c r="BS118" s="204" t="s">
        <v>5830</v>
      </c>
      <c r="BT118" s="204" t="s">
        <v>5830</v>
      </c>
      <c r="BU118" s="219" t="s">
        <v>5830</v>
      </c>
      <c r="BV118" s="204" t="s">
        <v>5830</v>
      </c>
      <c r="BW118" s="204" t="s">
        <v>5830</v>
      </c>
      <c r="BX118" s="204" t="s">
        <v>5830</v>
      </c>
      <c r="BY118" s="204" t="s">
        <v>5830</v>
      </c>
      <c r="BZ118" s="204" t="s">
        <v>5830</v>
      </c>
      <c r="CA118" s="219" t="s">
        <v>5830</v>
      </c>
      <c r="CB118" s="137" t="s">
        <v>5703</v>
      </c>
      <c r="CC118" s="47">
        <v>275</v>
      </c>
      <c r="CD118" s="32">
        <v>300</v>
      </c>
      <c r="CE118" s="47">
        <v>410</v>
      </c>
      <c r="CF118" s="32">
        <v>450</v>
      </c>
      <c r="CG118" s="67">
        <v>200000</v>
      </c>
      <c r="CH118" s="137" t="s">
        <v>5703</v>
      </c>
      <c r="CI118" s="47">
        <v>275</v>
      </c>
      <c r="CJ118" s="32">
        <v>300</v>
      </c>
      <c r="CK118" s="60">
        <v>410</v>
      </c>
      <c r="CL118" s="32">
        <v>450</v>
      </c>
      <c r="CM118" s="67">
        <v>200000</v>
      </c>
      <c r="CN118" s="137" t="s">
        <v>5703</v>
      </c>
      <c r="CO118" s="47">
        <v>275</v>
      </c>
      <c r="CP118" s="32">
        <v>300</v>
      </c>
      <c r="CQ118" s="60">
        <v>410</v>
      </c>
      <c r="CR118" s="32">
        <v>450</v>
      </c>
      <c r="CS118" s="67">
        <v>200000</v>
      </c>
      <c r="CT118" s="208" t="s">
        <v>5830</v>
      </c>
      <c r="CU118" s="209" t="s">
        <v>5830</v>
      </c>
      <c r="CV118" s="209" t="s">
        <v>5830</v>
      </c>
      <c r="CW118" s="210" t="s">
        <v>5830</v>
      </c>
      <c r="CX118" s="208" t="s">
        <v>5830</v>
      </c>
      <c r="CY118" s="209" t="s">
        <v>5830</v>
      </c>
      <c r="CZ118" s="210" t="s">
        <v>5830</v>
      </c>
      <c r="DA118" s="284" t="s">
        <v>5830</v>
      </c>
      <c r="DB118" s="164" t="s">
        <v>4446</v>
      </c>
      <c r="DC118" s="164">
        <v>640</v>
      </c>
      <c r="DD118" s="32">
        <v>730</v>
      </c>
      <c r="DE118" s="164">
        <v>800</v>
      </c>
      <c r="DF118" s="32">
        <v>940</v>
      </c>
      <c r="DG118" s="61">
        <v>200000</v>
      </c>
      <c r="DH118" s="29" t="s">
        <v>15</v>
      </c>
      <c r="DI118" s="32" t="s">
        <v>4464</v>
      </c>
      <c r="DJ118" s="295" t="s">
        <v>4598</v>
      </c>
    </row>
    <row r="119" spans="1:114" ht="15.6" customHeight="1">
      <c r="A119" s="17">
        <v>114</v>
      </c>
      <c r="B119" s="313">
        <v>13</v>
      </c>
      <c r="C119" s="313">
        <v>1986</v>
      </c>
      <c r="D119" s="322" t="s">
        <v>4702</v>
      </c>
      <c r="E119" s="324" t="s">
        <v>4899</v>
      </c>
      <c r="F119" s="313">
        <v>3</v>
      </c>
      <c r="G119" s="309" t="s">
        <v>5946</v>
      </c>
      <c r="H119" s="313" t="s">
        <v>5945</v>
      </c>
      <c r="I119" s="452" t="s">
        <v>4507</v>
      </c>
      <c r="J119" s="303" t="s">
        <v>4383</v>
      </c>
      <c r="K119" s="163" t="s">
        <v>5830</v>
      </c>
      <c r="L119" s="303" t="s">
        <v>4541</v>
      </c>
      <c r="M119" s="163" t="s">
        <v>4736</v>
      </c>
      <c r="N119" s="17" t="s">
        <v>4539</v>
      </c>
      <c r="O119" s="163" t="s">
        <v>4444</v>
      </c>
      <c r="P119" s="163" t="s">
        <v>4444</v>
      </c>
      <c r="Q119" s="163" t="s">
        <v>4444</v>
      </c>
      <c r="R119" s="163" t="s">
        <v>5830</v>
      </c>
      <c r="S119" s="163" t="s">
        <v>4444</v>
      </c>
      <c r="T119" s="163" t="s">
        <v>5830</v>
      </c>
      <c r="U119" s="163" t="s">
        <v>4591</v>
      </c>
      <c r="V119" s="17">
        <v>10</v>
      </c>
      <c r="W119" s="233">
        <v>0</v>
      </c>
      <c r="X119" s="156" t="s">
        <v>5830</v>
      </c>
      <c r="Y119" s="159" t="s">
        <v>4547</v>
      </c>
      <c r="Z119" s="202" t="s">
        <v>5830</v>
      </c>
      <c r="AA119" s="202" t="s">
        <v>5830</v>
      </c>
      <c r="AB119" s="202" t="s">
        <v>5830</v>
      </c>
      <c r="AC119" s="202" t="s">
        <v>5830</v>
      </c>
      <c r="AD119" s="202" t="s">
        <v>5830</v>
      </c>
      <c r="AE119" s="303" t="s">
        <v>3913</v>
      </c>
      <c r="AF119" s="16">
        <f>INDEX('[2]Cross-Section Database'!$C$2:$V$2928,MATCH(AE119,'[2]Cross-Section Database'!$B$2:$B$2928,0),3)</f>
        <v>300</v>
      </c>
      <c r="AG119" s="16">
        <f>INDEX('[2]Cross-Section Database'!$C$2:$V$2928,MATCH(AE119,'[2]Cross-Section Database'!$B$2:$B$2928,0),4)</f>
        <v>150</v>
      </c>
      <c r="AH119" s="16">
        <f>INDEX('[2]Cross-Section Database'!$C$2:$V$2928,MATCH(AE119,'[2]Cross-Section Database'!$B$2:$B$2928,0),6)</f>
        <v>10.7</v>
      </c>
      <c r="AI119" s="16">
        <f>INDEX('[2]Cross-Section Database'!$C$2:$V$2928,MATCH(AE119,'[2]Cross-Section Database'!$B$2:$B$2928,0),5)</f>
        <v>7.1</v>
      </c>
      <c r="AJ119" s="253">
        <v>900</v>
      </c>
      <c r="AK119" s="16">
        <f>INDEX('[2]Cross-Section Database'!$C$2:$V$3928,MATCH(AE119,'[2]Cross-Section Database'!$B$2:$B$3928,0),11)</f>
        <v>83560000</v>
      </c>
      <c r="AL119" s="26">
        <f>INDEX('[2]Cross-Section Database'!$C$2:$V$3928,MATCH(AE119,'[2]Cross-Section Database'!$B$2:$B$3928,0),12)</f>
        <v>628000</v>
      </c>
      <c r="AM119" s="16">
        <v>12</v>
      </c>
      <c r="AN119" s="16">
        <v>170</v>
      </c>
      <c r="AO119" s="16">
        <v>280</v>
      </c>
      <c r="AP119" s="16">
        <v>0</v>
      </c>
      <c r="AQ119" s="16">
        <v>0</v>
      </c>
      <c r="AR119" s="303" t="s">
        <v>5845</v>
      </c>
      <c r="AS119" s="65" t="s">
        <v>6174</v>
      </c>
      <c r="AT119" s="163">
        <v>40</v>
      </c>
      <c r="AU119" s="163">
        <v>20</v>
      </c>
      <c r="AV119" s="163">
        <f t="shared" si="30"/>
        <v>245</v>
      </c>
      <c r="AW119" s="16">
        <v>80</v>
      </c>
      <c r="AX119" s="16">
        <v>80</v>
      </c>
      <c r="AY119" s="16">
        <v>80</v>
      </c>
      <c r="AZ119" s="16">
        <v>105</v>
      </c>
      <c r="BA119" s="16">
        <v>120</v>
      </c>
      <c r="BB119" s="22" t="s">
        <v>4502</v>
      </c>
      <c r="BC119" s="163" t="s">
        <v>6250</v>
      </c>
      <c r="BD119" s="163" t="s">
        <v>6250</v>
      </c>
      <c r="BE119" s="163">
        <v>2</v>
      </c>
      <c r="BF119" s="163">
        <v>4</v>
      </c>
      <c r="BG119" s="201" t="s">
        <v>5830</v>
      </c>
      <c r="BH119" s="202" t="s">
        <v>5830</v>
      </c>
      <c r="BI119" s="202" t="s">
        <v>5830</v>
      </c>
      <c r="BJ119" s="202" t="s">
        <v>5830</v>
      </c>
      <c r="BK119" s="202" t="s">
        <v>5830</v>
      </c>
      <c r="BL119" s="202" t="s">
        <v>5830</v>
      </c>
      <c r="BM119" s="202" t="s">
        <v>5830</v>
      </c>
      <c r="BN119" s="202" t="s">
        <v>5830</v>
      </c>
      <c r="BO119" s="201" t="s">
        <v>5830</v>
      </c>
      <c r="BP119" s="202" t="s">
        <v>5830</v>
      </c>
      <c r="BQ119" s="202" t="s">
        <v>5830</v>
      </c>
      <c r="BR119" s="202" t="s">
        <v>5830</v>
      </c>
      <c r="BS119" s="202" t="s">
        <v>5830</v>
      </c>
      <c r="BT119" s="202" t="s">
        <v>5830</v>
      </c>
      <c r="BU119" s="220" t="s">
        <v>5830</v>
      </c>
      <c r="BV119" s="202" t="s">
        <v>5830</v>
      </c>
      <c r="BW119" s="202" t="s">
        <v>5830</v>
      </c>
      <c r="BX119" s="202" t="s">
        <v>5830</v>
      </c>
      <c r="BY119" s="202" t="s">
        <v>5830</v>
      </c>
      <c r="BZ119" s="202" t="s">
        <v>5830</v>
      </c>
      <c r="CA119" s="220" t="s">
        <v>5830</v>
      </c>
      <c r="CB119" s="30" t="s">
        <v>4478</v>
      </c>
      <c r="CC119" s="72">
        <v>235</v>
      </c>
      <c r="CD119" s="30">
        <v>300</v>
      </c>
      <c r="CE119" s="72">
        <v>360</v>
      </c>
      <c r="CF119" s="30">
        <v>450</v>
      </c>
      <c r="CG119" s="66">
        <v>200000</v>
      </c>
      <c r="CH119" s="107" t="s">
        <v>4478</v>
      </c>
      <c r="CI119" s="72">
        <v>235</v>
      </c>
      <c r="CJ119" s="16">
        <f>(304.5+327)/2</f>
        <v>315.75</v>
      </c>
      <c r="CK119" s="65">
        <v>360</v>
      </c>
      <c r="CL119" s="163">
        <f>(436+458)/2</f>
        <v>447</v>
      </c>
      <c r="CM119" s="66">
        <v>200000</v>
      </c>
      <c r="CN119" s="30" t="s">
        <v>4478</v>
      </c>
      <c r="CO119" s="72">
        <v>235</v>
      </c>
      <c r="CP119" s="163">
        <v>356</v>
      </c>
      <c r="CQ119" s="65">
        <v>360</v>
      </c>
      <c r="CR119" s="163">
        <v>576</v>
      </c>
      <c r="CS119" s="76">
        <v>200000</v>
      </c>
      <c r="CT119" s="205" t="s">
        <v>5830</v>
      </c>
      <c r="CU119" s="206" t="s">
        <v>5830</v>
      </c>
      <c r="CV119" s="206" t="s">
        <v>5830</v>
      </c>
      <c r="CW119" s="207" t="s">
        <v>5830</v>
      </c>
      <c r="CX119" s="205" t="s">
        <v>5830</v>
      </c>
      <c r="CY119" s="206" t="s">
        <v>5830</v>
      </c>
      <c r="CZ119" s="207" t="s">
        <v>5830</v>
      </c>
      <c r="DA119" s="283" t="s">
        <v>5830</v>
      </c>
      <c r="DB119" s="163">
        <v>4.8</v>
      </c>
      <c r="DC119" s="163">
        <v>320</v>
      </c>
      <c r="DD119" s="30">
        <v>360</v>
      </c>
      <c r="DE119" s="163">
        <v>400</v>
      </c>
      <c r="DF119" s="30">
        <v>440</v>
      </c>
      <c r="DG119" s="76">
        <v>200000</v>
      </c>
      <c r="DH119" s="28" t="s">
        <v>15</v>
      </c>
      <c r="DI119" s="163" t="s">
        <v>6048</v>
      </c>
      <c r="DJ119" s="294" t="s">
        <v>4598</v>
      </c>
    </row>
    <row r="120" spans="1:114">
      <c r="A120" s="18">
        <v>115</v>
      </c>
      <c r="B120" s="314"/>
      <c r="C120" s="314"/>
      <c r="D120" s="323"/>
      <c r="E120" s="325"/>
      <c r="F120" s="314"/>
      <c r="G120" s="314"/>
      <c r="H120" s="314"/>
      <c r="I120" s="453" t="s">
        <v>4508</v>
      </c>
      <c r="J120" s="304" t="s">
        <v>4383</v>
      </c>
      <c r="K120" s="164" t="s">
        <v>5830</v>
      </c>
      <c r="L120" s="304" t="s">
        <v>4541</v>
      </c>
      <c r="M120" s="164" t="s">
        <v>4736</v>
      </c>
      <c r="N120" s="18" t="s">
        <v>4539</v>
      </c>
      <c r="O120" s="164" t="s">
        <v>4444</v>
      </c>
      <c r="P120" s="164" t="s">
        <v>4444</v>
      </c>
      <c r="Q120" s="164" t="s">
        <v>4444</v>
      </c>
      <c r="R120" s="164" t="s">
        <v>5830</v>
      </c>
      <c r="S120" s="164" t="s">
        <v>4444</v>
      </c>
      <c r="T120" s="164" t="s">
        <v>5830</v>
      </c>
      <c r="U120" s="164" t="s">
        <v>4591</v>
      </c>
      <c r="V120" s="18">
        <v>10</v>
      </c>
      <c r="W120" s="232">
        <v>0</v>
      </c>
      <c r="X120" s="143" t="s">
        <v>5830</v>
      </c>
      <c r="Y120" s="160" t="s">
        <v>4547</v>
      </c>
      <c r="Z120" s="204" t="s">
        <v>5830</v>
      </c>
      <c r="AA120" s="204" t="s">
        <v>5830</v>
      </c>
      <c r="AB120" s="204" t="s">
        <v>5830</v>
      </c>
      <c r="AC120" s="204" t="s">
        <v>5830</v>
      </c>
      <c r="AD120" s="204" t="s">
        <v>5830</v>
      </c>
      <c r="AE120" s="304" t="s">
        <v>3913</v>
      </c>
      <c r="AF120" s="21">
        <f>INDEX('[2]Cross-Section Database'!$C$2:$V$2928,MATCH(AE120,'[2]Cross-Section Database'!$B$2:$B$2928,0),3)</f>
        <v>300</v>
      </c>
      <c r="AG120" s="21">
        <f>INDEX('[2]Cross-Section Database'!$C$2:$V$2928,MATCH(AE120,'[2]Cross-Section Database'!$B$2:$B$2928,0),4)</f>
        <v>150</v>
      </c>
      <c r="AH120" s="21">
        <f>INDEX('[2]Cross-Section Database'!$C$2:$V$2928,MATCH(AE120,'[2]Cross-Section Database'!$B$2:$B$2928,0),6)</f>
        <v>10.7</v>
      </c>
      <c r="AI120" s="21">
        <f>INDEX('[2]Cross-Section Database'!$C$2:$V$2928,MATCH(AE120,'[2]Cross-Section Database'!$B$2:$B$2928,0),5)</f>
        <v>7.1</v>
      </c>
      <c r="AJ120" s="254">
        <v>900</v>
      </c>
      <c r="AK120" s="21">
        <f>INDEX('[2]Cross-Section Database'!$C$2:$V$3928,MATCH(AE120,'[2]Cross-Section Database'!$B$2:$B$3928,0),11)</f>
        <v>83560000</v>
      </c>
      <c r="AL120" s="24">
        <f>INDEX('[2]Cross-Section Database'!$C$2:$V$3928,MATCH(AE120,'[2]Cross-Section Database'!$B$2:$B$3928,0),12)</f>
        <v>628000</v>
      </c>
      <c r="AM120" s="21">
        <v>12</v>
      </c>
      <c r="AN120" s="21">
        <v>170</v>
      </c>
      <c r="AO120" s="21">
        <v>280</v>
      </c>
      <c r="AP120" s="21">
        <v>0</v>
      </c>
      <c r="AQ120" s="21">
        <v>0</v>
      </c>
      <c r="AR120" s="304" t="s">
        <v>5845</v>
      </c>
      <c r="AS120" s="60" t="s">
        <v>6174</v>
      </c>
      <c r="AT120" s="164">
        <v>40</v>
      </c>
      <c r="AU120" s="164">
        <v>20</v>
      </c>
      <c r="AV120" s="164">
        <f t="shared" si="30"/>
        <v>245</v>
      </c>
      <c r="AW120" s="21">
        <v>80</v>
      </c>
      <c r="AX120" s="21">
        <v>80</v>
      </c>
      <c r="AY120" s="21">
        <v>60</v>
      </c>
      <c r="AZ120" s="21">
        <v>105</v>
      </c>
      <c r="BA120" s="21">
        <v>60</v>
      </c>
      <c r="BB120" s="15" t="s">
        <v>4444</v>
      </c>
      <c r="BC120" s="164" t="s">
        <v>4497</v>
      </c>
      <c r="BD120" s="164" t="s">
        <v>6250</v>
      </c>
      <c r="BE120" s="164">
        <v>4</v>
      </c>
      <c r="BF120" s="164">
        <v>6</v>
      </c>
      <c r="BG120" s="203" t="s">
        <v>5830</v>
      </c>
      <c r="BH120" s="204" t="s">
        <v>5830</v>
      </c>
      <c r="BI120" s="204" t="s">
        <v>5830</v>
      </c>
      <c r="BJ120" s="204" t="s">
        <v>5830</v>
      </c>
      <c r="BK120" s="204" t="s">
        <v>5830</v>
      </c>
      <c r="BL120" s="204" t="s">
        <v>5830</v>
      </c>
      <c r="BM120" s="204" t="s">
        <v>5830</v>
      </c>
      <c r="BN120" s="204" t="s">
        <v>5830</v>
      </c>
      <c r="BO120" s="203" t="s">
        <v>5830</v>
      </c>
      <c r="BP120" s="204" t="s">
        <v>5830</v>
      </c>
      <c r="BQ120" s="204" t="s">
        <v>5830</v>
      </c>
      <c r="BR120" s="204" t="s">
        <v>5830</v>
      </c>
      <c r="BS120" s="204" t="s">
        <v>5830</v>
      </c>
      <c r="BT120" s="204" t="s">
        <v>5830</v>
      </c>
      <c r="BU120" s="219" t="s">
        <v>5830</v>
      </c>
      <c r="BV120" s="204" t="s">
        <v>5830</v>
      </c>
      <c r="BW120" s="204" t="s">
        <v>5830</v>
      </c>
      <c r="BX120" s="204" t="s">
        <v>5830</v>
      </c>
      <c r="BY120" s="204" t="s">
        <v>5830</v>
      </c>
      <c r="BZ120" s="204" t="s">
        <v>5830</v>
      </c>
      <c r="CA120" s="219" t="s">
        <v>5830</v>
      </c>
      <c r="CB120" s="32" t="s">
        <v>4478</v>
      </c>
      <c r="CC120" s="47">
        <v>235</v>
      </c>
      <c r="CD120" s="32">
        <v>300</v>
      </c>
      <c r="CE120" s="47">
        <v>360</v>
      </c>
      <c r="CF120" s="32">
        <v>450</v>
      </c>
      <c r="CG120" s="67">
        <v>200000</v>
      </c>
      <c r="CH120" s="108" t="s">
        <v>4478</v>
      </c>
      <c r="CI120" s="47">
        <v>235</v>
      </c>
      <c r="CJ120" s="21">
        <f>(304.5+327)/2</f>
        <v>315.75</v>
      </c>
      <c r="CK120" s="60">
        <v>360</v>
      </c>
      <c r="CL120" s="164">
        <f>(436+458)/2</f>
        <v>447</v>
      </c>
      <c r="CM120" s="67">
        <v>200000</v>
      </c>
      <c r="CN120" s="32" t="s">
        <v>4478</v>
      </c>
      <c r="CO120" s="47">
        <v>235</v>
      </c>
      <c r="CP120" s="164">
        <v>356</v>
      </c>
      <c r="CQ120" s="60">
        <v>360</v>
      </c>
      <c r="CR120" s="164">
        <v>576</v>
      </c>
      <c r="CS120" s="61">
        <v>200000</v>
      </c>
      <c r="CT120" s="208" t="s">
        <v>5830</v>
      </c>
      <c r="CU120" s="209" t="s">
        <v>5830</v>
      </c>
      <c r="CV120" s="209" t="s">
        <v>5830</v>
      </c>
      <c r="CW120" s="210" t="s">
        <v>5830</v>
      </c>
      <c r="CX120" s="208" t="s">
        <v>5830</v>
      </c>
      <c r="CY120" s="209" t="s">
        <v>5830</v>
      </c>
      <c r="CZ120" s="210" t="s">
        <v>5830</v>
      </c>
      <c r="DA120" s="284" t="s">
        <v>5830</v>
      </c>
      <c r="DB120" s="164">
        <v>4.8</v>
      </c>
      <c r="DC120" s="164">
        <v>320</v>
      </c>
      <c r="DD120" s="32">
        <v>360</v>
      </c>
      <c r="DE120" s="164">
        <v>400</v>
      </c>
      <c r="DF120" s="32">
        <v>440</v>
      </c>
      <c r="DG120" s="61">
        <v>200000</v>
      </c>
      <c r="DH120" s="29" t="s">
        <v>15</v>
      </c>
      <c r="DI120" s="164" t="s">
        <v>6048</v>
      </c>
      <c r="DJ120" s="295" t="s">
        <v>4598</v>
      </c>
    </row>
    <row r="121" spans="1:114" ht="16.2" thickBot="1">
      <c r="A121" s="14">
        <v>116</v>
      </c>
      <c r="B121" s="315"/>
      <c r="C121" s="315"/>
      <c r="D121" s="343"/>
      <c r="E121" s="344"/>
      <c r="F121" s="315"/>
      <c r="G121" s="315"/>
      <c r="H121" s="315"/>
      <c r="I121" s="247" t="s">
        <v>4509</v>
      </c>
      <c r="J121" s="144" t="s">
        <v>4383</v>
      </c>
      <c r="K121" s="165" t="s">
        <v>5830</v>
      </c>
      <c r="L121" s="144" t="s">
        <v>4541</v>
      </c>
      <c r="M121" s="165" t="s">
        <v>4736</v>
      </c>
      <c r="N121" s="14" t="s">
        <v>4539</v>
      </c>
      <c r="O121" s="165" t="s">
        <v>4444</v>
      </c>
      <c r="P121" s="165" t="s">
        <v>4444</v>
      </c>
      <c r="Q121" s="165" t="s">
        <v>4444</v>
      </c>
      <c r="R121" s="165" t="s">
        <v>5830</v>
      </c>
      <c r="S121" s="165" t="s">
        <v>4444</v>
      </c>
      <c r="T121" s="165" t="s">
        <v>5830</v>
      </c>
      <c r="U121" s="165" t="s">
        <v>4591</v>
      </c>
      <c r="V121" s="14">
        <v>10</v>
      </c>
      <c r="W121" s="234">
        <v>0</v>
      </c>
      <c r="X121" s="157" t="s">
        <v>5830</v>
      </c>
      <c r="Y121" s="161" t="s">
        <v>4547</v>
      </c>
      <c r="Z121" s="204" t="s">
        <v>5830</v>
      </c>
      <c r="AA121" s="204" t="s">
        <v>5830</v>
      </c>
      <c r="AB121" s="204" t="s">
        <v>5830</v>
      </c>
      <c r="AC121" s="204" t="s">
        <v>5830</v>
      </c>
      <c r="AD121" s="204" t="s">
        <v>5830</v>
      </c>
      <c r="AE121" s="144" t="s">
        <v>3913</v>
      </c>
      <c r="AF121" s="23">
        <f>INDEX('[2]Cross-Section Database'!$C$2:$V$2928,MATCH(AE121,'[2]Cross-Section Database'!$B$2:$B$2928,0),3)</f>
        <v>300</v>
      </c>
      <c r="AG121" s="23">
        <f>INDEX('[2]Cross-Section Database'!$C$2:$V$2928,MATCH(AE121,'[2]Cross-Section Database'!$B$2:$B$2928,0),4)</f>
        <v>150</v>
      </c>
      <c r="AH121" s="23">
        <f>INDEX('[2]Cross-Section Database'!$C$2:$V$2928,MATCH(AE121,'[2]Cross-Section Database'!$B$2:$B$2928,0),6)</f>
        <v>10.7</v>
      </c>
      <c r="AI121" s="23">
        <f>INDEX('[2]Cross-Section Database'!$C$2:$V$2928,MATCH(AE121,'[2]Cross-Section Database'!$B$2:$B$2928,0),5)</f>
        <v>7.1</v>
      </c>
      <c r="AJ121" s="255">
        <v>900</v>
      </c>
      <c r="AK121" s="23">
        <f>INDEX('[2]Cross-Section Database'!$C$2:$V$3928,MATCH(AE121,'[2]Cross-Section Database'!$B$2:$B$3928,0),11)</f>
        <v>83560000</v>
      </c>
      <c r="AL121" s="25">
        <f>INDEX('[2]Cross-Section Database'!$C$2:$V$3928,MATCH(AE121,'[2]Cross-Section Database'!$B$2:$B$3928,0),12)</f>
        <v>628000</v>
      </c>
      <c r="AM121" s="23">
        <v>12</v>
      </c>
      <c r="AN121" s="23">
        <v>170</v>
      </c>
      <c r="AO121" s="23">
        <v>280</v>
      </c>
      <c r="AP121" s="23">
        <v>0</v>
      </c>
      <c r="AQ121" s="23">
        <v>0</v>
      </c>
      <c r="AR121" s="144" t="s">
        <v>5845</v>
      </c>
      <c r="AS121" s="87" t="s">
        <v>6174</v>
      </c>
      <c r="AT121" s="165">
        <v>40</v>
      </c>
      <c r="AU121" s="165">
        <v>20</v>
      </c>
      <c r="AV121" s="165">
        <f t="shared" si="30"/>
        <v>245</v>
      </c>
      <c r="AW121" s="23">
        <v>50</v>
      </c>
      <c r="AX121" s="23">
        <v>50</v>
      </c>
      <c r="AY121" s="23">
        <v>60</v>
      </c>
      <c r="AZ121" s="23">
        <v>105</v>
      </c>
      <c r="BA121" s="23">
        <v>60</v>
      </c>
      <c r="BB121" s="19" t="s">
        <v>4444</v>
      </c>
      <c r="BC121" s="165" t="s">
        <v>4497</v>
      </c>
      <c r="BD121" s="165" t="s">
        <v>4497</v>
      </c>
      <c r="BE121" s="165">
        <v>4</v>
      </c>
      <c r="BF121" s="165">
        <v>8</v>
      </c>
      <c r="BG121" s="198" t="s">
        <v>5830</v>
      </c>
      <c r="BH121" s="199" t="s">
        <v>5830</v>
      </c>
      <c r="BI121" s="199" t="s">
        <v>5830</v>
      </c>
      <c r="BJ121" s="199" t="s">
        <v>5830</v>
      </c>
      <c r="BK121" s="199" t="s">
        <v>5830</v>
      </c>
      <c r="BL121" s="199" t="s">
        <v>5830</v>
      </c>
      <c r="BM121" s="199" t="s">
        <v>5830</v>
      </c>
      <c r="BN121" s="199" t="s">
        <v>5830</v>
      </c>
      <c r="BO121" s="198" t="s">
        <v>5830</v>
      </c>
      <c r="BP121" s="199" t="s">
        <v>5830</v>
      </c>
      <c r="BQ121" s="199" t="s">
        <v>5830</v>
      </c>
      <c r="BR121" s="199" t="s">
        <v>5830</v>
      </c>
      <c r="BS121" s="199" t="s">
        <v>5830</v>
      </c>
      <c r="BT121" s="199" t="s">
        <v>5830</v>
      </c>
      <c r="BU121" s="221" t="s">
        <v>5830</v>
      </c>
      <c r="BV121" s="199" t="s">
        <v>5830</v>
      </c>
      <c r="BW121" s="199" t="s">
        <v>5830</v>
      </c>
      <c r="BX121" s="199" t="s">
        <v>5830</v>
      </c>
      <c r="BY121" s="199" t="s">
        <v>5830</v>
      </c>
      <c r="BZ121" s="199" t="s">
        <v>5830</v>
      </c>
      <c r="CA121" s="221" t="s">
        <v>5830</v>
      </c>
      <c r="CB121" s="34" t="s">
        <v>4478</v>
      </c>
      <c r="CC121" s="85">
        <v>235</v>
      </c>
      <c r="CD121" s="34">
        <v>300</v>
      </c>
      <c r="CE121" s="85">
        <v>360</v>
      </c>
      <c r="CF121" s="34">
        <v>450</v>
      </c>
      <c r="CG121" s="70">
        <v>200000</v>
      </c>
      <c r="CH121" s="133" t="s">
        <v>4478</v>
      </c>
      <c r="CI121" s="85">
        <v>235</v>
      </c>
      <c r="CJ121" s="23">
        <f>(304.5+327)/2</f>
        <v>315.75</v>
      </c>
      <c r="CK121" s="87">
        <v>360</v>
      </c>
      <c r="CL121" s="165">
        <f>(436+458)/2</f>
        <v>447</v>
      </c>
      <c r="CM121" s="70">
        <v>200000</v>
      </c>
      <c r="CN121" s="34" t="s">
        <v>4478</v>
      </c>
      <c r="CO121" s="85">
        <v>235</v>
      </c>
      <c r="CP121" s="165">
        <v>356</v>
      </c>
      <c r="CQ121" s="87">
        <v>360</v>
      </c>
      <c r="CR121" s="165">
        <v>576</v>
      </c>
      <c r="CS121" s="77">
        <v>200000</v>
      </c>
      <c r="CT121" s="211" t="s">
        <v>5830</v>
      </c>
      <c r="CU121" s="212" t="s">
        <v>5830</v>
      </c>
      <c r="CV121" s="212" t="s">
        <v>5830</v>
      </c>
      <c r="CW121" s="213" t="s">
        <v>5830</v>
      </c>
      <c r="CX121" s="211" t="s">
        <v>5830</v>
      </c>
      <c r="CY121" s="212" t="s">
        <v>5830</v>
      </c>
      <c r="CZ121" s="213" t="s">
        <v>5830</v>
      </c>
      <c r="DA121" s="285" t="s">
        <v>5830</v>
      </c>
      <c r="DB121" s="165">
        <v>4.8</v>
      </c>
      <c r="DC121" s="165">
        <v>320</v>
      </c>
      <c r="DD121" s="34">
        <v>360</v>
      </c>
      <c r="DE121" s="165">
        <v>400</v>
      </c>
      <c r="DF121" s="34">
        <v>440</v>
      </c>
      <c r="DG121" s="77">
        <v>200000</v>
      </c>
      <c r="DH121" s="27" t="s">
        <v>4792</v>
      </c>
      <c r="DI121" s="165" t="s">
        <v>6048</v>
      </c>
      <c r="DJ121" s="296" t="s">
        <v>4598</v>
      </c>
    </row>
    <row r="122" spans="1:114" ht="15.6" customHeight="1">
      <c r="A122" s="17">
        <v>117</v>
      </c>
      <c r="B122" s="313">
        <v>14</v>
      </c>
      <c r="C122" s="313">
        <v>1987</v>
      </c>
      <c r="D122" s="322" t="s">
        <v>4511</v>
      </c>
      <c r="E122" s="324" t="s">
        <v>4898</v>
      </c>
      <c r="F122" s="313">
        <v>6</v>
      </c>
      <c r="G122" s="309" t="s">
        <v>5944</v>
      </c>
      <c r="H122" s="313" t="s">
        <v>5940</v>
      </c>
      <c r="I122" s="452" t="s">
        <v>4438</v>
      </c>
      <c r="J122" s="303" t="s">
        <v>4383</v>
      </c>
      <c r="K122" s="163" t="s">
        <v>5830</v>
      </c>
      <c r="L122" s="303" t="s">
        <v>4541</v>
      </c>
      <c r="M122" s="163" t="s">
        <v>4734</v>
      </c>
      <c r="N122" s="17" t="s">
        <v>4539</v>
      </c>
      <c r="O122" s="163" t="s">
        <v>4444</v>
      </c>
      <c r="P122" s="163" t="s">
        <v>4444</v>
      </c>
      <c r="Q122" s="163" t="s">
        <v>6209</v>
      </c>
      <c r="R122" s="163">
        <v>12</v>
      </c>
      <c r="S122" s="163" t="s">
        <v>4444</v>
      </c>
      <c r="T122" s="163" t="s">
        <v>5830</v>
      </c>
      <c r="U122" s="163" t="s">
        <v>4591</v>
      </c>
      <c r="V122" s="17">
        <v>10</v>
      </c>
      <c r="W122" s="233">
        <v>0</v>
      </c>
      <c r="X122" s="156">
        <v>0</v>
      </c>
      <c r="Y122" s="303" t="s">
        <v>4344</v>
      </c>
      <c r="Z122" s="16">
        <f>INDEX('[2]Cross-Section Database'!$C$2:$V$2928,MATCH(Y122,'[2]Cross-Section Database'!$B$2:$B$2928,0),3)</f>
        <v>215.8</v>
      </c>
      <c r="AA122" s="16">
        <f>INDEX('[2]Cross-Section Database'!$C$2:$V$2928,MATCH(Y122,'[2]Cross-Section Database'!$B$2:$B$2928,0),4)</f>
        <v>206.4</v>
      </c>
      <c r="AB122" s="16">
        <f>INDEX('[2]Cross-Section Database'!$C$2:$V$2928,MATCH(Y122,'[2]Cross-Section Database'!$B$2:$B$2928,0),6)</f>
        <v>17.3</v>
      </c>
      <c r="AC122" s="16">
        <f>INDEX('[2]Cross-Section Database'!$C$2:$V$2928,MATCH(Y122,'[2]Cross-Section Database'!$B$2:$B$2928,0),5)</f>
        <v>10</v>
      </c>
      <c r="AD122" s="31">
        <v>660</v>
      </c>
      <c r="AE122" s="303" t="s">
        <v>4210</v>
      </c>
      <c r="AF122" s="16">
        <f>INDEX('[2]Cross-Section Database'!$C$2:$V$2928,MATCH(AE122,'[2]Cross-Section Database'!$B$2:$B$2928,0),3)</f>
        <v>259.60000000000002</v>
      </c>
      <c r="AG122" s="16">
        <f>INDEX('[2]Cross-Section Database'!$C$2:$V$2928,MATCH(AE122,'[2]Cross-Section Database'!$B$2:$B$2928,0),4)</f>
        <v>147.30000000000001</v>
      </c>
      <c r="AH122" s="16">
        <f>INDEX('[2]Cross-Section Database'!$C$2:$V$2928,MATCH(AE122,'[2]Cross-Section Database'!$B$2:$B$2928,0),6)</f>
        <v>12.7</v>
      </c>
      <c r="AI122" s="16">
        <f>INDEX('[2]Cross-Section Database'!$C$2:$V$2928,MATCH(AE122,'[2]Cross-Section Database'!$B$2:$B$2928,0),5)</f>
        <v>7.2</v>
      </c>
      <c r="AJ122" s="254">
        <v>1350</v>
      </c>
      <c r="AK122" s="16">
        <f>INDEX('[2]Cross-Section Database'!$C$2:$V$3928,MATCH(AE122,'[2]Cross-Section Database'!$B$2:$B$3928,0),11)</f>
        <v>65440000</v>
      </c>
      <c r="AL122" s="26">
        <f>INDEX('[2]Cross-Section Database'!$C$2:$V$3928,MATCH(AE122,'[2]Cross-Section Database'!$B$2:$B$3928,0),12)</f>
        <v>566300</v>
      </c>
      <c r="AM122" s="16">
        <v>12</v>
      </c>
      <c r="AN122" s="16">
        <v>170</v>
      </c>
      <c r="AO122" s="16">
        <v>290</v>
      </c>
      <c r="AP122" s="16">
        <f t="shared" ref="AP122:AP130" si="31">(AO122-AF122)-AQ122</f>
        <v>15.399999999999977</v>
      </c>
      <c r="AQ122" s="16">
        <v>15</v>
      </c>
      <c r="AR122" s="303" t="s">
        <v>5845</v>
      </c>
      <c r="AS122" s="65" t="s">
        <v>6174</v>
      </c>
      <c r="AT122" s="163">
        <v>25</v>
      </c>
      <c r="AU122" s="163">
        <v>20</v>
      </c>
      <c r="AV122" s="163">
        <f t="shared" si="30"/>
        <v>245</v>
      </c>
      <c r="AW122" s="16">
        <v>95</v>
      </c>
      <c r="AX122" s="16">
        <v>95</v>
      </c>
      <c r="AY122" s="16">
        <v>60</v>
      </c>
      <c r="AZ122" s="16">
        <v>100</v>
      </c>
      <c r="BA122" s="16">
        <v>65</v>
      </c>
      <c r="BB122" s="22" t="s">
        <v>4444</v>
      </c>
      <c r="BC122" s="163" t="s">
        <v>4497</v>
      </c>
      <c r="BD122" s="163" t="s">
        <v>6250</v>
      </c>
      <c r="BE122" s="163">
        <v>4</v>
      </c>
      <c r="BF122" s="163">
        <v>6</v>
      </c>
      <c r="BG122" s="201" t="s">
        <v>5830</v>
      </c>
      <c r="BH122" s="202" t="s">
        <v>5830</v>
      </c>
      <c r="BI122" s="202" t="s">
        <v>5830</v>
      </c>
      <c r="BJ122" s="202" t="s">
        <v>5830</v>
      </c>
      <c r="BK122" s="202" t="s">
        <v>5830</v>
      </c>
      <c r="BL122" s="202" t="s">
        <v>5830</v>
      </c>
      <c r="BM122" s="202" t="s">
        <v>5830</v>
      </c>
      <c r="BN122" s="202" t="s">
        <v>5830</v>
      </c>
      <c r="BO122" s="201" t="s">
        <v>5830</v>
      </c>
      <c r="BP122" s="202" t="s">
        <v>5830</v>
      </c>
      <c r="BQ122" s="202" t="s">
        <v>5830</v>
      </c>
      <c r="BR122" s="202" t="s">
        <v>5830</v>
      </c>
      <c r="BS122" s="202" t="s">
        <v>5830</v>
      </c>
      <c r="BT122" s="202" t="s">
        <v>5830</v>
      </c>
      <c r="BU122" s="220" t="s">
        <v>5830</v>
      </c>
      <c r="BV122" s="202" t="s">
        <v>5830</v>
      </c>
      <c r="BW122" s="202" t="s">
        <v>5830</v>
      </c>
      <c r="BX122" s="202" t="s">
        <v>5830</v>
      </c>
      <c r="BY122" s="202" t="s">
        <v>5830</v>
      </c>
      <c r="BZ122" s="202" t="s">
        <v>5830</v>
      </c>
      <c r="CA122" s="220" t="s">
        <v>5830</v>
      </c>
      <c r="CB122" s="30" t="s">
        <v>4478</v>
      </c>
      <c r="CC122" s="72">
        <v>235</v>
      </c>
      <c r="CD122" s="30">
        <v>300</v>
      </c>
      <c r="CE122" s="72">
        <v>360</v>
      </c>
      <c r="CF122" s="30">
        <v>450</v>
      </c>
      <c r="CG122" s="66">
        <v>200000</v>
      </c>
      <c r="CH122" s="107" t="s">
        <v>4478</v>
      </c>
      <c r="CI122" s="72">
        <v>235</v>
      </c>
      <c r="CJ122" s="30">
        <v>300</v>
      </c>
      <c r="CK122" s="65">
        <v>360</v>
      </c>
      <c r="CL122" s="30">
        <v>450</v>
      </c>
      <c r="CM122" s="66">
        <v>200000</v>
      </c>
      <c r="CN122" s="30" t="s">
        <v>4478</v>
      </c>
      <c r="CO122" s="72">
        <v>235</v>
      </c>
      <c r="CP122" s="163">
        <v>300</v>
      </c>
      <c r="CQ122" s="65">
        <v>360</v>
      </c>
      <c r="CR122" s="30">
        <v>450</v>
      </c>
      <c r="CS122" s="76">
        <v>200000</v>
      </c>
      <c r="CT122" s="205" t="s">
        <v>5830</v>
      </c>
      <c r="CU122" s="206" t="s">
        <v>5830</v>
      </c>
      <c r="CV122" s="206" t="s">
        <v>5830</v>
      </c>
      <c r="CW122" s="207" t="s">
        <v>5830</v>
      </c>
      <c r="CX122" s="205" t="s">
        <v>5830</v>
      </c>
      <c r="CY122" s="206" t="s">
        <v>5830</v>
      </c>
      <c r="CZ122" s="207" t="s">
        <v>5830</v>
      </c>
      <c r="DA122" s="283" t="s">
        <v>5830</v>
      </c>
      <c r="DB122" s="163">
        <v>8.8000000000000007</v>
      </c>
      <c r="DC122" s="163">
        <v>640</v>
      </c>
      <c r="DD122" s="30">
        <v>730</v>
      </c>
      <c r="DE122" s="163">
        <v>800</v>
      </c>
      <c r="DF122" s="30">
        <v>940</v>
      </c>
      <c r="DG122" s="76">
        <v>200000</v>
      </c>
      <c r="DH122" s="28" t="s">
        <v>15</v>
      </c>
      <c r="DI122" s="30" t="s">
        <v>4464</v>
      </c>
      <c r="DJ122" s="294" t="s">
        <v>4598</v>
      </c>
    </row>
    <row r="123" spans="1:114">
      <c r="A123" s="18">
        <v>118</v>
      </c>
      <c r="B123" s="314"/>
      <c r="C123" s="314"/>
      <c r="D123" s="323"/>
      <c r="E123" s="325"/>
      <c r="F123" s="314"/>
      <c r="G123" s="310"/>
      <c r="H123" s="314"/>
      <c r="I123" s="453" t="s">
        <v>4439</v>
      </c>
      <c r="J123" s="304" t="s">
        <v>4383</v>
      </c>
      <c r="K123" s="164" t="s">
        <v>5830</v>
      </c>
      <c r="L123" s="304" t="s">
        <v>4541</v>
      </c>
      <c r="M123" s="164" t="s">
        <v>4734</v>
      </c>
      <c r="N123" s="18" t="s">
        <v>4539</v>
      </c>
      <c r="O123" s="164" t="s">
        <v>4444</v>
      </c>
      <c r="P123" s="164" t="s">
        <v>4444</v>
      </c>
      <c r="Q123" s="164" t="s">
        <v>6209</v>
      </c>
      <c r="R123" s="164">
        <v>12</v>
      </c>
      <c r="S123" s="164" t="s">
        <v>4444</v>
      </c>
      <c r="T123" s="164" t="s">
        <v>5830</v>
      </c>
      <c r="U123" s="164" t="s">
        <v>4591</v>
      </c>
      <c r="V123" s="18">
        <v>10</v>
      </c>
      <c r="W123" s="232">
        <v>0</v>
      </c>
      <c r="X123" s="143">
        <v>0</v>
      </c>
      <c r="Y123" s="304" t="s">
        <v>4344</v>
      </c>
      <c r="Z123" s="21">
        <f>INDEX('[2]Cross-Section Database'!$C$2:$V$2928,MATCH(Y123,'[2]Cross-Section Database'!$B$2:$B$2928,0),3)</f>
        <v>215.8</v>
      </c>
      <c r="AA123" s="21">
        <f>INDEX('[2]Cross-Section Database'!$C$2:$V$2928,MATCH(Y123,'[2]Cross-Section Database'!$B$2:$B$2928,0),4)</f>
        <v>206.4</v>
      </c>
      <c r="AB123" s="21">
        <f>INDEX('[2]Cross-Section Database'!$C$2:$V$2928,MATCH(Y123,'[2]Cross-Section Database'!$B$2:$B$2928,0),6)</f>
        <v>17.3</v>
      </c>
      <c r="AC123" s="21">
        <f>INDEX('[2]Cross-Section Database'!$C$2:$V$2928,MATCH(Y123,'[2]Cross-Section Database'!$B$2:$B$2928,0),5)</f>
        <v>10</v>
      </c>
      <c r="AD123" s="33">
        <v>660</v>
      </c>
      <c r="AE123" s="304" t="s">
        <v>4210</v>
      </c>
      <c r="AF123" s="21">
        <f>INDEX('[2]Cross-Section Database'!$C$2:$V$2928,MATCH(AE123,'[2]Cross-Section Database'!$B$2:$B$2928,0),3)</f>
        <v>259.60000000000002</v>
      </c>
      <c r="AG123" s="21">
        <f>INDEX('[2]Cross-Section Database'!$C$2:$V$2928,MATCH(AE123,'[2]Cross-Section Database'!$B$2:$B$2928,0),4)</f>
        <v>147.30000000000001</v>
      </c>
      <c r="AH123" s="21">
        <f>INDEX('[2]Cross-Section Database'!$C$2:$V$2928,MATCH(AE123,'[2]Cross-Section Database'!$B$2:$B$2928,0),6)</f>
        <v>12.7</v>
      </c>
      <c r="AI123" s="21">
        <f>INDEX('[2]Cross-Section Database'!$C$2:$V$2928,MATCH(AE123,'[2]Cross-Section Database'!$B$2:$B$2928,0),5)</f>
        <v>7.2</v>
      </c>
      <c r="AJ123" s="254">
        <v>1350</v>
      </c>
      <c r="AK123" s="21">
        <f>INDEX('[2]Cross-Section Database'!$C$2:$V$3928,MATCH(AE123,'[2]Cross-Section Database'!$B$2:$B$3928,0),11)</f>
        <v>65440000</v>
      </c>
      <c r="AL123" s="24">
        <f>INDEX('[2]Cross-Section Database'!$C$2:$V$3928,MATCH(AE123,'[2]Cross-Section Database'!$B$2:$B$3928,0),12)</f>
        <v>566300</v>
      </c>
      <c r="AM123" s="21">
        <v>15</v>
      </c>
      <c r="AN123" s="21">
        <v>170</v>
      </c>
      <c r="AO123" s="21">
        <v>290</v>
      </c>
      <c r="AP123" s="21">
        <f t="shared" si="31"/>
        <v>15.399999999999977</v>
      </c>
      <c r="AQ123" s="21">
        <v>15</v>
      </c>
      <c r="AR123" s="304" t="s">
        <v>5845</v>
      </c>
      <c r="AS123" s="60" t="s">
        <v>6174</v>
      </c>
      <c r="AT123" s="164">
        <v>25</v>
      </c>
      <c r="AU123" s="164">
        <v>20</v>
      </c>
      <c r="AV123" s="164">
        <f t="shared" si="30"/>
        <v>245</v>
      </c>
      <c r="AW123" s="21">
        <v>95</v>
      </c>
      <c r="AX123" s="21">
        <v>95</v>
      </c>
      <c r="AY123" s="21">
        <v>60</v>
      </c>
      <c r="AZ123" s="21">
        <v>100</v>
      </c>
      <c r="BA123" s="21">
        <v>65</v>
      </c>
      <c r="BB123" s="15" t="s">
        <v>4444</v>
      </c>
      <c r="BC123" s="164" t="s">
        <v>4497</v>
      </c>
      <c r="BD123" s="164" t="s">
        <v>6250</v>
      </c>
      <c r="BE123" s="164">
        <v>4</v>
      </c>
      <c r="BF123" s="164">
        <v>6</v>
      </c>
      <c r="BG123" s="203" t="s">
        <v>5830</v>
      </c>
      <c r="BH123" s="204" t="s">
        <v>5830</v>
      </c>
      <c r="BI123" s="204" t="s">
        <v>5830</v>
      </c>
      <c r="BJ123" s="204" t="s">
        <v>5830</v>
      </c>
      <c r="BK123" s="204" t="s">
        <v>5830</v>
      </c>
      <c r="BL123" s="204" t="s">
        <v>5830</v>
      </c>
      <c r="BM123" s="204" t="s">
        <v>5830</v>
      </c>
      <c r="BN123" s="204" t="s">
        <v>5830</v>
      </c>
      <c r="BO123" s="203" t="s">
        <v>5830</v>
      </c>
      <c r="BP123" s="204" t="s">
        <v>5830</v>
      </c>
      <c r="BQ123" s="204" t="s">
        <v>5830</v>
      </c>
      <c r="BR123" s="204" t="s">
        <v>5830</v>
      </c>
      <c r="BS123" s="204" t="s">
        <v>5830</v>
      </c>
      <c r="BT123" s="204" t="s">
        <v>5830</v>
      </c>
      <c r="BU123" s="219" t="s">
        <v>5830</v>
      </c>
      <c r="BV123" s="204" t="s">
        <v>5830</v>
      </c>
      <c r="BW123" s="204" t="s">
        <v>5830</v>
      </c>
      <c r="BX123" s="204" t="s">
        <v>5830</v>
      </c>
      <c r="BY123" s="204" t="s">
        <v>5830</v>
      </c>
      <c r="BZ123" s="204" t="s">
        <v>5830</v>
      </c>
      <c r="CA123" s="219" t="s">
        <v>5830</v>
      </c>
      <c r="CB123" s="32" t="s">
        <v>4478</v>
      </c>
      <c r="CC123" s="47">
        <v>235</v>
      </c>
      <c r="CD123" s="32">
        <v>300</v>
      </c>
      <c r="CE123" s="47">
        <v>360</v>
      </c>
      <c r="CF123" s="32">
        <v>450</v>
      </c>
      <c r="CG123" s="67">
        <v>200000</v>
      </c>
      <c r="CH123" s="108" t="s">
        <v>4478</v>
      </c>
      <c r="CI123" s="47">
        <v>235</v>
      </c>
      <c r="CJ123" s="32">
        <v>300</v>
      </c>
      <c r="CK123" s="60">
        <v>360</v>
      </c>
      <c r="CL123" s="32">
        <v>450</v>
      </c>
      <c r="CM123" s="67">
        <v>200000</v>
      </c>
      <c r="CN123" s="32" t="s">
        <v>4478</v>
      </c>
      <c r="CO123" s="47">
        <v>235</v>
      </c>
      <c r="CP123" s="164">
        <v>300</v>
      </c>
      <c r="CQ123" s="60">
        <v>360</v>
      </c>
      <c r="CR123" s="32">
        <v>450</v>
      </c>
      <c r="CS123" s="61">
        <v>200000</v>
      </c>
      <c r="CT123" s="208" t="s">
        <v>5830</v>
      </c>
      <c r="CU123" s="209" t="s">
        <v>5830</v>
      </c>
      <c r="CV123" s="209" t="s">
        <v>5830</v>
      </c>
      <c r="CW123" s="210" t="s">
        <v>5830</v>
      </c>
      <c r="CX123" s="208" t="s">
        <v>5830</v>
      </c>
      <c r="CY123" s="209" t="s">
        <v>5830</v>
      </c>
      <c r="CZ123" s="210" t="s">
        <v>5830</v>
      </c>
      <c r="DA123" s="284" t="s">
        <v>5830</v>
      </c>
      <c r="DB123" s="164">
        <v>8.8000000000000007</v>
      </c>
      <c r="DC123" s="164">
        <v>640</v>
      </c>
      <c r="DD123" s="32">
        <v>730</v>
      </c>
      <c r="DE123" s="164">
        <v>800</v>
      </c>
      <c r="DF123" s="32">
        <v>940</v>
      </c>
      <c r="DG123" s="61">
        <v>200000</v>
      </c>
      <c r="DH123" s="29" t="s">
        <v>15</v>
      </c>
      <c r="DI123" s="32" t="s">
        <v>4464</v>
      </c>
      <c r="DJ123" s="295" t="s">
        <v>4598</v>
      </c>
    </row>
    <row r="124" spans="1:114">
      <c r="A124" s="18">
        <v>119</v>
      </c>
      <c r="B124" s="314"/>
      <c r="C124" s="314"/>
      <c r="D124" s="323"/>
      <c r="E124" s="325"/>
      <c r="F124" s="314"/>
      <c r="G124" s="310"/>
      <c r="H124" s="314"/>
      <c r="I124" s="453" t="s">
        <v>4440</v>
      </c>
      <c r="J124" s="304" t="s">
        <v>4383</v>
      </c>
      <c r="K124" s="164" t="s">
        <v>5830</v>
      </c>
      <c r="L124" s="304" t="s">
        <v>4541</v>
      </c>
      <c r="M124" s="164" t="s">
        <v>4734</v>
      </c>
      <c r="N124" s="18" t="s">
        <v>4539</v>
      </c>
      <c r="O124" s="164" t="s">
        <v>4444</v>
      </c>
      <c r="P124" s="164" t="s">
        <v>4444</v>
      </c>
      <c r="Q124" s="164" t="s">
        <v>6209</v>
      </c>
      <c r="R124" s="164">
        <v>12</v>
      </c>
      <c r="S124" s="164" t="s">
        <v>4444</v>
      </c>
      <c r="T124" s="164" t="s">
        <v>5830</v>
      </c>
      <c r="U124" s="164" t="s">
        <v>4591</v>
      </c>
      <c r="V124" s="18">
        <v>10</v>
      </c>
      <c r="W124" s="232">
        <v>0</v>
      </c>
      <c r="X124" s="143">
        <v>0</v>
      </c>
      <c r="Y124" s="304" t="s">
        <v>4344</v>
      </c>
      <c r="Z124" s="21">
        <f>INDEX('[2]Cross-Section Database'!$C$2:$V$2928,MATCH(Y124,'[2]Cross-Section Database'!$B$2:$B$2928,0),3)</f>
        <v>215.8</v>
      </c>
      <c r="AA124" s="21">
        <f>INDEX('[2]Cross-Section Database'!$C$2:$V$2928,MATCH(Y124,'[2]Cross-Section Database'!$B$2:$B$2928,0),4)</f>
        <v>206.4</v>
      </c>
      <c r="AB124" s="21">
        <f>INDEX('[2]Cross-Section Database'!$C$2:$V$2928,MATCH(Y124,'[2]Cross-Section Database'!$B$2:$B$2928,0),6)</f>
        <v>17.3</v>
      </c>
      <c r="AC124" s="21">
        <f>INDEX('[2]Cross-Section Database'!$C$2:$V$2928,MATCH(Y124,'[2]Cross-Section Database'!$B$2:$B$2928,0),5)</f>
        <v>10</v>
      </c>
      <c r="AD124" s="33">
        <v>660</v>
      </c>
      <c r="AE124" s="304" t="s">
        <v>4210</v>
      </c>
      <c r="AF124" s="21">
        <f>INDEX('[2]Cross-Section Database'!$C$2:$V$2928,MATCH(AE124,'[2]Cross-Section Database'!$B$2:$B$2928,0),3)</f>
        <v>259.60000000000002</v>
      </c>
      <c r="AG124" s="21">
        <f>INDEX('[2]Cross-Section Database'!$C$2:$V$2928,MATCH(AE124,'[2]Cross-Section Database'!$B$2:$B$2928,0),4)</f>
        <v>147.30000000000001</v>
      </c>
      <c r="AH124" s="21">
        <f>INDEX('[2]Cross-Section Database'!$C$2:$V$2928,MATCH(AE124,'[2]Cross-Section Database'!$B$2:$B$2928,0),6)</f>
        <v>12.7</v>
      </c>
      <c r="AI124" s="21">
        <f>INDEX('[2]Cross-Section Database'!$C$2:$V$2928,MATCH(AE124,'[2]Cross-Section Database'!$B$2:$B$2928,0),5)</f>
        <v>7.2</v>
      </c>
      <c r="AJ124" s="254">
        <v>1350</v>
      </c>
      <c r="AK124" s="21">
        <f>INDEX('[2]Cross-Section Database'!$C$2:$V$3928,MATCH(AE124,'[2]Cross-Section Database'!$B$2:$B$3928,0),11)</f>
        <v>65440000</v>
      </c>
      <c r="AL124" s="24">
        <f>INDEX('[2]Cross-Section Database'!$C$2:$V$3928,MATCH(AE124,'[2]Cross-Section Database'!$B$2:$B$3928,0),12)</f>
        <v>566300</v>
      </c>
      <c r="AM124" s="21">
        <v>20</v>
      </c>
      <c r="AN124" s="21">
        <v>170</v>
      </c>
      <c r="AO124" s="21">
        <v>290</v>
      </c>
      <c r="AP124" s="21">
        <f t="shared" si="31"/>
        <v>15.399999999999977</v>
      </c>
      <c r="AQ124" s="21">
        <v>15</v>
      </c>
      <c r="AR124" s="304" t="s">
        <v>5845</v>
      </c>
      <c r="AS124" s="60" t="s">
        <v>6174</v>
      </c>
      <c r="AT124" s="164">
        <v>25</v>
      </c>
      <c r="AU124" s="164">
        <v>20</v>
      </c>
      <c r="AV124" s="164">
        <f t="shared" si="30"/>
        <v>245</v>
      </c>
      <c r="AW124" s="21">
        <v>95</v>
      </c>
      <c r="AX124" s="21">
        <v>95</v>
      </c>
      <c r="AY124" s="21">
        <v>60</v>
      </c>
      <c r="AZ124" s="21">
        <v>100</v>
      </c>
      <c r="BA124" s="21">
        <v>65</v>
      </c>
      <c r="BB124" s="15" t="s">
        <v>4444</v>
      </c>
      <c r="BC124" s="164" t="s">
        <v>4497</v>
      </c>
      <c r="BD124" s="164" t="s">
        <v>6250</v>
      </c>
      <c r="BE124" s="164">
        <v>4</v>
      </c>
      <c r="BF124" s="164">
        <v>6</v>
      </c>
      <c r="BG124" s="203" t="s">
        <v>5830</v>
      </c>
      <c r="BH124" s="204" t="s">
        <v>5830</v>
      </c>
      <c r="BI124" s="204" t="s">
        <v>5830</v>
      </c>
      <c r="BJ124" s="204" t="s">
        <v>5830</v>
      </c>
      <c r="BK124" s="204" t="s">
        <v>5830</v>
      </c>
      <c r="BL124" s="204" t="s">
        <v>5830</v>
      </c>
      <c r="BM124" s="204" t="s">
        <v>5830</v>
      </c>
      <c r="BN124" s="204" t="s">
        <v>5830</v>
      </c>
      <c r="BO124" s="203" t="s">
        <v>5830</v>
      </c>
      <c r="BP124" s="204" t="s">
        <v>5830</v>
      </c>
      <c r="BQ124" s="204" t="s">
        <v>5830</v>
      </c>
      <c r="BR124" s="204" t="s">
        <v>5830</v>
      </c>
      <c r="BS124" s="204" t="s">
        <v>5830</v>
      </c>
      <c r="BT124" s="204" t="s">
        <v>5830</v>
      </c>
      <c r="BU124" s="219" t="s">
        <v>5830</v>
      </c>
      <c r="BV124" s="204" t="s">
        <v>5830</v>
      </c>
      <c r="BW124" s="204" t="s">
        <v>5830</v>
      </c>
      <c r="BX124" s="204" t="s">
        <v>5830</v>
      </c>
      <c r="BY124" s="204" t="s">
        <v>5830</v>
      </c>
      <c r="BZ124" s="204" t="s">
        <v>5830</v>
      </c>
      <c r="CA124" s="219" t="s">
        <v>5830</v>
      </c>
      <c r="CB124" s="32" t="s">
        <v>4478</v>
      </c>
      <c r="CC124" s="47">
        <v>235</v>
      </c>
      <c r="CD124" s="32">
        <v>300</v>
      </c>
      <c r="CE124" s="47">
        <v>360</v>
      </c>
      <c r="CF124" s="32">
        <v>450</v>
      </c>
      <c r="CG124" s="67">
        <v>200000</v>
      </c>
      <c r="CH124" s="108" t="s">
        <v>4478</v>
      </c>
      <c r="CI124" s="47">
        <v>235</v>
      </c>
      <c r="CJ124" s="32">
        <v>300</v>
      </c>
      <c r="CK124" s="60">
        <v>360</v>
      </c>
      <c r="CL124" s="32">
        <v>450</v>
      </c>
      <c r="CM124" s="67">
        <v>200000</v>
      </c>
      <c r="CN124" s="32" t="s">
        <v>4478</v>
      </c>
      <c r="CO124" s="47">
        <v>235</v>
      </c>
      <c r="CP124" s="164">
        <v>300</v>
      </c>
      <c r="CQ124" s="60">
        <v>360</v>
      </c>
      <c r="CR124" s="32">
        <v>450</v>
      </c>
      <c r="CS124" s="61">
        <v>200000</v>
      </c>
      <c r="CT124" s="208" t="s">
        <v>5830</v>
      </c>
      <c r="CU124" s="209" t="s">
        <v>5830</v>
      </c>
      <c r="CV124" s="209" t="s">
        <v>5830</v>
      </c>
      <c r="CW124" s="210" t="s">
        <v>5830</v>
      </c>
      <c r="CX124" s="208" t="s">
        <v>5830</v>
      </c>
      <c r="CY124" s="209" t="s">
        <v>5830</v>
      </c>
      <c r="CZ124" s="210" t="s">
        <v>5830</v>
      </c>
      <c r="DA124" s="284" t="s">
        <v>5830</v>
      </c>
      <c r="DB124" s="164">
        <v>8.8000000000000007</v>
      </c>
      <c r="DC124" s="164">
        <v>640</v>
      </c>
      <c r="DD124" s="32">
        <v>730</v>
      </c>
      <c r="DE124" s="164">
        <v>800</v>
      </c>
      <c r="DF124" s="32">
        <v>940</v>
      </c>
      <c r="DG124" s="61">
        <v>200000</v>
      </c>
      <c r="DH124" s="29" t="s">
        <v>15</v>
      </c>
      <c r="DI124" s="32" t="s">
        <v>4464</v>
      </c>
      <c r="DJ124" s="295" t="s">
        <v>4598</v>
      </c>
    </row>
    <row r="125" spans="1:114">
      <c r="A125" s="18">
        <v>120</v>
      </c>
      <c r="B125" s="314"/>
      <c r="C125" s="314"/>
      <c r="D125" s="323"/>
      <c r="E125" s="325"/>
      <c r="F125" s="314"/>
      <c r="G125" s="310"/>
      <c r="H125" s="314"/>
      <c r="I125" s="453" t="s">
        <v>4443</v>
      </c>
      <c r="J125" s="304" t="s">
        <v>4383</v>
      </c>
      <c r="K125" s="164" t="s">
        <v>5830</v>
      </c>
      <c r="L125" s="304" t="s">
        <v>4541</v>
      </c>
      <c r="M125" s="164" t="s">
        <v>4734</v>
      </c>
      <c r="N125" s="18" t="s">
        <v>4539</v>
      </c>
      <c r="O125" s="164" t="s">
        <v>4444</v>
      </c>
      <c r="P125" s="164" t="s">
        <v>4444</v>
      </c>
      <c r="Q125" s="164" t="s">
        <v>6209</v>
      </c>
      <c r="R125" s="164">
        <v>12</v>
      </c>
      <c r="S125" s="164" t="s">
        <v>4444</v>
      </c>
      <c r="T125" s="164" t="s">
        <v>5830</v>
      </c>
      <c r="U125" s="164" t="s">
        <v>4591</v>
      </c>
      <c r="V125" s="18">
        <v>10</v>
      </c>
      <c r="W125" s="232">
        <v>0</v>
      </c>
      <c r="X125" s="143">
        <v>0</v>
      </c>
      <c r="Y125" s="304" t="s">
        <v>4344</v>
      </c>
      <c r="Z125" s="21">
        <f>INDEX('[2]Cross-Section Database'!$C$2:$V$2928,MATCH(Y125,'[2]Cross-Section Database'!$B$2:$B$2928,0),3)</f>
        <v>215.8</v>
      </c>
      <c r="AA125" s="21">
        <f>INDEX('[2]Cross-Section Database'!$C$2:$V$2928,MATCH(Y125,'[2]Cross-Section Database'!$B$2:$B$2928,0),4)</f>
        <v>206.4</v>
      </c>
      <c r="AB125" s="21">
        <f>INDEX('[2]Cross-Section Database'!$C$2:$V$2928,MATCH(Y125,'[2]Cross-Section Database'!$B$2:$B$2928,0),6)</f>
        <v>17.3</v>
      </c>
      <c r="AC125" s="21">
        <f>INDEX('[2]Cross-Section Database'!$C$2:$V$2928,MATCH(Y125,'[2]Cross-Section Database'!$B$2:$B$2928,0),5)</f>
        <v>10</v>
      </c>
      <c r="AD125" s="33">
        <v>660</v>
      </c>
      <c r="AE125" s="304" t="s">
        <v>4210</v>
      </c>
      <c r="AF125" s="21">
        <f>INDEX('[2]Cross-Section Database'!$C$2:$V$2928,MATCH(AE125,'[2]Cross-Section Database'!$B$2:$B$2928,0),3)</f>
        <v>259.60000000000002</v>
      </c>
      <c r="AG125" s="21">
        <f>INDEX('[2]Cross-Section Database'!$C$2:$V$2928,MATCH(AE125,'[2]Cross-Section Database'!$B$2:$B$2928,0),4)</f>
        <v>147.30000000000001</v>
      </c>
      <c r="AH125" s="21">
        <f>INDEX('[2]Cross-Section Database'!$C$2:$V$2928,MATCH(AE125,'[2]Cross-Section Database'!$B$2:$B$2928,0),6)</f>
        <v>12.7</v>
      </c>
      <c r="AI125" s="21">
        <f>INDEX('[2]Cross-Section Database'!$C$2:$V$2928,MATCH(AE125,'[2]Cross-Section Database'!$B$2:$B$2928,0),5)</f>
        <v>7.2</v>
      </c>
      <c r="AJ125" s="254">
        <v>1350</v>
      </c>
      <c r="AK125" s="21">
        <f>INDEX('[2]Cross-Section Database'!$C$2:$V$3928,MATCH(AE125,'[2]Cross-Section Database'!$B$2:$B$3928,0),11)</f>
        <v>65440000</v>
      </c>
      <c r="AL125" s="24">
        <f>INDEX('[2]Cross-Section Database'!$C$2:$V$3928,MATCH(AE125,'[2]Cross-Section Database'!$B$2:$B$3928,0),12)</f>
        <v>566300</v>
      </c>
      <c r="AM125" s="21">
        <v>12</v>
      </c>
      <c r="AN125" s="21">
        <v>170</v>
      </c>
      <c r="AO125" s="21">
        <v>290</v>
      </c>
      <c r="AP125" s="21">
        <f t="shared" si="31"/>
        <v>15.399999999999977</v>
      </c>
      <c r="AQ125" s="21">
        <v>15</v>
      </c>
      <c r="AR125" s="304" t="s">
        <v>5845</v>
      </c>
      <c r="AS125" s="60" t="s">
        <v>6174</v>
      </c>
      <c r="AT125" s="164">
        <v>100</v>
      </c>
      <c r="AU125" s="164">
        <v>20</v>
      </c>
      <c r="AV125" s="164">
        <f t="shared" si="30"/>
        <v>245</v>
      </c>
      <c r="AW125" s="21">
        <v>95</v>
      </c>
      <c r="AX125" s="21">
        <v>95</v>
      </c>
      <c r="AY125" s="21">
        <v>60</v>
      </c>
      <c r="AZ125" s="21">
        <v>100</v>
      </c>
      <c r="BA125" s="21">
        <v>65</v>
      </c>
      <c r="BB125" s="15" t="s">
        <v>4444</v>
      </c>
      <c r="BC125" s="164" t="s">
        <v>4497</v>
      </c>
      <c r="BD125" s="164" t="s">
        <v>6250</v>
      </c>
      <c r="BE125" s="164">
        <v>4</v>
      </c>
      <c r="BF125" s="164">
        <v>6</v>
      </c>
      <c r="BG125" s="203" t="s">
        <v>5830</v>
      </c>
      <c r="BH125" s="204" t="s">
        <v>5830</v>
      </c>
      <c r="BI125" s="204" t="s">
        <v>5830</v>
      </c>
      <c r="BJ125" s="204" t="s">
        <v>5830</v>
      </c>
      <c r="BK125" s="204" t="s">
        <v>5830</v>
      </c>
      <c r="BL125" s="204" t="s">
        <v>5830</v>
      </c>
      <c r="BM125" s="204" t="s">
        <v>5830</v>
      </c>
      <c r="BN125" s="204" t="s">
        <v>5830</v>
      </c>
      <c r="BO125" s="203" t="s">
        <v>5830</v>
      </c>
      <c r="BP125" s="204" t="s">
        <v>5830</v>
      </c>
      <c r="BQ125" s="204" t="s">
        <v>5830</v>
      </c>
      <c r="BR125" s="204" t="s">
        <v>5830</v>
      </c>
      <c r="BS125" s="204" t="s">
        <v>5830</v>
      </c>
      <c r="BT125" s="204" t="s">
        <v>5830</v>
      </c>
      <c r="BU125" s="219" t="s">
        <v>5830</v>
      </c>
      <c r="BV125" s="204" t="s">
        <v>5830</v>
      </c>
      <c r="BW125" s="204" t="s">
        <v>5830</v>
      </c>
      <c r="BX125" s="204" t="s">
        <v>5830</v>
      </c>
      <c r="BY125" s="204" t="s">
        <v>5830</v>
      </c>
      <c r="BZ125" s="204" t="s">
        <v>5830</v>
      </c>
      <c r="CA125" s="219" t="s">
        <v>5830</v>
      </c>
      <c r="CB125" s="32" t="s">
        <v>4478</v>
      </c>
      <c r="CC125" s="47">
        <v>235</v>
      </c>
      <c r="CD125" s="32">
        <v>300</v>
      </c>
      <c r="CE125" s="47">
        <v>360</v>
      </c>
      <c r="CF125" s="32">
        <v>450</v>
      </c>
      <c r="CG125" s="67">
        <v>200000</v>
      </c>
      <c r="CH125" s="108" t="s">
        <v>4478</v>
      </c>
      <c r="CI125" s="47">
        <v>235</v>
      </c>
      <c r="CJ125" s="32">
        <v>300</v>
      </c>
      <c r="CK125" s="60">
        <v>360</v>
      </c>
      <c r="CL125" s="32">
        <v>450</v>
      </c>
      <c r="CM125" s="67">
        <v>200000</v>
      </c>
      <c r="CN125" s="32" t="s">
        <v>4478</v>
      </c>
      <c r="CO125" s="47">
        <v>235</v>
      </c>
      <c r="CP125" s="164">
        <v>300</v>
      </c>
      <c r="CQ125" s="60">
        <v>360</v>
      </c>
      <c r="CR125" s="32">
        <v>450</v>
      </c>
      <c r="CS125" s="61">
        <v>200000</v>
      </c>
      <c r="CT125" s="208" t="s">
        <v>5830</v>
      </c>
      <c r="CU125" s="209" t="s">
        <v>5830</v>
      </c>
      <c r="CV125" s="209" t="s">
        <v>5830</v>
      </c>
      <c r="CW125" s="210" t="s">
        <v>5830</v>
      </c>
      <c r="CX125" s="208" t="s">
        <v>5830</v>
      </c>
      <c r="CY125" s="209" t="s">
        <v>5830</v>
      </c>
      <c r="CZ125" s="210" t="s">
        <v>5830</v>
      </c>
      <c r="DA125" s="284" t="s">
        <v>5830</v>
      </c>
      <c r="DB125" s="164">
        <v>8.8000000000000007</v>
      </c>
      <c r="DC125" s="164">
        <v>640</v>
      </c>
      <c r="DD125" s="32">
        <v>730</v>
      </c>
      <c r="DE125" s="164">
        <v>800</v>
      </c>
      <c r="DF125" s="32">
        <v>940</v>
      </c>
      <c r="DG125" s="61">
        <v>200000</v>
      </c>
      <c r="DH125" s="29" t="s">
        <v>15</v>
      </c>
      <c r="DI125" s="32" t="s">
        <v>4464</v>
      </c>
      <c r="DJ125" s="295" t="s">
        <v>4598</v>
      </c>
    </row>
    <row r="126" spans="1:114">
      <c r="A126" s="18">
        <v>121</v>
      </c>
      <c r="B126" s="314"/>
      <c r="C126" s="314"/>
      <c r="D126" s="323"/>
      <c r="E126" s="325"/>
      <c r="F126" s="314"/>
      <c r="G126" s="310"/>
      <c r="H126" s="314"/>
      <c r="I126" s="453" t="s">
        <v>4512</v>
      </c>
      <c r="J126" s="304" t="s">
        <v>4383</v>
      </c>
      <c r="K126" s="164" t="s">
        <v>5830</v>
      </c>
      <c r="L126" s="304" t="s">
        <v>4541</v>
      </c>
      <c r="M126" s="164" t="s">
        <v>4734</v>
      </c>
      <c r="N126" s="18" t="s">
        <v>4539</v>
      </c>
      <c r="O126" s="164" t="s">
        <v>4444</v>
      </c>
      <c r="P126" s="164" t="s">
        <v>4444</v>
      </c>
      <c r="Q126" s="164" t="s">
        <v>6209</v>
      </c>
      <c r="R126" s="164">
        <v>12</v>
      </c>
      <c r="S126" s="164" t="s">
        <v>4444</v>
      </c>
      <c r="T126" s="164" t="s">
        <v>5830</v>
      </c>
      <c r="U126" s="164" t="s">
        <v>4591</v>
      </c>
      <c r="V126" s="18">
        <v>10</v>
      </c>
      <c r="W126" s="232">
        <v>0</v>
      </c>
      <c r="X126" s="143">
        <v>0</v>
      </c>
      <c r="Y126" s="304" t="s">
        <v>4344</v>
      </c>
      <c r="Z126" s="21">
        <f>INDEX('[2]Cross-Section Database'!$C$2:$V$2928,MATCH(Y126,'[2]Cross-Section Database'!$B$2:$B$2928,0),3)</f>
        <v>215.8</v>
      </c>
      <c r="AA126" s="21">
        <f>INDEX('[2]Cross-Section Database'!$C$2:$V$2928,MATCH(Y126,'[2]Cross-Section Database'!$B$2:$B$2928,0),4)</f>
        <v>206.4</v>
      </c>
      <c r="AB126" s="21">
        <f>INDEX('[2]Cross-Section Database'!$C$2:$V$2928,MATCH(Y126,'[2]Cross-Section Database'!$B$2:$B$2928,0),6)</f>
        <v>17.3</v>
      </c>
      <c r="AC126" s="21">
        <f>INDEX('[2]Cross-Section Database'!$C$2:$V$2928,MATCH(Y126,'[2]Cross-Section Database'!$B$2:$B$2928,0),5)</f>
        <v>10</v>
      </c>
      <c r="AD126" s="33">
        <v>660</v>
      </c>
      <c r="AE126" s="304" t="s">
        <v>4210</v>
      </c>
      <c r="AF126" s="21">
        <f>INDEX('[2]Cross-Section Database'!$C$2:$V$2928,MATCH(AE126,'[2]Cross-Section Database'!$B$2:$B$2928,0),3)</f>
        <v>259.60000000000002</v>
      </c>
      <c r="AG126" s="21">
        <f>INDEX('[2]Cross-Section Database'!$C$2:$V$2928,MATCH(AE126,'[2]Cross-Section Database'!$B$2:$B$2928,0),4)</f>
        <v>147.30000000000001</v>
      </c>
      <c r="AH126" s="21">
        <f>INDEX('[2]Cross-Section Database'!$C$2:$V$2928,MATCH(AE126,'[2]Cross-Section Database'!$B$2:$B$2928,0),6)</f>
        <v>12.7</v>
      </c>
      <c r="AI126" s="21">
        <f>INDEX('[2]Cross-Section Database'!$C$2:$V$2928,MATCH(AE126,'[2]Cross-Section Database'!$B$2:$B$2928,0),5)</f>
        <v>7.2</v>
      </c>
      <c r="AJ126" s="254">
        <v>1350</v>
      </c>
      <c r="AK126" s="21">
        <f>INDEX('[2]Cross-Section Database'!$C$2:$V$3928,MATCH(AE126,'[2]Cross-Section Database'!$B$2:$B$3928,0),11)</f>
        <v>65440000</v>
      </c>
      <c r="AL126" s="24">
        <f>INDEX('[2]Cross-Section Database'!$C$2:$V$3928,MATCH(AE126,'[2]Cross-Section Database'!$B$2:$B$3928,0),12)</f>
        <v>566300</v>
      </c>
      <c r="AM126" s="21">
        <v>15</v>
      </c>
      <c r="AN126" s="21">
        <v>170</v>
      </c>
      <c r="AO126" s="21">
        <v>290</v>
      </c>
      <c r="AP126" s="21">
        <f t="shared" si="31"/>
        <v>15.399999999999977</v>
      </c>
      <c r="AQ126" s="21">
        <v>15</v>
      </c>
      <c r="AR126" s="304" t="s">
        <v>5845</v>
      </c>
      <c r="AS126" s="60" t="s">
        <v>6174</v>
      </c>
      <c r="AT126" s="164">
        <v>100</v>
      </c>
      <c r="AU126" s="164">
        <v>20</v>
      </c>
      <c r="AV126" s="164">
        <f t="shared" si="30"/>
        <v>245</v>
      </c>
      <c r="AW126" s="21">
        <v>95</v>
      </c>
      <c r="AX126" s="21">
        <v>95</v>
      </c>
      <c r="AY126" s="21">
        <v>60</v>
      </c>
      <c r="AZ126" s="21">
        <v>100</v>
      </c>
      <c r="BA126" s="21">
        <v>65</v>
      </c>
      <c r="BB126" s="15" t="s">
        <v>4444</v>
      </c>
      <c r="BC126" s="164" t="s">
        <v>4497</v>
      </c>
      <c r="BD126" s="164" t="s">
        <v>6250</v>
      </c>
      <c r="BE126" s="164">
        <v>4</v>
      </c>
      <c r="BF126" s="164">
        <v>6</v>
      </c>
      <c r="BG126" s="203" t="s">
        <v>5830</v>
      </c>
      <c r="BH126" s="204" t="s">
        <v>5830</v>
      </c>
      <c r="BI126" s="204" t="s">
        <v>5830</v>
      </c>
      <c r="BJ126" s="204" t="s">
        <v>5830</v>
      </c>
      <c r="BK126" s="204" t="s">
        <v>5830</v>
      </c>
      <c r="BL126" s="204" t="s">
        <v>5830</v>
      </c>
      <c r="BM126" s="204" t="s">
        <v>5830</v>
      </c>
      <c r="BN126" s="204" t="s">
        <v>5830</v>
      </c>
      <c r="BO126" s="203" t="s">
        <v>5830</v>
      </c>
      <c r="BP126" s="204" t="s">
        <v>5830</v>
      </c>
      <c r="BQ126" s="204" t="s">
        <v>5830</v>
      </c>
      <c r="BR126" s="204" t="s">
        <v>5830</v>
      </c>
      <c r="BS126" s="204" t="s">
        <v>5830</v>
      </c>
      <c r="BT126" s="204" t="s">
        <v>5830</v>
      </c>
      <c r="BU126" s="219" t="s">
        <v>5830</v>
      </c>
      <c r="BV126" s="204" t="s">
        <v>5830</v>
      </c>
      <c r="BW126" s="204" t="s">
        <v>5830</v>
      </c>
      <c r="BX126" s="204" t="s">
        <v>5830</v>
      </c>
      <c r="BY126" s="204" t="s">
        <v>5830</v>
      </c>
      <c r="BZ126" s="204" t="s">
        <v>5830</v>
      </c>
      <c r="CA126" s="219" t="s">
        <v>5830</v>
      </c>
      <c r="CB126" s="32" t="s">
        <v>4478</v>
      </c>
      <c r="CC126" s="47">
        <v>235</v>
      </c>
      <c r="CD126" s="32">
        <v>300</v>
      </c>
      <c r="CE126" s="47">
        <v>360</v>
      </c>
      <c r="CF126" s="32">
        <v>450</v>
      </c>
      <c r="CG126" s="67">
        <v>200000</v>
      </c>
      <c r="CH126" s="108" t="s">
        <v>4478</v>
      </c>
      <c r="CI126" s="47">
        <v>235</v>
      </c>
      <c r="CJ126" s="32">
        <v>300</v>
      </c>
      <c r="CK126" s="60">
        <v>360</v>
      </c>
      <c r="CL126" s="32">
        <v>450</v>
      </c>
      <c r="CM126" s="67">
        <v>200000</v>
      </c>
      <c r="CN126" s="32" t="s">
        <v>4478</v>
      </c>
      <c r="CO126" s="47">
        <v>235</v>
      </c>
      <c r="CP126" s="164">
        <v>300</v>
      </c>
      <c r="CQ126" s="60">
        <v>360</v>
      </c>
      <c r="CR126" s="32">
        <v>450</v>
      </c>
      <c r="CS126" s="61">
        <v>200000</v>
      </c>
      <c r="CT126" s="208" t="s">
        <v>5830</v>
      </c>
      <c r="CU126" s="209" t="s">
        <v>5830</v>
      </c>
      <c r="CV126" s="209" t="s">
        <v>5830</v>
      </c>
      <c r="CW126" s="210" t="s">
        <v>5830</v>
      </c>
      <c r="CX126" s="208" t="s">
        <v>5830</v>
      </c>
      <c r="CY126" s="209" t="s">
        <v>5830</v>
      </c>
      <c r="CZ126" s="210" t="s">
        <v>5830</v>
      </c>
      <c r="DA126" s="284" t="s">
        <v>5830</v>
      </c>
      <c r="DB126" s="164">
        <v>8.8000000000000007</v>
      </c>
      <c r="DC126" s="164">
        <v>640</v>
      </c>
      <c r="DD126" s="32">
        <v>730</v>
      </c>
      <c r="DE126" s="164">
        <v>800</v>
      </c>
      <c r="DF126" s="32">
        <v>940</v>
      </c>
      <c r="DG126" s="61">
        <v>200000</v>
      </c>
      <c r="DH126" s="29" t="s">
        <v>15</v>
      </c>
      <c r="DI126" s="32" t="s">
        <v>4464</v>
      </c>
      <c r="DJ126" s="295" t="s">
        <v>4598</v>
      </c>
    </row>
    <row r="127" spans="1:114" ht="16.2" thickBot="1">
      <c r="A127" s="14">
        <v>122</v>
      </c>
      <c r="B127" s="314"/>
      <c r="C127" s="314"/>
      <c r="D127" s="323"/>
      <c r="E127" s="325"/>
      <c r="F127" s="314"/>
      <c r="G127" s="310"/>
      <c r="H127" s="314"/>
      <c r="I127" s="247" t="s">
        <v>4513</v>
      </c>
      <c r="J127" s="144" t="s">
        <v>4383</v>
      </c>
      <c r="K127" s="165" t="s">
        <v>5830</v>
      </c>
      <c r="L127" s="144" t="s">
        <v>4541</v>
      </c>
      <c r="M127" s="165" t="s">
        <v>4734</v>
      </c>
      <c r="N127" s="14" t="s">
        <v>4539</v>
      </c>
      <c r="O127" s="165" t="s">
        <v>4444</v>
      </c>
      <c r="P127" s="165" t="s">
        <v>4444</v>
      </c>
      <c r="Q127" s="165" t="s">
        <v>6209</v>
      </c>
      <c r="R127" s="165">
        <v>12</v>
      </c>
      <c r="S127" s="165" t="s">
        <v>4444</v>
      </c>
      <c r="T127" s="165" t="s">
        <v>5830</v>
      </c>
      <c r="U127" s="165" t="s">
        <v>4591</v>
      </c>
      <c r="V127" s="14">
        <v>10</v>
      </c>
      <c r="W127" s="234">
        <v>0</v>
      </c>
      <c r="X127" s="157">
        <v>0</v>
      </c>
      <c r="Y127" s="144" t="s">
        <v>4344</v>
      </c>
      <c r="Z127" s="23">
        <f>INDEX('[2]Cross-Section Database'!$C$2:$V$2928,MATCH(Y127,'[2]Cross-Section Database'!$B$2:$B$2928,0),3)</f>
        <v>215.8</v>
      </c>
      <c r="AA127" s="23">
        <f>INDEX('[2]Cross-Section Database'!$C$2:$V$2928,MATCH(Y127,'[2]Cross-Section Database'!$B$2:$B$2928,0),4)</f>
        <v>206.4</v>
      </c>
      <c r="AB127" s="23">
        <f>INDEX('[2]Cross-Section Database'!$C$2:$V$2928,MATCH(Y127,'[2]Cross-Section Database'!$B$2:$B$2928,0),6)</f>
        <v>17.3</v>
      </c>
      <c r="AC127" s="23">
        <f>INDEX('[2]Cross-Section Database'!$C$2:$V$2928,MATCH(Y127,'[2]Cross-Section Database'!$B$2:$B$2928,0),5)</f>
        <v>10</v>
      </c>
      <c r="AD127" s="35">
        <v>660</v>
      </c>
      <c r="AE127" s="144" t="s">
        <v>4210</v>
      </c>
      <c r="AF127" s="23">
        <f>INDEX('[2]Cross-Section Database'!$C$2:$V$2928,MATCH(AE127,'[2]Cross-Section Database'!$B$2:$B$2928,0),3)</f>
        <v>259.60000000000002</v>
      </c>
      <c r="AG127" s="23">
        <f>INDEX('[2]Cross-Section Database'!$C$2:$V$2928,MATCH(AE127,'[2]Cross-Section Database'!$B$2:$B$2928,0),4)</f>
        <v>147.30000000000001</v>
      </c>
      <c r="AH127" s="23">
        <f>INDEX('[2]Cross-Section Database'!$C$2:$V$2928,MATCH(AE127,'[2]Cross-Section Database'!$B$2:$B$2928,0),6)</f>
        <v>12.7</v>
      </c>
      <c r="AI127" s="23">
        <f>INDEX('[2]Cross-Section Database'!$C$2:$V$2928,MATCH(AE127,'[2]Cross-Section Database'!$B$2:$B$2928,0),5)</f>
        <v>7.2</v>
      </c>
      <c r="AJ127" s="255">
        <v>1350</v>
      </c>
      <c r="AK127" s="23">
        <f>INDEX('[2]Cross-Section Database'!$C$2:$V$3928,MATCH(AE127,'[2]Cross-Section Database'!$B$2:$B$3928,0),11)</f>
        <v>65440000</v>
      </c>
      <c r="AL127" s="25">
        <f>INDEX('[2]Cross-Section Database'!$C$2:$V$3928,MATCH(AE127,'[2]Cross-Section Database'!$B$2:$B$3928,0),12)</f>
        <v>566300</v>
      </c>
      <c r="AM127" s="23">
        <v>20</v>
      </c>
      <c r="AN127" s="23">
        <v>170</v>
      </c>
      <c r="AO127" s="23">
        <v>290</v>
      </c>
      <c r="AP127" s="23">
        <f t="shared" si="31"/>
        <v>15.399999999999977</v>
      </c>
      <c r="AQ127" s="23">
        <v>15</v>
      </c>
      <c r="AR127" s="144" t="s">
        <v>5845</v>
      </c>
      <c r="AS127" s="87" t="s">
        <v>6174</v>
      </c>
      <c r="AT127" s="165">
        <v>100</v>
      </c>
      <c r="AU127" s="165">
        <v>20</v>
      </c>
      <c r="AV127" s="165">
        <f t="shared" si="30"/>
        <v>245</v>
      </c>
      <c r="AW127" s="23">
        <v>95</v>
      </c>
      <c r="AX127" s="23">
        <v>95</v>
      </c>
      <c r="AY127" s="23">
        <v>60</v>
      </c>
      <c r="AZ127" s="23">
        <v>100</v>
      </c>
      <c r="BA127" s="23">
        <v>65</v>
      </c>
      <c r="BB127" s="23" t="s">
        <v>4444</v>
      </c>
      <c r="BC127" s="23" t="s">
        <v>4497</v>
      </c>
      <c r="BD127" s="165" t="s">
        <v>6250</v>
      </c>
      <c r="BE127" s="165">
        <v>4</v>
      </c>
      <c r="BF127" s="165">
        <v>6</v>
      </c>
      <c r="BG127" s="198" t="s">
        <v>5830</v>
      </c>
      <c r="BH127" s="199" t="s">
        <v>5830</v>
      </c>
      <c r="BI127" s="199" t="s">
        <v>5830</v>
      </c>
      <c r="BJ127" s="199" t="s">
        <v>5830</v>
      </c>
      <c r="BK127" s="199" t="s">
        <v>5830</v>
      </c>
      <c r="BL127" s="199" t="s">
        <v>5830</v>
      </c>
      <c r="BM127" s="199" t="s">
        <v>5830</v>
      </c>
      <c r="BN127" s="199" t="s">
        <v>5830</v>
      </c>
      <c r="BO127" s="198" t="s">
        <v>5830</v>
      </c>
      <c r="BP127" s="199" t="s">
        <v>5830</v>
      </c>
      <c r="BQ127" s="199" t="s">
        <v>5830</v>
      </c>
      <c r="BR127" s="199" t="s">
        <v>5830</v>
      </c>
      <c r="BS127" s="199" t="s">
        <v>5830</v>
      </c>
      <c r="BT127" s="199" t="s">
        <v>5830</v>
      </c>
      <c r="BU127" s="221" t="s">
        <v>5830</v>
      </c>
      <c r="BV127" s="199" t="s">
        <v>5830</v>
      </c>
      <c r="BW127" s="199" t="s">
        <v>5830</v>
      </c>
      <c r="BX127" s="199" t="s">
        <v>5830</v>
      </c>
      <c r="BY127" s="199" t="s">
        <v>5830</v>
      </c>
      <c r="BZ127" s="199" t="s">
        <v>5830</v>
      </c>
      <c r="CA127" s="221" t="s">
        <v>5830</v>
      </c>
      <c r="CB127" s="34" t="s">
        <v>4478</v>
      </c>
      <c r="CC127" s="85">
        <v>235</v>
      </c>
      <c r="CD127" s="34">
        <v>300</v>
      </c>
      <c r="CE127" s="85">
        <v>360</v>
      </c>
      <c r="CF127" s="34">
        <v>450</v>
      </c>
      <c r="CG127" s="70">
        <v>200000</v>
      </c>
      <c r="CH127" s="133" t="s">
        <v>4478</v>
      </c>
      <c r="CI127" s="85">
        <v>235</v>
      </c>
      <c r="CJ127" s="34">
        <v>300</v>
      </c>
      <c r="CK127" s="87">
        <v>360</v>
      </c>
      <c r="CL127" s="34">
        <v>450</v>
      </c>
      <c r="CM127" s="70">
        <v>200000</v>
      </c>
      <c r="CN127" s="34" t="s">
        <v>4478</v>
      </c>
      <c r="CO127" s="85">
        <v>235</v>
      </c>
      <c r="CP127" s="165">
        <v>300</v>
      </c>
      <c r="CQ127" s="87">
        <v>360</v>
      </c>
      <c r="CR127" s="34">
        <v>450</v>
      </c>
      <c r="CS127" s="77">
        <v>200000</v>
      </c>
      <c r="CT127" s="211" t="s">
        <v>5830</v>
      </c>
      <c r="CU127" s="212" t="s">
        <v>5830</v>
      </c>
      <c r="CV127" s="212" t="s">
        <v>5830</v>
      </c>
      <c r="CW127" s="213" t="s">
        <v>5830</v>
      </c>
      <c r="CX127" s="211" t="s">
        <v>5830</v>
      </c>
      <c r="CY127" s="212" t="s">
        <v>5830</v>
      </c>
      <c r="CZ127" s="213" t="s">
        <v>5830</v>
      </c>
      <c r="DA127" s="285" t="s">
        <v>5830</v>
      </c>
      <c r="DB127" s="165">
        <v>8.8000000000000007</v>
      </c>
      <c r="DC127" s="165">
        <v>640</v>
      </c>
      <c r="DD127" s="34">
        <v>730</v>
      </c>
      <c r="DE127" s="165">
        <v>800</v>
      </c>
      <c r="DF127" s="34">
        <v>940</v>
      </c>
      <c r="DG127" s="77">
        <v>200000</v>
      </c>
      <c r="DH127" s="27" t="s">
        <v>15</v>
      </c>
      <c r="DI127" s="34" t="s">
        <v>4464</v>
      </c>
      <c r="DJ127" s="296" t="s">
        <v>4598</v>
      </c>
    </row>
    <row r="128" spans="1:114" ht="15.6" customHeight="1">
      <c r="A128" s="18">
        <v>123</v>
      </c>
      <c r="B128" s="345">
        <v>15</v>
      </c>
      <c r="C128" s="345">
        <v>1987</v>
      </c>
      <c r="D128" s="322" t="s">
        <v>4703</v>
      </c>
      <c r="E128" s="324" t="s">
        <v>4897</v>
      </c>
      <c r="F128" s="434">
        <v>3</v>
      </c>
      <c r="G128" s="311" t="s">
        <v>5947</v>
      </c>
      <c r="H128" s="311" t="s">
        <v>5940</v>
      </c>
      <c r="I128" s="453" t="s">
        <v>4453</v>
      </c>
      <c r="J128" s="303" t="s">
        <v>4383</v>
      </c>
      <c r="K128" s="164" t="s">
        <v>5830</v>
      </c>
      <c r="L128" s="304" t="s">
        <v>4540</v>
      </c>
      <c r="M128" s="164" t="s">
        <v>4734</v>
      </c>
      <c r="N128" s="18" t="s">
        <v>4538</v>
      </c>
      <c r="O128" s="164" t="s">
        <v>4388</v>
      </c>
      <c r="P128" s="164" t="s">
        <v>4444</v>
      </c>
      <c r="Q128" s="164" t="s">
        <v>4388</v>
      </c>
      <c r="R128" s="164" t="s">
        <v>5830</v>
      </c>
      <c r="S128" s="164" t="s">
        <v>4444</v>
      </c>
      <c r="T128" s="164" t="s">
        <v>5830</v>
      </c>
      <c r="U128" s="164" t="s">
        <v>6089</v>
      </c>
      <c r="V128" s="18">
        <v>4</v>
      </c>
      <c r="W128" s="232">
        <v>0</v>
      </c>
      <c r="X128" s="18">
        <v>0</v>
      </c>
      <c r="Y128" s="160" t="s">
        <v>4336</v>
      </c>
      <c r="Z128" s="21">
        <f>INDEX('[2]Cross-Section Database'!$C$2:$V$2928,MATCH(Y128,'[2]Cross-Section Database'!$B$2:$B$2928,0),3)</f>
        <v>152.4</v>
      </c>
      <c r="AA128" s="21">
        <f>INDEX('[2]Cross-Section Database'!$C$2:$V$2928,MATCH(Y128,'[2]Cross-Section Database'!$B$2:$B$2928,0),4)</f>
        <v>152.19999999999999</v>
      </c>
      <c r="AB128" s="21">
        <f>INDEX('[2]Cross-Section Database'!$C$2:$V$2928,MATCH(Y128,'[2]Cross-Section Database'!$B$2:$B$2928,0),6)</f>
        <v>6.8</v>
      </c>
      <c r="AC128" s="21">
        <f>INDEX('[2]Cross-Section Database'!$C$2:$V$2928,MATCH(Y128,'[2]Cross-Section Database'!$B$2:$B$2928,0),5)</f>
        <v>5.8</v>
      </c>
      <c r="AD128" s="38">
        <v>800</v>
      </c>
      <c r="AE128" s="160" t="s">
        <v>4205</v>
      </c>
      <c r="AF128" s="21">
        <f>INDEX('[2]Cross-Section Database'!$C$2:$V$2928,MATCH(AE128,'[2]Cross-Section Database'!$B$2:$B$2928,0),3)</f>
        <v>254</v>
      </c>
      <c r="AG128" s="21">
        <f>INDEX('[2]Cross-Section Database'!$C$2:$V$2928,MATCH(AE128,'[2]Cross-Section Database'!$B$2:$B$2928,0),4)</f>
        <v>101.6</v>
      </c>
      <c r="AH128" s="21">
        <f>INDEX('[2]Cross-Section Database'!$C$2:$V$2928,MATCH(AE128,'[2]Cross-Section Database'!$B$2:$B$2928,0),6)</f>
        <v>6.8</v>
      </c>
      <c r="AI128" s="21">
        <f>INDEX('[2]Cross-Section Database'!$C$2:$V$2928,MATCH(AE128,'[2]Cross-Section Database'!$B$2:$B$2928,0),5)</f>
        <v>5.7</v>
      </c>
      <c r="AJ128" s="21">
        <v>923.8</v>
      </c>
      <c r="AK128" s="21">
        <f>INDEX('[2]Cross-Section Database'!$C$2:$V$3928,MATCH(AE128,'[2]Cross-Section Database'!$B$2:$B$3928,0),11)</f>
        <v>28410000</v>
      </c>
      <c r="AL128" s="24">
        <f>INDEX('[2]Cross-Section Database'!$C$2:$V$3928,MATCH(AE128,'[2]Cross-Section Database'!$B$2:$B$3928,0),12)</f>
        <v>259000</v>
      </c>
      <c r="AM128" s="21">
        <v>12</v>
      </c>
      <c r="AN128" s="21">
        <v>125</v>
      </c>
      <c r="AO128" s="21">
        <v>265</v>
      </c>
      <c r="AP128" s="21">
        <f t="shared" si="31"/>
        <v>5.5</v>
      </c>
      <c r="AQ128" s="21">
        <f>(AO128-AF128)/2</f>
        <v>5.5</v>
      </c>
      <c r="AR128" s="304" t="s">
        <v>5845</v>
      </c>
      <c r="AS128" s="10" t="s">
        <v>4532</v>
      </c>
      <c r="AT128" s="164">
        <v>160</v>
      </c>
      <c r="AU128" s="164">
        <v>16</v>
      </c>
      <c r="AV128" s="164">
        <f t="shared" si="30"/>
        <v>157</v>
      </c>
      <c r="AW128" s="21">
        <f>55-AQ128-AH128/2</f>
        <v>46.1</v>
      </c>
      <c r="AX128" s="21">
        <f>AW128</f>
        <v>46.1</v>
      </c>
      <c r="AY128" s="21">
        <v>50</v>
      </c>
      <c r="AZ128" s="21">
        <v>76</v>
      </c>
      <c r="BA128" s="21">
        <f>AO128-AW128-AX128-AY128</f>
        <v>122.80000000000001</v>
      </c>
      <c r="BB128" s="21" t="s">
        <v>4388</v>
      </c>
      <c r="BC128" s="21" t="s">
        <v>4497</v>
      </c>
      <c r="BD128" s="164" t="s">
        <v>6250</v>
      </c>
      <c r="BE128" s="164">
        <v>4</v>
      </c>
      <c r="BF128" s="10">
        <v>6</v>
      </c>
      <c r="BG128" s="203" t="s">
        <v>5830</v>
      </c>
      <c r="BH128" s="204" t="s">
        <v>5830</v>
      </c>
      <c r="BI128" s="204" t="s">
        <v>5830</v>
      </c>
      <c r="BJ128" s="204" t="s">
        <v>5830</v>
      </c>
      <c r="BK128" s="204" t="s">
        <v>5830</v>
      </c>
      <c r="BL128" s="204" t="s">
        <v>5830</v>
      </c>
      <c r="BM128" s="204" t="s">
        <v>5830</v>
      </c>
      <c r="BN128" s="204" t="s">
        <v>5830</v>
      </c>
      <c r="BO128" s="203" t="s">
        <v>5830</v>
      </c>
      <c r="BP128" s="204" t="s">
        <v>5830</v>
      </c>
      <c r="BQ128" s="204" t="s">
        <v>5830</v>
      </c>
      <c r="BR128" s="204" t="s">
        <v>5830</v>
      </c>
      <c r="BS128" s="204" t="s">
        <v>5830</v>
      </c>
      <c r="BT128" s="204" t="s">
        <v>5830</v>
      </c>
      <c r="BU128" s="219" t="s">
        <v>5830</v>
      </c>
      <c r="BV128" s="204" t="s">
        <v>5830</v>
      </c>
      <c r="BW128" s="204" t="s">
        <v>5830</v>
      </c>
      <c r="BX128" s="204" t="s">
        <v>5830</v>
      </c>
      <c r="BY128" s="204" t="s">
        <v>5830</v>
      </c>
      <c r="BZ128" s="204" t="s">
        <v>5830</v>
      </c>
      <c r="CA128" s="219" t="s">
        <v>5830</v>
      </c>
      <c r="CB128" s="164" t="s">
        <v>4389</v>
      </c>
      <c r="CC128" s="60">
        <v>275</v>
      </c>
      <c r="CD128" s="60">
        <v>276</v>
      </c>
      <c r="CE128" s="60">
        <v>430</v>
      </c>
      <c r="CF128" s="71">
        <f>CE128/CC128*CD128</f>
        <v>431.56363636363636</v>
      </c>
      <c r="CG128" s="67">
        <v>200000</v>
      </c>
      <c r="CH128" s="164" t="s">
        <v>4389</v>
      </c>
      <c r="CI128" s="60">
        <v>275</v>
      </c>
      <c r="CJ128" s="47">
        <v>287.3</v>
      </c>
      <c r="CK128" s="60">
        <v>430</v>
      </c>
      <c r="CL128" s="71">
        <f>CK128*1.1</f>
        <v>473.00000000000006</v>
      </c>
      <c r="CM128" s="67">
        <v>200000</v>
      </c>
      <c r="CN128" s="164" t="s">
        <v>4389</v>
      </c>
      <c r="CO128" s="60">
        <v>275</v>
      </c>
      <c r="CP128" s="47">
        <v>290.39999999999998</v>
      </c>
      <c r="CQ128" s="60">
        <v>430</v>
      </c>
      <c r="CR128" s="71">
        <f>CQ128/CO128*CP128</f>
        <v>454.08</v>
      </c>
      <c r="CS128" s="61">
        <v>200000</v>
      </c>
      <c r="CT128" s="208" t="s">
        <v>5830</v>
      </c>
      <c r="CU128" s="209" t="s">
        <v>5830</v>
      </c>
      <c r="CV128" s="209" t="s">
        <v>5830</v>
      </c>
      <c r="CW128" s="210" t="s">
        <v>5830</v>
      </c>
      <c r="CX128" s="208" t="s">
        <v>5830</v>
      </c>
      <c r="CY128" s="209" t="s">
        <v>5830</v>
      </c>
      <c r="CZ128" s="210" t="s">
        <v>5830</v>
      </c>
      <c r="DA128" s="284" t="s">
        <v>5830</v>
      </c>
      <c r="DB128" s="10">
        <v>4.5999999999999996</v>
      </c>
      <c r="DC128" s="10">
        <v>240</v>
      </c>
      <c r="DD128" s="32">
        <v>260</v>
      </c>
      <c r="DE128" s="10">
        <v>400</v>
      </c>
      <c r="DF128" s="32">
        <v>440</v>
      </c>
      <c r="DG128" s="61">
        <v>200000</v>
      </c>
      <c r="DH128" s="29" t="s">
        <v>4803</v>
      </c>
      <c r="DI128" s="163" t="s">
        <v>6094</v>
      </c>
      <c r="DJ128" s="294" t="s">
        <v>4598</v>
      </c>
    </row>
    <row r="129" spans="1:114">
      <c r="A129" s="18">
        <v>124</v>
      </c>
      <c r="B129" s="346"/>
      <c r="C129" s="346"/>
      <c r="D129" s="323"/>
      <c r="E129" s="325"/>
      <c r="F129" s="435"/>
      <c r="G129" s="319"/>
      <c r="H129" s="319"/>
      <c r="I129" s="453" t="s">
        <v>4454</v>
      </c>
      <c r="J129" s="304" t="s">
        <v>4383</v>
      </c>
      <c r="K129" s="164" t="s">
        <v>5830</v>
      </c>
      <c r="L129" s="304" t="s">
        <v>4540</v>
      </c>
      <c r="M129" s="164" t="s">
        <v>4734</v>
      </c>
      <c r="N129" s="18" t="s">
        <v>4538</v>
      </c>
      <c r="O129" s="164" t="s">
        <v>4388</v>
      </c>
      <c r="P129" s="164" t="s">
        <v>4444</v>
      </c>
      <c r="Q129" s="164" t="s">
        <v>4388</v>
      </c>
      <c r="R129" s="164" t="s">
        <v>5830</v>
      </c>
      <c r="S129" s="164" t="s">
        <v>4444</v>
      </c>
      <c r="T129" s="164" t="s">
        <v>5830</v>
      </c>
      <c r="U129" s="164" t="s">
        <v>6089</v>
      </c>
      <c r="V129" s="18">
        <v>4</v>
      </c>
      <c r="W129" s="232">
        <v>0</v>
      </c>
      <c r="X129" s="18">
        <v>0</v>
      </c>
      <c r="Y129" s="160" t="s">
        <v>4336</v>
      </c>
      <c r="Z129" s="21">
        <f>INDEX('[2]Cross-Section Database'!$C$2:$V$2928,MATCH(Y129,'[2]Cross-Section Database'!$B$2:$B$2928,0),3)</f>
        <v>152.4</v>
      </c>
      <c r="AA129" s="21">
        <f>INDEX('[2]Cross-Section Database'!$C$2:$V$2928,MATCH(Y129,'[2]Cross-Section Database'!$B$2:$B$2928,0),4)</f>
        <v>152.19999999999999</v>
      </c>
      <c r="AB129" s="21">
        <f>INDEX('[2]Cross-Section Database'!$C$2:$V$2928,MATCH(Y129,'[2]Cross-Section Database'!$B$2:$B$2928,0),6)</f>
        <v>6.8</v>
      </c>
      <c r="AC129" s="21">
        <f>INDEX('[2]Cross-Section Database'!$C$2:$V$2928,MATCH(Y129,'[2]Cross-Section Database'!$B$2:$B$2928,0),5)</f>
        <v>5.8</v>
      </c>
      <c r="AD129" s="38">
        <v>800</v>
      </c>
      <c r="AE129" s="160" t="s">
        <v>4205</v>
      </c>
      <c r="AF129" s="21">
        <f>INDEX('[2]Cross-Section Database'!$C$2:$V$2928,MATCH(AE129,'[2]Cross-Section Database'!$B$2:$B$2928,0),3)</f>
        <v>254</v>
      </c>
      <c r="AG129" s="21">
        <f>INDEX('[2]Cross-Section Database'!$C$2:$V$2928,MATCH(AE129,'[2]Cross-Section Database'!$B$2:$B$2928,0),4)</f>
        <v>101.6</v>
      </c>
      <c r="AH129" s="21">
        <f>INDEX('[2]Cross-Section Database'!$C$2:$V$2928,MATCH(AE129,'[2]Cross-Section Database'!$B$2:$B$2928,0),6)</f>
        <v>6.8</v>
      </c>
      <c r="AI129" s="21">
        <f>INDEX('[2]Cross-Section Database'!$C$2:$V$2928,MATCH(AE129,'[2]Cross-Section Database'!$B$2:$B$2928,0),5)</f>
        <v>5.7</v>
      </c>
      <c r="AJ129" s="21">
        <v>923.8</v>
      </c>
      <c r="AK129" s="21">
        <f>INDEX('[2]Cross-Section Database'!$C$2:$V$3928,MATCH(AE129,'[2]Cross-Section Database'!$B$2:$B$3928,0),11)</f>
        <v>28410000</v>
      </c>
      <c r="AL129" s="24">
        <f>INDEX('[2]Cross-Section Database'!$C$2:$V$3928,MATCH(AE129,'[2]Cross-Section Database'!$B$2:$B$3928,0),12)</f>
        <v>259000</v>
      </c>
      <c r="AM129" s="21">
        <v>12</v>
      </c>
      <c r="AN129" s="21">
        <v>125</v>
      </c>
      <c r="AO129" s="21">
        <v>265</v>
      </c>
      <c r="AP129" s="21">
        <f t="shared" si="31"/>
        <v>5.5</v>
      </c>
      <c r="AQ129" s="21">
        <f>(AO129-AF129)/2</f>
        <v>5.5</v>
      </c>
      <c r="AR129" s="304" t="s">
        <v>5845</v>
      </c>
      <c r="AS129" s="164" t="s">
        <v>4532</v>
      </c>
      <c r="AT129" s="164">
        <v>160</v>
      </c>
      <c r="AU129" s="164">
        <v>16</v>
      </c>
      <c r="AV129" s="164">
        <f t="shared" si="30"/>
        <v>157</v>
      </c>
      <c r="AW129" s="21">
        <f>55-AQ129-AH129/2</f>
        <v>46.1</v>
      </c>
      <c r="AX129" s="21">
        <f>AW129</f>
        <v>46.1</v>
      </c>
      <c r="AY129" s="21">
        <v>50</v>
      </c>
      <c r="AZ129" s="21">
        <v>76</v>
      </c>
      <c r="BA129" s="21">
        <f>AO129-AW129-AX129-AY129</f>
        <v>122.80000000000001</v>
      </c>
      <c r="BB129" s="21" t="s">
        <v>4388</v>
      </c>
      <c r="BC129" s="21" t="s">
        <v>4497</v>
      </c>
      <c r="BD129" s="164" t="s">
        <v>6250</v>
      </c>
      <c r="BE129" s="164">
        <v>4</v>
      </c>
      <c r="BF129" s="10">
        <v>6</v>
      </c>
      <c r="BG129" s="203" t="s">
        <v>5830</v>
      </c>
      <c r="BH129" s="204" t="s">
        <v>5830</v>
      </c>
      <c r="BI129" s="204" t="s">
        <v>5830</v>
      </c>
      <c r="BJ129" s="204" t="s">
        <v>5830</v>
      </c>
      <c r="BK129" s="204" t="s">
        <v>5830</v>
      </c>
      <c r="BL129" s="204" t="s">
        <v>5830</v>
      </c>
      <c r="BM129" s="204" t="s">
        <v>5830</v>
      </c>
      <c r="BN129" s="204" t="s">
        <v>5830</v>
      </c>
      <c r="BO129" s="203" t="s">
        <v>5830</v>
      </c>
      <c r="BP129" s="204" t="s">
        <v>5830</v>
      </c>
      <c r="BQ129" s="204" t="s">
        <v>5830</v>
      </c>
      <c r="BR129" s="204" t="s">
        <v>5830</v>
      </c>
      <c r="BS129" s="204" t="s">
        <v>5830</v>
      </c>
      <c r="BT129" s="204" t="s">
        <v>5830</v>
      </c>
      <c r="BU129" s="219" t="s">
        <v>5830</v>
      </c>
      <c r="BV129" s="204" t="s">
        <v>5830</v>
      </c>
      <c r="BW129" s="204" t="s">
        <v>5830</v>
      </c>
      <c r="BX129" s="204" t="s">
        <v>5830</v>
      </c>
      <c r="BY129" s="204" t="s">
        <v>5830</v>
      </c>
      <c r="BZ129" s="204" t="s">
        <v>5830</v>
      </c>
      <c r="CA129" s="219" t="s">
        <v>5830</v>
      </c>
      <c r="CB129" s="164" t="s">
        <v>4389</v>
      </c>
      <c r="CC129" s="60">
        <v>275</v>
      </c>
      <c r="CD129" s="60">
        <v>276</v>
      </c>
      <c r="CE129" s="60">
        <v>430</v>
      </c>
      <c r="CF129" s="71">
        <f>CE129/CC129*CD129</f>
        <v>431.56363636363636</v>
      </c>
      <c r="CG129" s="67">
        <v>200000</v>
      </c>
      <c r="CH129" s="164" t="s">
        <v>4389</v>
      </c>
      <c r="CI129" s="60">
        <v>275</v>
      </c>
      <c r="CJ129" s="47">
        <v>287.3</v>
      </c>
      <c r="CK129" s="60">
        <v>430</v>
      </c>
      <c r="CL129" s="71">
        <f>CK129*1.1</f>
        <v>473.00000000000006</v>
      </c>
      <c r="CM129" s="67">
        <v>200000</v>
      </c>
      <c r="CN129" s="164" t="s">
        <v>4389</v>
      </c>
      <c r="CO129" s="60">
        <v>275</v>
      </c>
      <c r="CP129" s="47">
        <v>290.39999999999998</v>
      </c>
      <c r="CQ129" s="60">
        <v>430</v>
      </c>
      <c r="CR129" s="71">
        <f>CQ129/CO129*CP129</f>
        <v>454.08</v>
      </c>
      <c r="CS129" s="61">
        <v>200000</v>
      </c>
      <c r="CT129" s="208" t="s">
        <v>5830</v>
      </c>
      <c r="CU129" s="209" t="s">
        <v>5830</v>
      </c>
      <c r="CV129" s="209" t="s">
        <v>5830</v>
      </c>
      <c r="CW129" s="210" t="s">
        <v>5830</v>
      </c>
      <c r="CX129" s="208" t="s">
        <v>5830</v>
      </c>
      <c r="CY129" s="209" t="s">
        <v>5830</v>
      </c>
      <c r="CZ129" s="210" t="s">
        <v>5830</v>
      </c>
      <c r="DA129" s="284" t="s">
        <v>5830</v>
      </c>
      <c r="DB129" s="10">
        <v>4.5999999999999996</v>
      </c>
      <c r="DC129" s="10">
        <v>240</v>
      </c>
      <c r="DD129" s="32">
        <v>260</v>
      </c>
      <c r="DE129" s="10">
        <v>400</v>
      </c>
      <c r="DF129" s="32">
        <v>440</v>
      </c>
      <c r="DG129" s="61">
        <v>200000</v>
      </c>
      <c r="DH129" s="29" t="s">
        <v>4792</v>
      </c>
      <c r="DI129" s="164" t="s">
        <v>6094</v>
      </c>
      <c r="DJ129" s="295" t="s">
        <v>4598</v>
      </c>
    </row>
    <row r="130" spans="1:114" ht="16.2" thickBot="1">
      <c r="A130" s="18">
        <v>125</v>
      </c>
      <c r="B130" s="347"/>
      <c r="C130" s="347"/>
      <c r="D130" s="343"/>
      <c r="E130" s="344"/>
      <c r="F130" s="436"/>
      <c r="G130" s="312"/>
      <c r="H130" s="312"/>
      <c r="I130" s="453" t="s">
        <v>4455</v>
      </c>
      <c r="J130" s="304" t="s">
        <v>4383</v>
      </c>
      <c r="K130" s="164" t="s">
        <v>5830</v>
      </c>
      <c r="L130" s="304" t="s">
        <v>4540</v>
      </c>
      <c r="M130" s="164" t="s">
        <v>4734</v>
      </c>
      <c r="N130" s="18" t="s">
        <v>4539</v>
      </c>
      <c r="O130" s="164" t="s">
        <v>4388</v>
      </c>
      <c r="P130" s="164" t="s">
        <v>4444</v>
      </c>
      <c r="Q130" s="164" t="s">
        <v>4388</v>
      </c>
      <c r="R130" s="164" t="s">
        <v>5830</v>
      </c>
      <c r="S130" s="164" t="s">
        <v>4444</v>
      </c>
      <c r="T130" s="164" t="s">
        <v>5830</v>
      </c>
      <c r="U130" s="164" t="s">
        <v>6089</v>
      </c>
      <c r="V130" s="18">
        <v>4</v>
      </c>
      <c r="W130" s="232">
        <v>0</v>
      </c>
      <c r="X130" s="18">
        <v>0</v>
      </c>
      <c r="Y130" s="160" t="s">
        <v>4336</v>
      </c>
      <c r="Z130" s="21">
        <f>INDEX('[2]Cross-Section Database'!$C$2:$V$2928,MATCH(Y130,'[2]Cross-Section Database'!$B$2:$B$2928,0),3)</f>
        <v>152.4</v>
      </c>
      <c r="AA130" s="21">
        <f>INDEX('[2]Cross-Section Database'!$C$2:$V$2928,MATCH(Y130,'[2]Cross-Section Database'!$B$2:$B$2928,0),4)</f>
        <v>152.19999999999999</v>
      </c>
      <c r="AB130" s="21">
        <f>INDEX('[2]Cross-Section Database'!$C$2:$V$2928,MATCH(Y130,'[2]Cross-Section Database'!$B$2:$B$2928,0),6)</f>
        <v>6.8</v>
      </c>
      <c r="AC130" s="21">
        <f>INDEX('[2]Cross-Section Database'!$C$2:$V$2928,MATCH(Y130,'[2]Cross-Section Database'!$B$2:$B$2928,0),5)</f>
        <v>5.8</v>
      </c>
      <c r="AD130" s="38">
        <v>800</v>
      </c>
      <c r="AE130" s="160" t="s">
        <v>4205</v>
      </c>
      <c r="AF130" s="21">
        <f>INDEX('[2]Cross-Section Database'!$C$2:$V$2928,MATCH(AE130,'[2]Cross-Section Database'!$B$2:$B$2928,0),3)</f>
        <v>254</v>
      </c>
      <c r="AG130" s="21">
        <f>INDEX('[2]Cross-Section Database'!$C$2:$V$2928,MATCH(AE130,'[2]Cross-Section Database'!$B$2:$B$2928,0),4)</f>
        <v>101.6</v>
      </c>
      <c r="AH130" s="21">
        <f>INDEX('[2]Cross-Section Database'!$C$2:$V$2928,MATCH(AE130,'[2]Cross-Section Database'!$B$2:$B$2928,0),6)</f>
        <v>6.8</v>
      </c>
      <c r="AI130" s="21">
        <f>INDEX('[2]Cross-Section Database'!$C$2:$V$2928,MATCH(AE130,'[2]Cross-Section Database'!$B$2:$B$2928,0),5)</f>
        <v>5.7</v>
      </c>
      <c r="AJ130" s="21">
        <v>923.8</v>
      </c>
      <c r="AK130" s="21">
        <f>INDEX('[2]Cross-Section Database'!$C$2:$V$3928,MATCH(AE130,'[2]Cross-Section Database'!$B$2:$B$3928,0),11)</f>
        <v>28410000</v>
      </c>
      <c r="AL130" s="24">
        <f>INDEX('[2]Cross-Section Database'!$C$2:$V$3928,MATCH(AE130,'[2]Cross-Section Database'!$B$2:$B$3928,0),12)</f>
        <v>259000</v>
      </c>
      <c r="AM130" s="21">
        <v>12</v>
      </c>
      <c r="AN130" s="21">
        <v>125</v>
      </c>
      <c r="AO130" s="21">
        <v>265</v>
      </c>
      <c r="AP130" s="21">
        <f t="shared" si="31"/>
        <v>5.5</v>
      </c>
      <c r="AQ130" s="21">
        <f>(AO130-AF130)/2</f>
        <v>5.5</v>
      </c>
      <c r="AR130" s="304" t="s">
        <v>5845</v>
      </c>
      <c r="AS130" s="164" t="s">
        <v>4532</v>
      </c>
      <c r="AT130" s="164">
        <v>160</v>
      </c>
      <c r="AU130" s="164">
        <v>16</v>
      </c>
      <c r="AV130" s="164">
        <f t="shared" si="30"/>
        <v>157</v>
      </c>
      <c r="AW130" s="21">
        <v>55</v>
      </c>
      <c r="AX130" s="21">
        <f>AW130</f>
        <v>55</v>
      </c>
      <c r="AY130" s="21">
        <v>50</v>
      </c>
      <c r="AZ130" s="21">
        <v>76</v>
      </c>
      <c r="BA130" s="21">
        <f>AO130-AW130-AX130-AY130</f>
        <v>105</v>
      </c>
      <c r="BB130" s="21" t="s">
        <v>4388</v>
      </c>
      <c r="BC130" s="21" t="s">
        <v>4497</v>
      </c>
      <c r="BD130" s="164" t="s">
        <v>6250</v>
      </c>
      <c r="BE130" s="164">
        <v>4</v>
      </c>
      <c r="BF130" s="10">
        <v>6</v>
      </c>
      <c r="BG130" s="203" t="s">
        <v>5830</v>
      </c>
      <c r="BH130" s="204" t="s">
        <v>5830</v>
      </c>
      <c r="BI130" s="204" t="s">
        <v>5830</v>
      </c>
      <c r="BJ130" s="204" t="s">
        <v>5830</v>
      </c>
      <c r="BK130" s="204" t="s">
        <v>5830</v>
      </c>
      <c r="BL130" s="204" t="s">
        <v>5830</v>
      </c>
      <c r="BM130" s="204" t="s">
        <v>5830</v>
      </c>
      <c r="BN130" s="204" t="s">
        <v>5830</v>
      </c>
      <c r="BO130" s="203" t="s">
        <v>5830</v>
      </c>
      <c r="BP130" s="204" t="s">
        <v>5830</v>
      </c>
      <c r="BQ130" s="204" t="s">
        <v>5830</v>
      </c>
      <c r="BR130" s="204" t="s">
        <v>5830</v>
      </c>
      <c r="BS130" s="204" t="s">
        <v>5830</v>
      </c>
      <c r="BT130" s="204" t="s">
        <v>5830</v>
      </c>
      <c r="BU130" s="219" t="s">
        <v>5830</v>
      </c>
      <c r="BV130" s="204" t="s">
        <v>5830</v>
      </c>
      <c r="BW130" s="204" t="s">
        <v>5830</v>
      </c>
      <c r="BX130" s="204" t="s">
        <v>5830</v>
      </c>
      <c r="BY130" s="204" t="s">
        <v>5830</v>
      </c>
      <c r="BZ130" s="204" t="s">
        <v>5830</v>
      </c>
      <c r="CA130" s="219" t="s">
        <v>5830</v>
      </c>
      <c r="CB130" s="164" t="s">
        <v>4389</v>
      </c>
      <c r="CC130" s="60">
        <v>275</v>
      </c>
      <c r="CD130" s="60">
        <v>268</v>
      </c>
      <c r="CE130" s="60">
        <v>430</v>
      </c>
      <c r="CF130" s="71">
        <f>CE130/CC130*CD130</f>
        <v>419.05454545454546</v>
      </c>
      <c r="CG130" s="67">
        <v>200000</v>
      </c>
      <c r="CH130" s="164" t="s">
        <v>4389</v>
      </c>
      <c r="CI130" s="60">
        <v>275</v>
      </c>
      <c r="CJ130" s="47">
        <v>308.8</v>
      </c>
      <c r="CK130" s="60">
        <v>430</v>
      </c>
      <c r="CL130" s="71">
        <f>CK130*1.1</f>
        <v>473.00000000000006</v>
      </c>
      <c r="CM130" s="67">
        <v>200000</v>
      </c>
      <c r="CN130" s="164" t="s">
        <v>4389</v>
      </c>
      <c r="CO130" s="60">
        <v>275</v>
      </c>
      <c r="CP130" s="47">
        <v>290.39999999999998</v>
      </c>
      <c r="CQ130" s="60">
        <v>430</v>
      </c>
      <c r="CR130" s="71">
        <f>CQ130/CO130*CP130</f>
        <v>454.08</v>
      </c>
      <c r="CS130" s="61">
        <v>200000</v>
      </c>
      <c r="CT130" s="208" t="s">
        <v>5830</v>
      </c>
      <c r="CU130" s="209" t="s">
        <v>5830</v>
      </c>
      <c r="CV130" s="209" t="s">
        <v>5830</v>
      </c>
      <c r="CW130" s="210" t="s">
        <v>5830</v>
      </c>
      <c r="CX130" s="208" t="s">
        <v>5830</v>
      </c>
      <c r="CY130" s="209" t="s">
        <v>5830</v>
      </c>
      <c r="CZ130" s="210" t="s">
        <v>5830</v>
      </c>
      <c r="DA130" s="284" t="s">
        <v>5830</v>
      </c>
      <c r="DB130" s="10">
        <v>4.5999999999999996</v>
      </c>
      <c r="DC130" s="10">
        <v>240</v>
      </c>
      <c r="DD130" s="32">
        <v>260</v>
      </c>
      <c r="DE130" s="10">
        <v>400</v>
      </c>
      <c r="DF130" s="32">
        <v>440</v>
      </c>
      <c r="DG130" s="61">
        <v>200000</v>
      </c>
      <c r="DH130" s="41" t="s">
        <v>4605</v>
      </c>
      <c r="DI130" s="164" t="s">
        <v>6094</v>
      </c>
      <c r="DJ130" s="295" t="s">
        <v>4598</v>
      </c>
    </row>
    <row r="131" spans="1:114" ht="16.2" thickBot="1">
      <c r="A131" s="110">
        <v>126</v>
      </c>
      <c r="B131" s="11">
        <v>16</v>
      </c>
      <c r="C131" s="11">
        <v>1987</v>
      </c>
      <c r="D131" s="141" t="s">
        <v>4548</v>
      </c>
      <c r="E131" s="141" t="s">
        <v>4896</v>
      </c>
      <c r="F131" s="131">
        <v>1</v>
      </c>
      <c r="G131" s="11" t="s">
        <v>5947</v>
      </c>
      <c r="H131" s="40" t="s">
        <v>5940</v>
      </c>
      <c r="I131" s="454" t="s">
        <v>4544</v>
      </c>
      <c r="J131" s="9" t="s">
        <v>4383</v>
      </c>
      <c r="K131" s="109" t="s">
        <v>5830</v>
      </c>
      <c r="L131" s="9" t="s">
        <v>4540</v>
      </c>
      <c r="M131" s="109" t="s">
        <v>4734</v>
      </c>
      <c r="N131" s="110" t="s">
        <v>4539</v>
      </c>
      <c r="O131" s="109" t="s">
        <v>4444</v>
      </c>
      <c r="P131" s="109" t="s">
        <v>4444</v>
      </c>
      <c r="Q131" s="109" t="s">
        <v>4444</v>
      </c>
      <c r="R131" s="109" t="s">
        <v>5830</v>
      </c>
      <c r="S131" s="109" t="s">
        <v>4444</v>
      </c>
      <c r="T131" s="109" t="s">
        <v>5830</v>
      </c>
      <c r="U131" s="109" t="s">
        <v>4591</v>
      </c>
      <c r="V131" s="110">
        <v>8</v>
      </c>
      <c r="W131" s="235">
        <v>0</v>
      </c>
      <c r="X131" s="120">
        <v>0</v>
      </c>
      <c r="Y131" s="162" t="s">
        <v>4338</v>
      </c>
      <c r="Z131" s="111">
        <f>INDEX('[2]Cross-Section Database'!$C$2:$V$2928,MATCH(Y131,'[2]Cross-Section Database'!$B$2:$B$2928,0),3)</f>
        <v>161.80000000000001</v>
      </c>
      <c r="AA131" s="111">
        <f>INDEX('[2]Cross-Section Database'!$C$2:$V$2928,MATCH(Y131,'[2]Cross-Section Database'!$B$2:$B$2928,0),4)</f>
        <v>154.4</v>
      </c>
      <c r="AB131" s="111">
        <f>INDEX('[2]Cross-Section Database'!$C$2:$V$2928,MATCH(Y131,'[2]Cross-Section Database'!$B$2:$B$2928,0),6)</f>
        <v>11.5</v>
      </c>
      <c r="AC131" s="111">
        <f>INDEX('[2]Cross-Section Database'!$C$2:$V$2928,MATCH(Y131,'[2]Cross-Section Database'!$B$2:$B$2928,0),5)</f>
        <v>8</v>
      </c>
      <c r="AD131" s="127">
        <v>800</v>
      </c>
      <c r="AE131" s="162" t="s">
        <v>4209</v>
      </c>
      <c r="AF131" s="111">
        <f>INDEX('[2]Cross-Section Database'!$C$2:$V$2928,MATCH(AE131,'[2]Cross-Section Database'!$B$2:$B$2928,0),3)</f>
        <v>256</v>
      </c>
      <c r="AG131" s="111">
        <f>INDEX('[2]Cross-Section Database'!$C$2:$V$2928,MATCH(AE131,'[2]Cross-Section Database'!$B$2:$B$2928,0),4)</f>
        <v>146.4</v>
      </c>
      <c r="AH131" s="111">
        <f>INDEX('[2]Cross-Section Database'!$C$2:$V$2928,MATCH(AE131,'[2]Cross-Section Database'!$B$2:$B$2928,0),6)</f>
        <v>10.9</v>
      </c>
      <c r="AI131" s="111">
        <f>INDEX('[2]Cross-Section Database'!$C$2:$V$2928,MATCH(AE131,'[2]Cross-Section Database'!$B$2:$B$2928,0),5)</f>
        <v>6.3</v>
      </c>
      <c r="AJ131" s="111">
        <v>923.8</v>
      </c>
      <c r="AK131" s="111">
        <f>INDEX('[2]Cross-Section Database'!$C$2:$V$3928,MATCH(AE131,'[2]Cross-Section Database'!$B$2:$B$3928,0),11)</f>
        <v>55370000</v>
      </c>
      <c r="AL131" s="112">
        <f>INDEX('[2]Cross-Section Database'!$C$2:$V$3928,MATCH(AE131,'[2]Cross-Section Database'!$B$2:$B$3928,0),12)</f>
        <v>483200</v>
      </c>
      <c r="AM131" s="111">
        <v>12</v>
      </c>
      <c r="AN131" s="111">
        <v>154</v>
      </c>
      <c r="AO131" s="111">
        <v>290</v>
      </c>
      <c r="AP131" s="111">
        <v>15</v>
      </c>
      <c r="AQ131" s="111">
        <v>15</v>
      </c>
      <c r="AR131" s="9" t="s">
        <v>5845</v>
      </c>
      <c r="AS131" s="109" t="s">
        <v>4531</v>
      </c>
      <c r="AT131" s="109" t="s">
        <v>6174</v>
      </c>
      <c r="AU131" s="109">
        <v>16</v>
      </c>
      <c r="AV131" s="109">
        <f t="shared" si="30"/>
        <v>157</v>
      </c>
      <c r="AW131" s="111">
        <v>80</v>
      </c>
      <c r="AX131" s="111">
        <v>75</v>
      </c>
      <c r="AY131" s="111">
        <v>60</v>
      </c>
      <c r="AZ131" s="111">
        <v>100</v>
      </c>
      <c r="BA131" s="111">
        <v>65</v>
      </c>
      <c r="BB131" s="111" t="s">
        <v>4444</v>
      </c>
      <c r="BC131" s="109" t="s">
        <v>4497</v>
      </c>
      <c r="BD131" s="109" t="s">
        <v>6250</v>
      </c>
      <c r="BE131" s="109">
        <v>4</v>
      </c>
      <c r="BF131" s="128">
        <v>6</v>
      </c>
      <c r="BG131" s="222" t="s">
        <v>5830</v>
      </c>
      <c r="BH131" s="223" t="s">
        <v>5830</v>
      </c>
      <c r="BI131" s="223" t="s">
        <v>5830</v>
      </c>
      <c r="BJ131" s="223" t="s">
        <v>5830</v>
      </c>
      <c r="BK131" s="223" t="s">
        <v>5830</v>
      </c>
      <c r="BL131" s="223" t="s">
        <v>5830</v>
      </c>
      <c r="BM131" s="223" t="s">
        <v>5830</v>
      </c>
      <c r="BN131" s="223" t="s">
        <v>5830</v>
      </c>
      <c r="BO131" s="222" t="s">
        <v>5830</v>
      </c>
      <c r="BP131" s="223" t="s">
        <v>5830</v>
      </c>
      <c r="BQ131" s="223" t="s">
        <v>5830</v>
      </c>
      <c r="BR131" s="223" t="s">
        <v>5830</v>
      </c>
      <c r="BS131" s="223" t="s">
        <v>5830</v>
      </c>
      <c r="BT131" s="223" t="s">
        <v>5830</v>
      </c>
      <c r="BU131" s="224" t="s">
        <v>5830</v>
      </c>
      <c r="BV131" s="223" t="s">
        <v>5830</v>
      </c>
      <c r="BW131" s="223" t="s">
        <v>5830</v>
      </c>
      <c r="BX131" s="223" t="s">
        <v>5830</v>
      </c>
      <c r="BY131" s="223" t="s">
        <v>5830</v>
      </c>
      <c r="BZ131" s="223" t="s">
        <v>5830</v>
      </c>
      <c r="CA131" s="224" t="s">
        <v>5830</v>
      </c>
      <c r="CB131" s="114" t="s">
        <v>4479</v>
      </c>
      <c r="CC131" s="158">
        <v>275</v>
      </c>
      <c r="CD131" s="114">
        <v>300</v>
      </c>
      <c r="CE131" s="158">
        <v>410</v>
      </c>
      <c r="CF131" s="129">
        <v>450</v>
      </c>
      <c r="CG131" s="116">
        <v>200000</v>
      </c>
      <c r="CH131" s="138" t="s">
        <v>4479</v>
      </c>
      <c r="CI131" s="158">
        <v>275</v>
      </c>
      <c r="CJ131" s="115">
        <v>300</v>
      </c>
      <c r="CK131" s="158">
        <v>410</v>
      </c>
      <c r="CL131" s="129">
        <v>450</v>
      </c>
      <c r="CM131" s="116">
        <v>200000</v>
      </c>
      <c r="CN131" s="114" t="s">
        <v>4479</v>
      </c>
      <c r="CO131" s="158">
        <v>275</v>
      </c>
      <c r="CP131" s="115">
        <v>300</v>
      </c>
      <c r="CQ131" s="158">
        <v>410</v>
      </c>
      <c r="CR131" s="129">
        <v>450</v>
      </c>
      <c r="CS131" s="117">
        <v>200000</v>
      </c>
      <c r="CT131" s="214" t="s">
        <v>5830</v>
      </c>
      <c r="CU131" s="215" t="s">
        <v>5830</v>
      </c>
      <c r="CV131" s="215" t="s">
        <v>5830</v>
      </c>
      <c r="CW131" s="216" t="s">
        <v>5830</v>
      </c>
      <c r="CX131" s="214" t="s">
        <v>5830</v>
      </c>
      <c r="CY131" s="215" t="s">
        <v>5830</v>
      </c>
      <c r="CZ131" s="216" t="s">
        <v>5830</v>
      </c>
      <c r="DA131" s="286" t="s">
        <v>5830</v>
      </c>
      <c r="DB131" s="128">
        <v>8.8000000000000007</v>
      </c>
      <c r="DC131" s="128">
        <v>640</v>
      </c>
      <c r="DD131" s="114">
        <v>730</v>
      </c>
      <c r="DE131" s="128">
        <v>830</v>
      </c>
      <c r="DF131" s="114">
        <v>940</v>
      </c>
      <c r="DG131" s="117">
        <v>200000</v>
      </c>
      <c r="DH131" s="86" t="s">
        <v>4798</v>
      </c>
      <c r="DI131" s="128" t="s">
        <v>4593</v>
      </c>
      <c r="DJ131" s="252" t="s">
        <v>4598</v>
      </c>
    </row>
    <row r="132" spans="1:114" ht="15.6" customHeight="1">
      <c r="A132" s="17">
        <v>127</v>
      </c>
      <c r="B132" s="313">
        <v>17</v>
      </c>
      <c r="C132" s="313">
        <v>1989</v>
      </c>
      <c r="D132" s="322" t="s">
        <v>4565</v>
      </c>
      <c r="E132" s="324" t="s">
        <v>4895</v>
      </c>
      <c r="F132" s="313">
        <v>5</v>
      </c>
      <c r="G132" s="309" t="s">
        <v>5948</v>
      </c>
      <c r="H132" s="313" t="s">
        <v>5942</v>
      </c>
      <c r="I132" s="452" t="s">
        <v>4586</v>
      </c>
      <c r="J132" s="303" t="s">
        <v>4383</v>
      </c>
      <c r="K132" s="163" t="s">
        <v>5830</v>
      </c>
      <c r="L132" s="303" t="s">
        <v>4584</v>
      </c>
      <c r="M132" s="163" t="s">
        <v>4740</v>
      </c>
      <c r="N132" s="17" t="s">
        <v>4539</v>
      </c>
      <c r="O132" s="163" t="s">
        <v>4444</v>
      </c>
      <c r="P132" s="163" t="s">
        <v>4444</v>
      </c>
      <c r="Q132" s="163" t="s">
        <v>4444</v>
      </c>
      <c r="R132" s="163" t="s">
        <v>5830</v>
      </c>
      <c r="S132" s="163" t="s">
        <v>4444</v>
      </c>
      <c r="T132" s="163" t="s">
        <v>5830</v>
      </c>
      <c r="U132" s="163" t="s">
        <v>4591</v>
      </c>
      <c r="V132" s="17">
        <v>6</v>
      </c>
      <c r="W132" s="233">
        <v>0</v>
      </c>
      <c r="X132" s="18" t="s">
        <v>5830</v>
      </c>
      <c r="Y132" s="201" t="s">
        <v>5830</v>
      </c>
      <c r="Z132" s="202" t="s">
        <v>5830</v>
      </c>
      <c r="AA132" s="202" t="s">
        <v>5830</v>
      </c>
      <c r="AB132" s="202" t="s">
        <v>5830</v>
      </c>
      <c r="AC132" s="202" t="s">
        <v>5830</v>
      </c>
      <c r="AD132" s="202" t="s">
        <v>5830</v>
      </c>
      <c r="AE132" s="303" t="s">
        <v>5500</v>
      </c>
      <c r="AF132" s="16">
        <f>28*25.4</f>
        <v>711.19999999999993</v>
      </c>
      <c r="AG132" s="16">
        <f>10*25.4</f>
        <v>254</v>
      </c>
      <c r="AH132" s="16">
        <f>0.375*25.4</f>
        <v>9.5249999999999986</v>
      </c>
      <c r="AI132" s="16">
        <f>0.313*25.4</f>
        <v>7.9501999999999997</v>
      </c>
      <c r="AJ132" s="16">
        <f>10*12*25.4</f>
        <v>3048</v>
      </c>
      <c r="AK132" s="16">
        <f>AG132*AF132^3/12-(AG132-AI132)*(AF132-2*AH132)^3/12</f>
        <v>815300934.17756462</v>
      </c>
      <c r="AL132" s="17">
        <v>2649752</v>
      </c>
      <c r="AM132" s="16">
        <f>3/8*25.4</f>
        <v>9.5249999999999986</v>
      </c>
      <c r="AN132" s="16">
        <f>AG132</f>
        <v>254</v>
      </c>
      <c r="AO132" s="16">
        <f>AF132</f>
        <v>711.19999999999993</v>
      </c>
      <c r="AP132" s="163">
        <v>0</v>
      </c>
      <c r="AQ132" s="163">
        <v>0</v>
      </c>
      <c r="AR132" s="303" t="s">
        <v>5845</v>
      </c>
      <c r="AS132" s="163" t="s">
        <v>4585</v>
      </c>
      <c r="AT132" s="163">
        <v>169</v>
      </c>
      <c r="AU132" s="16">
        <f>7/8*25.4</f>
        <v>22.224999999999998</v>
      </c>
      <c r="AV132" s="163">
        <v>328</v>
      </c>
      <c r="AW132" s="16">
        <f>1.8*25.4</f>
        <v>45.72</v>
      </c>
      <c r="AX132" s="16">
        <f>1.8*25.4</f>
        <v>45.72</v>
      </c>
      <c r="AY132" s="16">
        <f>2.5*25.4</f>
        <v>63.5</v>
      </c>
      <c r="AZ132" s="16">
        <f>3.5*25.4</f>
        <v>88.899999999999991</v>
      </c>
      <c r="BA132" s="16">
        <f>AO132-AP132-AQ132-AW132-AX132-2*AY132</f>
        <v>492.75999999999988</v>
      </c>
      <c r="BB132" s="163" t="s">
        <v>4444</v>
      </c>
      <c r="BC132" s="163" t="s">
        <v>6251</v>
      </c>
      <c r="BD132" s="163" t="s">
        <v>6250</v>
      </c>
      <c r="BE132" s="163">
        <v>6</v>
      </c>
      <c r="BF132" s="163">
        <v>8</v>
      </c>
      <c r="BG132" s="201" t="s">
        <v>5830</v>
      </c>
      <c r="BH132" s="202" t="s">
        <v>5830</v>
      </c>
      <c r="BI132" s="202" t="s">
        <v>5830</v>
      </c>
      <c r="BJ132" s="202" t="s">
        <v>5830</v>
      </c>
      <c r="BK132" s="202" t="s">
        <v>5830</v>
      </c>
      <c r="BL132" s="202" t="s">
        <v>5830</v>
      </c>
      <c r="BM132" s="202" t="s">
        <v>5830</v>
      </c>
      <c r="BN132" s="202" t="s">
        <v>5830</v>
      </c>
      <c r="BO132" s="201" t="s">
        <v>5830</v>
      </c>
      <c r="BP132" s="202" t="s">
        <v>5830</v>
      </c>
      <c r="BQ132" s="202" t="s">
        <v>5830</v>
      </c>
      <c r="BR132" s="202" t="s">
        <v>5830</v>
      </c>
      <c r="BS132" s="202" t="s">
        <v>5830</v>
      </c>
      <c r="BT132" s="202" t="s">
        <v>5830</v>
      </c>
      <c r="BU132" s="220" t="s">
        <v>5830</v>
      </c>
      <c r="BV132" s="202" t="s">
        <v>5830</v>
      </c>
      <c r="BW132" s="202" t="s">
        <v>5830</v>
      </c>
      <c r="BX132" s="202" t="s">
        <v>5830</v>
      </c>
      <c r="BY132" s="202" t="s">
        <v>5830</v>
      </c>
      <c r="BZ132" s="202" t="s">
        <v>5830</v>
      </c>
      <c r="CA132" s="220" t="s">
        <v>5830</v>
      </c>
      <c r="CB132" s="202" t="s">
        <v>5830</v>
      </c>
      <c r="CC132" s="202" t="s">
        <v>5830</v>
      </c>
      <c r="CD132" s="202" t="s">
        <v>5830</v>
      </c>
      <c r="CE132" s="202" t="s">
        <v>5830</v>
      </c>
      <c r="CF132" s="202" t="s">
        <v>5830</v>
      </c>
      <c r="CG132" s="207" t="s">
        <v>5830</v>
      </c>
      <c r="CH132" s="303" t="s">
        <v>4568</v>
      </c>
      <c r="CI132" s="163">
        <v>345</v>
      </c>
      <c r="CJ132" s="16">
        <v>420</v>
      </c>
      <c r="CK132" s="72">
        <v>450</v>
      </c>
      <c r="CL132" s="16">
        <f>CJ132*1.5</f>
        <v>630</v>
      </c>
      <c r="CM132" s="66">
        <v>200000</v>
      </c>
      <c r="CN132" s="163" t="s">
        <v>4568</v>
      </c>
      <c r="CO132" s="65">
        <v>345</v>
      </c>
      <c r="CP132" s="16">
        <v>389.2</v>
      </c>
      <c r="CQ132" s="65">
        <v>450</v>
      </c>
      <c r="CR132" s="16">
        <v>559.70000000000005</v>
      </c>
      <c r="CS132" s="76">
        <v>200000</v>
      </c>
      <c r="CT132" s="205" t="s">
        <v>5830</v>
      </c>
      <c r="CU132" s="206" t="s">
        <v>5830</v>
      </c>
      <c r="CV132" s="206" t="s">
        <v>5830</v>
      </c>
      <c r="CW132" s="207" t="s">
        <v>5830</v>
      </c>
      <c r="CX132" s="205" t="s">
        <v>5830</v>
      </c>
      <c r="CY132" s="206" t="s">
        <v>5830</v>
      </c>
      <c r="CZ132" s="207" t="s">
        <v>5830</v>
      </c>
      <c r="DA132" s="283" t="s">
        <v>5830</v>
      </c>
      <c r="DB132" s="163" t="s">
        <v>4446</v>
      </c>
      <c r="DC132" s="163">
        <v>640</v>
      </c>
      <c r="DD132" s="30">
        <v>730</v>
      </c>
      <c r="DE132" s="163">
        <v>800</v>
      </c>
      <c r="DF132" s="30">
        <v>940</v>
      </c>
      <c r="DG132" s="76">
        <v>200000</v>
      </c>
      <c r="DH132" s="43" t="s">
        <v>5876</v>
      </c>
      <c r="DI132" s="163" t="s">
        <v>4464</v>
      </c>
      <c r="DJ132" s="294" t="s">
        <v>4598</v>
      </c>
    </row>
    <row r="133" spans="1:114">
      <c r="A133" s="18">
        <v>128</v>
      </c>
      <c r="B133" s="314"/>
      <c r="C133" s="314"/>
      <c r="D133" s="323"/>
      <c r="E133" s="325"/>
      <c r="F133" s="314"/>
      <c r="G133" s="310"/>
      <c r="H133" s="314"/>
      <c r="I133" s="453" t="s">
        <v>4587</v>
      </c>
      <c r="J133" s="304" t="s">
        <v>4383</v>
      </c>
      <c r="K133" s="164" t="s">
        <v>5830</v>
      </c>
      <c r="L133" s="304" t="s">
        <v>4584</v>
      </c>
      <c r="M133" s="164" t="s">
        <v>4740</v>
      </c>
      <c r="N133" s="18" t="s">
        <v>4539</v>
      </c>
      <c r="O133" s="164" t="s">
        <v>4444</v>
      </c>
      <c r="P133" s="164" t="s">
        <v>4444</v>
      </c>
      <c r="Q133" s="164" t="s">
        <v>4444</v>
      </c>
      <c r="R133" s="164" t="s">
        <v>5830</v>
      </c>
      <c r="S133" s="164" t="s">
        <v>4444</v>
      </c>
      <c r="T133" s="164" t="s">
        <v>5830</v>
      </c>
      <c r="U133" s="164" t="s">
        <v>4591</v>
      </c>
      <c r="V133" s="18">
        <v>6</v>
      </c>
      <c r="W133" s="232">
        <v>0</v>
      </c>
      <c r="X133" s="18" t="s">
        <v>5830</v>
      </c>
      <c r="Y133" s="203" t="s">
        <v>5830</v>
      </c>
      <c r="Z133" s="204" t="s">
        <v>5830</v>
      </c>
      <c r="AA133" s="204" t="s">
        <v>5830</v>
      </c>
      <c r="AB133" s="204" t="s">
        <v>5830</v>
      </c>
      <c r="AC133" s="204" t="s">
        <v>5830</v>
      </c>
      <c r="AD133" s="204" t="s">
        <v>5830</v>
      </c>
      <c r="AE133" s="304" t="s">
        <v>5500</v>
      </c>
      <c r="AF133" s="21">
        <f>28*25.4</f>
        <v>711.19999999999993</v>
      </c>
      <c r="AG133" s="21">
        <f>10*25.4</f>
        <v>254</v>
      </c>
      <c r="AH133" s="21">
        <f>0.375*25.4</f>
        <v>9.5249999999999986</v>
      </c>
      <c r="AI133" s="21">
        <f>0.313*25.4</f>
        <v>7.9501999999999997</v>
      </c>
      <c r="AJ133" s="21">
        <f>10*12*25.4</f>
        <v>3048</v>
      </c>
      <c r="AK133" s="21">
        <f>AG133*AF133^3/12-(AG133-AI133)*(AF133-2*AH133)^3/12</f>
        <v>815300934.17756462</v>
      </c>
      <c r="AL133" s="18">
        <v>2649752</v>
      </c>
      <c r="AM133" s="21">
        <f>1/2*25.4</f>
        <v>12.7</v>
      </c>
      <c r="AN133" s="21">
        <f>AG133</f>
        <v>254</v>
      </c>
      <c r="AO133" s="21">
        <f>AF133</f>
        <v>711.19999999999993</v>
      </c>
      <c r="AP133" s="164">
        <v>0</v>
      </c>
      <c r="AQ133" s="164">
        <v>0</v>
      </c>
      <c r="AR133" s="304" t="s">
        <v>5845</v>
      </c>
      <c r="AS133" s="164" t="s">
        <v>4585</v>
      </c>
      <c r="AT133" s="164">
        <v>227</v>
      </c>
      <c r="AU133" s="21">
        <f>1*25.4</f>
        <v>25.4</v>
      </c>
      <c r="AV133" s="164">
        <v>428</v>
      </c>
      <c r="AW133" s="21">
        <f>2.35*25.4</f>
        <v>59.69</v>
      </c>
      <c r="AX133" s="21">
        <f>2.35*25.4</f>
        <v>59.69</v>
      </c>
      <c r="AY133" s="21">
        <f>2.5*25.4</f>
        <v>63.5</v>
      </c>
      <c r="AZ133" s="21">
        <f>4*25.4</f>
        <v>101.6</v>
      </c>
      <c r="BA133" s="21">
        <f>AO133-AP133-AQ133-AW133-AX133-2*AY133</f>
        <v>464.81999999999994</v>
      </c>
      <c r="BB133" s="164" t="s">
        <v>4444</v>
      </c>
      <c r="BC133" s="164" t="s">
        <v>6251</v>
      </c>
      <c r="BD133" s="164" t="s">
        <v>6250</v>
      </c>
      <c r="BE133" s="164">
        <v>6</v>
      </c>
      <c r="BF133" s="164">
        <v>8</v>
      </c>
      <c r="BG133" s="203" t="s">
        <v>5830</v>
      </c>
      <c r="BH133" s="204" t="s">
        <v>5830</v>
      </c>
      <c r="BI133" s="204" t="s">
        <v>5830</v>
      </c>
      <c r="BJ133" s="204" t="s">
        <v>5830</v>
      </c>
      <c r="BK133" s="204" t="s">
        <v>5830</v>
      </c>
      <c r="BL133" s="204" t="s">
        <v>5830</v>
      </c>
      <c r="BM133" s="204" t="s">
        <v>5830</v>
      </c>
      <c r="BN133" s="204" t="s">
        <v>5830</v>
      </c>
      <c r="BO133" s="203" t="s">
        <v>5830</v>
      </c>
      <c r="BP133" s="204" t="s">
        <v>5830</v>
      </c>
      <c r="BQ133" s="204" t="s">
        <v>5830</v>
      </c>
      <c r="BR133" s="204" t="s">
        <v>5830</v>
      </c>
      <c r="BS133" s="204" t="s">
        <v>5830</v>
      </c>
      <c r="BT133" s="204" t="s">
        <v>5830</v>
      </c>
      <c r="BU133" s="219" t="s">
        <v>5830</v>
      </c>
      <c r="BV133" s="204" t="s">
        <v>5830</v>
      </c>
      <c r="BW133" s="204" t="s">
        <v>5830</v>
      </c>
      <c r="BX133" s="204" t="s">
        <v>5830</v>
      </c>
      <c r="BY133" s="204" t="s">
        <v>5830</v>
      </c>
      <c r="BZ133" s="204" t="s">
        <v>5830</v>
      </c>
      <c r="CA133" s="219" t="s">
        <v>5830</v>
      </c>
      <c r="CB133" s="204" t="s">
        <v>5830</v>
      </c>
      <c r="CC133" s="204" t="s">
        <v>5830</v>
      </c>
      <c r="CD133" s="204" t="s">
        <v>5830</v>
      </c>
      <c r="CE133" s="204" t="s">
        <v>5830</v>
      </c>
      <c r="CF133" s="204" t="s">
        <v>5830</v>
      </c>
      <c r="CG133" s="210" t="s">
        <v>5830</v>
      </c>
      <c r="CH133" s="304" t="s">
        <v>4568</v>
      </c>
      <c r="CI133" s="164">
        <v>345</v>
      </c>
      <c r="CJ133" s="21">
        <v>420</v>
      </c>
      <c r="CK133" s="47">
        <v>450</v>
      </c>
      <c r="CL133" s="21">
        <f>CJ133*1.5</f>
        <v>630</v>
      </c>
      <c r="CM133" s="67">
        <v>200000</v>
      </c>
      <c r="CN133" s="164" t="s">
        <v>4568</v>
      </c>
      <c r="CO133" s="60">
        <v>345</v>
      </c>
      <c r="CP133" s="21">
        <v>441.3</v>
      </c>
      <c r="CQ133" s="60">
        <v>450</v>
      </c>
      <c r="CR133" s="71">
        <f>CQ133/CO133*CP133</f>
        <v>575.60869565217399</v>
      </c>
      <c r="CS133" s="61">
        <v>200000</v>
      </c>
      <c r="CT133" s="208" t="s">
        <v>5830</v>
      </c>
      <c r="CU133" s="209" t="s">
        <v>5830</v>
      </c>
      <c r="CV133" s="209" t="s">
        <v>5830</v>
      </c>
      <c r="CW133" s="210" t="s">
        <v>5830</v>
      </c>
      <c r="CX133" s="208" t="s">
        <v>5830</v>
      </c>
      <c r="CY133" s="209" t="s">
        <v>5830</v>
      </c>
      <c r="CZ133" s="210" t="s">
        <v>5830</v>
      </c>
      <c r="DA133" s="284" t="s">
        <v>5830</v>
      </c>
      <c r="DB133" s="164" t="s">
        <v>4446</v>
      </c>
      <c r="DC133" s="164">
        <v>640</v>
      </c>
      <c r="DD133" s="32">
        <v>730</v>
      </c>
      <c r="DE133" s="164">
        <v>800</v>
      </c>
      <c r="DF133" s="32">
        <v>940</v>
      </c>
      <c r="DG133" s="61">
        <v>200000</v>
      </c>
      <c r="DH133" s="41" t="s">
        <v>5876</v>
      </c>
      <c r="DI133" s="164" t="s">
        <v>4464</v>
      </c>
      <c r="DJ133" s="295" t="s">
        <v>4598</v>
      </c>
    </row>
    <row r="134" spans="1:114">
      <c r="A134" s="18">
        <v>129</v>
      </c>
      <c r="B134" s="314"/>
      <c r="C134" s="314"/>
      <c r="D134" s="323"/>
      <c r="E134" s="325"/>
      <c r="F134" s="314"/>
      <c r="G134" s="310"/>
      <c r="H134" s="314"/>
      <c r="I134" s="453" t="s">
        <v>4588</v>
      </c>
      <c r="J134" s="304" t="s">
        <v>4383</v>
      </c>
      <c r="K134" s="164" t="s">
        <v>5830</v>
      </c>
      <c r="L134" s="304" t="s">
        <v>4584</v>
      </c>
      <c r="M134" s="164" t="s">
        <v>4740</v>
      </c>
      <c r="N134" s="18" t="s">
        <v>4539</v>
      </c>
      <c r="O134" s="164" t="s">
        <v>4444</v>
      </c>
      <c r="P134" s="164" t="s">
        <v>4444</v>
      </c>
      <c r="Q134" s="164" t="s">
        <v>4444</v>
      </c>
      <c r="R134" s="164" t="s">
        <v>5830</v>
      </c>
      <c r="S134" s="164" t="s">
        <v>4444</v>
      </c>
      <c r="T134" s="164" t="s">
        <v>5830</v>
      </c>
      <c r="U134" s="164" t="s">
        <v>4591</v>
      </c>
      <c r="V134" s="18">
        <v>6</v>
      </c>
      <c r="W134" s="232">
        <v>0</v>
      </c>
      <c r="X134" s="18" t="s">
        <v>5830</v>
      </c>
      <c r="Y134" s="203" t="s">
        <v>5830</v>
      </c>
      <c r="Z134" s="204" t="s">
        <v>5830</v>
      </c>
      <c r="AA134" s="204" t="s">
        <v>5830</v>
      </c>
      <c r="AB134" s="204" t="s">
        <v>5830</v>
      </c>
      <c r="AC134" s="204" t="s">
        <v>5830</v>
      </c>
      <c r="AD134" s="204" t="s">
        <v>5830</v>
      </c>
      <c r="AE134" s="304" t="s">
        <v>5501</v>
      </c>
      <c r="AF134" s="21">
        <f>36*25.4</f>
        <v>914.4</v>
      </c>
      <c r="AG134" s="21">
        <f>6*25.4</f>
        <v>152.39999999999998</v>
      </c>
      <c r="AH134" s="21">
        <f>0.375*25.4</f>
        <v>9.5249999999999986</v>
      </c>
      <c r="AI134" s="21">
        <f>0.313*25.4</f>
        <v>7.9501999999999997</v>
      </c>
      <c r="AJ134" s="21">
        <f>10*12*25.4</f>
        <v>3048</v>
      </c>
      <c r="AK134" s="21">
        <f>AG134*AF134^3/12-(AG134-AI134)*(AF134-2*AH134)^3/12</f>
        <v>1069837342.3209343</v>
      </c>
      <c r="AL134" s="18">
        <v>2906808</v>
      </c>
      <c r="AM134" s="21">
        <f>3/8*25.4</f>
        <v>9.5249999999999986</v>
      </c>
      <c r="AN134" s="21">
        <f>AG134</f>
        <v>152.39999999999998</v>
      </c>
      <c r="AO134" s="21">
        <f>AF134</f>
        <v>914.4</v>
      </c>
      <c r="AP134" s="164">
        <v>0</v>
      </c>
      <c r="AQ134" s="164">
        <v>0</v>
      </c>
      <c r="AR134" s="304" t="s">
        <v>5845</v>
      </c>
      <c r="AS134" s="164" t="s">
        <v>4585</v>
      </c>
      <c r="AT134" s="21">
        <v>124.6</v>
      </c>
      <c r="AU134" s="21">
        <f>3/4*25.4</f>
        <v>19.049999999999997</v>
      </c>
      <c r="AV134" s="164">
        <v>241</v>
      </c>
      <c r="AW134" s="21">
        <f>2.27*25.4</f>
        <v>57.657999999999994</v>
      </c>
      <c r="AX134" s="21">
        <f>2.4*25.4</f>
        <v>60.959999999999994</v>
      </c>
      <c r="AY134" s="21">
        <f>2.5*25.4</f>
        <v>63.5</v>
      </c>
      <c r="AZ134" s="21">
        <f>2.97*25.4</f>
        <v>75.438000000000002</v>
      </c>
      <c r="BA134" s="21">
        <f>AO134-AP134-AQ134-AW134-AX134-2*AY134</f>
        <v>668.78199999999993</v>
      </c>
      <c r="BB134" s="164" t="s">
        <v>4444</v>
      </c>
      <c r="BC134" s="164" t="s">
        <v>6251</v>
      </c>
      <c r="BD134" s="164" t="s">
        <v>6250</v>
      </c>
      <c r="BE134" s="164">
        <v>6</v>
      </c>
      <c r="BF134" s="164">
        <v>8</v>
      </c>
      <c r="BG134" s="203" t="s">
        <v>5830</v>
      </c>
      <c r="BH134" s="204" t="s">
        <v>5830</v>
      </c>
      <c r="BI134" s="204" t="s">
        <v>5830</v>
      </c>
      <c r="BJ134" s="204" t="s">
        <v>5830</v>
      </c>
      <c r="BK134" s="204" t="s">
        <v>5830</v>
      </c>
      <c r="BL134" s="204" t="s">
        <v>5830</v>
      </c>
      <c r="BM134" s="204" t="s">
        <v>5830</v>
      </c>
      <c r="BN134" s="204" t="s">
        <v>5830</v>
      </c>
      <c r="BO134" s="203" t="s">
        <v>5830</v>
      </c>
      <c r="BP134" s="204" t="s">
        <v>5830</v>
      </c>
      <c r="BQ134" s="204" t="s">
        <v>5830</v>
      </c>
      <c r="BR134" s="204" t="s">
        <v>5830</v>
      </c>
      <c r="BS134" s="204" t="s">
        <v>5830</v>
      </c>
      <c r="BT134" s="204" t="s">
        <v>5830</v>
      </c>
      <c r="BU134" s="219" t="s">
        <v>5830</v>
      </c>
      <c r="BV134" s="204" t="s">
        <v>5830</v>
      </c>
      <c r="BW134" s="204" t="s">
        <v>5830</v>
      </c>
      <c r="BX134" s="204" t="s">
        <v>5830</v>
      </c>
      <c r="BY134" s="204" t="s">
        <v>5830</v>
      </c>
      <c r="BZ134" s="204" t="s">
        <v>5830</v>
      </c>
      <c r="CA134" s="219" t="s">
        <v>5830</v>
      </c>
      <c r="CB134" s="204" t="s">
        <v>5830</v>
      </c>
      <c r="CC134" s="204" t="s">
        <v>5830</v>
      </c>
      <c r="CD134" s="204" t="s">
        <v>5830</v>
      </c>
      <c r="CE134" s="204" t="s">
        <v>5830</v>
      </c>
      <c r="CF134" s="204" t="s">
        <v>5830</v>
      </c>
      <c r="CG134" s="210" t="s">
        <v>5830</v>
      </c>
      <c r="CH134" s="304" t="s">
        <v>4568</v>
      </c>
      <c r="CI134" s="164">
        <v>345</v>
      </c>
      <c r="CJ134" s="21">
        <v>420</v>
      </c>
      <c r="CK134" s="47">
        <v>450</v>
      </c>
      <c r="CL134" s="21">
        <f>CJ134*1.5</f>
        <v>630</v>
      </c>
      <c r="CM134" s="67">
        <v>200000</v>
      </c>
      <c r="CN134" s="164" t="s">
        <v>4568</v>
      </c>
      <c r="CO134" s="60">
        <v>345</v>
      </c>
      <c r="CP134" s="21">
        <v>432.3</v>
      </c>
      <c r="CQ134" s="60">
        <v>450</v>
      </c>
      <c r="CR134" s="21">
        <v>648.5</v>
      </c>
      <c r="CS134" s="61">
        <v>200000</v>
      </c>
      <c r="CT134" s="208" t="s">
        <v>5830</v>
      </c>
      <c r="CU134" s="209" t="s">
        <v>5830</v>
      </c>
      <c r="CV134" s="209" t="s">
        <v>5830</v>
      </c>
      <c r="CW134" s="210" t="s">
        <v>5830</v>
      </c>
      <c r="CX134" s="208" t="s">
        <v>5830</v>
      </c>
      <c r="CY134" s="209" t="s">
        <v>5830</v>
      </c>
      <c r="CZ134" s="210" t="s">
        <v>5830</v>
      </c>
      <c r="DA134" s="284" t="s">
        <v>5830</v>
      </c>
      <c r="DB134" s="164" t="s">
        <v>4446</v>
      </c>
      <c r="DC134" s="164">
        <v>640</v>
      </c>
      <c r="DD134" s="32">
        <v>730</v>
      </c>
      <c r="DE134" s="164">
        <v>800</v>
      </c>
      <c r="DF134" s="32">
        <v>940</v>
      </c>
      <c r="DG134" s="61">
        <v>200000</v>
      </c>
      <c r="DH134" s="41" t="s">
        <v>5876</v>
      </c>
      <c r="DI134" s="164" t="s">
        <v>4464</v>
      </c>
      <c r="DJ134" s="295" t="s">
        <v>4598</v>
      </c>
    </row>
    <row r="135" spans="1:114">
      <c r="A135" s="18">
        <v>130</v>
      </c>
      <c r="B135" s="314"/>
      <c r="C135" s="314"/>
      <c r="D135" s="323"/>
      <c r="E135" s="325"/>
      <c r="F135" s="314"/>
      <c r="G135" s="310"/>
      <c r="H135" s="314"/>
      <c r="I135" s="453" t="s">
        <v>4589</v>
      </c>
      <c r="J135" s="304" t="s">
        <v>4383</v>
      </c>
      <c r="K135" s="164" t="s">
        <v>5830</v>
      </c>
      <c r="L135" s="304" t="s">
        <v>4584</v>
      </c>
      <c r="M135" s="164" t="s">
        <v>4740</v>
      </c>
      <c r="N135" s="18" t="s">
        <v>4539</v>
      </c>
      <c r="O135" s="164" t="s">
        <v>4444</v>
      </c>
      <c r="P135" s="164" t="s">
        <v>4444</v>
      </c>
      <c r="Q135" s="164" t="s">
        <v>4444</v>
      </c>
      <c r="R135" s="164" t="s">
        <v>5830</v>
      </c>
      <c r="S135" s="164" t="s">
        <v>4444</v>
      </c>
      <c r="T135" s="164" t="s">
        <v>5830</v>
      </c>
      <c r="U135" s="164" t="s">
        <v>4591</v>
      </c>
      <c r="V135" s="18">
        <v>6</v>
      </c>
      <c r="W135" s="232">
        <v>0</v>
      </c>
      <c r="X135" s="18" t="s">
        <v>5830</v>
      </c>
      <c r="Y135" s="203" t="s">
        <v>5830</v>
      </c>
      <c r="Z135" s="204" t="s">
        <v>5830</v>
      </c>
      <c r="AA135" s="204" t="s">
        <v>5830</v>
      </c>
      <c r="AB135" s="204" t="s">
        <v>5830</v>
      </c>
      <c r="AC135" s="204" t="s">
        <v>5830</v>
      </c>
      <c r="AD135" s="204" t="s">
        <v>5830</v>
      </c>
      <c r="AE135" s="304" t="s">
        <v>5501</v>
      </c>
      <c r="AF135" s="21">
        <f>36*25.4</f>
        <v>914.4</v>
      </c>
      <c r="AG135" s="21">
        <f>6*25.4</f>
        <v>152.39999999999998</v>
      </c>
      <c r="AH135" s="21">
        <f>0.375*25.4</f>
        <v>9.5249999999999986</v>
      </c>
      <c r="AI135" s="21">
        <f>0.313*25.4</f>
        <v>7.9501999999999997</v>
      </c>
      <c r="AJ135" s="21">
        <f>10*12*25.4</f>
        <v>3048</v>
      </c>
      <c r="AK135" s="21">
        <f>AG135*AF135^3/12-(AG135-AI135)*(AF135-2*AH135)^3/12</f>
        <v>1069837342.3209343</v>
      </c>
      <c r="AL135" s="18">
        <v>2906808</v>
      </c>
      <c r="AM135" s="21">
        <f>1/2*25.4</f>
        <v>12.7</v>
      </c>
      <c r="AN135" s="21">
        <f>AG135</f>
        <v>152.39999999999998</v>
      </c>
      <c r="AO135" s="21">
        <f>AF135</f>
        <v>914.4</v>
      </c>
      <c r="AP135" s="164">
        <v>0</v>
      </c>
      <c r="AQ135" s="164">
        <v>0</v>
      </c>
      <c r="AR135" s="304" t="s">
        <v>5845</v>
      </c>
      <c r="AS135" s="164" t="s">
        <v>4585</v>
      </c>
      <c r="AT135" s="21">
        <v>169</v>
      </c>
      <c r="AU135" s="21">
        <f>7/8*25.4</f>
        <v>22.224999999999998</v>
      </c>
      <c r="AV135" s="164">
        <v>328</v>
      </c>
      <c r="AW135" s="21">
        <f>2.25*25.4</f>
        <v>57.15</v>
      </c>
      <c r="AX135" s="21">
        <f>2.179*25.4</f>
        <v>55.346599999999995</v>
      </c>
      <c r="AY135" s="21">
        <f>2.5*25.4</f>
        <v>63.5</v>
      </c>
      <c r="AZ135" s="21">
        <f>3.225*25.4</f>
        <v>81.914999999999992</v>
      </c>
      <c r="BA135" s="21">
        <f>AO135-AP135-AQ135-AW135-AX135-2*AY135</f>
        <v>674.90340000000003</v>
      </c>
      <c r="BB135" s="164" t="s">
        <v>4444</v>
      </c>
      <c r="BC135" s="164" t="s">
        <v>6251</v>
      </c>
      <c r="BD135" s="164" t="s">
        <v>6250</v>
      </c>
      <c r="BE135" s="164">
        <v>6</v>
      </c>
      <c r="BF135" s="164">
        <v>8</v>
      </c>
      <c r="BG135" s="203" t="s">
        <v>5830</v>
      </c>
      <c r="BH135" s="204" t="s">
        <v>5830</v>
      </c>
      <c r="BI135" s="204" t="s">
        <v>5830</v>
      </c>
      <c r="BJ135" s="204" t="s">
        <v>5830</v>
      </c>
      <c r="BK135" s="204" t="s">
        <v>5830</v>
      </c>
      <c r="BL135" s="204" t="s">
        <v>5830</v>
      </c>
      <c r="BM135" s="204" t="s">
        <v>5830</v>
      </c>
      <c r="BN135" s="204" t="s">
        <v>5830</v>
      </c>
      <c r="BO135" s="203" t="s">
        <v>5830</v>
      </c>
      <c r="BP135" s="204" t="s">
        <v>5830</v>
      </c>
      <c r="BQ135" s="204" t="s">
        <v>5830</v>
      </c>
      <c r="BR135" s="204" t="s">
        <v>5830</v>
      </c>
      <c r="BS135" s="204" t="s">
        <v>5830</v>
      </c>
      <c r="BT135" s="204" t="s">
        <v>5830</v>
      </c>
      <c r="BU135" s="219" t="s">
        <v>5830</v>
      </c>
      <c r="BV135" s="204" t="s">
        <v>5830</v>
      </c>
      <c r="BW135" s="204" t="s">
        <v>5830</v>
      </c>
      <c r="BX135" s="204" t="s">
        <v>5830</v>
      </c>
      <c r="BY135" s="204" t="s">
        <v>5830</v>
      </c>
      <c r="BZ135" s="204" t="s">
        <v>5830</v>
      </c>
      <c r="CA135" s="219" t="s">
        <v>5830</v>
      </c>
      <c r="CB135" s="204" t="s">
        <v>5830</v>
      </c>
      <c r="CC135" s="204" t="s">
        <v>5830</v>
      </c>
      <c r="CD135" s="204" t="s">
        <v>5830</v>
      </c>
      <c r="CE135" s="204" t="s">
        <v>5830</v>
      </c>
      <c r="CF135" s="204" t="s">
        <v>5830</v>
      </c>
      <c r="CG135" s="210" t="s">
        <v>5830</v>
      </c>
      <c r="CH135" s="304" t="s">
        <v>4568</v>
      </c>
      <c r="CI135" s="164">
        <v>345</v>
      </c>
      <c r="CJ135" s="21">
        <v>420</v>
      </c>
      <c r="CK135" s="47">
        <v>450</v>
      </c>
      <c r="CL135" s="21">
        <f>CJ135*1.5</f>
        <v>630</v>
      </c>
      <c r="CM135" s="67">
        <v>200000</v>
      </c>
      <c r="CN135" s="164" t="s">
        <v>4568</v>
      </c>
      <c r="CO135" s="60">
        <v>345</v>
      </c>
      <c r="CP135" s="21">
        <v>416.3</v>
      </c>
      <c r="CQ135" s="60">
        <v>450</v>
      </c>
      <c r="CR135" s="71">
        <f>CQ135/CO135*CP135</f>
        <v>543</v>
      </c>
      <c r="CS135" s="61">
        <v>200000</v>
      </c>
      <c r="CT135" s="208" t="s">
        <v>5830</v>
      </c>
      <c r="CU135" s="209" t="s">
        <v>5830</v>
      </c>
      <c r="CV135" s="209" t="s">
        <v>5830</v>
      </c>
      <c r="CW135" s="210" t="s">
        <v>5830</v>
      </c>
      <c r="CX135" s="208" t="s">
        <v>5830</v>
      </c>
      <c r="CY135" s="209" t="s">
        <v>5830</v>
      </c>
      <c r="CZ135" s="210" t="s">
        <v>5830</v>
      </c>
      <c r="DA135" s="284" t="s">
        <v>5830</v>
      </c>
      <c r="DB135" s="164" t="s">
        <v>4446</v>
      </c>
      <c r="DC135" s="164">
        <v>640</v>
      </c>
      <c r="DD135" s="32">
        <v>730</v>
      </c>
      <c r="DE135" s="164">
        <v>800</v>
      </c>
      <c r="DF135" s="32">
        <v>940</v>
      </c>
      <c r="DG135" s="61">
        <v>200000</v>
      </c>
      <c r="DH135" s="41" t="s">
        <v>5876</v>
      </c>
      <c r="DI135" s="164" t="s">
        <v>4464</v>
      </c>
      <c r="DJ135" s="295" t="s">
        <v>4598</v>
      </c>
    </row>
    <row r="136" spans="1:114" ht="16.2" thickBot="1">
      <c r="A136" s="14">
        <v>131</v>
      </c>
      <c r="B136" s="315"/>
      <c r="C136" s="315"/>
      <c r="D136" s="343"/>
      <c r="E136" s="344"/>
      <c r="F136" s="315"/>
      <c r="G136" s="342"/>
      <c r="H136" s="315"/>
      <c r="I136" s="247" t="s">
        <v>4590</v>
      </c>
      <c r="J136" s="144" t="s">
        <v>4383</v>
      </c>
      <c r="K136" s="165" t="s">
        <v>5830</v>
      </c>
      <c r="L136" s="144" t="s">
        <v>4584</v>
      </c>
      <c r="M136" s="165" t="s">
        <v>4740</v>
      </c>
      <c r="N136" s="14" t="s">
        <v>4539</v>
      </c>
      <c r="O136" s="165" t="s">
        <v>4444</v>
      </c>
      <c r="P136" s="165" t="s">
        <v>4444</v>
      </c>
      <c r="Q136" s="165" t="s">
        <v>4444</v>
      </c>
      <c r="R136" s="165" t="s">
        <v>5830</v>
      </c>
      <c r="S136" s="165" t="s">
        <v>4444</v>
      </c>
      <c r="T136" s="165" t="s">
        <v>5830</v>
      </c>
      <c r="U136" s="165" t="s">
        <v>4591</v>
      </c>
      <c r="V136" s="14">
        <v>6</v>
      </c>
      <c r="W136" s="234">
        <v>0</v>
      </c>
      <c r="X136" s="14" t="s">
        <v>5830</v>
      </c>
      <c r="Y136" s="198" t="s">
        <v>5830</v>
      </c>
      <c r="Z136" s="199" t="s">
        <v>5830</v>
      </c>
      <c r="AA136" s="199" t="s">
        <v>5830</v>
      </c>
      <c r="AB136" s="200" t="s">
        <v>5830</v>
      </c>
      <c r="AC136" s="200" t="s">
        <v>5830</v>
      </c>
      <c r="AD136" s="200" t="s">
        <v>5830</v>
      </c>
      <c r="AE136" s="144" t="s">
        <v>5501</v>
      </c>
      <c r="AF136" s="23">
        <f>36*25.4</f>
        <v>914.4</v>
      </c>
      <c r="AG136" s="23">
        <f>6*25.4</f>
        <v>152.39999999999998</v>
      </c>
      <c r="AH136" s="23">
        <f>0.375*25.4</f>
        <v>9.5249999999999986</v>
      </c>
      <c r="AI136" s="23">
        <f>0.313*25.4</f>
        <v>7.9501999999999997</v>
      </c>
      <c r="AJ136" s="23">
        <f>10*12*25.4</f>
        <v>3048</v>
      </c>
      <c r="AK136" s="23">
        <f>AG136*AF136^3/12-(AG136-AI136)*(AF136-2*AH136)^3/12</f>
        <v>1069837342.3209343</v>
      </c>
      <c r="AL136" s="14">
        <v>2906808</v>
      </c>
      <c r="AM136" s="23">
        <f>1/2*25.4</f>
        <v>12.7</v>
      </c>
      <c r="AN136" s="23">
        <f>AG136</f>
        <v>152.39999999999998</v>
      </c>
      <c r="AO136" s="23">
        <f>AF136</f>
        <v>914.4</v>
      </c>
      <c r="AP136" s="165">
        <v>0</v>
      </c>
      <c r="AQ136" s="165">
        <v>0</v>
      </c>
      <c r="AR136" s="144" t="s">
        <v>5845</v>
      </c>
      <c r="AS136" s="165" t="s">
        <v>4585</v>
      </c>
      <c r="AT136" s="23">
        <v>169</v>
      </c>
      <c r="AU136" s="23">
        <f>7/8*25.4</f>
        <v>22.224999999999998</v>
      </c>
      <c r="AV136" s="165">
        <v>328</v>
      </c>
      <c r="AW136" s="23">
        <f>1.9*25.4</f>
        <v>48.26</v>
      </c>
      <c r="AX136" s="23">
        <f>1.88*25.4</f>
        <v>47.751999999999995</v>
      </c>
      <c r="AY136" s="23">
        <f>2.5*25.4</f>
        <v>63.5</v>
      </c>
      <c r="AZ136" s="23">
        <f>3.5*25.4</f>
        <v>88.899999999999991</v>
      </c>
      <c r="BA136" s="23">
        <f>AO136-AP136-AQ136-AW136-AX136-2*AY136</f>
        <v>691.38800000000003</v>
      </c>
      <c r="BB136" s="165" t="s">
        <v>4444</v>
      </c>
      <c r="BC136" s="165" t="s">
        <v>6251</v>
      </c>
      <c r="BD136" s="165" t="s">
        <v>6250</v>
      </c>
      <c r="BE136" s="165">
        <v>6</v>
      </c>
      <c r="BF136" s="165">
        <v>8</v>
      </c>
      <c r="BG136" s="198" t="s">
        <v>5830</v>
      </c>
      <c r="BH136" s="199" t="s">
        <v>5830</v>
      </c>
      <c r="BI136" s="199" t="s">
        <v>5830</v>
      </c>
      <c r="BJ136" s="199" t="s">
        <v>5830</v>
      </c>
      <c r="BK136" s="199" t="s">
        <v>5830</v>
      </c>
      <c r="BL136" s="199" t="s">
        <v>5830</v>
      </c>
      <c r="BM136" s="199" t="s">
        <v>5830</v>
      </c>
      <c r="BN136" s="199" t="s">
        <v>5830</v>
      </c>
      <c r="BO136" s="198" t="s">
        <v>5830</v>
      </c>
      <c r="BP136" s="199" t="s">
        <v>5830</v>
      </c>
      <c r="BQ136" s="199" t="s">
        <v>5830</v>
      </c>
      <c r="BR136" s="199" t="s">
        <v>5830</v>
      </c>
      <c r="BS136" s="199" t="s">
        <v>5830</v>
      </c>
      <c r="BT136" s="199" t="s">
        <v>5830</v>
      </c>
      <c r="BU136" s="221" t="s">
        <v>5830</v>
      </c>
      <c r="BV136" s="199" t="s">
        <v>5830</v>
      </c>
      <c r="BW136" s="199" t="s">
        <v>5830</v>
      </c>
      <c r="BX136" s="199" t="s">
        <v>5830</v>
      </c>
      <c r="BY136" s="199" t="s">
        <v>5830</v>
      </c>
      <c r="BZ136" s="199" t="s">
        <v>5830</v>
      </c>
      <c r="CA136" s="221" t="s">
        <v>5830</v>
      </c>
      <c r="CB136" s="199" t="s">
        <v>5830</v>
      </c>
      <c r="CC136" s="199" t="s">
        <v>5830</v>
      </c>
      <c r="CD136" s="199" t="s">
        <v>5830</v>
      </c>
      <c r="CE136" s="199" t="s">
        <v>5830</v>
      </c>
      <c r="CF136" s="199" t="s">
        <v>5830</v>
      </c>
      <c r="CG136" s="213" t="s">
        <v>5830</v>
      </c>
      <c r="CH136" s="144" t="s">
        <v>4568</v>
      </c>
      <c r="CI136" s="165">
        <v>345</v>
      </c>
      <c r="CJ136" s="23">
        <v>420</v>
      </c>
      <c r="CK136" s="85">
        <v>450</v>
      </c>
      <c r="CL136" s="23">
        <f>CJ136*1.5</f>
        <v>630</v>
      </c>
      <c r="CM136" s="70">
        <v>200000</v>
      </c>
      <c r="CN136" s="165" t="s">
        <v>4568</v>
      </c>
      <c r="CO136" s="87">
        <v>345</v>
      </c>
      <c r="CP136" s="23">
        <v>431.1</v>
      </c>
      <c r="CQ136" s="87">
        <v>450</v>
      </c>
      <c r="CR136" s="71">
        <f>CQ136/CO136*CP136</f>
        <v>562.304347826087</v>
      </c>
      <c r="CS136" s="77">
        <v>200000</v>
      </c>
      <c r="CT136" s="211" t="s">
        <v>5830</v>
      </c>
      <c r="CU136" s="212" t="s">
        <v>5830</v>
      </c>
      <c r="CV136" s="212" t="s">
        <v>5830</v>
      </c>
      <c r="CW136" s="213" t="s">
        <v>5830</v>
      </c>
      <c r="CX136" s="211" t="s">
        <v>5830</v>
      </c>
      <c r="CY136" s="212" t="s">
        <v>5830</v>
      </c>
      <c r="CZ136" s="213" t="s">
        <v>5830</v>
      </c>
      <c r="DA136" s="285" t="s">
        <v>5830</v>
      </c>
      <c r="DB136" s="165" t="s">
        <v>4446</v>
      </c>
      <c r="DC136" s="165">
        <v>640</v>
      </c>
      <c r="DD136" s="34">
        <v>730</v>
      </c>
      <c r="DE136" s="165">
        <v>800</v>
      </c>
      <c r="DF136" s="34">
        <v>940</v>
      </c>
      <c r="DG136" s="77">
        <v>200000</v>
      </c>
      <c r="DH136" s="42" t="s">
        <v>4803</v>
      </c>
      <c r="DI136" s="165" t="s">
        <v>4464</v>
      </c>
      <c r="DJ136" s="296" t="s">
        <v>4598</v>
      </c>
    </row>
    <row r="137" spans="1:114" ht="15.6" customHeight="1">
      <c r="A137" s="17">
        <v>132</v>
      </c>
      <c r="B137" s="309">
        <v>18</v>
      </c>
      <c r="C137" s="309">
        <v>1991</v>
      </c>
      <c r="D137" s="324" t="s">
        <v>4743</v>
      </c>
      <c r="E137" s="437" t="s">
        <v>6124</v>
      </c>
      <c r="F137" s="309">
        <v>2</v>
      </c>
      <c r="G137" s="309" t="s">
        <v>5946</v>
      </c>
      <c r="H137" s="309" t="s">
        <v>5945</v>
      </c>
      <c r="I137" s="452" t="s">
        <v>5841</v>
      </c>
      <c r="J137" s="303" t="s">
        <v>4383</v>
      </c>
      <c r="K137" s="30" t="s">
        <v>5830</v>
      </c>
      <c r="L137" s="303" t="s">
        <v>4540</v>
      </c>
      <c r="M137" s="163" t="s">
        <v>4733</v>
      </c>
      <c r="N137" s="17" t="s">
        <v>4539</v>
      </c>
      <c r="O137" s="163" t="s">
        <v>4502</v>
      </c>
      <c r="P137" s="163" t="s">
        <v>4444</v>
      </c>
      <c r="Q137" s="163" t="s">
        <v>6210</v>
      </c>
      <c r="R137" s="30">
        <v>10</v>
      </c>
      <c r="S137" s="163" t="s">
        <v>4444</v>
      </c>
      <c r="T137" s="163" t="s">
        <v>5830</v>
      </c>
      <c r="U137" s="163" t="s">
        <v>4591</v>
      </c>
      <c r="V137" s="17">
        <v>7</v>
      </c>
      <c r="W137" s="240">
        <v>0</v>
      </c>
      <c r="X137" s="17">
        <v>0</v>
      </c>
      <c r="Y137" s="303" t="s">
        <v>3988</v>
      </c>
      <c r="Z137" s="16">
        <f>INDEX('[2]Cross-Section Database'!$C$2:$V$2928,MATCH(Y137,'[2]Cross-Section Database'!$B$2:$B$2928,0),3)</f>
        <v>260</v>
      </c>
      <c r="AA137" s="16">
        <f>INDEX('[2]Cross-Section Database'!$C$2:$V$2928,MATCH(Y137,'[2]Cross-Section Database'!$B$2:$B$2928,0),4)</f>
        <v>260</v>
      </c>
      <c r="AB137" s="16">
        <f>INDEX('[2]Cross-Section Database'!$C$2:$V$2928,MATCH(Y137,'[2]Cross-Section Database'!$B$2:$B$2928,0),6)</f>
        <v>17.5</v>
      </c>
      <c r="AC137" s="16">
        <f>INDEX('[2]Cross-Section Database'!$C$2:$V$2928,MATCH(Y137,'[2]Cross-Section Database'!$B$2:$B$2928,0),5)</f>
        <v>10</v>
      </c>
      <c r="AD137" s="16" t="s">
        <v>6174</v>
      </c>
      <c r="AE137" s="303" t="s">
        <v>3913</v>
      </c>
      <c r="AF137" s="16">
        <f>INDEX('[2]Cross-Section Database'!$C$2:$V$23928,MATCH(AE137,'[2]Cross-Section Database'!$B$2:$B$3928,0),3)</f>
        <v>300</v>
      </c>
      <c r="AG137" s="16">
        <f>INDEX('[2]Cross-Section Database'!$C$2:$V$3928,MATCH(AE137,'[2]Cross-Section Database'!$B$2:$B$3928,0),4)</f>
        <v>150</v>
      </c>
      <c r="AH137" s="16">
        <f>INDEX('[2]Cross-Section Database'!$C$2:$V$3928,MATCH(AE137,'[2]Cross-Section Database'!$B$2:$B$3928,0),6)</f>
        <v>10.7</v>
      </c>
      <c r="AI137" s="16">
        <f>INDEX('[2]Cross-Section Database'!$C$2:$V$3928,MATCH(AE137,'[2]Cross-Section Database'!$B$2:$B$3928,0),5)</f>
        <v>7.1</v>
      </c>
      <c r="AJ137" s="31">
        <v>1800</v>
      </c>
      <c r="AK137" s="16">
        <f>INDEX('[2]Cross-Section Database'!$C$2:$V$3928,MATCH(AE137,'[2]Cross-Section Database'!$B$2:$B$3928,0),11)</f>
        <v>83560000</v>
      </c>
      <c r="AL137" s="26">
        <f>INDEX('[2]Cross-Section Database'!$C$2:$V$3928,MATCH(AE137,'[2]Cross-Section Database'!$B$2:$B$3928,0),12)</f>
        <v>628000</v>
      </c>
      <c r="AM137" s="103">
        <v>12</v>
      </c>
      <c r="AN137" s="16">
        <v>150</v>
      </c>
      <c r="AO137" s="16">
        <v>300</v>
      </c>
      <c r="AP137" s="163">
        <v>0</v>
      </c>
      <c r="AQ137" s="163">
        <v>0</v>
      </c>
      <c r="AR137" s="303" t="s">
        <v>5845</v>
      </c>
      <c r="AS137" s="163" t="s">
        <v>6174</v>
      </c>
      <c r="AT137" s="163" t="s">
        <v>6174</v>
      </c>
      <c r="AU137" s="163">
        <v>20</v>
      </c>
      <c r="AV137" s="163">
        <f t="shared" ref="AV137:AV138" si="32">IF(AU137=24,353,IF(AU137=22,303,IF(AU137=20,245,IF(AU137=16,157,0))))</f>
        <v>245</v>
      </c>
      <c r="AW137" s="16">
        <v>60</v>
      </c>
      <c r="AX137" s="16">
        <v>60</v>
      </c>
      <c r="AY137" s="16">
        <v>0</v>
      </c>
      <c r="AZ137" s="16">
        <v>90</v>
      </c>
      <c r="BA137" s="16">
        <v>180</v>
      </c>
      <c r="BB137" s="22" t="s">
        <v>4502</v>
      </c>
      <c r="BC137" s="163" t="s">
        <v>6250</v>
      </c>
      <c r="BD137" s="163" t="s">
        <v>6250</v>
      </c>
      <c r="BE137" s="163">
        <v>2</v>
      </c>
      <c r="BF137" s="17">
        <v>4</v>
      </c>
      <c r="BG137" s="303">
        <v>120</v>
      </c>
      <c r="BH137" s="163">
        <v>1000</v>
      </c>
      <c r="BI137" s="202" t="s">
        <v>5830</v>
      </c>
      <c r="BJ137" s="202" t="s">
        <v>5830</v>
      </c>
      <c r="BK137" s="202" t="s">
        <v>5830</v>
      </c>
      <c r="BL137" s="202" t="s">
        <v>5830</v>
      </c>
      <c r="BM137" s="202" t="s">
        <v>5830</v>
      </c>
      <c r="BN137" s="220" t="s">
        <v>5830</v>
      </c>
      <c r="BO137" s="303" t="s">
        <v>5894</v>
      </c>
      <c r="BP137" s="163" t="s">
        <v>6174</v>
      </c>
      <c r="BQ137" s="163">
        <v>1</v>
      </c>
      <c r="BR137" s="163">
        <v>20</v>
      </c>
      <c r="BS137" s="163">
        <v>100</v>
      </c>
      <c r="BT137" s="163" t="s">
        <v>6174</v>
      </c>
      <c r="BU137" s="17" t="s">
        <v>6174</v>
      </c>
      <c r="BV137" s="163" t="s">
        <v>6122</v>
      </c>
      <c r="BW137" s="163" t="s">
        <v>6161</v>
      </c>
      <c r="BX137" s="16">
        <f>((BH137/250)+1)*PI()*6^2/4</f>
        <v>141.37166941154069</v>
      </c>
      <c r="BY137" s="16">
        <f>8*PI()*10^2/4</f>
        <v>628.31853071795865</v>
      </c>
      <c r="BZ137" s="30">
        <v>25</v>
      </c>
      <c r="CA137" s="124">
        <v>5.1999999999999998E-3</v>
      </c>
      <c r="CB137" s="30" t="s">
        <v>4479</v>
      </c>
      <c r="CC137" s="65">
        <v>275</v>
      </c>
      <c r="CD137" s="163">
        <v>338</v>
      </c>
      <c r="CE137" s="65">
        <v>410</v>
      </c>
      <c r="CF137" s="163">
        <v>485</v>
      </c>
      <c r="CG137" s="66">
        <v>200000</v>
      </c>
      <c r="CH137" s="30" t="s">
        <v>4479</v>
      </c>
      <c r="CI137" s="65">
        <v>275</v>
      </c>
      <c r="CJ137" s="16">
        <v>286</v>
      </c>
      <c r="CK137" s="65">
        <v>410</v>
      </c>
      <c r="CL137" s="16">
        <v>429</v>
      </c>
      <c r="CM137" s="66">
        <v>200000</v>
      </c>
      <c r="CN137" s="30" t="s">
        <v>4479</v>
      </c>
      <c r="CO137" s="65">
        <v>275</v>
      </c>
      <c r="CP137" s="30">
        <v>360</v>
      </c>
      <c r="CQ137" s="65">
        <v>410</v>
      </c>
      <c r="CR137" s="30">
        <v>530</v>
      </c>
      <c r="CS137" s="76">
        <v>200000</v>
      </c>
      <c r="CT137" s="151" t="s">
        <v>6123</v>
      </c>
      <c r="CU137" s="95">
        <v>42</v>
      </c>
      <c r="CV137" s="95">
        <v>3.1</v>
      </c>
      <c r="CW137" s="66">
        <v>33000</v>
      </c>
      <c r="CX137" s="96">
        <v>495</v>
      </c>
      <c r="CY137" s="76">
        <v>668</v>
      </c>
      <c r="CZ137" s="66">
        <v>200000</v>
      </c>
      <c r="DA137" s="283" t="s">
        <v>5830</v>
      </c>
      <c r="DB137" s="163">
        <v>8.8000000000000007</v>
      </c>
      <c r="DC137" s="163">
        <v>640</v>
      </c>
      <c r="DD137" s="30">
        <v>730</v>
      </c>
      <c r="DE137" s="163">
        <v>800</v>
      </c>
      <c r="DF137" s="30">
        <v>940</v>
      </c>
      <c r="DG137" s="66">
        <v>200000</v>
      </c>
      <c r="DH137" s="28" t="s">
        <v>6173</v>
      </c>
      <c r="DI137" s="163" t="s">
        <v>4464</v>
      </c>
      <c r="DJ137" s="294" t="s">
        <v>4598</v>
      </c>
    </row>
    <row r="138" spans="1:114" ht="16.2" thickBot="1">
      <c r="A138" s="14">
        <v>133</v>
      </c>
      <c r="B138" s="342"/>
      <c r="C138" s="342"/>
      <c r="D138" s="344"/>
      <c r="E138" s="438"/>
      <c r="F138" s="342"/>
      <c r="G138" s="342"/>
      <c r="H138" s="342"/>
      <c r="I138" s="247" t="s">
        <v>6121</v>
      </c>
      <c r="J138" s="144" t="s">
        <v>4383</v>
      </c>
      <c r="K138" s="34" t="s">
        <v>5830</v>
      </c>
      <c r="L138" s="144" t="s">
        <v>4540</v>
      </c>
      <c r="M138" s="165" t="s">
        <v>4733</v>
      </c>
      <c r="N138" s="14" t="s">
        <v>4539</v>
      </c>
      <c r="O138" s="302" t="s">
        <v>4502</v>
      </c>
      <c r="P138" s="302" t="s">
        <v>4444</v>
      </c>
      <c r="Q138" s="165" t="s">
        <v>6210</v>
      </c>
      <c r="R138" s="34">
        <v>10</v>
      </c>
      <c r="S138" s="165" t="s">
        <v>4444</v>
      </c>
      <c r="T138" s="165" t="s">
        <v>5830</v>
      </c>
      <c r="U138" s="165" t="s">
        <v>4591</v>
      </c>
      <c r="V138" s="14">
        <v>7</v>
      </c>
      <c r="W138" s="236">
        <v>0</v>
      </c>
      <c r="X138" s="14">
        <v>0</v>
      </c>
      <c r="Y138" s="144" t="s">
        <v>3988</v>
      </c>
      <c r="Z138" s="23">
        <f>INDEX('[2]Cross-Section Database'!$C$2:$V$2928,MATCH(Y138,'[2]Cross-Section Database'!$B$2:$B$2928,0),3)</f>
        <v>260</v>
      </c>
      <c r="AA138" s="23">
        <f>INDEX('[2]Cross-Section Database'!$C$2:$V$2928,MATCH(Y138,'[2]Cross-Section Database'!$B$2:$B$2928,0),4)</f>
        <v>260</v>
      </c>
      <c r="AB138" s="56">
        <f>INDEX('[2]Cross-Section Database'!$C$2:$V$2928,MATCH(Y138,'[2]Cross-Section Database'!$B$2:$B$2928,0),6)</f>
        <v>17.5</v>
      </c>
      <c r="AC138" s="56">
        <f>INDEX('[2]Cross-Section Database'!$C$2:$V$2928,MATCH(Y138,'[2]Cross-Section Database'!$B$2:$B$2928,0),5)</f>
        <v>10</v>
      </c>
      <c r="AD138" s="23" t="s">
        <v>6174</v>
      </c>
      <c r="AE138" s="144" t="s">
        <v>3913</v>
      </c>
      <c r="AF138" s="23">
        <f>INDEX('[2]Cross-Section Database'!$C$2:$V$2928,MATCH(AE138,'[2]Cross-Section Database'!$B$2:$B$2928,0),3)</f>
        <v>300</v>
      </c>
      <c r="AG138" s="23">
        <f>INDEX('[2]Cross-Section Database'!$C$2:$V$2928,MATCH(AE138,'[2]Cross-Section Database'!$B$2:$B$2928,0),4)</f>
        <v>150</v>
      </c>
      <c r="AH138" s="23">
        <f>INDEX('[2]Cross-Section Database'!$C$2:$V$2928,MATCH(AE138,'[2]Cross-Section Database'!$B$2:$B$2928,0),6)</f>
        <v>10.7</v>
      </c>
      <c r="AI138" s="23">
        <f>INDEX('[2]Cross-Section Database'!$C$2:$V$2928,MATCH(AE138,'[2]Cross-Section Database'!$B$2:$B$2928,0),5)</f>
        <v>7.1</v>
      </c>
      <c r="AJ138" s="35">
        <v>1800</v>
      </c>
      <c r="AK138" s="23">
        <f>INDEX('[2]Cross-Section Database'!$C$2:$V$3928,MATCH(AE138,'[2]Cross-Section Database'!$B$2:$B$3928,0),11)</f>
        <v>83560000</v>
      </c>
      <c r="AL138" s="25">
        <f>INDEX('[2]Cross-Section Database'!$C$2:$V$3928,MATCH(AE138,'[2]Cross-Section Database'!$B$2:$B$3928,0),12)</f>
        <v>628000</v>
      </c>
      <c r="AM138" s="105">
        <v>12</v>
      </c>
      <c r="AN138" s="21">
        <v>150</v>
      </c>
      <c r="AO138" s="21">
        <v>300</v>
      </c>
      <c r="AP138" s="164">
        <v>0</v>
      </c>
      <c r="AQ138" s="164">
        <v>0</v>
      </c>
      <c r="AR138" s="144" t="s">
        <v>5845</v>
      </c>
      <c r="AS138" s="165" t="s">
        <v>6174</v>
      </c>
      <c r="AT138" s="165" t="s">
        <v>6174</v>
      </c>
      <c r="AU138" s="165">
        <v>20</v>
      </c>
      <c r="AV138" s="165">
        <f t="shared" si="32"/>
        <v>245</v>
      </c>
      <c r="AW138" s="21">
        <v>60</v>
      </c>
      <c r="AX138" s="21">
        <v>60</v>
      </c>
      <c r="AY138" s="23">
        <v>0</v>
      </c>
      <c r="AZ138" s="23">
        <v>90</v>
      </c>
      <c r="BA138" s="23">
        <v>180</v>
      </c>
      <c r="BB138" s="19" t="s">
        <v>4502</v>
      </c>
      <c r="BC138" s="165" t="s">
        <v>6250</v>
      </c>
      <c r="BD138" s="165" t="s">
        <v>6250</v>
      </c>
      <c r="BE138" s="165">
        <v>2</v>
      </c>
      <c r="BF138" s="14">
        <v>4</v>
      </c>
      <c r="BG138" s="144">
        <v>120</v>
      </c>
      <c r="BH138" s="165">
        <v>1000</v>
      </c>
      <c r="BI138" s="199" t="s">
        <v>5830</v>
      </c>
      <c r="BJ138" s="199" t="s">
        <v>5830</v>
      </c>
      <c r="BK138" s="199" t="s">
        <v>5830</v>
      </c>
      <c r="BL138" s="199" t="s">
        <v>5830</v>
      </c>
      <c r="BM138" s="199" t="s">
        <v>5830</v>
      </c>
      <c r="BN138" s="221" t="s">
        <v>5830</v>
      </c>
      <c r="BO138" s="144" t="s">
        <v>5894</v>
      </c>
      <c r="BP138" s="165" t="s">
        <v>6174</v>
      </c>
      <c r="BQ138" s="165">
        <v>1</v>
      </c>
      <c r="BR138" s="165">
        <v>20</v>
      </c>
      <c r="BS138" s="165">
        <v>100</v>
      </c>
      <c r="BT138" s="165" t="s">
        <v>6174</v>
      </c>
      <c r="BU138" s="14" t="s">
        <v>6174</v>
      </c>
      <c r="BV138" s="165" t="s">
        <v>6122</v>
      </c>
      <c r="BW138" s="165" t="s">
        <v>6162</v>
      </c>
      <c r="BX138" s="23">
        <f>((BH138/250)+1)*PI()*6^2/4</f>
        <v>141.37166941154069</v>
      </c>
      <c r="BY138" s="23">
        <f>8*PI()*14^2/4</f>
        <v>1231.5043202071988</v>
      </c>
      <c r="BZ138" s="34">
        <v>25</v>
      </c>
      <c r="CA138" s="123">
        <v>1.03E-2</v>
      </c>
      <c r="CB138" s="32" t="s">
        <v>4479</v>
      </c>
      <c r="CC138" s="60">
        <v>275</v>
      </c>
      <c r="CD138" s="165">
        <v>338</v>
      </c>
      <c r="CE138" s="60">
        <v>410</v>
      </c>
      <c r="CF138" s="165">
        <v>485</v>
      </c>
      <c r="CG138" s="67">
        <v>200000</v>
      </c>
      <c r="CH138" s="32" t="s">
        <v>4479</v>
      </c>
      <c r="CI138" s="60">
        <v>275</v>
      </c>
      <c r="CJ138" s="23">
        <v>286</v>
      </c>
      <c r="CK138" s="60">
        <v>410</v>
      </c>
      <c r="CL138" s="23">
        <v>429</v>
      </c>
      <c r="CM138" s="67">
        <v>200000</v>
      </c>
      <c r="CN138" s="32" t="s">
        <v>4479</v>
      </c>
      <c r="CO138" s="60">
        <v>275</v>
      </c>
      <c r="CP138" s="32">
        <v>360</v>
      </c>
      <c r="CQ138" s="60">
        <v>410</v>
      </c>
      <c r="CR138" s="32">
        <v>530</v>
      </c>
      <c r="CS138" s="61">
        <v>200000</v>
      </c>
      <c r="CT138" s="152" t="s">
        <v>6123</v>
      </c>
      <c r="CU138" s="100">
        <v>42</v>
      </c>
      <c r="CV138" s="100">
        <v>3.1</v>
      </c>
      <c r="CW138" s="67">
        <v>33000</v>
      </c>
      <c r="CX138" s="101">
        <v>413</v>
      </c>
      <c r="CY138" s="100">
        <v>668</v>
      </c>
      <c r="CZ138" s="67">
        <v>200000</v>
      </c>
      <c r="DA138" s="285" t="s">
        <v>5830</v>
      </c>
      <c r="DB138" s="165">
        <v>8.8000000000000007</v>
      </c>
      <c r="DC138" s="165">
        <v>640</v>
      </c>
      <c r="DD138" s="34">
        <v>730</v>
      </c>
      <c r="DE138" s="165">
        <v>800</v>
      </c>
      <c r="DF138" s="34">
        <v>940</v>
      </c>
      <c r="DG138" s="70">
        <v>200000</v>
      </c>
      <c r="DH138" s="27" t="s">
        <v>6114</v>
      </c>
      <c r="DI138" s="144" t="s">
        <v>4464</v>
      </c>
      <c r="DJ138" s="296" t="s">
        <v>4598</v>
      </c>
    </row>
    <row r="139" spans="1:114" ht="15.6" customHeight="1">
      <c r="A139" s="17">
        <v>134</v>
      </c>
      <c r="B139" s="313">
        <v>19</v>
      </c>
      <c r="C139" s="313">
        <v>1992</v>
      </c>
      <c r="D139" s="322" t="s">
        <v>4704</v>
      </c>
      <c r="E139" s="324" t="s">
        <v>4894</v>
      </c>
      <c r="F139" s="313">
        <v>7</v>
      </c>
      <c r="G139" s="309" t="s">
        <v>5949</v>
      </c>
      <c r="H139" s="313" t="s">
        <v>4709</v>
      </c>
      <c r="I139" s="452" t="s">
        <v>4675</v>
      </c>
      <c r="J139" s="303" t="s">
        <v>4383</v>
      </c>
      <c r="K139" s="30" t="s">
        <v>5830</v>
      </c>
      <c r="L139" s="303" t="s">
        <v>4540</v>
      </c>
      <c r="M139" s="163" t="s">
        <v>4734</v>
      </c>
      <c r="N139" s="17" t="s">
        <v>4539</v>
      </c>
      <c r="O139" s="163" t="s">
        <v>4444</v>
      </c>
      <c r="P139" s="163" t="s">
        <v>4444</v>
      </c>
      <c r="Q139" s="163" t="s">
        <v>6210</v>
      </c>
      <c r="R139" s="30">
        <v>12</v>
      </c>
      <c r="S139" s="163" t="s">
        <v>4444</v>
      </c>
      <c r="T139" s="163" t="s">
        <v>5830</v>
      </c>
      <c r="U139" s="30" t="s">
        <v>4591</v>
      </c>
      <c r="V139" s="88">
        <v>6</v>
      </c>
      <c r="W139" s="232">
        <v>0</v>
      </c>
      <c r="X139" s="18">
        <v>0</v>
      </c>
      <c r="Y139" s="303" t="s">
        <v>3973</v>
      </c>
      <c r="Z139" s="16">
        <f>INDEX('[2]Cross-Section Database'!$C$2:$V$2928,MATCH(Y139,'[2]Cross-Section Database'!$B$2:$B$2928,0),3)</f>
        <v>200</v>
      </c>
      <c r="AA139" s="16">
        <f>INDEX('[2]Cross-Section Database'!$C$2:$V$2928,MATCH(Y139,'[2]Cross-Section Database'!$B$2:$B$2928,0),4)</f>
        <v>200</v>
      </c>
      <c r="AB139" s="16">
        <f>INDEX('[2]Cross-Section Database'!$C$2:$V$2928,MATCH(Y139,'[2]Cross-Section Database'!$B$2:$B$2928,0),6)</f>
        <v>15</v>
      </c>
      <c r="AC139" s="16">
        <f>INDEX('[2]Cross-Section Database'!$C$2:$V$2928,MATCH(Y139,'[2]Cross-Section Database'!$B$2:$B$2928,0),5)</f>
        <v>9</v>
      </c>
      <c r="AD139" s="16">
        <v>1100</v>
      </c>
      <c r="AE139" s="303" t="s">
        <v>3919</v>
      </c>
      <c r="AF139" s="21">
        <f>INDEX('[2]Cross-Section Database'!$C$2:$V$2928,MATCH(AE139,'[2]Cross-Section Database'!$B$2:$B$2928,0),3)</f>
        <v>360</v>
      </c>
      <c r="AG139" s="21">
        <f>INDEX('[2]Cross-Section Database'!$C$2:$V$2928,MATCH(AE139,'[2]Cross-Section Database'!$B$2:$B$2928,0),4)</f>
        <v>170</v>
      </c>
      <c r="AH139" s="21">
        <f>INDEX('[2]Cross-Section Database'!$C$2:$V$2928,MATCH(AE139,'[2]Cross-Section Database'!$B$2:$B$2928,0),6)</f>
        <v>12.7</v>
      </c>
      <c r="AI139" s="21">
        <f>INDEX('[2]Cross-Section Database'!$C$2:$V$2928,MATCH(AE139,'[2]Cross-Section Database'!$B$2:$B$2928,0),5)</f>
        <v>8</v>
      </c>
      <c r="AJ139" s="21">
        <v>1600</v>
      </c>
      <c r="AK139" s="16">
        <f>INDEX('[2]Cross-Section Database'!$C$2:$V$3928,MATCH(AE139,'[2]Cross-Section Database'!$B$2:$B$3928,0),11)</f>
        <v>162700000</v>
      </c>
      <c r="AL139" s="24">
        <f>INDEX('[2]Cross-Section Database'!$C$2:$V$3928,MATCH(AE139,'[2]Cross-Section Database'!$B$2:$B$3928,0),12)</f>
        <v>1019000</v>
      </c>
      <c r="AM139" s="16">
        <v>15</v>
      </c>
      <c r="AN139" s="16">
        <v>200</v>
      </c>
      <c r="AO139" s="16">
        <v>400</v>
      </c>
      <c r="AP139" s="16">
        <v>20</v>
      </c>
      <c r="AQ139" s="16">
        <f t="shared" ref="AQ139:AQ145" si="33">(AO139-AF139)/2</f>
        <v>20</v>
      </c>
      <c r="AR139" s="303" t="s">
        <v>5845</v>
      </c>
      <c r="AS139" s="163" t="s">
        <v>6174</v>
      </c>
      <c r="AT139" s="163" t="s">
        <v>6174</v>
      </c>
      <c r="AU139" s="163">
        <v>18</v>
      </c>
      <c r="AV139" s="163">
        <v>192</v>
      </c>
      <c r="AW139" s="16">
        <v>70</v>
      </c>
      <c r="AX139" s="16">
        <f t="shared" ref="AX139:AX165" si="34">AW139</f>
        <v>70</v>
      </c>
      <c r="AY139" s="16">
        <v>130</v>
      </c>
      <c r="AZ139" s="16">
        <v>100</v>
      </c>
      <c r="BA139" s="16">
        <v>0</v>
      </c>
      <c r="BB139" s="22" t="s">
        <v>4502</v>
      </c>
      <c r="BC139" s="163" t="s">
        <v>6250</v>
      </c>
      <c r="BD139" s="163" t="s">
        <v>6250</v>
      </c>
      <c r="BE139" s="163">
        <v>2</v>
      </c>
      <c r="BF139" s="17">
        <v>6</v>
      </c>
      <c r="BG139" s="201" t="s">
        <v>5830</v>
      </c>
      <c r="BH139" s="202" t="s">
        <v>5830</v>
      </c>
      <c r="BI139" s="202" t="s">
        <v>5830</v>
      </c>
      <c r="BJ139" s="202" t="s">
        <v>5830</v>
      </c>
      <c r="BK139" s="202" t="s">
        <v>5830</v>
      </c>
      <c r="BL139" s="202" t="s">
        <v>5830</v>
      </c>
      <c r="BM139" s="202" t="s">
        <v>5830</v>
      </c>
      <c r="BN139" s="220" t="s">
        <v>5830</v>
      </c>
      <c r="BO139" s="201" t="s">
        <v>5830</v>
      </c>
      <c r="BP139" s="202" t="s">
        <v>5830</v>
      </c>
      <c r="BQ139" s="202" t="s">
        <v>5830</v>
      </c>
      <c r="BR139" s="202" t="s">
        <v>5830</v>
      </c>
      <c r="BS139" s="202" t="s">
        <v>5830</v>
      </c>
      <c r="BT139" s="202" t="s">
        <v>5830</v>
      </c>
      <c r="BU139" s="220" t="s">
        <v>5830</v>
      </c>
      <c r="BV139" s="202" t="s">
        <v>5830</v>
      </c>
      <c r="BW139" s="202" t="s">
        <v>5830</v>
      </c>
      <c r="BX139" s="202" t="s">
        <v>5830</v>
      </c>
      <c r="BY139" s="202" t="s">
        <v>5830</v>
      </c>
      <c r="BZ139" s="202" t="s">
        <v>5830</v>
      </c>
      <c r="CA139" s="225" t="s">
        <v>5830</v>
      </c>
      <c r="CB139" s="163" t="s">
        <v>4478</v>
      </c>
      <c r="CC139" s="45">
        <v>235</v>
      </c>
      <c r="CD139" s="163">
        <v>310</v>
      </c>
      <c r="CE139" s="45">
        <v>360</v>
      </c>
      <c r="CF139" s="163">
        <v>435</v>
      </c>
      <c r="CG139" s="66">
        <v>200000</v>
      </c>
      <c r="CH139" s="303" t="s">
        <v>4478</v>
      </c>
      <c r="CI139" s="45">
        <v>235</v>
      </c>
      <c r="CJ139" s="16">
        <v>310</v>
      </c>
      <c r="CK139" s="72">
        <v>360</v>
      </c>
      <c r="CL139" s="16">
        <v>435</v>
      </c>
      <c r="CM139" s="66">
        <v>200000</v>
      </c>
      <c r="CN139" s="163" t="s">
        <v>4478</v>
      </c>
      <c r="CO139" s="72">
        <v>235</v>
      </c>
      <c r="CP139" s="163">
        <v>310</v>
      </c>
      <c r="CQ139" s="72">
        <v>360</v>
      </c>
      <c r="CR139" s="163">
        <v>435</v>
      </c>
      <c r="CS139" s="66">
        <v>200000</v>
      </c>
      <c r="CT139" s="217" t="s">
        <v>5830</v>
      </c>
      <c r="CU139" s="217" t="s">
        <v>5830</v>
      </c>
      <c r="CV139" s="217" t="s">
        <v>5830</v>
      </c>
      <c r="CW139" s="206" t="s">
        <v>5830</v>
      </c>
      <c r="CX139" s="201" t="s">
        <v>5830</v>
      </c>
      <c r="CY139" s="202" t="s">
        <v>5830</v>
      </c>
      <c r="CZ139" s="207" t="s">
        <v>5830</v>
      </c>
      <c r="DA139" s="283" t="s">
        <v>5830</v>
      </c>
      <c r="DB139" s="163">
        <v>10.9</v>
      </c>
      <c r="DC139" s="300">
        <v>900</v>
      </c>
      <c r="DD139" s="30">
        <v>990</v>
      </c>
      <c r="DE139" s="300">
        <v>1000</v>
      </c>
      <c r="DF139" s="30">
        <v>1100</v>
      </c>
      <c r="DG139" s="76">
        <v>205000</v>
      </c>
      <c r="DH139" s="43" t="s">
        <v>5876</v>
      </c>
      <c r="DI139" s="163" t="s">
        <v>4464</v>
      </c>
      <c r="DJ139" s="295" t="s">
        <v>4598</v>
      </c>
    </row>
    <row r="140" spans="1:114">
      <c r="A140" s="18">
        <v>135</v>
      </c>
      <c r="B140" s="314"/>
      <c r="C140" s="314"/>
      <c r="D140" s="323"/>
      <c r="E140" s="325"/>
      <c r="F140" s="314"/>
      <c r="G140" s="310"/>
      <c r="H140" s="314"/>
      <c r="I140" s="453" t="s">
        <v>4670</v>
      </c>
      <c r="J140" s="304" t="s">
        <v>4383</v>
      </c>
      <c r="K140" s="32" t="s">
        <v>5830</v>
      </c>
      <c r="L140" s="304" t="s">
        <v>4540</v>
      </c>
      <c r="M140" s="164" t="s">
        <v>4734</v>
      </c>
      <c r="N140" s="18" t="s">
        <v>4539</v>
      </c>
      <c r="O140" s="164" t="s">
        <v>4502</v>
      </c>
      <c r="P140" s="164" t="s">
        <v>4444</v>
      </c>
      <c r="Q140" s="164" t="s">
        <v>6210</v>
      </c>
      <c r="R140" s="32">
        <v>12</v>
      </c>
      <c r="S140" s="164" t="s">
        <v>4444</v>
      </c>
      <c r="T140" s="164" t="s">
        <v>5830</v>
      </c>
      <c r="U140" s="32" t="s">
        <v>4591</v>
      </c>
      <c r="V140" s="73">
        <v>6</v>
      </c>
      <c r="W140" s="232">
        <v>0</v>
      </c>
      <c r="X140" s="18">
        <v>0</v>
      </c>
      <c r="Y140" s="304" t="s">
        <v>3973</v>
      </c>
      <c r="Z140" s="21">
        <f>INDEX('[2]Cross-Section Database'!$C$2:$V$2928,MATCH(Y140,'[2]Cross-Section Database'!$B$2:$B$2928,0),3)</f>
        <v>200</v>
      </c>
      <c r="AA140" s="21">
        <f>INDEX('[2]Cross-Section Database'!$C$2:$V$2928,MATCH(Y140,'[2]Cross-Section Database'!$B$2:$B$2928,0),4)</f>
        <v>200</v>
      </c>
      <c r="AB140" s="21">
        <f>INDEX('[2]Cross-Section Database'!$C$2:$V$2928,MATCH(Y140,'[2]Cross-Section Database'!$B$2:$B$2928,0),6)</f>
        <v>15</v>
      </c>
      <c r="AC140" s="21">
        <f>INDEX('[2]Cross-Section Database'!$C$2:$V$2928,MATCH(Y140,'[2]Cross-Section Database'!$B$2:$B$2928,0),5)</f>
        <v>9</v>
      </c>
      <c r="AD140" s="21">
        <v>1100</v>
      </c>
      <c r="AE140" s="304" t="s">
        <v>3919</v>
      </c>
      <c r="AF140" s="21">
        <f>INDEX('[2]Cross-Section Database'!$C$2:$V$2928,MATCH(AE140,'[2]Cross-Section Database'!$B$2:$B$2928,0),3)</f>
        <v>360</v>
      </c>
      <c r="AG140" s="21">
        <f>INDEX('[2]Cross-Section Database'!$C$2:$V$2928,MATCH(AE140,'[2]Cross-Section Database'!$B$2:$B$2928,0),4)</f>
        <v>170</v>
      </c>
      <c r="AH140" s="21">
        <f>INDEX('[2]Cross-Section Database'!$C$2:$V$2928,MATCH(AE140,'[2]Cross-Section Database'!$B$2:$B$2928,0),6)</f>
        <v>12.7</v>
      </c>
      <c r="AI140" s="21">
        <f>INDEX('[2]Cross-Section Database'!$C$2:$V$2928,MATCH(AE140,'[2]Cross-Section Database'!$B$2:$B$2928,0),5)</f>
        <v>8</v>
      </c>
      <c r="AJ140" s="21">
        <v>1600</v>
      </c>
      <c r="AK140" s="21">
        <f>INDEX('[2]Cross-Section Database'!$C$2:$V$3928,MATCH(AE140,'[2]Cross-Section Database'!$B$2:$B$3928,0),11)</f>
        <v>162700000</v>
      </c>
      <c r="AL140" s="24">
        <f>INDEX('[2]Cross-Section Database'!$C$2:$V$3928,MATCH(AE140,'[2]Cross-Section Database'!$B$2:$B$3928,0),12)</f>
        <v>1019000</v>
      </c>
      <c r="AM140" s="21">
        <v>15</v>
      </c>
      <c r="AN140" s="21">
        <v>200</v>
      </c>
      <c r="AO140" s="21">
        <v>400</v>
      </c>
      <c r="AP140" s="21">
        <v>20</v>
      </c>
      <c r="AQ140" s="21">
        <f t="shared" si="33"/>
        <v>20</v>
      </c>
      <c r="AR140" s="304" t="s">
        <v>5845</v>
      </c>
      <c r="AS140" s="164" t="s">
        <v>6174</v>
      </c>
      <c r="AT140" s="164" t="s">
        <v>6174</v>
      </c>
      <c r="AU140" s="21">
        <v>18</v>
      </c>
      <c r="AV140" s="21">
        <v>192</v>
      </c>
      <c r="AW140" s="21">
        <v>70</v>
      </c>
      <c r="AX140" s="21">
        <f t="shared" si="34"/>
        <v>70</v>
      </c>
      <c r="AY140" s="21">
        <v>130</v>
      </c>
      <c r="AZ140" s="21">
        <v>100</v>
      </c>
      <c r="BA140" s="21">
        <v>0</v>
      </c>
      <c r="BB140" s="15" t="s">
        <v>4502</v>
      </c>
      <c r="BC140" s="164" t="s">
        <v>6250</v>
      </c>
      <c r="BD140" s="164" t="s">
        <v>6250</v>
      </c>
      <c r="BE140" s="164">
        <v>2</v>
      </c>
      <c r="BF140" s="18">
        <v>6</v>
      </c>
      <c r="BG140" s="304">
        <v>120</v>
      </c>
      <c r="BH140" s="164">
        <v>1000</v>
      </c>
      <c r="BI140" s="164" t="s">
        <v>6231</v>
      </c>
      <c r="BJ140" s="164">
        <v>1.2</v>
      </c>
      <c r="BK140" s="164">
        <v>130</v>
      </c>
      <c r="BL140" s="164">
        <v>1810</v>
      </c>
      <c r="BM140" s="164">
        <v>55</v>
      </c>
      <c r="BN140" s="18" t="s">
        <v>4623</v>
      </c>
      <c r="BO140" s="304" t="s">
        <v>5894</v>
      </c>
      <c r="BP140" s="164">
        <v>9</v>
      </c>
      <c r="BQ140" s="164">
        <v>1</v>
      </c>
      <c r="BR140" s="164">
        <v>19</v>
      </c>
      <c r="BS140" s="164">
        <v>100</v>
      </c>
      <c r="BT140" s="32">
        <v>45</v>
      </c>
      <c r="BU140" s="73">
        <v>160</v>
      </c>
      <c r="BV140" s="164" t="s">
        <v>4605</v>
      </c>
      <c r="BW140" s="164" t="s">
        <v>4674</v>
      </c>
      <c r="BX140" s="21">
        <v>0</v>
      </c>
      <c r="BY140" s="21">
        <f>10*PI()*8^2/4</f>
        <v>502.6548245743669</v>
      </c>
      <c r="BZ140" s="164">
        <v>28</v>
      </c>
      <c r="CA140" s="122">
        <v>7.7000000000000002E-3</v>
      </c>
      <c r="CB140" s="164" t="s">
        <v>4478</v>
      </c>
      <c r="CC140" s="46">
        <v>235</v>
      </c>
      <c r="CD140" s="164">
        <v>310</v>
      </c>
      <c r="CE140" s="46">
        <v>360</v>
      </c>
      <c r="CF140" s="164">
        <v>435</v>
      </c>
      <c r="CG140" s="67">
        <v>200000</v>
      </c>
      <c r="CH140" s="304" t="s">
        <v>4478</v>
      </c>
      <c r="CI140" s="46">
        <v>235</v>
      </c>
      <c r="CJ140" s="21">
        <v>310</v>
      </c>
      <c r="CK140" s="47">
        <v>360</v>
      </c>
      <c r="CL140" s="21">
        <v>435</v>
      </c>
      <c r="CM140" s="67">
        <v>200000</v>
      </c>
      <c r="CN140" s="164" t="s">
        <v>4478</v>
      </c>
      <c r="CO140" s="47">
        <v>235</v>
      </c>
      <c r="CP140" s="164">
        <v>310</v>
      </c>
      <c r="CQ140" s="47">
        <v>360</v>
      </c>
      <c r="CR140" s="164">
        <v>435</v>
      </c>
      <c r="CS140" s="67">
        <v>200000</v>
      </c>
      <c r="CT140" s="164" t="s">
        <v>5834</v>
      </c>
      <c r="CU140" s="33">
        <v>37</v>
      </c>
      <c r="CV140" s="33">
        <v>2.9</v>
      </c>
      <c r="CW140" s="67">
        <v>33000</v>
      </c>
      <c r="CX140" s="304">
        <v>540</v>
      </c>
      <c r="CY140" s="32">
        <v>650</v>
      </c>
      <c r="CZ140" s="67">
        <v>200000</v>
      </c>
      <c r="DA140" s="292">
        <v>320</v>
      </c>
      <c r="DB140" s="164">
        <v>10.9</v>
      </c>
      <c r="DC140" s="301">
        <v>900</v>
      </c>
      <c r="DD140" s="32">
        <v>990</v>
      </c>
      <c r="DE140" s="301">
        <v>1000</v>
      </c>
      <c r="DF140" s="32">
        <v>1100</v>
      </c>
      <c r="DG140" s="61">
        <v>205000</v>
      </c>
      <c r="DH140" s="41" t="s">
        <v>5893</v>
      </c>
      <c r="DI140" s="164" t="s">
        <v>4464</v>
      </c>
      <c r="DJ140" s="295" t="s">
        <v>4598</v>
      </c>
    </row>
    <row r="141" spans="1:114">
      <c r="A141" s="18">
        <v>136</v>
      </c>
      <c r="B141" s="314"/>
      <c r="C141" s="314"/>
      <c r="D141" s="323"/>
      <c r="E141" s="325"/>
      <c r="F141" s="314"/>
      <c r="G141" s="310"/>
      <c r="H141" s="314"/>
      <c r="I141" s="453" t="s">
        <v>6135</v>
      </c>
      <c r="J141" s="304" t="s">
        <v>4383</v>
      </c>
      <c r="K141" s="32" t="s">
        <v>5830</v>
      </c>
      <c r="L141" s="304" t="s">
        <v>4540</v>
      </c>
      <c r="M141" s="164" t="s">
        <v>4734</v>
      </c>
      <c r="N141" s="18" t="s">
        <v>4539</v>
      </c>
      <c r="O141" s="164" t="s">
        <v>4502</v>
      </c>
      <c r="P141" s="164" t="s">
        <v>4444</v>
      </c>
      <c r="Q141" s="164" t="s">
        <v>6210</v>
      </c>
      <c r="R141" s="32">
        <v>12</v>
      </c>
      <c r="S141" s="164" t="s">
        <v>4444</v>
      </c>
      <c r="T141" s="164" t="s">
        <v>5830</v>
      </c>
      <c r="U141" s="32" t="s">
        <v>4591</v>
      </c>
      <c r="V141" s="73">
        <v>6</v>
      </c>
      <c r="W141" s="232">
        <v>0</v>
      </c>
      <c r="X141" s="18">
        <v>0</v>
      </c>
      <c r="Y141" s="304" t="s">
        <v>3973</v>
      </c>
      <c r="Z141" s="21">
        <f>INDEX('[2]Cross-Section Database'!$C$2:$V$2928,MATCH(Y141,'[2]Cross-Section Database'!$B$2:$B$2928,0),3)</f>
        <v>200</v>
      </c>
      <c r="AA141" s="21">
        <f>INDEX('[2]Cross-Section Database'!$C$2:$V$2928,MATCH(Y141,'[2]Cross-Section Database'!$B$2:$B$2928,0),4)</f>
        <v>200</v>
      </c>
      <c r="AB141" s="21">
        <f>INDEX('[2]Cross-Section Database'!$C$2:$V$2928,MATCH(Y141,'[2]Cross-Section Database'!$B$2:$B$2928,0),6)</f>
        <v>15</v>
      </c>
      <c r="AC141" s="21">
        <f>INDEX('[2]Cross-Section Database'!$C$2:$V$2928,MATCH(Y141,'[2]Cross-Section Database'!$B$2:$B$2928,0),5)</f>
        <v>9</v>
      </c>
      <c r="AD141" s="21">
        <v>1100</v>
      </c>
      <c r="AE141" s="304" t="s">
        <v>3972</v>
      </c>
      <c r="AF141" s="21">
        <f>INDEX('[2]Cross-Section Database'!$C$2:$V$2928,MATCH(AE141,'[2]Cross-Section Database'!$B$2:$B$2928,0),3)</f>
        <v>190</v>
      </c>
      <c r="AG141" s="21">
        <f>INDEX('[2]Cross-Section Database'!$C$2:$V$2928,MATCH(AE141,'[2]Cross-Section Database'!$B$2:$B$2928,0),4)</f>
        <v>200</v>
      </c>
      <c r="AH141" s="21">
        <f>INDEX('[2]Cross-Section Database'!$C$2:$V$2928,MATCH(AE141,'[2]Cross-Section Database'!$B$2:$B$2928,0),6)</f>
        <v>10</v>
      </c>
      <c r="AI141" s="21">
        <f>INDEX('[2]Cross-Section Database'!$C$2:$V$2928,MATCH(AE141,'[2]Cross-Section Database'!$B$2:$B$2928,0),5)</f>
        <v>6.5</v>
      </c>
      <c r="AJ141" s="21">
        <v>1600</v>
      </c>
      <c r="AK141" s="21">
        <f>INDEX('[2]Cross-Section Database'!$C$2:$V$3928,MATCH(AE141,'[2]Cross-Section Database'!$B$2:$B$3928,0),11)</f>
        <v>36920000</v>
      </c>
      <c r="AL141" s="24">
        <f>INDEX('[2]Cross-Section Database'!$C$2:$V$3928,MATCH(AE141,'[2]Cross-Section Database'!$B$2:$B$3928,0),12)</f>
        <v>429500</v>
      </c>
      <c r="AM141" s="21">
        <v>15</v>
      </c>
      <c r="AN141" s="21">
        <v>200</v>
      </c>
      <c r="AO141" s="21">
        <v>400</v>
      </c>
      <c r="AP141" s="21">
        <v>20</v>
      </c>
      <c r="AQ141" s="21">
        <f t="shared" si="33"/>
        <v>105</v>
      </c>
      <c r="AR141" s="304" t="s">
        <v>5845</v>
      </c>
      <c r="AS141" s="164" t="s">
        <v>6174</v>
      </c>
      <c r="AT141" s="164" t="s">
        <v>6174</v>
      </c>
      <c r="AU141" s="21">
        <v>18</v>
      </c>
      <c r="AV141" s="21">
        <v>192</v>
      </c>
      <c r="AW141" s="21">
        <v>70</v>
      </c>
      <c r="AX141" s="21">
        <f t="shared" si="34"/>
        <v>70</v>
      </c>
      <c r="AY141" s="21">
        <v>130</v>
      </c>
      <c r="AZ141" s="21">
        <v>100</v>
      </c>
      <c r="BA141" s="21">
        <v>0</v>
      </c>
      <c r="BB141" s="15" t="s">
        <v>4502</v>
      </c>
      <c r="BC141" s="164" t="s">
        <v>6250</v>
      </c>
      <c r="BD141" s="164" t="s">
        <v>6250</v>
      </c>
      <c r="BE141" s="164">
        <v>2</v>
      </c>
      <c r="BF141" s="18">
        <v>6</v>
      </c>
      <c r="BG141" s="304">
        <v>120</v>
      </c>
      <c r="BH141" s="164">
        <v>1000</v>
      </c>
      <c r="BI141" s="164" t="s">
        <v>6231</v>
      </c>
      <c r="BJ141" s="164">
        <v>1.2</v>
      </c>
      <c r="BK141" s="164">
        <v>130</v>
      </c>
      <c r="BL141" s="164">
        <v>1810</v>
      </c>
      <c r="BM141" s="164">
        <v>55</v>
      </c>
      <c r="BN141" s="18" t="s">
        <v>4623</v>
      </c>
      <c r="BO141" s="304" t="s">
        <v>5894</v>
      </c>
      <c r="BP141" s="164">
        <v>9</v>
      </c>
      <c r="BQ141" s="164">
        <v>1</v>
      </c>
      <c r="BR141" s="164">
        <v>19</v>
      </c>
      <c r="BS141" s="164">
        <v>100</v>
      </c>
      <c r="BT141" s="32">
        <v>45</v>
      </c>
      <c r="BU141" s="73">
        <v>160</v>
      </c>
      <c r="BV141" s="164" t="s">
        <v>4605</v>
      </c>
      <c r="BW141" s="164" t="s">
        <v>4674</v>
      </c>
      <c r="BX141" s="21">
        <v>0</v>
      </c>
      <c r="BY141" s="21">
        <f>10*PI()*8^2/4</f>
        <v>502.6548245743669</v>
      </c>
      <c r="BZ141" s="164">
        <v>28</v>
      </c>
      <c r="CA141" s="122">
        <v>7.7000000000000002E-3</v>
      </c>
      <c r="CB141" s="164" t="s">
        <v>4478</v>
      </c>
      <c r="CC141" s="46">
        <v>235</v>
      </c>
      <c r="CD141" s="164">
        <v>310</v>
      </c>
      <c r="CE141" s="46">
        <v>360</v>
      </c>
      <c r="CF141" s="164">
        <v>435</v>
      </c>
      <c r="CG141" s="67">
        <v>200000</v>
      </c>
      <c r="CH141" s="304" t="s">
        <v>4478</v>
      </c>
      <c r="CI141" s="46">
        <v>235</v>
      </c>
      <c r="CJ141" s="21">
        <v>310</v>
      </c>
      <c r="CK141" s="47">
        <v>360</v>
      </c>
      <c r="CL141" s="21">
        <v>435</v>
      </c>
      <c r="CM141" s="67">
        <v>200000</v>
      </c>
      <c r="CN141" s="164" t="s">
        <v>4478</v>
      </c>
      <c r="CO141" s="47">
        <v>235</v>
      </c>
      <c r="CP141" s="164">
        <v>310</v>
      </c>
      <c r="CQ141" s="47">
        <v>360</v>
      </c>
      <c r="CR141" s="164">
        <v>435</v>
      </c>
      <c r="CS141" s="67">
        <v>200000</v>
      </c>
      <c r="CT141" s="164" t="s">
        <v>5834</v>
      </c>
      <c r="CU141" s="33">
        <v>37</v>
      </c>
      <c r="CV141" s="33">
        <v>2.9</v>
      </c>
      <c r="CW141" s="67">
        <v>33000</v>
      </c>
      <c r="CX141" s="304">
        <v>540</v>
      </c>
      <c r="CY141" s="32">
        <v>650</v>
      </c>
      <c r="CZ141" s="67">
        <v>200000</v>
      </c>
      <c r="DA141" s="292">
        <v>320</v>
      </c>
      <c r="DB141" s="164">
        <v>10.9</v>
      </c>
      <c r="DC141" s="301">
        <v>900</v>
      </c>
      <c r="DD141" s="32">
        <v>990</v>
      </c>
      <c r="DE141" s="301">
        <v>1000</v>
      </c>
      <c r="DF141" s="32">
        <v>1100</v>
      </c>
      <c r="DG141" s="61">
        <v>205000</v>
      </c>
      <c r="DH141" s="41" t="s">
        <v>5893</v>
      </c>
      <c r="DI141" s="164" t="s">
        <v>4464</v>
      </c>
      <c r="DJ141" s="295" t="s">
        <v>4598</v>
      </c>
    </row>
    <row r="142" spans="1:114">
      <c r="A142" s="18">
        <v>137</v>
      </c>
      <c r="B142" s="314"/>
      <c r="C142" s="314"/>
      <c r="D142" s="323"/>
      <c r="E142" s="325"/>
      <c r="F142" s="314"/>
      <c r="G142" s="310"/>
      <c r="H142" s="314"/>
      <c r="I142" s="453" t="s">
        <v>6136</v>
      </c>
      <c r="J142" s="304" t="s">
        <v>4383</v>
      </c>
      <c r="K142" s="32" t="s">
        <v>5830</v>
      </c>
      <c r="L142" s="304" t="s">
        <v>4540</v>
      </c>
      <c r="M142" s="164" t="s">
        <v>4734</v>
      </c>
      <c r="N142" s="18" t="s">
        <v>4539</v>
      </c>
      <c r="O142" s="164" t="s">
        <v>4502</v>
      </c>
      <c r="P142" s="164" t="s">
        <v>4444</v>
      </c>
      <c r="Q142" s="164" t="s">
        <v>6210</v>
      </c>
      <c r="R142" s="32">
        <v>12</v>
      </c>
      <c r="S142" s="164" t="s">
        <v>4444</v>
      </c>
      <c r="T142" s="164" t="s">
        <v>5830</v>
      </c>
      <c r="U142" s="32" t="s">
        <v>4591</v>
      </c>
      <c r="V142" s="73">
        <v>6</v>
      </c>
      <c r="W142" s="232">
        <v>0</v>
      </c>
      <c r="X142" s="18">
        <v>0</v>
      </c>
      <c r="Y142" s="304" t="s">
        <v>4011</v>
      </c>
      <c r="Z142" s="21">
        <f>INDEX('[2]Cross-Section Database'!$C$2:$V$2928,MATCH(Y142,'[2]Cross-Section Database'!$B$2:$B$2928,0),3)</f>
        <v>350</v>
      </c>
      <c r="AA142" s="21">
        <f>INDEX('[2]Cross-Section Database'!$C$2:$V$2928,MATCH(Y142,'[2]Cross-Section Database'!$B$2:$B$2928,0),4)</f>
        <v>300</v>
      </c>
      <c r="AB142" s="21">
        <f>INDEX('[2]Cross-Section Database'!$C$2:$V$2928,MATCH(Y142,'[2]Cross-Section Database'!$B$2:$B$2928,0),6)</f>
        <v>17.5</v>
      </c>
      <c r="AC142" s="21">
        <f>INDEX('[2]Cross-Section Database'!$C$2:$V$2928,MATCH(Y142,'[2]Cross-Section Database'!$B$2:$B$2928,0),5)</f>
        <v>10</v>
      </c>
      <c r="AD142" s="21">
        <v>1100</v>
      </c>
      <c r="AE142" s="304" t="s">
        <v>3919</v>
      </c>
      <c r="AF142" s="21">
        <f>INDEX('[2]Cross-Section Database'!$C$2:$V$2928,MATCH(AE142,'[2]Cross-Section Database'!$B$2:$B$2928,0),3)</f>
        <v>360</v>
      </c>
      <c r="AG142" s="21">
        <f>INDEX('[2]Cross-Section Database'!$C$2:$V$2928,MATCH(AE142,'[2]Cross-Section Database'!$B$2:$B$2928,0),4)</f>
        <v>170</v>
      </c>
      <c r="AH142" s="21">
        <f>INDEX('[2]Cross-Section Database'!$C$2:$V$2928,MATCH(AE142,'[2]Cross-Section Database'!$B$2:$B$2928,0),6)</f>
        <v>12.7</v>
      </c>
      <c r="AI142" s="21">
        <f>INDEX('[2]Cross-Section Database'!$C$2:$V$2928,MATCH(AE142,'[2]Cross-Section Database'!$B$2:$B$2928,0),5)</f>
        <v>8</v>
      </c>
      <c r="AJ142" s="21">
        <v>1600</v>
      </c>
      <c r="AK142" s="21">
        <f>INDEX('[2]Cross-Section Database'!$C$2:$V$3928,MATCH(AE142,'[2]Cross-Section Database'!$B$2:$B$3928,0),11)</f>
        <v>162700000</v>
      </c>
      <c r="AL142" s="24">
        <f>INDEX('[2]Cross-Section Database'!$C$2:$V$3928,MATCH(AE142,'[2]Cross-Section Database'!$B$2:$B$3928,0),12)</f>
        <v>1019000</v>
      </c>
      <c r="AM142" s="21">
        <v>15</v>
      </c>
      <c r="AN142" s="21">
        <v>200</v>
      </c>
      <c r="AO142" s="21">
        <v>400</v>
      </c>
      <c r="AP142" s="21">
        <v>20</v>
      </c>
      <c r="AQ142" s="21">
        <f t="shared" si="33"/>
        <v>20</v>
      </c>
      <c r="AR142" s="304" t="s">
        <v>5845</v>
      </c>
      <c r="AS142" s="164" t="s">
        <v>6174</v>
      </c>
      <c r="AT142" s="164" t="s">
        <v>6174</v>
      </c>
      <c r="AU142" s="21">
        <v>18</v>
      </c>
      <c r="AV142" s="21">
        <v>192</v>
      </c>
      <c r="AW142" s="21">
        <v>70</v>
      </c>
      <c r="AX142" s="21">
        <f t="shared" si="34"/>
        <v>70</v>
      </c>
      <c r="AY142" s="21">
        <v>130</v>
      </c>
      <c r="AZ142" s="21">
        <v>100</v>
      </c>
      <c r="BA142" s="21">
        <v>0</v>
      </c>
      <c r="BB142" s="15" t="s">
        <v>4502</v>
      </c>
      <c r="BC142" s="164" t="s">
        <v>6250</v>
      </c>
      <c r="BD142" s="164" t="s">
        <v>6250</v>
      </c>
      <c r="BE142" s="164">
        <v>2</v>
      </c>
      <c r="BF142" s="18">
        <v>6</v>
      </c>
      <c r="BG142" s="304">
        <v>120</v>
      </c>
      <c r="BH142" s="164">
        <v>1000</v>
      </c>
      <c r="BI142" s="164" t="s">
        <v>6231</v>
      </c>
      <c r="BJ142" s="164">
        <v>1.2</v>
      </c>
      <c r="BK142" s="164">
        <v>130</v>
      </c>
      <c r="BL142" s="164">
        <v>1810</v>
      </c>
      <c r="BM142" s="164">
        <v>55</v>
      </c>
      <c r="BN142" s="18" t="s">
        <v>4623</v>
      </c>
      <c r="BO142" s="304" t="s">
        <v>5894</v>
      </c>
      <c r="BP142" s="164">
        <v>9</v>
      </c>
      <c r="BQ142" s="164">
        <v>1</v>
      </c>
      <c r="BR142" s="164">
        <v>19</v>
      </c>
      <c r="BS142" s="164">
        <v>100</v>
      </c>
      <c r="BT142" s="32">
        <v>45</v>
      </c>
      <c r="BU142" s="73">
        <v>160</v>
      </c>
      <c r="BV142" s="164" t="s">
        <v>4605</v>
      </c>
      <c r="BW142" s="164" t="s">
        <v>4674</v>
      </c>
      <c r="BX142" s="21">
        <v>0</v>
      </c>
      <c r="BY142" s="21">
        <f>10*PI()*8^2/4</f>
        <v>502.6548245743669</v>
      </c>
      <c r="BZ142" s="164">
        <v>28</v>
      </c>
      <c r="CA142" s="122">
        <v>7.7000000000000002E-3</v>
      </c>
      <c r="CB142" s="164" t="s">
        <v>4478</v>
      </c>
      <c r="CC142" s="46">
        <v>235</v>
      </c>
      <c r="CD142" s="164">
        <v>310</v>
      </c>
      <c r="CE142" s="46">
        <v>360</v>
      </c>
      <c r="CF142" s="164">
        <v>435</v>
      </c>
      <c r="CG142" s="67">
        <v>200000</v>
      </c>
      <c r="CH142" s="304" t="s">
        <v>4478</v>
      </c>
      <c r="CI142" s="46">
        <v>235</v>
      </c>
      <c r="CJ142" s="21">
        <v>310</v>
      </c>
      <c r="CK142" s="47">
        <v>360</v>
      </c>
      <c r="CL142" s="21">
        <v>435</v>
      </c>
      <c r="CM142" s="67">
        <v>200000</v>
      </c>
      <c r="CN142" s="164" t="s">
        <v>4478</v>
      </c>
      <c r="CO142" s="47">
        <v>235</v>
      </c>
      <c r="CP142" s="164">
        <v>310</v>
      </c>
      <c r="CQ142" s="47">
        <v>360</v>
      </c>
      <c r="CR142" s="164">
        <v>435</v>
      </c>
      <c r="CS142" s="67">
        <v>200000</v>
      </c>
      <c r="CT142" s="164" t="s">
        <v>5834</v>
      </c>
      <c r="CU142" s="33">
        <v>37</v>
      </c>
      <c r="CV142" s="33">
        <v>2.9</v>
      </c>
      <c r="CW142" s="67">
        <v>33000</v>
      </c>
      <c r="CX142" s="304">
        <v>540</v>
      </c>
      <c r="CY142" s="32">
        <v>650</v>
      </c>
      <c r="CZ142" s="67">
        <v>200000</v>
      </c>
      <c r="DA142" s="292">
        <v>320</v>
      </c>
      <c r="DB142" s="164">
        <v>10.9</v>
      </c>
      <c r="DC142" s="301">
        <v>900</v>
      </c>
      <c r="DD142" s="32">
        <v>990</v>
      </c>
      <c r="DE142" s="301">
        <v>1000</v>
      </c>
      <c r="DF142" s="32">
        <v>1100</v>
      </c>
      <c r="DG142" s="61">
        <v>205000</v>
      </c>
      <c r="DH142" s="41" t="s">
        <v>5893</v>
      </c>
      <c r="DI142" s="164" t="s">
        <v>4464</v>
      </c>
      <c r="DJ142" s="295" t="s">
        <v>4598</v>
      </c>
    </row>
    <row r="143" spans="1:114">
      <c r="A143" s="18">
        <v>138</v>
      </c>
      <c r="B143" s="314"/>
      <c r="C143" s="314"/>
      <c r="D143" s="323"/>
      <c r="E143" s="325"/>
      <c r="F143" s="314"/>
      <c r="G143" s="310"/>
      <c r="H143" s="314"/>
      <c r="I143" s="453" t="s">
        <v>4671</v>
      </c>
      <c r="J143" s="304" t="s">
        <v>4383</v>
      </c>
      <c r="K143" s="32" t="s">
        <v>5830</v>
      </c>
      <c r="L143" s="304" t="s">
        <v>4540</v>
      </c>
      <c r="M143" s="164" t="s">
        <v>4734</v>
      </c>
      <c r="N143" s="18" t="s">
        <v>4539</v>
      </c>
      <c r="O143" s="164" t="s">
        <v>4502</v>
      </c>
      <c r="P143" s="164" t="s">
        <v>4444</v>
      </c>
      <c r="Q143" s="164" t="s">
        <v>6210</v>
      </c>
      <c r="R143" s="32">
        <v>12</v>
      </c>
      <c r="S143" s="164" t="s">
        <v>4444</v>
      </c>
      <c r="T143" s="164" t="s">
        <v>5830</v>
      </c>
      <c r="U143" s="32" t="s">
        <v>4591</v>
      </c>
      <c r="V143" s="73">
        <v>6</v>
      </c>
      <c r="W143" s="232">
        <v>0</v>
      </c>
      <c r="X143" s="18">
        <v>0</v>
      </c>
      <c r="Y143" s="304" t="s">
        <v>3973</v>
      </c>
      <c r="Z143" s="21">
        <f>INDEX('[2]Cross-Section Database'!$C$2:$V$2928,MATCH(Y143,'[2]Cross-Section Database'!$B$2:$B$2928,0),3)</f>
        <v>200</v>
      </c>
      <c r="AA143" s="21">
        <f>INDEX('[2]Cross-Section Database'!$C$2:$V$2928,MATCH(Y143,'[2]Cross-Section Database'!$B$2:$B$2928,0),4)</f>
        <v>200</v>
      </c>
      <c r="AB143" s="21">
        <f>INDEX('[2]Cross-Section Database'!$C$2:$V$2928,MATCH(Y143,'[2]Cross-Section Database'!$B$2:$B$2928,0),6)</f>
        <v>15</v>
      </c>
      <c r="AC143" s="21">
        <f>INDEX('[2]Cross-Section Database'!$C$2:$V$2928,MATCH(Y143,'[2]Cross-Section Database'!$B$2:$B$2928,0),5)</f>
        <v>9</v>
      </c>
      <c r="AD143" s="21">
        <v>1100</v>
      </c>
      <c r="AE143" s="304" t="s">
        <v>3919</v>
      </c>
      <c r="AF143" s="21">
        <f>INDEX('[2]Cross-Section Database'!$C$2:$V$2928,MATCH(AE143,'[2]Cross-Section Database'!$B$2:$B$2928,0),3)</f>
        <v>360</v>
      </c>
      <c r="AG143" s="21">
        <f>INDEX('[2]Cross-Section Database'!$C$2:$V$2928,MATCH(AE143,'[2]Cross-Section Database'!$B$2:$B$2928,0),4)</f>
        <v>170</v>
      </c>
      <c r="AH143" s="21">
        <f>INDEX('[2]Cross-Section Database'!$C$2:$V$2928,MATCH(AE143,'[2]Cross-Section Database'!$B$2:$B$2928,0),6)</f>
        <v>12.7</v>
      </c>
      <c r="AI143" s="21">
        <f>INDEX('[2]Cross-Section Database'!$C$2:$V$2928,MATCH(AE143,'[2]Cross-Section Database'!$B$2:$B$2928,0),5)</f>
        <v>8</v>
      </c>
      <c r="AJ143" s="21">
        <v>1600</v>
      </c>
      <c r="AK143" s="21">
        <f>INDEX('[2]Cross-Section Database'!$C$2:$V$3928,MATCH(AE143,'[2]Cross-Section Database'!$B$2:$B$3928,0),11)</f>
        <v>162700000</v>
      </c>
      <c r="AL143" s="24">
        <f>INDEX('[2]Cross-Section Database'!$C$2:$V$3928,MATCH(AE143,'[2]Cross-Section Database'!$B$2:$B$3928,0),12)</f>
        <v>1019000</v>
      </c>
      <c r="AM143" s="21">
        <v>15</v>
      </c>
      <c r="AN143" s="21">
        <v>200</v>
      </c>
      <c r="AO143" s="21">
        <v>400</v>
      </c>
      <c r="AP143" s="21">
        <v>20</v>
      </c>
      <c r="AQ143" s="21">
        <f t="shared" si="33"/>
        <v>20</v>
      </c>
      <c r="AR143" s="304" t="s">
        <v>5845</v>
      </c>
      <c r="AS143" s="164" t="s">
        <v>6174</v>
      </c>
      <c r="AT143" s="164" t="s">
        <v>6174</v>
      </c>
      <c r="AU143" s="164">
        <v>18</v>
      </c>
      <c r="AV143" s="164">
        <v>192</v>
      </c>
      <c r="AW143" s="21">
        <v>70</v>
      </c>
      <c r="AX143" s="21">
        <f t="shared" si="34"/>
        <v>70</v>
      </c>
      <c r="AY143" s="21">
        <v>130</v>
      </c>
      <c r="AZ143" s="21">
        <v>100</v>
      </c>
      <c r="BA143" s="21">
        <v>0</v>
      </c>
      <c r="BB143" s="15" t="s">
        <v>4502</v>
      </c>
      <c r="BC143" s="164" t="s">
        <v>6250</v>
      </c>
      <c r="BD143" s="164" t="s">
        <v>6250</v>
      </c>
      <c r="BE143" s="164">
        <v>2</v>
      </c>
      <c r="BF143" s="18">
        <v>6</v>
      </c>
      <c r="BG143" s="304">
        <v>120</v>
      </c>
      <c r="BH143" s="164">
        <v>1000</v>
      </c>
      <c r="BI143" s="164" t="s">
        <v>6232</v>
      </c>
      <c r="BJ143" s="164">
        <v>0.8</v>
      </c>
      <c r="BK143" s="164">
        <v>124</v>
      </c>
      <c r="BL143" s="164">
        <v>1183</v>
      </c>
      <c r="BM143" s="164">
        <v>40</v>
      </c>
      <c r="BN143" s="18" t="s">
        <v>4623</v>
      </c>
      <c r="BO143" s="304" t="s">
        <v>5896</v>
      </c>
      <c r="BP143" s="164">
        <v>17</v>
      </c>
      <c r="BQ143" s="164">
        <v>1</v>
      </c>
      <c r="BR143" s="21">
        <v>24.3</v>
      </c>
      <c r="BS143" s="164">
        <v>80</v>
      </c>
      <c r="BT143" s="164">
        <v>45</v>
      </c>
      <c r="BU143" s="18">
        <v>120</v>
      </c>
      <c r="BV143" s="164" t="s">
        <v>4605</v>
      </c>
      <c r="BW143" s="164" t="s">
        <v>6149</v>
      </c>
      <c r="BX143" s="21">
        <v>0</v>
      </c>
      <c r="BY143" s="21">
        <f>14*PI()*8^2/4+10*PI()*6^2/4</f>
        <v>986.4600932271951</v>
      </c>
      <c r="BZ143" s="164">
        <v>28</v>
      </c>
      <c r="CA143" s="122">
        <v>1.23E-2</v>
      </c>
      <c r="CB143" s="164" t="s">
        <v>4478</v>
      </c>
      <c r="CC143" s="46">
        <v>235</v>
      </c>
      <c r="CD143" s="164">
        <v>310</v>
      </c>
      <c r="CE143" s="46">
        <v>360</v>
      </c>
      <c r="CF143" s="164">
        <v>435</v>
      </c>
      <c r="CG143" s="67">
        <v>200000</v>
      </c>
      <c r="CH143" s="304" t="s">
        <v>4478</v>
      </c>
      <c r="CI143" s="46">
        <v>235</v>
      </c>
      <c r="CJ143" s="21">
        <v>310</v>
      </c>
      <c r="CK143" s="47">
        <v>360</v>
      </c>
      <c r="CL143" s="21">
        <v>435</v>
      </c>
      <c r="CM143" s="67">
        <v>200000</v>
      </c>
      <c r="CN143" s="164" t="s">
        <v>4478</v>
      </c>
      <c r="CO143" s="47">
        <v>235</v>
      </c>
      <c r="CP143" s="164">
        <v>310</v>
      </c>
      <c r="CQ143" s="47">
        <v>360</v>
      </c>
      <c r="CR143" s="164">
        <v>435</v>
      </c>
      <c r="CS143" s="67">
        <v>200000</v>
      </c>
      <c r="CT143" s="164" t="s">
        <v>5834</v>
      </c>
      <c r="CU143" s="33">
        <v>37</v>
      </c>
      <c r="CV143" s="33">
        <v>2.9</v>
      </c>
      <c r="CW143" s="67">
        <v>33000</v>
      </c>
      <c r="CX143" s="304">
        <v>540</v>
      </c>
      <c r="CY143" s="32">
        <v>650</v>
      </c>
      <c r="CZ143" s="67">
        <v>200000</v>
      </c>
      <c r="DA143" s="292">
        <v>350</v>
      </c>
      <c r="DB143" s="164">
        <v>10.9</v>
      </c>
      <c r="DC143" s="301">
        <v>900</v>
      </c>
      <c r="DD143" s="32">
        <v>990</v>
      </c>
      <c r="DE143" s="301">
        <v>1000</v>
      </c>
      <c r="DF143" s="32">
        <v>1100</v>
      </c>
      <c r="DG143" s="61">
        <v>205000</v>
      </c>
      <c r="DH143" s="41" t="s">
        <v>6105</v>
      </c>
      <c r="DI143" s="164" t="s">
        <v>4464</v>
      </c>
      <c r="DJ143" s="295" t="s">
        <v>6266</v>
      </c>
    </row>
    <row r="144" spans="1:114">
      <c r="A144" s="18">
        <v>139</v>
      </c>
      <c r="B144" s="314"/>
      <c r="C144" s="314"/>
      <c r="D144" s="323"/>
      <c r="E144" s="325"/>
      <c r="F144" s="314"/>
      <c r="G144" s="310"/>
      <c r="H144" s="314"/>
      <c r="I144" s="453" t="s">
        <v>4672</v>
      </c>
      <c r="J144" s="304" t="s">
        <v>4383</v>
      </c>
      <c r="K144" s="32" t="s">
        <v>5830</v>
      </c>
      <c r="L144" s="304" t="s">
        <v>4540</v>
      </c>
      <c r="M144" s="164" t="s">
        <v>4734</v>
      </c>
      <c r="N144" s="18" t="s">
        <v>4539</v>
      </c>
      <c r="O144" s="164" t="s">
        <v>4502</v>
      </c>
      <c r="P144" s="164" t="s">
        <v>4444</v>
      </c>
      <c r="Q144" s="164" t="s">
        <v>6210</v>
      </c>
      <c r="R144" s="32">
        <v>12</v>
      </c>
      <c r="S144" s="164" t="s">
        <v>4444</v>
      </c>
      <c r="T144" s="164" t="s">
        <v>5830</v>
      </c>
      <c r="U144" s="32" t="s">
        <v>4591</v>
      </c>
      <c r="V144" s="73">
        <v>6</v>
      </c>
      <c r="W144" s="232">
        <v>0</v>
      </c>
      <c r="X144" s="18">
        <v>0</v>
      </c>
      <c r="Y144" s="304" t="s">
        <v>3973</v>
      </c>
      <c r="Z144" s="21">
        <f>INDEX('[2]Cross-Section Database'!$C$2:$V$2928,MATCH(Y144,'[2]Cross-Section Database'!$B$2:$B$2928,0),3)</f>
        <v>200</v>
      </c>
      <c r="AA144" s="21">
        <f>INDEX('[2]Cross-Section Database'!$C$2:$V$2928,MATCH(Y144,'[2]Cross-Section Database'!$B$2:$B$2928,0),4)</f>
        <v>200</v>
      </c>
      <c r="AB144" s="46">
        <f>INDEX('[2]Cross-Section Database'!$C$2:$V$2928,MATCH(Y144,'[2]Cross-Section Database'!$B$2:$B$2928,0),6)</f>
        <v>15</v>
      </c>
      <c r="AC144" s="46">
        <f>INDEX('[2]Cross-Section Database'!$C$2:$V$2928,MATCH(Y144,'[2]Cross-Section Database'!$B$2:$B$2928,0),5)</f>
        <v>9</v>
      </c>
      <c r="AD144" s="21">
        <v>1100</v>
      </c>
      <c r="AE144" s="304" t="s">
        <v>3919</v>
      </c>
      <c r="AF144" s="21">
        <f>INDEX('[2]Cross-Section Database'!$C$2:$V$2928,MATCH(AE144,'[2]Cross-Section Database'!$B$2:$B$2928,0),3)</f>
        <v>360</v>
      </c>
      <c r="AG144" s="21">
        <f>INDEX('[2]Cross-Section Database'!$C$2:$V$2928,MATCH(AE144,'[2]Cross-Section Database'!$B$2:$B$2928,0),4)</f>
        <v>170</v>
      </c>
      <c r="AH144" s="21">
        <f>INDEX('[2]Cross-Section Database'!$C$2:$V$2928,MATCH(AE144,'[2]Cross-Section Database'!$B$2:$B$2928,0),6)</f>
        <v>12.7</v>
      </c>
      <c r="AI144" s="21">
        <f>INDEX('[2]Cross-Section Database'!$C$2:$V$2928,MATCH(AE144,'[2]Cross-Section Database'!$B$2:$B$2928,0),5)</f>
        <v>8</v>
      </c>
      <c r="AJ144" s="21">
        <v>1600</v>
      </c>
      <c r="AK144" s="21">
        <f>INDEX('[2]Cross-Section Database'!$C$2:$V$3928,MATCH(AE144,'[2]Cross-Section Database'!$B$2:$B$3928,0),11)</f>
        <v>162700000</v>
      </c>
      <c r="AL144" s="24">
        <f>INDEX('[2]Cross-Section Database'!$C$2:$V$3928,MATCH(AE144,'[2]Cross-Section Database'!$B$2:$B$3928,0),12)</f>
        <v>1019000</v>
      </c>
      <c r="AM144" s="21">
        <v>15</v>
      </c>
      <c r="AN144" s="21">
        <v>200</v>
      </c>
      <c r="AO144" s="21">
        <v>400</v>
      </c>
      <c r="AP144" s="21">
        <v>20</v>
      </c>
      <c r="AQ144" s="21">
        <f t="shared" si="33"/>
        <v>20</v>
      </c>
      <c r="AR144" s="304" t="s">
        <v>5845</v>
      </c>
      <c r="AS144" s="164" t="s">
        <v>6174</v>
      </c>
      <c r="AT144" s="164" t="s">
        <v>6174</v>
      </c>
      <c r="AU144" s="164">
        <v>18</v>
      </c>
      <c r="AV144" s="164">
        <v>192</v>
      </c>
      <c r="AW144" s="21">
        <v>70</v>
      </c>
      <c r="AX144" s="21">
        <f t="shared" si="34"/>
        <v>70</v>
      </c>
      <c r="AY144" s="21">
        <v>130</v>
      </c>
      <c r="AZ144" s="21">
        <v>100</v>
      </c>
      <c r="BA144" s="21">
        <v>0</v>
      </c>
      <c r="BB144" s="15" t="s">
        <v>4502</v>
      </c>
      <c r="BC144" s="164" t="s">
        <v>6250</v>
      </c>
      <c r="BD144" s="164" t="s">
        <v>6250</v>
      </c>
      <c r="BE144" s="164">
        <v>2</v>
      </c>
      <c r="BF144" s="18">
        <v>6</v>
      </c>
      <c r="BG144" s="304">
        <v>120</v>
      </c>
      <c r="BH144" s="164">
        <v>1000</v>
      </c>
      <c r="BI144" s="164" t="s">
        <v>6232</v>
      </c>
      <c r="BJ144" s="164">
        <v>0.8</v>
      </c>
      <c r="BK144" s="164">
        <v>124</v>
      </c>
      <c r="BL144" s="164">
        <v>1183</v>
      </c>
      <c r="BM144" s="164">
        <v>40</v>
      </c>
      <c r="BN144" s="18" t="s">
        <v>4623</v>
      </c>
      <c r="BO144" s="304" t="s">
        <v>5896</v>
      </c>
      <c r="BP144" s="164">
        <v>12</v>
      </c>
      <c r="BQ144" s="164">
        <v>1</v>
      </c>
      <c r="BR144" s="21">
        <v>24.3</v>
      </c>
      <c r="BS144" s="164">
        <v>80</v>
      </c>
      <c r="BT144" s="164">
        <v>45</v>
      </c>
      <c r="BU144" s="18">
        <v>120</v>
      </c>
      <c r="BV144" s="164" t="s">
        <v>4605</v>
      </c>
      <c r="BW144" s="164" t="s">
        <v>6149</v>
      </c>
      <c r="BX144" s="21">
        <v>0</v>
      </c>
      <c r="BY144" s="21">
        <f>14*PI()*8^2/4+10*PI()*6^2/4</f>
        <v>986.4600932271951</v>
      </c>
      <c r="BZ144" s="164">
        <v>28</v>
      </c>
      <c r="CA144" s="122">
        <v>1.23E-2</v>
      </c>
      <c r="CB144" s="164" t="s">
        <v>4478</v>
      </c>
      <c r="CC144" s="46">
        <v>235</v>
      </c>
      <c r="CD144" s="164">
        <v>310</v>
      </c>
      <c r="CE144" s="46">
        <v>360</v>
      </c>
      <c r="CF144" s="164">
        <v>435</v>
      </c>
      <c r="CG144" s="67">
        <v>200000</v>
      </c>
      <c r="CH144" s="304" t="s">
        <v>4478</v>
      </c>
      <c r="CI144" s="46">
        <v>235</v>
      </c>
      <c r="CJ144" s="21">
        <v>310</v>
      </c>
      <c r="CK144" s="47">
        <v>360</v>
      </c>
      <c r="CL144" s="21">
        <v>435</v>
      </c>
      <c r="CM144" s="67">
        <v>200000</v>
      </c>
      <c r="CN144" s="164" t="s">
        <v>4478</v>
      </c>
      <c r="CO144" s="47">
        <v>235</v>
      </c>
      <c r="CP144" s="164">
        <v>310</v>
      </c>
      <c r="CQ144" s="47">
        <v>360</v>
      </c>
      <c r="CR144" s="164">
        <v>435</v>
      </c>
      <c r="CS144" s="67">
        <v>200000</v>
      </c>
      <c r="CT144" s="164" t="s">
        <v>5834</v>
      </c>
      <c r="CU144" s="33">
        <v>37</v>
      </c>
      <c r="CV144" s="33">
        <v>2.9</v>
      </c>
      <c r="CW144" s="67">
        <v>33000</v>
      </c>
      <c r="CX144" s="304">
        <v>540</v>
      </c>
      <c r="CY144" s="32">
        <v>650</v>
      </c>
      <c r="CZ144" s="67">
        <v>200000</v>
      </c>
      <c r="DA144" s="292">
        <v>350</v>
      </c>
      <c r="DB144" s="164">
        <v>10.9</v>
      </c>
      <c r="DC144" s="301">
        <v>900</v>
      </c>
      <c r="DD144" s="32">
        <v>990</v>
      </c>
      <c r="DE144" s="301">
        <v>1000</v>
      </c>
      <c r="DF144" s="32">
        <v>1100</v>
      </c>
      <c r="DG144" s="61">
        <v>205000</v>
      </c>
      <c r="DH144" s="41" t="s">
        <v>6106</v>
      </c>
      <c r="DI144" s="164" t="s">
        <v>4464</v>
      </c>
      <c r="DJ144" s="295" t="s">
        <v>6267</v>
      </c>
    </row>
    <row r="145" spans="1:114" ht="16.2" thickBot="1">
      <c r="A145" s="14">
        <v>140</v>
      </c>
      <c r="B145" s="315"/>
      <c r="C145" s="315"/>
      <c r="D145" s="343"/>
      <c r="E145" s="344"/>
      <c r="F145" s="315"/>
      <c r="G145" s="342"/>
      <c r="H145" s="315"/>
      <c r="I145" s="247" t="s">
        <v>4673</v>
      </c>
      <c r="J145" s="144" t="s">
        <v>4383</v>
      </c>
      <c r="K145" s="34" t="s">
        <v>5830</v>
      </c>
      <c r="L145" s="144" t="s">
        <v>4540</v>
      </c>
      <c r="M145" s="165" t="s">
        <v>4734</v>
      </c>
      <c r="N145" s="14" t="s">
        <v>4539</v>
      </c>
      <c r="O145" s="165" t="s">
        <v>4502</v>
      </c>
      <c r="P145" s="165" t="s">
        <v>4444</v>
      </c>
      <c r="Q145" s="165" t="s">
        <v>6210</v>
      </c>
      <c r="R145" s="34">
        <v>12</v>
      </c>
      <c r="S145" s="165" t="s">
        <v>4444</v>
      </c>
      <c r="T145" s="165" t="s">
        <v>5830</v>
      </c>
      <c r="U145" s="32" t="s">
        <v>4591</v>
      </c>
      <c r="V145" s="73">
        <v>6</v>
      </c>
      <c r="W145" s="234">
        <v>0</v>
      </c>
      <c r="X145" s="14">
        <v>0</v>
      </c>
      <c r="Y145" s="144" t="s">
        <v>3973</v>
      </c>
      <c r="Z145" s="23">
        <f>INDEX('[2]Cross-Section Database'!$C$2:$V$2928,MATCH(Y145,'[2]Cross-Section Database'!$B$2:$B$2928,0),3)</f>
        <v>200</v>
      </c>
      <c r="AA145" s="23">
        <f>INDEX('[2]Cross-Section Database'!$C$2:$V$2928,MATCH(Y145,'[2]Cross-Section Database'!$B$2:$B$2928,0),4)</f>
        <v>200</v>
      </c>
      <c r="AB145" s="56">
        <f>INDEX('[2]Cross-Section Database'!$C$2:$V$2928,MATCH(Y145,'[2]Cross-Section Database'!$B$2:$B$2928,0),6)</f>
        <v>15</v>
      </c>
      <c r="AC145" s="56">
        <f>INDEX('[2]Cross-Section Database'!$C$2:$V$2928,MATCH(Y145,'[2]Cross-Section Database'!$B$2:$B$2928,0),5)</f>
        <v>9</v>
      </c>
      <c r="AD145" s="23">
        <v>1100</v>
      </c>
      <c r="AE145" s="144" t="s">
        <v>3919</v>
      </c>
      <c r="AF145" s="23">
        <f>INDEX('[2]Cross-Section Database'!$C$2:$V$2928,MATCH(AE145,'[2]Cross-Section Database'!$B$2:$B$2928,0),3)</f>
        <v>360</v>
      </c>
      <c r="AG145" s="23">
        <f>INDEX('[2]Cross-Section Database'!$C$2:$V$2928,MATCH(AE145,'[2]Cross-Section Database'!$B$2:$B$2928,0),4)</f>
        <v>170</v>
      </c>
      <c r="AH145" s="23">
        <f>INDEX('[2]Cross-Section Database'!$C$2:$V$2928,MATCH(AE145,'[2]Cross-Section Database'!$B$2:$B$2928,0),6)</f>
        <v>12.7</v>
      </c>
      <c r="AI145" s="23">
        <f>INDEX('[2]Cross-Section Database'!$C$2:$V$2928,MATCH(AE145,'[2]Cross-Section Database'!$B$2:$B$2928,0),5)</f>
        <v>8</v>
      </c>
      <c r="AJ145" s="23">
        <v>1600</v>
      </c>
      <c r="AK145" s="23">
        <f>INDEX('[2]Cross-Section Database'!$C$2:$V$3928,MATCH(AE145,'[2]Cross-Section Database'!$B$2:$B$3928,0),11)</f>
        <v>162700000</v>
      </c>
      <c r="AL145" s="25">
        <f>INDEX('[2]Cross-Section Database'!$C$2:$V$3928,MATCH(AE145,'[2]Cross-Section Database'!$B$2:$B$3928,0),12)</f>
        <v>1019000</v>
      </c>
      <c r="AM145" s="23">
        <v>15</v>
      </c>
      <c r="AN145" s="23">
        <v>200</v>
      </c>
      <c r="AO145" s="23">
        <v>400</v>
      </c>
      <c r="AP145" s="23">
        <v>20</v>
      </c>
      <c r="AQ145" s="23">
        <f t="shared" si="33"/>
        <v>20</v>
      </c>
      <c r="AR145" s="144" t="s">
        <v>5845</v>
      </c>
      <c r="AS145" s="165" t="s">
        <v>6174</v>
      </c>
      <c r="AT145" s="165" t="s">
        <v>6174</v>
      </c>
      <c r="AU145" s="165">
        <v>18</v>
      </c>
      <c r="AV145" s="165">
        <v>192</v>
      </c>
      <c r="AW145" s="23">
        <v>70</v>
      </c>
      <c r="AX145" s="23">
        <f t="shared" si="34"/>
        <v>70</v>
      </c>
      <c r="AY145" s="23">
        <v>130</v>
      </c>
      <c r="AZ145" s="23">
        <v>100</v>
      </c>
      <c r="BA145" s="23">
        <v>0</v>
      </c>
      <c r="BB145" s="19" t="s">
        <v>4502</v>
      </c>
      <c r="BC145" s="165" t="s">
        <v>6250</v>
      </c>
      <c r="BD145" s="165" t="s">
        <v>6250</v>
      </c>
      <c r="BE145" s="165">
        <v>2</v>
      </c>
      <c r="BF145" s="14">
        <v>6</v>
      </c>
      <c r="BG145" s="144">
        <v>120</v>
      </c>
      <c r="BH145" s="165">
        <v>1000</v>
      </c>
      <c r="BI145" s="165" t="s">
        <v>6232</v>
      </c>
      <c r="BJ145" s="165">
        <v>0.8</v>
      </c>
      <c r="BK145" s="165">
        <v>124</v>
      </c>
      <c r="BL145" s="165">
        <v>1183</v>
      </c>
      <c r="BM145" s="165">
        <v>40</v>
      </c>
      <c r="BN145" s="14" t="s">
        <v>4623</v>
      </c>
      <c r="BO145" s="144" t="s">
        <v>5896</v>
      </c>
      <c r="BP145" s="165">
        <v>8</v>
      </c>
      <c r="BQ145" s="165">
        <v>1</v>
      </c>
      <c r="BR145" s="23">
        <v>24.3</v>
      </c>
      <c r="BS145" s="165">
        <v>80</v>
      </c>
      <c r="BT145" s="165">
        <v>45</v>
      </c>
      <c r="BU145" s="14">
        <v>120</v>
      </c>
      <c r="BV145" s="165" t="s">
        <v>4605</v>
      </c>
      <c r="BW145" s="165" t="s">
        <v>6149</v>
      </c>
      <c r="BX145" s="23">
        <v>0</v>
      </c>
      <c r="BY145" s="23">
        <f>14*PI()*8^2/4+10*PI()*6^2/4</f>
        <v>986.4600932271951</v>
      </c>
      <c r="BZ145" s="165">
        <v>28</v>
      </c>
      <c r="CA145" s="123">
        <v>1.23E-2</v>
      </c>
      <c r="CB145" s="165" t="s">
        <v>4478</v>
      </c>
      <c r="CC145" s="56">
        <v>235</v>
      </c>
      <c r="CD145" s="165">
        <v>310</v>
      </c>
      <c r="CE145" s="56">
        <v>360</v>
      </c>
      <c r="CF145" s="165">
        <v>435</v>
      </c>
      <c r="CG145" s="70">
        <v>200000</v>
      </c>
      <c r="CH145" s="144" t="s">
        <v>4478</v>
      </c>
      <c r="CI145" s="56">
        <v>235</v>
      </c>
      <c r="CJ145" s="23">
        <v>310</v>
      </c>
      <c r="CK145" s="85">
        <v>360</v>
      </c>
      <c r="CL145" s="23">
        <v>435</v>
      </c>
      <c r="CM145" s="70">
        <v>200000</v>
      </c>
      <c r="CN145" s="165" t="s">
        <v>4478</v>
      </c>
      <c r="CO145" s="85">
        <v>235</v>
      </c>
      <c r="CP145" s="165">
        <v>310</v>
      </c>
      <c r="CQ145" s="85">
        <v>360</v>
      </c>
      <c r="CR145" s="165">
        <v>435</v>
      </c>
      <c r="CS145" s="70">
        <v>200000</v>
      </c>
      <c r="CT145" s="165" t="s">
        <v>5834</v>
      </c>
      <c r="CU145" s="35">
        <v>37</v>
      </c>
      <c r="CV145" s="35">
        <v>2.9</v>
      </c>
      <c r="CW145" s="67">
        <v>33000</v>
      </c>
      <c r="CX145" s="144">
        <v>540</v>
      </c>
      <c r="CY145" s="34">
        <v>650</v>
      </c>
      <c r="CZ145" s="70">
        <v>200000</v>
      </c>
      <c r="DA145" s="293">
        <v>350</v>
      </c>
      <c r="DB145" s="165">
        <v>10.9</v>
      </c>
      <c r="DC145" s="302">
        <v>900</v>
      </c>
      <c r="DD145" s="34">
        <v>990</v>
      </c>
      <c r="DE145" s="302">
        <v>1000</v>
      </c>
      <c r="DF145" s="34">
        <v>1100</v>
      </c>
      <c r="DG145" s="77">
        <v>205000</v>
      </c>
      <c r="DH145" s="42" t="s">
        <v>6106</v>
      </c>
      <c r="DI145" s="165" t="s">
        <v>4464</v>
      </c>
      <c r="DJ145" s="296" t="s">
        <v>6268</v>
      </c>
    </row>
    <row r="146" spans="1:114" ht="15.6" customHeight="1">
      <c r="A146" s="18">
        <v>141</v>
      </c>
      <c r="B146" s="309">
        <v>20</v>
      </c>
      <c r="C146" s="309">
        <v>1994</v>
      </c>
      <c r="D146" s="324" t="s">
        <v>4705</v>
      </c>
      <c r="E146" s="324" t="s">
        <v>4893</v>
      </c>
      <c r="F146" s="313">
        <v>10</v>
      </c>
      <c r="G146" s="311" t="s">
        <v>5950</v>
      </c>
      <c r="H146" s="345" t="s">
        <v>5940</v>
      </c>
      <c r="I146" s="453" t="s">
        <v>6112</v>
      </c>
      <c r="J146" s="304" t="s">
        <v>6269</v>
      </c>
      <c r="K146" s="164" t="s">
        <v>5830</v>
      </c>
      <c r="L146" s="304" t="s">
        <v>4540</v>
      </c>
      <c r="M146" s="164" t="s">
        <v>4735</v>
      </c>
      <c r="N146" s="18" t="s">
        <v>4539</v>
      </c>
      <c r="O146" s="164" t="s">
        <v>4502</v>
      </c>
      <c r="P146" s="164" t="s">
        <v>4444</v>
      </c>
      <c r="Q146" s="164" t="s">
        <v>6210</v>
      </c>
      <c r="R146" s="164">
        <v>12</v>
      </c>
      <c r="S146" s="164" t="s">
        <v>4444</v>
      </c>
      <c r="T146" s="164" t="s">
        <v>5830</v>
      </c>
      <c r="U146" s="164" t="s">
        <v>4591</v>
      </c>
      <c r="V146" s="18">
        <v>10</v>
      </c>
      <c r="W146" s="232">
        <v>0</v>
      </c>
      <c r="X146" s="18">
        <v>0</v>
      </c>
      <c r="Y146" s="304" t="s">
        <v>6270</v>
      </c>
      <c r="Z146" s="21">
        <f>INDEX('[2]Cross-Section Database'!$C$2:$V$2928,MATCH(Y146,'[2]Cross-Section Database'!$B$2:$B$2928,0),3)</f>
        <v>206.2</v>
      </c>
      <c r="AA146" s="21">
        <f>INDEX('[2]Cross-Section Database'!$C$2:$V$2928,MATCH(Y146,'[2]Cross-Section Database'!$B$2:$B$2928,0),4)</f>
        <v>204.3</v>
      </c>
      <c r="AB146" s="21">
        <f>INDEX('[2]Cross-Section Database'!$C$2:$V$2928,MATCH(Y146,'[2]Cross-Section Database'!$B$2:$B$2928,0),6)</f>
        <v>12.5</v>
      </c>
      <c r="AC146" s="21">
        <f>INDEX('[2]Cross-Section Database'!$C$2:$V$2928,MATCH(Y146,'[2]Cross-Section Database'!$B$2:$B$2928,0),5)</f>
        <v>7.9</v>
      </c>
      <c r="AD146" s="21">
        <v>1200</v>
      </c>
      <c r="AE146" s="304" t="s">
        <v>4217</v>
      </c>
      <c r="AF146" s="21">
        <f>INDEX('[2]Cross-Section Database'!$C$2:$V$2928,MATCH(AE146,'[2]Cross-Section Database'!$B$2:$B$2928,0),3)</f>
        <v>303.39999999999998</v>
      </c>
      <c r="AG146" s="21">
        <f>INDEX('[2]Cross-Section Database'!$C$2:$V$2928,MATCH(AE146,'[2]Cross-Section Database'!$B$2:$B$2928,0),4)</f>
        <v>165</v>
      </c>
      <c r="AH146" s="21">
        <f>INDEX('[2]Cross-Section Database'!$C$2:$V$2928,MATCH(AE146,'[2]Cross-Section Database'!$B$2:$B$2928,0),6)</f>
        <v>10.199999999999999</v>
      </c>
      <c r="AI146" s="21">
        <f>INDEX('[2]Cross-Section Database'!$C$2:$V$2928,MATCH(AE146,'[2]Cross-Section Database'!$B$2:$B$2928,0),5)</f>
        <v>6</v>
      </c>
      <c r="AJ146" s="21">
        <v>1410</v>
      </c>
      <c r="AK146" s="21">
        <f>INDEX('[2]Cross-Section Database'!$C$2:$V$3928,MATCH(AE146,'[2]Cross-Section Database'!$B$2:$B$3928,0),11)</f>
        <v>85030000</v>
      </c>
      <c r="AL146" s="24">
        <f>INDEX('[2]Cross-Section Database'!$C$2:$V$3928,MATCH(AE146,'[2]Cross-Section Database'!$B$2:$B$3928,0),12)</f>
        <v>623100</v>
      </c>
      <c r="AM146" s="21">
        <v>15.24</v>
      </c>
      <c r="AN146" s="21">
        <v>200</v>
      </c>
      <c r="AO146" s="21">
        <v>352</v>
      </c>
      <c r="AP146" s="16">
        <f>(AO146-AF146)/2</f>
        <v>24.300000000000011</v>
      </c>
      <c r="AQ146" s="21">
        <f>(AO146-AF146)/2</f>
        <v>24.300000000000011</v>
      </c>
      <c r="AR146" s="304" t="s">
        <v>5845</v>
      </c>
      <c r="AS146" s="164" t="s">
        <v>4595</v>
      </c>
      <c r="AT146" s="164">
        <f>200/AU146/0.25</f>
        <v>40</v>
      </c>
      <c r="AU146" s="164">
        <v>20</v>
      </c>
      <c r="AV146" s="164">
        <f>IF(AU146=24,353,IF(AU146=22,303,IF(AU146=20,245,IF(AU146=16,157,0))))</f>
        <v>245</v>
      </c>
      <c r="AW146" s="21">
        <v>74</v>
      </c>
      <c r="AX146" s="21">
        <f>AW146</f>
        <v>74</v>
      </c>
      <c r="AY146" s="21">
        <v>0</v>
      </c>
      <c r="AZ146" s="21">
        <v>86</v>
      </c>
      <c r="BA146" s="21">
        <f>AO146-AW146-AX146-AY146</f>
        <v>204</v>
      </c>
      <c r="BB146" s="15" t="s">
        <v>6262</v>
      </c>
      <c r="BC146" s="164" t="s">
        <v>6250</v>
      </c>
      <c r="BD146" s="164" t="s">
        <v>6250</v>
      </c>
      <c r="BE146" s="164">
        <v>2</v>
      </c>
      <c r="BF146" s="164">
        <v>4</v>
      </c>
      <c r="BG146" s="304">
        <v>120</v>
      </c>
      <c r="BH146" s="164">
        <v>1100</v>
      </c>
      <c r="BI146" s="164" t="s">
        <v>6233</v>
      </c>
      <c r="BJ146" s="164">
        <v>0.9</v>
      </c>
      <c r="BK146" s="164">
        <v>105</v>
      </c>
      <c r="BL146" s="164">
        <v>1137</v>
      </c>
      <c r="BM146" s="164">
        <v>46</v>
      </c>
      <c r="BN146" s="164" t="s">
        <v>4623</v>
      </c>
      <c r="BO146" s="304" t="s">
        <v>5894</v>
      </c>
      <c r="BP146" s="164">
        <v>7</v>
      </c>
      <c r="BQ146" s="164">
        <v>1</v>
      </c>
      <c r="BR146" s="164">
        <v>19</v>
      </c>
      <c r="BS146" s="164">
        <v>100</v>
      </c>
      <c r="BT146" s="164">
        <v>90</v>
      </c>
      <c r="BU146" s="18">
        <v>225</v>
      </c>
      <c r="BV146" s="164" t="s">
        <v>4606</v>
      </c>
      <c r="BW146" s="164" t="s">
        <v>4615</v>
      </c>
      <c r="BX146" s="21">
        <f t="shared" ref="BX146:BX149" si="35">142*BH146/1000</f>
        <v>156.19999999999999</v>
      </c>
      <c r="BY146" s="21">
        <f>8*PI()*12^2/4</f>
        <v>904.77868423386042</v>
      </c>
      <c r="BZ146" s="164">
        <v>25</v>
      </c>
      <c r="CA146" s="122">
        <v>1.11E-2</v>
      </c>
      <c r="CB146" s="164" t="s">
        <v>5703</v>
      </c>
      <c r="CC146" s="46">
        <v>275</v>
      </c>
      <c r="CD146" s="164">
        <v>290</v>
      </c>
      <c r="CE146" s="46">
        <v>410</v>
      </c>
      <c r="CF146" s="164">
        <v>496</v>
      </c>
      <c r="CG146" s="69">
        <v>206000</v>
      </c>
      <c r="CH146" s="164" t="s">
        <v>5703</v>
      </c>
      <c r="CI146" s="46">
        <v>275</v>
      </c>
      <c r="CJ146" s="21">
        <v>282</v>
      </c>
      <c r="CK146" s="47">
        <v>410</v>
      </c>
      <c r="CL146" s="21">
        <v>462</v>
      </c>
      <c r="CM146" s="69">
        <v>206000</v>
      </c>
      <c r="CN146" s="164" t="s">
        <v>5703</v>
      </c>
      <c r="CO146" s="47">
        <v>275</v>
      </c>
      <c r="CP146" s="164">
        <v>308</v>
      </c>
      <c r="CQ146" s="47">
        <v>410</v>
      </c>
      <c r="CR146" s="164">
        <v>503</v>
      </c>
      <c r="CS146" s="61">
        <v>200000</v>
      </c>
      <c r="CT146" s="304" t="s">
        <v>6108</v>
      </c>
      <c r="CU146" s="98">
        <v>41.3</v>
      </c>
      <c r="CV146" s="98">
        <v>3.43</v>
      </c>
      <c r="CW146" s="67">
        <v>33000</v>
      </c>
      <c r="CX146" s="99">
        <v>486</v>
      </c>
      <c r="CY146" s="98">
        <v>557</v>
      </c>
      <c r="CZ146" s="67">
        <v>200000</v>
      </c>
      <c r="DA146" s="292">
        <v>280</v>
      </c>
      <c r="DB146" s="164">
        <v>8.8000000000000007</v>
      </c>
      <c r="DC146" s="164">
        <v>640</v>
      </c>
      <c r="DD146" s="32">
        <v>730</v>
      </c>
      <c r="DE146" s="164">
        <v>800</v>
      </c>
      <c r="DF146" s="32">
        <v>940</v>
      </c>
      <c r="DG146" s="61">
        <v>200000</v>
      </c>
      <c r="DH146" s="43" t="s">
        <v>6117</v>
      </c>
      <c r="DI146" s="164" t="s">
        <v>4464</v>
      </c>
      <c r="DJ146" s="295" t="s">
        <v>4598</v>
      </c>
    </row>
    <row r="147" spans="1:114">
      <c r="A147" s="18">
        <v>142</v>
      </c>
      <c r="B147" s="310"/>
      <c r="C147" s="310"/>
      <c r="D147" s="325"/>
      <c r="E147" s="325"/>
      <c r="F147" s="314"/>
      <c r="G147" s="319"/>
      <c r="H147" s="346"/>
      <c r="I147" s="453" t="s">
        <v>6111</v>
      </c>
      <c r="J147" s="304" t="s">
        <v>4383</v>
      </c>
      <c r="K147" s="164" t="s">
        <v>5830</v>
      </c>
      <c r="L147" s="304" t="s">
        <v>4540</v>
      </c>
      <c r="M147" s="164" t="s">
        <v>4735</v>
      </c>
      <c r="N147" s="18" t="s">
        <v>4539</v>
      </c>
      <c r="O147" s="164" t="s">
        <v>4502</v>
      </c>
      <c r="P147" s="164" t="s">
        <v>4444</v>
      </c>
      <c r="Q147" s="164" t="s">
        <v>6210</v>
      </c>
      <c r="R147" s="164">
        <v>12</v>
      </c>
      <c r="S147" s="164" t="s">
        <v>4444</v>
      </c>
      <c r="T147" s="164" t="s">
        <v>5830</v>
      </c>
      <c r="U147" s="164" t="s">
        <v>4591</v>
      </c>
      <c r="V147" s="18">
        <v>10</v>
      </c>
      <c r="W147" s="232">
        <v>0</v>
      </c>
      <c r="X147" s="18">
        <v>0</v>
      </c>
      <c r="Y147" s="304" t="s">
        <v>4342</v>
      </c>
      <c r="Z147" s="21">
        <f>INDEX('[2]Cross-Section Database'!$C$2:$V$2928,MATCH(Y147,'[2]Cross-Section Database'!$B$2:$B$2928,0),3)</f>
        <v>206.2</v>
      </c>
      <c r="AA147" s="21">
        <f>INDEX('[2]Cross-Section Database'!$C$2:$V$2928,MATCH(Y147,'[2]Cross-Section Database'!$B$2:$B$2928,0),4)</f>
        <v>204.3</v>
      </c>
      <c r="AB147" s="21">
        <f>INDEX('[2]Cross-Section Database'!$C$2:$V$2928,MATCH(Y147,'[2]Cross-Section Database'!$B$2:$B$2928,0),6)</f>
        <v>12.5</v>
      </c>
      <c r="AC147" s="21">
        <f>INDEX('[2]Cross-Section Database'!$C$2:$V$2928,MATCH(Y147,'[2]Cross-Section Database'!$B$2:$B$2928,0),5)</f>
        <v>7.9</v>
      </c>
      <c r="AD147" s="21">
        <v>1200</v>
      </c>
      <c r="AE147" s="304" t="s">
        <v>4217</v>
      </c>
      <c r="AF147" s="21">
        <f>INDEX('[2]Cross-Section Database'!$C$2:$V$2928,MATCH(AE147,'[2]Cross-Section Database'!$B$2:$B$2928,0),3)</f>
        <v>303.39999999999998</v>
      </c>
      <c r="AG147" s="21">
        <f>INDEX('[2]Cross-Section Database'!$C$2:$V$2928,MATCH(AE147,'[2]Cross-Section Database'!$B$2:$B$2928,0),4)</f>
        <v>165</v>
      </c>
      <c r="AH147" s="21">
        <f>INDEX('[2]Cross-Section Database'!$C$2:$V$2928,MATCH(AE147,'[2]Cross-Section Database'!$B$2:$B$2928,0),6)</f>
        <v>10.199999999999999</v>
      </c>
      <c r="AI147" s="21">
        <f>INDEX('[2]Cross-Section Database'!$C$2:$V$2928,MATCH(AE147,'[2]Cross-Section Database'!$B$2:$B$2928,0),5)</f>
        <v>6</v>
      </c>
      <c r="AJ147" s="21">
        <v>1410</v>
      </c>
      <c r="AK147" s="21">
        <f>INDEX('[2]Cross-Section Database'!$C$2:$V$3928,MATCH(AE147,'[2]Cross-Section Database'!$B$2:$B$3928,0),11)</f>
        <v>85030000</v>
      </c>
      <c r="AL147" s="24">
        <v>623100</v>
      </c>
      <c r="AM147" s="21">
        <v>15.21</v>
      </c>
      <c r="AN147" s="21">
        <v>200</v>
      </c>
      <c r="AO147" s="21">
        <v>352</v>
      </c>
      <c r="AP147" s="21">
        <f t="shared" ref="AP147:AP155" si="36">(AO147-AF147)/2</f>
        <v>24.300000000000011</v>
      </c>
      <c r="AQ147" s="21">
        <v>24.300000000000011</v>
      </c>
      <c r="AR147" s="304" t="s">
        <v>5845</v>
      </c>
      <c r="AS147" s="164" t="s">
        <v>4595</v>
      </c>
      <c r="AT147" s="164">
        <f>200/AU147/0.25</f>
        <v>40</v>
      </c>
      <c r="AU147" s="164">
        <v>20</v>
      </c>
      <c r="AV147" s="164">
        <v>245</v>
      </c>
      <c r="AW147" s="21">
        <v>74</v>
      </c>
      <c r="AX147" s="21">
        <v>74</v>
      </c>
      <c r="AY147" s="21">
        <v>0</v>
      </c>
      <c r="AZ147" s="21">
        <v>86</v>
      </c>
      <c r="BA147" s="21">
        <v>204</v>
      </c>
      <c r="BB147" s="15" t="s">
        <v>4502</v>
      </c>
      <c r="BC147" s="164" t="s">
        <v>6250</v>
      </c>
      <c r="BD147" s="164" t="s">
        <v>6250</v>
      </c>
      <c r="BE147" s="164">
        <v>2</v>
      </c>
      <c r="BF147" s="164">
        <v>4</v>
      </c>
      <c r="BG147" s="304">
        <v>120</v>
      </c>
      <c r="BH147" s="164">
        <v>1100</v>
      </c>
      <c r="BI147" s="164" t="s">
        <v>6233</v>
      </c>
      <c r="BJ147" s="164">
        <v>0.9</v>
      </c>
      <c r="BK147" s="164">
        <v>105</v>
      </c>
      <c r="BL147" s="164">
        <v>1137</v>
      </c>
      <c r="BM147" s="164">
        <v>46</v>
      </c>
      <c r="BN147" s="164" t="s">
        <v>4623</v>
      </c>
      <c r="BO147" s="304" t="s">
        <v>5894</v>
      </c>
      <c r="BP147" s="164">
        <v>7</v>
      </c>
      <c r="BQ147" s="164">
        <v>1</v>
      </c>
      <c r="BR147" s="164">
        <v>19</v>
      </c>
      <c r="BS147" s="164">
        <v>100</v>
      </c>
      <c r="BT147" s="164">
        <v>90</v>
      </c>
      <c r="BU147" s="18">
        <v>225</v>
      </c>
      <c r="BV147" s="164" t="s">
        <v>4606</v>
      </c>
      <c r="BW147" s="164" t="s">
        <v>4614</v>
      </c>
      <c r="BX147" s="21">
        <f t="shared" si="35"/>
        <v>156.19999999999999</v>
      </c>
      <c r="BY147" s="21">
        <f>4*PI()*12^2/4</f>
        <v>452.38934211693021</v>
      </c>
      <c r="BZ147" s="164">
        <v>25</v>
      </c>
      <c r="CA147" s="122">
        <v>5.5999999999999999E-3</v>
      </c>
      <c r="CB147" s="164" t="s">
        <v>5703</v>
      </c>
      <c r="CC147" s="46">
        <v>275</v>
      </c>
      <c r="CD147" s="164">
        <v>290</v>
      </c>
      <c r="CE147" s="46">
        <v>410</v>
      </c>
      <c r="CF147" s="164">
        <v>496</v>
      </c>
      <c r="CG147" s="69">
        <v>206000</v>
      </c>
      <c r="CH147" s="164" t="s">
        <v>5703</v>
      </c>
      <c r="CI147" s="46">
        <v>275</v>
      </c>
      <c r="CJ147" s="21">
        <v>283.5</v>
      </c>
      <c r="CK147" s="47">
        <v>410</v>
      </c>
      <c r="CL147" s="21">
        <v>462.5</v>
      </c>
      <c r="CM147" s="69">
        <v>206500</v>
      </c>
      <c r="CN147" s="164" t="s">
        <v>5703</v>
      </c>
      <c r="CO147" s="47">
        <v>275</v>
      </c>
      <c r="CP147" s="164">
        <v>308</v>
      </c>
      <c r="CQ147" s="47">
        <v>410</v>
      </c>
      <c r="CR147" s="164">
        <v>503</v>
      </c>
      <c r="CS147" s="67">
        <v>200000</v>
      </c>
      <c r="CT147" s="164" t="s">
        <v>6108</v>
      </c>
      <c r="CU147" s="21">
        <v>46.8</v>
      </c>
      <c r="CV147" s="21">
        <v>3.31</v>
      </c>
      <c r="CW147" s="67">
        <v>33000</v>
      </c>
      <c r="CX147" s="304">
        <v>486</v>
      </c>
      <c r="CY147" s="164">
        <v>557</v>
      </c>
      <c r="CZ147" s="67">
        <v>200000</v>
      </c>
      <c r="DA147" s="292">
        <v>280</v>
      </c>
      <c r="DB147" s="164">
        <v>8.8000000000000007</v>
      </c>
      <c r="DC147" s="164">
        <v>640</v>
      </c>
      <c r="DD147" s="32">
        <v>730</v>
      </c>
      <c r="DE147" s="164">
        <v>800</v>
      </c>
      <c r="DF147" s="32">
        <v>940</v>
      </c>
      <c r="DG147" s="61">
        <v>200000</v>
      </c>
      <c r="DH147" s="41" t="s">
        <v>6118</v>
      </c>
      <c r="DI147" s="164" t="s">
        <v>4464</v>
      </c>
      <c r="DJ147" s="295" t="s">
        <v>4598</v>
      </c>
    </row>
    <row r="148" spans="1:114">
      <c r="A148" s="18">
        <v>143</v>
      </c>
      <c r="B148" s="310"/>
      <c r="C148" s="310"/>
      <c r="D148" s="325"/>
      <c r="E148" s="325"/>
      <c r="F148" s="314"/>
      <c r="G148" s="319"/>
      <c r="H148" s="346"/>
      <c r="I148" s="453" t="s">
        <v>4423</v>
      </c>
      <c r="J148" s="304" t="s">
        <v>4383</v>
      </c>
      <c r="K148" s="164" t="s">
        <v>5830</v>
      </c>
      <c r="L148" s="304" t="s">
        <v>4540</v>
      </c>
      <c r="M148" s="164" t="s">
        <v>4735</v>
      </c>
      <c r="N148" s="18" t="s">
        <v>4539</v>
      </c>
      <c r="O148" s="164" t="s">
        <v>4502</v>
      </c>
      <c r="P148" s="164" t="s">
        <v>4444</v>
      </c>
      <c r="Q148" s="164" t="s">
        <v>6210</v>
      </c>
      <c r="R148" s="164">
        <v>12</v>
      </c>
      <c r="S148" s="164" t="s">
        <v>4444</v>
      </c>
      <c r="T148" s="164" t="s">
        <v>5830</v>
      </c>
      <c r="U148" s="164" t="s">
        <v>4591</v>
      </c>
      <c r="V148" s="18">
        <v>10</v>
      </c>
      <c r="W148" s="232">
        <v>0</v>
      </c>
      <c r="X148" s="18">
        <v>0</v>
      </c>
      <c r="Y148" s="304" t="s">
        <v>4342</v>
      </c>
      <c r="Z148" s="21">
        <f>INDEX('[2]Cross-Section Database'!$C$2:$V$2928,MATCH(Y148,'[2]Cross-Section Database'!$B$2:$B$2928,0),3)</f>
        <v>206.2</v>
      </c>
      <c r="AA148" s="21">
        <f>INDEX('[2]Cross-Section Database'!$C$2:$V$2928,MATCH(Y148,'[2]Cross-Section Database'!$B$2:$B$2928,0),4)</f>
        <v>204.3</v>
      </c>
      <c r="AB148" s="21">
        <f>INDEX('[2]Cross-Section Database'!$C$2:$V$2928,MATCH(Y148,'[2]Cross-Section Database'!$B$2:$B$2928,0),6)</f>
        <v>12.5</v>
      </c>
      <c r="AC148" s="21">
        <f>INDEX('[2]Cross-Section Database'!$C$2:$V$2928,MATCH(Y148,'[2]Cross-Section Database'!$B$2:$B$2928,0),5)</f>
        <v>7.9</v>
      </c>
      <c r="AD148" s="21">
        <v>1200</v>
      </c>
      <c r="AE148" s="304" t="s">
        <v>4217</v>
      </c>
      <c r="AF148" s="21">
        <f>INDEX('[2]Cross-Section Database'!$C$2:$V$2928,MATCH(AE148,'[2]Cross-Section Database'!$B$2:$B$2928,0),3)</f>
        <v>303.39999999999998</v>
      </c>
      <c r="AG148" s="21">
        <f>INDEX('[2]Cross-Section Database'!$C$2:$V$2928,MATCH(AE148,'[2]Cross-Section Database'!$B$2:$B$2928,0),4)</f>
        <v>165</v>
      </c>
      <c r="AH148" s="21">
        <f>INDEX('[2]Cross-Section Database'!$C$2:$V$2928,MATCH(AE148,'[2]Cross-Section Database'!$B$2:$B$2928,0),6)</f>
        <v>10.199999999999999</v>
      </c>
      <c r="AI148" s="21">
        <f>INDEX('[2]Cross-Section Database'!$C$2:$V$2928,MATCH(AE148,'[2]Cross-Section Database'!$B$2:$B$2928,0),5)</f>
        <v>6</v>
      </c>
      <c r="AJ148" s="21">
        <v>1410</v>
      </c>
      <c r="AK148" s="21">
        <f>INDEX('[2]Cross-Section Database'!$C$2:$V$3928,MATCH(AE148,'[2]Cross-Section Database'!$B$2:$B$3928,0),11)</f>
        <v>85030000</v>
      </c>
      <c r="AL148" s="24">
        <v>623100</v>
      </c>
      <c r="AM148" s="21">
        <v>15.31</v>
      </c>
      <c r="AN148" s="21">
        <v>200</v>
      </c>
      <c r="AO148" s="21">
        <v>352</v>
      </c>
      <c r="AP148" s="21">
        <f t="shared" si="36"/>
        <v>24.300000000000011</v>
      </c>
      <c r="AQ148" s="21">
        <v>24.300000000000011</v>
      </c>
      <c r="AR148" s="304" t="s">
        <v>5845</v>
      </c>
      <c r="AS148" s="164" t="s">
        <v>4595</v>
      </c>
      <c r="AT148" s="164">
        <f>200/AU148/0.25</f>
        <v>40</v>
      </c>
      <c r="AU148" s="164">
        <v>20</v>
      </c>
      <c r="AV148" s="164">
        <v>245</v>
      </c>
      <c r="AW148" s="21">
        <v>74</v>
      </c>
      <c r="AX148" s="21">
        <v>74</v>
      </c>
      <c r="AY148" s="21">
        <v>0</v>
      </c>
      <c r="AZ148" s="21">
        <v>86</v>
      </c>
      <c r="BA148" s="21">
        <v>204</v>
      </c>
      <c r="BB148" s="15" t="s">
        <v>4502</v>
      </c>
      <c r="BC148" s="164" t="s">
        <v>6250</v>
      </c>
      <c r="BD148" s="164" t="s">
        <v>6250</v>
      </c>
      <c r="BE148" s="164">
        <v>2</v>
      </c>
      <c r="BF148" s="164">
        <v>4</v>
      </c>
      <c r="BG148" s="304">
        <v>120</v>
      </c>
      <c r="BH148" s="164">
        <v>1100</v>
      </c>
      <c r="BI148" s="164" t="s">
        <v>6233</v>
      </c>
      <c r="BJ148" s="164">
        <v>0.9</v>
      </c>
      <c r="BK148" s="164">
        <v>105</v>
      </c>
      <c r="BL148" s="164">
        <v>1137</v>
      </c>
      <c r="BM148" s="164">
        <v>46</v>
      </c>
      <c r="BN148" s="164" t="s">
        <v>4623</v>
      </c>
      <c r="BO148" s="304" t="s">
        <v>5894</v>
      </c>
      <c r="BP148" s="164">
        <v>7</v>
      </c>
      <c r="BQ148" s="164">
        <v>1</v>
      </c>
      <c r="BR148" s="164">
        <v>19</v>
      </c>
      <c r="BS148" s="164">
        <v>100</v>
      </c>
      <c r="BT148" s="164">
        <v>90</v>
      </c>
      <c r="BU148" s="18">
        <v>225</v>
      </c>
      <c r="BV148" s="164" t="s">
        <v>4606</v>
      </c>
      <c r="BW148" s="164" t="s">
        <v>4616</v>
      </c>
      <c r="BX148" s="21">
        <f t="shared" si="35"/>
        <v>156.19999999999999</v>
      </c>
      <c r="BY148" s="21">
        <f>12*PI()*12^2/4</f>
        <v>1357.1680263507906</v>
      </c>
      <c r="BZ148" s="164">
        <v>25</v>
      </c>
      <c r="CA148" s="122">
        <v>1.67E-2</v>
      </c>
      <c r="CB148" s="164" t="s">
        <v>5703</v>
      </c>
      <c r="CC148" s="46">
        <v>275</v>
      </c>
      <c r="CD148" s="164">
        <v>290</v>
      </c>
      <c r="CE148" s="46">
        <v>410</v>
      </c>
      <c r="CF148" s="164">
        <v>496</v>
      </c>
      <c r="CG148" s="69">
        <v>206000</v>
      </c>
      <c r="CH148" s="164" t="s">
        <v>5703</v>
      </c>
      <c r="CI148" s="46">
        <v>275</v>
      </c>
      <c r="CJ148" s="21">
        <v>290</v>
      </c>
      <c r="CK148" s="47">
        <v>410</v>
      </c>
      <c r="CL148" s="21">
        <v>470.5</v>
      </c>
      <c r="CM148" s="69">
        <v>202500</v>
      </c>
      <c r="CN148" s="164" t="s">
        <v>5703</v>
      </c>
      <c r="CO148" s="47">
        <v>275</v>
      </c>
      <c r="CP148" s="164">
        <v>308</v>
      </c>
      <c r="CQ148" s="47">
        <v>410</v>
      </c>
      <c r="CR148" s="164">
        <v>503</v>
      </c>
      <c r="CS148" s="67">
        <v>200000</v>
      </c>
      <c r="CT148" s="164" t="s">
        <v>6108</v>
      </c>
      <c r="CU148" s="21">
        <v>40.299999999999997</v>
      </c>
      <c r="CV148" s="21">
        <v>2.8</v>
      </c>
      <c r="CW148" s="67">
        <v>33000</v>
      </c>
      <c r="CX148" s="304">
        <v>486</v>
      </c>
      <c r="CY148" s="164">
        <v>557</v>
      </c>
      <c r="CZ148" s="67">
        <v>200000</v>
      </c>
      <c r="DA148" s="292">
        <v>280</v>
      </c>
      <c r="DB148" s="164">
        <v>8.8000000000000007</v>
      </c>
      <c r="DC148" s="164">
        <v>640</v>
      </c>
      <c r="DD148" s="32">
        <v>730</v>
      </c>
      <c r="DE148" s="164">
        <v>800</v>
      </c>
      <c r="DF148" s="32">
        <v>940</v>
      </c>
      <c r="DG148" s="61">
        <v>200000</v>
      </c>
      <c r="DH148" s="41" t="s">
        <v>6106</v>
      </c>
      <c r="DI148" s="164" t="s">
        <v>4464</v>
      </c>
      <c r="DJ148" s="295" t="s">
        <v>4598</v>
      </c>
    </row>
    <row r="149" spans="1:114">
      <c r="A149" s="18">
        <v>144</v>
      </c>
      <c r="B149" s="310"/>
      <c r="C149" s="310"/>
      <c r="D149" s="325"/>
      <c r="E149" s="325"/>
      <c r="F149" s="314"/>
      <c r="G149" s="319"/>
      <c r="H149" s="346"/>
      <c r="I149" s="453" t="s">
        <v>4424</v>
      </c>
      <c r="J149" s="304" t="s">
        <v>6269</v>
      </c>
      <c r="K149" s="164" t="s">
        <v>5830</v>
      </c>
      <c r="L149" s="304" t="s">
        <v>4540</v>
      </c>
      <c r="M149" s="164" t="s">
        <v>4735</v>
      </c>
      <c r="N149" s="18" t="s">
        <v>4538</v>
      </c>
      <c r="O149" s="164" t="s">
        <v>4502</v>
      </c>
      <c r="P149" s="164" t="s">
        <v>4444</v>
      </c>
      <c r="Q149" s="164" t="s">
        <v>4444</v>
      </c>
      <c r="R149" s="164" t="s">
        <v>5830</v>
      </c>
      <c r="S149" s="164" t="s">
        <v>4444</v>
      </c>
      <c r="T149" s="164" t="s">
        <v>5830</v>
      </c>
      <c r="U149" s="164" t="s">
        <v>4591</v>
      </c>
      <c r="V149" s="18">
        <v>10</v>
      </c>
      <c r="W149" s="232">
        <v>0</v>
      </c>
      <c r="X149" s="18">
        <v>0</v>
      </c>
      <c r="Y149" s="304" t="s">
        <v>6270</v>
      </c>
      <c r="Z149" s="21">
        <f>INDEX('[2]Cross-Section Database'!$C$2:$V$2928,MATCH(Y149,'[2]Cross-Section Database'!$B$2:$B$2928,0),3)</f>
        <v>206.2</v>
      </c>
      <c r="AA149" s="21">
        <f>INDEX('[2]Cross-Section Database'!$C$2:$V$2928,MATCH(Y149,'[2]Cross-Section Database'!$B$2:$B$2928,0),4)</f>
        <v>204.3</v>
      </c>
      <c r="AB149" s="21">
        <f>INDEX('[2]Cross-Section Database'!$C$2:$V$2928,MATCH(Y149,'[2]Cross-Section Database'!$B$2:$B$2928,0),6)</f>
        <v>12.5</v>
      </c>
      <c r="AC149" s="21">
        <f>INDEX('[2]Cross-Section Database'!$C$2:$V$2928,MATCH(Y149,'[2]Cross-Section Database'!$B$2:$B$2928,0),5)</f>
        <v>7.9</v>
      </c>
      <c r="AD149" s="21">
        <v>1200</v>
      </c>
      <c r="AE149" s="304" t="s">
        <v>4217</v>
      </c>
      <c r="AF149" s="21">
        <f>INDEX('[2]Cross-Section Database'!$C$2:$V$2928,MATCH(AE149,'[2]Cross-Section Database'!$B$2:$B$2928,0),3)</f>
        <v>303.39999999999998</v>
      </c>
      <c r="AG149" s="21">
        <f>INDEX('[2]Cross-Section Database'!$C$2:$V$2928,MATCH(AE149,'[2]Cross-Section Database'!$B$2:$B$2928,0),4)</f>
        <v>165</v>
      </c>
      <c r="AH149" s="21">
        <f>INDEX('[2]Cross-Section Database'!$C$2:$V$2928,MATCH(AE149,'[2]Cross-Section Database'!$B$2:$B$2928,0),6)</f>
        <v>10.199999999999999</v>
      </c>
      <c r="AI149" s="21">
        <f>INDEX('[2]Cross-Section Database'!$C$2:$V$2928,MATCH(AE149,'[2]Cross-Section Database'!$B$2:$B$2928,0),5)</f>
        <v>6</v>
      </c>
      <c r="AJ149" s="21">
        <v>1410</v>
      </c>
      <c r="AK149" s="21">
        <f>INDEX('[2]Cross-Section Database'!$C$2:$V$3928,MATCH(AE149,'[2]Cross-Section Database'!$B$2:$B$3928,0),11)</f>
        <v>85030000</v>
      </c>
      <c r="AL149" s="24">
        <f>INDEX('[2]Cross-Section Database'!$C$2:$V$3928,MATCH(AE149,'[2]Cross-Section Database'!$B$2:$B$3928,0),12)</f>
        <v>623100</v>
      </c>
      <c r="AM149" s="21">
        <v>15.22</v>
      </c>
      <c r="AN149" s="21">
        <v>166</v>
      </c>
      <c r="AO149" s="21">
        <v>352</v>
      </c>
      <c r="AP149" s="21">
        <f t="shared" si="36"/>
        <v>24.300000000000011</v>
      </c>
      <c r="AQ149" s="21">
        <f t="shared" ref="AQ149:AQ155" si="37">(AO149-AF149)/2</f>
        <v>24.300000000000011</v>
      </c>
      <c r="AR149" s="304" t="s">
        <v>5845</v>
      </c>
      <c r="AS149" s="164" t="s">
        <v>4595</v>
      </c>
      <c r="AT149" s="164">
        <f>200/AU149/0.25</f>
        <v>40</v>
      </c>
      <c r="AU149" s="164">
        <v>20</v>
      </c>
      <c r="AV149" s="164">
        <f t="shared" ref="AV149:AV169" si="38">IF(AU149=24,353,IF(AU149=22,303,IF(AU149=20,245,IF(AU149=16,157,0))))</f>
        <v>245</v>
      </c>
      <c r="AW149" s="21">
        <v>74</v>
      </c>
      <c r="AX149" s="21">
        <f t="shared" ref="AX149:AX155" si="39">AW149</f>
        <v>74</v>
      </c>
      <c r="AY149" s="21">
        <v>0</v>
      </c>
      <c r="AZ149" s="21">
        <v>86</v>
      </c>
      <c r="BA149" s="21">
        <f>AO149-AW149-AX149-AY149</f>
        <v>204</v>
      </c>
      <c r="BB149" s="15" t="s">
        <v>6262</v>
      </c>
      <c r="BC149" s="164" t="s">
        <v>6250</v>
      </c>
      <c r="BD149" s="164" t="s">
        <v>6250</v>
      </c>
      <c r="BE149" s="164">
        <v>2</v>
      </c>
      <c r="BF149" s="164">
        <v>4</v>
      </c>
      <c r="BG149" s="304">
        <v>120</v>
      </c>
      <c r="BH149" s="164">
        <v>1100</v>
      </c>
      <c r="BI149" s="164" t="s">
        <v>6233</v>
      </c>
      <c r="BJ149" s="164">
        <v>0.9</v>
      </c>
      <c r="BK149" s="164">
        <v>105</v>
      </c>
      <c r="BL149" s="164">
        <v>1137</v>
      </c>
      <c r="BM149" s="164">
        <v>46</v>
      </c>
      <c r="BN149" s="164" t="s">
        <v>4623</v>
      </c>
      <c r="BO149" s="304" t="s">
        <v>5894</v>
      </c>
      <c r="BP149" s="164">
        <v>7</v>
      </c>
      <c r="BQ149" s="164">
        <v>1</v>
      </c>
      <c r="BR149" s="164">
        <v>19</v>
      </c>
      <c r="BS149" s="164">
        <v>100</v>
      </c>
      <c r="BT149" s="164">
        <v>90</v>
      </c>
      <c r="BU149" s="18">
        <v>225</v>
      </c>
      <c r="BV149" s="164" t="s">
        <v>4606</v>
      </c>
      <c r="BW149" s="164" t="s">
        <v>4615</v>
      </c>
      <c r="BX149" s="21">
        <f t="shared" si="35"/>
        <v>156.19999999999999</v>
      </c>
      <c r="BY149" s="21">
        <f>8*PI()*12^2/4</f>
        <v>904.77868423386042</v>
      </c>
      <c r="BZ149" s="164">
        <v>25</v>
      </c>
      <c r="CA149" s="122">
        <v>1.11E-2</v>
      </c>
      <c r="CB149" s="164" t="s">
        <v>5703</v>
      </c>
      <c r="CC149" s="46">
        <v>275</v>
      </c>
      <c r="CD149" s="164">
        <v>290</v>
      </c>
      <c r="CE149" s="46">
        <v>410</v>
      </c>
      <c r="CF149" s="164">
        <v>496</v>
      </c>
      <c r="CG149" s="69">
        <v>206000</v>
      </c>
      <c r="CH149" s="164" t="s">
        <v>5703</v>
      </c>
      <c r="CI149" s="46">
        <v>275</v>
      </c>
      <c r="CJ149" s="21">
        <v>291</v>
      </c>
      <c r="CK149" s="47">
        <v>410</v>
      </c>
      <c r="CL149" s="21">
        <v>465</v>
      </c>
      <c r="CM149" s="69">
        <v>200000</v>
      </c>
      <c r="CN149" s="164" t="s">
        <v>5703</v>
      </c>
      <c r="CO149" s="47">
        <v>275</v>
      </c>
      <c r="CP149" s="164">
        <v>308</v>
      </c>
      <c r="CQ149" s="47">
        <v>410</v>
      </c>
      <c r="CR149" s="164">
        <v>503</v>
      </c>
      <c r="CS149" s="61">
        <v>200000</v>
      </c>
      <c r="CT149" s="304" t="s">
        <v>6108</v>
      </c>
      <c r="CU149" s="98">
        <v>44.1</v>
      </c>
      <c r="CV149" s="98">
        <v>3.47</v>
      </c>
      <c r="CW149" s="67">
        <v>33000</v>
      </c>
      <c r="CX149" s="99">
        <v>486</v>
      </c>
      <c r="CY149" s="98">
        <v>557</v>
      </c>
      <c r="CZ149" s="67">
        <v>200000</v>
      </c>
      <c r="DA149" s="292">
        <v>280</v>
      </c>
      <c r="DB149" s="164">
        <v>8.8000000000000007</v>
      </c>
      <c r="DC149" s="164">
        <v>640</v>
      </c>
      <c r="DD149" s="32">
        <v>730</v>
      </c>
      <c r="DE149" s="164">
        <v>800</v>
      </c>
      <c r="DF149" s="32">
        <v>940</v>
      </c>
      <c r="DG149" s="61">
        <v>200000</v>
      </c>
      <c r="DH149" s="41" t="s">
        <v>6119</v>
      </c>
      <c r="DI149" s="164" t="s">
        <v>4464</v>
      </c>
      <c r="DJ149" s="295" t="s">
        <v>4598</v>
      </c>
    </row>
    <row r="150" spans="1:114">
      <c r="A150" s="18">
        <v>145</v>
      </c>
      <c r="B150" s="310"/>
      <c r="C150" s="310"/>
      <c r="D150" s="325"/>
      <c r="E150" s="325"/>
      <c r="F150" s="314"/>
      <c r="G150" s="319"/>
      <c r="H150" s="346"/>
      <c r="I150" s="453" t="s">
        <v>4425</v>
      </c>
      <c r="J150" s="304" t="s">
        <v>6269</v>
      </c>
      <c r="K150" s="164" t="s">
        <v>5830</v>
      </c>
      <c r="L150" s="304" t="s">
        <v>4540</v>
      </c>
      <c r="M150" s="164" t="s">
        <v>4735</v>
      </c>
      <c r="N150" s="18" t="s">
        <v>4538</v>
      </c>
      <c r="O150" s="164" t="s">
        <v>4502</v>
      </c>
      <c r="P150" s="164" t="s">
        <v>4444</v>
      </c>
      <c r="Q150" s="164" t="s">
        <v>4444</v>
      </c>
      <c r="R150" s="164" t="s">
        <v>5830</v>
      </c>
      <c r="S150" s="164" t="s">
        <v>4444</v>
      </c>
      <c r="T150" s="164" t="s">
        <v>5830</v>
      </c>
      <c r="U150" s="164" t="s">
        <v>4591</v>
      </c>
      <c r="V150" s="18">
        <v>10</v>
      </c>
      <c r="W150" s="232">
        <v>0</v>
      </c>
      <c r="X150" s="18">
        <v>0</v>
      </c>
      <c r="Y150" s="304" t="s">
        <v>6270</v>
      </c>
      <c r="Z150" s="21">
        <f>INDEX('[2]Cross-Section Database'!$C$2:$V$2928,MATCH(Y150,'[2]Cross-Section Database'!$B$2:$B$2928,0),3)</f>
        <v>206.2</v>
      </c>
      <c r="AA150" s="21">
        <f>INDEX('[2]Cross-Section Database'!$C$2:$V$2928,MATCH(Y150,'[2]Cross-Section Database'!$B$2:$B$2928,0),4)</f>
        <v>204.3</v>
      </c>
      <c r="AB150" s="21">
        <f>INDEX('[2]Cross-Section Database'!$C$2:$V$2928,MATCH(Y150,'[2]Cross-Section Database'!$B$2:$B$2928,0),6)</f>
        <v>12.5</v>
      </c>
      <c r="AC150" s="21">
        <f>INDEX('[2]Cross-Section Database'!$C$2:$V$2928,MATCH(Y150,'[2]Cross-Section Database'!$B$2:$B$2928,0),5)</f>
        <v>7.9</v>
      </c>
      <c r="AD150" s="21">
        <v>1200</v>
      </c>
      <c r="AE150" s="304" t="s">
        <v>4217</v>
      </c>
      <c r="AF150" s="21">
        <f>INDEX('[2]Cross-Section Database'!$C$2:$V$2928,MATCH(AE150,'[2]Cross-Section Database'!$B$2:$B$2928,0),3)</f>
        <v>303.39999999999998</v>
      </c>
      <c r="AG150" s="21">
        <f>INDEX('[2]Cross-Section Database'!$C$2:$V$2928,MATCH(AE150,'[2]Cross-Section Database'!$B$2:$B$2928,0),4)</f>
        <v>165</v>
      </c>
      <c r="AH150" s="21">
        <f>INDEX('[2]Cross-Section Database'!$C$2:$V$2928,MATCH(AE150,'[2]Cross-Section Database'!$B$2:$B$2928,0),6)</f>
        <v>10.199999999999999</v>
      </c>
      <c r="AI150" s="21">
        <f>INDEX('[2]Cross-Section Database'!$C$2:$V$2928,MATCH(AE150,'[2]Cross-Section Database'!$B$2:$B$2928,0),5)</f>
        <v>6</v>
      </c>
      <c r="AJ150" s="21">
        <v>1410</v>
      </c>
      <c r="AK150" s="21">
        <f>INDEX('[2]Cross-Section Database'!$C$2:$V$3928,MATCH(AE150,'[2]Cross-Section Database'!$B$2:$B$3928,0),11)</f>
        <v>85030000</v>
      </c>
      <c r="AL150" s="24">
        <f>INDEX('[2]Cross-Section Database'!$C$2:$V$3928,MATCH(AE150,'[2]Cross-Section Database'!$B$2:$B$3928,0),12)</f>
        <v>623100</v>
      </c>
      <c r="AM150" s="21">
        <v>15.29</v>
      </c>
      <c r="AN150" s="21">
        <v>166</v>
      </c>
      <c r="AO150" s="21">
        <v>352</v>
      </c>
      <c r="AP150" s="21">
        <f t="shared" si="36"/>
        <v>24.300000000000011</v>
      </c>
      <c r="AQ150" s="21">
        <f t="shared" si="37"/>
        <v>24.300000000000011</v>
      </c>
      <c r="AR150" s="304" t="s">
        <v>5845</v>
      </c>
      <c r="AS150" s="164" t="s">
        <v>4595</v>
      </c>
      <c r="AT150" s="164">
        <f t="shared" ref="AT150:AT155" si="40">200/AU150/0.25</f>
        <v>40</v>
      </c>
      <c r="AU150" s="164">
        <v>20</v>
      </c>
      <c r="AV150" s="164">
        <f t="shared" si="38"/>
        <v>245</v>
      </c>
      <c r="AW150" s="21">
        <v>74</v>
      </c>
      <c r="AX150" s="21">
        <f t="shared" si="39"/>
        <v>74</v>
      </c>
      <c r="AY150" s="21">
        <v>0</v>
      </c>
      <c r="AZ150" s="21">
        <v>86</v>
      </c>
      <c r="BA150" s="21">
        <f t="shared" ref="BA150:BA155" si="41">AO150-AW150-AX150-AY150</f>
        <v>204</v>
      </c>
      <c r="BB150" s="15" t="s">
        <v>6262</v>
      </c>
      <c r="BC150" s="164" t="s">
        <v>6250</v>
      </c>
      <c r="BD150" s="164" t="s">
        <v>6250</v>
      </c>
      <c r="BE150" s="164">
        <v>2</v>
      </c>
      <c r="BF150" s="164">
        <v>4</v>
      </c>
      <c r="BG150" s="304">
        <v>120</v>
      </c>
      <c r="BH150" s="164">
        <v>1100</v>
      </c>
      <c r="BI150" s="164" t="s">
        <v>6233</v>
      </c>
      <c r="BJ150" s="164">
        <v>0.9</v>
      </c>
      <c r="BK150" s="164">
        <v>105</v>
      </c>
      <c r="BL150" s="164">
        <v>1137</v>
      </c>
      <c r="BM150" s="164">
        <v>46</v>
      </c>
      <c r="BN150" s="164" t="s">
        <v>4623</v>
      </c>
      <c r="BO150" s="304" t="s">
        <v>5894</v>
      </c>
      <c r="BP150" s="164">
        <v>7</v>
      </c>
      <c r="BQ150" s="164">
        <v>1</v>
      </c>
      <c r="BR150" s="164">
        <v>19</v>
      </c>
      <c r="BS150" s="164">
        <v>100</v>
      </c>
      <c r="BT150" s="164">
        <v>90</v>
      </c>
      <c r="BU150" s="18">
        <v>225</v>
      </c>
      <c r="BV150" s="164" t="s">
        <v>4606</v>
      </c>
      <c r="BW150" s="164" t="s">
        <v>4605</v>
      </c>
      <c r="BX150" s="21">
        <f>142*BH150/1000</f>
        <v>156.19999999999999</v>
      </c>
      <c r="BY150" s="21">
        <v>0</v>
      </c>
      <c r="BZ150" s="164">
        <v>25</v>
      </c>
      <c r="CA150" s="122">
        <v>0</v>
      </c>
      <c r="CB150" s="164" t="s">
        <v>5703</v>
      </c>
      <c r="CC150" s="46">
        <v>275</v>
      </c>
      <c r="CD150" s="164">
        <v>290</v>
      </c>
      <c r="CE150" s="46">
        <v>410</v>
      </c>
      <c r="CF150" s="164">
        <v>496</v>
      </c>
      <c r="CG150" s="69">
        <v>206000</v>
      </c>
      <c r="CH150" s="164" t="s">
        <v>5703</v>
      </c>
      <c r="CI150" s="46">
        <v>275</v>
      </c>
      <c r="CJ150" s="21">
        <v>290.5</v>
      </c>
      <c r="CK150" s="47">
        <v>410</v>
      </c>
      <c r="CL150" s="21">
        <v>468</v>
      </c>
      <c r="CM150" s="69">
        <v>201500</v>
      </c>
      <c r="CN150" s="164" t="s">
        <v>5703</v>
      </c>
      <c r="CO150" s="47">
        <v>275</v>
      </c>
      <c r="CP150" s="164">
        <v>308</v>
      </c>
      <c r="CQ150" s="47">
        <v>410</v>
      </c>
      <c r="CR150" s="164">
        <v>503</v>
      </c>
      <c r="CS150" s="61">
        <v>200000</v>
      </c>
      <c r="CT150" s="304" t="s">
        <v>6108</v>
      </c>
      <c r="CU150" s="98">
        <v>44.4</v>
      </c>
      <c r="CV150" s="98">
        <v>3.32</v>
      </c>
      <c r="CW150" s="67">
        <v>33000</v>
      </c>
      <c r="CX150" s="99">
        <v>486</v>
      </c>
      <c r="CY150" s="98">
        <v>557</v>
      </c>
      <c r="CZ150" s="67">
        <v>200000</v>
      </c>
      <c r="DA150" s="292">
        <v>280</v>
      </c>
      <c r="DB150" s="164">
        <v>8.8000000000000007</v>
      </c>
      <c r="DC150" s="164">
        <v>640</v>
      </c>
      <c r="DD150" s="32">
        <v>730</v>
      </c>
      <c r="DE150" s="164">
        <v>800</v>
      </c>
      <c r="DF150" s="32">
        <v>940</v>
      </c>
      <c r="DG150" s="61">
        <v>200000</v>
      </c>
      <c r="DH150" s="41" t="s">
        <v>6120</v>
      </c>
      <c r="DI150" s="164" t="s">
        <v>4464</v>
      </c>
      <c r="DJ150" s="295" t="s">
        <v>4598</v>
      </c>
    </row>
    <row r="151" spans="1:114">
      <c r="A151" s="18">
        <v>146</v>
      </c>
      <c r="B151" s="310"/>
      <c r="C151" s="310"/>
      <c r="D151" s="325"/>
      <c r="E151" s="325"/>
      <c r="F151" s="314"/>
      <c r="G151" s="319"/>
      <c r="H151" s="346"/>
      <c r="I151" s="453" t="s">
        <v>6113</v>
      </c>
      <c r="J151" s="304" t="s">
        <v>6269</v>
      </c>
      <c r="K151" s="164" t="s">
        <v>5830</v>
      </c>
      <c r="L151" s="304" t="s">
        <v>4540</v>
      </c>
      <c r="M151" s="164" t="s">
        <v>4735</v>
      </c>
      <c r="N151" s="18" t="s">
        <v>4539</v>
      </c>
      <c r="O151" s="164" t="s">
        <v>4502</v>
      </c>
      <c r="P151" s="164" t="s">
        <v>4444</v>
      </c>
      <c r="Q151" s="164" t="s">
        <v>6210</v>
      </c>
      <c r="R151" s="164">
        <v>12</v>
      </c>
      <c r="S151" s="164" t="s">
        <v>4444</v>
      </c>
      <c r="T151" s="164" t="s">
        <v>5830</v>
      </c>
      <c r="U151" s="164" t="s">
        <v>4591</v>
      </c>
      <c r="V151" s="18">
        <v>10</v>
      </c>
      <c r="W151" s="232">
        <v>0</v>
      </c>
      <c r="X151" s="18">
        <v>0</v>
      </c>
      <c r="Y151" s="304" t="s">
        <v>6270</v>
      </c>
      <c r="Z151" s="21">
        <f>INDEX('[2]Cross-Section Database'!$C$2:$V$2928,MATCH(Y151,'[2]Cross-Section Database'!$B$2:$B$2928,0),3)</f>
        <v>206.2</v>
      </c>
      <c r="AA151" s="21">
        <f>INDEX('[2]Cross-Section Database'!$C$2:$V$2928,MATCH(Y151,'[2]Cross-Section Database'!$B$2:$B$2928,0),4)</f>
        <v>204.3</v>
      </c>
      <c r="AB151" s="21">
        <f>INDEX('[2]Cross-Section Database'!$C$2:$V$2928,MATCH(Y151,'[2]Cross-Section Database'!$B$2:$B$2928,0),6)</f>
        <v>12.5</v>
      </c>
      <c r="AC151" s="21">
        <f>INDEX('[2]Cross-Section Database'!$C$2:$V$2928,MATCH(Y151,'[2]Cross-Section Database'!$B$2:$B$2928,0),5)</f>
        <v>7.9</v>
      </c>
      <c r="AD151" s="21">
        <v>1200</v>
      </c>
      <c r="AE151" s="304" t="s">
        <v>4217</v>
      </c>
      <c r="AF151" s="21">
        <f>INDEX('[2]Cross-Section Database'!$C$2:$V$2928,MATCH(AE151,'[2]Cross-Section Database'!$B$2:$B$2928,0),3)</f>
        <v>303.39999999999998</v>
      </c>
      <c r="AG151" s="21">
        <f>INDEX('[2]Cross-Section Database'!$C$2:$V$2928,MATCH(AE151,'[2]Cross-Section Database'!$B$2:$B$2928,0),4)</f>
        <v>165</v>
      </c>
      <c r="AH151" s="21">
        <f>INDEX('[2]Cross-Section Database'!$C$2:$V$2928,MATCH(AE151,'[2]Cross-Section Database'!$B$2:$B$2928,0),6)</f>
        <v>10.199999999999999</v>
      </c>
      <c r="AI151" s="21">
        <f>INDEX('[2]Cross-Section Database'!$C$2:$V$2928,MATCH(AE151,'[2]Cross-Section Database'!$B$2:$B$2928,0),5)</f>
        <v>6</v>
      </c>
      <c r="AJ151" s="21">
        <v>1410</v>
      </c>
      <c r="AK151" s="21">
        <f>INDEX('[2]Cross-Section Database'!$C$2:$V$3928,MATCH(AE151,'[2]Cross-Section Database'!$B$2:$B$3928,0),11)</f>
        <v>85030000</v>
      </c>
      <c r="AL151" s="24">
        <f>INDEX('[2]Cross-Section Database'!$C$2:$V$3928,MATCH(AE151,'[2]Cross-Section Database'!$B$2:$B$3928,0),12)</f>
        <v>623100</v>
      </c>
      <c r="AM151" s="21">
        <v>15.185</v>
      </c>
      <c r="AN151" s="21">
        <v>200</v>
      </c>
      <c r="AO151" s="21">
        <v>352</v>
      </c>
      <c r="AP151" s="21">
        <f t="shared" si="36"/>
        <v>24.300000000000011</v>
      </c>
      <c r="AQ151" s="21">
        <f>(AO151-AF151)/2</f>
        <v>24.300000000000011</v>
      </c>
      <c r="AR151" s="304" t="s">
        <v>5845</v>
      </c>
      <c r="AS151" s="164" t="s">
        <v>4595</v>
      </c>
      <c r="AT151" s="164">
        <f>200/AU151/0.25</f>
        <v>40</v>
      </c>
      <c r="AU151" s="164">
        <v>20</v>
      </c>
      <c r="AV151" s="164">
        <f>IF(AU151=24,353,IF(AU151=22,303,IF(AU151=20,245,IF(AU151=16,157,0))))</f>
        <v>245</v>
      </c>
      <c r="AW151" s="21">
        <v>74</v>
      </c>
      <c r="AX151" s="21">
        <f>AW151</f>
        <v>74</v>
      </c>
      <c r="AY151" s="21">
        <v>0</v>
      </c>
      <c r="AZ151" s="21">
        <v>86</v>
      </c>
      <c r="BA151" s="21">
        <f>AO151-AW151-AX151-AY151</f>
        <v>204</v>
      </c>
      <c r="BB151" s="15" t="s">
        <v>6262</v>
      </c>
      <c r="BC151" s="164" t="s">
        <v>6250</v>
      </c>
      <c r="BD151" s="164" t="s">
        <v>6250</v>
      </c>
      <c r="BE151" s="164">
        <v>2</v>
      </c>
      <c r="BF151" s="164">
        <v>4</v>
      </c>
      <c r="BG151" s="304">
        <v>120</v>
      </c>
      <c r="BH151" s="164">
        <v>1100</v>
      </c>
      <c r="BI151" s="164" t="s">
        <v>6233</v>
      </c>
      <c r="BJ151" s="164">
        <v>0.9</v>
      </c>
      <c r="BK151" s="164">
        <v>105</v>
      </c>
      <c r="BL151" s="164">
        <v>1137</v>
      </c>
      <c r="BM151" s="164">
        <v>46</v>
      </c>
      <c r="BN151" s="164" t="s">
        <v>4623</v>
      </c>
      <c r="BO151" s="304" t="s">
        <v>5894</v>
      </c>
      <c r="BP151" s="164">
        <v>7</v>
      </c>
      <c r="BQ151" s="164">
        <v>1</v>
      </c>
      <c r="BR151" s="164">
        <v>19</v>
      </c>
      <c r="BS151" s="164">
        <v>100</v>
      </c>
      <c r="BT151" s="164">
        <v>90</v>
      </c>
      <c r="BU151" s="18">
        <v>225</v>
      </c>
      <c r="BV151" s="164" t="s">
        <v>6206</v>
      </c>
      <c r="BW151" s="164" t="s">
        <v>4616</v>
      </c>
      <c r="BX151" s="21">
        <f>142*BH151/1000+((BH151/225)+1)*PI()*8^2/4</f>
        <v>452.20784113823828</v>
      </c>
      <c r="BY151" s="21">
        <f>12*PI()*12^2/4</f>
        <v>1357.1680263507906</v>
      </c>
      <c r="BZ151" s="164">
        <v>25</v>
      </c>
      <c r="CA151" s="122">
        <v>1.67E-2</v>
      </c>
      <c r="CB151" s="164" t="s">
        <v>5703</v>
      </c>
      <c r="CC151" s="46">
        <v>275</v>
      </c>
      <c r="CD151" s="164">
        <v>290</v>
      </c>
      <c r="CE151" s="46">
        <v>410</v>
      </c>
      <c r="CF151" s="164">
        <v>496</v>
      </c>
      <c r="CG151" s="69">
        <v>206000</v>
      </c>
      <c r="CH151" s="164" t="s">
        <v>5703</v>
      </c>
      <c r="CI151" s="46">
        <v>275</v>
      </c>
      <c r="CJ151" s="21">
        <v>287</v>
      </c>
      <c r="CK151" s="47">
        <v>410</v>
      </c>
      <c r="CL151" s="21">
        <v>464.5</v>
      </c>
      <c r="CM151" s="69">
        <v>203500</v>
      </c>
      <c r="CN151" s="164" t="s">
        <v>5703</v>
      </c>
      <c r="CO151" s="47">
        <v>275</v>
      </c>
      <c r="CP151" s="164">
        <v>308</v>
      </c>
      <c r="CQ151" s="47">
        <v>410</v>
      </c>
      <c r="CR151" s="164">
        <v>503</v>
      </c>
      <c r="CS151" s="61">
        <v>200000</v>
      </c>
      <c r="CT151" s="304" t="s">
        <v>6108</v>
      </c>
      <c r="CU151" s="98">
        <v>44.2</v>
      </c>
      <c r="CV151" s="98">
        <v>3.44</v>
      </c>
      <c r="CW151" s="67">
        <v>33000</v>
      </c>
      <c r="CX151" s="99">
        <v>486</v>
      </c>
      <c r="CY151" s="98">
        <v>557</v>
      </c>
      <c r="CZ151" s="67">
        <v>200000</v>
      </c>
      <c r="DA151" s="292">
        <v>280</v>
      </c>
      <c r="DB151" s="164">
        <v>8.8000000000000007</v>
      </c>
      <c r="DC151" s="164">
        <v>640</v>
      </c>
      <c r="DD151" s="32">
        <v>730</v>
      </c>
      <c r="DE151" s="164">
        <v>800</v>
      </c>
      <c r="DF151" s="32">
        <v>940</v>
      </c>
      <c r="DG151" s="61">
        <v>200000</v>
      </c>
      <c r="DH151" s="41" t="s">
        <v>6115</v>
      </c>
      <c r="DI151" s="164" t="s">
        <v>4464</v>
      </c>
      <c r="DJ151" s="295" t="s">
        <v>4598</v>
      </c>
    </row>
    <row r="152" spans="1:114">
      <c r="A152" s="18">
        <v>147</v>
      </c>
      <c r="B152" s="310"/>
      <c r="C152" s="310"/>
      <c r="D152" s="325"/>
      <c r="E152" s="325"/>
      <c r="F152" s="314"/>
      <c r="G152" s="319"/>
      <c r="H152" s="346"/>
      <c r="I152" s="453" t="s">
        <v>4427</v>
      </c>
      <c r="J152" s="304" t="s">
        <v>6269</v>
      </c>
      <c r="K152" s="164" t="s">
        <v>5830</v>
      </c>
      <c r="L152" s="304" t="s">
        <v>4540</v>
      </c>
      <c r="M152" s="164" t="s">
        <v>4735</v>
      </c>
      <c r="N152" s="18" t="s">
        <v>4538</v>
      </c>
      <c r="O152" s="164" t="s">
        <v>4502</v>
      </c>
      <c r="P152" s="164" t="s">
        <v>4444</v>
      </c>
      <c r="Q152" s="164" t="s">
        <v>4444</v>
      </c>
      <c r="R152" s="164" t="s">
        <v>5830</v>
      </c>
      <c r="S152" s="164" t="s">
        <v>4444</v>
      </c>
      <c r="T152" s="164" t="s">
        <v>5830</v>
      </c>
      <c r="U152" s="164" t="s">
        <v>4591</v>
      </c>
      <c r="V152" s="18">
        <v>10</v>
      </c>
      <c r="W152" s="232">
        <v>0</v>
      </c>
      <c r="X152" s="18">
        <v>0</v>
      </c>
      <c r="Y152" s="304" t="s">
        <v>6270</v>
      </c>
      <c r="Z152" s="21">
        <f>INDEX('[2]Cross-Section Database'!$C$2:$V$2928,MATCH(Y152,'[2]Cross-Section Database'!$B$2:$B$2928,0),3)</f>
        <v>206.2</v>
      </c>
      <c r="AA152" s="21">
        <f>INDEX('[2]Cross-Section Database'!$C$2:$V$2928,MATCH(Y152,'[2]Cross-Section Database'!$B$2:$B$2928,0),4)</f>
        <v>204.3</v>
      </c>
      <c r="AB152" s="21">
        <f>INDEX('[2]Cross-Section Database'!$C$2:$V$2928,MATCH(Y152,'[2]Cross-Section Database'!$B$2:$B$2928,0),6)</f>
        <v>12.5</v>
      </c>
      <c r="AC152" s="21">
        <f>INDEX('[2]Cross-Section Database'!$C$2:$V$2928,MATCH(Y152,'[2]Cross-Section Database'!$B$2:$B$2928,0),5)</f>
        <v>7.9</v>
      </c>
      <c r="AD152" s="21">
        <v>1200</v>
      </c>
      <c r="AE152" s="304" t="s">
        <v>4217</v>
      </c>
      <c r="AF152" s="21">
        <f>INDEX('[2]Cross-Section Database'!$C$2:$V$2928,MATCH(AE152,'[2]Cross-Section Database'!$B$2:$B$2928,0),3)</f>
        <v>303.39999999999998</v>
      </c>
      <c r="AG152" s="21">
        <f>INDEX('[2]Cross-Section Database'!$C$2:$V$2928,MATCH(AE152,'[2]Cross-Section Database'!$B$2:$B$2928,0),4)</f>
        <v>165</v>
      </c>
      <c r="AH152" s="21">
        <f>INDEX('[2]Cross-Section Database'!$C$2:$V$2928,MATCH(AE152,'[2]Cross-Section Database'!$B$2:$B$2928,0),6)</f>
        <v>10.199999999999999</v>
      </c>
      <c r="AI152" s="21">
        <f>INDEX('[2]Cross-Section Database'!$C$2:$V$2928,MATCH(AE152,'[2]Cross-Section Database'!$B$2:$B$2928,0),5)</f>
        <v>6</v>
      </c>
      <c r="AJ152" s="21">
        <v>1410</v>
      </c>
      <c r="AK152" s="21">
        <f>INDEX('[2]Cross-Section Database'!$C$2:$V$3928,MATCH(AE152,'[2]Cross-Section Database'!$B$2:$B$3928,0),11)</f>
        <v>85030000</v>
      </c>
      <c r="AL152" s="24">
        <f>INDEX('[2]Cross-Section Database'!$C$2:$V$3928,MATCH(AE152,'[2]Cross-Section Database'!$B$2:$B$3928,0),12)</f>
        <v>623100</v>
      </c>
      <c r="AM152" s="21">
        <v>15.2</v>
      </c>
      <c r="AN152" s="21">
        <v>166</v>
      </c>
      <c r="AO152" s="21">
        <v>352</v>
      </c>
      <c r="AP152" s="21">
        <f t="shared" si="36"/>
        <v>24.300000000000011</v>
      </c>
      <c r="AQ152" s="21">
        <f t="shared" si="37"/>
        <v>24.300000000000011</v>
      </c>
      <c r="AR152" s="304" t="s">
        <v>5845</v>
      </c>
      <c r="AS152" s="164" t="s">
        <v>4595</v>
      </c>
      <c r="AT152" s="164">
        <f t="shared" si="40"/>
        <v>40</v>
      </c>
      <c r="AU152" s="164">
        <v>20</v>
      </c>
      <c r="AV152" s="164">
        <f t="shared" si="38"/>
        <v>245</v>
      </c>
      <c r="AW152" s="21">
        <v>74</v>
      </c>
      <c r="AX152" s="21">
        <f t="shared" si="39"/>
        <v>74</v>
      </c>
      <c r="AY152" s="21">
        <v>0</v>
      </c>
      <c r="AZ152" s="21">
        <v>86</v>
      </c>
      <c r="BA152" s="21">
        <f t="shared" si="41"/>
        <v>204</v>
      </c>
      <c r="BB152" s="15" t="s">
        <v>6262</v>
      </c>
      <c r="BC152" s="164" t="s">
        <v>6250</v>
      </c>
      <c r="BD152" s="164" t="s">
        <v>6250</v>
      </c>
      <c r="BE152" s="164">
        <v>2</v>
      </c>
      <c r="BF152" s="164">
        <v>4</v>
      </c>
      <c r="BG152" s="304">
        <v>120</v>
      </c>
      <c r="BH152" s="164">
        <v>1100</v>
      </c>
      <c r="BI152" s="164" t="s">
        <v>6233</v>
      </c>
      <c r="BJ152" s="164">
        <v>0.9</v>
      </c>
      <c r="BK152" s="164">
        <v>105</v>
      </c>
      <c r="BL152" s="164">
        <v>1137</v>
      </c>
      <c r="BM152" s="164">
        <v>46</v>
      </c>
      <c r="BN152" s="164" t="s">
        <v>4623</v>
      </c>
      <c r="BO152" s="304" t="s">
        <v>5894</v>
      </c>
      <c r="BP152" s="164">
        <v>7</v>
      </c>
      <c r="BQ152" s="164">
        <v>1</v>
      </c>
      <c r="BR152" s="164">
        <v>19</v>
      </c>
      <c r="BS152" s="164">
        <v>100</v>
      </c>
      <c r="BT152" s="164">
        <v>90</v>
      </c>
      <c r="BU152" s="18">
        <v>225</v>
      </c>
      <c r="BV152" s="164" t="s">
        <v>4606</v>
      </c>
      <c r="BW152" s="164" t="s">
        <v>4614</v>
      </c>
      <c r="BX152" s="21">
        <f t="shared" ref="BX152" si="42">142*BH152/1000</f>
        <v>156.19999999999999</v>
      </c>
      <c r="BY152" s="21">
        <f>4*PI()*12^2/4</f>
        <v>452.38934211693021</v>
      </c>
      <c r="BZ152" s="164">
        <v>25</v>
      </c>
      <c r="CA152" s="122">
        <v>5.5999999999999999E-3</v>
      </c>
      <c r="CB152" s="164" t="s">
        <v>5703</v>
      </c>
      <c r="CC152" s="46">
        <v>275</v>
      </c>
      <c r="CD152" s="164">
        <v>290</v>
      </c>
      <c r="CE152" s="46">
        <v>410</v>
      </c>
      <c r="CF152" s="164">
        <v>496</v>
      </c>
      <c r="CG152" s="69">
        <v>206000</v>
      </c>
      <c r="CH152" s="164" t="s">
        <v>5703</v>
      </c>
      <c r="CI152" s="46">
        <v>275</v>
      </c>
      <c r="CJ152" s="21">
        <v>287</v>
      </c>
      <c r="CK152" s="47">
        <v>410</v>
      </c>
      <c r="CL152" s="21">
        <v>464.5</v>
      </c>
      <c r="CM152" s="69">
        <v>203500</v>
      </c>
      <c r="CN152" s="164" t="s">
        <v>5703</v>
      </c>
      <c r="CO152" s="47">
        <v>275</v>
      </c>
      <c r="CP152" s="164">
        <v>309</v>
      </c>
      <c r="CQ152" s="47">
        <v>410</v>
      </c>
      <c r="CR152" s="164">
        <v>500</v>
      </c>
      <c r="CS152" s="61">
        <v>200000</v>
      </c>
      <c r="CT152" s="304" t="s">
        <v>6108</v>
      </c>
      <c r="CU152" s="98">
        <v>41.7</v>
      </c>
      <c r="CV152" s="98">
        <v>2.7</v>
      </c>
      <c r="CW152" s="67">
        <v>33000</v>
      </c>
      <c r="CX152" s="99">
        <v>486</v>
      </c>
      <c r="CY152" s="98">
        <v>557</v>
      </c>
      <c r="CZ152" s="67">
        <v>200000</v>
      </c>
      <c r="DA152" s="292">
        <v>280</v>
      </c>
      <c r="DB152" s="164">
        <v>8.8000000000000007</v>
      </c>
      <c r="DC152" s="164">
        <v>640</v>
      </c>
      <c r="DD152" s="32">
        <v>730</v>
      </c>
      <c r="DE152" s="164">
        <v>800</v>
      </c>
      <c r="DF152" s="32">
        <v>940</v>
      </c>
      <c r="DG152" s="61">
        <v>200000</v>
      </c>
      <c r="DH152" s="41" t="s">
        <v>5893</v>
      </c>
      <c r="DI152" s="164" t="s">
        <v>4464</v>
      </c>
      <c r="DJ152" s="295" t="s">
        <v>4598</v>
      </c>
    </row>
    <row r="153" spans="1:114">
      <c r="A153" s="18">
        <v>148</v>
      </c>
      <c r="B153" s="310"/>
      <c r="C153" s="310"/>
      <c r="D153" s="325"/>
      <c r="E153" s="325"/>
      <c r="F153" s="314"/>
      <c r="G153" s="319"/>
      <c r="H153" s="346"/>
      <c r="I153" s="455" t="s">
        <v>6110</v>
      </c>
      <c r="J153" s="304" t="s">
        <v>6269</v>
      </c>
      <c r="K153" s="164" t="s">
        <v>5830</v>
      </c>
      <c r="L153" s="304" t="s">
        <v>4540</v>
      </c>
      <c r="M153" s="164" t="s">
        <v>4735</v>
      </c>
      <c r="N153" s="18" t="s">
        <v>4539</v>
      </c>
      <c r="O153" s="164" t="s">
        <v>4444</v>
      </c>
      <c r="P153" s="164" t="s">
        <v>4444</v>
      </c>
      <c r="Q153" s="164" t="s">
        <v>6210</v>
      </c>
      <c r="R153" s="164">
        <v>12</v>
      </c>
      <c r="S153" s="164" t="s">
        <v>4444</v>
      </c>
      <c r="T153" s="164" t="s">
        <v>5830</v>
      </c>
      <c r="U153" s="164" t="s">
        <v>4591</v>
      </c>
      <c r="V153" s="18">
        <v>10</v>
      </c>
      <c r="W153" s="232">
        <v>0</v>
      </c>
      <c r="X153" s="18">
        <v>0</v>
      </c>
      <c r="Y153" s="304" t="s">
        <v>6270</v>
      </c>
      <c r="Z153" s="21">
        <f>INDEX('[2]Cross-Section Database'!$C$2:$V$2928,MATCH(Y153,'[2]Cross-Section Database'!$B$2:$B$2928,0),3)</f>
        <v>206.2</v>
      </c>
      <c r="AA153" s="21">
        <f>INDEX('[2]Cross-Section Database'!$C$2:$V$2928,MATCH(Y153,'[2]Cross-Section Database'!$B$2:$B$2928,0),4)</f>
        <v>204.3</v>
      </c>
      <c r="AB153" s="21">
        <f>INDEX('[2]Cross-Section Database'!$C$2:$V$2928,MATCH(Y153,'[2]Cross-Section Database'!$B$2:$B$2928,0),6)</f>
        <v>12.5</v>
      </c>
      <c r="AC153" s="21">
        <f>INDEX('[2]Cross-Section Database'!$C$2:$V$2928,MATCH(Y153,'[2]Cross-Section Database'!$B$2:$B$2928,0),5)</f>
        <v>7.9</v>
      </c>
      <c r="AD153" s="21">
        <v>1200</v>
      </c>
      <c r="AE153" s="304" t="s">
        <v>4217</v>
      </c>
      <c r="AF153" s="21">
        <f>INDEX('[2]Cross-Section Database'!$C$2:$V$2928,MATCH(AE153,'[2]Cross-Section Database'!$B$2:$B$2928,0),3)</f>
        <v>303.39999999999998</v>
      </c>
      <c r="AG153" s="21">
        <f>INDEX('[2]Cross-Section Database'!$C$2:$V$2928,MATCH(AE153,'[2]Cross-Section Database'!$B$2:$B$2928,0),4)</f>
        <v>165</v>
      </c>
      <c r="AH153" s="21">
        <f>INDEX('[2]Cross-Section Database'!$C$2:$V$2928,MATCH(AE153,'[2]Cross-Section Database'!$B$2:$B$2928,0),6)</f>
        <v>10.199999999999999</v>
      </c>
      <c r="AI153" s="21">
        <f>INDEX('[2]Cross-Section Database'!$C$2:$V$2928,MATCH(AE153,'[2]Cross-Section Database'!$B$2:$B$2928,0),5)</f>
        <v>6</v>
      </c>
      <c r="AJ153" s="21">
        <v>1410</v>
      </c>
      <c r="AK153" s="21">
        <f>INDEX('[2]Cross-Section Database'!$C$2:$V$3928,MATCH(AE153,'[2]Cross-Section Database'!$B$2:$B$3928,0),11)</f>
        <v>85030000</v>
      </c>
      <c r="AL153" s="24">
        <f>INDEX('[2]Cross-Section Database'!$C$2:$V$3928,MATCH(AE153,'[2]Cross-Section Database'!$B$2:$B$3928,0),12)</f>
        <v>623100</v>
      </c>
      <c r="AM153" s="21">
        <v>15.22</v>
      </c>
      <c r="AN153" s="21">
        <v>200</v>
      </c>
      <c r="AO153" s="21">
        <v>352</v>
      </c>
      <c r="AP153" s="21">
        <f t="shared" si="36"/>
        <v>24.300000000000011</v>
      </c>
      <c r="AQ153" s="21">
        <f>(AO153-AF153)/2</f>
        <v>24.300000000000011</v>
      </c>
      <c r="AR153" s="304" t="s">
        <v>5845</v>
      </c>
      <c r="AS153" s="164" t="s">
        <v>4595</v>
      </c>
      <c r="AT153" s="164">
        <f>200/AU153/0.25</f>
        <v>40</v>
      </c>
      <c r="AU153" s="164">
        <v>20</v>
      </c>
      <c r="AV153" s="164">
        <f>IF(AU153=24,353,IF(AU153=22,303,IF(AU153=20,245,IF(AU153=16,157,0))))</f>
        <v>245</v>
      </c>
      <c r="AW153" s="21">
        <v>74</v>
      </c>
      <c r="AX153" s="21">
        <f>AW153</f>
        <v>74</v>
      </c>
      <c r="AY153" s="21">
        <v>0</v>
      </c>
      <c r="AZ153" s="21">
        <v>86</v>
      </c>
      <c r="BA153" s="21">
        <f>AO153-AW153-AX153-AY153</f>
        <v>204</v>
      </c>
      <c r="BB153" s="15" t="s">
        <v>6262</v>
      </c>
      <c r="BC153" s="164" t="s">
        <v>6250</v>
      </c>
      <c r="BD153" s="164" t="s">
        <v>6250</v>
      </c>
      <c r="BE153" s="164">
        <v>2</v>
      </c>
      <c r="BF153" s="164">
        <v>4</v>
      </c>
      <c r="BG153" s="203" t="s">
        <v>5830</v>
      </c>
      <c r="BH153" s="204" t="s">
        <v>5830</v>
      </c>
      <c r="BI153" s="204" t="s">
        <v>5830</v>
      </c>
      <c r="BJ153" s="204" t="s">
        <v>5830</v>
      </c>
      <c r="BK153" s="204" t="s">
        <v>5830</v>
      </c>
      <c r="BL153" s="204" t="s">
        <v>5830</v>
      </c>
      <c r="BM153" s="204" t="s">
        <v>5830</v>
      </c>
      <c r="BN153" s="204" t="s">
        <v>5830</v>
      </c>
      <c r="BO153" s="203" t="s">
        <v>5830</v>
      </c>
      <c r="BP153" s="204" t="s">
        <v>5830</v>
      </c>
      <c r="BQ153" s="204" t="s">
        <v>5830</v>
      </c>
      <c r="BR153" s="204" t="s">
        <v>5830</v>
      </c>
      <c r="BS153" s="204" t="s">
        <v>5830</v>
      </c>
      <c r="BT153" s="204" t="s">
        <v>5830</v>
      </c>
      <c r="BU153" s="219" t="s">
        <v>5830</v>
      </c>
      <c r="BV153" s="203" t="s">
        <v>5830</v>
      </c>
      <c r="BW153" s="204" t="s">
        <v>5830</v>
      </c>
      <c r="BX153" s="204" t="s">
        <v>5830</v>
      </c>
      <c r="BY153" s="204" t="s">
        <v>5830</v>
      </c>
      <c r="BZ153" s="204" t="s">
        <v>5830</v>
      </c>
      <c r="CA153" s="219" t="s">
        <v>5830</v>
      </c>
      <c r="CB153" s="164" t="s">
        <v>5703</v>
      </c>
      <c r="CC153" s="46">
        <v>275</v>
      </c>
      <c r="CD153" s="164">
        <v>290</v>
      </c>
      <c r="CE153" s="46">
        <v>410</v>
      </c>
      <c r="CF153" s="164">
        <v>496</v>
      </c>
      <c r="CG153" s="69">
        <v>206000</v>
      </c>
      <c r="CH153" s="164" t="s">
        <v>5703</v>
      </c>
      <c r="CI153" s="46">
        <v>275</v>
      </c>
      <c r="CJ153" s="21">
        <v>287</v>
      </c>
      <c r="CK153" s="47">
        <v>410</v>
      </c>
      <c r="CL153" s="21">
        <v>464.5</v>
      </c>
      <c r="CM153" s="69">
        <v>203500</v>
      </c>
      <c r="CN153" s="164" t="s">
        <v>5703</v>
      </c>
      <c r="CO153" s="47">
        <v>275</v>
      </c>
      <c r="CP153" s="164">
        <v>309</v>
      </c>
      <c r="CQ153" s="47">
        <v>410</v>
      </c>
      <c r="CR153" s="164">
        <v>500</v>
      </c>
      <c r="CS153" s="267">
        <v>200000</v>
      </c>
      <c r="CT153" s="208" t="s">
        <v>5830</v>
      </c>
      <c r="CU153" s="209" t="s">
        <v>5830</v>
      </c>
      <c r="CV153" s="209" t="s">
        <v>5830</v>
      </c>
      <c r="CW153" s="210" t="s">
        <v>5830</v>
      </c>
      <c r="CX153" s="208" t="s">
        <v>5830</v>
      </c>
      <c r="CY153" s="209" t="s">
        <v>5830</v>
      </c>
      <c r="CZ153" s="210" t="s">
        <v>5830</v>
      </c>
      <c r="DA153" s="284" t="s">
        <v>5830</v>
      </c>
      <c r="DB153" s="164">
        <v>8.8000000000000007</v>
      </c>
      <c r="DC153" s="164">
        <v>640</v>
      </c>
      <c r="DD153" s="32">
        <v>730</v>
      </c>
      <c r="DE153" s="164">
        <v>800</v>
      </c>
      <c r="DF153" s="32">
        <v>940</v>
      </c>
      <c r="DG153" s="61">
        <v>200000</v>
      </c>
      <c r="DH153" s="41" t="s">
        <v>4798</v>
      </c>
      <c r="DI153" s="164" t="s">
        <v>4464</v>
      </c>
      <c r="DJ153" s="295" t="s">
        <v>4598</v>
      </c>
    </row>
    <row r="154" spans="1:114">
      <c r="A154" s="18">
        <v>149</v>
      </c>
      <c r="B154" s="310"/>
      <c r="C154" s="310"/>
      <c r="D154" s="325"/>
      <c r="E154" s="325"/>
      <c r="F154" s="314"/>
      <c r="G154" s="319"/>
      <c r="H154" s="346"/>
      <c r="I154" s="453" t="s">
        <v>6109</v>
      </c>
      <c r="J154" s="304" t="s">
        <v>6269</v>
      </c>
      <c r="K154" s="164" t="s">
        <v>5830</v>
      </c>
      <c r="L154" s="304" t="s">
        <v>4540</v>
      </c>
      <c r="M154" s="164" t="s">
        <v>4735</v>
      </c>
      <c r="N154" s="18" t="s">
        <v>4539</v>
      </c>
      <c r="O154" s="164" t="s">
        <v>4502</v>
      </c>
      <c r="P154" s="164" t="s">
        <v>4444</v>
      </c>
      <c r="Q154" s="164" t="s">
        <v>6210</v>
      </c>
      <c r="R154" s="164">
        <v>12</v>
      </c>
      <c r="S154" s="164" t="s">
        <v>4444</v>
      </c>
      <c r="T154" s="164" t="s">
        <v>5830</v>
      </c>
      <c r="U154" s="164" t="s">
        <v>4591</v>
      </c>
      <c r="V154" s="18">
        <v>10</v>
      </c>
      <c r="W154" s="232">
        <v>0</v>
      </c>
      <c r="X154" s="18">
        <v>0</v>
      </c>
      <c r="Y154" s="304" t="s">
        <v>6270</v>
      </c>
      <c r="Z154" s="21">
        <f>INDEX('[2]Cross-Section Database'!$C$2:$V$2928,MATCH(Y154,'[2]Cross-Section Database'!$B$2:$B$2928,0),3)</f>
        <v>206.2</v>
      </c>
      <c r="AA154" s="21">
        <f>INDEX('[2]Cross-Section Database'!$C$2:$V$2928,MATCH(Y154,'[2]Cross-Section Database'!$B$2:$B$2928,0),4)</f>
        <v>204.3</v>
      </c>
      <c r="AB154" s="21">
        <f>INDEX('[2]Cross-Section Database'!$C$2:$V$2928,MATCH(Y154,'[2]Cross-Section Database'!$B$2:$B$2928,0),6)</f>
        <v>12.5</v>
      </c>
      <c r="AC154" s="21">
        <f>INDEX('[2]Cross-Section Database'!$C$2:$V$2928,MATCH(Y154,'[2]Cross-Section Database'!$B$2:$B$2928,0),5)</f>
        <v>7.9</v>
      </c>
      <c r="AD154" s="21">
        <v>1200</v>
      </c>
      <c r="AE154" s="304" t="s">
        <v>4234</v>
      </c>
      <c r="AF154" s="21">
        <f>INDEX('[2]Cross-Section Database'!$C$2:$V$2928,MATCH(AE154,'[2]Cross-Section Database'!$B$2:$B$2928,0),3)</f>
        <v>449.8</v>
      </c>
      <c r="AG154" s="21">
        <f>INDEX('[2]Cross-Section Database'!$C$2:$V$2928,MATCH(AE154,'[2]Cross-Section Database'!$B$2:$B$2928,0),4)</f>
        <v>152.4</v>
      </c>
      <c r="AH154" s="21">
        <f>INDEX('[2]Cross-Section Database'!$C$2:$V$2928,MATCH(AE154,'[2]Cross-Section Database'!$B$2:$B$2928,0),6)</f>
        <v>10.9</v>
      </c>
      <c r="AI154" s="21">
        <f>INDEX('[2]Cross-Section Database'!$C$2:$V$2928,MATCH(AE154,'[2]Cross-Section Database'!$B$2:$B$2928,0),5)</f>
        <v>7.6</v>
      </c>
      <c r="AJ154" s="21">
        <v>1410</v>
      </c>
      <c r="AK154" s="21">
        <f>INDEX('[2]Cross-Section Database'!$C$2:$V$3928,MATCH(AE154,'[2]Cross-Section Database'!$B$2:$B$3928,0),11)</f>
        <v>213700000</v>
      </c>
      <c r="AL154" s="24">
        <f>INDEX('[2]Cross-Section Database'!$C$2:$V$3928,MATCH(AE154,'[2]Cross-Section Database'!$B$2:$B$3928,0),12)</f>
        <v>1096000</v>
      </c>
      <c r="AM154" s="21">
        <v>15.19</v>
      </c>
      <c r="AN154" s="21">
        <v>200</v>
      </c>
      <c r="AO154" s="21">
        <v>500</v>
      </c>
      <c r="AP154" s="21">
        <f t="shared" si="36"/>
        <v>25.099999999999994</v>
      </c>
      <c r="AQ154" s="21">
        <f>(AO154-AF154)/2</f>
        <v>25.099999999999994</v>
      </c>
      <c r="AR154" s="304" t="s">
        <v>5845</v>
      </c>
      <c r="AS154" s="164" t="s">
        <v>4595</v>
      </c>
      <c r="AT154" s="164">
        <f>200/AU154/0.25</f>
        <v>40</v>
      </c>
      <c r="AU154" s="164">
        <v>20</v>
      </c>
      <c r="AV154" s="164">
        <f>IF(AU154=24,353,IF(AU154=22,303,IF(AU154=20,245,IF(AU154=16,157,0))))</f>
        <v>245</v>
      </c>
      <c r="AW154" s="21">
        <v>74</v>
      </c>
      <c r="AX154" s="21">
        <f>AW154</f>
        <v>74</v>
      </c>
      <c r="AY154" s="21">
        <v>0</v>
      </c>
      <c r="AZ154" s="21">
        <v>86</v>
      </c>
      <c r="BA154" s="21">
        <f>AO154-AW154-AX154-AY154</f>
        <v>352</v>
      </c>
      <c r="BB154" s="15" t="s">
        <v>6262</v>
      </c>
      <c r="BC154" s="164" t="s">
        <v>6250</v>
      </c>
      <c r="BD154" s="164" t="s">
        <v>6250</v>
      </c>
      <c r="BE154" s="164">
        <v>2</v>
      </c>
      <c r="BF154" s="164">
        <v>4</v>
      </c>
      <c r="BG154" s="304">
        <v>120</v>
      </c>
      <c r="BH154" s="164">
        <v>1100</v>
      </c>
      <c r="BI154" s="164" t="s">
        <v>6233</v>
      </c>
      <c r="BJ154" s="164">
        <v>0.9</v>
      </c>
      <c r="BK154" s="164">
        <v>105</v>
      </c>
      <c r="BL154" s="164">
        <v>1137</v>
      </c>
      <c r="BM154" s="164">
        <v>46</v>
      </c>
      <c r="BN154" s="164" t="s">
        <v>4623</v>
      </c>
      <c r="BO154" s="304" t="s">
        <v>5894</v>
      </c>
      <c r="BP154" s="164">
        <v>7</v>
      </c>
      <c r="BQ154" s="164">
        <v>1</v>
      </c>
      <c r="BR154" s="164">
        <v>19</v>
      </c>
      <c r="BS154" s="164">
        <v>100</v>
      </c>
      <c r="BT154" s="164">
        <v>90</v>
      </c>
      <c r="BU154" s="18">
        <v>225</v>
      </c>
      <c r="BV154" s="164" t="s">
        <v>4606</v>
      </c>
      <c r="BW154" s="164" t="s">
        <v>4615</v>
      </c>
      <c r="BX154" s="21">
        <f>142*BH154/1000</f>
        <v>156.19999999999999</v>
      </c>
      <c r="BY154" s="21">
        <f>8*PI()*12^2/4</f>
        <v>904.77868423386042</v>
      </c>
      <c r="BZ154" s="164">
        <v>25</v>
      </c>
      <c r="CA154" s="122">
        <v>1.11E-2</v>
      </c>
      <c r="CB154" s="164" t="s">
        <v>5703</v>
      </c>
      <c r="CC154" s="46">
        <v>275</v>
      </c>
      <c r="CD154" s="164">
        <v>290</v>
      </c>
      <c r="CE154" s="46">
        <v>410</v>
      </c>
      <c r="CF154" s="164">
        <v>496</v>
      </c>
      <c r="CG154" s="69">
        <v>206000</v>
      </c>
      <c r="CH154" s="164" t="s">
        <v>5703</v>
      </c>
      <c r="CI154" s="46">
        <v>275</v>
      </c>
      <c r="CJ154" s="21">
        <v>320</v>
      </c>
      <c r="CK154" s="47">
        <v>410</v>
      </c>
      <c r="CL154" s="21">
        <v>484</v>
      </c>
      <c r="CM154" s="69">
        <v>199500</v>
      </c>
      <c r="CN154" s="164" t="s">
        <v>5703</v>
      </c>
      <c r="CO154" s="47">
        <v>275</v>
      </c>
      <c r="CP154" s="164">
        <v>309</v>
      </c>
      <c r="CQ154" s="47">
        <v>410</v>
      </c>
      <c r="CR154" s="164">
        <v>500</v>
      </c>
      <c r="CS154" s="269">
        <v>200000</v>
      </c>
      <c r="CT154" s="268" t="s">
        <v>6108</v>
      </c>
      <c r="CU154" s="270">
        <v>49.8</v>
      </c>
      <c r="CV154" s="270">
        <v>4.0599999999999996</v>
      </c>
      <c r="CW154" s="271">
        <v>33000</v>
      </c>
      <c r="CX154" s="272">
        <v>486</v>
      </c>
      <c r="CY154" s="270">
        <v>557</v>
      </c>
      <c r="CZ154" s="271">
        <v>200000</v>
      </c>
      <c r="DA154" s="292">
        <v>280</v>
      </c>
      <c r="DB154" s="164">
        <v>8.8000000000000007</v>
      </c>
      <c r="DC154" s="164">
        <v>640</v>
      </c>
      <c r="DD154" s="32">
        <v>730</v>
      </c>
      <c r="DE154" s="164">
        <v>800</v>
      </c>
      <c r="DF154" s="32">
        <v>940</v>
      </c>
      <c r="DG154" s="61">
        <v>200000</v>
      </c>
      <c r="DH154" s="273" t="s">
        <v>6116</v>
      </c>
      <c r="DI154" s="164" t="s">
        <v>4464</v>
      </c>
      <c r="DJ154" s="295" t="s">
        <v>4598</v>
      </c>
    </row>
    <row r="155" spans="1:114" ht="16.2" thickBot="1">
      <c r="A155" s="18">
        <v>150</v>
      </c>
      <c r="B155" s="310"/>
      <c r="C155" s="310"/>
      <c r="D155" s="325"/>
      <c r="E155" s="325"/>
      <c r="F155" s="314"/>
      <c r="G155" s="319"/>
      <c r="H155" s="346"/>
      <c r="I155" s="456" t="s">
        <v>4430</v>
      </c>
      <c r="J155" s="304" t="s">
        <v>6269</v>
      </c>
      <c r="K155" s="164" t="s">
        <v>5830</v>
      </c>
      <c r="L155" s="304" t="s">
        <v>4540</v>
      </c>
      <c r="M155" s="164" t="s">
        <v>4735</v>
      </c>
      <c r="N155" s="18" t="s">
        <v>4538</v>
      </c>
      <c r="O155" s="164" t="s">
        <v>4444</v>
      </c>
      <c r="P155" s="164" t="s">
        <v>4444</v>
      </c>
      <c r="Q155" s="164" t="s">
        <v>4444</v>
      </c>
      <c r="R155" s="164" t="s">
        <v>5830</v>
      </c>
      <c r="S155" s="164" t="s">
        <v>4444</v>
      </c>
      <c r="T155" s="164" t="s">
        <v>5830</v>
      </c>
      <c r="U155" s="164" t="s">
        <v>4591</v>
      </c>
      <c r="V155" s="18">
        <v>10</v>
      </c>
      <c r="W155" s="232">
        <v>0</v>
      </c>
      <c r="X155" s="18">
        <v>0</v>
      </c>
      <c r="Y155" s="304" t="s">
        <v>6270</v>
      </c>
      <c r="Z155" s="21">
        <f>INDEX('[2]Cross-Section Database'!$C$2:$V$2928,MATCH(Y155,'[2]Cross-Section Database'!$B$2:$B$2928,0),3)</f>
        <v>206.2</v>
      </c>
      <c r="AA155" s="21">
        <f>INDEX('[2]Cross-Section Database'!$C$2:$V$2928,MATCH(Y155,'[2]Cross-Section Database'!$B$2:$B$2928,0),4)</f>
        <v>204.3</v>
      </c>
      <c r="AB155" s="21">
        <f>INDEX('[2]Cross-Section Database'!$C$2:$V$2928,MATCH(Y155,'[2]Cross-Section Database'!$B$2:$B$2928,0),6)</f>
        <v>12.5</v>
      </c>
      <c r="AC155" s="21">
        <f>INDEX('[2]Cross-Section Database'!$C$2:$V$2928,MATCH(Y155,'[2]Cross-Section Database'!$B$2:$B$2928,0),5)</f>
        <v>7.9</v>
      </c>
      <c r="AD155" s="21">
        <v>1200</v>
      </c>
      <c r="AE155" s="304" t="s">
        <v>4217</v>
      </c>
      <c r="AF155" s="21">
        <f>INDEX('[2]Cross-Section Database'!$C$2:$V$2928,MATCH(AE155,'[2]Cross-Section Database'!$B$2:$B$2928,0),3)</f>
        <v>303.39999999999998</v>
      </c>
      <c r="AG155" s="21">
        <f>INDEX('[2]Cross-Section Database'!$C$2:$V$2928,MATCH(AE155,'[2]Cross-Section Database'!$B$2:$B$2928,0),4)</f>
        <v>165</v>
      </c>
      <c r="AH155" s="21">
        <f>INDEX('[2]Cross-Section Database'!$C$2:$V$2928,MATCH(AE155,'[2]Cross-Section Database'!$B$2:$B$2928,0),6)</f>
        <v>10.199999999999999</v>
      </c>
      <c r="AI155" s="21">
        <f>INDEX('[2]Cross-Section Database'!$C$2:$V$2928,MATCH(AE155,'[2]Cross-Section Database'!$B$2:$B$2928,0),5)</f>
        <v>6</v>
      </c>
      <c r="AJ155" s="21">
        <v>1410</v>
      </c>
      <c r="AK155" s="21">
        <f>INDEX('[2]Cross-Section Database'!$C$2:$V$3928,MATCH(AE155,'[2]Cross-Section Database'!$B$2:$B$3928,0),11)</f>
        <v>85030000</v>
      </c>
      <c r="AL155" s="24">
        <f>INDEX('[2]Cross-Section Database'!$C$2:$V$3928,MATCH(AE155,'[2]Cross-Section Database'!$B$2:$B$3928,0),12)</f>
        <v>623100</v>
      </c>
      <c r="AM155" s="21">
        <v>15.2</v>
      </c>
      <c r="AN155" s="21">
        <v>166</v>
      </c>
      <c r="AO155" s="21">
        <v>352</v>
      </c>
      <c r="AP155" s="21">
        <f t="shared" si="36"/>
        <v>24.300000000000011</v>
      </c>
      <c r="AQ155" s="21">
        <f t="shared" si="37"/>
        <v>24.300000000000011</v>
      </c>
      <c r="AR155" s="304" t="s">
        <v>5845</v>
      </c>
      <c r="AS155" s="164" t="s">
        <v>4595</v>
      </c>
      <c r="AT155" s="164">
        <f t="shared" si="40"/>
        <v>40</v>
      </c>
      <c r="AU155" s="164">
        <v>20</v>
      </c>
      <c r="AV155" s="164">
        <f t="shared" si="38"/>
        <v>245</v>
      </c>
      <c r="AW155" s="21">
        <v>74</v>
      </c>
      <c r="AX155" s="21">
        <f t="shared" si="39"/>
        <v>74</v>
      </c>
      <c r="AY155" s="21">
        <v>0</v>
      </c>
      <c r="AZ155" s="21">
        <v>86</v>
      </c>
      <c r="BA155" s="21">
        <f t="shared" si="41"/>
        <v>204</v>
      </c>
      <c r="BB155" s="15" t="s">
        <v>6262</v>
      </c>
      <c r="BC155" s="164" t="s">
        <v>6250</v>
      </c>
      <c r="BD155" s="164" t="s">
        <v>6250</v>
      </c>
      <c r="BE155" s="164">
        <v>2</v>
      </c>
      <c r="BF155" s="164">
        <v>4</v>
      </c>
      <c r="BG155" s="198" t="s">
        <v>5830</v>
      </c>
      <c r="BH155" s="199" t="s">
        <v>5830</v>
      </c>
      <c r="BI155" s="199" t="s">
        <v>5830</v>
      </c>
      <c r="BJ155" s="199" t="s">
        <v>5830</v>
      </c>
      <c r="BK155" s="199" t="s">
        <v>5830</v>
      </c>
      <c r="BL155" s="199" t="s">
        <v>5830</v>
      </c>
      <c r="BM155" s="199" t="s">
        <v>5830</v>
      </c>
      <c r="BN155" s="199" t="s">
        <v>5830</v>
      </c>
      <c r="BO155" s="198" t="s">
        <v>5830</v>
      </c>
      <c r="BP155" s="199" t="s">
        <v>5830</v>
      </c>
      <c r="BQ155" s="199" t="s">
        <v>5830</v>
      </c>
      <c r="BR155" s="199" t="s">
        <v>5830</v>
      </c>
      <c r="BS155" s="199" t="s">
        <v>5830</v>
      </c>
      <c r="BT155" s="199" t="s">
        <v>5830</v>
      </c>
      <c r="BU155" s="221" t="s">
        <v>5830</v>
      </c>
      <c r="BV155" s="198" t="s">
        <v>5830</v>
      </c>
      <c r="BW155" s="199" t="s">
        <v>5830</v>
      </c>
      <c r="BX155" s="199" t="s">
        <v>5830</v>
      </c>
      <c r="BY155" s="199" t="s">
        <v>5830</v>
      </c>
      <c r="BZ155" s="199" t="s">
        <v>5830</v>
      </c>
      <c r="CA155" s="221" t="s">
        <v>5830</v>
      </c>
      <c r="CB155" s="164" t="s">
        <v>5703</v>
      </c>
      <c r="CC155" s="46">
        <v>275</v>
      </c>
      <c r="CD155" s="164">
        <v>290</v>
      </c>
      <c r="CE155" s="46">
        <v>410</v>
      </c>
      <c r="CF155" s="164">
        <v>496</v>
      </c>
      <c r="CG155" s="69">
        <v>206000</v>
      </c>
      <c r="CH155" s="164" t="s">
        <v>5703</v>
      </c>
      <c r="CI155" s="46">
        <v>275</v>
      </c>
      <c r="CJ155" s="21">
        <v>287</v>
      </c>
      <c r="CK155" s="47">
        <v>410</v>
      </c>
      <c r="CL155" s="21">
        <v>464.5</v>
      </c>
      <c r="CM155" s="69">
        <v>203500</v>
      </c>
      <c r="CN155" s="164" t="s">
        <v>5703</v>
      </c>
      <c r="CO155" s="47">
        <v>275</v>
      </c>
      <c r="CP155" s="164">
        <v>309</v>
      </c>
      <c r="CQ155" s="47">
        <v>410</v>
      </c>
      <c r="CR155" s="164">
        <v>500</v>
      </c>
      <c r="CS155" s="61">
        <v>200000</v>
      </c>
      <c r="CT155" s="211" t="s">
        <v>5830</v>
      </c>
      <c r="CU155" s="212" t="s">
        <v>5830</v>
      </c>
      <c r="CV155" s="212" t="s">
        <v>5830</v>
      </c>
      <c r="CW155" s="213" t="s">
        <v>5830</v>
      </c>
      <c r="CX155" s="211" t="s">
        <v>5830</v>
      </c>
      <c r="CY155" s="212" t="s">
        <v>5830</v>
      </c>
      <c r="CZ155" s="213" t="s">
        <v>5830</v>
      </c>
      <c r="DA155" s="285" t="s">
        <v>5830</v>
      </c>
      <c r="DB155" s="164">
        <v>8.8000000000000007</v>
      </c>
      <c r="DC155" s="164">
        <v>640</v>
      </c>
      <c r="DD155" s="32">
        <v>730</v>
      </c>
      <c r="DE155" s="164">
        <v>800</v>
      </c>
      <c r="DF155" s="32">
        <v>940</v>
      </c>
      <c r="DG155" s="61">
        <v>200000</v>
      </c>
      <c r="DH155" s="250" t="s">
        <v>5876</v>
      </c>
      <c r="DI155" s="164" t="s">
        <v>4464</v>
      </c>
      <c r="DJ155" s="295" t="s">
        <v>4598</v>
      </c>
    </row>
    <row r="156" spans="1:114" ht="15.6" customHeight="1">
      <c r="A156" s="48">
        <v>151</v>
      </c>
      <c r="B156" s="313">
        <v>21</v>
      </c>
      <c r="C156" s="313">
        <v>1994</v>
      </c>
      <c r="D156" s="313" t="s">
        <v>6000</v>
      </c>
      <c r="E156" s="439" t="s">
        <v>6012</v>
      </c>
      <c r="F156" s="313">
        <v>4</v>
      </c>
      <c r="G156" s="439" t="s">
        <v>5999</v>
      </c>
      <c r="H156" s="309" t="s">
        <v>5993</v>
      </c>
      <c r="I156" s="457" t="s">
        <v>4671</v>
      </c>
      <c r="J156" s="297" t="s">
        <v>4383</v>
      </c>
      <c r="K156" s="300" t="s">
        <v>5830</v>
      </c>
      <c r="L156" s="297" t="s">
        <v>4541</v>
      </c>
      <c r="M156" s="163" t="s">
        <v>4736</v>
      </c>
      <c r="N156" s="48" t="s">
        <v>4539</v>
      </c>
      <c r="O156" s="297" t="s">
        <v>4444</v>
      </c>
      <c r="P156" s="300" t="s">
        <v>4444</v>
      </c>
      <c r="Q156" s="300" t="s">
        <v>6209</v>
      </c>
      <c r="R156" s="300">
        <v>6</v>
      </c>
      <c r="S156" s="300" t="s">
        <v>4444</v>
      </c>
      <c r="T156" s="300" t="s">
        <v>5830</v>
      </c>
      <c r="U156" s="163" t="s">
        <v>4591</v>
      </c>
      <c r="V156" s="17">
        <v>6</v>
      </c>
      <c r="W156" s="240">
        <v>0</v>
      </c>
      <c r="X156" s="17">
        <v>0</v>
      </c>
      <c r="Y156" s="300" t="s">
        <v>5098</v>
      </c>
      <c r="Z156" s="16">
        <f>INDEX('[2]Cross-Section Database'!$C$2:$V$2928,MATCH(Y156,'[2]Cross-Section Database'!$B$2:$B$2928,0),3)</f>
        <v>203</v>
      </c>
      <c r="AA156" s="16">
        <f>INDEX('[2]Cross-Section Database'!$C$2:$V$2928,MATCH(Y156,'[2]Cross-Section Database'!$B$2:$B$2928,0),4)</f>
        <v>203</v>
      </c>
      <c r="AB156" s="16">
        <f>INDEX('[2]Cross-Section Database'!$C$2:$V$2928,MATCH(Y156,'[2]Cross-Section Database'!$B$2:$B$2928,0),6)</f>
        <v>11</v>
      </c>
      <c r="AC156" s="16">
        <f>INDEX('[2]Cross-Section Database'!$C$2:$V$2928,MATCH(Y156,'[2]Cross-Section Database'!$B$2:$B$2928,0),5)</f>
        <v>7.3</v>
      </c>
      <c r="AD156" s="16">
        <v>1250</v>
      </c>
      <c r="AE156" s="303" t="s">
        <v>5120</v>
      </c>
      <c r="AF156" s="16">
        <f>INDEX('[2]Cross-Section Database'!$C$2:$V$23928,MATCH(AE156,'[2]Cross-Section Database'!$B$2:$B$3928,0),3)</f>
        <v>203</v>
      </c>
      <c r="AG156" s="16">
        <f>INDEX('[2]Cross-Section Database'!$C$2:$V$3928,MATCH(AE156,'[2]Cross-Section Database'!$B$2:$B$3928,0),4)</f>
        <v>133</v>
      </c>
      <c r="AH156" s="16">
        <f>INDEX('[2]Cross-Section Database'!$C$2:$V$3928,MATCH(AE156,'[2]Cross-Section Database'!$B$2:$B$3928,0),6)</f>
        <v>7.8</v>
      </c>
      <c r="AI156" s="16">
        <f>INDEX('[2]Cross-Section Database'!$C$2:$V$3928,MATCH(AE156,'[2]Cross-Section Database'!$B$2:$B$3928,0),5)</f>
        <v>5.8</v>
      </c>
      <c r="AJ156" s="16">
        <v>691</v>
      </c>
      <c r="AK156" s="16">
        <f>INDEX('[2]Cross-Section Database'!$C$2:$V$3928,MATCH(AE156,'[2]Cross-Section Database'!$B$2:$B$3928,0),11)</f>
        <v>23600000</v>
      </c>
      <c r="AL156" s="26">
        <f>INDEX('[2]Cross-Section Database'!$C$2:$V$3928,MATCH(AE156,'[2]Cross-Section Database'!$B$2:$B$3928,0),12)</f>
        <v>260000</v>
      </c>
      <c r="AM156" s="53">
        <v>16</v>
      </c>
      <c r="AN156" s="45">
        <v>200</v>
      </c>
      <c r="AO156" s="45">
        <v>203</v>
      </c>
      <c r="AP156" s="45">
        <v>0</v>
      </c>
      <c r="AQ156" s="51">
        <v>0</v>
      </c>
      <c r="AR156" s="303" t="s">
        <v>5845</v>
      </c>
      <c r="AS156" s="163" t="s">
        <v>5994</v>
      </c>
      <c r="AT156" s="300">
        <v>80</v>
      </c>
      <c r="AU156" s="300">
        <v>16</v>
      </c>
      <c r="AV156" s="163">
        <f t="shared" si="38"/>
        <v>157</v>
      </c>
      <c r="AW156" s="45">
        <v>67.8</v>
      </c>
      <c r="AX156" s="45">
        <v>67.8</v>
      </c>
      <c r="AY156" s="45">
        <v>0</v>
      </c>
      <c r="AZ156" s="45">
        <v>140</v>
      </c>
      <c r="BA156" s="16">
        <f>AO156-AW156-AX156-AY156</f>
        <v>67.399999999999991</v>
      </c>
      <c r="BB156" s="22" t="s">
        <v>4502</v>
      </c>
      <c r="BC156" s="163" t="s">
        <v>6250</v>
      </c>
      <c r="BD156" s="163" t="s">
        <v>6250</v>
      </c>
      <c r="BE156" s="163">
        <v>2</v>
      </c>
      <c r="BF156" s="300">
        <v>4</v>
      </c>
      <c r="BG156" s="201" t="s">
        <v>5830</v>
      </c>
      <c r="BH156" s="202" t="s">
        <v>5830</v>
      </c>
      <c r="BI156" s="202" t="s">
        <v>5830</v>
      </c>
      <c r="BJ156" s="202" t="s">
        <v>5830</v>
      </c>
      <c r="BK156" s="202" t="s">
        <v>5830</v>
      </c>
      <c r="BL156" s="202" t="s">
        <v>5830</v>
      </c>
      <c r="BM156" s="202" t="s">
        <v>5830</v>
      </c>
      <c r="BN156" s="202" t="s">
        <v>5830</v>
      </c>
      <c r="BO156" s="201" t="s">
        <v>5830</v>
      </c>
      <c r="BP156" s="202" t="s">
        <v>5830</v>
      </c>
      <c r="BQ156" s="202" t="s">
        <v>5830</v>
      </c>
      <c r="BR156" s="202" t="s">
        <v>5830</v>
      </c>
      <c r="BS156" s="202" t="s">
        <v>5830</v>
      </c>
      <c r="BT156" s="202" t="s">
        <v>5830</v>
      </c>
      <c r="BU156" s="220" t="s">
        <v>5830</v>
      </c>
      <c r="BV156" s="201" t="s">
        <v>5830</v>
      </c>
      <c r="BW156" s="202" t="s">
        <v>5830</v>
      </c>
      <c r="BX156" s="202" t="s">
        <v>5830</v>
      </c>
      <c r="BY156" s="202" t="s">
        <v>5830</v>
      </c>
      <c r="BZ156" s="202" t="s">
        <v>5830</v>
      </c>
      <c r="CA156" s="220" t="s">
        <v>5830</v>
      </c>
      <c r="CB156" s="297" t="s">
        <v>5995</v>
      </c>
      <c r="CC156" s="300">
        <v>250</v>
      </c>
      <c r="CD156" s="45">
        <v>299</v>
      </c>
      <c r="CE156" s="45">
        <v>400</v>
      </c>
      <c r="CF156" s="31">
        <f>CE156*1.1</f>
        <v>440.00000000000006</v>
      </c>
      <c r="CG156" s="66">
        <v>200000</v>
      </c>
      <c r="CH156" s="300" t="s">
        <v>5995</v>
      </c>
      <c r="CI156" s="300">
        <v>250</v>
      </c>
      <c r="CJ156" s="45">
        <v>299</v>
      </c>
      <c r="CK156" s="45">
        <v>400</v>
      </c>
      <c r="CL156" s="31">
        <f>CK156*1.1</f>
        <v>440.00000000000006</v>
      </c>
      <c r="CM156" s="66">
        <v>200000</v>
      </c>
      <c r="CN156" s="300" t="s">
        <v>5995</v>
      </c>
      <c r="CO156" s="300">
        <v>250</v>
      </c>
      <c r="CP156" s="45">
        <v>299</v>
      </c>
      <c r="CQ156" s="45">
        <v>400</v>
      </c>
      <c r="CR156" s="31">
        <f>CQ156*1.1</f>
        <v>440.00000000000006</v>
      </c>
      <c r="CS156" s="66">
        <v>200000</v>
      </c>
      <c r="CT156" s="205" t="s">
        <v>5830</v>
      </c>
      <c r="CU156" s="206" t="s">
        <v>5830</v>
      </c>
      <c r="CV156" s="206" t="s">
        <v>5830</v>
      </c>
      <c r="CW156" s="207" t="s">
        <v>5830</v>
      </c>
      <c r="CX156" s="205" t="s">
        <v>5830</v>
      </c>
      <c r="CY156" s="206" t="s">
        <v>5830</v>
      </c>
      <c r="CZ156" s="207" t="s">
        <v>5830</v>
      </c>
      <c r="DA156" s="283" t="s">
        <v>5830</v>
      </c>
      <c r="DB156" s="300" t="s">
        <v>5996</v>
      </c>
      <c r="DC156" s="300">
        <v>640</v>
      </c>
      <c r="DD156" s="30">
        <v>730</v>
      </c>
      <c r="DE156" s="12">
        <v>800</v>
      </c>
      <c r="DF156" s="30">
        <v>940</v>
      </c>
      <c r="DG156" s="66">
        <v>200000</v>
      </c>
      <c r="DH156" s="245" t="s">
        <v>5997</v>
      </c>
      <c r="DI156" s="297" t="s">
        <v>4464</v>
      </c>
      <c r="DJ156" s="294" t="s">
        <v>4598</v>
      </c>
    </row>
    <row r="157" spans="1:114">
      <c r="A157" s="18">
        <v>152</v>
      </c>
      <c r="B157" s="314"/>
      <c r="C157" s="314"/>
      <c r="D157" s="314"/>
      <c r="E157" s="440"/>
      <c r="F157" s="314"/>
      <c r="G157" s="440"/>
      <c r="H157" s="310"/>
      <c r="I157" s="455" t="s">
        <v>4672</v>
      </c>
      <c r="J157" s="304" t="s">
        <v>4383</v>
      </c>
      <c r="K157" s="164" t="s">
        <v>5830</v>
      </c>
      <c r="L157" s="304" t="s">
        <v>4541</v>
      </c>
      <c r="M157" s="164" t="s">
        <v>4736</v>
      </c>
      <c r="N157" s="18" t="s">
        <v>4539</v>
      </c>
      <c r="O157" s="304" t="s">
        <v>4444</v>
      </c>
      <c r="P157" s="164" t="s">
        <v>4444</v>
      </c>
      <c r="Q157" s="301" t="s">
        <v>6209</v>
      </c>
      <c r="R157" s="164">
        <v>6</v>
      </c>
      <c r="S157" s="164" t="s">
        <v>4444</v>
      </c>
      <c r="T157" s="164" t="s">
        <v>5830</v>
      </c>
      <c r="U157" s="164" t="s">
        <v>4591</v>
      </c>
      <c r="V157" s="18">
        <v>6</v>
      </c>
      <c r="W157" s="231">
        <v>0</v>
      </c>
      <c r="X157" s="18">
        <v>0</v>
      </c>
      <c r="Y157" s="301" t="s">
        <v>5098</v>
      </c>
      <c r="Z157" s="21">
        <f>INDEX('[2]Cross-Section Database'!$C$2:$V$2928,MATCH(Y157,'[2]Cross-Section Database'!$B$2:$B$2928,0),3)</f>
        <v>203</v>
      </c>
      <c r="AA157" s="21">
        <f>INDEX('[2]Cross-Section Database'!$C$2:$V$2928,MATCH(Y157,'[2]Cross-Section Database'!$B$2:$B$2928,0),4)</f>
        <v>203</v>
      </c>
      <c r="AB157" s="21">
        <f>INDEX('[2]Cross-Section Database'!$C$2:$V$2928,MATCH(Y157,'[2]Cross-Section Database'!$B$2:$B$2928,0),6)</f>
        <v>11</v>
      </c>
      <c r="AC157" s="21">
        <f>INDEX('[2]Cross-Section Database'!$C$2:$V$2928,MATCH(Y157,'[2]Cross-Section Database'!$B$2:$B$2928,0),5)</f>
        <v>7.3</v>
      </c>
      <c r="AD157" s="46">
        <v>1250</v>
      </c>
      <c r="AE157" s="304" t="s">
        <v>5120</v>
      </c>
      <c r="AF157" s="21">
        <f>INDEX('[2]Cross-Section Database'!$C$2:$V$23928,MATCH(AE157,'[2]Cross-Section Database'!$B$2:$B$3928,0),3)</f>
        <v>203</v>
      </c>
      <c r="AG157" s="21">
        <f>INDEX('[2]Cross-Section Database'!$C$2:$V$3928,MATCH(AE157,'[2]Cross-Section Database'!$B$2:$B$3928,0),4)</f>
        <v>133</v>
      </c>
      <c r="AH157" s="21">
        <f>INDEX('[2]Cross-Section Database'!$C$2:$V$3928,MATCH(AE157,'[2]Cross-Section Database'!$B$2:$B$3928,0),6)</f>
        <v>7.8</v>
      </c>
      <c r="AI157" s="21">
        <f>INDEX('[2]Cross-Section Database'!$C$2:$V$3928,MATCH(AE157,'[2]Cross-Section Database'!$B$2:$B$3928,0),5)</f>
        <v>5.8</v>
      </c>
      <c r="AJ157" s="21">
        <v>691</v>
      </c>
      <c r="AK157" s="21">
        <f>INDEX('[2]Cross-Section Database'!$C$2:$V$3928,MATCH(AE157,'[2]Cross-Section Database'!$B$2:$B$3928,0),11)</f>
        <v>23600000</v>
      </c>
      <c r="AL157" s="24">
        <f>INDEX('[2]Cross-Section Database'!$C$2:$V$3928,MATCH(AE157,'[2]Cross-Section Database'!$B$2:$B$3928,0),12)</f>
        <v>260000</v>
      </c>
      <c r="AM157" s="54">
        <v>16</v>
      </c>
      <c r="AN157" s="46">
        <v>200</v>
      </c>
      <c r="AO157" s="46">
        <v>203</v>
      </c>
      <c r="AP157" s="46">
        <v>0</v>
      </c>
      <c r="AQ157" s="52">
        <v>0</v>
      </c>
      <c r="AR157" s="304" t="s">
        <v>5845</v>
      </c>
      <c r="AS157" s="164" t="s">
        <v>5998</v>
      </c>
      <c r="AT157" s="301">
        <v>130</v>
      </c>
      <c r="AU157" s="301">
        <v>20</v>
      </c>
      <c r="AV157" s="164">
        <f t="shared" si="38"/>
        <v>245</v>
      </c>
      <c r="AW157" s="46">
        <v>67.8</v>
      </c>
      <c r="AX157" s="46">
        <v>67.8</v>
      </c>
      <c r="AY157" s="46">
        <v>0</v>
      </c>
      <c r="AZ157" s="46">
        <v>140</v>
      </c>
      <c r="BA157" s="46">
        <f t="shared" ref="BA157:BA159" si="43">AO157-AW157-AX157-AY157</f>
        <v>67.399999999999991</v>
      </c>
      <c r="BB157" s="241" t="s">
        <v>4502</v>
      </c>
      <c r="BC157" s="164" t="s">
        <v>6250</v>
      </c>
      <c r="BD157" s="164" t="s">
        <v>6250</v>
      </c>
      <c r="BE157" s="164">
        <v>2</v>
      </c>
      <c r="BF157" s="301">
        <v>4</v>
      </c>
      <c r="BG157" s="203" t="s">
        <v>5830</v>
      </c>
      <c r="BH157" s="204" t="s">
        <v>5830</v>
      </c>
      <c r="BI157" s="204" t="s">
        <v>5830</v>
      </c>
      <c r="BJ157" s="204" t="s">
        <v>5830</v>
      </c>
      <c r="BK157" s="204" t="s">
        <v>5830</v>
      </c>
      <c r="BL157" s="204" t="s">
        <v>5830</v>
      </c>
      <c r="BM157" s="204" t="s">
        <v>5830</v>
      </c>
      <c r="BN157" s="204" t="s">
        <v>5830</v>
      </c>
      <c r="BO157" s="203" t="s">
        <v>5830</v>
      </c>
      <c r="BP157" s="204" t="s">
        <v>5830</v>
      </c>
      <c r="BQ157" s="204" t="s">
        <v>5830</v>
      </c>
      <c r="BR157" s="204" t="s">
        <v>5830</v>
      </c>
      <c r="BS157" s="204" t="s">
        <v>5830</v>
      </c>
      <c r="BT157" s="204" t="s">
        <v>5830</v>
      </c>
      <c r="BU157" s="219" t="s">
        <v>5830</v>
      </c>
      <c r="BV157" s="203" t="s">
        <v>5830</v>
      </c>
      <c r="BW157" s="204" t="s">
        <v>5830</v>
      </c>
      <c r="BX157" s="204" t="s">
        <v>5830</v>
      </c>
      <c r="BY157" s="204" t="s">
        <v>5830</v>
      </c>
      <c r="BZ157" s="204" t="s">
        <v>5830</v>
      </c>
      <c r="CA157" s="219" t="s">
        <v>5830</v>
      </c>
      <c r="CB157" s="298" t="s">
        <v>5995</v>
      </c>
      <c r="CC157" s="301">
        <v>250</v>
      </c>
      <c r="CD157" s="46">
        <v>299</v>
      </c>
      <c r="CE157" s="46">
        <v>400</v>
      </c>
      <c r="CF157" s="33">
        <f t="shared" ref="CF157:CF159" si="44">CE157*1.1</f>
        <v>440.00000000000006</v>
      </c>
      <c r="CG157" s="67">
        <v>200000</v>
      </c>
      <c r="CH157" s="301" t="s">
        <v>5995</v>
      </c>
      <c r="CI157" s="301">
        <v>250</v>
      </c>
      <c r="CJ157" s="46">
        <v>299</v>
      </c>
      <c r="CK157" s="46">
        <v>400</v>
      </c>
      <c r="CL157" s="33">
        <f t="shared" ref="CL157:CL159" si="45">CK157*1.1</f>
        <v>440.00000000000006</v>
      </c>
      <c r="CM157" s="67">
        <v>200000</v>
      </c>
      <c r="CN157" s="301" t="s">
        <v>5995</v>
      </c>
      <c r="CO157" s="301">
        <v>250</v>
      </c>
      <c r="CP157" s="46">
        <v>299</v>
      </c>
      <c r="CQ157" s="46">
        <v>400</v>
      </c>
      <c r="CR157" s="33">
        <f t="shared" ref="CR157:CR159" si="46">CQ157*1.1</f>
        <v>440.00000000000006</v>
      </c>
      <c r="CS157" s="67">
        <v>200000</v>
      </c>
      <c r="CT157" s="208" t="s">
        <v>5830</v>
      </c>
      <c r="CU157" s="209" t="s">
        <v>5830</v>
      </c>
      <c r="CV157" s="209" t="s">
        <v>5830</v>
      </c>
      <c r="CW157" s="210" t="s">
        <v>5830</v>
      </c>
      <c r="CX157" s="208" t="s">
        <v>5830</v>
      </c>
      <c r="CY157" s="209" t="s">
        <v>5830</v>
      </c>
      <c r="CZ157" s="210" t="s">
        <v>5830</v>
      </c>
      <c r="DA157" s="284" t="s">
        <v>5830</v>
      </c>
      <c r="DB157" s="301" t="s">
        <v>5996</v>
      </c>
      <c r="DC157" s="301">
        <v>640</v>
      </c>
      <c r="DD157" s="32">
        <v>730</v>
      </c>
      <c r="DE157" s="10">
        <v>800</v>
      </c>
      <c r="DF157" s="32">
        <v>940</v>
      </c>
      <c r="DG157" s="67">
        <v>200000</v>
      </c>
      <c r="DH157" s="244" t="s">
        <v>5997</v>
      </c>
      <c r="DI157" s="298" t="s">
        <v>4464</v>
      </c>
      <c r="DJ157" s="295" t="s">
        <v>4598</v>
      </c>
    </row>
    <row r="158" spans="1:114">
      <c r="A158" s="18">
        <v>153</v>
      </c>
      <c r="B158" s="314"/>
      <c r="C158" s="314"/>
      <c r="D158" s="314"/>
      <c r="E158" s="440"/>
      <c r="F158" s="314"/>
      <c r="G158" s="440"/>
      <c r="H158" s="310"/>
      <c r="I158" s="455" t="s">
        <v>4673</v>
      </c>
      <c r="J158" s="304" t="s">
        <v>4383</v>
      </c>
      <c r="K158" s="164" t="s">
        <v>5830</v>
      </c>
      <c r="L158" s="304" t="s">
        <v>4541</v>
      </c>
      <c r="M158" s="164" t="s">
        <v>4736</v>
      </c>
      <c r="N158" s="18" t="s">
        <v>4539</v>
      </c>
      <c r="O158" s="304" t="s">
        <v>4444</v>
      </c>
      <c r="P158" s="164" t="s">
        <v>4444</v>
      </c>
      <c r="Q158" s="301" t="s">
        <v>6209</v>
      </c>
      <c r="R158" s="164">
        <v>6</v>
      </c>
      <c r="S158" s="164" t="s">
        <v>4444</v>
      </c>
      <c r="T158" s="164" t="s">
        <v>5830</v>
      </c>
      <c r="U158" s="164" t="s">
        <v>4591</v>
      </c>
      <c r="V158" s="18">
        <v>6</v>
      </c>
      <c r="W158" s="231">
        <v>0</v>
      </c>
      <c r="X158" s="18">
        <v>0</v>
      </c>
      <c r="Y158" s="301" t="s">
        <v>5098</v>
      </c>
      <c r="Z158" s="21">
        <f>INDEX('[2]Cross-Section Database'!$C$2:$V$2928,MATCH(Y158,'[2]Cross-Section Database'!$B$2:$B$2928,0),3)</f>
        <v>203</v>
      </c>
      <c r="AA158" s="21">
        <f>INDEX('[2]Cross-Section Database'!$C$2:$V$2928,MATCH(Y158,'[2]Cross-Section Database'!$B$2:$B$2928,0),4)</f>
        <v>203</v>
      </c>
      <c r="AB158" s="21">
        <f>INDEX('[2]Cross-Section Database'!$C$2:$V$2928,MATCH(Y158,'[2]Cross-Section Database'!$B$2:$B$2928,0),6)</f>
        <v>11</v>
      </c>
      <c r="AC158" s="21">
        <f>INDEX('[2]Cross-Section Database'!$C$2:$V$2928,MATCH(Y158,'[2]Cross-Section Database'!$B$2:$B$2928,0),5)</f>
        <v>7.3</v>
      </c>
      <c r="AD158" s="46">
        <v>1250</v>
      </c>
      <c r="AE158" s="304" t="s">
        <v>5120</v>
      </c>
      <c r="AF158" s="21">
        <f>INDEX('[2]Cross-Section Database'!$C$2:$V$23928,MATCH(AE158,'[2]Cross-Section Database'!$B$2:$B$3928,0),3)</f>
        <v>203</v>
      </c>
      <c r="AG158" s="21">
        <f>INDEX('[2]Cross-Section Database'!$C$2:$V$3928,MATCH(AE158,'[2]Cross-Section Database'!$B$2:$B$3928,0),4)</f>
        <v>133</v>
      </c>
      <c r="AH158" s="21">
        <f>INDEX('[2]Cross-Section Database'!$C$2:$V$3928,MATCH(AE158,'[2]Cross-Section Database'!$B$2:$B$3928,0),6)</f>
        <v>7.8</v>
      </c>
      <c r="AI158" s="21">
        <f>INDEX('[2]Cross-Section Database'!$C$2:$V$3928,MATCH(AE158,'[2]Cross-Section Database'!$B$2:$B$3928,0),5)</f>
        <v>5.8</v>
      </c>
      <c r="AJ158" s="21">
        <v>695</v>
      </c>
      <c r="AK158" s="21">
        <f>INDEX('[2]Cross-Section Database'!$C$2:$V$3928,MATCH(AE158,'[2]Cross-Section Database'!$B$2:$B$3928,0),11)</f>
        <v>23600000</v>
      </c>
      <c r="AL158" s="24">
        <f>INDEX('[2]Cross-Section Database'!$C$2:$V$3928,MATCH(AE158,'[2]Cross-Section Database'!$B$2:$B$3928,0),12)</f>
        <v>260000</v>
      </c>
      <c r="AM158" s="54">
        <v>20</v>
      </c>
      <c r="AN158" s="46">
        <v>200</v>
      </c>
      <c r="AO158" s="46">
        <v>203</v>
      </c>
      <c r="AP158" s="46">
        <v>0</v>
      </c>
      <c r="AQ158" s="52">
        <v>0</v>
      </c>
      <c r="AR158" s="304" t="s">
        <v>5845</v>
      </c>
      <c r="AS158" s="164" t="s">
        <v>5994</v>
      </c>
      <c r="AT158" s="301">
        <v>80</v>
      </c>
      <c r="AU158" s="301">
        <v>16</v>
      </c>
      <c r="AV158" s="164">
        <f t="shared" si="38"/>
        <v>157</v>
      </c>
      <c r="AW158" s="46">
        <v>67.8</v>
      </c>
      <c r="AX158" s="46">
        <v>67.8</v>
      </c>
      <c r="AY158" s="46">
        <v>0</v>
      </c>
      <c r="AZ158" s="46">
        <v>140</v>
      </c>
      <c r="BA158" s="46">
        <f t="shared" si="43"/>
        <v>67.399999999999991</v>
      </c>
      <c r="BB158" s="241" t="s">
        <v>4502</v>
      </c>
      <c r="BC158" s="164" t="s">
        <v>6250</v>
      </c>
      <c r="BD158" s="164" t="s">
        <v>6250</v>
      </c>
      <c r="BE158" s="164">
        <v>2</v>
      </c>
      <c r="BF158" s="301">
        <v>4</v>
      </c>
      <c r="BG158" s="203" t="s">
        <v>5830</v>
      </c>
      <c r="BH158" s="204" t="s">
        <v>5830</v>
      </c>
      <c r="BI158" s="204" t="s">
        <v>5830</v>
      </c>
      <c r="BJ158" s="204" t="s">
        <v>5830</v>
      </c>
      <c r="BK158" s="204" t="s">
        <v>5830</v>
      </c>
      <c r="BL158" s="204" t="s">
        <v>5830</v>
      </c>
      <c r="BM158" s="204" t="s">
        <v>5830</v>
      </c>
      <c r="BN158" s="204" t="s">
        <v>5830</v>
      </c>
      <c r="BO158" s="203" t="s">
        <v>5830</v>
      </c>
      <c r="BP158" s="204" t="s">
        <v>5830</v>
      </c>
      <c r="BQ158" s="204" t="s">
        <v>5830</v>
      </c>
      <c r="BR158" s="204" t="s">
        <v>5830</v>
      </c>
      <c r="BS158" s="204" t="s">
        <v>5830</v>
      </c>
      <c r="BT158" s="204" t="s">
        <v>5830</v>
      </c>
      <c r="BU158" s="219" t="s">
        <v>5830</v>
      </c>
      <c r="BV158" s="203" t="s">
        <v>5830</v>
      </c>
      <c r="BW158" s="204" t="s">
        <v>5830</v>
      </c>
      <c r="BX158" s="204" t="s">
        <v>5830</v>
      </c>
      <c r="BY158" s="204" t="s">
        <v>5830</v>
      </c>
      <c r="BZ158" s="204" t="s">
        <v>5830</v>
      </c>
      <c r="CA158" s="219" t="s">
        <v>5830</v>
      </c>
      <c r="CB158" s="298" t="s">
        <v>5995</v>
      </c>
      <c r="CC158" s="301">
        <v>250</v>
      </c>
      <c r="CD158" s="46">
        <v>299</v>
      </c>
      <c r="CE158" s="46">
        <v>400</v>
      </c>
      <c r="CF158" s="33">
        <f t="shared" si="44"/>
        <v>440.00000000000006</v>
      </c>
      <c r="CG158" s="67">
        <v>200000</v>
      </c>
      <c r="CH158" s="301" t="s">
        <v>5995</v>
      </c>
      <c r="CI158" s="301">
        <v>250</v>
      </c>
      <c r="CJ158" s="46">
        <v>299</v>
      </c>
      <c r="CK158" s="46">
        <v>400</v>
      </c>
      <c r="CL158" s="33">
        <f t="shared" si="45"/>
        <v>440.00000000000006</v>
      </c>
      <c r="CM158" s="67">
        <v>200000</v>
      </c>
      <c r="CN158" s="301" t="s">
        <v>5995</v>
      </c>
      <c r="CO158" s="301">
        <v>250</v>
      </c>
      <c r="CP158" s="46">
        <v>299</v>
      </c>
      <c r="CQ158" s="46">
        <v>400</v>
      </c>
      <c r="CR158" s="33">
        <f t="shared" si="46"/>
        <v>440.00000000000006</v>
      </c>
      <c r="CS158" s="67">
        <v>200000</v>
      </c>
      <c r="CT158" s="208" t="s">
        <v>5830</v>
      </c>
      <c r="CU158" s="209" t="s">
        <v>5830</v>
      </c>
      <c r="CV158" s="209" t="s">
        <v>5830</v>
      </c>
      <c r="CW158" s="210" t="s">
        <v>5830</v>
      </c>
      <c r="CX158" s="208" t="s">
        <v>5830</v>
      </c>
      <c r="CY158" s="209" t="s">
        <v>5830</v>
      </c>
      <c r="CZ158" s="210" t="s">
        <v>5830</v>
      </c>
      <c r="DA158" s="284" t="s">
        <v>5830</v>
      </c>
      <c r="DB158" s="301" t="s">
        <v>5996</v>
      </c>
      <c r="DC158" s="301">
        <v>640</v>
      </c>
      <c r="DD158" s="32">
        <v>730</v>
      </c>
      <c r="DE158" s="10">
        <v>800</v>
      </c>
      <c r="DF158" s="32">
        <v>940</v>
      </c>
      <c r="DG158" s="67">
        <v>200000</v>
      </c>
      <c r="DH158" s="244" t="s">
        <v>4798</v>
      </c>
      <c r="DI158" s="298" t="s">
        <v>4464</v>
      </c>
      <c r="DJ158" s="295" t="s">
        <v>4598</v>
      </c>
    </row>
    <row r="159" spans="1:114" ht="16.2" thickBot="1">
      <c r="A159" s="14">
        <v>154</v>
      </c>
      <c r="B159" s="315"/>
      <c r="C159" s="315"/>
      <c r="D159" s="315"/>
      <c r="E159" s="441"/>
      <c r="F159" s="315"/>
      <c r="G159" s="441"/>
      <c r="H159" s="342"/>
      <c r="I159" s="456" t="s">
        <v>5992</v>
      </c>
      <c r="J159" s="144" t="s">
        <v>4383</v>
      </c>
      <c r="K159" s="165" t="s">
        <v>5830</v>
      </c>
      <c r="L159" s="144" t="s">
        <v>4541</v>
      </c>
      <c r="M159" s="165" t="s">
        <v>4736</v>
      </c>
      <c r="N159" s="14" t="s">
        <v>4539</v>
      </c>
      <c r="O159" s="144" t="s">
        <v>4444</v>
      </c>
      <c r="P159" s="165" t="s">
        <v>4444</v>
      </c>
      <c r="Q159" s="302" t="s">
        <v>6209</v>
      </c>
      <c r="R159" s="165">
        <v>6</v>
      </c>
      <c r="S159" s="165" t="s">
        <v>4444</v>
      </c>
      <c r="T159" s="165" t="s">
        <v>5830</v>
      </c>
      <c r="U159" s="165" t="s">
        <v>4591</v>
      </c>
      <c r="V159" s="14">
        <v>6</v>
      </c>
      <c r="W159" s="236">
        <v>0</v>
      </c>
      <c r="X159" s="14">
        <v>0</v>
      </c>
      <c r="Y159" s="302" t="s">
        <v>5098</v>
      </c>
      <c r="Z159" s="23">
        <f>INDEX('[2]Cross-Section Database'!$C$2:$V$2928,MATCH(Y159,'[2]Cross-Section Database'!$B$2:$B$2928,0),3)</f>
        <v>203</v>
      </c>
      <c r="AA159" s="23">
        <f>INDEX('[2]Cross-Section Database'!$C$2:$V$2928,MATCH(Y159,'[2]Cross-Section Database'!$B$2:$B$2928,0),4)</f>
        <v>203</v>
      </c>
      <c r="AB159" s="23">
        <f>INDEX('[2]Cross-Section Database'!$C$2:$V$2928,MATCH(Y159,'[2]Cross-Section Database'!$B$2:$B$2928,0),6)</f>
        <v>11</v>
      </c>
      <c r="AC159" s="23">
        <f>INDEX('[2]Cross-Section Database'!$C$2:$V$2928,MATCH(Y159,'[2]Cross-Section Database'!$B$2:$B$2928,0),5)</f>
        <v>7.3</v>
      </c>
      <c r="AD159" s="23">
        <v>1250</v>
      </c>
      <c r="AE159" s="144" t="s">
        <v>5120</v>
      </c>
      <c r="AF159" s="23">
        <f>INDEX('[2]Cross-Section Database'!$C$2:$V$23928,MATCH(AE159,'[2]Cross-Section Database'!$B$2:$B$3928,0),3)</f>
        <v>203</v>
      </c>
      <c r="AG159" s="23">
        <f>INDEX('[2]Cross-Section Database'!$C$2:$V$3928,MATCH(AE159,'[2]Cross-Section Database'!$B$2:$B$3928,0),4)</f>
        <v>133</v>
      </c>
      <c r="AH159" s="23">
        <f>INDEX('[2]Cross-Section Database'!$C$2:$V$3928,MATCH(AE159,'[2]Cross-Section Database'!$B$2:$B$3928,0),6)</f>
        <v>7.8</v>
      </c>
      <c r="AI159" s="23">
        <f>INDEX('[2]Cross-Section Database'!$C$2:$V$3928,MATCH(AE159,'[2]Cross-Section Database'!$B$2:$B$3928,0),5)</f>
        <v>5.8</v>
      </c>
      <c r="AJ159" s="23">
        <v>695</v>
      </c>
      <c r="AK159" s="21">
        <f>INDEX('[2]Cross-Section Database'!$C$2:$V$3928,MATCH(AE159,'[2]Cross-Section Database'!$B$2:$B$3928,0),11)</f>
        <v>23600000</v>
      </c>
      <c r="AL159" s="24">
        <f>INDEX('[2]Cross-Section Database'!$C$2:$V$3928,MATCH(AE159,'[2]Cross-Section Database'!$B$2:$B$3928,0),12)</f>
        <v>260000</v>
      </c>
      <c r="AM159" s="55">
        <v>20</v>
      </c>
      <c r="AN159" s="56">
        <v>200</v>
      </c>
      <c r="AO159" s="56">
        <v>203</v>
      </c>
      <c r="AP159" s="56">
        <v>0</v>
      </c>
      <c r="AQ159" s="57">
        <v>0</v>
      </c>
      <c r="AR159" s="144" t="s">
        <v>5845</v>
      </c>
      <c r="AS159" s="165" t="s">
        <v>5998</v>
      </c>
      <c r="AT159" s="165">
        <v>130</v>
      </c>
      <c r="AU159" s="302">
        <v>20</v>
      </c>
      <c r="AV159" s="165">
        <f t="shared" si="38"/>
        <v>245</v>
      </c>
      <c r="AW159" s="56">
        <v>67.8</v>
      </c>
      <c r="AX159" s="56">
        <v>67.8</v>
      </c>
      <c r="AY159" s="56">
        <v>0</v>
      </c>
      <c r="AZ159" s="56">
        <v>140</v>
      </c>
      <c r="BA159" s="56">
        <f t="shared" si="43"/>
        <v>67.399999999999991</v>
      </c>
      <c r="BB159" s="243" t="s">
        <v>4502</v>
      </c>
      <c r="BC159" s="165" t="s">
        <v>6250</v>
      </c>
      <c r="BD159" s="165" t="s">
        <v>6250</v>
      </c>
      <c r="BE159" s="165">
        <v>2</v>
      </c>
      <c r="BF159" s="302">
        <v>4</v>
      </c>
      <c r="BG159" s="198" t="s">
        <v>5830</v>
      </c>
      <c r="BH159" s="199" t="s">
        <v>5830</v>
      </c>
      <c r="BI159" s="199" t="s">
        <v>5830</v>
      </c>
      <c r="BJ159" s="199" t="s">
        <v>5830</v>
      </c>
      <c r="BK159" s="199" t="s">
        <v>5830</v>
      </c>
      <c r="BL159" s="199" t="s">
        <v>5830</v>
      </c>
      <c r="BM159" s="199" t="s">
        <v>5830</v>
      </c>
      <c r="BN159" s="199" t="s">
        <v>5830</v>
      </c>
      <c r="BO159" s="198" t="s">
        <v>5830</v>
      </c>
      <c r="BP159" s="199" t="s">
        <v>5830</v>
      </c>
      <c r="BQ159" s="199" t="s">
        <v>5830</v>
      </c>
      <c r="BR159" s="199" t="s">
        <v>5830</v>
      </c>
      <c r="BS159" s="199" t="s">
        <v>5830</v>
      </c>
      <c r="BT159" s="199" t="s">
        <v>5830</v>
      </c>
      <c r="BU159" s="221" t="s">
        <v>5830</v>
      </c>
      <c r="BV159" s="198" t="s">
        <v>5830</v>
      </c>
      <c r="BW159" s="199" t="s">
        <v>5830</v>
      </c>
      <c r="BX159" s="199" t="s">
        <v>5830</v>
      </c>
      <c r="BY159" s="199" t="s">
        <v>5830</v>
      </c>
      <c r="BZ159" s="199" t="s">
        <v>5830</v>
      </c>
      <c r="CA159" s="221" t="s">
        <v>5830</v>
      </c>
      <c r="CB159" s="299" t="s">
        <v>5995</v>
      </c>
      <c r="CC159" s="302">
        <v>250</v>
      </c>
      <c r="CD159" s="56">
        <v>299</v>
      </c>
      <c r="CE159" s="56">
        <v>400</v>
      </c>
      <c r="CF159" s="35">
        <f t="shared" si="44"/>
        <v>440.00000000000006</v>
      </c>
      <c r="CG159" s="70">
        <v>200000</v>
      </c>
      <c r="CH159" s="302" t="s">
        <v>5995</v>
      </c>
      <c r="CI159" s="302">
        <v>250</v>
      </c>
      <c r="CJ159" s="56">
        <v>299</v>
      </c>
      <c r="CK159" s="56">
        <v>400</v>
      </c>
      <c r="CL159" s="35">
        <f t="shared" si="45"/>
        <v>440.00000000000006</v>
      </c>
      <c r="CM159" s="70">
        <v>200000</v>
      </c>
      <c r="CN159" s="302" t="s">
        <v>5995</v>
      </c>
      <c r="CO159" s="302">
        <v>250</v>
      </c>
      <c r="CP159" s="56">
        <v>299</v>
      </c>
      <c r="CQ159" s="56">
        <v>400</v>
      </c>
      <c r="CR159" s="35">
        <f t="shared" si="46"/>
        <v>440.00000000000006</v>
      </c>
      <c r="CS159" s="70">
        <v>200000</v>
      </c>
      <c r="CT159" s="211" t="s">
        <v>5830</v>
      </c>
      <c r="CU159" s="212" t="s">
        <v>5830</v>
      </c>
      <c r="CV159" s="212" t="s">
        <v>5830</v>
      </c>
      <c r="CW159" s="213" t="s">
        <v>5830</v>
      </c>
      <c r="CX159" s="211" t="s">
        <v>5830</v>
      </c>
      <c r="CY159" s="212" t="s">
        <v>5830</v>
      </c>
      <c r="CZ159" s="213" t="s">
        <v>5830</v>
      </c>
      <c r="DA159" s="285" t="s">
        <v>5830</v>
      </c>
      <c r="DB159" s="302" t="s">
        <v>5996</v>
      </c>
      <c r="DC159" s="302">
        <v>640</v>
      </c>
      <c r="DD159" s="34">
        <v>730</v>
      </c>
      <c r="DE159" s="13">
        <v>800</v>
      </c>
      <c r="DF159" s="34">
        <v>940</v>
      </c>
      <c r="DG159" s="70">
        <v>200000</v>
      </c>
      <c r="DH159" s="246" t="s">
        <v>4798</v>
      </c>
      <c r="DI159" s="299" t="s">
        <v>4464</v>
      </c>
      <c r="DJ159" s="296" t="s">
        <v>4598</v>
      </c>
    </row>
    <row r="160" spans="1:114" ht="15.6" customHeight="1">
      <c r="A160" s="17">
        <v>155</v>
      </c>
      <c r="B160" s="313">
        <v>22</v>
      </c>
      <c r="C160" s="313">
        <v>1994</v>
      </c>
      <c r="D160" s="322" t="s">
        <v>4706</v>
      </c>
      <c r="E160" s="324" t="s">
        <v>4892</v>
      </c>
      <c r="F160" s="313">
        <v>6</v>
      </c>
      <c r="G160" s="309" t="s">
        <v>5951</v>
      </c>
      <c r="H160" s="313" t="s">
        <v>5940</v>
      </c>
      <c r="I160" s="452" t="s">
        <v>4639</v>
      </c>
      <c r="J160" s="303" t="s">
        <v>4383</v>
      </c>
      <c r="K160" s="163" t="s">
        <v>5830</v>
      </c>
      <c r="L160" s="303" t="s">
        <v>4540</v>
      </c>
      <c r="M160" s="163" t="s">
        <v>4735</v>
      </c>
      <c r="N160" s="17" t="s">
        <v>4539</v>
      </c>
      <c r="O160" s="163" t="s">
        <v>4502</v>
      </c>
      <c r="P160" s="163" t="s">
        <v>4444</v>
      </c>
      <c r="Q160" s="163" t="s">
        <v>4444</v>
      </c>
      <c r="R160" s="163" t="s">
        <v>5830</v>
      </c>
      <c r="S160" s="163" t="s">
        <v>4444</v>
      </c>
      <c r="T160" s="163" t="s">
        <v>5830</v>
      </c>
      <c r="U160" s="30" t="s">
        <v>4591</v>
      </c>
      <c r="V160" s="88">
        <v>10</v>
      </c>
      <c r="W160" s="232">
        <v>0</v>
      </c>
      <c r="X160" s="143">
        <v>0</v>
      </c>
      <c r="Y160" s="303" t="s">
        <v>6270</v>
      </c>
      <c r="Z160" s="16">
        <f>INDEX('[2]Cross-Section Database'!$C$2:$V$2928,MATCH(Y160,'[2]Cross-Section Database'!$B$2:$B$2928,0),3)</f>
        <v>206.2</v>
      </c>
      <c r="AA160" s="16">
        <f>INDEX('[2]Cross-Section Database'!$C$2:$V$2928,MATCH(Y160,'[2]Cross-Section Database'!$B$2:$B$2928,0),4)</f>
        <v>204.3</v>
      </c>
      <c r="AB160" s="16">
        <f>INDEX('[2]Cross-Section Database'!$C$2:$V$2928,MATCH(Y160,'[2]Cross-Section Database'!$B$2:$B$2928,0),6)</f>
        <v>12.5</v>
      </c>
      <c r="AC160" s="16">
        <f>INDEX('[2]Cross-Section Database'!$C$2:$V$2928,MATCH(Y160,'[2]Cross-Section Database'!$B$2:$B$2928,0),5)</f>
        <v>7.9</v>
      </c>
      <c r="AD160" s="16">
        <v>1220</v>
      </c>
      <c r="AE160" s="303" t="s">
        <v>4217</v>
      </c>
      <c r="AF160" s="16">
        <f>INDEX('[2]Cross-Section Database'!$C$2:$V$2928,MATCH(AE160,'[2]Cross-Section Database'!$B$2:$B$2928,0),3)</f>
        <v>303.39999999999998</v>
      </c>
      <c r="AG160" s="16">
        <f>INDEX('[2]Cross-Section Database'!$C$2:$V$2928,MATCH(AE160,'[2]Cross-Section Database'!$B$2:$B$2928,0),4)</f>
        <v>165</v>
      </c>
      <c r="AH160" s="16">
        <f>INDEX('[2]Cross-Section Database'!$C$2:$V$2928,MATCH(AE160,'[2]Cross-Section Database'!$B$2:$B$2928,0),6)</f>
        <v>10.199999999999999</v>
      </c>
      <c r="AI160" s="16">
        <f>INDEX('[2]Cross-Section Database'!$C$2:$V$2928,MATCH(AE160,'[2]Cross-Section Database'!$B$2:$B$2928,0),5)</f>
        <v>6</v>
      </c>
      <c r="AJ160" s="16">
        <v>1500</v>
      </c>
      <c r="AK160" s="16">
        <f>INDEX('[2]Cross-Section Database'!$C$2:$V$3928,MATCH(AE160,'[2]Cross-Section Database'!$B$2:$B$3928,0),11)</f>
        <v>85030000</v>
      </c>
      <c r="AL160" s="26">
        <f>INDEX('[2]Cross-Section Database'!$C$2:$V$3928,MATCH(AE160,'[2]Cross-Section Database'!$B$2:$B$3928,0),12)</f>
        <v>623100</v>
      </c>
      <c r="AM160" s="16">
        <v>10</v>
      </c>
      <c r="AN160" s="16">
        <v>150</v>
      </c>
      <c r="AO160" s="16">
        <v>285</v>
      </c>
      <c r="AP160" s="16">
        <v>0</v>
      </c>
      <c r="AQ160" s="163">
        <v>0</v>
      </c>
      <c r="AR160" s="303" t="s">
        <v>5845</v>
      </c>
      <c r="AS160" s="163" t="s">
        <v>4645</v>
      </c>
      <c r="AT160" s="163">
        <f t="shared" ref="AT160:AT165" si="47">150/AU160/0.25</f>
        <v>30</v>
      </c>
      <c r="AU160" s="163">
        <v>20</v>
      </c>
      <c r="AV160" s="163">
        <f t="shared" si="38"/>
        <v>245</v>
      </c>
      <c r="AW160" s="16">
        <v>69.2</v>
      </c>
      <c r="AX160" s="16">
        <f t="shared" si="34"/>
        <v>69.2</v>
      </c>
      <c r="AY160" s="16">
        <v>55</v>
      </c>
      <c r="AZ160" s="16">
        <v>90</v>
      </c>
      <c r="BA160" s="16">
        <f t="shared" ref="BA160:BA165" si="48">AO160-AW160-AX160-2*AY160</f>
        <v>36.600000000000023</v>
      </c>
      <c r="BB160" s="22" t="s">
        <v>4444</v>
      </c>
      <c r="BC160" s="163" t="s">
        <v>4497</v>
      </c>
      <c r="BD160" s="163" t="s">
        <v>4497</v>
      </c>
      <c r="BE160" s="163">
        <v>4</v>
      </c>
      <c r="BF160" s="163">
        <v>8</v>
      </c>
      <c r="BG160" s="303">
        <v>120</v>
      </c>
      <c r="BH160" s="163">
        <v>1200</v>
      </c>
      <c r="BI160" s="163" t="s">
        <v>6233</v>
      </c>
      <c r="BJ160" s="163">
        <v>0.9</v>
      </c>
      <c r="BK160" s="163">
        <v>105</v>
      </c>
      <c r="BL160" s="163">
        <v>1137</v>
      </c>
      <c r="BM160" s="163">
        <v>46</v>
      </c>
      <c r="BN160" s="163" t="s">
        <v>4623</v>
      </c>
      <c r="BO160" s="303" t="s">
        <v>5894</v>
      </c>
      <c r="BP160" s="163">
        <v>6</v>
      </c>
      <c r="BQ160" s="163">
        <v>1</v>
      </c>
      <c r="BR160" s="163">
        <v>19</v>
      </c>
      <c r="BS160" s="163">
        <v>100</v>
      </c>
      <c r="BT160" s="30">
        <v>40</v>
      </c>
      <c r="BU160" s="17">
        <f t="shared" ref="BU160:BU165" si="49">AJ160/6</f>
        <v>250</v>
      </c>
      <c r="BV160" s="163" t="s">
        <v>4606</v>
      </c>
      <c r="BW160" s="163" t="s">
        <v>4605</v>
      </c>
      <c r="BX160" s="21">
        <f>142*BH165/1000</f>
        <v>170.4</v>
      </c>
      <c r="BY160" s="21">
        <v>0</v>
      </c>
      <c r="BZ160" s="30">
        <v>20</v>
      </c>
      <c r="CA160" s="124">
        <v>0</v>
      </c>
      <c r="CB160" s="163" t="s">
        <v>5703</v>
      </c>
      <c r="CC160" s="163">
        <v>275</v>
      </c>
      <c r="CD160" s="16">
        <f t="shared" ref="CD160:CD165" si="50">(317.4+289.8)/2</f>
        <v>303.60000000000002</v>
      </c>
      <c r="CE160" s="163">
        <v>410</v>
      </c>
      <c r="CF160" s="16">
        <f t="shared" ref="CF160:CF165" si="51">(485.9+458.8)/2</f>
        <v>472.35</v>
      </c>
      <c r="CG160" s="66">
        <v>200000</v>
      </c>
      <c r="CH160" s="303" t="s">
        <v>5703</v>
      </c>
      <c r="CI160" s="163">
        <v>275</v>
      </c>
      <c r="CJ160" s="16">
        <f t="shared" ref="CJ160:CJ165" si="52">(377.4+314)/2</f>
        <v>345.7</v>
      </c>
      <c r="CK160" s="72">
        <v>410</v>
      </c>
      <c r="CL160" s="16">
        <f t="shared" ref="CL160:CL165" si="53">(514.8+496.6)/2</f>
        <v>505.7</v>
      </c>
      <c r="CM160" s="66">
        <v>200000</v>
      </c>
      <c r="CN160" s="30" t="s">
        <v>5703</v>
      </c>
      <c r="CO160" s="65">
        <v>275</v>
      </c>
      <c r="CP160" s="30">
        <v>360</v>
      </c>
      <c r="CQ160" s="65">
        <v>410</v>
      </c>
      <c r="CR160" s="16">
        <v>458.8</v>
      </c>
      <c r="CS160" s="61">
        <v>200000</v>
      </c>
      <c r="CT160" s="303" t="s">
        <v>5834</v>
      </c>
      <c r="CU160" s="16">
        <v>37.299999999999997</v>
      </c>
      <c r="CV160" s="16">
        <v>2.74</v>
      </c>
      <c r="CW160" s="66">
        <v>34785</v>
      </c>
      <c r="CX160" s="303">
        <v>657</v>
      </c>
      <c r="CY160" s="163">
        <v>705</v>
      </c>
      <c r="CZ160" s="66">
        <v>200000</v>
      </c>
      <c r="DA160" s="291">
        <v>280</v>
      </c>
      <c r="DB160" s="163">
        <v>8.8000000000000007</v>
      </c>
      <c r="DC160" s="163">
        <v>640</v>
      </c>
      <c r="DD160" s="30">
        <v>730</v>
      </c>
      <c r="DE160" s="163">
        <v>800</v>
      </c>
      <c r="DF160" s="32">
        <v>940</v>
      </c>
      <c r="DG160" s="76">
        <v>200000</v>
      </c>
      <c r="DH160" s="41" t="s">
        <v>4811</v>
      </c>
      <c r="DI160" s="32" t="s">
        <v>4464</v>
      </c>
      <c r="DJ160" s="295" t="s">
        <v>6271</v>
      </c>
    </row>
    <row r="161" spans="1:114">
      <c r="A161" s="18">
        <v>156</v>
      </c>
      <c r="B161" s="314"/>
      <c r="C161" s="314"/>
      <c r="D161" s="323"/>
      <c r="E161" s="325"/>
      <c r="F161" s="314"/>
      <c r="G161" s="310"/>
      <c r="H161" s="314"/>
      <c r="I161" s="453" t="s">
        <v>4640</v>
      </c>
      <c r="J161" s="304" t="s">
        <v>4383</v>
      </c>
      <c r="K161" s="164" t="s">
        <v>5830</v>
      </c>
      <c r="L161" s="304" t="s">
        <v>4540</v>
      </c>
      <c r="M161" s="164" t="s">
        <v>4735</v>
      </c>
      <c r="N161" s="18" t="s">
        <v>4539</v>
      </c>
      <c r="O161" s="164" t="s">
        <v>4502</v>
      </c>
      <c r="P161" s="164" t="s">
        <v>4444</v>
      </c>
      <c r="Q161" s="164" t="s">
        <v>4444</v>
      </c>
      <c r="R161" s="164" t="s">
        <v>5830</v>
      </c>
      <c r="S161" s="164" t="s">
        <v>4444</v>
      </c>
      <c r="T161" s="164" t="s">
        <v>5830</v>
      </c>
      <c r="U161" s="32" t="s">
        <v>4591</v>
      </c>
      <c r="V161" s="73">
        <v>10</v>
      </c>
      <c r="W161" s="232">
        <v>0</v>
      </c>
      <c r="X161" s="143">
        <v>0</v>
      </c>
      <c r="Y161" s="304" t="s">
        <v>4342</v>
      </c>
      <c r="Z161" s="21">
        <f>INDEX('[2]Cross-Section Database'!$C$2:$V$2928,MATCH(Y161,'[2]Cross-Section Database'!$B$2:$B$2928,0),3)</f>
        <v>206.2</v>
      </c>
      <c r="AA161" s="21">
        <f>INDEX('[2]Cross-Section Database'!$C$2:$V$2928,MATCH(Y161,'[2]Cross-Section Database'!$B$2:$B$2928,0),4)</f>
        <v>204.3</v>
      </c>
      <c r="AB161" s="21">
        <f>INDEX('[2]Cross-Section Database'!$C$2:$V$2928,MATCH(Y161,'[2]Cross-Section Database'!$B$2:$B$2928,0),6)</f>
        <v>12.5</v>
      </c>
      <c r="AC161" s="21">
        <f>INDEX('[2]Cross-Section Database'!$C$2:$V$2928,MATCH(Y161,'[2]Cross-Section Database'!$B$2:$B$2928,0),5)</f>
        <v>7.9</v>
      </c>
      <c r="AD161" s="21">
        <v>1220</v>
      </c>
      <c r="AE161" s="304" t="s">
        <v>4217</v>
      </c>
      <c r="AF161" s="21">
        <f>INDEX('[2]Cross-Section Database'!$C$2:$V$2928,MATCH(AE161,'[2]Cross-Section Database'!$B$2:$B$2928,0),3)</f>
        <v>303.39999999999998</v>
      </c>
      <c r="AG161" s="21">
        <f>INDEX('[2]Cross-Section Database'!$C$2:$V$2928,MATCH(AE161,'[2]Cross-Section Database'!$B$2:$B$2928,0),4)</f>
        <v>165</v>
      </c>
      <c r="AH161" s="21">
        <f>INDEX('[2]Cross-Section Database'!$C$2:$V$2928,MATCH(AE161,'[2]Cross-Section Database'!$B$2:$B$2928,0),6)</f>
        <v>10.199999999999999</v>
      </c>
      <c r="AI161" s="21">
        <f>INDEX('[2]Cross-Section Database'!$C$2:$V$2928,MATCH(AE161,'[2]Cross-Section Database'!$B$2:$B$2928,0),5)</f>
        <v>6</v>
      </c>
      <c r="AJ161" s="21">
        <v>1500</v>
      </c>
      <c r="AK161" s="21">
        <f>INDEX('[2]Cross-Section Database'!$C$2:$V$3928,MATCH(AE161,'[2]Cross-Section Database'!$B$2:$B$3928,0),11)</f>
        <v>85030000</v>
      </c>
      <c r="AL161" s="24">
        <f>INDEX('[2]Cross-Section Database'!$C$2:$V$3928,MATCH(AE161,'[2]Cross-Section Database'!$B$2:$B$3928,0),12)</f>
        <v>623100</v>
      </c>
      <c r="AM161" s="21">
        <v>10</v>
      </c>
      <c r="AN161" s="21">
        <v>150</v>
      </c>
      <c r="AO161" s="21">
        <v>285</v>
      </c>
      <c r="AP161" s="21">
        <v>0</v>
      </c>
      <c r="AQ161" s="21">
        <v>0</v>
      </c>
      <c r="AR161" s="304" t="s">
        <v>5845</v>
      </c>
      <c r="AS161" s="164" t="s">
        <v>4645</v>
      </c>
      <c r="AT161" s="164">
        <f t="shared" si="47"/>
        <v>30</v>
      </c>
      <c r="AU161" s="164">
        <v>20</v>
      </c>
      <c r="AV161" s="164">
        <f t="shared" si="38"/>
        <v>245</v>
      </c>
      <c r="AW161" s="21">
        <v>69.2</v>
      </c>
      <c r="AX161" s="21">
        <f t="shared" si="34"/>
        <v>69.2</v>
      </c>
      <c r="AY161" s="21">
        <v>55</v>
      </c>
      <c r="AZ161" s="21">
        <v>90</v>
      </c>
      <c r="BA161" s="21">
        <f t="shared" si="48"/>
        <v>36.600000000000023</v>
      </c>
      <c r="BB161" s="15" t="s">
        <v>4444</v>
      </c>
      <c r="BC161" s="164" t="s">
        <v>4497</v>
      </c>
      <c r="BD161" s="164" t="s">
        <v>4497</v>
      </c>
      <c r="BE161" s="164">
        <v>4</v>
      </c>
      <c r="BF161" s="164">
        <v>8</v>
      </c>
      <c r="BG161" s="304">
        <v>120</v>
      </c>
      <c r="BH161" s="164">
        <v>1200</v>
      </c>
      <c r="BI161" s="164" t="s">
        <v>6233</v>
      </c>
      <c r="BJ161" s="164">
        <v>0.9</v>
      </c>
      <c r="BK161" s="164">
        <v>105</v>
      </c>
      <c r="BL161" s="164">
        <v>1137</v>
      </c>
      <c r="BM161" s="164">
        <v>46</v>
      </c>
      <c r="BN161" s="164" t="s">
        <v>4623</v>
      </c>
      <c r="BO161" s="304" t="s">
        <v>5894</v>
      </c>
      <c r="BP161" s="164">
        <v>6</v>
      </c>
      <c r="BQ161" s="164">
        <v>1</v>
      </c>
      <c r="BR161" s="164">
        <v>19</v>
      </c>
      <c r="BS161" s="164">
        <v>100</v>
      </c>
      <c r="BT161" s="32">
        <v>40</v>
      </c>
      <c r="BU161" s="18">
        <f t="shared" si="49"/>
        <v>250</v>
      </c>
      <c r="BV161" s="164" t="s">
        <v>4605</v>
      </c>
      <c r="BW161" s="32" t="s">
        <v>6133</v>
      </c>
      <c r="BX161" s="21">
        <v>0</v>
      </c>
      <c r="BY161" s="21">
        <f>10*PI()*12^2/4</f>
        <v>1130.9733552923256</v>
      </c>
      <c r="BZ161" s="32">
        <v>20</v>
      </c>
      <c r="CA161" s="122">
        <v>0.01</v>
      </c>
      <c r="CB161" s="164" t="s">
        <v>5703</v>
      </c>
      <c r="CC161" s="164">
        <v>275</v>
      </c>
      <c r="CD161" s="21">
        <f t="shared" si="50"/>
        <v>303.60000000000002</v>
      </c>
      <c r="CE161" s="164">
        <v>410</v>
      </c>
      <c r="CF161" s="21">
        <f t="shared" si="51"/>
        <v>472.35</v>
      </c>
      <c r="CG161" s="67">
        <v>200000</v>
      </c>
      <c r="CH161" s="304" t="s">
        <v>5703</v>
      </c>
      <c r="CI161" s="164">
        <v>275</v>
      </c>
      <c r="CJ161" s="21">
        <f t="shared" si="52"/>
        <v>345.7</v>
      </c>
      <c r="CK161" s="47">
        <v>410</v>
      </c>
      <c r="CL161" s="21">
        <f t="shared" si="53"/>
        <v>505.7</v>
      </c>
      <c r="CM161" s="67">
        <v>200000</v>
      </c>
      <c r="CN161" s="32" t="s">
        <v>5703</v>
      </c>
      <c r="CO161" s="60">
        <v>275</v>
      </c>
      <c r="CP161" s="32">
        <v>360</v>
      </c>
      <c r="CQ161" s="60">
        <v>410</v>
      </c>
      <c r="CR161" s="21">
        <v>458.8</v>
      </c>
      <c r="CS161" s="61">
        <v>200000</v>
      </c>
      <c r="CT161" s="304" t="s">
        <v>5834</v>
      </c>
      <c r="CU161" s="21">
        <v>44.7</v>
      </c>
      <c r="CV161" s="21">
        <v>3.53</v>
      </c>
      <c r="CW161" s="67">
        <v>34785</v>
      </c>
      <c r="CX161" s="304">
        <v>657</v>
      </c>
      <c r="CY161" s="164">
        <v>705</v>
      </c>
      <c r="CZ161" s="67">
        <v>200000</v>
      </c>
      <c r="DA161" s="292">
        <v>280</v>
      </c>
      <c r="DB161" s="164">
        <v>8.8000000000000007</v>
      </c>
      <c r="DC161" s="164">
        <v>640</v>
      </c>
      <c r="DD161" s="32">
        <v>730</v>
      </c>
      <c r="DE161" s="164">
        <v>800</v>
      </c>
      <c r="DF161" s="32">
        <v>940</v>
      </c>
      <c r="DG161" s="61">
        <v>200000</v>
      </c>
      <c r="DH161" s="41" t="s">
        <v>4809</v>
      </c>
      <c r="DI161" s="32" t="s">
        <v>4464</v>
      </c>
      <c r="DJ161" s="295" t="s">
        <v>6271</v>
      </c>
    </row>
    <row r="162" spans="1:114">
      <c r="A162" s="18">
        <v>157</v>
      </c>
      <c r="B162" s="314"/>
      <c r="C162" s="314"/>
      <c r="D162" s="323"/>
      <c r="E162" s="325"/>
      <c r="F162" s="314"/>
      <c r="G162" s="310"/>
      <c r="H162" s="314"/>
      <c r="I162" s="453" t="s">
        <v>4641</v>
      </c>
      <c r="J162" s="304" t="s">
        <v>4383</v>
      </c>
      <c r="K162" s="164" t="s">
        <v>5830</v>
      </c>
      <c r="L162" s="304" t="s">
        <v>4540</v>
      </c>
      <c r="M162" s="164" t="s">
        <v>4735</v>
      </c>
      <c r="N162" s="18" t="s">
        <v>4539</v>
      </c>
      <c r="O162" s="164" t="s">
        <v>4502</v>
      </c>
      <c r="P162" s="164" t="s">
        <v>4444</v>
      </c>
      <c r="Q162" s="164" t="s">
        <v>6209</v>
      </c>
      <c r="R162" s="164">
        <v>10</v>
      </c>
      <c r="S162" s="164" t="s">
        <v>4444</v>
      </c>
      <c r="T162" s="164" t="s">
        <v>5830</v>
      </c>
      <c r="U162" s="32" t="s">
        <v>4591</v>
      </c>
      <c r="V162" s="73">
        <v>10</v>
      </c>
      <c r="W162" s="232">
        <v>0</v>
      </c>
      <c r="X162" s="143">
        <v>0</v>
      </c>
      <c r="Y162" s="304" t="s">
        <v>6270</v>
      </c>
      <c r="Z162" s="21">
        <f>INDEX('[2]Cross-Section Database'!$C$2:$V$2928,MATCH(Y162,'[2]Cross-Section Database'!$B$2:$B$2928,0),3)</f>
        <v>206.2</v>
      </c>
      <c r="AA162" s="21">
        <f>INDEX('[2]Cross-Section Database'!$C$2:$V$2928,MATCH(Y162,'[2]Cross-Section Database'!$B$2:$B$2928,0),4)</f>
        <v>204.3</v>
      </c>
      <c r="AB162" s="21">
        <f>INDEX('[2]Cross-Section Database'!$C$2:$V$2928,MATCH(Y162,'[2]Cross-Section Database'!$B$2:$B$2928,0),6)</f>
        <v>12.5</v>
      </c>
      <c r="AC162" s="21">
        <f>INDEX('[2]Cross-Section Database'!$C$2:$V$2928,MATCH(Y162,'[2]Cross-Section Database'!$B$2:$B$2928,0),5)</f>
        <v>7.9</v>
      </c>
      <c r="AD162" s="21">
        <v>1220</v>
      </c>
      <c r="AE162" s="304" t="s">
        <v>4217</v>
      </c>
      <c r="AF162" s="21">
        <f>INDEX('[2]Cross-Section Database'!$C$2:$V$2928,MATCH(AE162,'[2]Cross-Section Database'!$B$2:$B$2928,0),3)</f>
        <v>303.39999999999998</v>
      </c>
      <c r="AG162" s="21">
        <f>INDEX('[2]Cross-Section Database'!$C$2:$V$2928,MATCH(AE162,'[2]Cross-Section Database'!$B$2:$B$2928,0),4)</f>
        <v>165</v>
      </c>
      <c r="AH162" s="21">
        <f>INDEX('[2]Cross-Section Database'!$C$2:$V$2928,MATCH(AE162,'[2]Cross-Section Database'!$B$2:$B$2928,0),6)</f>
        <v>10.199999999999999</v>
      </c>
      <c r="AI162" s="21">
        <f>INDEX('[2]Cross-Section Database'!$C$2:$V$2928,MATCH(AE162,'[2]Cross-Section Database'!$B$2:$B$2928,0),5)</f>
        <v>6</v>
      </c>
      <c r="AJ162" s="21">
        <v>1500</v>
      </c>
      <c r="AK162" s="21">
        <f>INDEX('[2]Cross-Section Database'!$C$2:$V$3928,MATCH(AE162,'[2]Cross-Section Database'!$B$2:$B$3928,0),11)</f>
        <v>85030000</v>
      </c>
      <c r="AL162" s="24">
        <f>INDEX('[2]Cross-Section Database'!$C$2:$V$3928,MATCH(AE162,'[2]Cross-Section Database'!$B$2:$B$3928,0),12)</f>
        <v>623100</v>
      </c>
      <c r="AM162" s="21">
        <v>10</v>
      </c>
      <c r="AN162" s="21">
        <v>150</v>
      </c>
      <c r="AO162" s="21">
        <v>285</v>
      </c>
      <c r="AP162" s="21">
        <v>0</v>
      </c>
      <c r="AQ162" s="21">
        <v>0</v>
      </c>
      <c r="AR162" s="304" t="s">
        <v>5845</v>
      </c>
      <c r="AS162" s="164" t="s">
        <v>4645</v>
      </c>
      <c r="AT162" s="164">
        <f t="shared" si="47"/>
        <v>30</v>
      </c>
      <c r="AU162" s="164">
        <v>20</v>
      </c>
      <c r="AV162" s="164">
        <f t="shared" si="38"/>
        <v>245</v>
      </c>
      <c r="AW162" s="21">
        <v>69.2</v>
      </c>
      <c r="AX162" s="21">
        <f t="shared" si="34"/>
        <v>69.2</v>
      </c>
      <c r="AY162" s="21">
        <v>55</v>
      </c>
      <c r="AZ162" s="21">
        <v>90</v>
      </c>
      <c r="BA162" s="21">
        <f t="shared" si="48"/>
        <v>36.600000000000023</v>
      </c>
      <c r="BB162" s="15" t="s">
        <v>4444</v>
      </c>
      <c r="BC162" s="164" t="s">
        <v>4497</v>
      </c>
      <c r="BD162" s="164" t="s">
        <v>4497</v>
      </c>
      <c r="BE162" s="164">
        <v>4</v>
      </c>
      <c r="BF162" s="164">
        <v>8</v>
      </c>
      <c r="BG162" s="304">
        <v>120</v>
      </c>
      <c r="BH162" s="164">
        <v>1200</v>
      </c>
      <c r="BI162" s="164" t="s">
        <v>6233</v>
      </c>
      <c r="BJ162" s="164">
        <v>0.9</v>
      </c>
      <c r="BK162" s="164">
        <v>105</v>
      </c>
      <c r="BL162" s="164">
        <v>1137</v>
      </c>
      <c r="BM162" s="164">
        <v>46</v>
      </c>
      <c r="BN162" s="164" t="s">
        <v>4623</v>
      </c>
      <c r="BO162" s="304" t="s">
        <v>5894</v>
      </c>
      <c r="BP162" s="164">
        <v>6</v>
      </c>
      <c r="BQ162" s="164">
        <v>1</v>
      </c>
      <c r="BR162" s="164">
        <v>19</v>
      </c>
      <c r="BS162" s="164">
        <v>100</v>
      </c>
      <c r="BT162" s="32">
        <v>40</v>
      </c>
      <c r="BU162" s="18">
        <f t="shared" si="49"/>
        <v>250</v>
      </c>
      <c r="BV162" s="164" t="s">
        <v>4605</v>
      </c>
      <c r="BW162" s="32" t="s">
        <v>6133</v>
      </c>
      <c r="BX162" s="21">
        <v>0</v>
      </c>
      <c r="BY162" s="21">
        <f>10*PI()*12^2/4</f>
        <v>1130.9733552923256</v>
      </c>
      <c r="BZ162" s="32">
        <v>20</v>
      </c>
      <c r="CA162" s="122">
        <v>0.01</v>
      </c>
      <c r="CB162" s="164" t="s">
        <v>5703</v>
      </c>
      <c r="CC162" s="164">
        <v>275</v>
      </c>
      <c r="CD162" s="21">
        <f t="shared" si="50"/>
        <v>303.60000000000002</v>
      </c>
      <c r="CE162" s="164">
        <v>410</v>
      </c>
      <c r="CF162" s="21">
        <f t="shared" si="51"/>
        <v>472.35</v>
      </c>
      <c r="CG162" s="67">
        <v>200000</v>
      </c>
      <c r="CH162" s="304" t="s">
        <v>5703</v>
      </c>
      <c r="CI162" s="164">
        <v>275</v>
      </c>
      <c r="CJ162" s="21">
        <f t="shared" si="52"/>
        <v>345.7</v>
      </c>
      <c r="CK162" s="47">
        <v>410</v>
      </c>
      <c r="CL162" s="21">
        <f t="shared" si="53"/>
        <v>505.7</v>
      </c>
      <c r="CM162" s="67">
        <v>200000</v>
      </c>
      <c r="CN162" s="32" t="s">
        <v>5703</v>
      </c>
      <c r="CO162" s="60">
        <v>275</v>
      </c>
      <c r="CP162" s="32">
        <v>360</v>
      </c>
      <c r="CQ162" s="60">
        <v>410</v>
      </c>
      <c r="CR162" s="21">
        <v>458.8</v>
      </c>
      <c r="CS162" s="61">
        <v>200000</v>
      </c>
      <c r="CT162" s="304" t="s">
        <v>5834</v>
      </c>
      <c r="CU162" s="21">
        <v>41.2</v>
      </c>
      <c r="CV162" s="21">
        <v>3.21</v>
      </c>
      <c r="CW162" s="67">
        <v>34785</v>
      </c>
      <c r="CX162" s="304">
        <v>497</v>
      </c>
      <c r="CY162" s="164">
        <v>870</v>
      </c>
      <c r="CZ162" s="67">
        <v>200000</v>
      </c>
      <c r="DA162" s="292">
        <v>280</v>
      </c>
      <c r="DB162" s="164">
        <v>8.8000000000000007</v>
      </c>
      <c r="DC162" s="164">
        <v>640</v>
      </c>
      <c r="DD162" s="32">
        <v>730</v>
      </c>
      <c r="DE162" s="164">
        <v>800</v>
      </c>
      <c r="DF162" s="32">
        <v>940</v>
      </c>
      <c r="DG162" s="61">
        <v>200000</v>
      </c>
      <c r="DH162" s="41" t="s">
        <v>4810</v>
      </c>
      <c r="DI162" s="32" t="s">
        <v>4464</v>
      </c>
      <c r="DJ162" s="295" t="s">
        <v>6271</v>
      </c>
    </row>
    <row r="163" spans="1:114">
      <c r="A163" s="18">
        <v>158</v>
      </c>
      <c r="B163" s="314"/>
      <c r="C163" s="314"/>
      <c r="D163" s="323"/>
      <c r="E163" s="325"/>
      <c r="F163" s="314"/>
      <c r="G163" s="310"/>
      <c r="H163" s="314"/>
      <c r="I163" s="453" t="s">
        <v>4642</v>
      </c>
      <c r="J163" s="304" t="s">
        <v>4383</v>
      </c>
      <c r="K163" s="164" t="s">
        <v>5830</v>
      </c>
      <c r="L163" s="304" t="s">
        <v>4540</v>
      </c>
      <c r="M163" s="164" t="s">
        <v>4735</v>
      </c>
      <c r="N163" s="18" t="s">
        <v>4539</v>
      </c>
      <c r="O163" s="164" t="s">
        <v>4502</v>
      </c>
      <c r="P163" s="164" t="s">
        <v>4444</v>
      </c>
      <c r="Q163" s="164" t="s">
        <v>4444</v>
      </c>
      <c r="R163" s="164" t="s">
        <v>5830</v>
      </c>
      <c r="S163" s="164" t="s">
        <v>4444</v>
      </c>
      <c r="T163" s="164" t="s">
        <v>5830</v>
      </c>
      <c r="U163" s="32" t="s">
        <v>4591</v>
      </c>
      <c r="V163" s="73">
        <v>10</v>
      </c>
      <c r="W163" s="232">
        <v>0</v>
      </c>
      <c r="X163" s="143">
        <v>0</v>
      </c>
      <c r="Y163" s="304" t="s">
        <v>6270</v>
      </c>
      <c r="Z163" s="21">
        <f>INDEX('[2]Cross-Section Database'!$C$2:$V$2928,MATCH(Y163,'[2]Cross-Section Database'!$B$2:$B$2928,0),3)</f>
        <v>206.2</v>
      </c>
      <c r="AA163" s="21">
        <f>INDEX('[2]Cross-Section Database'!$C$2:$V$2928,MATCH(Y163,'[2]Cross-Section Database'!$B$2:$B$2928,0),4)</f>
        <v>204.3</v>
      </c>
      <c r="AB163" s="21">
        <f>INDEX('[2]Cross-Section Database'!$C$2:$V$2928,MATCH(Y163,'[2]Cross-Section Database'!$B$2:$B$2928,0),6)</f>
        <v>12.5</v>
      </c>
      <c r="AC163" s="21">
        <f>INDEX('[2]Cross-Section Database'!$C$2:$V$2928,MATCH(Y163,'[2]Cross-Section Database'!$B$2:$B$2928,0),5)</f>
        <v>7.9</v>
      </c>
      <c r="AD163" s="21">
        <v>1220</v>
      </c>
      <c r="AE163" s="304" t="s">
        <v>4217</v>
      </c>
      <c r="AF163" s="21">
        <f>INDEX('[2]Cross-Section Database'!$C$2:$V$2928,MATCH(AE163,'[2]Cross-Section Database'!$B$2:$B$2928,0),3)</f>
        <v>303.39999999999998</v>
      </c>
      <c r="AG163" s="21">
        <f>INDEX('[2]Cross-Section Database'!$C$2:$V$2928,MATCH(AE163,'[2]Cross-Section Database'!$B$2:$B$2928,0),4)</f>
        <v>165</v>
      </c>
      <c r="AH163" s="21">
        <f>INDEX('[2]Cross-Section Database'!$C$2:$V$2928,MATCH(AE163,'[2]Cross-Section Database'!$B$2:$B$2928,0),6)</f>
        <v>10.199999999999999</v>
      </c>
      <c r="AI163" s="21">
        <f>INDEX('[2]Cross-Section Database'!$C$2:$V$2928,MATCH(AE163,'[2]Cross-Section Database'!$B$2:$B$2928,0),5)</f>
        <v>6</v>
      </c>
      <c r="AJ163" s="21">
        <v>1500</v>
      </c>
      <c r="AK163" s="21">
        <f>INDEX('[2]Cross-Section Database'!$C$2:$V$3928,MATCH(AE163,'[2]Cross-Section Database'!$B$2:$B$3928,0),11)</f>
        <v>85030000</v>
      </c>
      <c r="AL163" s="24">
        <f>INDEX('[2]Cross-Section Database'!$C$2:$V$3928,MATCH(AE163,'[2]Cross-Section Database'!$B$2:$B$3928,0),12)</f>
        <v>623100</v>
      </c>
      <c r="AM163" s="21">
        <v>10</v>
      </c>
      <c r="AN163" s="21">
        <v>150</v>
      </c>
      <c r="AO163" s="21">
        <v>285</v>
      </c>
      <c r="AP163" s="21">
        <v>0</v>
      </c>
      <c r="AQ163" s="21">
        <v>0</v>
      </c>
      <c r="AR163" s="304" t="s">
        <v>5845</v>
      </c>
      <c r="AS163" s="164" t="s">
        <v>4645</v>
      </c>
      <c r="AT163" s="164">
        <f t="shared" si="47"/>
        <v>30</v>
      </c>
      <c r="AU163" s="164">
        <v>20</v>
      </c>
      <c r="AV163" s="164">
        <f t="shared" si="38"/>
        <v>245</v>
      </c>
      <c r="AW163" s="21">
        <v>69.2</v>
      </c>
      <c r="AX163" s="21">
        <f t="shared" si="34"/>
        <v>69.2</v>
      </c>
      <c r="AY163" s="21">
        <v>55</v>
      </c>
      <c r="AZ163" s="21">
        <v>90</v>
      </c>
      <c r="BA163" s="21">
        <f t="shared" si="48"/>
        <v>36.600000000000023</v>
      </c>
      <c r="BB163" s="15" t="s">
        <v>4444</v>
      </c>
      <c r="BC163" s="164" t="s">
        <v>4497</v>
      </c>
      <c r="BD163" s="164" t="s">
        <v>4497</v>
      </c>
      <c r="BE163" s="164">
        <v>4</v>
      </c>
      <c r="BF163" s="164">
        <v>8</v>
      </c>
      <c r="BG163" s="304">
        <v>120</v>
      </c>
      <c r="BH163" s="164">
        <v>1200</v>
      </c>
      <c r="BI163" s="164" t="s">
        <v>6233</v>
      </c>
      <c r="BJ163" s="164">
        <v>0.9</v>
      </c>
      <c r="BK163" s="164">
        <v>105</v>
      </c>
      <c r="BL163" s="164">
        <v>1137</v>
      </c>
      <c r="BM163" s="164">
        <v>46</v>
      </c>
      <c r="BN163" s="164" t="s">
        <v>4623</v>
      </c>
      <c r="BO163" s="304" t="s">
        <v>5894</v>
      </c>
      <c r="BP163" s="164">
        <v>6</v>
      </c>
      <c r="BQ163" s="164">
        <v>1</v>
      </c>
      <c r="BR163" s="164">
        <v>19</v>
      </c>
      <c r="BS163" s="164">
        <v>100</v>
      </c>
      <c r="BT163" s="32">
        <v>40</v>
      </c>
      <c r="BU163" s="18">
        <f t="shared" si="49"/>
        <v>250</v>
      </c>
      <c r="BV163" s="164" t="s">
        <v>4606</v>
      </c>
      <c r="BW163" s="32" t="s">
        <v>6134</v>
      </c>
      <c r="BX163" s="21">
        <f>142*BH165/1000</f>
        <v>170.4</v>
      </c>
      <c r="BY163" s="21">
        <f>8*PI()*10^2/4</f>
        <v>628.31853071795865</v>
      </c>
      <c r="BZ163" s="32">
        <v>20</v>
      </c>
      <c r="CA163" s="122">
        <v>1.2E-2</v>
      </c>
      <c r="CB163" s="164" t="s">
        <v>5703</v>
      </c>
      <c r="CC163" s="164">
        <v>275</v>
      </c>
      <c r="CD163" s="21">
        <f t="shared" si="50"/>
        <v>303.60000000000002</v>
      </c>
      <c r="CE163" s="164">
        <v>410</v>
      </c>
      <c r="CF163" s="21">
        <f t="shared" si="51"/>
        <v>472.35</v>
      </c>
      <c r="CG163" s="67">
        <v>200000</v>
      </c>
      <c r="CH163" s="304" t="s">
        <v>5703</v>
      </c>
      <c r="CI163" s="164">
        <v>275</v>
      </c>
      <c r="CJ163" s="21">
        <f t="shared" si="52"/>
        <v>345.7</v>
      </c>
      <c r="CK163" s="47">
        <v>410</v>
      </c>
      <c r="CL163" s="21">
        <f t="shared" si="53"/>
        <v>505.7</v>
      </c>
      <c r="CM163" s="67">
        <v>200000</v>
      </c>
      <c r="CN163" s="32" t="s">
        <v>5703</v>
      </c>
      <c r="CO163" s="60">
        <v>275</v>
      </c>
      <c r="CP163" s="32">
        <v>360</v>
      </c>
      <c r="CQ163" s="60">
        <v>410</v>
      </c>
      <c r="CR163" s="21">
        <v>458.8</v>
      </c>
      <c r="CS163" s="61">
        <v>200000</v>
      </c>
      <c r="CT163" s="304" t="s">
        <v>5834</v>
      </c>
      <c r="CU163" s="21">
        <v>44.3</v>
      </c>
      <c r="CV163" s="21">
        <v>3.56</v>
      </c>
      <c r="CW163" s="67">
        <v>34785</v>
      </c>
      <c r="CX163" s="304">
        <v>504</v>
      </c>
      <c r="CY163" s="164">
        <v>622</v>
      </c>
      <c r="CZ163" s="67">
        <v>200000</v>
      </c>
      <c r="DA163" s="292">
        <v>280</v>
      </c>
      <c r="DB163" s="164">
        <v>8.8000000000000007</v>
      </c>
      <c r="DC163" s="164">
        <v>640</v>
      </c>
      <c r="DD163" s="32">
        <v>730</v>
      </c>
      <c r="DE163" s="164">
        <v>800</v>
      </c>
      <c r="DF163" s="32">
        <v>940</v>
      </c>
      <c r="DG163" s="61">
        <v>200000</v>
      </c>
      <c r="DH163" s="41" t="s">
        <v>4809</v>
      </c>
      <c r="DI163" s="32" t="s">
        <v>4464</v>
      </c>
      <c r="DJ163" s="295" t="s">
        <v>6271</v>
      </c>
    </row>
    <row r="164" spans="1:114">
      <c r="A164" s="18">
        <v>159</v>
      </c>
      <c r="B164" s="314"/>
      <c r="C164" s="314"/>
      <c r="D164" s="323"/>
      <c r="E164" s="325"/>
      <c r="F164" s="314"/>
      <c r="G164" s="310"/>
      <c r="H164" s="314"/>
      <c r="I164" s="453" t="s">
        <v>4643</v>
      </c>
      <c r="J164" s="304" t="s">
        <v>4383</v>
      </c>
      <c r="K164" s="164" t="s">
        <v>5830</v>
      </c>
      <c r="L164" s="304" t="s">
        <v>4540</v>
      </c>
      <c r="M164" s="164" t="s">
        <v>4735</v>
      </c>
      <c r="N164" s="18" t="s">
        <v>4539</v>
      </c>
      <c r="O164" s="164" t="s">
        <v>4502</v>
      </c>
      <c r="P164" s="164" t="s">
        <v>4444</v>
      </c>
      <c r="Q164" s="164" t="s">
        <v>4444</v>
      </c>
      <c r="R164" s="164" t="s">
        <v>5830</v>
      </c>
      <c r="S164" s="164" t="s">
        <v>4444</v>
      </c>
      <c r="T164" s="164" t="s">
        <v>5830</v>
      </c>
      <c r="U164" s="32" t="s">
        <v>4591</v>
      </c>
      <c r="V164" s="73">
        <v>10</v>
      </c>
      <c r="W164" s="232">
        <v>0</v>
      </c>
      <c r="X164" s="143">
        <v>0</v>
      </c>
      <c r="Y164" s="304" t="s">
        <v>6270</v>
      </c>
      <c r="Z164" s="21">
        <f>INDEX('[2]Cross-Section Database'!$C$2:$V$2928,MATCH(Y164,'[2]Cross-Section Database'!$B$2:$B$2928,0),3)</f>
        <v>206.2</v>
      </c>
      <c r="AA164" s="21">
        <f>INDEX('[2]Cross-Section Database'!$C$2:$V$2928,MATCH(Y164,'[2]Cross-Section Database'!$B$2:$B$2928,0),4)</f>
        <v>204.3</v>
      </c>
      <c r="AB164" s="21">
        <f>INDEX('[2]Cross-Section Database'!$C$2:$V$2928,MATCH(Y164,'[2]Cross-Section Database'!$B$2:$B$2928,0),6)</f>
        <v>12.5</v>
      </c>
      <c r="AC164" s="21">
        <f>INDEX('[2]Cross-Section Database'!$C$2:$V$2928,MATCH(Y164,'[2]Cross-Section Database'!$B$2:$B$2928,0),5)</f>
        <v>7.9</v>
      </c>
      <c r="AD164" s="21">
        <v>1220</v>
      </c>
      <c r="AE164" s="304" t="s">
        <v>4217</v>
      </c>
      <c r="AF164" s="21">
        <f>INDEX('[2]Cross-Section Database'!$C$2:$V$2928,MATCH(AE164,'[2]Cross-Section Database'!$B$2:$B$2928,0),3)</f>
        <v>303.39999999999998</v>
      </c>
      <c r="AG164" s="21">
        <f>INDEX('[2]Cross-Section Database'!$C$2:$V$2928,MATCH(AE164,'[2]Cross-Section Database'!$B$2:$B$2928,0),4)</f>
        <v>165</v>
      </c>
      <c r="AH164" s="21">
        <f>INDEX('[2]Cross-Section Database'!$C$2:$V$2928,MATCH(AE164,'[2]Cross-Section Database'!$B$2:$B$2928,0),6)</f>
        <v>10.199999999999999</v>
      </c>
      <c r="AI164" s="21">
        <f>INDEX('[2]Cross-Section Database'!$C$2:$V$2928,MATCH(AE164,'[2]Cross-Section Database'!$B$2:$B$2928,0),5)</f>
        <v>6</v>
      </c>
      <c r="AJ164" s="21">
        <v>1500</v>
      </c>
      <c r="AK164" s="21">
        <f>INDEX('[2]Cross-Section Database'!$C$2:$V$3928,MATCH(AE164,'[2]Cross-Section Database'!$B$2:$B$3928,0),11)</f>
        <v>85030000</v>
      </c>
      <c r="AL164" s="24">
        <f>INDEX('[2]Cross-Section Database'!$C$2:$V$3928,MATCH(AE164,'[2]Cross-Section Database'!$B$2:$B$3928,0),12)</f>
        <v>623100</v>
      </c>
      <c r="AM164" s="21">
        <v>10</v>
      </c>
      <c r="AN164" s="21">
        <v>150</v>
      </c>
      <c r="AO164" s="21">
        <v>285</v>
      </c>
      <c r="AP164" s="21">
        <v>0</v>
      </c>
      <c r="AQ164" s="21">
        <v>0</v>
      </c>
      <c r="AR164" s="304" t="s">
        <v>5845</v>
      </c>
      <c r="AS164" s="164" t="s">
        <v>4645</v>
      </c>
      <c r="AT164" s="164">
        <f t="shared" si="47"/>
        <v>30</v>
      </c>
      <c r="AU164" s="164">
        <v>20</v>
      </c>
      <c r="AV164" s="164">
        <f t="shared" si="38"/>
        <v>245</v>
      </c>
      <c r="AW164" s="21">
        <v>69.2</v>
      </c>
      <c r="AX164" s="21">
        <f t="shared" si="34"/>
        <v>69.2</v>
      </c>
      <c r="AY164" s="21">
        <v>55</v>
      </c>
      <c r="AZ164" s="21">
        <v>90</v>
      </c>
      <c r="BA164" s="21">
        <f t="shared" si="48"/>
        <v>36.600000000000023</v>
      </c>
      <c r="BB164" s="15" t="s">
        <v>4444</v>
      </c>
      <c r="BC164" s="164" t="s">
        <v>4497</v>
      </c>
      <c r="BD164" s="164" t="s">
        <v>4497</v>
      </c>
      <c r="BE164" s="164">
        <v>4</v>
      </c>
      <c r="BF164" s="164">
        <v>8</v>
      </c>
      <c r="BG164" s="304">
        <v>120</v>
      </c>
      <c r="BH164" s="164">
        <v>1200</v>
      </c>
      <c r="BI164" s="164" t="s">
        <v>6233</v>
      </c>
      <c r="BJ164" s="164">
        <v>0.9</v>
      </c>
      <c r="BK164" s="164">
        <v>105</v>
      </c>
      <c r="BL164" s="164">
        <v>1137</v>
      </c>
      <c r="BM164" s="164">
        <v>46</v>
      </c>
      <c r="BN164" s="164" t="s">
        <v>4623</v>
      </c>
      <c r="BO164" s="304" t="s">
        <v>5894</v>
      </c>
      <c r="BP164" s="164">
        <v>6</v>
      </c>
      <c r="BQ164" s="164">
        <v>1</v>
      </c>
      <c r="BR164" s="164">
        <v>19</v>
      </c>
      <c r="BS164" s="164">
        <v>100</v>
      </c>
      <c r="BT164" s="32">
        <v>40</v>
      </c>
      <c r="BU164" s="18">
        <f t="shared" si="49"/>
        <v>250</v>
      </c>
      <c r="BV164" s="164" t="s">
        <v>4606</v>
      </c>
      <c r="BW164" s="32" t="s">
        <v>6133</v>
      </c>
      <c r="BX164" s="21">
        <f>142*BH165/1000</f>
        <v>170.4</v>
      </c>
      <c r="BY164" s="21">
        <f>10*PI()*12^2/4</f>
        <v>1130.9733552923256</v>
      </c>
      <c r="BZ164" s="32">
        <v>20</v>
      </c>
      <c r="CA164" s="122">
        <v>0.01</v>
      </c>
      <c r="CB164" s="164" t="s">
        <v>5703</v>
      </c>
      <c r="CC164" s="164">
        <v>275</v>
      </c>
      <c r="CD164" s="21">
        <f t="shared" si="50"/>
        <v>303.60000000000002</v>
      </c>
      <c r="CE164" s="164">
        <v>410</v>
      </c>
      <c r="CF164" s="21">
        <f t="shared" si="51"/>
        <v>472.35</v>
      </c>
      <c r="CG164" s="67">
        <v>200000</v>
      </c>
      <c r="CH164" s="304" t="s">
        <v>5703</v>
      </c>
      <c r="CI164" s="164">
        <v>275</v>
      </c>
      <c r="CJ164" s="21">
        <f t="shared" si="52"/>
        <v>345.7</v>
      </c>
      <c r="CK164" s="47">
        <v>410</v>
      </c>
      <c r="CL164" s="21">
        <f t="shared" si="53"/>
        <v>505.7</v>
      </c>
      <c r="CM164" s="67">
        <v>200000</v>
      </c>
      <c r="CN164" s="32" t="s">
        <v>5703</v>
      </c>
      <c r="CO164" s="60">
        <v>275</v>
      </c>
      <c r="CP164" s="32">
        <v>360</v>
      </c>
      <c r="CQ164" s="60">
        <v>410</v>
      </c>
      <c r="CR164" s="21">
        <v>458.8</v>
      </c>
      <c r="CS164" s="61">
        <v>200000</v>
      </c>
      <c r="CT164" s="304" t="s">
        <v>5834</v>
      </c>
      <c r="CU164" s="21">
        <v>33.9</v>
      </c>
      <c r="CV164" s="21">
        <v>3.16</v>
      </c>
      <c r="CW164" s="67">
        <v>34785</v>
      </c>
      <c r="CX164" s="304">
        <v>497</v>
      </c>
      <c r="CY164" s="164">
        <v>870</v>
      </c>
      <c r="CZ164" s="67">
        <v>200000</v>
      </c>
      <c r="DA164" s="292">
        <v>280</v>
      </c>
      <c r="DB164" s="164">
        <v>8.8000000000000007</v>
      </c>
      <c r="DC164" s="164">
        <v>640</v>
      </c>
      <c r="DD164" s="32">
        <v>730</v>
      </c>
      <c r="DE164" s="164">
        <v>800</v>
      </c>
      <c r="DF164" s="32">
        <v>940</v>
      </c>
      <c r="DG164" s="61">
        <v>200000</v>
      </c>
      <c r="DH164" s="41" t="s">
        <v>4808</v>
      </c>
      <c r="DI164" s="32" t="s">
        <v>4464</v>
      </c>
      <c r="DJ164" s="295" t="s">
        <v>6271</v>
      </c>
    </row>
    <row r="165" spans="1:114" ht="16.2" thickBot="1">
      <c r="A165" s="18">
        <v>160</v>
      </c>
      <c r="B165" s="314"/>
      <c r="C165" s="314"/>
      <c r="D165" s="323"/>
      <c r="E165" s="325"/>
      <c r="F165" s="314"/>
      <c r="G165" s="310"/>
      <c r="H165" s="314"/>
      <c r="I165" s="453" t="s">
        <v>4644</v>
      </c>
      <c r="J165" s="304" t="s">
        <v>4383</v>
      </c>
      <c r="K165" s="164" t="s">
        <v>5830</v>
      </c>
      <c r="L165" s="304" t="s">
        <v>4540</v>
      </c>
      <c r="M165" s="164" t="s">
        <v>4735</v>
      </c>
      <c r="N165" s="18" t="s">
        <v>4539</v>
      </c>
      <c r="O165" s="164" t="s">
        <v>4502</v>
      </c>
      <c r="P165" s="164" t="s">
        <v>4444</v>
      </c>
      <c r="Q165" s="164" t="s">
        <v>4444</v>
      </c>
      <c r="R165" s="164" t="s">
        <v>5830</v>
      </c>
      <c r="S165" s="164" t="s">
        <v>4502</v>
      </c>
      <c r="T165" s="164">
        <v>13</v>
      </c>
      <c r="U165" s="34" t="s">
        <v>4591</v>
      </c>
      <c r="V165" s="119">
        <v>10</v>
      </c>
      <c r="W165" s="232">
        <v>0</v>
      </c>
      <c r="X165" s="143">
        <v>0</v>
      </c>
      <c r="Y165" s="304" t="s">
        <v>6270</v>
      </c>
      <c r="Z165" s="21">
        <f>INDEX('[2]Cross-Section Database'!$C$2:$V$2928,MATCH(Y165,'[2]Cross-Section Database'!$B$2:$B$2928,0),3)</f>
        <v>206.2</v>
      </c>
      <c r="AA165" s="21">
        <f>INDEX('[2]Cross-Section Database'!$C$2:$V$2928,MATCH(Y165,'[2]Cross-Section Database'!$B$2:$B$2928,0),4)</f>
        <v>204.3</v>
      </c>
      <c r="AB165" s="21">
        <f>INDEX('[2]Cross-Section Database'!$C$2:$V$2928,MATCH(Y165,'[2]Cross-Section Database'!$B$2:$B$2928,0),6)</f>
        <v>12.5</v>
      </c>
      <c r="AC165" s="21">
        <f>INDEX('[2]Cross-Section Database'!$C$2:$V$2928,MATCH(Y165,'[2]Cross-Section Database'!$B$2:$B$2928,0),5)</f>
        <v>7.9</v>
      </c>
      <c r="AD165" s="23">
        <v>1220</v>
      </c>
      <c r="AE165" s="304" t="s">
        <v>4217</v>
      </c>
      <c r="AF165" s="21">
        <f>INDEX('[2]Cross-Section Database'!$C$2:$V$2928,MATCH(AE165,'[2]Cross-Section Database'!$B$2:$B$2928,0),3)</f>
        <v>303.39999999999998</v>
      </c>
      <c r="AG165" s="21">
        <f>INDEX('[2]Cross-Section Database'!$C$2:$V$2928,MATCH(AE165,'[2]Cross-Section Database'!$B$2:$B$2928,0),4)</f>
        <v>165</v>
      </c>
      <c r="AH165" s="21">
        <f>INDEX('[2]Cross-Section Database'!$C$2:$V$2928,MATCH(AE165,'[2]Cross-Section Database'!$B$2:$B$2928,0),6)</f>
        <v>10.199999999999999</v>
      </c>
      <c r="AI165" s="21">
        <f>INDEX('[2]Cross-Section Database'!$C$2:$V$2928,MATCH(AE165,'[2]Cross-Section Database'!$B$2:$B$2928,0),5)</f>
        <v>6</v>
      </c>
      <c r="AJ165" s="21">
        <v>1500</v>
      </c>
      <c r="AK165" s="21">
        <f>INDEX('[2]Cross-Section Database'!$C$2:$V$3928,MATCH(AE165,'[2]Cross-Section Database'!$B$2:$B$3928,0),11)</f>
        <v>85030000</v>
      </c>
      <c r="AL165" s="24">
        <f>INDEX('[2]Cross-Section Database'!$C$2:$V$3928,MATCH(AE165,'[2]Cross-Section Database'!$B$2:$B$3928,0),12)</f>
        <v>623100</v>
      </c>
      <c r="AM165" s="21">
        <v>10</v>
      </c>
      <c r="AN165" s="21">
        <v>150</v>
      </c>
      <c r="AO165" s="21">
        <v>285</v>
      </c>
      <c r="AP165" s="21">
        <v>0</v>
      </c>
      <c r="AQ165" s="21">
        <v>0</v>
      </c>
      <c r="AR165" s="304" t="s">
        <v>5845</v>
      </c>
      <c r="AS165" s="164" t="s">
        <v>4645</v>
      </c>
      <c r="AT165" s="164">
        <f t="shared" si="47"/>
        <v>30</v>
      </c>
      <c r="AU165" s="164">
        <v>20</v>
      </c>
      <c r="AV165" s="164">
        <f t="shared" si="38"/>
        <v>245</v>
      </c>
      <c r="AW165" s="21">
        <v>69.2</v>
      </c>
      <c r="AX165" s="21">
        <f t="shared" si="34"/>
        <v>69.2</v>
      </c>
      <c r="AY165" s="21">
        <v>55</v>
      </c>
      <c r="AZ165" s="21">
        <v>90</v>
      </c>
      <c r="BA165" s="21">
        <f t="shared" si="48"/>
        <v>36.600000000000023</v>
      </c>
      <c r="BB165" s="15" t="s">
        <v>4444</v>
      </c>
      <c r="BC165" s="164" t="s">
        <v>4497</v>
      </c>
      <c r="BD165" s="164" t="s">
        <v>4497</v>
      </c>
      <c r="BE165" s="164">
        <v>4</v>
      </c>
      <c r="BF165" s="164">
        <v>8</v>
      </c>
      <c r="BG165" s="304">
        <v>120</v>
      </c>
      <c r="BH165" s="164">
        <v>1200</v>
      </c>
      <c r="BI165" s="164" t="s">
        <v>6233</v>
      </c>
      <c r="BJ165" s="164">
        <v>0.9</v>
      </c>
      <c r="BK165" s="164">
        <v>105</v>
      </c>
      <c r="BL165" s="164">
        <v>1137</v>
      </c>
      <c r="BM165" s="164">
        <v>46</v>
      </c>
      <c r="BN165" s="164" t="s">
        <v>4623</v>
      </c>
      <c r="BO165" s="304" t="s">
        <v>5894</v>
      </c>
      <c r="BP165" s="164">
        <v>6</v>
      </c>
      <c r="BQ165" s="164">
        <v>1</v>
      </c>
      <c r="BR165" s="164">
        <v>19</v>
      </c>
      <c r="BS165" s="164">
        <v>100</v>
      </c>
      <c r="BT165" s="32">
        <v>40</v>
      </c>
      <c r="BU165" s="18">
        <f t="shared" si="49"/>
        <v>250</v>
      </c>
      <c r="BV165" s="165" t="s">
        <v>4606</v>
      </c>
      <c r="BW165" s="32" t="s">
        <v>6134</v>
      </c>
      <c r="BX165" s="23">
        <f>142*BH165/1000</f>
        <v>170.4</v>
      </c>
      <c r="BY165" s="23">
        <f>8*PI()*10^2/4</f>
        <v>628.31853071795865</v>
      </c>
      <c r="BZ165" s="32">
        <v>20</v>
      </c>
      <c r="CA165" s="122">
        <v>0.01</v>
      </c>
      <c r="CB165" s="164" t="s">
        <v>5703</v>
      </c>
      <c r="CC165" s="164">
        <v>275</v>
      </c>
      <c r="CD165" s="21">
        <f t="shared" si="50"/>
        <v>303.60000000000002</v>
      </c>
      <c r="CE165" s="164">
        <v>410</v>
      </c>
      <c r="CF165" s="21">
        <f t="shared" si="51"/>
        <v>472.35</v>
      </c>
      <c r="CG165" s="67">
        <v>200000</v>
      </c>
      <c r="CH165" s="304" t="s">
        <v>5703</v>
      </c>
      <c r="CI165" s="164">
        <v>275</v>
      </c>
      <c r="CJ165" s="21">
        <f t="shared" si="52"/>
        <v>345.7</v>
      </c>
      <c r="CK165" s="47">
        <v>410</v>
      </c>
      <c r="CL165" s="21">
        <f t="shared" si="53"/>
        <v>505.7</v>
      </c>
      <c r="CM165" s="67">
        <v>200000</v>
      </c>
      <c r="CN165" s="32" t="s">
        <v>5703</v>
      </c>
      <c r="CO165" s="60">
        <v>275</v>
      </c>
      <c r="CP165" s="32">
        <v>360</v>
      </c>
      <c r="CQ165" s="60">
        <v>410</v>
      </c>
      <c r="CR165" s="21">
        <v>458.8</v>
      </c>
      <c r="CS165" s="61">
        <v>200000</v>
      </c>
      <c r="CT165" s="304" t="s">
        <v>5834</v>
      </c>
      <c r="CU165" s="21">
        <v>33.4</v>
      </c>
      <c r="CV165" s="21">
        <v>2.87</v>
      </c>
      <c r="CW165" s="67">
        <v>34785</v>
      </c>
      <c r="CX165" s="304">
        <v>504</v>
      </c>
      <c r="CY165" s="164">
        <v>622</v>
      </c>
      <c r="CZ165" s="67">
        <v>200000</v>
      </c>
      <c r="DA165" s="292">
        <v>280</v>
      </c>
      <c r="DB165" s="164">
        <v>8.8000000000000007</v>
      </c>
      <c r="DC165" s="164">
        <v>640</v>
      </c>
      <c r="DD165" s="32">
        <v>730</v>
      </c>
      <c r="DE165" s="164">
        <v>800</v>
      </c>
      <c r="DF165" s="32">
        <v>940</v>
      </c>
      <c r="DG165" s="61">
        <v>200000</v>
      </c>
      <c r="DH165" s="41" t="s">
        <v>4815</v>
      </c>
      <c r="DI165" s="32" t="s">
        <v>4464</v>
      </c>
      <c r="DJ165" s="295" t="s">
        <v>6271</v>
      </c>
    </row>
    <row r="166" spans="1:114" ht="15.6" customHeight="1">
      <c r="A166" s="163">
        <v>161</v>
      </c>
      <c r="B166" s="309">
        <v>23</v>
      </c>
      <c r="C166" s="309">
        <v>1995</v>
      </c>
      <c r="D166" s="437" t="s">
        <v>6137</v>
      </c>
      <c r="E166" s="437" t="s">
        <v>6144</v>
      </c>
      <c r="F166" s="309">
        <v>4</v>
      </c>
      <c r="G166" s="309" t="s">
        <v>6006</v>
      </c>
      <c r="H166" s="309" t="s">
        <v>6002</v>
      </c>
      <c r="I166" s="452" t="s">
        <v>6138</v>
      </c>
      <c r="J166" s="297" t="s">
        <v>4383</v>
      </c>
      <c r="K166" s="163" t="s">
        <v>5830</v>
      </c>
      <c r="L166" s="303" t="s">
        <v>4541</v>
      </c>
      <c r="M166" s="163" t="s">
        <v>4736</v>
      </c>
      <c r="N166" s="163" t="s">
        <v>4539</v>
      </c>
      <c r="O166" s="303" t="s">
        <v>4444</v>
      </c>
      <c r="P166" s="300" t="s">
        <v>4444</v>
      </c>
      <c r="Q166" s="300" t="s">
        <v>4444</v>
      </c>
      <c r="R166" s="163" t="s">
        <v>5830</v>
      </c>
      <c r="S166" s="163" t="s">
        <v>4444</v>
      </c>
      <c r="T166" s="163" t="s">
        <v>5830</v>
      </c>
      <c r="U166" s="163" t="s">
        <v>4591</v>
      </c>
      <c r="V166" s="17">
        <v>4</v>
      </c>
      <c r="W166" s="240">
        <v>0</v>
      </c>
      <c r="X166" s="17">
        <v>0</v>
      </c>
      <c r="Y166" s="303" t="s">
        <v>3983</v>
      </c>
      <c r="Z166" s="16">
        <f>INDEX('[2]Cross-Section Database'!$C$2:$V$2928,MATCH(Y166,'[2]Cross-Section Database'!$B$2:$B$2928,0),3)</f>
        <v>240</v>
      </c>
      <c r="AA166" s="16">
        <f>INDEX('[2]Cross-Section Database'!$C$2:$V$2928,MATCH(Y166,'[2]Cross-Section Database'!$B$2:$B$2928,0),4)</f>
        <v>240</v>
      </c>
      <c r="AB166" s="45">
        <f>INDEX('[2]Cross-Section Database'!$C$2:$V$2928,MATCH(Y166,'[2]Cross-Section Database'!$B$2:$B$2928,0),6)</f>
        <v>17</v>
      </c>
      <c r="AC166" s="45">
        <f>INDEX('[2]Cross-Section Database'!$C$2:$V$2928,MATCH(Y166,'[2]Cross-Section Database'!$B$2:$B$2928,0),5)</f>
        <v>10</v>
      </c>
      <c r="AD166" s="16">
        <v>720</v>
      </c>
      <c r="AE166" s="303" t="s">
        <v>3916</v>
      </c>
      <c r="AF166" s="16">
        <f>INDEX('[2]Cross-Section Database'!$C$2:$V$2928,MATCH(AE166,'[2]Cross-Section Database'!$B$2:$B$2928,0),3)</f>
        <v>330</v>
      </c>
      <c r="AG166" s="16">
        <f>INDEX('[2]Cross-Section Database'!$C$2:$V$2928,MATCH(AE166,'[2]Cross-Section Database'!$B$2:$B$2928,0),4)</f>
        <v>160</v>
      </c>
      <c r="AH166" s="16">
        <f>INDEX('[2]Cross-Section Database'!$C$2:$V$2928,MATCH(AE166,'[2]Cross-Section Database'!$B$2:$B$2928,0),6)</f>
        <v>11.5</v>
      </c>
      <c r="AI166" s="16">
        <f>INDEX('[2]Cross-Section Database'!$C$2:$V$2928,MATCH(AE166,'[2]Cross-Section Database'!$B$2:$B$2928,0),5)</f>
        <v>7.5</v>
      </c>
      <c r="AJ166" s="16">
        <v>1420</v>
      </c>
      <c r="AK166" s="16">
        <f>INDEX('[2]Cross-Section Database'!$C$2:$V$3928,MATCH(AE166,'[2]Cross-Section Database'!$B$2:$B$3928,0),11)</f>
        <v>117700000</v>
      </c>
      <c r="AL166" s="26">
        <f>INDEX('[2]Cross-Section Database'!$C$2:$V$3928,MATCH(AE166,'[2]Cross-Section Database'!$B$2:$B$3928,0),12)</f>
        <v>804000</v>
      </c>
      <c r="AM166" s="53">
        <v>30</v>
      </c>
      <c r="AN166" s="45">
        <v>240</v>
      </c>
      <c r="AO166" s="45">
        <v>350</v>
      </c>
      <c r="AP166" s="45">
        <v>10</v>
      </c>
      <c r="AQ166" s="51">
        <v>10</v>
      </c>
      <c r="AR166" s="297" t="s">
        <v>5845</v>
      </c>
      <c r="AS166" s="163" t="s">
        <v>6145</v>
      </c>
      <c r="AT166" s="16">
        <f>640/AU169/0.25</f>
        <v>128</v>
      </c>
      <c r="AU166" s="163">
        <v>20</v>
      </c>
      <c r="AV166" s="163">
        <f t="shared" si="38"/>
        <v>245</v>
      </c>
      <c r="AW166" s="16">
        <v>85</v>
      </c>
      <c r="AX166" s="16">
        <v>85</v>
      </c>
      <c r="AY166" s="16">
        <v>60</v>
      </c>
      <c r="AZ166" s="16">
        <v>128</v>
      </c>
      <c r="BA166" s="16">
        <v>60</v>
      </c>
      <c r="BB166" s="22" t="s">
        <v>4444</v>
      </c>
      <c r="BC166" s="163" t="s">
        <v>4497</v>
      </c>
      <c r="BD166" s="163" t="s">
        <v>4497</v>
      </c>
      <c r="BE166" s="163">
        <v>4</v>
      </c>
      <c r="BF166" s="17">
        <v>8</v>
      </c>
      <c r="BG166" s="201" t="s">
        <v>5830</v>
      </c>
      <c r="BH166" s="202" t="s">
        <v>5830</v>
      </c>
      <c r="BI166" s="202" t="s">
        <v>5830</v>
      </c>
      <c r="BJ166" s="202" t="s">
        <v>5830</v>
      </c>
      <c r="BK166" s="202" t="s">
        <v>5830</v>
      </c>
      <c r="BL166" s="202" t="s">
        <v>5830</v>
      </c>
      <c r="BM166" s="202" t="s">
        <v>5830</v>
      </c>
      <c r="BN166" s="202" t="s">
        <v>5830</v>
      </c>
      <c r="BO166" s="201" t="s">
        <v>5830</v>
      </c>
      <c r="BP166" s="202" t="s">
        <v>5830</v>
      </c>
      <c r="BQ166" s="202" t="s">
        <v>5830</v>
      </c>
      <c r="BR166" s="202" t="s">
        <v>5830</v>
      </c>
      <c r="BS166" s="202" t="s">
        <v>5830</v>
      </c>
      <c r="BT166" s="202" t="s">
        <v>5830</v>
      </c>
      <c r="BU166" s="220" t="s">
        <v>5830</v>
      </c>
      <c r="BV166" s="201" t="s">
        <v>5830</v>
      </c>
      <c r="BW166" s="202" t="s">
        <v>5830</v>
      </c>
      <c r="BX166" s="202" t="s">
        <v>5830</v>
      </c>
      <c r="BY166" s="202" t="s">
        <v>5830</v>
      </c>
      <c r="BZ166" s="202" t="s">
        <v>5830</v>
      </c>
      <c r="CA166" s="220" t="s">
        <v>5830</v>
      </c>
      <c r="CB166" s="163" t="s">
        <v>6142</v>
      </c>
      <c r="CC166" s="163">
        <v>235</v>
      </c>
      <c r="CD166" s="16">
        <v>333.5</v>
      </c>
      <c r="CE166" s="65">
        <v>360</v>
      </c>
      <c r="CF166" s="163">
        <v>463</v>
      </c>
      <c r="CG166" s="66">
        <v>200000</v>
      </c>
      <c r="CH166" s="163" t="s">
        <v>6142</v>
      </c>
      <c r="CI166" s="163">
        <v>235</v>
      </c>
      <c r="CJ166" s="16">
        <v>303</v>
      </c>
      <c r="CK166" s="65">
        <v>360</v>
      </c>
      <c r="CL166" s="16">
        <v>438</v>
      </c>
      <c r="CM166" s="66">
        <v>200000</v>
      </c>
      <c r="CN166" s="163" t="s">
        <v>6142</v>
      </c>
      <c r="CO166" s="163">
        <v>235</v>
      </c>
      <c r="CP166" s="31">
        <v>300</v>
      </c>
      <c r="CQ166" s="65">
        <v>360</v>
      </c>
      <c r="CR166" s="31">
        <v>450</v>
      </c>
      <c r="CS166" s="66">
        <v>200000</v>
      </c>
      <c r="CT166" s="205" t="s">
        <v>5830</v>
      </c>
      <c r="CU166" s="206" t="s">
        <v>5830</v>
      </c>
      <c r="CV166" s="206" t="s">
        <v>5830</v>
      </c>
      <c r="CW166" s="207" t="s">
        <v>5830</v>
      </c>
      <c r="CX166" s="205" t="s">
        <v>5830</v>
      </c>
      <c r="CY166" s="206" t="s">
        <v>5830</v>
      </c>
      <c r="CZ166" s="207" t="s">
        <v>5830</v>
      </c>
      <c r="DA166" s="283" t="s">
        <v>5830</v>
      </c>
      <c r="DB166" s="163">
        <v>10.9</v>
      </c>
      <c r="DC166" s="163">
        <v>900</v>
      </c>
      <c r="DD166" s="30">
        <v>990</v>
      </c>
      <c r="DE166" s="163">
        <v>1000</v>
      </c>
      <c r="DF166" s="163">
        <v>1141</v>
      </c>
      <c r="DG166" s="76">
        <v>200000</v>
      </c>
      <c r="DH166" s="28" t="s">
        <v>4809</v>
      </c>
      <c r="DI166" s="163" t="s">
        <v>4464</v>
      </c>
      <c r="DJ166" s="294" t="s">
        <v>6150</v>
      </c>
    </row>
    <row r="167" spans="1:114">
      <c r="A167" s="164">
        <v>162</v>
      </c>
      <c r="B167" s="310"/>
      <c r="C167" s="310"/>
      <c r="D167" s="442"/>
      <c r="E167" s="442"/>
      <c r="F167" s="310"/>
      <c r="G167" s="310"/>
      <c r="H167" s="310"/>
      <c r="I167" s="453" t="s">
        <v>6146</v>
      </c>
      <c r="J167" s="298" t="s">
        <v>4383</v>
      </c>
      <c r="K167" s="164" t="s">
        <v>5830</v>
      </c>
      <c r="L167" s="304" t="s">
        <v>4541</v>
      </c>
      <c r="M167" s="164" t="s">
        <v>4736</v>
      </c>
      <c r="N167" s="164" t="s">
        <v>4539</v>
      </c>
      <c r="O167" s="304" t="s">
        <v>4444</v>
      </c>
      <c r="P167" s="301" t="s">
        <v>4444</v>
      </c>
      <c r="Q167" s="301" t="s">
        <v>4444</v>
      </c>
      <c r="R167" s="164" t="s">
        <v>5830</v>
      </c>
      <c r="S167" s="164" t="s">
        <v>4444</v>
      </c>
      <c r="T167" s="164" t="s">
        <v>5830</v>
      </c>
      <c r="U167" s="164" t="s">
        <v>4591</v>
      </c>
      <c r="V167" s="18">
        <v>4</v>
      </c>
      <c r="W167" s="231">
        <v>173</v>
      </c>
      <c r="X167" s="18">
        <v>0</v>
      </c>
      <c r="Y167" s="304" t="s">
        <v>3983</v>
      </c>
      <c r="Z167" s="21">
        <f>INDEX('[2]Cross-Section Database'!$C$2:$V$2928,MATCH(Y167,'[2]Cross-Section Database'!$B$2:$B$2928,0),3)</f>
        <v>240</v>
      </c>
      <c r="AA167" s="21">
        <f>INDEX('[2]Cross-Section Database'!$C$2:$V$2928,MATCH(Y167,'[2]Cross-Section Database'!$B$2:$B$2928,0),4)</f>
        <v>240</v>
      </c>
      <c r="AB167" s="21">
        <f>INDEX('[2]Cross-Section Database'!$C$2:$V$2928,MATCH(Y167,'[2]Cross-Section Database'!$B$2:$B$2928,0),6)</f>
        <v>17</v>
      </c>
      <c r="AC167" s="21">
        <f>INDEX('[2]Cross-Section Database'!$C$2:$V$2928,MATCH(Y167,'[2]Cross-Section Database'!$B$2:$B$2928,0),5)</f>
        <v>10</v>
      </c>
      <c r="AD167" s="21">
        <v>720</v>
      </c>
      <c r="AE167" s="304" t="s">
        <v>3916</v>
      </c>
      <c r="AF167" s="21">
        <f>INDEX('[2]Cross-Section Database'!$C$2:$V$23928,MATCH(AE167,'[2]Cross-Section Database'!$B$2:$B$3928,0),3)</f>
        <v>330</v>
      </c>
      <c r="AG167" s="21">
        <f>INDEX('[2]Cross-Section Database'!$C$2:$V$3928,MATCH(AE167,'[2]Cross-Section Database'!$B$2:$B$3928,0),4)</f>
        <v>160</v>
      </c>
      <c r="AH167" s="21">
        <f>INDEX('[2]Cross-Section Database'!$C$2:$V$3928,MATCH(AE167,'[2]Cross-Section Database'!$B$2:$B$3928,0),6)</f>
        <v>11.5</v>
      </c>
      <c r="AI167" s="21">
        <f>INDEX('[2]Cross-Section Database'!$C$2:$V$3928,MATCH(AE167,'[2]Cross-Section Database'!$B$2:$B$3928,0),5)</f>
        <v>7.5</v>
      </c>
      <c r="AJ167" s="21">
        <v>1420</v>
      </c>
      <c r="AK167" s="21">
        <f>INDEX('[2]Cross-Section Database'!$C$2:$V$3928,MATCH(AE167,'[2]Cross-Section Database'!$B$2:$B$3928,0),11)</f>
        <v>117700000</v>
      </c>
      <c r="AL167" s="24">
        <f>INDEX('[2]Cross-Section Database'!$C$2:$V$3928,MATCH(AE167,'[2]Cross-Section Database'!$B$2:$B$3928,0),12)</f>
        <v>804000</v>
      </c>
      <c r="AM167" s="54">
        <v>30</v>
      </c>
      <c r="AN167" s="46">
        <v>240</v>
      </c>
      <c r="AO167" s="46">
        <v>350</v>
      </c>
      <c r="AP167" s="46">
        <v>10</v>
      </c>
      <c r="AQ167" s="52">
        <v>10</v>
      </c>
      <c r="AR167" s="298" t="s">
        <v>5845</v>
      </c>
      <c r="AS167" s="164" t="s">
        <v>6145</v>
      </c>
      <c r="AT167" s="21" t="e">
        <f>640/AU365/0.25</f>
        <v>#DIV/0!</v>
      </c>
      <c r="AU167" s="164">
        <v>20</v>
      </c>
      <c r="AV167" s="164">
        <f t="shared" si="38"/>
        <v>245</v>
      </c>
      <c r="AW167" s="21">
        <v>85</v>
      </c>
      <c r="AX167" s="21">
        <v>85</v>
      </c>
      <c r="AY167" s="21">
        <v>60</v>
      </c>
      <c r="AZ167" s="21">
        <v>128</v>
      </c>
      <c r="BA167" s="21">
        <v>60</v>
      </c>
      <c r="BB167" s="15" t="s">
        <v>4444</v>
      </c>
      <c r="BC167" s="164" t="s">
        <v>4497</v>
      </c>
      <c r="BD167" s="164" t="s">
        <v>4497</v>
      </c>
      <c r="BE167" s="164">
        <v>4</v>
      </c>
      <c r="BF167" s="18">
        <v>8</v>
      </c>
      <c r="BG167" s="203" t="s">
        <v>5830</v>
      </c>
      <c r="BH167" s="204" t="s">
        <v>5830</v>
      </c>
      <c r="BI167" s="204" t="s">
        <v>5830</v>
      </c>
      <c r="BJ167" s="204" t="s">
        <v>5830</v>
      </c>
      <c r="BK167" s="204" t="s">
        <v>5830</v>
      </c>
      <c r="BL167" s="204" t="s">
        <v>5830</v>
      </c>
      <c r="BM167" s="204" t="s">
        <v>5830</v>
      </c>
      <c r="BN167" s="204" t="s">
        <v>5830</v>
      </c>
      <c r="BO167" s="203" t="s">
        <v>5830</v>
      </c>
      <c r="BP167" s="204" t="s">
        <v>5830</v>
      </c>
      <c r="BQ167" s="204" t="s">
        <v>5830</v>
      </c>
      <c r="BR167" s="204" t="s">
        <v>5830</v>
      </c>
      <c r="BS167" s="204" t="s">
        <v>5830</v>
      </c>
      <c r="BT167" s="204" t="s">
        <v>5830</v>
      </c>
      <c r="BU167" s="219" t="s">
        <v>5830</v>
      </c>
      <c r="BV167" s="203" t="s">
        <v>5830</v>
      </c>
      <c r="BW167" s="204" t="s">
        <v>5830</v>
      </c>
      <c r="BX167" s="204" t="s">
        <v>5830</v>
      </c>
      <c r="BY167" s="204" t="s">
        <v>5830</v>
      </c>
      <c r="BZ167" s="204" t="s">
        <v>5830</v>
      </c>
      <c r="CA167" s="219" t="s">
        <v>5830</v>
      </c>
      <c r="CB167" s="164" t="s">
        <v>6142</v>
      </c>
      <c r="CC167" s="164">
        <v>235</v>
      </c>
      <c r="CD167" s="21">
        <v>333.5</v>
      </c>
      <c r="CE167" s="60">
        <v>360</v>
      </c>
      <c r="CF167" s="164">
        <v>463</v>
      </c>
      <c r="CG167" s="67">
        <v>200000</v>
      </c>
      <c r="CH167" s="164" t="s">
        <v>6142</v>
      </c>
      <c r="CI167" s="164">
        <v>235</v>
      </c>
      <c r="CJ167" s="21">
        <v>303</v>
      </c>
      <c r="CK167" s="60">
        <v>360</v>
      </c>
      <c r="CL167" s="21">
        <v>438</v>
      </c>
      <c r="CM167" s="67">
        <v>200000</v>
      </c>
      <c r="CN167" s="164" t="s">
        <v>6142</v>
      </c>
      <c r="CO167" s="164">
        <v>235</v>
      </c>
      <c r="CP167" s="33">
        <v>300</v>
      </c>
      <c r="CQ167" s="60">
        <v>360</v>
      </c>
      <c r="CR167" s="33">
        <v>450</v>
      </c>
      <c r="CS167" s="67">
        <v>200000</v>
      </c>
      <c r="CT167" s="208" t="s">
        <v>5830</v>
      </c>
      <c r="CU167" s="209" t="s">
        <v>5830</v>
      </c>
      <c r="CV167" s="209" t="s">
        <v>5830</v>
      </c>
      <c r="CW167" s="210" t="s">
        <v>5830</v>
      </c>
      <c r="CX167" s="208" t="s">
        <v>5830</v>
      </c>
      <c r="CY167" s="209" t="s">
        <v>5830</v>
      </c>
      <c r="CZ167" s="210" t="s">
        <v>5830</v>
      </c>
      <c r="DA167" s="284" t="s">
        <v>5830</v>
      </c>
      <c r="DB167" s="164">
        <v>10.9</v>
      </c>
      <c r="DC167" s="164">
        <v>900</v>
      </c>
      <c r="DD167" s="32">
        <v>990</v>
      </c>
      <c r="DE167" s="164">
        <v>1000</v>
      </c>
      <c r="DF167" s="164">
        <v>1141</v>
      </c>
      <c r="DG167" s="61">
        <v>200000</v>
      </c>
      <c r="DH167" s="29" t="s">
        <v>4809</v>
      </c>
      <c r="DI167" s="164" t="s">
        <v>4464</v>
      </c>
      <c r="DJ167" s="295" t="s">
        <v>6152</v>
      </c>
    </row>
    <row r="168" spans="1:114">
      <c r="A168" s="164">
        <v>163</v>
      </c>
      <c r="B168" s="310"/>
      <c r="C168" s="310"/>
      <c r="D168" s="442"/>
      <c r="E168" s="442"/>
      <c r="F168" s="310"/>
      <c r="G168" s="310"/>
      <c r="H168" s="310"/>
      <c r="I168" s="453" t="s">
        <v>6147</v>
      </c>
      <c r="J168" s="298" t="s">
        <v>4383</v>
      </c>
      <c r="K168" s="164" t="s">
        <v>5830</v>
      </c>
      <c r="L168" s="304" t="s">
        <v>4541</v>
      </c>
      <c r="M168" s="164" t="s">
        <v>4736</v>
      </c>
      <c r="N168" s="164" t="s">
        <v>4539</v>
      </c>
      <c r="O168" s="304" t="s">
        <v>4444</v>
      </c>
      <c r="P168" s="301" t="s">
        <v>4444</v>
      </c>
      <c r="Q168" s="301" t="s">
        <v>4444</v>
      </c>
      <c r="R168" s="164" t="s">
        <v>5830</v>
      </c>
      <c r="S168" s="164" t="s">
        <v>4444</v>
      </c>
      <c r="T168" s="164" t="s">
        <v>5830</v>
      </c>
      <c r="U168" s="164" t="s">
        <v>4591</v>
      </c>
      <c r="V168" s="18">
        <v>4</v>
      </c>
      <c r="W168" s="231">
        <v>622</v>
      </c>
      <c r="X168" s="18">
        <v>0</v>
      </c>
      <c r="Y168" s="304" t="s">
        <v>3983</v>
      </c>
      <c r="Z168" s="21">
        <f>INDEX('[2]Cross-Section Database'!$C$2:$V$2928,MATCH(Y168,'[2]Cross-Section Database'!$B$2:$B$2928,0),3)</f>
        <v>240</v>
      </c>
      <c r="AA168" s="21">
        <f>INDEX('[2]Cross-Section Database'!$C$2:$V$2928,MATCH(Y168,'[2]Cross-Section Database'!$B$2:$B$2928,0),4)</f>
        <v>240</v>
      </c>
      <c r="AB168" s="21">
        <f>INDEX('[2]Cross-Section Database'!$C$2:$V$2928,MATCH(Y168,'[2]Cross-Section Database'!$B$2:$B$2928,0),6)</f>
        <v>17</v>
      </c>
      <c r="AC168" s="21">
        <f>INDEX('[2]Cross-Section Database'!$C$2:$V$2928,MATCH(Y168,'[2]Cross-Section Database'!$B$2:$B$2928,0),5)</f>
        <v>10</v>
      </c>
      <c r="AD168" s="21">
        <v>720</v>
      </c>
      <c r="AE168" s="304" t="s">
        <v>3916</v>
      </c>
      <c r="AF168" s="21">
        <f>INDEX('[2]Cross-Section Database'!$C$2:$V$23928,MATCH(AE168,'[2]Cross-Section Database'!$B$2:$B$3928,0),3)</f>
        <v>330</v>
      </c>
      <c r="AG168" s="21">
        <f>INDEX('[2]Cross-Section Database'!$C$2:$V$3928,MATCH(AE168,'[2]Cross-Section Database'!$B$2:$B$3928,0),4)</f>
        <v>160</v>
      </c>
      <c r="AH168" s="21">
        <f>INDEX('[2]Cross-Section Database'!$C$2:$V$3928,MATCH(AE168,'[2]Cross-Section Database'!$B$2:$B$3928,0),6)</f>
        <v>11.5</v>
      </c>
      <c r="AI168" s="21">
        <f>INDEX('[2]Cross-Section Database'!$C$2:$V$3928,MATCH(AE168,'[2]Cross-Section Database'!$B$2:$B$3928,0),5)</f>
        <v>7.5</v>
      </c>
      <c r="AJ168" s="21">
        <v>1420</v>
      </c>
      <c r="AK168" s="21">
        <f>INDEX('[2]Cross-Section Database'!$C$2:$V$3928,MATCH(AE168,'[2]Cross-Section Database'!$B$2:$B$3928,0),11)</f>
        <v>117700000</v>
      </c>
      <c r="AL168" s="24">
        <f>INDEX('[2]Cross-Section Database'!$C$2:$V$3928,MATCH(AE168,'[2]Cross-Section Database'!$B$2:$B$3928,0),12)</f>
        <v>804000</v>
      </c>
      <c r="AM168" s="54">
        <v>30</v>
      </c>
      <c r="AN168" s="46">
        <v>240</v>
      </c>
      <c r="AO168" s="46">
        <v>350</v>
      </c>
      <c r="AP168" s="46">
        <v>10</v>
      </c>
      <c r="AQ168" s="52">
        <v>10</v>
      </c>
      <c r="AR168" s="298"/>
      <c r="AS168" s="164" t="s">
        <v>6145</v>
      </c>
      <c r="AT168" s="21" t="e">
        <f>640/AU366/0.25</f>
        <v>#DIV/0!</v>
      </c>
      <c r="AU168" s="164">
        <v>20</v>
      </c>
      <c r="AV168" s="164">
        <f t="shared" si="38"/>
        <v>245</v>
      </c>
      <c r="AW168" s="21">
        <v>85</v>
      </c>
      <c r="AX168" s="21">
        <v>85</v>
      </c>
      <c r="AY168" s="21">
        <v>60</v>
      </c>
      <c r="AZ168" s="21">
        <v>128</v>
      </c>
      <c r="BA168" s="21">
        <v>60</v>
      </c>
      <c r="BB168" s="15" t="s">
        <v>4444</v>
      </c>
      <c r="BC168" s="164" t="s">
        <v>4497</v>
      </c>
      <c r="BD168" s="164" t="s">
        <v>4497</v>
      </c>
      <c r="BE168" s="164">
        <v>4</v>
      </c>
      <c r="BF168" s="18">
        <v>8</v>
      </c>
      <c r="BG168" s="203" t="s">
        <v>5830</v>
      </c>
      <c r="BH168" s="204" t="s">
        <v>5830</v>
      </c>
      <c r="BI168" s="204" t="s">
        <v>5830</v>
      </c>
      <c r="BJ168" s="204" t="s">
        <v>5830</v>
      </c>
      <c r="BK168" s="204" t="s">
        <v>5830</v>
      </c>
      <c r="BL168" s="204" t="s">
        <v>5830</v>
      </c>
      <c r="BM168" s="204" t="s">
        <v>5830</v>
      </c>
      <c r="BN168" s="204" t="s">
        <v>5830</v>
      </c>
      <c r="BO168" s="203" t="s">
        <v>5830</v>
      </c>
      <c r="BP168" s="204" t="s">
        <v>5830</v>
      </c>
      <c r="BQ168" s="204" t="s">
        <v>5830</v>
      </c>
      <c r="BR168" s="204" t="s">
        <v>5830</v>
      </c>
      <c r="BS168" s="204" t="s">
        <v>5830</v>
      </c>
      <c r="BT168" s="204" t="s">
        <v>5830</v>
      </c>
      <c r="BU168" s="219" t="s">
        <v>5830</v>
      </c>
      <c r="BV168" s="203" t="s">
        <v>5830</v>
      </c>
      <c r="BW168" s="204" t="s">
        <v>5830</v>
      </c>
      <c r="BX168" s="204" t="s">
        <v>5830</v>
      </c>
      <c r="BY168" s="204" t="s">
        <v>5830</v>
      </c>
      <c r="BZ168" s="204" t="s">
        <v>5830</v>
      </c>
      <c r="CA168" s="219" t="s">
        <v>5830</v>
      </c>
      <c r="CB168" s="164" t="s">
        <v>6142</v>
      </c>
      <c r="CC168" s="164">
        <v>235</v>
      </c>
      <c r="CD168" s="21">
        <v>333.5</v>
      </c>
      <c r="CE168" s="60">
        <v>360</v>
      </c>
      <c r="CF168" s="164">
        <v>463</v>
      </c>
      <c r="CG168" s="67">
        <v>200000</v>
      </c>
      <c r="CH168" s="164" t="s">
        <v>6142</v>
      </c>
      <c r="CI168" s="164">
        <v>235</v>
      </c>
      <c r="CJ168" s="21">
        <v>303</v>
      </c>
      <c r="CK168" s="60">
        <v>360</v>
      </c>
      <c r="CL168" s="21">
        <v>438</v>
      </c>
      <c r="CM168" s="67">
        <v>200000</v>
      </c>
      <c r="CN168" s="164" t="s">
        <v>6142</v>
      </c>
      <c r="CO168" s="164">
        <v>235</v>
      </c>
      <c r="CP168" s="33">
        <v>300</v>
      </c>
      <c r="CQ168" s="60">
        <v>360</v>
      </c>
      <c r="CR168" s="33">
        <v>450</v>
      </c>
      <c r="CS168" s="67">
        <v>200000</v>
      </c>
      <c r="CT168" s="208" t="s">
        <v>5830</v>
      </c>
      <c r="CU168" s="209" t="s">
        <v>5830</v>
      </c>
      <c r="CV168" s="209" t="s">
        <v>5830</v>
      </c>
      <c r="CW168" s="210" t="s">
        <v>5830</v>
      </c>
      <c r="CX168" s="208" t="s">
        <v>5830</v>
      </c>
      <c r="CY168" s="209" t="s">
        <v>5830</v>
      </c>
      <c r="CZ168" s="210" t="s">
        <v>5830</v>
      </c>
      <c r="DA168" s="284" t="s">
        <v>5830</v>
      </c>
      <c r="DB168" s="164">
        <v>10.9</v>
      </c>
      <c r="DC168" s="164">
        <v>900</v>
      </c>
      <c r="DD168" s="32">
        <v>990</v>
      </c>
      <c r="DE168" s="164">
        <v>1000</v>
      </c>
      <c r="DF168" s="164">
        <v>1141</v>
      </c>
      <c r="DG168" s="61">
        <v>200000</v>
      </c>
      <c r="DH168" s="29" t="s">
        <v>4804</v>
      </c>
      <c r="DI168" s="164" t="s">
        <v>4464</v>
      </c>
      <c r="DJ168" s="295" t="s">
        <v>6151</v>
      </c>
    </row>
    <row r="169" spans="1:114" ht="16.2" thickBot="1">
      <c r="A169" s="301">
        <v>164</v>
      </c>
      <c r="B169" s="342"/>
      <c r="C169" s="342"/>
      <c r="D169" s="438"/>
      <c r="E169" s="438"/>
      <c r="F169" s="342"/>
      <c r="G169" s="342"/>
      <c r="H169" s="342"/>
      <c r="I169" s="247" t="s">
        <v>6141</v>
      </c>
      <c r="J169" s="299" t="s">
        <v>4383</v>
      </c>
      <c r="K169" s="302" t="s">
        <v>5830</v>
      </c>
      <c r="L169" s="301" t="s">
        <v>4540</v>
      </c>
      <c r="M169" s="164" t="s">
        <v>4735</v>
      </c>
      <c r="N169" s="301" t="s">
        <v>4539</v>
      </c>
      <c r="O169" s="299" t="s">
        <v>4502</v>
      </c>
      <c r="P169" s="302" t="s">
        <v>4444</v>
      </c>
      <c r="Q169" s="302" t="s">
        <v>4444</v>
      </c>
      <c r="R169" s="302" t="s">
        <v>5830</v>
      </c>
      <c r="S169" s="302" t="s">
        <v>4444</v>
      </c>
      <c r="T169" s="302" t="s">
        <v>5830</v>
      </c>
      <c r="U169" s="165" t="s">
        <v>4591</v>
      </c>
      <c r="V169" s="14">
        <v>4</v>
      </c>
      <c r="W169" s="236">
        <v>0</v>
      </c>
      <c r="X169" s="14">
        <v>0</v>
      </c>
      <c r="Y169" s="144" t="s">
        <v>3983</v>
      </c>
      <c r="Z169" s="23">
        <f>INDEX('[2]Cross-Section Database'!$C$2:$V$2928,MATCH(Y169,'[2]Cross-Section Database'!$B$2:$B$2928,0),3)</f>
        <v>240</v>
      </c>
      <c r="AA169" s="23">
        <f>INDEX('[2]Cross-Section Database'!$C$2:$V$2928,MATCH(Y169,'[2]Cross-Section Database'!$B$2:$B$2928,0),4)</f>
        <v>240</v>
      </c>
      <c r="AB169" s="56">
        <f>INDEX('[2]Cross-Section Database'!$C$2:$V$2928,MATCH(Y169,'[2]Cross-Section Database'!$B$2:$B$2928,0),6)</f>
        <v>17</v>
      </c>
      <c r="AC169" s="56">
        <f>INDEX('[2]Cross-Section Database'!$C$2:$V$2928,MATCH(Y169,'[2]Cross-Section Database'!$B$2:$B$2928,0),5)</f>
        <v>10</v>
      </c>
      <c r="AD169" s="23">
        <v>720</v>
      </c>
      <c r="AE169" s="144" t="s">
        <v>3916</v>
      </c>
      <c r="AF169" s="21">
        <f>INDEX('[2]Cross-Section Database'!$C$2:$V$2928,MATCH(AE169,'[2]Cross-Section Database'!$B$2:$B$2928,0),3)</f>
        <v>330</v>
      </c>
      <c r="AG169" s="21">
        <f>INDEX('[2]Cross-Section Database'!$C$2:$V$2928,MATCH(AE169,'[2]Cross-Section Database'!$B$2:$B$2928,0),4)</f>
        <v>160</v>
      </c>
      <c r="AH169" s="21">
        <f>INDEX('[2]Cross-Section Database'!$C$2:$V$2928,MATCH(AE169,'[2]Cross-Section Database'!$B$2:$B$2928,0),6)</f>
        <v>11.5</v>
      </c>
      <c r="AI169" s="21">
        <f>INDEX('[2]Cross-Section Database'!$C$2:$V$2928,MATCH(AE169,'[2]Cross-Section Database'!$B$2:$B$2928,0),5)</f>
        <v>7.5</v>
      </c>
      <c r="AJ169" s="21">
        <v>1400</v>
      </c>
      <c r="AK169" s="23">
        <f>INDEX('[2]Cross-Section Database'!$C$2:$V$3928,MATCH(AE169,'[2]Cross-Section Database'!$B$2:$B$3928,0),11)</f>
        <v>117700000</v>
      </c>
      <c r="AL169" s="25">
        <f>INDEX('[2]Cross-Section Database'!$C$2:$V$3928,MATCH(AE169,'[2]Cross-Section Database'!$B$2:$B$3928,0),12)</f>
        <v>804000</v>
      </c>
      <c r="AM169" s="55">
        <v>30</v>
      </c>
      <c r="AN169" s="56">
        <v>240</v>
      </c>
      <c r="AO169" s="56">
        <v>350</v>
      </c>
      <c r="AP169" s="56">
        <v>10</v>
      </c>
      <c r="AQ169" s="57">
        <v>10</v>
      </c>
      <c r="AR169" s="299" t="s">
        <v>5845</v>
      </c>
      <c r="AS169" s="165" t="s">
        <v>6145</v>
      </c>
      <c r="AT169" s="23">
        <f>640/AU169/0.25</f>
        <v>128</v>
      </c>
      <c r="AU169" s="302">
        <v>20</v>
      </c>
      <c r="AV169" s="302">
        <f t="shared" si="38"/>
        <v>245</v>
      </c>
      <c r="AW169" s="56">
        <v>85</v>
      </c>
      <c r="AX169" s="56">
        <v>85</v>
      </c>
      <c r="AY169" s="56">
        <v>60</v>
      </c>
      <c r="AZ169" s="56">
        <v>128</v>
      </c>
      <c r="BA169" s="56">
        <v>60</v>
      </c>
      <c r="BB169" s="243" t="s">
        <v>4444</v>
      </c>
      <c r="BC169" s="302" t="s">
        <v>4497</v>
      </c>
      <c r="BD169" s="302" t="s">
        <v>4497</v>
      </c>
      <c r="BE169" s="302">
        <v>4</v>
      </c>
      <c r="BF169" s="50">
        <v>8</v>
      </c>
      <c r="BG169" s="304">
        <v>120</v>
      </c>
      <c r="BH169" s="164">
        <v>1000</v>
      </c>
      <c r="BI169" s="204" t="s">
        <v>5830</v>
      </c>
      <c r="BJ169" s="204" t="s">
        <v>5830</v>
      </c>
      <c r="BK169" s="204" t="s">
        <v>5830</v>
      </c>
      <c r="BL169" s="204" t="s">
        <v>5830</v>
      </c>
      <c r="BM169" s="204" t="s">
        <v>5830</v>
      </c>
      <c r="BN169" s="204" t="s">
        <v>5830</v>
      </c>
      <c r="BO169" s="144" t="s">
        <v>5894</v>
      </c>
      <c r="BP169" s="165">
        <v>10</v>
      </c>
      <c r="BQ169" s="165">
        <v>1</v>
      </c>
      <c r="BR169" s="165">
        <v>19</v>
      </c>
      <c r="BS169" s="165">
        <v>100</v>
      </c>
      <c r="BT169" s="165">
        <v>75</v>
      </c>
      <c r="BU169" s="14">
        <v>150</v>
      </c>
      <c r="BV169" s="144" t="s">
        <v>6139</v>
      </c>
      <c r="BW169" s="165" t="s">
        <v>6140</v>
      </c>
      <c r="BX169" s="23">
        <f>188*BH165/1000</f>
        <v>225.6</v>
      </c>
      <c r="BY169" s="23">
        <f>4*PI()*12^2/4</f>
        <v>452.38934211693021</v>
      </c>
      <c r="BZ169" s="23">
        <v>25</v>
      </c>
      <c r="CA169" s="123">
        <v>3.8E-3</v>
      </c>
      <c r="CB169" s="165" t="s">
        <v>6142</v>
      </c>
      <c r="CC169" s="87">
        <v>235</v>
      </c>
      <c r="CD169" s="23">
        <v>334</v>
      </c>
      <c r="CE169" s="87">
        <v>360</v>
      </c>
      <c r="CF169" s="165">
        <v>463</v>
      </c>
      <c r="CG169" s="70">
        <v>200000</v>
      </c>
      <c r="CH169" s="165" t="s">
        <v>6142</v>
      </c>
      <c r="CI169" s="87">
        <v>235</v>
      </c>
      <c r="CJ169" s="23">
        <v>303</v>
      </c>
      <c r="CK169" s="87">
        <v>360</v>
      </c>
      <c r="CL169" s="23">
        <v>438</v>
      </c>
      <c r="CM169" s="70">
        <v>200000</v>
      </c>
      <c r="CN169" s="165" t="s">
        <v>6142</v>
      </c>
      <c r="CO169" s="87">
        <v>235</v>
      </c>
      <c r="CP169" s="35">
        <v>300</v>
      </c>
      <c r="CQ169" s="87">
        <v>360</v>
      </c>
      <c r="CR169" s="35">
        <v>450</v>
      </c>
      <c r="CS169" s="70">
        <v>200000</v>
      </c>
      <c r="CT169" s="144" t="s">
        <v>6143</v>
      </c>
      <c r="CU169" s="23">
        <v>30.5</v>
      </c>
      <c r="CV169" s="77"/>
      <c r="CW169" s="83">
        <v>28950</v>
      </c>
      <c r="CX169" s="94">
        <v>634</v>
      </c>
      <c r="CY169" s="84">
        <v>657</v>
      </c>
      <c r="CZ169" s="67">
        <v>200000</v>
      </c>
      <c r="DA169" s="284" t="s">
        <v>5830</v>
      </c>
      <c r="DB169" s="165">
        <v>10.9</v>
      </c>
      <c r="DC169" s="165">
        <v>900</v>
      </c>
      <c r="DD169" s="34">
        <v>990</v>
      </c>
      <c r="DE169" s="165">
        <v>1000</v>
      </c>
      <c r="DF169" s="165">
        <v>1141</v>
      </c>
      <c r="DG169" s="77">
        <v>200000</v>
      </c>
      <c r="DH169" s="27" t="s">
        <v>6148</v>
      </c>
      <c r="DI169" s="144" t="s">
        <v>4464</v>
      </c>
      <c r="DJ169" s="296" t="s">
        <v>6271</v>
      </c>
    </row>
    <row r="170" spans="1:114" ht="15.6" customHeight="1">
      <c r="A170" s="17">
        <v>165</v>
      </c>
      <c r="B170" s="313">
        <v>24</v>
      </c>
      <c r="C170" s="313">
        <v>1996</v>
      </c>
      <c r="D170" s="324" t="s">
        <v>4743</v>
      </c>
      <c r="E170" s="324" t="s">
        <v>4891</v>
      </c>
      <c r="F170" s="313">
        <v>2</v>
      </c>
      <c r="G170" s="311" t="s">
        <v>5946</v>
      </c>
      <c r="H170" s="311" t="s">
        <v>5945</v>
      </c>
      <c r="I170" s="452" t="s">
        <v>4456</v>
      </c>
      <c r="J170" s="303" t="s">
        <v>6272</v>
      </c>
      <c r="K170" s="30" t="s">
        <v>6100</v>
      </c>
      <c r="L170" s="303" t="s">
        <v>4541</v>
      </c>
      <c r="M170" s="163" t="s">
        <v>4736</v>
      </c>
      <c r="N170" s="17" t="s">
        <v>4539</v>
      </c>
      <c r="O170" s="163" t="s">
        <v>4388</v>
      </c>
      <c r="P170" s="163" t="s">
        <v>4444</v>
      </c>
      <c r="Q170" s="163" t="s">
        <v>6209</v>
      </c>
      <c r="R170" s="30">
        <v>20</v>
      </c>
      <c r="S170" s="163" t="s">
        <v>4444</v>
      </c>
      <c r="T170" s="163" t="s">
        <v>5830</v>
      </c>
      <c r="U170" s="30" t="s">
        <v>4591</v>
      </c>
      <c r="V170" s="88">
        <v>10</v>
      </c>
      <c r="W170" s="233">
        <v>0</v>
      </c>
      <c r="X170" s="17" t="s">
        <v>5830</v>
      </c>
      <c r="Y170" s="159" t="s">
        <v>4547</v>
      </c>
      <c r="Z170" s="202" t="s">
        <v>5830</v>
      </c>
      <c r="AA170" s="202" t="s">
        <v>5830</v>
      </c>
      <c r="AB170" s="31">
        <v>51</v>
      </c>
      <c r="AC170" s="202" t="s">
        <v>5830</v>
      </c>
      <c r="AD170" s="202" t="s">
        <v>5830</v>
      </c>
      <c r="AE170" s="303" t="s">
        <v>6273</v>
      </c>
      <c r="AF170" s="16">
        <f>INDEX('[2]Cross-Section Database'!$C$2:$V$2928,MATCH(AE170,'[2]Cross-Section Database'!$B$2:$B$2928,0),3)</f>
        <v>300</v>
      </c>
      <c r="AG170" s="16">
        <f>INDEX('[2]Cross-Section Database'!$C$2:$V$2928,MATCH(AE170,'[2]Cross-Section Database'!$B$2:$B$2928,0),4)</f>
        <v>150</v>
      </c>
      <c r="AH170" s="16">
        <f>INDEX('[2]Cross-Section Database'!$C$2:$V$2928,MATCH(AE170,'[2]Cross-Section Database'!$B$2:$B$2928,0),6)</f>
        <v>10.7</v>
      </c>
      <c r="AI170" s="16">
        <f>INDEX('[2]Cross-Section Database'!$C$2:$V$2928,MATCH(AE170,'[2]Cross-Section Database'!$B$2:$B$2928,0),5)</f>
        <v>7.1</v>
      </c>
      <c r="AJ170" s="16">
        <v>900</v>
      </c>
      <c r="AK170" s="16">
        <f>INDEX('[2]Cross-Section Database'!$C$2:$V$3928,MATCH(AE170,'[2]Cross-Section Database'!$B$2:$B$3928,0),11)</f>
        <v>83560000</v>
      </c>
      <c r="AL170" s="26">
        <f>INDEX('[2]Cross-Section Database'!$C$2:$V$3928,MATCH(AE170,'[2]Cross-Section Database'!$B$2:$B$3928,0),12)</f>
        <v>628000</v>
      </c>
      <c r="AM170" s="16">
        <v>12</v>
      </c>
      <c r="AN170" s="16">
        <v>170</v>
      </c>
      <c r="AO170" s="16">
        <v>300</v>
      </c>
      <c r="AP170" s="16">
        <f>(AO170-AF170)-AQ170</f>
        <v>0</v>
      </c>
      <c r="AQ170" s="16">
        <f t="shared" ref="AQ170:AQ184" si="54">(AO170-AF170)/2</f>
        <v>0</v>
      </c>
      <c r="AR170" s="303" t="s">
        <v>5845</v>
      </c>
      <c r="AS170" s="163" t="s">
        <v>4530</v>
      </c>
      <c r="AT170" s="16">
        <f>0.4*DC170*AV170/1000</f>
        <v>62.72</v>
      </c>
      <c r="AU170" s="163">
        <v>20</v>
      </c>
      <c r="AV170" s="163">
        <f>IF(AU170=24,353,IF(AU170=22,303,IF(AU170=20,245,IF(AU170=16,157,0))))</f>
        <v>245</v>
      </c>
      <c r="AW170" s="16">
        <v>60</v>
      </c>
      <c r="AX170" s="16">
        <v>60</v>
      </c>
      <c r="AY170" s="16">
        <v>0</v>
      </c>
      <c r="AZ170" s="16">
        <v>105</v>
      </c>
      <c r="BA170" s="16">
        <f>AO170-AW170-AX170-AY170</f>
        <v>180</v>
      </c>
      <c r="BB170" s="22" t="s">
        <v>6262</v>
      </c>
      <c r="BC170" s="163" t="s">
        <v>6250</v>
      </c>
      <c r="BD170" s="163" t="s">
        <v>6250</v>
      </c>
      <c r="BE170" s="163">
        <v>2</v>
      </c>
      <c r="BF170" s="163">
        <v>4</v>
      </c>
      <c r="BG170" s="201" t="s">
        <v>5830</v>
      </c>
      <c r="BH170" s="202" t="s">
        <v>5830</v>
      </c>
      <c r="BI170" s="202" t="s">
        <v>5830</v>
      </c>
      <c r="BJ170" s="202" t="s">
        <v>5830</v>
      </c>
      <c r="BK170" s="202" t="s">
        <v>5830</v>
      </c>
      <c r="BL170" s="202" t="s">
        <v>5830</v>
      </c>
      <c r="BM170" s="202" t="s">
        <v>5830</v>
      </c>
      <c r="BN170" s="202" t="s">
        <v>5830</v>
      </c>
      <c r="BO170" s="201" t="s">
        <v>5830</v>
      </c>
      <c r="BP170" s="202" t="s">
        <v>5830</v>
      </c>
      <c r="BQ170" s="202" t="s">
        <v>5830</v>
      </c>
      <c r="BR170" s="202" t="s">
        <v>5830</v>
      </c>
      <c r="BS170" s="202" t="s">
        <v>5830</v>
      </c>
      <c r="BT170" s="202" t="s">
        <v>5830</v>
      </c>
      <c r="BU170" s="220" t="s">
        <v>5830</v>
      </c>
      <c r="BV170" s="202" t="s">
        <v>5830</v>
      </c>
      <c r="BW170" s="202" t="s">
        <v>5830</v>
      </c>
      <c r="BX170" s="202" t="s">
        <v>5830</v>
      </c>
      <c r="BY170" s="202" t="s">
        <v>5830</v>
      </c>
      <c r="BZ170" s="202" t="s">
        <v>5830</v>
      </c>
      <c r="CA170" s="220" t="s">
        <v>5830</v>
      </c>
      <c r="CB170" s="163" t="s">
        <v>6274</v>
      </c>
      <c r="CC170" s="163">
        <v>225</v>
      </c>
      <c r="CD170" s="31">
        <f>CC170*1.3</f>
        <v>292.5</v>
      </c>
      <c r="CE170" s="163">
        <v>360</v>
      </c>
      <c r="CF170" s="31">
        <f>CE170*1.2</f>
        <v>432</v>
      </c>
      <c r="CG170" s="88">
        <v>200000</v>
      </c>
      <c r="CH170" s="303" t="s">
        <v>6274</v>
      </c>
      <c r="CI170" s="163">
        <v>225</v>
      </c>
      <c r="CJ170" s="31">
        <f>CI170*1.3</f>
        <v>292.5</v>
      </c>
      <c r="CK170" s="65">
        <v>360</v>
      </c>
      <c r="CL170" s="31">
        <f>CK170*1.2</f>
        <v>432</v>
      </c>
      <c r="CM170" s="88">
        <v>200000</v>
      </c>
      <c r="CN170" s="30" t="s">
        <v>4480</v>
      </c>
      <c r="CO170" s="65">
        <v>225</v>
      </c>
      <c r="CP170" s="163">
        <v>309</v>
      </c>
      <c r="CQ170" s="65">
        <v>360</v>
      </c>
      <c r="CR170" s="163">
        <v>408</v>
      </c>
      <c r="CS170" s="30">
        <v>200000</v>
      </c>
      <c r="CT170" s="205" t="s">
        <v>5830</v>
      </c>
      <c r="CU170" s="206" t="s">
        <v>5830</v>
      </c>
      <c r="CV170" s="206" t="s">
        <v>5830</v>
      </c>
      <c r="CW170" s="207" t="s">
        <v>5830</v>
      </c>
      <c r="CX170" s="205" t="s">
        <v>5830</v>
      </c>
      <c r="CY170" s="206" t="s">
        <v>5830</v>
      </c>
      <c r="CZ170" s="207" t="s">
        <v>5830</v>
      </c>
      <c r="DA170" s="283" t="s">
        <v>5830</v>
      </c>
      <c r="DB170" s="163">
        <v>8.8000000000000007</v>
      </c>
      <c r="DC170" s="163">
        <v>640</v>
      </c>
      <c r="DD170" s="30">
        <v>730</v>
      </c>
      <c r="DE170" s="163">
        <v>800</v>
      </c>
      <c r="DF170" s="30">
        <v>940</v>
      </c>
      <c r="DG170" s="76">
        <v>200000</v>
      </c>
      <c r="DH170" s="28" t="s">
        <v>4803</v>
      </c>
      <c r="DI170" s="163" t="s">
        <v>4464</v>
      </c>
      <c r="DJ170" s="294" t="s">
        <v>4598</v>
      </c>
    </row>
    <row r="171" spans="1:114" ht="16.2" thickBot="1">
      <c r="A171" s="14">
        <v>166</v>
      </c>
      <c r="B171" s="315"/>
      <c r="C171" s="315"/>
      <c r="D171" s="344"/>
      <c r="E171" s="344"/>
      <c r="F171" s="315"/>
      <c r="G171" s="312"/>
      <c r="H171" s="312"/>
      <c r="I171" s="247" t="s">
        <v>4457</v>
      </c>
      <c r="J171" s="144" t="s">
        <v>6272</v>
      </c>
      <c r="K171" s="34" t="s">
        <v>6100</v>
      </c>
      <c r="L171" s="144" t="s">
        <v>4541</v>
      </c>
      <c r="M171" s="165" t="s">
        <v>4736</v>
      </c>
      <c r="N171" s="14" t="s">
        <v>4539</v>
      </c>
      <c r="O171" s="165" t="s">
        <v>4388</v>
      </c>
      <c r="P171" s="165" t="s">
        <v>4444</v>
      </c>
      <c r="Q171" s="165" t="s">
        <v>6209</v>
      </c>
      <c r="R171" s="34">
        <v>20</v>
      </c>
      <c r="S171" s="165" t="s">
        <v>4444</v>
      </c>
      <c r="T171" s="165" t="s">
        <v>5830</v>
      </c>
      <c r="U171" s="34" t="s">
        <v>4591</v>
      </c>
      <c r="V171" s="119">
        <v>10</v>
      </c>
      <c r="W171" s="234">
        <v>0</v>
      </c>
      <c r="X171" s="14" t="s">
        <v>5830</v>
      </c>
      <c r="Y171" s="161" t="s">
        <v>4547</v>
      </c>
      <c r="Z171" s="204" t="s">
        <v>5830</v>
      </c>
      <c r="AA171" s="204" t="s">
        <v>5830</v>
      </c>
      <c r="AB171" s="35">
        <v>51</v>
      </c>
      <c r="AC171" s="204" t="s">
        <v>5830</v>
      </c>
      <c r="AD171" s="204" t="s">
        <v>5830</v>
      </c>
      <c r="AE171" s="144" t="s">
        <v>6273</v>
      </c>
      <c r="AF171" s="23">
        <f>INDEX('[2]Cross-Section Database'!$C$2:$V$2928,MATCH(AE171,'[2]Cross-Section Database'!$B$2:$B$2928,0),3)</f>
        <v>300</v>
      </c>
      <c r="AG171" s="23">
        <f>INDEX('[2]Cross-Section Database'!$C$2:$V$2928,MATCH(AE171,'[2]Cross-Section Database'!$B$2:$B$2928,0),4)</f>
        <v>150</v>
      </c>
      <c r="AH171" s="23">
        <f>INDEX('[2]Cross-Section Database'!$C$2:$V$2928,MATCH(AE171,'[2]Cross-Section Database'!$B$2:$B$2928,0),6)</f>
        <v>10.7</v>
      </c>
      <c r="AI171" s="23">
        <f>INDEX('[2]Cross-Section Database'!$C$2:$V$2928,MATCH(AE171,'[2]Cross-Section Database'!$B$2:$B$2928,0),5)</f>
        <v>7.1</v>
      </c>
      <c r="AJ171" s="23">
        <v>900</v>
      </c>
      <c r="AK171" s="23">
        <f>INDEX('[2]Cross-Section Database'!$C$2:$V$3928,MATCH(AE171,'[2]Cross-Section Database'!$B$2:$B$3928,0),11)</f>
        <v>83560000</v>
      </c>
      <c r="AL171" s="25">
        <f>INDEX('[2]Cross-Section Database'!$C$2:$V$3928,MATCH(AE171,'[2]Cross-Section Database'!$B$2:$B$3928,0),12)</f>
        <v>628000</v>
      </c>
      <c r="AM171" s="23">
        <v>12</v>
      </c>
      <c r="AN171" s="23">
        <v>170</v>
      </c>
      <c r="AO171" s="23">
        <v>300</v>
      </c>
      <c r="AP171" s="23">
        <f>(AO171-AF171)-AQ171</f>
        <v>0</v>
      </c>
      <c r="AQ171" s="23">
        <f t="shared" si="54"/>
        <v>0</v>
      </c>
      <c r="AR171" s="144" t="s">
        <v>5845</v>
      </c>
      <c r="AS171" s="165" t="s">
        <v>4530</v>
      </c>
      <c r="AT171" s="23">
        <f>0.4*DC171*AV171/1000</f>
        <v>40.192</v>
      </c>
      <c r="AU171" s="165">
        <v>16</v>
      </c>
      <c r="AV171" s="165">
        <f>IF(AU171=24,353,IF(AU171=22,303,IF(AU171=20,245,IF(AU171=16,157,0))))</f>
        <v>157</v>
      </c>
      <c r="AW171" s="23">
        <v>60</v>
      </c>
      <c r="AX171" s="23">
        <v>60</v>
      </c>
      <c r="AY171" s="23">
        <v>60</v>
      </c>
      <c r="AZ171" s="23">
        <v>105</v>
      </c>
      <c r="BA171" s="21">
        <f t="shared" ref="BA171" si="55">AO171-AW171-AX171-2*AY171</f>
        <v>60</v>
      </c>
      <c r="BB171" s="19" t="s">
        <v>4388</v>
      </c>
      <c r="BC171" s="165" t="s">
        <v>4497</v>
      </c>
      <c r="BD171" s="165" t="s">
        <v>4497</v>
      </c>
      <c r="BE171" s="165">
        <v>4</v>
      </c>
      <c r="BF171" s="165">
        <v>8</v>
      </c>
      <c r="BG171" s="203" t="s">
        <v>5830</v>
      </c>
      <c r="BH171" s="204" t="s">
        <v>5830</v>
      </c>
      <c r="BI171" s="204" t="s">
        <v>5830</v>
      </c>
      <c r="BJ171" s="204" t="s">
        <v>5830</v>
      </c>
      <c r="BK171" s="204" t="s">
        <v>5830</v>
      </c>
      <c r="BL171" s="204" t="s">
        <v>5830</v>
      </c>
      <c r="BM171" s="204" t="s">
        <v>5830</v>
      </c>
      <c r="BN171" s="204" t="s">
        <v>5830</v>
      </c>
      <c r="BO171" s="203" t="s">
        <v>5830</v>
      </c>
      <c r="BP171" s="204" t="s">
        <v>5830</v>
      </c>
      <c r="BQ171" s="204" t="s">
        <v>5830</v>
      </c>
      <c r="BR171" s="204" t="s">
        <v>5830</v>
      </c>
      <c r="BS171" s="204" t="s">
        <v>5830</v>
      </c>
      <c r="BT171" s="204" t="s">
        <v>5830</v>
      </c>
      <c r="BU171" s="219" t="s">
        <v>5830</v>
      </c>
      <c r="BV171" s="204" t="s">
        <v>5830</v>
      </c>
      <c r="BW171" s="204" t="s">
        <v>5830</v>
      </c>
      <c r="BX171" s="204" t="s">
        <v>5830</v>
      </c>
      <c r="BY171" s="204" t="s">
        <v>5830</v>
      </c>
      <c r="BZ171" s="204" t="s">
        <v>5830</v>
      </c>
      <c r="CA171" s="219" t="s">
        <v>5830</v>
      </c>
      <c r="CB171" s="165" t="s">
        <v>6274</v>
      </c>
      <c r="CC171" s="165">
        <v>225</v>
      </c>
      <c r="CD171" s="35">
        <f>CC171*1.3</f>
        <v>292.5</v>
      </c>
      <c r="CE171" s="165">
        <v>360</v>
      </c>
      <c r="CF171" s="35">
        <f>CE171*1.2</f>
        <v>432</v>
      </c>
      <c r="CG171" s="70">
        <v>200000</v>
      </c>
      <c r="CH171" s="144" t="s">
        <v>6274</v>
      </c>
      <c r="CI171" s="165">
        <v>225</v>
      </c>
      <c r="CJ171" s="35">
        <f>CI171*1.3</f>
        <v>292.5</v>
      </c>
      <c r="CK171" s="87">
        <v>360</v>
      </c>
      <c r="CL171" s="35">
        <f>CK171*1.2</f>
        <v>432</v>
      </c>
      <c r="CM171" s="70">
        <v>200000</v>
      </c>
      <c r="CN171" s="34" t="s">
        <v>4480</v>
      </c>
      <c r="CO171" s="87">
        <v>225</v>
      </c>
      <c r="CP171" s="165">
        <v>309</v>
      </c>
      <c r="CQ171" s="87">
        <v>360</v>
      </c>
      <c r="CR171" s="165">
        <v>408</v>
      </c>
      <c r="CS171" s="77">
        <v>200000</v>
      </c>
      <c r="CT171" s="211" t="s">
        <v>5830</v>
      </c>
      <c r="CU171" s="212" t="s">
        <v>5830</v>
      </c>
      <c r="CV171" s="212" t="s">
        <v>5830</v>
      </c>
      <c r="CW171" s="213" t="s">
        <v>5830</v>
      </c>
      <c r="CX171" s="211" t="s">
        <v>5830</v>
      </c>
      <c r="CY171" s="212" t="s">
        <v>5830</v>
      </c>
      <c r="CZ171" s="213" t="s">
        <v>5830</v>
      </c>
      <c r="DA171" s="284" t="s">
        <v>5830</v>
      </c>
      <c r="DB171" s="165">
        <v>8.8000000000000007</v>
      </c>
      <c r="DC171" s="165">
        <v>640</v>
      </c>
      <c r="DD171" s="34">
        <v>730</v>
      </c>
      <c r="DE171" s="165">
        <v>800</v>
      </c>
      <c r="DF171" s="34">
        <v>940</v>
      </c>
      <c r="DG171" s="77">
        <v>200000</v>
      </c>
      <c r="DH171" s="27" t="s">
        <v>15</v>
      </c>
      <c r="DI171" s="165" t="s">
        <v>4464</v>
      </c>
      <c r="DJ171" s="296" t="s">
        <v>4598</v>
      </c>
    </row>
    <row r="172" spans="1:114" ht="15.6" customHeight="1">
      <c r="A172" s="17">
        <v>167</v>
      </c>
      <c r="B172" s="313">
        <v>25</v>
      </c>
      <c r="C172" s="313">
        <v>1996</v>
      </c>
      <c r="D172" s="322" t="s">
        <v>4707</v>
      </c>
      <c r="E172" s="324" t="s">
        <v>4890</v>
      </c>
      <c r="F172" s="313">
        <v>7</v>
      </c>
      <c r="G172" s="309" t="s">
        <v>5951</v>
      </c>
      <c r="H172" s="313" t="s">
        <v>5940</v>
      </c>
      <c r="I172" s="452" t="s">
        <v>4664</v>
      </c>
      <c r="J172" s="303" t="s">
        <v>4383</v>
      </c>
      <c r="K172" s="163" t="s">
        <v>5830</v>
      </c>
      <c r="L172" s="303" t="s">
        <v>4540</v>
      </c>
      <c r="M172" s="163" t="s">
        <v>4735</v>
      </c>
      <c r="N172" s="17" t="s">
        <v>4539</v>
      </c>
      <c r="O172" s="163" t="s">
        <v>4444</v>
      </c>
      <c r="P172" s="163" t="s">
        <v>4444</v>
      </c>
      <c r="Q172" s="163" t="s">
        <v>4444</v>
      </c>
      <c r="R172" s="163" t="s">
        <v>5830</v>
      </c>
      <c r="S172" s="163" t="s">
        <v>4444</v>
      </c>
      <c r="T172" s="163" t="s">
        <v>5830</v>
      </c>
      <c r="U172" s="30" t="s">
        <v>4591</v>
      </c>
      <c r="V172" s="88">
        <v>10</v>
      </c>
      <c r="W172" s="232">
        <v>0</v>
      </c>
      <c r="X172" s="18">
        <v>0</v>
      </c>
      <c r="Y172" s="303" t="s">
        <v>4341</v>
      </c>
      <c r="Z172" s="16">
        <f>INDEX('[2]Cross-Section Database'!$C$2:$V$2928,MATCH(Y172,'[2]Cross-Section Database'!$B$2:$B$2928,0),3)</f>
        <v>203.2</v>
      </c>
      <c r="AA172" s="16">
        <f>INDEX('[2]Cross-Section Database'!$C$2:$V$2928,MATCH(Y172,'[2]Cross-Section Database'!$B$2:$B$2928,0),4)</f>
        <v>203.6</v>
      </c>
      <c r="AB172" s="16">
        <f>INDEX('[2]Cross-Section Database'!$C$2:$V$2928,MATCH(Y172,'[2]Cross-Section Database'!$B$2:$B$2928,0),6)</f>
        <v>11</v>
      </c>
      <c r="AC172" s="16">
        <f>INDEX('[2]Cross-Section Database'!$C$2:$V$2928,MATCH(Y172,'[2]Cross-Section Database'!$B$2:$B$2928,0),5)</f>
        <v>7.2</v>
      </c>
      <c r="AD172" s="16">
        <v>3470</v>
      </c>
      <c r="AE172" s="303" t="s">
        <v>4206</v>
      </c>
      <c r="AF172" s="16">
        <f>INDEX('[2]Cross-Section Database'!$C$2:$V$2928,MATCH(AE172,'[2]Cross-Section Database'!$B$2:$B$2928,0),3)</f>
        <v>257.2</v>
      </c>
      <c r="AG172" s="16">
        <f>INDEX('[2]Cross-Section Database'!$C$2:$V$2928,MATCH(AE172,'[2]Cross-Section Database'!$B$2:$B$2928,0),4)</f>
        <v>101.9</v>
      </c>
      <c r="AH172" s="16">
        <f>INDEX('[2]Cross-Section Database'!$C$2:$V$2928,MATCH(AE172,'[2]Cross-Section Database'!$B$2:$B$2928,0),6)</f>
        <v>8.4</v>
      </c>
      <c r="AI172" s="16">
        <f>INDEX('[2]Cross-Section Database'!$C$2:$V$2928,MATCH(AE172,'[2]Cross-Section Database'!$B$2:$B$2928,0),5)</f>
        <v>6</v>
      </c>
      <c r="AJ172" s="16">
        <v>1473</v>
      </c>
      <c r="AK172" s="16">
        <f>INDEX('[2]Cross-Section Database'!$C$2:$V$3928,MATCH(AE172,'[2]Cross-Section Database'!$B$2:$B$3928,0),11)</f>
        <v>34150000</v>
      </c>
      <c r="AL172" s="26">
        <f>INDEX('[2]Cross-Section Database'!$C$2:$V$3928,MATCH(AE172,'[2]Cross-Section Database'!$B$2:$B$3928,0),12)</f>
        <v>305500</v>
      </c>
      <c r="AM172" s="16">
        <v>10</v>
      </c>
      <c r="AN172" s="16">
        <v>130</v>
      </c>
      <c r="AO172" s="16">
        <v>280</v>
      </c>
      <c r="AP172" s="16">
        <f>(AO172-AF172)/2</f>
        <v>11.400000000000006</v>
      </c>
      <c r="AQ172" s="16">
        <f>(AO172-AF172)/2</f>
        <v>11.400000000000006</v>
      </c>
      <c r="AR172" s="303" t="s">
        <v>5845</v>
      </c>
      <c r="AS172" s="163" t="s">
        <v>4645</v>
      </c>
      <c r="AT172" s="16">
        <v>30.5</v>
      </c>
      <c r="AU172" s="163">
        <v>20</v>
      </c>
      <c r="AV172" s="163">
        <f t="shared" ref="AV172:AV187" si="56">IF(AU172=24,353,IF(AU172=22,303,IF(AU172=20,245,IF(AU172=16,157,0))))</f>
        <v>245</v>
      </c>
      <c r="AW172" s="16">
        <v>62</v>
      </c>
      <c r="AX172" s="16">
        <f t="shared" ref="AX172:AX184" si="57">AW172</f>
        <v>62</v>
      </c>
      <c r="AY172" s="16">
        <v>0</v>
      </c>
      <c r="AZ172" s="16">
        <v>70</v>
      </c>
      <c r="BA172" s="16">
        <f t="shared" ref="BA172:BA181" si="58">AO172-AW172-AX172-AY172</f>
        <v>156</v>
      </c>
      <c r="BB172" s="22" t="s">
        <v>4502</v>
      </c>
      <c r="BC172" s="163" t="s">
        <v>6250</v>
      </c>
      <c r="BD172" s="163" t="s">
        <v>6250</v>
      </c>
      <c r="BE172" s="163">
        <v>2</v>
      </c>
      <c r="BF172" s="163">
        <v>4</v>
      </c>
      <c r="BG172" s="201" t="s">
        <v>5830</v>
      </c>
      <c r="BH172" s="202" t="s">
        <v>5830</v>
      </c>
      <c r="BI172" s="202" t="s">
        <v>5830</v>
      </c>
      <c r="BJ172" s="202" t="s">
        <v>5830</v>
      </c>
      <c r="BK172" s="202" t="s">
        <v>5830</v>
      </c>
      <c r="BL172" s="202" t="s">
        <v>5830</v>
      </c>
      <c r="BM172" s="202" t="s">
        <v>5830</v>
      </c>
      <c r="BN172" s="202" t="s">
        <v>5830</v>
      </c>
      <c r="BO172" s="201" t="s">
        <v>5830</v>
      </c>
      <c r="BP172" s="202" t="s">
        <v>5830</v>
      </c>
      <c r="BQ172" s="202" t="s">
        <v>5830</v>
      </c>
      <c r="BR172" s="202" t="s">
        <v>5830</v>
      </c>
      <c r="BS172" s="202" t="s">
        <v>5830</v>
      </c>
      <c r="BT172" s="202" t="s">
        <v>5830</v>
      </c>
      <c r="BU172" s="220" t="s">
        <v>5830</v>
      </c>
      <c r="BV172" s="202" t="s">
        <v>5830</v>
      </c>
      <c r="BW172" s="202" t="s">
        <v>5830</v>
      </c>
      <c r="BX172" s="202" t="s">
        <v>5830</v>
      </c>
      <c r="BY172" s="202" t="s">
        <v>5830</v>
      </c>
      <c r="BZ172" s="202" t="s">
        <v>5830</v>
      </c>
      <c r="CA172" s="220" t="s">
        <v>5830</v>
      </c>
      <c r="CB172" s="163" t="s">
        <v>5703</v>
      </c>
      <c r="CC172" s="16">
        <v>275</v>
      </c>
      <c r="CD172" s="16">
        <v>343.5</v>
      </c>
      <c r="CE172" s="16">
        <v>410</v>
      </c>
      <c r="CF172" s="16">
        <v>489.5</v>
      </c>
      <c r="CG172" s="81">
        <v>202500</v>
      </c>
      <c r="CH172" s="163" t="s">
        <v>5703</v>
      </c>
      <c r="CI172" s="16">
        <v>275</v>
      </c>
      <c r="CJ172" s="16">
        <v>424</v>
      </c>
      <c r="CK172" s="72">
        <v>410</v>
      </c>
      <c r="CL172" s="16">
        <v>545.5</v>
      </c>
      <c r="CM172" s="81">
        <v>205000</v>
      </c>
      <c r="CN172" s="163" t="s">
        <v>5703</v>
      </c>
      <c r="CO172" s="65">
        <v>275</v>
      </c>
      <c r="CP172" s="163">
        <v>278</v>
      </c>
      <c r="CQ172" s="65">
        <v>410</v>
      </c>
      <c r="CR172" s="163">
        <v>448</v>
      </c>
      <c r="CS172" s="81">
        <v>199000</v>
      </c>
      <c r="CT172" s="205" t="s">
        <v>5830</v>
      </c>
      <c r="CU172" s="206" t="s">
        <v>5830</v>
      </c>
      <c r="CV172" s="206" t="s">
        <v>5830</v>
      </c>
      <c r="CW172" s="207" t="s">
        <v>5830</v>
      </c>
      <c r="CX172" s="205" t="s">
        <v>5830</v>
      </c>
      <c r="CY172" s="206" t="s">
        <v>5830</v>
      </c>
      <c r="CZ172" s="207" t="s">
        <v>5830</v>
      </c>
      <c r="DA172" s="283" t="s">
        <v>5830</v>
      </c>
      <c r="DB172" s="163">
        <v>8.8000000000000007</v>
      </c>
      <c r="DC172" s="163">
        <v>640</v>
      </c>
      <c r="DD172" s="30">
        <v>730</v>
      </c>
      <c r="DE172" s="163">
        <v>800</v>
      </c>
      <c r="DF172" s="32">
        <v>940</v>
      </c>
      <c r="DG172" s="76">
        <v>200000</v>
      </c>
      <c r="DH172" s="43" t="s">
        <v>5870</v>
      </c>
      <c r="DI172" s="163" t="s">
        <v>4464</v>
      </c>
      <c r="DJ172" s="295" t="s">
        <v>4598</v>
      </c>
    </row>
    <row r="173" spans="1:114">
      <c r="A173" s="18">
        <v>168</v>
      </c>
      <c r="B173" s="314"/>
      <c r="C173" s="314"/>
      <c r="D173" s="323"/>
      <c r="E173" s="325"/>
      <c r="F173" s="314"/>
      <c r="G173" s="310"/>
      <c r="H173" s="314"/>
      <c r="I173" s="453" t="s">
        <v>4658</v>
      </c>
      <c r="J173" s="304" t="s">
        <v>4383</v>
      </c>
      <c r="K173" s="164" t="s">
        <v>5830</v>
      </c>
      <c r="L173" s="304" t="s">
        <v>4540</v>
      </c>
      <c r="M173" s="164" t="s">
        <v>4735</v>
      </c>
      <c r="N173" s="18" t="s">
        <v>4539</v>
      </c>
      <c r="O173" s="164" t="s">
        <v>4502</v>
      </c>
      <c r="P173" s="164" t="s">
        <v>4444</v>
      </c>
      <c r="Q173" s="164" t="s">
        <v>4444</v>
      </c>
      <c r="R173" s="164" t="s">
        <v>5830</v>
      </c>
      <c r="S173" s="164" t="s">
        <v>4444</v>
      </c>
      <c r="T173" s="164" t="s">
        <v>5830</v>
      </c>
      <c r="U173" s="32" t="s">
        <v>4591</v>
      </c>
      <c r="V173" s="73">
        <v>10</v>
      </c>
      <c r="W173" s="232">
        <v>0</v>
      </c>
      <c r="X173" s="18">
        <v>0</v>
      </c>
      <c r="Y173" s="304" t="s">
        <v>4341</v>
      </c>
      <c r="Z173" s="21">
        <f>INDEX('[2]Cross-Section Database'!$C$2:$V$2928,MATCH(Y173,'[2]Cross-Section Database'!$B$2:$B$2928,0),3)</f>
        <v>203.2</v>
      </c>
      <c r="AA173" s="21">
        <f>INDEX('[2]Cross-Section Database'!$C$2:$V$2928,MATCH(Y173,'[2]Cross-Section Database'!$B$2:$B$2928,0),4)</f>
        <v>203.6</v>
      </c>
      <c r="AB173" s="21">
        <f>INDEX('[2]Cross-Section Database'!$C$2:$V$2928,MATCH(Y173,'[2]Cross-Section Database'!$B$2:$B$2928,0),6)</f>
        <v>11</v>
      </c>
      <c r="AC173" s="21">
        <f>INDEX('[2]Cross-Section Database'!$C$2:$V$2928,MATCH(Y173,'[2]Cross-Section Database'!$B$2:$B$2928,0),5)</f>
        <v>7.2</v>
      </c>
      <c r="AD173" s="21">
        <v>3470</v>
      </c>
      <c r="AE173" s="304" t="s">
        <v>4206</v>
      </c>
      <c r="AF173" s="21">
        <f>INDEX('[2]Cross-Section Database'!$C$2:$V$2928,MATCH(AE173,'[2]Cross-Section Database'!$B$2:$B$2928,0),3)</f>
        <v>257.2</v>
      </c>
      <c r="AG173" s="21">
        <f>INDEX('[2]Cross-Section Database'!$C$2:$V$2928,MATCH(AE173,'[2]Cross-Section Database'!$B$2:$B$2928,0),4)</f>
        <v>101.9</v>
      </c>
      <c r="AH173" s="21">
        <f>INDEX('[2]Cross-Section Database'!$C$2:$V$2928,MATCH(AE173,'[2]Cross-Section Database'!$B$2:$B$2928,0),6)</f>
        <v>8.4</v>
      </c>
      <c r="AI173" s="21">
        <f>INDEX('[2]Cross-Section Database'!$C$2:$V$2928,MATCH(AE173,'[2]Cross-Section Database'!$B$2:$B$2928,0),5)</f>
        <v>6</v>
      </c>
      <c r="AJ173" s="21">
        <v>1473</v>
      </c>
      <c r="AK173" s="21">
        <f>INDEX('[2]Cross-Section Database'!$C$2:$V$3928,MATCH(AE173,'[2]Cross-Section Database'!$B$2:$B$3928,0),11)</f>
        <v>34150000</v>
      </c>
      <c r="AL173" s="24">
        <f>INDEX('[2]Cross-Section Database'!$C$2:$V$3928,MATCH(AE173,'[2]Cross-Section Database'!$B$2:$B$3928,0),12)</f>
        <v>305500</v>
      </c>
      <c r="AM173" s="21">
        <v>10</v>
      </c>
      <c r="AN173" s="21">
        <v>130</v>
      </c>
      <c r="AO173" s="21">
        <v>280</v>
      </c>
      <c r="AP173" s="21">
        <f t="shared" ref="AP173:AP178" si="59">(AO173-AF173)/2</f>
        <v>11.400000000000006</v>
      </c>
      <c r="AQ173" s="21">
        <f t="shared" si="54"/>
        <v>11.400000000000006</v>
      </c>
      <c r="AR173" s="304" t="s">
        <v>5845</v>
      </c>
      <c r="AS173" s="164" t="s">
        <v>4645</v>
      </c>
      <c r="AT173" s="21">
        <v>30.5</v>
      </c>
      <c r="AU173" s="164">
        <v>20</v>
      </c>
      <c r="AV173" s="164">
        <f t="shared" si="56"/>
        <v>245</v>
      </c>
      <c r="AW173" s="21">
        <v>62</v>
      </c>
      <c r="AX173" s="21">
        <f t="shared" si="57"/>
        <v>62</v>
      </c>
      <c r="AY173" s="21">
        <v>0</v>
      </c>
      <c r="AZ173" s="21">
        <v>70</v>
      </c>
      <c r="BA173" s="21">
        <f t="shared" si="58"/>
        <v>156</v>
      </c>
      <c r="BB173" s="15" t="s">
        <v>4502</v>
      </c>
      <c r="BC173" s="164" t="s">
        <v>6250</v>
      </c>
      <c r="BD173" s="164" t="s">
        <v>6250</v>
      </c>
      <c r="BE173" s="164">
        <v>2</v>
      </c>
      <c r="BF173" s="164">
        <v>4</v>
      </c>
      <c r="BG173" s="304">
        <v>110</v>
      </c>
      <c r="BH173" s="164">
        <v>1000</v>
      </c>
      <c r="BI173" s="164" t="s">
        <v>6233</v>
      </c>
      <c r="BJ173" s="164">
        <v>0.9</v>
      </c>
      <c r="BK173" s="164">
        <v>105</v>
      </c>
      <c r="BL173" s="164">
        <v>1137</v>
      </c>
      <c r="BM173" s="164">
        <v>46</v>
      </c>
      <c r="BN173" s="164" t="s">
        <v>4623</v>
      </c>
      <c r="BO173" s="304" t="s">
        <v>5894</v>
      </c>
      <c r="BP173" s="164">
        <v>14</v>
      </c>
      <c r="BQ173" s="164">
        <v>2</v>
      </c>
      <c r="BR173" s="164">
        <v>19</v>
      </c>
      <c r="BS173" s="164">
        <v>90</v>
      </c>
      <c r="BT173" s="164">
        <v>100</v>
      </c>
      <c r="BU173" s="18">
        <v>225</v>
      </c>
      <c r="BV173" s="164" t="s">
        <v>4657</v>
      </c>
      <c r="BW173" s="164" t="s">
        <v>4656</v>
      </c>
      <c r="BX173" s="21">
        <v>0</v>
      </c>
      <c r="BY173" s="21">
        <f t="shared" ref="BY173:BY177" si="60">4*PI()*12^2/4+4*PI()*10^2/4</f>
        <v>766.54860747590953</v>
      </c>
      <c r="BZ173" s="32">
        <v>50</v>
      </c>
      <c r="CA173" s="122">
        <v>1.2E-2</v>
      </c>
      <c r="CB173" s="164" t="s">
        <v>5703</v>
      </c>
      <c r="CC173" s="21">
        <v>275</v>
      </c>
      <c r="CD173" s="21">
        <v>343.5</v>
      </c>
      <c r="CE173" s="21">
        <v>410</v>
      </c>
      <c r="CF173" s="21">
        <v>489.5</v>
      </c>
      <c r="CG173" s="69">
        <v>202500</v>
      </c>
      <c r="CH173" s="164" t="s">
        <v>5703</v>
      </c>
      <c r="CI173" s="21">
        <v>275</v>
      </c>
      <c r="CJ173" s="21">
        <v>424</v>
      </c>
      <c r="CK173" s="47">
        <v>410</v>
      </c>
      <c r="CL173" s="21">
        <v>545.5</v>
      </c>
      <c r="CM173" s="69">
        <v>205000</v>
      </c>
      <c r="CN173" s="164" t="s">
        <v>5703</v>
      </c>
      <c r="CO173" s="60">
        <v>275</v>
      </c>
      <c r="CP173" s="164">
        <v>278</v>
      </c>
      <c r="CQ173" s="60">
        <v>410</v>
      </c>
      <c r="CR173" s="164">
        <v>448</v>
      </c>
      <c r="CS173" s="69">
        <v>199000</v>
      </c>
      <c r="CT173" s="304" t="s">
        <v>5834</v>
      </c>
      <c r="CU173" s="32">
        <v>37</v>
      </c>
      <c r="CV173" s="33">
        <v>2.9</v>
      </c>
      <c r="CW173" s="67">
        <v>33000</v>
      </c>
      <c r="CX173" s="93">
        <v>479.5</v>
      </c>
      <c r="CY173" s="64">
        <v>748.5</v>
      </c>
      <c r="CZ173" s="69">
        <v>199000</v>
      </c>
      <c r="DA173" s="292">
        <v>280</v>
      </c>
      <c r="DB173" s="164">
        <v>8.8000000000000007</v>
      </c>
      <c r="DC173" s="164">
        <v>640</v>
      </c>
      <c r="DD173" s="32">
        <v>730</v>
      </c>
      <c r="DE173" s="164">
        <v>800</v>
      </c>
      <c r="DF173" s="32">
        <v>940</v>
      </c>
      <c r="DG173" s="61">
        <v>200000</v>
      </c>
      <c r="DH173" s="41" t="s">
        <v>4791</v>
      </c>
      <c r="DI173" s="164" t="s">
        <v>4464</v>
      </c>
      <c r="DJ173" s="295" t="s">
        <v>4598</v>
      </c>
    </row>
    <row r="174" spans="1:114">
      <c r="A174" s="18">
        <v>169</v>
      </c>
      <c r="B174" s="314"/>
      <c r="C174" s="314"/>
      <c r="D174" s="323"/>
      <c r="E174" s="325"/>
      <c r="F174" s="314"/>
      <c r="G174" s="310"/>
      <c r="H174" s="314"/>
      <c r="I174" s="453" t="s">
        <v>4659</v>
      </c>
      <c r="J174" s="304" t="s">
        <v>4383</v>
      </c>
      <c r="K174" s="164" t="s">
        <v>5830</v>
      </c>
      <c r="L174" s="304" t="s">
        <v>4540</v>
      </c>
      <c r="M174" s="164" t="s">
        <v>4735</v>
      </c>
      <c r="N174" s="18" t="s">
        <v>4539</v>
      </c>
      <c r="O174" s="164" t="s">
        <v>4502</v>
      </c>
      <c r="P174" s="164" t="s">
        <v>4444</v>
      </c>
      <c r="Q174" s="164" t="s">
        <v>4444</v>
      </c>
      <c r="R174" s="164" t="s">
        <v>5830</v>
      </c>
      <c r="S174" s="164" t="s">
        <v>4444</v>
      </c>
      <c r="T174" s="164" t="s">
        <v>5830</v>
      </c>
      <c r="U174" s="32" t="s">
        <v>4591</v>
      </c>
      <c r="V174" s="73">
        <v>10</v>
      </c>
      <c r="W174" s="232">
        <v>0</v>
      </c>
      <c r="X174" s="18">
        <v>0</v>
      </c>
      <c r="Y174" s="304" t="s">
        <v>4341</v>
      </c>
      <c r="Z174" s="21">
        <f>INDEX('[2]Cross-Section Database'!$C$2:$V$2928,MATCH(Y174,'[2]Cross-Section Database'!$B$2:$B$2928,0),3)</f>
        <v>203.2</v>
      </c>
      <c r="AA174" s="21">
        <f>INDEX('[2]Cross-Section Database'!$C$2:$V$2928,MATCH(Y174,'[2]Cross-Section Database'!$B$2:$B$2928,0),4)</f>
        <v>203.6</v>
      </c>
      <c r="AB174" s="21">
        <f>INDEX('[2]Cross-Section Database'!$C$2:$V$2928,MATCH(Y174,'[2]Cross-Section Database'!$B$2:$B$2928,0),6)</f>
        <v>11</v>
      </c>
      <c r="AC174" s="21">
        <f>INDEX('[2]Cross-Section Database'!$C$2:$V$2928,MATCH(Y174,'[2]Cross-Section Database'!$B$2:$B$2928,0),5)</f>
        <v>7.2</v>
      </c>
      <c r="AD174" s="21">
        <v>3470</v>
      </c>
      <c r="AE174" s="304" t="s">
        <v>4206</v>
      </c>
      <c r="AF174" s="21">
        <f>INDEX('[2]Cross-Section Database'!$C$2:$V$2928,MATCH(AE174,'[2]Cross-Section Database'!$B$2:$B$2928,0),3)</f>
        <v>257.2</v>
      </c>
      <c r="AG174" s="21">
        <f>INDEX('[2]Cross-Section Database'!$C$2:$V$2928,MATCH(AE174,'[2]Cross-Section Database'!$B$2:$B$2928,0),4)</f>
        <v>101.9</v>
      </c>
      <c r="AH174" s="21">
        <f>INDEX('[2]Cross-Section Database'!$C$2:$V$2928,MATCH(AE174,'[2]Cross-Section Database'!$B$2:$B$2928,0),6)</f>
        <v>8.4</v>
      </c>
      <c r="AI174" s="21">
        <f>INDEX('[2]Cross-Section Database'!$C$2:$V$2928,MATCH(AE174,'[2]Cross-Section Database'!$B$2:$B$2928,0),5)</f>
        <v>6</v>
      </c>
      <c r="AJ174" s="21">
        <v>1473</v>
      </c>
      <c r="AK174" s="21">
        <f>INDEX('[2]Cross-Section Database'!$C$2:$V$3928,MATCH(AE174,'[2]Cross-Section Database'!$B$2:$B$3928,0),11)</f>
        <v>34150000</v>
      </c>
      <c r="AL174" s="24">
        <f>INDEX('[2]Cross-Section Database'!$C$2:$V$3928,MATCH(AE174,'[2]Cross-Section Database'!$B$2:$B$3928,0),12)</f>
        <v>305500</v>
      </c>
      <c r="AM174" s="21">
        <v>10</v>
      </c>
      <c r="AN174" s="21">
        <v>130</v>
      </c>
      <c r="AO174" s="21">
        <v>280</v>
      </c>
      <c r="AP174" s="21">
        <f t="shared" si="59"/>
        <v>11.400000000000006</v>
      </c>
      <c r="AQ174" s="21">
        <f t="shared" si="54"/>
        <v>11.400000000000006</v>
      </c>
      <c r="AR174" s="304" t="s">
        <v>5845</v>
      </c>
      <c r="AS174" s="164" t="s">
        <v>4645</v>
      </c>
      <c r="AT174" s="21">
        <v>30.5</v>
      </c>
      <c r="AU174" s="164">
        <v>20</v>
      </c>
      <c r="AV174" s="164">
        <f t="shared" si="56"/>
        <v>245</v>
      </c>
      <c r="AW174" s="21">
        <v>62</v>
      </c>
      <c r="AX174" s="21">
        <f t="shared" si="57"/>
        <v>62</v>
      </c>
      <c r="AY174" s="21">
        <v>0</v>
      </c>
      <c r="AZ174" s="21">
        <v>70</v>
      </c>
      <c r="BA174" s="21">
        <f t="shared" si="58"/>
        <v>156</v>
      </c>
      <c r="BB174" s="15" t="s">
        <v>4502</v>
      </c>
      <c r="BC174" s="164" t="s">
        <v>6250</v>
      </c>
      <c r="BD174" s="164" t="s">
        <v>6250</v>
      </c>
      <c r="BE174" s="164">
        <v>2</v>
      </c>
      <c r="BF174" s="164">
        <v>4</v>
      </c>
      <c r="BG174" s="304">
        <v>110</v>
      </c>
      <c r="BH174" s="164">
        <v>1000</v>
      </c>
      <c r="BI174" s="164" t="s">
        <v>6233</v>
      </c>
      <c r="BJ174" s="164">
        <v>0.9</v>
      </c>
      <c r="BK174" s="164">
        <v>105</v>
      </c>
      <c r="BL174" s="164">
        <v>1137</v>
      </c>
      <c r="BM174" s="164">
        <v>46</v>
      </c>
      <c r="BN174" s="164" t="s">
        <v>4623</v>
      </c>
      <c r="BO174" s="304" t="s">
        <v>5894</v>
      </c>
      <c r="BP174" s="164">
        <v>14</v>
      </c>
      <c r="BQ174" s="164">
        <v>2</v>
      </c>
      <c r="BR174" s="164">
        <v>19</v>
      </c>
      <c r="BS174" s="164">
        <v>90</v>
      </c>
      <c r="BT174" s="164">
        <v>100</v>
      </c>
      <c r="BU174" s="18">
        <v>225</v>
      </c>
      <c r="BV174" s="164" t="s">
        <v>4657</v>
      </c>
      <c r="BW174" s="164" t="s">
        <v>4656</v>
      </c>
      <c r="BX174" s="21">
        <v>0</v>
      </c>
      <c r="BY174" s="21">
        <f t="shared" si="60"/>
        <v>766.54860747590953</v>
      </c>
      <c r="BZ174" s="32">
        <v>50</v>
      </c>
      <c r="CA174" s="122">
        <v>1.2E-2</v>
      </c>
      <c r="CB174" s="164" t="s">
        <v>5703</v>
      </c>
      <c r="CC174" s="21">
        <v>275</v>
      </c>
      <c r="CD174" s="21">
        <v>343.5</v>
      </c>
      <c r="CE174" s="21">
        <v>410</v>
      </c>
      <c r="CF174" s="21">
        <v>489.5</v>
      </c>
      <c r="CG174" s="69">
        <v>202500</v>
      </c>
      <c r="CH174" s="164" t="s">
        <v>5703</v>
      </c>
      <c r="CI174" s="21">
        <v>275</v>
      </c>
      <c r="CJ174" s="21">
        <v>424</v>
      </c>
      <c r="CK174" s="47">
        <v>410</v>
      </c>
      <c r="CL174" s="21">
        <v>545.5</v>
      </c>
      <c r="CM174" s="69">
        <v>205000</v>
      </c>
      <c r="CN174" s="164" t="s">
        <v>5703</v>
      </c>
      <c r="CO174" s="60">
        <v>275</v>
      </c>
      <c r="CP174" s="164">
        <v>278</v>
      </c>
      <c r="CQ174" s="60">
        <v>410</v>
      </c>
      <c r="CR174" s="164">
        <v>448</v>
      </c>
      <c r="CS174" s="69">
        <v>199000</v>
      </c>
      <c r="CT174" s="304" t="s">
        <v>5834</v>
      </c>
      <c r="CU174" s="32">
        <v>37</v>
      </c>
      <c r="CV174" s="33">
        <v>2.9</v>
      </c>
      <c r="CW174" s="67">
        <v>33000</v>
      </c>
      <c r="CX174" s="93">
        <v>479.5</v>
      </c>
      <c r="CY174" s="64">
        <v>748.5</v>
      </c>
      <c r="CZ174" s="69">
        <v>199000</v>
      </c>
      <c r="DA174" s="292">
        <v>280</v>
      </c>
      <c r="DB174" s="164">
        <v>8.8000000000000007</v>
      </c>
      <c r="DC174" s="164">
        <v>640</v>
      </c>
      <c r="DD174" s="32">
        <v>730</v>
      </c>
      <c r="DE174" s="164">
        <v>800</v>
      </c>
      <c r="DF174" s="32">
        <v>940</v>
      </c>
      <c r="DG174" s="61">
        <v>200000</v>
      </c>
      <c r="DH174" s="41" t="s">
        <v>6114</v>
      </c>
      <c r="DI174" s="164" t="s">
        <v>4464</v>
      </c>
      <c r="DJ174" s="295" t="s">
        <v>4598</v>
      </c>
    </row>
    <row r="175" spans="1:114">
      <c r="A175" s="18">
        <v>170</v>
      </c>
      <c r="B175" s="314"/>
      <c r="C175" s="314"/>
      <c r="D175" s="323"/>
      <c r="E175" s="325"/>
      <c r="F175" s="314"/>
      <c r="G175" s="310"/>
      <c r="H175" s="314"/>
      <c r="I175" s="453" t="s">
        <v>4660</v>
      </c>
      <c r="J175" s="304" t="s">
        <v>4383</v>
      </c>
      <c r="K175" s="164" t="s">
        <v>5830</v>
      </c>
      <c r="L175" s="304" t="s">
        <v>4540</v>
      </c>
      <c r="M175" s="164" t="s">
        <v>4735</v>
      </c>
      <c r="N175" s="18" t="s">
        <v>4539</v>
      </c>
      <c r="O175" s="164" t="s">
        <v>4502</v>
      </c>
      <c r="P175" s="164" t="s">
        <v>4444</v>
      </c>
      <c r="Q175" s="164" t="s">
        <v>4444</v>
      </c>
      <c r="R175" s="164" t="s">
        <v>5830</v>
      </c>
      <c r="S175" s="164" t="s">
        <v>4444</v>
      </c>
      <c r="T175" s="164" t="s">
        <v>5830</v>
      </c>
      <c r="U175" s="32" t="s">
        <v>4591</v>
      </c>
      <c r="V175" s="73">
        <v>10</v>
      </c>
      <c r="W175" s="232">
        <v>0</v>
      </c>
      <c r="X175" s="18">
        <v>0</v>
      </c>
      <c r="Y175" s="304" t="s">
        <v>4341</v>
      </c>
      <c r="Z175" s="21">
        <f>INDEX('[2]Cross-Section Database'!$C$2:$V$2928,MATCH(Y175,'[2]Cross-Section Database'!$B$2:$B$2928,0),3)</f>
        <v>203.2</v>
      </c>
      <c r="AA175" s="21">
        <f>INDEX('[2]Cross-Section Database'!$C$2:$V$2928,MATCH(Y175,'[2]Cross-Section Database'!$B$2:$B$2928,0),4)</f>
        <v>203.6</v>
      </c>
      <c r="AB175" s="21">
        <f>INDEX('[2]Cross-Section Database'!$C$2:$V$2928,MATCH(Y175,'[2]Cross-Section Database'!$B$2:$B$2928,0),6)</f>
        <v>11</v>
      </c>
      <c r="AC175" s="21">
        <f>INDEX('[2]Cross-Section Database'!$C$2:$V$2928,MATCH(Y175,'[2]Cross-Section Database'!$B$2:$B$2928,0),5)</f>
        <v>7.2</v>
      </c>
      <c r="AD175" s="21">
        <v>3470</v>
      </c>
      <c r="AE175" s="304" t="s">
        <v>4206</v>
      </c>
      <c r="AF175" s="21">
        <f>INDEX('[2]Cross-Section Database'!$C$2:$V$2928,MATCH(AE175,'[2]Cross-Section Database'!$B$2:$B$2928,0),3)</f>
        <v>257.2</v>
      </c>
      <c r="AG175" s="21">
        <f>INDEX('[2]Cross-Section Database'!$C$2:$V$2928,MATCH(AE175,'[2]Cross-Section Database'!$B$2:$B$2928,0),4)</f>
        <v>101.9</v>
      </c>
      <c r="AH175" s="21">
        <f>INDEX('[2]Cross-Section Database'!$C$2:$V$2928,MATCH(AE175,'[2]Cross-Section Database'!$B$2:$B$2928,0),6)</f>
        <v>8.4</v>
      </c>
      <c r="AI175" s="21">
        <f>INDEX('[2]Cross-Section Database'!$C$2:$V$2928,MATCH(AE175,'[2]Cross-Section Database'!$B$2:$B$2928,0),5)</f>
        <v>6</v>
      </c>
      <c r="AJ175" s="21">
        <v>1473</v>
      </c>
      <c r="AK175" s="21">
        <f>INDEX('[2]Cross-Section Database'!$C$2:$V$3928,MATCH(AE175,'[2]Cross-Section Database'!$B$2:$B$3928,0),11)</f>
        <v>34150000</v>
      </c>
      <c r="AL175" s="24">
        <f>INDEX('[2]Cross-Section Database'!$C$2:$V$3928,MATCH(AE175,'[2]Cross-Section Database'!$B$2:$B$3928,0),12)</f>
        <v>305500</v>
      </c>
      <c r="AM175" s="21">
        <v>10</v>
      </c>
      <c r="AN175" s="21">
        <v>130</v>
      </c>
      <c r="AO175" s="21">
        <v>280</v>
      </c>
      <c r="AP175" s="21">
        <f t="shared" si="59"/>
        <v>11.400000000000006</v>
      </c>
      <c r="AQ175" s="21">
        <f t="shared" si="54"/>
        <v>11.400000000000006</v>
      </c>
      <c r="AR175" s="304" t="s">
        <v>5845</v>
      </c>
      <c r="AS175" s="164" t="s">
        <v>4645</v>
      </c>
      <c r="AT175" s="21">
        <v>30.5</v>
      </c>
      <c r="AU175" s="164">
        <v>20</v>
      </c>
      <c r="AV175" s="164">
        <f t="shared" si="56"/>
        <v>245</v>
      </c>
      <c r="AW175" s="21">
        <v>62</v>
      </c>
      <c r="AX175" s="21">
        <f t="shared" si="57"/>
        <v>62</v>
      </c>
      <c r="AY175" s="21">
        <v>0</v>
      </c>
      <c r="AZ175" s="21">
        <v>70</v>
      </c>
      <c r="BA175" s="21">
        <f t="shared" si="58"/>
        <v>156</v>
      </c>
      <c r="BB175" s="15" t="s">
        <v>4502</v>
      </c>
      <c r="BC175" s="164" t="s">
        <v>6250</v>
      </c>
      <c r="BD175" s="164" t="s">
        <v>6250</v>
      </c>
      <c r="BE175" s="164">
        <v>2</v>
      </c>
      <c r="BF175" s="164">
        <v>4</v>
      </c>
      <c r="BG175" s="304">
        <v>110</v>
      </c>
      <c r="BH175" s="164">
        <v>1000</v>
      </c>
      <c r="BI175" s="164" t="s">
        <v>6233</v>
      </c>
      <c r="BJ175" s="164">
        <v>0.9</v>
      </c>
      <c r="BK175" s="164">
        <v>105</v>
      </c>
      <c r="BL175" s="164">
        <v>1137</v>
      </c>
      <c r="BM175" s="164">
        <v>46</v>
      </c>
      <c r="BN175" s="164" t="s">
        <v>4623</v>
      </c>
      <c r="BO175" s="304" t="s">
        <v>5894</v>
      </c>
      <c r="BP175" s="164">
        <v>14</v>
      </c>
      <c r="BQ175" s="164">
        <v>2</v>
      </c>
      <c r="BR175" s="164">
        <v>19</v>
      </c>
      <c r="BS175" s="164">
        <v>90</v>
      </c>
      <c r="BT175" s="164">
        <v>100</v>
      </c>
      <c r="BU175" s="18">
        <v>225</v>
      </c>
      <c r="BV175" s="164" t="s">
        <v>4657</v>
      </c>
      <c r="BW175" s="164" t="s">
        <v>4656</v>
      </c>
      <c r="BX175" s="21">
        <v>0</v>
      </c>
      <c r="BY175" s="21">
        <f t="shared" si="60"/>
        <v>766.54860747590953</v>
      </c>
      <c r="BZ175" s="32">
        <v>50</v>
      </c>
      <c r="CA175" s="122">
        <v>1.2E-2</v>
      </c>
      <c r="CB175" s="164" t="s">
        <v>5703</v>
      </c>
      <c r="CC175" s="21">
        <v>275</v>
      </c>
      <c r="CD175" s="21">
        <v>343.5</v>
      </c>
      <c r="CE175" s="21">
        <v>410</v>
      </c>
      <c r="CF175" s="21">
        <v>489.5</v>
      </c>
      <c r="CG175" s="69">
        <v>202500</v>
      </c>
      <c r="CH175" s="164" t="s">
        <v>5703</v>
      </c>
      <c r="CI175" s="21">
        <v>275</v>
      </c>
      <c r="CJ175" s="21">
        <v>424</v>
      </c>
      <c r="CK175" s="47">
        <v>410</v>
      </c>
      <c r="CL175" s="21">
        <v>545.5</v>
      </c>
      <c r="CM175" s="69">
        <v>205000</v>
      </c>
      <c r="CN175" s="164" t="s">
        <v>5703</v>
      </c>
      <c r="CO175" s="60">
        <v>275</v>
      </c>
      <c r="CP175" s="164">
        <v>278</v>
      </c>
      <c r="CQ175" s="60">
        <v>410</v>
      </c>
      <c r="CR175" s="164">
        <v>448</v>
      </c>
      <c r="CS175" s="69">
        <v>199000</v>
      </c>
      <c r="CT175" s="304" t="s">
        <v>5834</v>
      </c>
      <c r="CU175" s="32">
        <v>37</v>
      </c>
      <c r="CV175" s="33">
        <v>2.9</v>
      </c>
      <c r="CW175" s="67">
        <v>33000</v>
      </c>
      <c r="CX175" s="93">
        <v>479.5</v>
      </c>
      <c r="CY175" s="64">
        <v>748.5</v>
      </c>
      <c r="CZ175" s="69">
        <v>199000</v>
      </c>
      <c r="DA175" s="292">
        <v>280</v>
      </c>
      <c r="DB175" s="164">
        <v>8.8000000000000007</v>
      </c>
      <c r="DC175" s="164">
        <v>640</v>
      </c>
      <c r="DD175" s="32">
        <v>730</v>
      </c>
      <c r="DE175" s="164">
        <v>800</v>
      </c>
      <c r="DF175" s="32">
        <v>940</v>
      </c>
      <c r="DG175" s="61">
        <v>200000</v>
      </c>
      <c r="DH175" s="41" t="s">
        <v>4791</v>
      </c>
      <c r="DI175" s="164" t="s">
        <v>4464</v>
      </c>
      <c r="DJ175" s="295" t="s">
        <v>4598</v>
      </c>
    </row>
    <row r="176" spans="1:114">
      <c r="A176" s="18">
        <v>171</v>
      </c>
      <c r="B176" s="314"/>
      <c r="C176" s="314"/>
      <c r="D176" s="323"/>
      <c r="E176" s="325"/>
      <c r="F176" s="314"/>
      <c r="G176" s="310"/>
      <c r="H176" s="314"/>
      <c r="I176" s="453" t="s">
        <v>4661</v>
      </c>
      <c r="J176" s="304" t="s">
        <v>4383</v>
      </c>
      <c r="K176" s="164" t="s">
        <v>5830</v>
      </c>
      <c r="L176" s="304" t="s">
        <v>4540</v>
      </c>
      <c r="M176" s="164" t="s">
        <v>4735</v>
      </c>
      <c r="N176" s="18" t="s">
        <v>4539</v>
      </c>
      <c r="O176" s="164" t="s">
        <v>4502</v>
      </c>
      <c r="P176" s="164" t="s">
        <v>4444</v>
      </c>
      <c r="Q176" s="164" t="s">
        <v>4444</v>
      </c>
      <c r="R176" s="164" t="s">
        <v>5830</v>
      </c>
      <c r="S176" s="164" t="s">
        <v>4444</v>
      </c>
      <c r="T176" s="164" t="s">
        <v>5830</v>
      </c>
      <c r="U176" s="32" t="s">
        <v>4591</v>
      </c>
      <c r="V176" s="73">
        <v>10</v>
      </c>
      <c r="W176" s="232">
        <v>0</v>
      </c>
      <c r="X176" s="18">
        <v>0</v>
      </c>
      <c r="Y176" s="304" t="s">
        <v>4341</v>
      </c>
      <c r="Z176" s="21">
        <f>INDEX('[2]Cross-Section Database'!$C$2:$V$2928,MATCH(Y176,'[2]Cross-Section Database'!$B$2:$B$2928,0),3)</f>
        <v>203.2</v>
      </c>
      <c r="AA176" s="21">
        <f>INDEX('[2]Cross-Section Database'!$C$2:$V$2928,MATCH(Y176,'[2]Cross-Section Database'!$B$2:$B$2928,0),4)</f>
        <v>203.6</v>
      </c>
      <c r="AB176" s="21">
        <f>INDEX('[2]Cross-Section Database'!$C$2:$V$2928,MATCH(Y176,'[2]Cross-Section Database'!$B$2:$B$2928,0),6)</f>
        <v>11</v>
      </c>
      <c r="AC176" s="21">
        <f>INDEX('[2]Cross-Section Database'!$C$2:$V$2928,MATCH(Y176,'[2]Cross-Section Database'!$B$2:$B$2928,0),5)</f>
        <v>7.2</v>
      </c>
      <c r="AD176" s="21">
        <v>3470</v>
      </c>
      <c r="AE176" s="304" t="s">
        <v>4206</v>
      </c>
      <c r="AF176" s="21">
        <f>INDEX('[2]Cross-Section Database'!$C$2:$V$2928,MATCH(AE176,'[2]Cross-Section Database'!$B$2:$B$2928,0),3)</f>
        <v>257.2</v>
      </c>
      <c r="AG176" s="21">
        <f>INDEX('[2]Cross-Section Database'!$C$2:$V$2928,MATCH(AE176,'[2]Cross-Section Database'!$B$2:$B$2928,0),4)</f>
        <v>101.9</v>
      </c>
      <c r="AH176" s="21">
        <f>INDEX('[2]Cross-Section Database'!$C$2:$V$2928,MATCH(AE176,'[2]Cross-Section Database'!$B$2:$B$2928,0),6)</f>
        <v>8.4</v>
      </c>
      <c r="AI176" s="21">
        <f>INDEX('[2]Cross-Section Database'!$C$2:$V$2928,MATCH(AE176,'[2]Cross-Section Database'!$B$2:$B$2928,0),5)</f>
        <v>6</v>
      </c>
      <c r="AJ176" s="21">
        <v>1023</v>
      </c>
      <c r="AK176" s="21">
        <f>INDEX('[2]Cross-Section Database'!$C$2:$V$3928,MATCH(AE176,'[2]Cross-Section Database'!$B$2:$B$3928,0),11)</f>
        <v>34150000</v>
      </c>
      <c r="AL176" s="24">
        <f>INDEX('[2]Cross-Section Database'!$C$2:$V$3928,MATCH(AE176,'[2]Cross-Section Database'!$B$2:$B$3928,0),12)</f>
        <v>305500</v>
      </c>
      <c r="AM176" s="21">
        <v>10</v>
      </c>
      <c r="AN176" s="21">
        <v>130</v>
      </c>
      <c r="AO176" s="21">
        <v>280</v>
      </c>
      <c r="AP176" s="21">
        <f t="shared" si="59"/>
        <v>11.400000000000006</v>
      </c>
      <c r="AQ176" s="21">
        <f t="shared" si="54"/>
        <v>11.400000000000006</v>
      </c>
      <c r="AR176" s="304" t="s">
        <v>5845</v>
      </c>
      <c r="AS176" s="164" t="s">
        <v>4645</v>
      </c>
      <c r="AT176" s="21">
        <v>30.5</v>
      </c>
      <c r="AU176" s="164">
        <v>20</v>
      </c>
      <c r="AV176" s="164">
        <f t="shared" si="56"/>
        <v>245</v>
      </c>
      <c r="AW176" s="21">
        <v>63</v>
      </c>
      <c r="AX176" s="21">
        <f t="shared" si="57"/>
        <v>63</v>
      </c>
      <c r="AY176" s="21">
        <v>0</v>
      </c>
      <c r="AZ176" s="21">
        <v>70</v>
      </c>
      <c r="BA176" s="21">
        <f t="shared" si="58"/>
        <v>154</v>
      </c>
      <c r="BB176" s="15" t="s">
        <v>4502</v>
      </c>
      <c r="BC176" s="164" t="s">
        <v>6250</v>
      </c>
      <c r="BD176" s="164" t="s">
        <v>6250</v>
      </c>
      <c r="BE176" s="164">
        <v>2</v>
      </c>
      <c r="BF176" s="164">
        <v>4</v>
      </c>
      <c r="BG176" s="304">
        <v>110</v>
      </c>
      <c r="BH176" s="164">
        <v>1000</v>
      </c>
      <c r="BI176" s="164" t="s">
        <v>6233</v>
      </c>
      <c r="BJ176" s="164">
        <v>0.9</v>
      </c>
      <c r="BK176" s="164">
        <v>105</v>
      </c>
      <c r="BL176" s="164">
        <v>1137</v>
      </c>
      <c r="BM176" s="164">
        <v>46</v>
      </c>
      <c r="BN176" s="164" t="s">
        <v>4623</v>
      </c>
      <c r="BO176" s="304" t="s">
        <v>5894</v>
      </c>
      <c r="BP176" s="164">
        <v>14</v>
      </c>
      <c r="BQ176" s="164">
        <v>2</v>
      </c>
      <c r="BR176" s="164">
        <v>19</v>
      </c>
      <c r="BS176" s="164">
        <v>90</v>
      </c>
      <c r="BT176" s="164">
        <v>100</v>
      </c>
      <c r="BU176" s="18">
        <v>225</v>
      </c>
      <c r="BV176" s="164" t="s">
        <v>4657</v>
      </c>
      <c r="BW176" s="164" t="s">
        <v>4656</v>
      </c>
      <c r="BX176" s="21">
        <v>0</v>
      </c>
      <c r="BY176" s="21">
        <f t="shared" si="60"/>
        <v>766.54860747590953</v>
      </c>
      <c r="BZ176" s="32">
        <v>50</v>
      </c>
      <c r="CA176" s="122">
        <v>1.2E-2</v>
      </c>
      <c r="CB176" s="164" t="s">
        <v>5703</v>
      </c>
      <c r="CC176" s="21">
        <v>275</v>
      </c>
      <c r="CD176" s="21">
        <v>343.5</v>
      </c>
      <c r="CE176" s="21">
        <v>410</v>
      </c>
      <c r="CF176" s="21">
        <v>489.5</v>
      </c>
      <c r="CG176" s="69">
        <v>202500</v>
      </c>
      <c r="CH176" s="164" t="s">
        <v>5703</v>
      </c>
      <c r="CI176" s="21">
        <v>275</v>
      </c>
      <c r="CJ176" s="21">
        <v>424</v>
      </c>
      <c r="CK176" s="47">
        <v>410</v>
      </c>
      <c r="CL176" s="21">
        <v>545.5</v>
      </c>
      <c r="CM176" s="69">
        <v>205000</v>
      </c>
      <c r="CN176" s="164" t="s">
        <v>5703</v>
      </c>
      <c r="CO176" s="60">
        <v>275</v>
      </c>
      <c r="CP176" s="164">
        <v>278</v>
      </c>
      <c r="CQ176" s="60">
        <v>410</v>
      </c>
      <c r="CR176" s="164">
        <v>448</v>
      </c>
      <c r="CS176" s="69">
        <v>199000</v>
      </c>
      <c r="CT176" s="304" t="s">
        <v>5834</v>
      </c>
      <c r="CU176" s="32">
        <v>37</v>
      </c>
      <c r="CV176" s="33">
        <v>2.9</v>
      </c>
      <c r="CW176" s="67">
        <v>33000</v>
      </c>
      <c r="CX176" s="93">
        <v>479.5</v>
      </c>
      <c r="CY176" s="64">
        <v>748.5</v>
      </c>
      <c r="CZ176" s="69">
        <v>199000</v>
      </c>
      <c r="DA176" s="292">
        <v>280</v>
      </c>
      <c r="DB176" s="164">
        <v>8.8000000000000007</v>
      </c>
      <c r="DC176" s="164">
        <v>640</v>
      </c>
      <c r="DD176" s="32">
        <v>730</v>
      </c>
      <c r="DE176" s="164">
        <v>800</v>
      </c>
      <c r="DF176" s="32">
        <v>940</v>
      </c>
      <c r="DG176" s="61">
        <v>200000</v>
      </c>
      <c r="DH176" s="41" t="s">
        <v>4791</v>
      </c>
      <c r="DI176" s="164" t="s">
        <v>4464</v>
      </c>
      <c r="DJ176" s="295" t="s">
        <v>4598</v>
      </c>
    </row>
    <row r="177" spans="1:114">
      <c r="A177" s="18">
        <v>172</v>
      </c>
      <c r="B177" s="314"/>
      <c r="C177" s="314"/>
      <c r="D177" s="323"/>
      <c r="E177" s="325"/>
      <c r="F177" s="314"/>
      <c r="G177" s="310"/>
      <c r="H177" s="314"/>
      <c r="I177" s="453" t="s">
        <v>4662</v>
      </c>
      <c r="J177" s="304" t="s">
        <v>4383</v>
      </c>
      <c r="K177" s="164" t="s">
        <v>5830</v>
      </c>
      <c r="L177" s="304" t="s">
        <v>4540</v>
      </c>
      <c r="M177" s="164" t="s">
        <v>4735</v>
      </c>
      <c r="N177" s="18" t="s">
        <v>4539</v>
      </c>
      <c r="O177" s="164" t="s">
        <v>4502</v>
      </c>
      <c r="P177" s="164" t="s">
        <v>4444</v>
      </c>
      <c r="Q177" s="164" t="s">
        <v>4444</v>
      </c>
      <c r="R177" s="164" t="s">
        <v>5830</v>
      </c>
      <c r="S177" s="164" t="s">
        <v>4444</v>
      </c>
      <c r="T177" s="164" t="s">
        <v>5830</v>
      </c>
      <c r="U177" s="32" t="s">
        <v>4591</v>
      </c>
      <c r="V177" s="73">
        <v>10</v>
      </c>
      <c r="W177" s="232">
        <v>0</v>
      </c>
      <c r="X177" s="18">
        <v>0</v>
      </c>
      <c r="Y177" s="304" t="s">
        <v>4341</v>
      </c>
      <c r="Z177" s="21">
        <f>INDEX('[2]Cross-Section Database'!$C$2:$V$2928,MATCH(Y177,'[2]Cross-Section Database'!$B$2:$B$2928,0),3)</f>
        <v>203.2</v>
      </c>
      <c r="AA177" s="21">
        <f>INDEX('[2]Cross-Section Database'!$C$2:$V$2928,MATCH(Y177,'[2]Cross-Section Database'!$B$2:$B$2928,0),4)</f>
        <v>203.6</v>
      </c>
      <c r="AB177" s="21">
        <f>INDEX('[2]Cross-Section Database'!$C$2:$V$2928,MATCH(Y177,'[2]Cross-Section Database'!$B$2:$B$2928,0),6)</f>
        <v>11</v>
      </c>
      <c r="AC177" s="21">
        <f>INDEX('[2]Cross-Section Database'!$C$2:$V$2928,MATCH(Y177,'[2]Cross-Section Database'!$B$2:$B$2928,0),5)</f>
        <v>7.2</v>
      </c>
      <c r="AD177" s="21">
        <v>3470</v>
      </c>
      <c r="AE177" s="304" t="s">
        <v>4206</v>
      </c>
      <c r="AF177" s="21">
        <f>INDEX('[2]Cross-Section Database'!$C$2:$V$2928,MATCH(AE177,'[2]Cross-Section Database'!$B$2:$B$2928,0),3)</f>
        <v>257.2</v>
      </c>
      <c r="AG177" s="21">
        <f>INDEX('[2]Cross-Section Database'!$C$2:$V$2928,MATCH(AE177,'[2]Cross-Section Database'!$B$2:$B$2928,0),4)</f>
        <v>101.9</v>
      </c>
      <c r="AH177" s="21">
        <f>INDEX('[2]Cross-Section Database'!$C$2:$V$2928,MATCH(AE177,'[2]Cross-Section Database'!$B$2:$B$2928,0),6)</f>
        <v>8.4</v>
      </c>
      <c r="AI177" s="21">
        <f>INDEX('[2]Cross-Section Database'!$C$2:$V$2928,MATCH(AE177,'[2]Cross-Section Database'!$B$2:$B$2928,0),5)</f>
        <v>6</v>
      </c>
      <c r="AJ177" s="21">
        <v>573</v>
      </c>
      <c r="AK177" s="21">
        <f>INDEX('[2]Cross-Section Database'!$C$2:$V$3928,MATCH(AE177,'[2]Cross-Section Database'!$B$2:$B$3928,0),11)</f>
        <v>34150000</v>
      </c>
      <c r="AL177" s="24">
        <f>INDEX('[2]Cross-Section Database'!$C$2:$V$3928,MATCH(AE177,'[2]Cross-Section Database'!$B$2:$B$3928,0),12)</f>
        <v>305500</v>
      </c>
      <c r="AM177" s="21">
        <v>10</v>
      </c>
      <c r="AN177" s="21">
        <v>130</v>
      </c>
      <c r="AO177" s="21">
        <v>280</v>
      </c>
      <c r="AP177" s="21">
        <f t="shared" si="59"/>
        <v>11.400000000000006</v>
      </c>
      <c r="AQ177" s="21">
        <f t="shared" si="54"/>
        <v>11.400000000000006</v>
      </c>
      <c r="AR177" s="304" t="s">
        <v>5845</v>
      </c>
      <c r="AS177" s="164" t="s">
        <v>4645</v>
      </c>
      <c r="AT177" s="21">
        <v>30.5</v>
      </c>
      <c r="AU177" s="164">
        <v>20</v>
      </c>
      <c r="AV177" s="164">
        <f t="shared" si="56"/>
        <v>245</v>
      </c>
      <c r="AW177" s="21">
        <v>63</v>
      </c>
      <c r="AX177" s="21">
        <f t="shared" si="57"/>
        <v>63</v>
      </c>
      <c r="AY177" s="21">
        <v>0</v>
      </c>
      <c r="AZ177" s="21">
        <v>70</v>
      </c>
      <c r="BA177" s="21">
        <f t="shared" si="58"/>
        <v>154</v>
      </c>
      <c r="BB177" s="15" t="s">
        <v>4502</v>
      </c>
      <c r="BC177" s="164" t="s">
        <v>6250</v>
      </c>
      <c r="BD177" s="164" t="s">
        <v>6250</v>
      </c>
      <c r="BE177" s="164">
        <v>2</v>
      </c>
      <c r="BF177" s="164">
        <v>4</v>
      </c>
      <c r="BG177" s="304">
        <v>110</v>
      </c>
      <c r="BH177" s="164">
        <v>1000</v>
      </c>
      <c r="BI177" s="164" t="s">
        <v>6233</v>
      </c>
      <c r="BJ177" s="164">
        <v>0.9</v>
      </c>
      <c r="BK177" s="164">
        <v>105</v>
      </c>
      <c r="BL177" s="164">
        <v>1137</v>
      </c>
      <c r="BM177" s="164">
        <v>46</v>
      </c>
      <c r="BN177" s="164" t="s">
        <v>4623</v>
      </c>
      <c r="BO177" s="304" t="s">
        <v>5894</v>
      </c>
      <c r="BP177" s="164">
        <v>14</v>
      </c>
      <c r="BQ177" s="164">
        <v>2</v>
      </c>
      <c r="BR177" s="164">
        <v>19</v>
      </c>
      <c r="BS177" s="164">
        <v>90</v>
      </c>
      <c r="BT177" s="164">
        <v>100</v>
      </c>
      <c r="BU177" s="18">
        <v>225</v>
      </c>
      <c r="BV177" s="164" t="s">
        <v>4657</v>
      </c>
      <c r="BW177" s="164" t="s">
        <v>4656</v>
      </c>
      <c r="BX177" s="21">
        <v>0</v>
      </c>
      <c r="BY177" s="21">
        <f t="shared" si="60"/>
        <v>766.54860747590953</v>
      </c>
      <c r="BZ177" s="32">
        <v>50</v>
      </c>
      <c r="CA177" s="122">
        <v>1.2E-2</v>
      </c>
      <c r="CB177" s="164" t="s">
        <v>5703</v>
      </c>
      <c r="CC177" s="21">
        <v>275</v>
      </c>
      <c r="CD177" s="21">
        <v>343.5</v>
      </c>
      <c r="CE177" s="21">
        <v>410</v>
      </c>
      <c r="CF177" s="21">
        <v>489.5</v>
      </c>
      <c r="CG177" s="69">
        <v>202500</v>
      </c>
      <c r="CH177" s="164" t="s">
        <v>5703</v>
      </c>
      <c r="CI177" s="21">
        <v>275</v>
      </c>
      <c r="CJ177" s="21">
        <v>424</v>
      </c>
      <c r="CK177" s="47">
        <v>410</v>
      </c>
      <c r="CL177" s="21">
        <v>545.5</v>
      </c>
      <c r="CM177" s="69">
        <v>205000</v>
      </c>
      <c r="CN177" s="164" t="s">
        <v>5703</v>
      </c>
      <c r="CO177" s="60">
        <v>275</v>
      </c>
      <c r="CP177" s="164">
        <v>278</v>
      </c>
      <c r="CQ177" s="60">
        <v>410</v>
      </c>
      <c r="CR177" s="164">
        <v>448</v>
      </c>
      <c r="CS177" s="69">
        <v>199000</v>
      </c>
      <c r="CT177" s="304" t="s">
        <v>5834</v>
      </c>
      <c r="CU177" s="32">
        <v>37</v>
      </c>
      <c r="CV177" s="33">
        <v>2.9</v>
      </c>
      <c r="CW177" s="67">
        <v>33000</v>
      </c>
      <c r="CX177" s="93">
        <v>479.5</v>
      </c>
      <c r="CY177" s="64">
        <v>748.5</v>
      </c>
      <c r="CZ177" s="69">
        <v>199000</v>
      </c>
      <c r="DA177" s="292">
        <v>280</v>
      </c>
      <c r="DB177" s="164">
        <v>8.8000000000000007</v>
      </c>
      <c r="DC177" s="164">
        <v>640</v>
      </c>
      <c r="DD177" s="32">
        <v>730</v>
      </c>
      <c r="DE177" s="164">
        <v>800</v>
      </c>
      <c r="DF177" s="32">
        <v>940</v>
      </c>
      <c r="DG177" s="61">
        <v>200000</v>
      </c>
      <c r="DH177" s="41" t="s">
        <v>6106</v>
      </c>
      <c r="DI177" s="164" t="s">
        <v>4464</v>
      </c>
      <c r="DJ177" s="295" t="s">
        <v>4598</v>
      </c>
    </row>
    <row r="178" spans="1:114" ht="16.2" thickBot="1">
      <c r="A178" s="14">
        <v>173</v>
      </c>
      <c r="B178" s="315"/>
      <c r="C178" s="315"/>
      <c r="D178" s="343"/>
      <c r="E178" s="344"/>
      <c r="F178" s="315"/>
      <c r="G178" s="342"/>
      <c r="H178" s="315"/>
      <c r="I178" s="247" t="s">
        <v>4663</v>
      </c>
      <c r="J178" s="144" t="s">
        <v>4383</v>
      </c>
      <c r="K178" s="165" t="s">
        <v>5830</v>
      </c>
      <c r="L178" s="144" t="s">
        <v>4540</v>
      </c>
      <c r="M178" s="165" t="s">
        <v>4735</v>
      </c>
      <c r="N178" s="14" t="s">
        <v>4539</v>
      </c>
      <c r="O178" s="165" t="s">
        <v>4502</v>
      </c>
      <c r="P178" s="165" t="s">
        <v>4444</v>
      </c>
      <c r="Q178" s="165" t="s">
        <v>4444</v>
      </c>
      <c r="R178" s="165" t="s">
        <v>5830</v>
      </c>
      <c r="S178" s="165" t="s">
        <v>4444</v>
      </c>
      <c r="T178" s="165" t="s">
        <v>5830</v>
      </c>
      <c r="U178" s="34" t="s">
        <v>4591</v>
      </c>
      <c r="V178" s="119">
        <v>10</v>
      </c>
      <c r="W178" s="232">
        <v>0</v>
      </c>
      <c r="X178" s="18">
        <v>0</v>
      </c>
      <c r="Y178" s="144" t="s">
        <v>4341</v>
      </c>
      <c r="Z178" s="23">
        <f>INDEX('[2]Cross-Section Database'!$C$2:$V$2928,MATCH(Y178,'[2]Cross-Section Database'!$B$2:$B$2928,0),3)</f>
        <v>203.2</v>
      </c>
      <c r="AA178" s="23">
        <f>INDEX('[2]Cross-Section Database'!$C$2:$V$2928,MATCH(Y178,'[2]Cross-Section Database'!$B$2:$B$2928,0),4)</f>
        <v>203.6</v>
      </c>
      <c r="AB178" s="23">
        <f>INDEX('[2]Cross-Section Database'!$C$2:$V$2928,MATCH(Y178,'[2]Cross-Section Database'!$B$2:$B$2928,0),6)</f>
        <v>11</v>
      </c>
      <c r="AC178" s="23">
        <f>INDEX('[2]Cross-Section Database'!$C$2:$V$2928,MATCH(Y178,'[2]Cross-Section Database'!$B$2:$B$2928,0),5)</f>
        <v>7.2</v>
      </c>
      <c r="AD178" s="23">
        <v>3470</v>
      </c>
      <c r="AE178" s="144" t="s">
        <v>4206</v>
      </c>
      <c r="AF178" s="23">
        <f>INDEX('[2]Cross-Section Database'!$C$2:$V$2928,MATCH(AE178,'[2]Cross-Section Database'!$B$2:$B$2928,0),3)</f>
        <v>257.2</v>
      </c>
      <c r="AG178" s="23">
        <f>INDEX('[2]Cross-Section Database'!$C$2:$V$2928,MATCH(AE178,'[2]Cross-Section Database'!$B$2:$B$2928,0),4)</f>
        <v>101.9</v>
      </c>
      <c r="AH178" s="23">
        <f>INDEX('[2]Cross-Section Database'!$C$2:$V$2928,MATCH(AE178,'[2]Cross-Section Database'!$B$2:$B$2928,0),6)</f>
        <v>8.4</v>
      </c>
      <c r="AI178" s="23">
        <f>INDEX('[2]Cross-Section Database'!$C$2:$V$2928,MATCH(AE178,'[2]Cross-Section Database'!$B$2:$B$2928,0),5)</f>
        <v>6</v>
      </c>
      <c r="AJ178" s="23">
        <v>1473</v>
      </c>
      <c r="AK178" s="23">
        <f>INDEX('[2]Cross-Section Database'!$C$2:$V$3928,MATCH(AE178,'[2]Cross-Section Database'!$B$2:$B$3928,0),11)</f>
        <v>34150000</v>
      </c>
      <c r="AL178" s="25">
        <f>INDEX('[2]Cross-Section Database'!$C$2:$V$3928,MATCH(AE178,'[2]Cross-Section Database'!$B$2:$B$3928,0),12)</f>
        <v>305500</v>
      </c>
      <c r="AM178" s="23">
        <v>10</v>
      </c>
      <c r="AN178" s="23">
        <v>130</v>
      </c>
      <c r="AO178" s="23">
        <v>280</v>
      </c>
      <c r="AP178" s="23">
        <f t="shared" si="59"/>
        <v>11.400000000000006</v>
      </c>
      <c r="AQ178" s="23">
        <f t="shared" si="54"/>
        <v>11.400000000000006</v>
      </c>
      <c r="AR178" s="144" t="s">
        <v>5845</v>
      </c>
      <c r="AS178" s="165" t="s">
        <v>4645</v>
      </c>
      <c r="AT178" s="23">
        <v>30.5</v>
      </c>
      <c r="AU178" s="165">
        <v>20</v>
      </c>
      <c r="AV178" s="165">
        <f t="shared" si="56"/>
        <v>245</v>
      </c>
      <c r="AW178" s="23">
        <v>63</v>
      </c>
      <c r="AX178" s="23">
        <f t="shared" si="57"/>
        <v>63</v>
      </c>
      <c r="AY178" s="23">
        <v>0</v>
      </c>
      <c r="AZ178" s="23">
        <v>70</v>
      </c>
      <c r="BA178" s="23">
        <f t="shared" si="58"/>
        <v>154</v>
      </c>
      <c r="BB178" s="19" t="s">
        <v>4502</v>
      </c>
      <c r="BC178" s="165" t="s">
        <v>6250</v>
      </c>
      <c r="BD178" s="165" t="s">
        <v>6250</v>
      </c>
      <c r="BE178" s="165">
        <v>2</v>
      </c>
      <c r="BF178" s="165">
        <v>4</v>
      </c>
      <c r="BG178" s="144">
        <v>110</v>
      </c>
      <c r="BH178" s="165">
        <v>1000</v>
      </c>
      <c r="BI178" s="165" t="s">
        <v>6233</v>
      </c>
      <c r="BJ178" s="165">
        <v>0.9</v>
      </c>
      <c r="BK178" s="165">
        <v>105</v>
      </c>
      <c r="BL178" s="165">
        <v>1137</v>
      </c>
      <c r="BM178" s="165">
        <v>46</v>
      </c>
      <c r="BN178" s="165" t="s">
        <v>4623</v>
      </c>
      <c r="BO178" s="144" t="s">
        <v>5894</v>
      </c>
      <c r="BP178" s="165">
        <v>14</v>
      </c>
      <c r="BQ178" s="165">
        <v>2</v>
      </c>
      <c r="BR178" s="165">
        <v>19</v>
      </c>
      <c r="BS178" s="165">
        <v>90</v>
      </c>
      <c r="BT178" s="165">
        <v>100</v>
      </c>
      <c r="BU178" s="14">
        <v>225</v>
      </c>
      <c r="BV178" s="165" t="s">
        <v>4657</v>
      </c>
      <c r="BW178" s="165" t="s">
        <v>4656</v>
      </c>
      <c r="BX178" s="23">
        <v>0</v>
      </c>
      <c r="BY178" s="23">
        <f>4*PI()*12^2/4+4*PI()*10^2/4</f>
        <v>766.54860747590953</v>
      </c>
      <c r="BZ178" s="34">
        <v>50</v>
      </c>
      <c r="CA178" s="123">
        <v>1.2E-2</v>
      </c>
      <c r="CB178" s="165" t="s">
        <v>5703</v>
      </c>
      <c r="CC178" s="23">
        <v>275</v>
      </c>
      <c r="CD178" s="23">
        <v>343.5</v>
      </c>
      <c r="CE178" s="23">
        <v>410</v>
      </c>
      <c r="CF178" s="23">
        <v>489.5</v>
      </c>
      <c r="CG178" s="69">
        <v>202500</v>
      </c>
      <c r="CH178" s="165" t="s">
        <v>5703</v>
      </c>
      <c r="CI178" s="23">
        <v>275</v>
      </c>
      <c r="CJ178" s="23">
        <v>424</v>
      </c>
      <c r="CK178" s="85">
        <v>410</v>
      </c>
      <c r="CL178" s="23">
        <v>545.5</v>
      </c>
      <c r="CM178" s="69">
        <v>205000</v>
      </c>
      <c r="CN178" s="165" t="s">
        <v>5703</v>
      </c>
      <c r="CO178" s="87">
        <v>275</v>
      </c>
      <c r="CP178" s="165">
        <v>278</v>
      </c>
      <c r="CQ178" s="87">
        <v>410</v>
      </c>
      <c r="CR178" s="165">
        <v>448</v>
      </c>
      <c r="CS178" s="69">
        <v>199000</v>
      </c>
      <c r="CT178" s="144" t="s">
        <v>5834</v>
      </c>
      <c r="CU178" s="34">
        <v>37</v>
      </c>
      <c r="CV178" s="34">
        <v>3</v>
      </c>
      <c r="CW178" s="67">
        <v>33000</v>
      </c>
      <c r="CX178" s="94">
        <v>479.5</v>
      </c>
      <c r="CY178" s="84">
        <v>748.5</v>
      </c>
      <c r="CZ178" s="83">
        <v>199000</v>
      </c>
      <c r="DA178" s="293">
        <v>280</v>
      </c>
      <c r="DB178" s="165">
        <v>8.8000000000000007</v>
      </c>
      <c r="DC178" s="165">
        <v>640</v>
      </c>
      <c r="DD178" s="34">
        <v>730</v>
      </c>
      <c r="DE178" s="165">
        <v>800</v>
      </c>
      <c r="DF178" s="32">
        <v>940</v>
      </c>
      <c r="DG178" s="77">
        <v>200000</v>
      </c>
      <c r="DH178" s="42" t="s">
        <v>6114</v>
      </c>
      <c r="DI178" s="165" t="s">
        <v>4464</v>
      </c>
      <c r="DJ178" s="295" t="s">
        <v>4598</v>
      </c>
    </row>
    <row r="179" spans="1:114" ht="15.6" customHeight="1">
      <c r="A179" s="17">
        <v>174</v>
      </c>
      <c r="B179" s="313">
        <v>26</v>
      </c>
      <c r="C179" s="313">
        <v>1996</v>
      </c>
      <c r="D179" s="324" t="s">
        <v>6034</v>
      </c>
      <c r="E179" s="324" t="s">
        <v>4889</v>
      </c>
      <c r="F179" s="313">
        <v>6</v>
      </c>
      <c r="G179" s="311" t="s">
        <v>5952</v>
      </c>
      <c r="H179" s="311" t="s">
        <v>5938</v>
      </c>
      <c r="I179" s="452" t="s">
        <v>6275</v>
      </c>
      <c r="J179" s="303" t="s">
        <v>6269</v>
      </c>
      <c r="K179" s="163" t="s">
        <v>5830</v>
      </c>
      <c r="L179" s="303" t="s">
        <v>4540</v>
      </c>
      <c r="M179" s="163" t="s">
        <v>4734</v>
      </c>
      <c r="N179" s="17" t="s">
        <v>4539</v>
      </c>
      <c r="O179" s="163" t="s">
        <v>4388</v>
      </c>
      <c r="P179" s="163" t="s">
        <v>4444</v>
      </c>
      <c r="Q179" s="163" t="s">
        <v>4388</v>
      </c>
      <c r="R179" s="163" t="s">
        <v>5830</v>
      </c>
      <c r="S179" s="163" t="s">
        <v>4444</v>
      </c>
      <c r="T179" s="163" t="s">
        <v>5830</v>
      </c>
      <c r="U179" s="163" t="s">
        <v>4591</v>
      </c>
      <c r="V179" s="17">
        <v>10</v>
      </c>
      <c r="W179" s="233">
        <v>0</v>
      </c>
      <c r="X179" s="17">
        <v>0</v>
      </c>
      <c r="Y179" s="303" t="s">
        <v>4384</v>
      </c>
      <c r="Z179" s="16">
        <f>INDEX('[2]Cross-Section Database'!$C$2:$V$2928,MATCH(Y179,'[2]Cross-Section Database'!$B$2:$B$2928,0),3)</f>
        <v>260.3</v>
      </c>
      <c r="AA179" s="16">
        <f>INDEX('[2]Cross-Section Database'!$C$2:$V$2928,MATCH(Y179,'[2]Cross-Section Database'!$B$2:$B$2928,0),4)</f>
        <v>256.3</v>
      </c>
      <c r="AB179" s="16">
        <f>INDEX('[2]Cross-Section Database'!$C$2:$V$2928,MATCH(Y179,'[2]Cross-Section Database'!$B$2:$B$2928,0),6)</f>
        <v>17.3</v>
      </c>
      <c r="AC179" s="16">
        <f>INDEX('[2]Cross-Section Database'!$C$2:$V$2928,MATCH(Y179,'[2]Cross-Section Database'!$B$2:$B$2928,0),5)</f>
        <v>10.3</v>
      </c>
      <c r="AD179" s="16">
        <v>1200</v>
      </c>
      <c r="AE179" s="303" t="s">
        <v>4386</v>
      </c>
      <c r="AF179" s="16">
        <f>INDEX('[2]Cross-Section Database'!$C$2:$V$2928,MATCH(AE179,'[2]Cross-Section Database'!$B$2:$B$2928,0),3)</f>
        <v>457</v>
      </c>
      <c r="AG179" s="16">
        <f>INDEX('[2]Cross-Section Database'!$C$2:$V$2928,MATCH(AE179,'[2]Cross-Section Database'!$B$2:$B$2928,0),4)</f>
        <v>190.4</v>
      </c>
      <c r="AH179" s="16">
        <f>INDEX('[2]Cross-Section Database'!$C$2:$V$2928,MATCH(AE179,'[2]Cross-Section Database'!$B$2:$B$2928,0),6)</f>
        <v>14.5</v>
      </c>
      <c r="AI179" s="16">
        <f>INDEX('[2]Cross-Section Database'!$C$2:$V$2928,MATCH(AE179,'[2]Cross-Section Database'!$B$2:$B$2928,0),5)</f>
        <v>9</v>
      </c>
      <c r="AJ179" s="16">
        <v>1200</v>
      </c>
      <c r="AK179" s="16">
        <f>INDEX('[2]Cross-Section Database'!$C$2:$V$3928,MATCH(AE179,'[2]Cross-Section Database'!$B$2:$B$3928,0),11)</f>
        <v>333200000</v>
      </c>
      <c r="AL179" s="26">
        <f>INDEX('[2]Cross-Section Database'!$C$2:$V$3928,MATCH(AE179,'[2]Cross-Section Database'!$B$2:$B$3928,0),12)</f>
        <v>1653000</v>
      </c>
      <c r="AM179" s="16">
        <v>12</v>
      </c>
      <c r="AN179" s="16">
        <v>200</v>
      </c>
      <c r="AO179" s="16">
        <v>510</v>
      </c>
      <c r="AP179" s="16">
        <f t="shared" ref="AP179:AP184" si="61">AQ179</f>
        <v>26.5</v>
      </c>
      <c r="AQ179" s="16">
        <f t="shared" si="54"/>
        <v>26.5</v>
      </c>
      <c r="AR179" s="303" t="s">
        <v>5845</v>
      </c>
      <c r="AS179" s="163" t="s">
        <v>4531</v>
      </c>
      <c r="AT179" s="163" t="s">
        <v>6174</v>
      </c>
      <c r="AU179" s="163">
        <v>20</v>
      </c>
      <c r="AV179" s="163">
        <f t="shared" si="56"/>
        <v>245</v>
      </c>
      <c r="AW179" s="16">
        <v>87</v>
      </c>
      <c r="AX179" s="16">
        <f t="shared" si="57"/>
        <v>87</v>
      </c>
      <c r="AY179" s="16">
        <v>0</v>
      </c>
      <c r="AZ179" s="16">
        <v>90</v>
      </c>
      <c r="BA179" s="16">
        <f t="shared" si="58"/>
        <v>336</v>
      </c>
      <c r="BB179" s="22" t="s">
        <v>6262</v>
      </c>
      <c r="BC179" s="163" t="s">
        <v>6250</v>
      </c>
      <c r="BD179" s="163" t="s">
        <v>6250</v>
      </c>
      <c r="BE179" s="163">
        <v>2</v>
      </c>
      <c r="BF179" s="163">
        <v>4</v>
      </c>
      <c r="BG179" s="201" t="s">
        <v>5830</v>
      </c>
      <c r="BH179" s="202" t="s">
        <v>5830</v>
      </c>
      <c r="BI179" s="202" t="s">
        <v>5830</v>
      </c>
      <c r="BJ179" s="202" t="s">
        <v>5830</v>
      </c>
      <c r="BK179" s="202" t="s">
        <v>5830</v>
      </c>
      <c r="BL179" s="202" t="s">
        <v>5830</v>
      </c>
      <c r="BM179" s="202" t="s">
        <v>5830</v>
      </c>
      <c r="BN179" s="202" t="s">
        <v>5830</v>
      </c>
      <c r="BO179" s="201" t="s">
        <v>5830</v>
      </c>
      <c r="BP179" s="202" t="s">
        <v>5830</v>
      </c>
      <c r="BQ179" s="202" t="s">
        <v>5830</v>
      </c>
      <c r="BR179" s="202" t="s">
        <v>5830</v>
      </c>
      <c r="BS179" s="202" t="s">
        <v>5830</v>
      </c>
      <c r="BT179" s="202" t="s">
        <v>5830</v>
      </c>
      <c r="BU179" s="220" t="s">
        <v>5830</v>
      </c>
      <c r="BV179" s="202" t="s">
        <v>5830</v>
      </c>
      <c r="BW179" s="202" t="s">
        <v>5830</v>
      </c>
      <c r="BX179" s="202" t="s">
        <v>5830</v>
      </c>
      <c r="BY179" s="202" t="s">
        <v>5830</v>
      </c>
      <c r="BZ179" s="202" t="s">
        <v>5830</v>
      </c>
      <c r="CA179" s="220" t="s">
        <v>5830</v>
      </c>
      <c r="CB179" s="163" t="s">
        <v>4389</v>
      </c>
      <c r="CC179" s="163">
        <v>275</v>
      </c>
      <c r="CD179" s="16">
        <v>327.5</v>
      </c>
      <c r="CE179" s="163">
        <v>410</v>
      </c>
      <c r="CF179" s="16">
        <v>469.5</v>
      </c>
      <c r="CG179" s="81">
        <v>166000</v>
      </c>
      <c r="CH179" s="303" t="s">
        <v>4389</v>
      </c>
      <c r="CI179" s="163">
        <v>275</v>
      </c>
      <c r="CJ179" s="31">
        <f t="shared" ref="CJ179:CJ184" si="62">CI179*1.3</f>
        <v>357.5</v>
      </c>
      <c r="CK179" s="65">
        <v>430</v>
      </c>
      <c r="CL179" s="30">
        <f t="shared" ref="CL179:CL184" si="63">CK179*1.1</f>
        <v>473.00000000000006</v>
      </c>
      <c r="CM179" s="66">
        <v>200000</v>
      </c>
      <c r="CN179" s="303" t="s">
        <v>4389</v>
      </c>
      <c r="CO179" s="65">
        <v>275</v>
      </c>
      <c r="CP179" s="163">
        <v>326</v>
      </c>
      <c r="CQ179" s="65">
        <v>410</v>
      </c>
      <c r="CR179" s="163">
        <v>475</v>
      </c>
      <c r="CS179" s="81">
        <v>157000</v>
      </c>
      <c r="CT179" s="205" t="s">
        <v>5830</v>
      </c>
      <c r="CU179" s="206" t="s">
        <v>5830</v>
      </c>
      <c r="CV179" s="206" t="s">
        <v>5830</v>
      </c>
      <c r="CW179" s="207" t="s">
        <v>5830</v>
      </c>
      <c r="CX179" s="205" t="s">
        <v>5830</v>
      </c>
      <c r="CY179" s="206" t="s">
        <v>5830</v>
      </c>
      <c r="CZ179" s="207" t="s">
        <v>5830</v>
      </c>
      <c r="DA179" s="283" t="s">
        <v>5830</v>
      </c>
      <c r="DB179" s="163">
        <v>8.8000000000000007</v>
      </c>
      <c r="DC179" s="163">
        <v>640</v>
      </c>
      <c r="DD179" s="30">
        <v>730</v>
      </c>
      <c r="DE179" s="163">
        <v>800</v>
      </c>
      <c r="DF179" s="163">
        <v>882</v>
      </c>
      <c r="DG179" s="76">
        <v>200000</v>
      </c>
      <c r="DH179" s="28" t="s">
        <v>4792</v>
      </c>
      <c r="DI179" s="163" t="s">
        <v>4464</v>
      </c>
      <c r="DJ179" s="294" t="s">
        <v>4598</v>
      </c>
    </row>
    <row r="180" spans="1:114">
      <c r="A180" s="18">
        <v>175</v>
      </c>
      <c r="B180" s="314"/>
      <c r="C180" s="314"/>
      <c r="D180" s="325"/>
      <c r="E180" s="325"/>
      <c r="F180" s="314"/>
      <c r="G180" s="319"/>
      <c r="H180" s="319"/>
      <c r="I180" s="453" t="s">
        <v>6276</v>
      </c>
      <c r="J180" s="304" t="s">
        <v>4383</v>
      </c>
      <c r="K180" s="164" t="s">
        <v>5830</v>
      </c>
      <c r="L180" s="304" t="s">
        <v>4540</v>
      </c>
      <c r="M180" s="164" t="s">
        <v>4734</v>
      </c>
      <c r="N180" s="18" t="s">
        <v>4539</v>
      </c>
      <c r="O180" s="164" t="s">
        <v>4388</v>
      </c>
      <c r="P180" s="164" t="s">
        <v>4444</v>
      </c>
      <c r="Q180" s="164" t="s">
        <v>4388</v>
      </c>
      <c r="R180" s="164" t="s">
        <v>5830</v>
      </c>
      <c r="S180" s="164" t="s">
        <v>4444</v>
      </c>
      <c r="T180" s="164" t="s">
        <v>5830</v>
      </c>
      <c r="U180" s="164" t="s">
        <v>4591</v>
      </c>
      <c r="V180" s="18">
        <v>10</v>
      </c>
      <c r="W180" s="232">
        <v>0</v>
      </c>
      <c r="X180" s="18">
        <v>0</v>
      </c>
      <c r="Y180" s="304" t="s">
        <v>4384</v>
      </c>
      <c r="Z180" s="21">
        <f>INDEX('[2]Cross-Section Database'!$C$2:$V$2928,MATCH(Y180,'[2]Cross-Section Database'!$B$2:$B$2928,0),3)</f>
        <v>260.3</v>
      </c>
      <c r="AA180" s="21">
        <f>INDEX('[2]Cross-Section Database'!$C$2:$V$2928,MATCH(Y180,'[2]Cross-Section Database'!$B$2:$B$2928,0),4)</f>
        <v>256.3</v>
      </c>
      <c r="AB180" s="21">
        <f>INDEX('[2]Cross-Section Database'!$C$2:$V$2928,MATCH(Y180,'[2]Cross-Section Database'!$B$2:$B$2928,0),6)</f>
        <v>17.3</v>
      </c>
      <c r="AC180" s="21">
        <f>INDEX('[2]Cross-Section Database'!$C$2:$V$2928,MATCH(Y180,'[2]Cross-Section Database'!$B$2:$B$2928,0),5)</f>
        <v>10.3</v>
      </c>
      <c r="AD180" s="21">
        <v>1200</v>
      </c>
      <c r="AE180" s="304" t="s">
        <v>4386</v>
      </c>
      <c r="AF180" s="21">
        <f>INDEX('[2]Cross-Section Database'!$C$2:$V$2928,MATCH(AE180,'[2]Cross-Section Database'!$B$2:$B$2928,0),3)</f>
        <v>457</v>
      </c>
      <c r="AG180" s="21">
        <f>INDEX('[2]Cross-Section Database'!$C$2:$V$2928,MATCH(AE180,'[2]Cross-Section Database'!$B$2:$B$2928,0),4)</f>
        <v>190.4</v>
      </c>
      <c r="AH180" s="21">
        <f>INDEX('[2]Cross-Section Database'!$C$2:$V$2928,MATCH(AE180,'[2]Cross-Section Database'!$B$2:$B$2928,0),6)</f>
        <v>14.5</v>
      </c>
      <c r="AI180" s="21">
        <f>INDEX('[2]Cross-Section Database'!$C$2:$V$2928,MATCH(AE180,'[2]Cross-Section Database'!$B$2:$B$2928,0),5)</f>
        <v>9</v>
      </c>
      <c r="AJ180" s="21">
        <v>1200</v>
      </c>
      <c r="AK180" s="21">
        <f>INDEX('[2]Cross-Section Database'!$C$2:$V$3928,MATCH(AE180,'[2]Cross-Section Database'!$B$2:$B$3928,0),11)</f>
        <v>333200000</v>
      </c>
      <c r="AL180" s="24">
        <f>INDEX('[2]Cross-Section Database'!$C$2:$V$3928,MATCH(AE180,'[2]Cross-Section Database'!$B$2:$B$3928,0),12)</f>
        <v>1653000</v>
      </c>
      <c r="AM180" s="21">
        <v>15</v>
      </c>
      <c r="AN180" s="21">
        <v>200</v>
      </c>
      <c r="AO180" s="21">
        <v>510</v>
      </c>
      <c r="AP180" s="21">
        <f t="shared" si="61"/>
        <v>26.5</v>
      </c>
      <c r="AQ180" s="21">
        <f t="shared" si="54"/>
        <v>26.5</v>
      </c>
      <c r="AR180" s="304" t="s">
        <v>5845</v>
      </c>
      <c r="AS180" s="164" t="s">
        <v>4531</v>
      </c>
      <c r="AT180" s="164" t="s">
        <v>6174</v>
      </c>
      <c r="AU180" s="164">
        <v>24</v>
      </c>
      <c r="AV180" s="164">
        <f t="shared" si="56"/>
        <v>353</v>
      </c>
      <c r="AW180" s="21">
        <v>87</v>
      </c>
      <c r="AX180" s="21">
        <f t="shared" si="57"/>
        <v>87</v>
      </c>
      <c r="AY180" s="21">
        <v>0</v>
      </c>
      <c r="AZ180" s="21">
        <v>90</v>
      </c>
      <c r="BA180" s="21">
        <f t="shared" si="58"/>
        <v>336</v>
      </c>
      <c r="BB180" s="15" t="s">
        <v>6262</v>
      </c>
      <c r="BC180" s="164" t="s">
        <v>6250</v>
      </c>
      <c r="BD180" s="164" t="s">
        <v>6250</v>
      </c>
      <c r="BE180" s="164">
        <v>2</v>
      </c>
      <c r="BF180" s="164">
        <v>4</v>
      </c>
      <c r="BG180" s="203" t="s">
        <v>5830</v>
      </c>
      <c r="BH180" s="204" t="s">
        <v>5830</v>
      </c>
      <c r="BI180" s="204" t="s">
        <v>5830</v>
      </c>
      <c r="BJ180" s="204" t="s">
        <v>5830</v>
      </c>
      <c r="BK180" s="204" t="s">
        <v>5830</v>
      </c>
      <c r="BL180" s="204" t="s">
        <v>5830</v>
      </c>
      <c r="BM180" s="204" t="s">
        <v>5830</v>
      </c>
      <c r="BN180" s="204" t="s">
        <v>5830</v>
      </c>
      <c r="BO180" s="203" t="s">
        <v>5830</v>
      </c>
      <c r="BP180" s="204" t="s">
        <v>5830</v>
      </c>
      <c r="BQ180" s="204" t="s">
        <v>5830</v>
      </c>
      <c r="BR180" s="204" t="s">
        <v>5830</v>
      </c>
      <c r="BS180" s="204" t="s">
        <v>5830</v>
      </c>
      <c r="BT180" s="204" t="s">
        <v>5830</v>
      </c>
      <c r="BU180" s="219" t="s">
        <v>5830</v>
      </c>
      <c r="BV180" s="204" t="s">
        <v>5830</v>
      </c>
      <c r="BW180" s="204" t="s">
        <v>5830</v>
      </c>
      <c r="BX180" s="204" t="s">
        <v>5830</v>
      </c>
      <c r="BY180" s="204" t="s">
        <v>5830</v>
      </c>
      <c r="BZ180" s="204" t="s">
        <v>5830</v>
      </c>
      <c r="CA180" s="219" t="s">
        <v>5830</v>
      </c>
      <c r="CB180" s="164" t="s">
        <v>4389</v>
      </c>
      <c r="CC180" s="164">
        <v>275</v>
      </c>
      <c r="CD180" s="21">
        <v>327.5</v>
      </c>
      <c r="CE180" s="164">
        <v>410</v>
      </c>
      <c r="CF180" s="21">
        <v>469.5</v>
      </c>
      <c r="CG180" s="69">
        <v>166000</v>
      </c>
      <c r="CH180" s="304" t="s">
        <v>4389</v>
      </c>
      <c r="CI180" s="164">
        <v>275</v>
      </c>
      <c r="CJ180" s="33">
        <f t="shared" si="62"/>
        <v>357.5</v>
      </c>
      <c r="CK180" s="60">
        <v>430</v>
      </c>
      <c r="CL180" s="32">
        <f t="shared" si="63"/>
        <v>473.00000000000006</v>
      </c>
      <c r="CM180" s="67">
        <v>200000</v>
      </c>
      <c r="CN180" s="304" t="s">
        <v>4389</v>
      </c>
      <c r="CO180" s="60">
        <v>275</v>
      </c>
      <c r="CP180" s="164">
        <v>307</v>
      </c>
      <c r="CQ180" s="60">
        <v>410</v>
      </c>
      <c r="CR180" s="164">
        <v>461</v>
      </c>
      <c r="CS180" s="69">
        <v>150000</v>
      </c>
      <c r="CT180" s="208" t="s">
        <v>5830</v>
      </c>
      <c r="CU180" s="209" t="s">
        <v>5830</v>
      </c>
      <c r="CV180" s="209" t="s">
        <v>5830</v>
      </c>
      <c r="CW180" s="210" t="s">
        <v>5830</v>
      </c>
      <c r="CX180" s="208" t="s">
        <v>5830</v>
      </c>
      <c r="CY180" s="209" t="s">
        <v>5830</v>
      </c>
      <c r="CZ180" s="210" t="s">
        <v>5830</v>
      </c>
      <c r="DA180" s="284" t="s">
        <v>5830</v>
      </c>
      <c r="DB180" s="164">
        <v>8.8000000000000007</v>
      </c>
      <c r="DC180" s="164">
        <v>640</v>
      </c>
      <c r="DD180" s="32">
        <v>730</v>
      </c>
      <c r="DE180" s="164">
        <v>800</v>
      </c>
      <c r="DF180" s="164">
        <v>949</v>
      </c>
      <c r="DG180" s="61">
        <v>200000</v>
      </c>
      <c r="DH180" s="41" t="s">
        <v>4792</v>
      </c>
      <c r="DI180" s="164" t="s">
        <v>4464</v>
      </c>
      <c r="DJ180" s="295" t="s">
        <v>4598</v>
      </c>
    </row>
    <row r="181" spans="1:114">
      <c r="A181" s="18">
        <v>176</v>
      </c>
      <c r="B181" s="314"/>
      <c r="C181" s="314"/>
      <c r="D181" s="325"/>
      <c r="E181" s="325"/>
      <c r="F181" s="314"/>
      <c r="G181" s="319"/>
      <c r="H181" s="319"/>
      <c r="I181" s="453" t="s">
        <v>0</v>
      </c>
      <c r="J181" s="304" t="s">
        <v>4383</v>
      </c>
      <c r="K181" s="164" t="s">
        <v>5830</v>
      </c>
      <c r="L181" s="304" t="s">
        <v>4540</v>
      </c>
      <c r="M181" s="164" t="s">
        <v>4734</v>
      </c>
      <c r="N181" s="18" t="s">
        <v>4539</v>
      </c>
      <c r="O181" s="164" t="s">
        <v>4388</v>
      </c>
      <c r="P181" s="164" t="s">
        <v>4444</v>
      </c>
      <c r="Q181" s="164" t="s">
        <v>4388</v>
      </c>
      <c r="R181" s="164" t="s">
        <v>5830</v>
      </c>
      <c r="S181" s="164" t="s">
        <v>4444</v>
      </c>
      <c r="T181" s="164" t="s">
        <v>5830</v>
      </c>
      <c r="U181" s="164" t="s">
        <v>4591</v>
      </c>
      <c r="V181" s="18">
        <v>10</v>
      </c>
      <c r="W181" s="232">
        <v>0</v>
      </c>
      <c r="X181" s="18">
        <v>0</v>
      </c>
      <c r="Y181" s="304" t="s">
        <v>4385</v>
      </c>
      <c r="Z181" s="21">
        <f>INDEX('[2]Cross-Section Database'!$C$2:$V$2928,MATCH(Y181,'[2]Cross-Section Database'!$B$2:$B$2928,0),3)</f>
        <v>254.1</v>
      </c>
      <c r="AA181" s="21">
        <f>INDEX('[2]Cross-Section Database'!$C$2:$V$2928,MATCH(Y181,'[2]Cross-Section Database'!$B$2:$B$2928,0),4)</f>
        <v>254.6</v>
      </c>
      <c r="AB181" s="21">
        <f>INDEX('[2]Cross-Section Database'!$C$2:$V$2928,MATCH(Y181,'[2]Cross-Section Database'!$B$2:$B$2928,0),6)</f>
        <v>14.2</v>
      </c>
      <c r="AC181" s="21">
        <f>INDEX('[2]Cross-Section Database'!$C$2:$V$2928,MATCH(Y181,'[2]Cross-Section Database'!$B$2:$B$2928,0),5)</f>
        <v>8.6</v>
      </c>
      <c r="AD181" s="21">
        <v>1100</v>
      </c>
      <c r="AE181" s="304" t="s">
        <v>4387</v>
      </c>
      <c r="AF181" s="21">
        <f>INDEX('[2]Cross-Section Database'!$C$2:$V$2928,MATCH(AE181,'[2]Cross-Section Database'!$B$2:$B$2928,0),3)</f>
        <v>406.4</v>
      </c>
      <c r="AG181" s="21">
        <f>INDEX('[2]Cross-Section Database'!$C$2:$V$2928,MATCH(AE181,'[2]Cross-Section Database'!$B$2:$B$2928,0),4)</f>
        <v>177.9</v>
      </c>
      <c r="AH181" s="21">
        <f>INDEX('[2]Cross-Section Database'!$C$2:$V$2928,MATCH(AE181,'[2]Cross-Section Database'!$B$2:$B$2928,0),6)</f>
        <v>12.8</v>
      </c>
      <c r="AI181" s="21">
        <f>INDEX('[2]Cross-Section Database'!$C$2:$V$2928,MATCH(AE181,'[2]Cross-Section Database'!$B$2:$B$2928,0),5)</f>
        <v>7.9</v>
      </c>
      <c r="AJ181" s="21">
        <v>1200</v>
      </c>
      <c r="AK181" s="21">
        <f>INDEX('[2]Cross-Section Database'!$C$2:$V$3928,MATCH(AE181,'[2]Cross-Section Database'!$B$2:$B$3928,0),11)</f>
        <v>216000000</v>
      </c>
      <c r="AL181" s="24">
        <f>INDEX('[2]Cross-Section Database'!$C$2:$V$3928,MATCH(AE181,'[2]Cross-Section Database'!$B$2:$B$3928,0),12)</f>
        <v>1199000</v>
      </c>
      <c r="AM181" s="21">
        <v>12</v>
      </c>
      <c r="AN181" s="21">
        <v>200</v>
      </c>
      <c r="AO181" s="21">
        <v>460</v>
      </c>
      <c r="AP181" s="21">
        <f t="shared" si="61"/>
        <v>26.800000000000011</v>
      </c>
      <c r="AQ181" s="21">
        <f t="shared" si="54"/>
        <v>26.800000000000011</v>
      </c>
      <c r="AR181" s="304" t="s">
        <v>5845</v>
      </c>
      <c r="AS181" s="164" t="s">
        <v>4531</v>
      </c>
      <c r="AT181" s="164" t="s">
        <v>6174</v>
      </c>
      <c r="AU181" s="164">
        <v>20</v>
      </c>
      <c r="AV181" s="164">
        <f t="shared" si="56"/>
        <v>245</v>
      </c>
      <c r="AW181" s="21">
        <v>87</v>
      </c>
      <c r="AX181" s="21">
        <f t="shared" si="57"/>
        <v>87</v>
      </c>
      <c r="AY181" s="21">
        <v>0</v>
      </c>
      <c r="AZ181" s="21">
        <v>90</v>
      </c>
      <c r="BA181" s="21">
        <f t="shared" si="58"/>
        <v>286</v>
      </c>
      <c r="BB181" s="15" t="s">
        <v>6262</v>
      </c>
      <c r="BC181" s="164" t="s">
        <v>6250</v>
      </c>
      <c r="BD181" s="164" t="s">
        <v>6250</v>
      </c>
      <c r="BE181" s="164">
        <v>2</v>
      </c>
      <c r="BF181" s="164">
        <v>4</v>
      </c>
      <c r="BG181" s="203" t="s">
        <v>5830</v>
      </c>
      <c r="BH181" s="204" t="s">
        <v>5830</v>
      </c>
      <c r="BI181" s="204" t="s">
        <v>5830</v>
      </c>
      <c r="BJ181" s="204" t="s">
        <v>5830</v>
      </c>
      <c r="BK181" s="204" t="s">
        <v>5830</v>
      </c>
      <c r="BL181" s="204" t="s">
        <v>5830</v>
      </c>
      <c r="BM181" s="204" t="s">
        <v>5830</v>
      </c>
      <c r="BN181" s="204" t="s">
        <v>5830</v>
      </c>
      <c r="BO181" s="203" t="s">
        <v>5830</v>
      </c>
      <c r="BP181" s="204" t="s">
        <v>5830</v>
      </c>
      <c r="BQ181" s="204" t="s">
        <v>5830</v>
      </c>
      <c r="BR181" s="204" t="s">
        <v>5830</v>
      </c>
      <c r="BS181" s="204" t="s">
        <v>5830</v>
      </c>
      <c r="BT181" s="204" t="s">
        <v>5830</v>
      </c>
      <c r="BU181" s="219" t="s">
        <v>5830</v>
      </c>
      <c r="BV181" s="204" t="s">
        <v>5830</v>
      </c>
      <c r="BW181" s="204" t="s">
        <v>5830</v>
      </c>
      <c r="BX181" s="204" t="s">
        <v>5830</v>
      </c>
      <c r="BY181" s="204" t="s">
        <v>5830</v>
      </c>
      <c r="BZ181" s="204" t="s">
        <v>5830</v>
      </c>
      <c r="CA181" s="219" t="s">
        <v>5830</v>
      </c>
      <c r="CB181" s="164" t="s">
        <v>4389</v>
      </c>
      <c r="CC181" s="164">
        <v>275</v>
      </c>
      <c r="CD181" s="21">
        <v>327.5</v>
      </c>
      <c r="CE181" s="164">
        <v>410</v>
      </c>
      <c r="CF181" s="21">
        <v>469.5</v>
      </c>
      <c r="CG181" s="69">
        <v>166000</v>
      </c>
      <c r="CH181" s="304" t="s">
        <v>4389</v>
      </c>
      <c r="CI181" s="164">
        <v>275</v>
      </c>
      <c r="CJ181" s="33">
        <f t="shared" si="62"/>
        <v>357.5</v>
      </c>
      <c r="CK181" s="60">
        <v>430</v>
      </c>
      <c r="CL181" s="32">
        <f t="shared" si="63"/>
        <v>473.00000000000006</v>
      </c>
      <c r="CM181" s="67">
        <v>200000</v>
      </c>
      <c r="CN181" s="304" t="s">
        <v>4389</v>
      </c>
      <c r="CO181" s="60">
        <v>275</v>
      </c>
      <c r="CP181" s="164">
        <v>326</v>
      </c>
      <c r="CQ181" s="60">
        <v>410</v>
      </c>
      <c r="CR181" s="164">
        <v>475</v>
      </c>
      <c r="CS181" s="69">
        <v>157000</v>
      </c>
      <c r="CT181" s="208" t="s">
        <v>5830</v>
      </c>
      <c r="CU181" s="209" t="s">
        <v>5830</v>
      </c>
      <c r="CV181" s="209" t="s">
        <v>5830</v>
      </c>
      <c r="CW181" s="210" t="s">
        <v>5830</v>
      </c>
      <c r="CX181" s="208" t="s">
        <v>5830</v>
      </c>
      <c r="CY181" s="209" t="s">
        <v>5830</v>
      </c>
      <c r="CZ181" s="210" t="s">
        <v>5830</v>
      </c>
      <c r="DA181" s="284" t="s">
        <v>5830</v>
      </c>
      <c r="DB181" s="164">
        <v>8.8000000000000007</v>
      </c>
      <c r="DC181" s="164">
        <v>640</v>
      </c>
      <c r="DD181" s="32">
        <v>730</v>
      </c>
      <c r="DE181" s="164">
        <v>800</v>
      </c>
      <c r="DF181" s="164">
        <v>882</v>
      </c>
      <c r="DG181" s="61">
        <v>200000</v>
      </c>
      <c r="DH181" s="41" t="s">
        <v>4792</v>
      </c>
      <c r="DI181" s="164" t="s">
        <v>4464</v>
      </c>
      <c r="DJ181" s="295" t="s">
        <v>4598</v>
      </c>
    </row>
    <row r="182" spans="1:114">
      <c r="A182" s="18">
        <v>177</v>
      </c>
      <c r="B182" s="314"/>
      <c r="C182" s="314"/>
      <c r="D182" s="325"/>
      <c r="E182" s="325"/>
      <c r="F182" s="314"/>
      <c r="G182" s="319"/>
      <c r="H182" s="319"/>
      <c r="I182" s="453" t="s">
        <v>1</v>
      </c>
      <c r="J182" s="304" t="s">
        <v>4383</v>
      </c>
      <c r="K182" s="164" t="s">
        <v>5830</v>
      </c>
      <c r="L182" s="304" t="s">
        <v>4540</v>
      </c>
      <c r="M182" s="164" t="s">
        <v>4734</v>
      </c>
      <c r="N182" s="18" t="s">
        <v>4539</v>
      </c>
      <c r="O182" s="164" t="s">
        <v>4388</v>
      </c>
      <c r="P182" s="164" t="s">
        <v>4444</v>
      </c>
      <c r="Q182" s="164" t="s">
        <v>4444</v>
      </c>
      <c r="R182" s="164" t="s">
        <v>5830</v>
      </c>
      <c r="S182" s="164" t="s">
        <v>4444</v>
      </c>
      <c r="T182" s="164" t="s">
        <v>5830</v>
      </c>
      <c r="U182" s="164" t="s">
        <v>4591</v>
      </c>
      <c r="V182" s="18">
        <v>10</v>
      </c>
      <c r="W182" s="232">
        <v>0</v>
      </c>
      <c r="X182" s="18">
        <v>0</v>
      </c>
      <c r="Y182" s="304" t="s">
        <v>4384</v>
      </c>
      <c r="Z182" s="21">
        <f>INDEX('[2]Cross-Section Database'!$C$2:$V$2928,MATCH(Y182,'[2]Cross-Section Database'!$B$2:$B$2928,0),3)</f>
        <v>260.3</v>
      </c>
      <c r="AA182" s="21">
        <f>INDEX('[2]Cross-Section Database'!$C$2:$V$2928,MATCH(Y182,'[2]Cross-Section Database'!$B$2:$B$2928,0),4)</f>
        <v>256.3</v>
      </c>
      <c r="AB182" s="21">
        <f>INDEX('[2]Cross-Section Database'!$C$2:$V$2928,MATCH(Y182,'[2]Cross-Section Database'!$B$2:$B$2928,0),6)</f>
        <v>17.3</v>
      </c>
      <c r="AC182" s="21">
        <f>INDEX('[2]Cross-Section Database'!$C$2:$V$2928,MATCH(Y182,'[2]Cross-Section Database'!$B$2:$B$2928,0),5)</f>
        <v>10.3</v>
      </c>
      <c r="AD182" s="21">
        <v>1200</v>
      </c>
      <c r="AE182" s="304" t="s">
        <v>4386</v>
      </c>
      <c r="AF182" s="38">
        <f>INDEX('[2]Cross-Section Database'!$C$2:$V$2928,MATCH(AE182,'[2]Cross-Section Database'!$B$2:$B$2928,0),3)</f>
        <v>457</v>
      </c>
      <c r="AG182" s="21">
        <f>INDEX('[2]Cross-Section Database'!$C$2:$V$2928,MATCH(AE182,'[2]Cross-Section Database'!$B$2:$B$2928,0),4)</f>
        <v>190.4</v>
      </c>
      <c r="AH182" s="21">
        <f>INDEX('[2]Cross-Section Database'!$C$2:$V$2928,MATCH(AE182,'[2]Cross-Section Database'!$B$2:$B$2928,0),6)</f>
        <v>14.5</v>
      </c>
      <c r="AI182" s="21">
        <f>INDEX('[2]Cross-Section Database'!$C$2:$V$2928,MATCH(AE182,'[2]Cross-Section Database'!$B$2:$B$2928,0),5)</f>
        <v>9</v>
      </c>
      <c r="AJ182" s="21">
        <v>1200</v>
      </c>
      <c r="AK182" s="21">
        <f>INDEX('[2]Cross-Section Database'!$C$2:$V$3928,MATCH(AE182,'[2]Cross-Section Database'!$B$2:$B$3928,0),11)</f>
        <v>333200000</v>
      </c>
      <c r="AL182" s="24">
        <f>INDEX('[2]Cross-Section Database'!$C$2:$V$3928,MATCH(AE182,'[2]Cross-Section Database'!$B$2:$B$3928,0),12)</f>
        <v>1653000</v>
      </c>
      <c r="AM182" s="21">
        <v>12</v>
      </c>
      <c r="AN182" s="21">
        <v>200</v>
      </c>
      <c r="AO182" s="21">
        <v>510</v>
      </c>
      <c r="AP182" s="21">
        <f t="shared" si="61"/>
        <v>26.5</v>
      </c>
      <c r="AQ182" s="21">
        <f t="shared" si="54"/>
        <v>26.5</v>
      </c>
      <c r="AR182" s="304" t="s">
        <v>5845</v>
      </c>
      <c r="AS182" s="164" t="s">
        <v>4531</v>
      </c>
      <c r="AT182" s="164" t="s">
        <v>6174</v>
      </c>
      <c r="AU182" s="164">
        <v>24</v>
      </c>
      <c r="AV182" s="164">
        <f t="shared" si="56"/>
        <v>353</v>
      </c>
      <c r="AW182" s="21">
        <v>87</v>
      </c>
      <c r="AX182" s="21">
        <f t="shared" si="57"/>
        <v>87</v>
      </c>
      <c r="AY182" s="21">
        <v>90</v>
      </c>
      <c r="AZ182" s="21">
        <v>90</v>
      </c>
      <c r="BA182" s="21">
        <f>AO182-AW182-AX182-2*AY182</f>
        <v>156</v>
      </c>
      <c r="BB182" s="15" t="s">
        <v>4388</v>
      </c>
      <c r="BC182" s="164" t="s">
        <v>4497</v>
      </c>
      <c r="BD182" s="164" t="s">
        <v>4497</v>
      </c>
      <c r="BE182" s="164">
        <v>4</v>
      </c>
      <c r="BF182" s="164">
        <v>8</v>
      </c>
      <c r="BG182" s="203" t="s">
        <v>5830</v>
      </c>
      <c r="BH182" s="204" t="s">
        <v>5830</v>
      </c>
      <c r="BI182" s="204" t="s">
        <v>5830</v>
      </c>
      <c r="BJ182" s="204" t="s">
        <v>5830</v>
      </c>
      <c r="BK182" s="204" t="s">
        <v>5830</v>
      </c>
      <c r="BL182" s="204" t="s">
        <v>5830</v>
      </c>
      <c r="BM182" s="204" t="s">
        <v>5830</v>
      </c>
      <c r="BN182" s="204" t="s">
        <v>5830</v>
      </c>
      <c r="BO182" s="203" t="s">
        <v>5830</v>
      </c>
      <c r="BP182" s="204" t="s">
        <v>5830</v>
      </c>
      <c r="BQ182" s="204" t="s">
        <v>5830</v>
      </c>
      <c r="BR182" s="204" t="s">
        <v>5830</v>
      </c>
      <c r="BS182" s="204" t="s">
        <v>5830</v>
      </c>
      <c r="BT182" s="204" t="s">
        <v>5830</v>
      </c>
      <c r="BU182" s="219" t="s">
        <v>5830</v>
      </c>
      <c r="BV182" s="204" t="s">
        <v>5830</v>
      </c>
      <c r="BW182" s="204" t="s">
        <v>5830</v>
      </c>
      <c r="BX182" s="204" t="s">
        <v>5830</v>
      </c>
      <c r="BY182" s="204" t="s">
        <v>5830</v>
      </c>
      <c r="BZ182" s="204" t="s">
        <v>5830</v>
      </c>
      <c r="CA182" s="219" t="s">
        <v>5830</v>
      </c>
      <c r="CB182" s="164" t="s">
        <v>4389</v>
      </c>
      <c r="CC182" s="164">
        <v>275</v>
      </c>
      <c r="CD182" s="21">
        <v>327.5</v>
      </c>
      <c r="CE182" s="164">
        <v>410</v>
      </c>
      <c r="CF182" s="21">
        <v>469.5</v>
      </c>
      <c r="CG182" s="69">
        <v>166000</v>
      </c>
      <c r="CH182" s="304" t="s">
        <v>4389</v>
      </c>
      <c r="CI182" s="164">
        <v>275</v>
      </c>
      <c r="CJ182" s="33">
        <f t="shared" si="62"/>
        <v>357.5</v>
      </c>
      <c r="CK182" s="164">
        <v>430</v>
      </c>
      <c r="CL182" s="32">
        <f t="shared" si="63"/>
        <v>473.00000000000006</v>
      </c>
      <c r="CM182" s="67">
        <v>200000</v>
      </c>
      <c r="CN182" s="304" t="s">
        <v>4389</v>
      </c>
      <c r="CO182" s="60">
        <v>275</v>
      </c>
      <c r="CP182" s="164">
        <v>326</v>
      </c>
      <c r="CQ182" s="60">
        <v>410</v>
      </c>
      <c r="CR182" s="164">
        <v>475</v>
      </c>
      <c r="CS182" s="69">
        <v>157000</v>
      </c>
      <c r="CT182" s="208" t="s">
        <v>5830</v>
      </c>
      <c r="CU182" s="209" t="s">
        <v>5830</v>
      </c>
      <c r="CV182" s="209" t="s">
        <v>5830</v>
      </c>
      <c r="CW182" s="210" t="s">
        <v>5830</v>
      </c>
      <c r="CX182" s="208" t="s">
        <v>5830</v>
      </c>
      <c r="CY182" s="209" t="s">
        <v>5830</v>
      </c>
      <c r="CZ182" s="210" t="s">
        <v>5830</v>
      </c>
      <c r="DA182" s="284" t="s">
        <v>5830</v>
      </c>
      <c r="DB182" s="164">
        <v>8.8000000000000007</v>
      </c>
      <c r="DC182" s="164">
        <v>640</v>
      </c>
      <c r="DD182" s="32">
        <v>730</v>
      </c>
      <c r="DE182" s="164">
        <v>800</v>
      </c>
      <c r="DF182" s="164">
        <v>949</v>
      </c>
      <c r="DG182" s="61">
        <v>200000</v>
      </c>
      <c r="DH182" s="41" t="s">
        <v>4801</v>
      </c>
      <c r="DI182" s="164" t="s">
        <v>4464</v>
      </c>
      <c r="DJ182" s="295" t="s">
        <v>4598</v>
      </c>
    </row>
    <row r="183" spans="1:114">
      <c r="A183" s="18">
        <v>178</v>
      </c>
      <c r="B183" s="314"/>
      <c r="C183" s="314"/>
      <c r="D183" s="325"/>
      <c r="E183" s="325"/>
      <c r="F183" s="314"/>
      <c r="G183" s="319"/>
      <c r="H183" s="319"/>
      <c r="I183" s="453" t="s">
        <v>2</v>
      </c>
      <c r="J183" s="304" t="s">
        <v>4383</v>
      </c>
      <c r="K183" s="164" t="s">
        <v>5830</v>
      </c>
      <c r="L183" s="304" t="s">
        <v>4540</v>
      </c>
      <c r="M183" s="164" t="s">
        <v>4734</v>
      </c>
      <c r="N183" s="18" t="s">
        <v>4539</v>
      </c>
      <c r="O183" s="164" t="s">
        <v>4388</v>
      </c>
      <c r="P183" s="164" t="s">
        <v>4444</v>
      </c>
      <c r="Q183" s="164" t="s">
        <v>4444</v>
      </c>
      <c r="R183" s="164" t="s">
        <v>5830</v>
      </c>
      <c r="S183" s="164" t="s">
        <v>4444</v>
      </c>
      <c r="T183" s="164" t="s">
        <v>5830</v>
      </c>
      <c r="U183" s="164" t="s">
        <v>4591</v>
      </c>
      <c r="V183" s="18">
        <v>10</v>
      </c>
      <c r="W183" s="232">
        <v>0</v>
      </c>
      <c r="X183" s="18">
        <v>0</v>
      </c>
      <c r="Y183" s="304" t="s">
        <v>4385</v>
      </c>
      <c r="Z183" s="21">
        <f>INDEX('[2]Cross-Section Database'!$C$2:$V$2928,MATCH(Y183,'[2]Cross-Section Database'!$B$2:$B$2928,0),3)</f>
        <v>254.1</v>
      </c>
      <c r="AA183" s="21">
        <f>INDEX('[2]Cross-Section Database'!$C$2:$V$2928,MATCH(Y183,'[2]Cross-Section Database'!$B$2:$B$2928,0),4)</f>
        <v>254.6</v>
      </c>
      <c r="AB183" s="21">
        <f>INDEX('[2]Cross-Section Database'!$C$2:$V$2928,MATCH(Y183,'[2]Cross-Section Database'!$B$2:$B$2928,0),6)</f>
        <v>14.2</v>
      </c>
      <c r="AC183" s="21">
        <f>INDEX('[2]Cross-Section Database'!$C$2:$V$2928,MATCH(Y183,'[2]Cross-Section Database'!$B$2:$B$2928,0),5)</f>
        <v>8.6</v>
      </c>
      <c r="AD183" s="21">
        <v>1100</v>
      </c>
      <c r="AE183" s="304" t="s">
        <v>4387</v>
      </c>
      <c r="AF183" s="21">
        <f>INDEX('[2]Cross-Section Database'!$C$2:$V$2928,MATCH(AE183,'[2]Cross-Section Database'!$B$2:$B$2928,0),3)</f>
        <v>406.4</v>
      </c>
      <c r="AG183" s="21">
        <f>INDEX('[2]Cross-Section Database'!$C$2:$V$2928,MATCH(AE183,'[2]Cross-Section Database'!$B$2:$B$2928,0),4)</f>
        <v>177.9</v>
      </c>
      <c r="AH183" s="21">
        <f>INDEX('[2]Cross-Section Database'!$C$2:$V$2928,MATCH(AE183,'[2]Cross-Section Database'!$B$2:$B$2928,0),6)</f>
        <v>12.8</v>
      </c>
      <c r="AI183" s="21">
        <f>INDEX('[2]Cross-Section Database'!$C$2:$V$2928,MATCH(AE183,'[2]Cross-Section Database'!$B$2:$B$2928,0),5)</f>
        <v>7.9</v>
      </c>
      <c r="AJ183" s="21">
        <v>1200</v>
      </c>
      <c r="AK183" s="21">
        <f>INDEX('[2]Cross-Section Database'!$C$2:$V$3928,MATCH(AE183,'[2]Cross-Section Database'!$B$2:$B$3928,0),11)</f>
        <v>216000000</v>
      </c>
      <c r="AL183" s="24">
        <f>INDEX('[2]Cross-Section Database'!$C$2:$V$3928,MATCH(AE183,'[2]Cross-Section Database'!$B$2:$B$3928,0),12)</f>
        <v>1199000</v>
      </c>
      <c r="AM183" s="21">
        <v>12</v>
      </c>
      <c r="AN183" s="21">
        <v>200</v>
      </c>
      <c r="AO183" s="21">
        <v>460</v>
      </c>
      <c r="AP183" s="21">
        <f t="shared" si="61"/>
        <v>26.800000000000011</v>
      </c>
      <c r="AQ183" s="21">
        <f t="shared" si="54"/>
        <v>26.800000000000011</v>
      </c>
      <c r="AR183" s="304" t="s">
        <v>5845</v>
      </c>
      <c r="AS183" s="164" t="s">
        <v>4531</v>
      </c>
      <c r="AT183" s="164" t="s">
        <v>6174</v>
      </c>
      <c r="AU183" s="164">
        <v>20</v>
      </c>
      <c r="AV183" s="164">
        <f t="shared" si="56"/>
        <v>245</v>
      </c>
      <c r="AW183" s="21">
        <v>87</v>
      </c>
      <c r="AX183" s="21">
        <f t="shared" si="57"/>
        <v>87</v>
      </c>
      <c r="AY183" s="21">
        <v>90</v>
      </c>
      <c r="AZ183" s="21">
        <v>90</v>
      </c>
      <c r="BA183" s="21">
        <f t="shared" ref="BA183:BA184" si="64">AO183-AW183-AX183-2*AY183</f>
        <v>106</v>
      </c>
      <c r="BB183" s="15" t="s">
        <v>4388</v>
      </c>
      <c r="BC183" s="164" t="s">
        <v>4497</v>
      </c>
      <c r="BD183" s="164" t="s">
        <v>4497</v>
      </c>
      <c r="BE183" s="164">
        <v>4</v>
      </c>
      <c r="BF183" s="164">
        <v>8</v>
      </c>
      <c r="BG183" s="203" t="s">
        <v>5830</v>
      </c>
      <c r="BH183" s="204" t="s">
        <v>5830</v>
      </c>
      <c r="BI183" s="204" t="s">
        <v>5830</v>
      </c>
      <c r="BJ183" s="204" t="s">
        <v>5830</v>
      </c>
      <c r="BK183" s="204" t="s">
        <v>5830</v>
      </c>
      <c r="BL183" s="204" t="s">
        <v>5830</v>
      </c>
      <c r="BM183" s="204" t="s">
        <v>5830</v>
      </c>
      <c r="BN183" s="204" t="s">
        <v>5830</v>
      </c>
      <c r="BO183" s="203" t="s">
        <v>5830</v>
      </c>
      <c r="BP183" s="204" t="s">
        <v>5830</v>
      </c>
      <c r="BQ183" s="204" t="s">
        <v>5830</v>
      </c>
      <c r="BR183" s="204" t="s">
        <v>5830</v>
      </c>
      <c r="BS183" s="204" t="s">
        <v>5830</v>
      </c>
      <c r="BT183" s="204" t="s">
        <v>5830</v>
      </c>
      <c r="BU183" s="219" t="s">
        <v>5830</v>
      </c>
      <c r="BV183" s="204" t="s">
        <v>5830</v>
      </c>
      <c r="BW183" s="204" t="s">
        <v>5830</v>
      </c>
      <c r="BX183" s="204" t="s">
        <v>5830</v>
      </c>
      <c r="BY183" s="204" t="s">
        <v>5830</v>
      </c>
      <c r="BZ183" s="204" t="s">
        <v>5830</v>
      </c>
      <c r="CA183" s="219" t="s">
        <v>5830</v>
      </c>
      <c r="CB183" s="164" t="s">
        <v>4389</v>
      </c>
      <c r="CC183" s="164">
        <v>275</v>
      </c>
      <c r="CD183" s="21">
        <v>327.5</v>
      </c>
      <c r="CE183" s="164">
        <v>410</v>
      </c>
      <c r="CF183" s="21">
        <v>469.5</v>
      </c>
      <c r="CG183" s="69">
        <v>166000</v>
      </c>
      <c r="CH183" s="304" t="s">
        <v>4389</v>
      </c>
      <c r="CI183" s="164">
        <v>275</v>
      </c>
      <c r="CJ183" s="33">
        <f t="shared" si="62"/>
        <v>357.5</v>
      </c>
      <c r="CK183" s="164">
        <v>430</v>
      </c>
      <c r="CL183" s="32">
        <f t="shared" si="63"/>
        <v>473.00000000000006</v>
      </c>
      <c r="CM183" s="67">
        <v>200000</v>
      </c>
      <c r="CN183" s="304" t="s">
        <v>4389</v>
      </c>
      <c r="CO183" s="60">
        <v>275</v>
      </c>
      <c r="CP183" s="164">
        <v>326</v>
      </c>
      <c r="CQ183" s="60">
        <v>410</v>
      </c>
      <c r="CR183" s="164">
        <v>475</v>
      </c>
      <c r="CS183" s="69">
        <v>157000</v>
      </c>
      <c r="CT183" s="208" t="s">
        <v>5830</v>
      </c>
      <c r="CU183" s="209" t="s">
        <v>5830</v>
      </c>
      <c r="CV183" s="209" t="s">
        <v>5830</v>
      </c>
      <c r="CW183" s="210" t="s">
        <v>5830</v>
      </c>
      <c r="CX183" s="208" t="s">
        <v>5830</v>
      </c>
      <c r="CY183" s="209" t="s">
        <v>5830</v>
      </c>
      <c r="CZ183" s="210" t="s">
        <v>5830</v>
      </c>
      <c r="DA183" s="284" t="s">
        <v>5830</v>
      </c>
      <c r="DB183" s="164">
        <v>8.8000000000000007</v>
      </c>
      <c r="DC183" s="164">
        <v>640</v>
      </c>
      <c r="DD183" s="32">
        <v>730</v>
      </c>
      <c r="DE183" s="164">
        <v>800</v>
      </c>
      <c r="DF183" s="164">
        <v>882</v>
      </c>
      <c r="DG183" s="61">
        <v>200000</v>
      </c>
      <c r="DH183" s="29" t="s">
        <v>4801</v>
      </c>
      <c r="DI183" s="164" t="s">
        <v>4464</v>
      </c>
      <c r="DJ183" s="295" t="s">
        <v>4598</v>
      </c>
    </row>
    <row r="184" spans="1:114" ht="16.2" thickBot="1">
      <c r="A184" s="14">
        <v>179</v>
      </c>
      <c r="B184" s="315"/>
      <c r="C184" s="315"/>
      <c r="D184" s="344"/>
      <c r="E184" s="344"/>
      <c r="F184" s="315"/>
      <c r="G184" s="312"/>
      <c r="H184" s="312"/>
      <c r="I184" s="247" t="s">
        <v>3</v>
      </c>
      <c r="J184" s="58" t="s">
        <v>4383</v>
      </c>
      <c r="K184" s="165" t="s">
        <v>5830</v>
      </c>
      <c r="L184" s="144" t="s">
        <v>4540</v>
      </c>
      <c r="M184" s="165" t="s">
        <v>4734</v>
      </c>
      <c r="N184" s="14" t="s">
        <v>4539</v>
      </c>
      <c r="O184" s="165" t="s">
        <v>4388</v>
      </c>
      <c r="P184" s="165" t="s">
        <v>4444</v>
      </c>
      <c r="Q184" s="165" t="s">
        <v>4444</v>
      </c>
      <c r="R184" s="165" t="s">
        <v>5830</v>
      </c>
      <c r="S184" s="165" t="s">
        <v>4444</v>
      </c>
      <c r="T184" s="165" t="s">
        <v>5830</v>
      </c>
      <c r="U184" s="165" t="s">
        <v>4591</v>
      </c>
      <c r="V184" s="14">
        <v>10</v>
      </c>
      <c r="W184" s="234">
        <v>0</v>
      </c>
      <c r="X184" s="14">
        <v>0</v>
      </c>
      <c r="Y184" s="144" t="s">
        <v>4385</v>
      </c>
      <c r="Z184" s="23">
        <f>INDEX('[2]Cross-Section Database'!$C$2:$V$2928,MATCH(Y184,'[2]Cross-Section Database'!$B$2:$B$2928,0),3)</f>
        <v>254.1</v>
      </c>
      <c r="AA184" s="23">
        <f>INDEX('[2]Cross-Section Database'!$C$2:$V$2928,MATCH(Y184,'[2]Cross-Section Database'!$B$2:$B$2928,0),4)</f>
        <v>254.6</v>
      </c>
      <c r="AB184" s="23">
        <f>INDEX('[2]Cross-Section Database'!$C$2:$V$2928,MATCH(Y184,'[2]Cross-Section Database'!$B$2:$B$2928,0),6)</f>
        <v>14.2</v>
      </c>
      <c r="AC184" s="23">
        <f>INDEX('[2]Cross-Section Database'!$C$2:$V$2928,MATCH(Y184,'[2]Cross-Section Database'!$B$2:$B$2928,0),5)</f>
        <v>8.6</v>
      </c>
      <c r="AD184" s="23">
        <v>1100</v>
      </c>
      <c r="AE184" s="304" t="s">
        <v>4387</v>
      </c>
      <c r="AF184" s="21">
        <f>INDEX('[2]Cross-Section Database'!$C$2:$V$2928,MATCH(AE184,'[2]Cross-Section Database'!$B$2:$B$2928,0),3)</f>
        <v>406.4</v>
      </c>
      <c r="AG184" s="21">
        <f>INDEX('[2]Cross-Section Database'!$C$2:$V$2928,MATCH(AE184,'[2]Cross-Section Database'!$B$2:$B$2928,0),4)</f>
        <v>177.9</v>
      </c>
      <c r="AH184" s="21">
        <f>INDEX('[2]Cross-Section Database'!$C$2:$V$2928,MATCH(AE184,'[2]Cross-Section Database'!$B$2:$B$2928,0),6)</f>
        <v>12.8</v>
      </c>
      <c r="AI184" s="21">
        <f>INDEX('[2]Cross-Section Database'!$C$2:$V$2928,MATCH(AE184,'[2]Cross-Section Database'!$B$2:$B$2928,0),5)</f>
        <v>7.9</v>
      </c>
      <c r="AJ184" s="21">
        <v>1200</v>
      </c>
      <c r="AK184" s="21">
        <f>INDEX('[2]Cross-Section Database'!$C$2:$V$3928,MATCH(AE184,'[2]Cross-Section Database'!$B$2:$B$3928,0),11)</f>
        <v>216000000</v>
      </c>
      <c r="AL184" s="24">
        <f>INDEX('[2]Cross-Section Database'!$C$2:$V$3928,MATCH(AE184,'[2]Cross-Section Database'!$B$2:$B$3928,0),12)</f>
        <v>1199000</v>
      </c>
      <c r="AM184" s="21">
        <v>15</v>
      </c>
      <c r="AN184" s="21">
        <v>200</v>
      </c>
      <c r="AO184" s="21">
        <v>460</v>
      </c>
      <c r="AP184" s="21">
        <f t="shared" si="61"/>
        <v>26.800000000000011</v>
      </c>
      <c r="AQ184" s="21">
        <f t="shared" si="54"/>
        <v>26.800000000000011</v>
      </c>
      <c r="AR184" s="304" t="s">
        <v>5845</v>
      </c>
      <c r="AS184" s="164" t="s">
        <v>4531</v>
      </c>
      <c r="AT184" s="164" t="s">
        <v>6174</v>
      </c>
      <c r="AU184" s="164">
        <v>20</v>
      </c>
      <c r="AV184" s="164">
        <f t="shared" si="56"/>
        <v>245</v>
      </c>
      <c r="AW184" s="21">
        <v>87</v>
      </c>
      <c r="AX184" s="21">
        <f t="shared" si="57"/>
        <v>87</v>
      </c>
      <c r="AY184" s="21">
        <v>90</v>
      </c>
      <c r="AZ184" s="21">
        <v>90</v>
      </c>
      <c r="BA184" s="21">
        <f t="shared" si="64"/>
        <v>106</v>
      </c>
      <c r="BB184" s="15" t="s">
        <v>4388</v>
      </c>
      <c r="BC184" s="164" t="s">
        <v>4497</v>
      </c>
      <c r="BD184" s="164" t="s">
        <v>4497</v>
      </c>
      <c r="BE184" s="164">
        <v>4</v>
      </c>
      <c r="BF184" s="164">
        <v>8</v>
      </c>
      <c r="BG184" s="203" t="s">
        <v>5830</v>
      </c>
      <c r="BH184" s="204" t="s">
        <v>5830</v>
      </c>
      <c r="BI184" s="204" t="s">
        <v>5830</v>
      </c>
      <c r="BJ184" s="204" t="s">
        <v>5830</v>
      </c>
      <c r="BK184" s="204" t="s">
        <v>5830</v>
      </c>
      <c r="BL184" s="204" t="s">
        <v>5830</v>
      </c>
      <c r="BM184" s="204" t="s">
        <v>5830</v>
      </c>
      <c r="BN184" s="204" t="s">
        <v>5830</v>
      </c>
      <c r="BO184" s="203" t="s">
        <v>5830</v>
      </c>
      <c r="BP184" s="204" t="s">
        <v>5830</v>
      </c>
      <c r="BQ184" s="204" t="s">
        <v>5830</v>
      </c>
      <c r="BR184" s="204" t="s">
        <v>5830</v>
      </c>
      <c r="BS184" s="204" t="s">
        <v>5830</v>
      </c>
      <c r="BT184" s="204" t="s">
        <v>5830</v>
      </c>
      <c r="BU184" s="219" t="s">
        <v>5830</v>
      </c>
      <c r="BV184" s="204" t="s">
        <v>5830</v>
      </c>
      <c r="BW184" s="204" t="s">
        <v>5830</v>
      </c>
      <c r="BX184" s="204" t="s">
        <v>5830</v>
      </c>
      <c r="BY184" s="204" t="s">
        <v>5830</v>
      </c>
      <c r="BZ184" s="204" t="s">
        <v>5830</v>
      </c>
      <c r="CA184" s="219" t="s">
        <v>5830</v>
      </c>
      <c r="CB184" s="164" t="s">
        <v>4389</v>
      </c>
      <c r="CC184" s="164">
        <v>275</v>
      </c>
      <c r="CD184" s="21">
        <v>327.5</v>
      </c>
      <c r="CE184" s="164">
        <v>410</v>
      </c>
      <c r="CF184" s="21">
        <v>469.5</v>
      </c>
      <c r="CG184" s="69">
        <v>166000</v>
      </c>
      <c r="CH184" s="304" t="s">
        <v>4389</v>
      </c>
      <c r="CI184" s="164">
        <v>275</v>
      </c>
      <c r="CJ184" s="33">
        <f t="shared" si="62"/>
        <v>357.5</v>
      </c>
      <c r="CK184" s="164">
        <v>430</v>
      </c>
      <c r="CL184" s="32">
        <f t="shared" si="63"/>
        <v>473.00000000000006</v>
      </c>
      <c r="CM184" s="67">
        <v>200000</v>
      </c>
      <c r="CN184" s="304" t="s">
        <v>4389</v>
      </c>
      <c r="CO184" s="60">
        <v>275</v>
      </c>
      <c r="CP184" s="164">
        <v>307</v>
      </c>
      <c r="CQ184" s="60">
        <v>410</v>
      </c>
      <c r="CR184" s="164">
        <v>461</v>
      </c>
      <c r="CS184" s="69">
        <v>150000</v>
      </c>
      <c r="CT184" s="208" t="s">
        <v>5830</v>
      </c>
      <c r="CU184" s="209" t="s">
        <v>5830</v>
      </c>
      <c r="CV184" s="209" t="s">
        <v>5830</v>
      </c>
      <c r="CW184" s="210" t="s">
        <v>5830</v>
      </c>
      <c r="CX184" s="208" t="s">
        <v>5830</v>
      </c>
      <c r="CY184" s="209" t="s">
        <v>5830</v>
      </c>
      <c r="CZ184" s="210" t="s">
        <v>5830</v>
      </c>
      <c r="DA184" s="284" t="s">
        <v>5830</v>
      </c>
      <c r="DB184" s="164">
        <v>8.8000000000000007</v>
      </c>
      <c r="DC184" s="164">
        <v>640</v>
      </c>
      <c r="DD184" s="32">
        <v>730</v>
      </c>
      <c r="DE184" s="164">
        <v>800</v>
      </c>
      <c r="DF184" s="164">
        <v>882</v>
      </c>
      <c r="DG184" s="61">
        <v>200000</v>
      </c>
      <c r="DH184" s="29" t="s">
        <v>4801</v>
      </c>
      <c r="DI184" s="164" t="s">
        <v>4464</v>
      </c>
      <c r="DJ184" s="295" t="s">
        <v>4598</v>
      </c>
    </row>
    <row r="185" spans="1:114" ht="15.6" customHeight="1">
      <c r="A185" s="17">
        <v>180</v>
      </c>
      <c r="B185" s="313">
        <v>27</v>
      </c>
      <c r="C185" s="313">
        <v>1996</v>
      </c>
      <c r="D185" s="313" t="s">
        <v>6035</v>
      </c>
      <c r="E185" s="309" t="s">
        <v>6036</v>
      </c>
      <c r="F185" s="313">
        <v>3</v>
      </c>
      <c r="G185" s="309" t="s">
        <v>6024</v>
      </c>
      <c r="H185" s="313" t="s">
        <v>5958</v>
      </c>
      <c r="I185" s="452" t="s">
        <v>6026</v>
      </c>
      <c r="J185" s="300" t="s">
        <v>4567</v>
      </c>
      <c r="K185" s="163" t="s">
        <v>6098</v>
      </c>
      <c r="L185" s="297" t="s">
        <v>4540</v>
      </c>
      <c r="M185" s="300" t="s">
        <v>4733</v>
      </c>
      <c r="N185" s="17" t="s">
        <v>4539</v>
      </c>
      <c r="O185" s="303" t="s">
        <v>4502</v>
      </c>
      <c r="P185" s="163" t="s">
        <v>4444</v>
      </c>
      <c r="Q185" s="163" t="s">
        <v>4444</v>
      </c>
      <c r="R185" s="163" t="s">
        <v>5830</v>
      </c>
      <c r="S185" s="163" t="s">
        <v>4444</v>
      </c>
      <c r="T185" s="163" t="s">
        <v>5830</v>
      </c>
      <c r="U185" s="30" t="s">
        <v>4591</v>
      </c>
      <c r="V185" s="88">
        <v>6</v>
      </c>
      <c r="W185" s="240">
        <v>0</v>
      </c>
      <c r="X185" s="17">
        <v>0</v>
      </c>
      <c r="Y185" s="300" t="s">
        <v>4347</v>
      </c>
      <c r="Z185" s="16">
        <f>INDEX('[2]Cross-Section Database'!$C$2:$V$2928,MATCH(Y185,'[2]Cross-Section Database'!$B$2:$B$2928,0),3)</f>
        <v>254.1</v>
      </c>
      <c r="AA185" s="16">
        <f>INDEX('[2]Cross-Section Database'!$C$2:$V$2928,MATCH(Y185,'[2]Cross-Section Database'!$B$2:$B$2928,0),4)</f>
        <v>254.6</v>
      </c>
      <c r="AB185" s="16">
        <f>INDEX('[2]Cross-Section Database'!$C$2:$V$2928,MATCH(Y185,'[2]Cross-Section Database'!$B$2:$B$2928,0),6)</f>
        <v>14.2</v>
      </c>
      <c r="AC185" s="16">
        <f>INDEX('[2]Cross-Section Database'!$C$2:$V$2928,MATCH(Y185,'[2]Cross-Section Database'!$B$2:$B$2928,0),5)</f>
        <v>8.6</v>
      </c>
      <c r="AD185" s="45">
        <v>2165</v>
      </c>
      <c r="AE185" s="303" t="s">
        <v>4214</v>
      </c>
      <c r="AF185" s="16">
        <f>INDEX('[2]Cross-Section Database'!$C$2:$V$23928,MATCH(AE185,'[2]Cross-Section Database'!$B$2:$B$3928,0),3)</f>
        <v>304.39999999999998</v>
      </c>
      <c r="AG185" s="16">
        <f>INDEX('[2]Cross-Section Database'!$C$2:$V$3928,MATCH(AE185,'[2]Cross-Section Database'!$B$2:$B$3928,0),4)</f>
        <v>123.4</v>
      </c>
      <c r="AH185" s="16">
        <f>INDEX('[2]Cross-Section Database'!$C$2:$V$3928,MATCH(AE185,'[2]Cross-Section Database'!$B$2:$B$3928,0),6)</f>
        <v>10.7</v>
      </c>
      <c r="AI185" s="16">
        <f>INDEX('[2]Cross-Section Database'!$C$2:$V$3928,MATCH(AE185,'[2]Cross-Section Database'!$B$2:$B$3928,0),5)</f>
        <v>7.1</v>
      </c>
      <c r="AJ185" s="16">
        <v>1873</v>
      </c>
      <c r="AK185" s="16">
        <f>INDEX('[2]Cross-Section Database'!$C$2:$V$3928,MATCH(AE185,'[2]Cross-Section Database'!$B$2:$B$3928,0),11)</f>
        <v>71710000</v>
      </c>
      <c r="AL185" s="26">
        <f>INDEX('[2]Cross-Section Database'!$C$2:$V$3928,MATCH(AE185,'[2]Cross-Section Database'!$B$2:$B$3928,0),12)</f>
        <v>539400</v>
      </c>
      <c r="AM185" s="53">
        <v>10</v>
      </c>
      <c r="AN185" s="31">
        <v>270</v>
      </c>
      <c r="AO185" s="31">
        <v>324</v>
      </c>
      <c r="AP185" s="16">
        <v>10</v>
      </c>
      <c r="AQ185" s="26">
        <v>10</v>
      </c>
      <c r="AR185" s="303" t="s">
        <v>5845</v>
      </c>
      <c r="AS185" s="163" t="s">
        <v>6025</v>
      </c>
      <c r="AT185" s="16">
        <v>50</v>
      </c>
      <c r="AU185" s="163">
        <v>20</v>
      </c>
      <c r="AV185" s="163">
        <f t="shared" si="56"/>
        <v>245</v>
      </c>
      <c r="AW185" s="16">
        <v>72</v>
      </c>
      <c r="AX185" s="16">
        <v>72</v>
      </c>
      <c r="AY185" s="45">
        <v>100</v>
      </c>
      <c r="AZ185" s="31">
        <v>60</v>
      </c>
      <c r="BA185" s="45">
        <v>0</v>
      </c>
      <c r="BB185" s="22" t="s">
        <v>4502</v>
      </c>
      <c r="BC185" s="163" t="s">
        <v>6250</v>
      </c>
      <c r="BD185" s="163" t="s">
        <v>6250</v>
      </c>
      <c r="BE185" s="163">
        <v>2</v>
      </c>
      <c r="BF185" s="17">
        <v>6</v>
      </c>
      <c r="BG185" s="303">
        <v>125</v>
      </c>
      <c r="BH185" s="163">
        <v>1200</v>
      </c>
      <c r="BI185" s="163" t="s">
        <v>6234</v>
      </c>
      <c r="BJ185" s="163">
        <v>1</v>
      </c>
      <c r="BK185" s="163">
        <v>180</v>
      </c>
      <c r="BL185" s="163">
        <v>1678</v>
      </c>
      <c r="BM185" s="163">
        <v>52</v>
      </c>
      <c r="BN185" s="163" t="s">
        <v>4623</v>
      </c>
      <c r="BO185" s="303" t="s">
        <v>5894</v>
      </c>
      <c r="BP185" s="163">
        <v>18</v>
      </c>
      <c r="BQ185" s="163">
        <v>2</v>
      </c>
      <c r="BR185" s="163">
        <v>19</v>
      </c>
      <c r="BS185" s="163">
        <v>100</v>
      </c>
      <c r="BT185" s="163">
        <v>100</v>
      </c>
      <c r="BU185" s="17">
        <v>210</v>
      </c>
      <c r="BV185" s="303" t="s">
        <v>6031</v>
      </c>
      <c r="BW185" s="163" t="s">
        <v>4724</v>
      </c>
      <c r="BX185" s="31">
        <f>((BH185/250)+1)*PI()*8^2/4</f>
        <v>291.5397982531328</v>
      </c>
      <c r="BY185" s="31">
        <f>CA185*BH185*(BG185-BM185)</f>
        <v>1165.08</v>
      </c>
      <c r="BZ185" s="30">
        <v>25</v>
      </c>
      <c r="CA185" s="124">
        <v>1.3299999999999999E-2</v>
      </c>
      <c r="CB185" s="107" t="s">
        <v>5831</v>
      </c>
      <c r="CC185" s="65">
        <v>275</v>
      </c>
      <c r="CD185" s="16">
        <f>(349+366)/2</f>
        <v>357.5</v>
      </c>
      <c r="CE185" s="65">
        <v>410</v>
      </c>
      <c r="CF185" s="16">
        <f>(499+515)/2</f>
        <v>507</v>
      </c>
      <c r="CG185" s="66">
        <v>200000</v>
      </c>
      <c r="CH185" s="107" t="s">
        <v>5831</v>
      </c>
      <c r="CI185" s="65">
        <v>275</v>
      </c>
      <c r="CJ185" s="16">
        <f>(351+327)/2</f>
        <v>339</v>
      </c>
      <c r="CK185" s="65">
        <v>410</v>
      </c>
      <c r="CL185" s="16">
        <f>(467+459)/2</f>
        <v>463</v>
      </c>
      <c r="CM185" s="66">
        <v>200000</v>
      </c>
      <c r="CN185" s="107" t="s">
        <v>5831</v>
      </c>
      <c r="CO185" s="65">
        <v>275</v>
      </c>
      <c r="CP185" s="45">
        <v>308</v>
      </c>
      <c r="CQ185" s="65">
        <v>410</v>
      </c>
      <c r="CR185" s="45">
        <v>472</v>
      </c>
      <c r="CS185" s="66">
        <v>200000</v>
      </c>
      <c r="CT185" s="300" t="s">
        <v>5692</v>
      </c>
      <c r="CU185" s="45">
        <v>43.2</v>
      </c>
      <c r="CV185" s="45">
        <v>3.02</v>
      </c>
      <c r="CW185" s="66">
        <v>35000</v>
      </c>
      <c r="CX185" s="303">
        <v>505</v>
      </c>
      <c r="CY185" s="163">
        <v>654</v>
      </c>
      <c r="CZ185" s="66">
        <v>200000</v>
      </c>
      <c r="DA185" s="291">
        <v>550</v>
      </c>
      <c r="DB185" s="163">
        <v>8.8000000000000007</v>
      </c>
      <c r="DC185" s="163">
        <v>640</v>
      </c>
      <c r="DD185" s="30">
        <v>730</v>
      </c>
      <c r="DE185" s="163">
        <v>800</v>
      </c>
      <c r="DF185" s="30">
        <v>940</v>
      </c>
      <c r="DG185" s="66">
        <v>200000</v>
      </c>
      <c r="DH185" s="28" t="s">
        <v>6029</v>
      </c>
      <c r="DI185" s="163" t="s">
        <v>4593</v>
      </c>
      <c r="DJ185" s="294" t="s">
        <v>4598</v>
      </c>
    </row>
    <row r="186" spans="1:114">
      <c r="A186" s="49">
        <v>181</v>
      </c>
      <c r="B186" s="314"/>
      <c r="C186" s="314"/>
      <c r="D186" s="314"/>
      <c r="E186" s="310"/>
      <c r="F186" s="314"/>
      <c r="G186" s="310"/>
      <c r="H186" s="314"/>
      <c r="I186" s="453" t="s">
        <v>6027</v>
      </c>
      <c r="J186" s="301" t="s">
        <v>4567</v>
      </c>
      <c r="K186" s="301" t="s">
        <v>6098</v>
      </c>
      <c r="L186" s="298" t="s">
        <v>4540</v>
      </c>
      <c r="M186" s="301" t="s">
        <v>4733</v>
      </c>
      <c r="N186" s="49" t="s">
        <v>4539</v>
      </c>
      <c r="O186" s="298" t="s">
        <v>4502</v>
      </c>
      <c r="P186" s="301" t="s">
        <v>4444</v>
      </c>
      <c r="Q186" s="301" t="s">
        <v>4444</v>
      </c>
      <c r="R186" s="301" t="s">
        <v>5830</v>
      </c>
      <c r="S186" s="301" t="s">
        <v>4444</v>
      </c>
      <c r="T186" s="301" t="s">
        <v>5830</v>
      </c>
      <c r="U186" s="32" t="s">
        <v>4591</v>
      </c>
      <c r="V186" s="73">
        <v>6</v>
      </c>
      <c r="W186" s="231">
        <v>0</v>
      </c>
      <c r="X186" s="18">
        <v>0</v>
      </c>
      <c r="Y186" s="164" t="s">
        <v>4347</v>
      </c>
      <c r="Z186" s="21">
        <f>INDEX('[2]Cross-Section Database'!$C$2:$V$2928,MATCH(Y186,'[2]Cross-Section Database'!$B$2:$B$2928,0),3)</f>
        <v>254.1</v>
      </c>
      <c r="AA186" s="21">
        <f>INDEX('[2]Cross-Section Database'!$C$2:$V$2928,MATCH(Y186,'[2]Cross-Section Database'!$B$2:$B$2928,0),4)</f>
        <v>254.6</v>
      </c>
      <c r="AB186" s="21">
        <f>INDEX('[2]Cross-Section Database'!$C$2:$V$2928,MATCH(Y186,'[2]Cross-Section Database'!$B$2:$B$2928,0),6)</f>
        <v>14.2</v>
      </c>
      <c r="AC186" s="21">
        <f>INDEX('[2]Cross-Section Database'!$C$2:$V$2928,MATCH(Y186,'[2]Cross-Section Database'!$B$2:$B$2928,0),5)</f>
        <v>8.6</v>
      </c>
      <c r="AD186" s="21">
        <v>2165</v>
      </c>
      <c r="AE186" s="304" t="s">
        <v>4214</v>
      </c>
      <c r="AF186" s="21">
        <f>INDEX('[2]Cross-Section Database'!$C$2:$V$23928,MATCH(AE186,'[2]Cross-Section Database'!$B$2:$B$3928,0),3)</f>
        <v>304.39999999999998</v>
      </c>
      <c r="AG186" s="21">
        <f>INDEX('[2]Cross-Section Database'!$C$2:$V$3928,MATCH(AE186,'[2]Cross-Section Database'!$B$2:$B$3928,0),4)</f>
        <v>123.4</v>
      </c>
      <c r="AH186" s="21">
        <f>INDEX('[2]Cross-Section Database'!$C$2:$V$3928,MATCH(AE186,'[2]Cross-Section Database'!$B$2:$B$3928,0),6)</f>
        <v>10.7</v>
      </c>
      <c r="AI186" s="21">
        <f>INDEX('[2]Cross-Section Database'!$C$2:$V$3928,MATCH(AE186,'[2]Cross-Section Database'!$B$2:$B$3928,0),5)</f>
        <v>7.1</v>
      </c>
      <c r="AJ186" s="21">
        <v>1873</v>
      </c>
      <c r="AK186" s="21">
        <f>INDEX('[2]Cross-Section Database'!$C$2:$V$3928,MATCH(AE186,'[2]Cross-Section Database'!$B$2:$B$3928,0),11)</f>
        <v>71710000</v>
      </c>
      <c r="AL186" s="24">
        <f>INDEX('[2]Cross-Section Database'!$C$2:$V$3928,MATCH(AE186,'[2]Cross-Section Database'!$B$2:$B$3928,0),12)</f>
        <v>539400</v>
      </c>
      <c r="AM186" s="54">
        <v>10</v>
      </c>
      <c r="AN186" s="33">
        <v>270</v>
      </c>
      <c r="AO186" s="33">
        <v>324</v>
      </c>
      <c r="AP186" s="21">
        <v>10</v>
      </c>
      <c r="AQ186" s="24">
        <v>10</v>
      </c>
      <c r="AR186" s="164" t="s">
        <v>5845</v>
      </c>
      <c r="AS186" s="164" t="s">
        <v>6025</v>
      </c>
      <c r="AT186" s="164">
        <v>50</v>
      </c>
      <c r="AU186" s="164">
        <v>20</v>
      </c>
      <c r="AV186" s="164">
        <f t="shared" si="56"/>
        <v>245</v>
      </c>
      <c r="AW186" s="21">
        <v>72</v>
      </c>
      <c r="AX186" s="21">
        <v>72</v>
      </c>
      <c r="AY186" s="21">
        <v>100</v>
      </c>
      <c r="AZ186" s="33">
        <v>60</v>
      </c>
      <c r="BA186" s="21">
        <v>0</v>
      </c>
      <c r="BB186" s="15" t="s">
        <v>4502</v>
      </c>
      <c r="BC186" s="164" t="s">
        <v>6250</v>
      </c>
      <c r="BD186" s="164" t="s">
        <v>6250</v>
      </c>
      <c r="BE186" s="164">
        <v>2</v>
      </c>
      <c r="BF186" s="18">
        <v>6</v>
      </c>
      <c r="BG186" s="304">
        <v>125</v>
      </c>
      <c r="BH186" s="164">
        <v>1200</v>
      </c>
      <c r="BI186" s="164" t="s">
        <v>6234</v>
      </c>
      <c r="BJ186" s="164">
        <v>1</v>
      </c>
      <c r="BK186" s="164">
        <v>180</v>
      </c>
      <c r="BL186" s="164">
        <v>1678</v>
      </c>
      <c r="BM186" s="164">
        <v>52</v>
      </c>
      <c r="BN186" s="164" t="s">
        <v>4623</v>
      </c>
      <c r="BO186" s="304" t="s">
        <v>5894</v>
      </c>
      <c r="BP186" s="164">
        <v>9</v>
      </c>
      <c r="BQ186" s="164">
        <v>1</v>
      </c>
      <c r="BR186" s="164">
        <v>19</v>
      </c>
      <c r="BS186" s="164">
        <v>100</v>
      </c>
      <c r="BT186" s="164">
        <v>100</v>
      </c>
      <c r="BU186" s="18">
        <v>210</v>
      </c>
      <c r="BV186" s="304" t="s">
        <v>6031</v>
      </c>
      <c r="BW186" s="164" t="s">
        <v>6207</v>
      </c>
      <c r="BX186" s="33">
        <f>((BH186/250)+1)*PI()*8^2/4</f>
        <v>291.5397982531328</v>
      </c>
      <c r="BY186" s="33">
        <f>CA186*BH186*(BG186-BM186)</f>
        <v>805.92</v>
      </c>
      <c r="BZ186" s="32">
        <v>25</v>
      </c>
      <c r="CA186" s="122">
        <v>9.1999999999999998E-3</v>
      </c>
      <c r="CB186" s="108" t="s">
        <v>5831</v>
      </c>
      <c r="CC186" s="60">
        <v>275</v>
      </c>
      <c r="CD186" s="21">
        <f t="shared" ref="CD186:CD187" si="65">(349+366)/2</f>
        <v>357.5</v>
      </c>
      <c r="CE186" s="60">
        <v>410</v>
      </c>
      <c r="CF186" s="21">
        <f t="shared" ref="CF186:CF187" si="66">(499+515)/2</f>
        <v>507</v>
      </c>
      <c r="CG186" s="67">
        <v>200000</v>
      </c>
      <c r="CH186" s="108" t="s">
        <v>5831</v>
      </c>
      <c r="CI186" s="60">
        <v>275</v>
      </c>
      <c r="CJ186" s="21">
        <f t="shared" ref="CJ186:CJ187" si="67">(351+327)/2</f>
        <v>339</v>
      </c>
      <c r="CK186" s="60">
        <v>410</v>
      </c>
      <c r="CL186" s="21">
        <f t="shared" ref="CL186:CL187" si="68">(467+459)/2</f>
        <v>463</v>
      </c>
      <c r="CM186" s="67">
        <v>200000</v>
      </c>
      <c r="CN186" s="108" t="s">
        <v>5831</v>
      </c>
      <c r="CO186" s="60">
        <v>275</v>
      </c>
      <c r="CP186" s="46">
        <v>308</v>
      </c>
      <c r="CQ186" s="60">
        <v>410</v>
      </c>
      <c r="CR186" s="46">
        <v>472</v>
      </c>
      <c r="CS186" s="67">
        <v>200000</v>
      </c>
      <c r="CT186" s="301" t="s">
        <v>5692</v>
      </c>
      <c r="CU186" s="46">
        <v>41.41</v>
      </c>
      <c r="CV186" s="46">
        <v>2.84</v>
      </c>
      <c r="CW186" s="67">
        <v>35000</v>
      </c>
      <c r="CX186" s="304">
        <v>505</v>
      </c>
      <c r="CY186" s="164">
        <v>654</v>
      </c>
      <c r="CZ186" s="67">
        <v>200000</v>
      </c>
      <c r="DA186" s="292">
        <v>550</v>
      </c>
      <c r="DB186" s="164">
        <v>8.8000000000000007</v>
      </c>
      <c r="DC186" s="164">
        <v>640</v>
      </c>
      <c r="DD186" s="32">
        <v>730</v>
      </c>
      <c r="DE186" s="10">
        <v>800</v>
      </c>
      <c r="DF186" s="32">
        <v>940</v>
      </c>
      <c r="DG186" s="67">
        <v>200000</v>
      </c>
      <c r="DH186" s="29" t="s">
        <v>6029</v>
      </c>
      <c r="DI186" s="164" t="s">
        <v>4593</v>
      </c>
      <c r="DJ186" s="295" t="s">
        <v>4598</v>
      </c>
    </row>
    <row r="187" spans="1:114" ht="16.2" thickBot="1">
      <c r="A187" s="50">
        <v>182</v>
      </c>
      <c r="B187" s="315"/>
      <c r="C187" s="315"/>
      <c r="D187" s="315"/>
      <c r="E187" s="342"/>
      <c r="F187" s="315"/>
      <c r="G187" s="342"/>
      <c r="H187" s="315"/>
      <c r="I187" s="247" t="s">
        <v>6028</v>
      </c>
      <c r="J187" s="302" t="s">
        <v>4567</v>
      </c>
      <c r="K187" s="302" t="s">
        <v>6098</v>
      </c>
      <c r="L187" s="299" t="s">
        <v>4541</v>
      </c>
      <c r="M187" s="302" t="s">
        <v>4733</v>
      </c>
      <c r="N187" s="50" t="s">
        <v>4539</v>
      </c>
      <c r="O187" s="299" t="s">
        <v>4502</v>
      </c>
      <c r="P187" s="302" t="s">
        <v>4444</v>
      </c>
      <c r="Q187" s="302" t="s">
        <v>4444</v>
      </c>
      <c r="R187" s="302" t="s">
        <v>5830</v>
      </c>
      <c r="S187" s="302" t="s">
        <v>4444</v>
      </c>
      <c r="T187" s="302" t="s">
        <v>5830</v>
      </c>
      <c r="U187" s="34" t="s">
        <v>4591</v>
      </c>
      <c r="V187" s="119">
        <v>6</v>
      </c>
      <c r="W187" s="236">
        <v>0</v>
      </c>
      <c r="X187" s="14">
        <v>0</v>
      </c>
      <c r="Y187" s="165" t="s">
        <v>4347</v>
      </c>
      <c r="Z187" s="23">
        <f>INDEX('[2]Cross-Section Database'!$C$2:$V$2928,MATCH(Y187,'[2]Cross-Section Database'!$B$2:$B$2928,0),3)</f>
        <v>254.1</v>
      </c>
      <c r="AA187" s="23">
        <f>INDEX('[2]Cross-Section Database'!$C$2:$V$2928,MATCH(Y187,'[2]Cross-Section Database'!$B$2:$B$2928,0),4)</f>
        <v>254.6</v>
      </c>
      <c r="AB187" s="23">
        <f>INDEX('[2]Cross-Section Database'!$C$2:$V$2928,MATCH(Y187,'[2]Cross-Section Database'!$B$2:$B$2928,0),6)</f>
        <v>14.2</v>
      </c>
      <c r="AC187" s="23">
        <f>INDEX('[2]Cross-Section Database'!$C$2:$V$2928,MATCH(Y187,'[2]Cross-Section Database'!$B$2:$B$2928,0),5)</f>
        <v>8.6</v>
      </c>
      <c r="AD187" s="23">
        <v>2165</v>
      </c>
      <c r="AE187" s="144" t="s">
        <v>4214</v>
      </c>
      <c r="AF187" s="23">
        <f>INDEX('[2]Cross-Section Database'!$C$2:$V$23928,MATCH(AE187,'[2]Cross-Section Database'!$B$2:$B$3928,0),3)</f>
        <v>304.39999999999998</v>
      </c>
      <c r="AG187" s="23">
        <f>INDEX('[2]Cross-Section Database'!$C$2:$V$3928,MATCH(AE187,'[2]Cross-Section Database'!$B$2:$B$3928,0),4)</f>
        <v>123.4</v>
      </c>
      <c r="AH187" s="23">
        <f>INDEX('[2]Cross-Section Database'!$C$2:$V$3928,MATCH(AE187,'[2]Cross-Section Database'!$B$2:$B$3928,0),6)</f>
        <v>10.7</v>
      </c>
      <c r="AI187" s="23">
        <f>INDEX('[2]Cross-Section Database'!$C$2:$V$3928,MATCH(AE187,'[2]Cross-Section Database'!$B$2:$B$3928,0),5)</f>
        <v>7.1</v>
      </c>
      <c r="AJ187" s="23">
        <v>1873</v>
      </c>
      <c r="AK187" s="21">
        <f>INDEX('[2]Cross-Section Database'!$C$2:$V$3928,MATCH(AE187,'[2]Cross-Section Database'!$B$2:$B$3928,0),11)</f>
        <v>71710000</v>
      </c>
      <c r="AL187" s="24">
        <f>INDEX('[2]Cross-Section Database'!$C$2:$V$3928,MATCH(AE187,'[2]Cross-Section Database'!$B$2:$B$3928,0),12)</f>
        <v>539400</v>
      </c>
      <c r="AM187" s="55">
        <v>10</v>
      </c>
      <c r="AN187" s="35">
        <v>270</v>
      </c>
      <c r="AO187" s="35">
        <v>324</v>
      </c>
      <c r="AP187" s="23">
        <v>10</v>
      </c>
      <c r="AQ187" s="25">
        <v>10</v>
      </c>
      <c r="AR187" s="165" t="s">
        <v>5845</v>
      </c>
      <c r="AS187" s="165" t="s">
        <v>6025</v>
      </c>
      <c r="AT187" s="165">
        <v>50</v>
      </c>
      <c r="AU187" s="165">
        <v>20</v>
      </c>
      <c r="AV187" s="165">
        <f t="shared" si="56"/>
        <v>245</v>
      </c>
      <c r="AW187" s="23">
        <v>72</v>
      </c>
      <c r="AX187" s="23">
        <v>72</v>
      </c>
      <c r="AY187" s="23">
        <v>100</v>
      </c>
      <c r="AZ187" s="35">
        <v>60</v>
      </c>
      <c r="BA187" s="23">
        <v>0</v>
      </c>
      <c r="BB187" s="19" t="s">
        <v>4502</v>
      </c>
      <c r="BC187" s="165" t="s">
        <v>6250</v>
      </c>
      <c r="BD187" s="165" t="s">
        <v>6250</v>
      </c>
      <c r="BE187" s="165">
        <v>2</v>
      </c>
      <c r="BF187" s="14">
        <v>6</v>
      </c>
      <c r="BG187" s="144">
        <v>125</v>
      </c>
      <c r="BH187" s="165">
        <v>1200</v>
      </c>
      <c r="BI187" s="165" t="s">
        <v>6234</v>
      </c>
      <c r="BJ187" s="165">
        <v>1</v>
      </c>
      <c r="BK187" s="165">
        <v>180</v>
      </c>
      <c r="BL187" s="165">
        <v>1678</v>
      </c>
      <c r="BM187" s="165">
        <v>52</v>
      </c>
      <c r="BN187" s="165" t="s">
        <v>4623</v>
      </c>
      <c r="BO187" s="144" t="s">
        <v>5894</v>
      </c>
      <c r="BP187" s="165">
        <v>9</v>
      </c>
      <c r="BQ187" s="165">
        <v>1</v>
      </c>
      <c r="BR187" s="165">
        <v>19</v>
      </c>
      <c r="BS187" s="165">
        <v>100</v>
      </c>
      <c r="BT187" s="165">
        <v>100</v>
      </c>
      <c r="BU187" s="14">
        <v>210</v>
      </c>
      <c r="BV187" s="144" t="s">
        <v>6031</v>
      </c>
      <c r="BW187" s="165" t="s">
        <v>6207</v>
      </c>
      <c r="BX187" s="33">
        <f>((BH187/250)+1)*PI()*8^2/4</f>
        <v>291.5397982531328</v>
      </c>
      <c r="BY187" s="35">
        <f>CA187*BH187*(BG187-BM187)</f>
        <v>805.92</v>
      </c>
      <c r="BZ187" s="34">
        <v>25</v>
      </c>
      <c r="CA187" s="123">
        <v>9.1999999999999998E-3</v>
      </c>
      <c r="CB187" s="133" t="s">
        <v>5831</v>
      </c>
      <c r="CC187" s="87">
        <v>275</v>
      </c>
      <c r="CD187" s="23">
        <f t="shared" si="65"/>
        <v>357.5</v>
      </c>
      <c r="CE187" s="87">
        <v>410</v>
      </c>
      <c r="CF187" s="23">
        <f t="shared" si="66"/>
        <v>507</v>
      </c>
      <c r="CG187" s="70">
        <v>200000</v>
      </c>
      <c r="CH187" s="133" t="s">
        <v>5831</v>
      </c>
      <c r="CI187" s="87">
        <v>275</v>
      </c>
      <c r="CJ187" s="23">
        <f t="shared" si="67"/>
        <v>339</v>
      </c>
      <c r="CK187" s="87">
        <v>410</v>
      </c>
      <c r="CL187" s="23">
        <f t="shared" si="68"/>
        <v>463</v>
      </c>
      <c r="CM187" s="70">
        <v>200000</v>
      </c>
      <c r="CN187" s="133" t="s">
        <v>5831</v>
      </c>
      <c r="CO187" s="87">
        <v>275</v>
      </c>
      <c r="CP187" s="56">
        <v>308</v>
      </c>
      <c r="CQ187" s="87">
        <v>410</v>
      </c>
      <c r="CR187" s="56">
        <v>472</v>
      </c>
      <c r="CS187" s="70">
        <v>200000</v>
      </c>
      <c r="CT187" s="302" t="s">
        <v>5692</v>
      </c>
      <c r="CU187" s="56">
        <v>42.64</v>
      </c>
      <c r="CV187" s="56">
        <v>3.19</v>
      </c>
      <c r="CW187" s="70">
        <v>35000</v>
      </c>
      <c r="CX187" s="144">
        <v>505</v>
      </c>
      <c r="CY187" s="165">
        <v>654</v>
      </c>
      <c r="CZ187" s="70">
        <v>200000</v>
      </c>
      <c r="DA187" s="293">
        <v>550</v>
      </c>
      <c r="DB187" s="165">
        <v>8.8000000000000007</v>
      </c>
      <c r="DC187" s="165">
        <v>640</v>
      </c>
      <c r="DD187" s="34">
        <v>730</v>
      </c>
      <c r="DE187" s="13">
        <v>800</v>
      </c>
      <c r="DF187" s="34">
        <v>940</v>
      </c>
      <c r="DG187" s="70">
        <v>200000</v>
      </c>
      <c r="DH187" s="27" t="s">
        <v>6030</v>
      </c>
      <c r="DI187" s="144" t="s">
        <v>4593</v>
      </c>
      <c r="DJ187" s="296" t="s">
        <v>4598</v>
      </c>
    </row>
    <row r="188" spans="1:114" ht="15.6" customHeight="1">
      <c r="A188" s="17">
        <v>183</v>
      </c>
      <c r="B188" s="313">
        <v>28</v>
      </c>
      <c r="C188" s="313">
        <v>1999</v>
      </c>
      <c r="D188" s="316" t="s">
        <v>5669</v>
      </c>
      <c r="E188" s="316" t="s">
        <v>5676</v>
      </c>
      <c r="F188" s="313">
        <v>12</v>
      </c>
      <c r="G188" s="311" t="s">
        <v>5943</v>
      </c>
      <c r="H188" s="311" t="s">
        <v>5942</v>
      </c>
      <c r="I188" s="452" t="s">
        <v>4544</v>
      </c>
      <c r="J188" s="303" t="s">
        <v>4567</v>
      </c>
      <c r="K188" s="163" t="s">
        <v>6098</v>
      </c>
      <c r="L188" s="303" t="s">
        <v>4541</v>
      </c>
      <c r="M188" s="163" t="s">
        <v>4736</v>
      </c>
      <c r="N188" s="17" t="s">
        <v>4539</v>
      </c>
      <c r="O188" s="163" t="s">
        <v>4388</v>
      </c>
      <c r="P188" s="163" t="s">
        <v>4444</v>
      </c>
      <c r="Q188" s="163" t="s">
        <v>4388</v>
      </c>
      <c r="R188" s="163" t="s">
        <v>5830</v>
      </c>
      <c r="S188" s="163" t="s">
        <v>4444</v>
      </c>
      <c r="T188" s="163" t="s">
        <v>5830</v>
      </c>
      <c r="U188" s="30" t="s">
        <v>4591</v>
      </c>
      <c r="V188" s="88">
        <v>6</v>
      </c>
      <c r="W188" s="233">
        <v>0</v>
      </c>
      <c r="X188" s="17">
        <v>0</v>
      </c>
      <c r="Y188" s="304" t="s">
        <v>5670</v>
      </c>
      <c r="Z188" s="21">
        <f>12*25.4</f>
        <v>304.79999999999995</v>
      </c>
      <c r="AA188" s="21">
        <f>8*25.4</f>
        <v>203.2</v>
      </c>
      <c r="AB188" s="21">
        <v>25.4</v>
      </c>
      <c r="AC188" s="21">
        <f>3/8*25.4</f>
        <v>9.5249999999999986</v>
      </c>
      <c r="AD188" s="21">
        <f>60*25.4</f>
        <v>1524</v>
      </c>
      <c r="AE188" s="303" t="s">
        <v>5671</v>
      </c>
      <c r="AF188" s="16">
        <f>18*25.4</f>
        <v>457.2</v>
      </c>
      <c r="AG188" s="16">
        <f>6*25.4</f>
        <v>152.39999999999998</v>
      </c>
      <c r="AH188" s="16">
        <f>0.5*25.4</f>
        <v>12.7</v>
      </c>
      <c r="AI188" s="16">
        <f>0.25*25.4</f>
        <v>6.35</v>
      </c>
      <c r="AJ188" s="16">
        <f>69.5*25.4</f>
        <v>1765.3</v>
      </c>
      <c r="AK188" s="16">
        <f t="shared" ref="AK188:AK206" si="69">AG188*AF188^3/12-(AG188-AI188)*(AF188-2*AH188)^3/12</f>
        <v>233861360.77096665</v>
      </c>
      <c r="AL188" s="26">
        <f t="shared" ref="AL188:AL206" si="70">AG188*AF188^2/4-(AG188-AI188)*(AF188-2*AH188)^2/4</f>
        <v>1156312.2034999989</v>
      </c>
      <c r="AM188" s="16">
        <f>3/8*25.4</f>
        <v>9.5249999999999986</v>
      </c>
      <c r="AN188" s="16">
        <f>6*25.4</f>
        <v>152.39999999999998</v>
      </c>
      <c r="AO188" s="16">
        <f>18*25.4</f>
        <v>457.2</v>
      </c>
      <c r="AP188" s="16">
        <v>0</v>
      </c>
      <c r="AQ188" s="16">
        <v>0</v>
      </c>
      <c r="AR188" s="303" t="s">
        <v>5845</v>
      </c>
      <c r="AS188" s="163" t="s">
        <v>5675</v>
      </c>
      <c r="AT188" s="16">
        <f t="shared" ref="AT188:AT199" si="71">0.7*DC188*AV188/1000</f>
        <v>107.968</v>
      </c>
      <c r="AU188" s="16">
        <v>19.100000000000001</v>
      </c>
      <c r="AV188" s="163">
        <v>241</v>
      </c>
      <c r="AW188" s="16">
        <f>(1+5/8)*25.4</f>
        <v>41.274999999999999</v>
      </c>
      <c r="AX188" s="16">
        <f>(1+5/8)*25.4</f>
        <v>41.274999999999999</v>
      </c>
      <c r="AY188" s="16">
        <f>3*25.4</f>
        <v>76.199999999999989</v>
      </c>
      <c r="AZ188" s="16">
        <f>3*25.4</f>
        <v>76.199999999999989</v>
      </c>
      <c r="BA188" s="16">
        <f>AO188-AW188-AX188-2*AY188</f>
        <v>222.25000000000006</v>
      </c>
      <c r="BB188" s="22" t="s">
        <v>4388</v>
      </c>
      <c r="BC188" s="163" t="s">
        <v>4497</v>
      </c>
      <c r="BD188" s="163" t="s">
        <v>4497</v>
      </c>
      <c r="BE188" s="163">
        <v>4</v>
      </c>
      <c r="BF188" s="163">
        <v>8</v>
      </c>
      <c r="BG188" s="201" t="s">
        <v>5830</v>
      </c>
      <c r="BH188" s="202" t="s">
        <v>5830</v>
      </c>
      <c r="BI188" s="202" t="s">
        <v>5830</v>
      </c>
      <c r="BJ188" s="202" t="s">
        <v>5830</v>
      </c>
      <c r="BK188" s="202" t="s">
        <v>5830</v>
      </c>
      <c r="BL188" s="202" t="s">
        <v>5830</v>
      </c>
      <c r="BM188" s="202" t="s">
        <v>5830</v>
      </c>
      <c r="BN188" s="202" t="s">
        <v>5830</v>
      </c>
      <c r="BO188" s="201" t="s">
        <v>5830</v>
      </c>
      <c r="BP188" s="202" t="s">
        <v>5830</v>
      </c>
      <c r="BQ188" s="202" t="s">
        <v>5830</v>
      </c>
      <c r="BR188" s="202" t="s">
        <v>5830</v>
      </c>
      <c r="BS188" s="202" t="s">
        <v>5830</v>
      </c>
      <c r="BT188" s="202" t="s">
        <v>5830</v>
      </c>
      <c r="BU188" s="220" t="s">
        <v>5830</v>
      </c>
      <c r="BV188" s="202" t="s">
        <v>5830</v>
      </c>
      <c r="BW188" s="202" t="s">
        <v>5830</v>
      </c>
      <c r="BX188" s="202" t="s">
        <v>5830</v>
      </c>
      <c r="BY188" s="202" t="s">
        <v>5830</v>
      </c>
      <c r="BZ188" s="202" t="s">
        <v>5830</v>
      </c>
      <c r="CA188" s="220" t="s">
        <v>5830</v>
      </c>
      <c r="CB188" s="107" t="s">
        <v>4568</v>
      </c>
      <c r="CC188" s="65">
        <v>345</v>
      </c>
      <c r="CD188" s="31">
        <f>CC188*1.1</f>
        <v>379.50000000000006</v>
      </c>
      <c r="CE188" s="65">
        <v>450</v>
      </c>
      <c r="CF188" s="30">
        <v>495.00000000000006</v>
      </c>
      <c r="CG188" s="66">
        <v>200000</v>
      </c>
      <c r="CH188" s="107" t="s">
        <v>4568</v>
      </c>
      <c r="CI188" s="65">
        <v>345</v>
      </c>
      <c r="CJ188" s="31">
        <f>CI188*1.1</f>
        <v>379.50000000000006</v>
      </c>
      <c r="CK188" s="65">
        <v>450</v>
      </c>
      <c r="CL188" s="30">
        <v>495.00000000000006</v>
      </c>
      <c r="CM188" s="66">
        <v>200000</v>
      </c>
      <c r="CN188" s="107" t="s">
        <v>4568</v>
      </c>
      <c r="CO188" s="65">
        <v>345</v>
      </c>
      <c r="CP188" s="31">
        <f>CO188*1.1</f>
        <v>379.50000000000006</v>
      </c>
      <c r="CQ188" s="65">
        <v>450</v>
      </c>
      <c r="CR188" s="30">
        <f>CQ188*1.1</f>
        <v>495.00000000000006</v>
      </c>
      <c r="CS188" s="66">
        <v>200000</v>
      </c>
      <c r="CT188" s="205" t="s">
        <v>5830</v>
      </c>
      <c r="CU188" s="206" t="s">
        <v>5830</v>
      </c>
      <c r="CV188" s="206" t="s">
        <v>5830</v>
      </c>
      <c r="CW188" s="207" t="s">
        <v>5830</v>
      </c>
      <c r="CX188" s="205" t="s">
        <v>5830</v>
      </c>
      <c r="CY188" s="206" t="s">
        <v>5830</v>
      </c>
      <c r="CZ188" s="207" t="s">
        <v>5830</v>
      </c>
      <c r="DA188" s="283" t="s">
        <v>5830</v>
      </c>
      <c r="DB188" s="163" t="s">
        <v>4446</v>
      </c>
      <c r="DC188" s="163">
        <v>640</v>
      </c>
      <c r="DD188" s="30">
        <v>730</v>
      </c>
      <c r="DE188" s="163">
        <v>800</v>
      </c>
      <c r="DF188" s="30">
        <v>940</v>
      </c>
      <c r="DG188" s="66">
        <v>200000</v>
      </c>
      <c r="DH188" s="28" t="s">
        <v>5877</v>
      </c>
      <c r="DI188" s="163" t="s">
        <v>4464</v>
      </c>
      <c r="DJ188" s="294" t="s">
        <v>4598</v>
      </c>
    </row>
    <row r="189" spans="1:114">
      <c r="A189" s="18">
        <v>184</v>
      </c>
      <c r="B189" s="314"/>
      <c r="C189" s="314"/>
      <c r="D189" s="317"/>
      <c r="E189" s="317"/>
      <c r="F189" s="314"/>
      <c r="G189" s="319"/>
      <c r="H189" s="319"/>
      <c r="I189" s="453" t="s">
        <v>4421</v>
      </c>
      <c r="J189" s="304" t="s">
        <v>4567</v>
      </c>
      <c r="K189" s="164" t="s">
        <v>6098</v>
      </c>
      <c r="L189" s="304" t="s">
        <v>4541</v>
      </c>
      <c r="M189" s="164" t="s">
        <v>4736</v>
      </c>
      <c r="N189" s="18" t="s">
        <v>4539</v>
      </c>
      <c r="O189" s="164" t="s">
        <v>4388</v>
      </c>
      <c r="P189" s="164" t="s">
        <v>4444</v>
      </c>
      <c r="Q189" s="164" t="s">
        <v>4388</v>
      </c>
      <c r="R189" s="164" t="s">
        <v>5830</v>
      </c>
      <c r="S189" s="164" t="s">
        <v>4444</v>
      </c>
      <c r="T189" s="164" t="s">
        <v>5830</v>
      </c>
      <c r="U189" s="32" t="s">
        <v>4591</v>
      </c>
      <c r="V189" s="73">
        <v>6</v>
      </c>
      <c r="W189" s="232">
        <v>0</v>
      </c>
      <c r="X189" s="18">
        <v>0</v>
      </c>
      <c r="Y189" s="304" t="s">
        <v>5670</v>
      </c>
      <c r="Z189" s="21">
        <f t="shared" ref="Z189:Z199" si="72">12*25.4</f>
        <v>304.79999999999995</v>
      </c>
      <c r="AA189" s="21">
        <f t="shared" ref="AA189:AA199" si="73">8*25.4</f>
        <v>203.2</v>
      </c>
      <c r="AB189" s="21">
        <v>25.4</v>
      </c>
      <c r="AC189" s="21">
        <f t="shared" ref="AC189:AC199" si="74">3/8*25.4</f>
        <v>9.5249999999999986</v>
      </c>
      <c r="AD189" s="21">
        <f t="shared" ref="AD189:AD199" si="75">60*25.4</f>
        <v>1524</v>
      </c>
      <c r="AE189" s="304" t="s">
        <v>5671</v>
      </c>
      <c r="AF189" s="21">
        <f t="shared" ref="AF189:AF190" si="76">18*25.4</f>
        <v>457.2</v>
      </c>
      <c r="AG189" s="21">
        <f t="shared" ref="AG189:AG190" si="77">6*25.4</f>
        <v>152.39999999999998</v>
      </c>
      <c r="AH189" s="21">
        <f t="shared" ref="AH189:AH190" si="78">0.5*25.4</f>
        <v>12.7</v>
      </c>
      <c r="AI189" s="21">
        <f t="shared" ref="AI189:AI190" si="79">0.25*25.4</f>
        <v>6.35</v>
      </c>
      <c r="AJ189" s="21">
        <f t="shared" ref="AJ189:AJ199" si="80">69.5*25.4</f>
        <v>1765.3</v>
      </c>
      <c r="AK189" s="21">
        <f t="shared" si="69"/>
        <v>233861360.77096665</v>
      </c>
      <c r="AL189" s="24">
        <f t="shared" si="70"/>
        <v>1156312.2034999989</v>
      </c>
      <c r="AM189" s="21">
        <f>0.5*25.4</f>
        <v>12.7</v>
      </c>
      <c r="AN189" s="21">
        <f t="shared" ref="AN189:AN190" si="81">6*25.4</f>
        <v>152.39999999999998</v>
      </c>
      <c r="AO189" s="21">
        <f t="shared" ref="AO189:AO193" si="82">18*25.4</f>
        <v>457.2</v>
      </c>
      <c r="AP189" s="21">
        <v>0</v>
      </c>
      <c r="AQ189" s="21">
        <v>0</v>
      </c>
      <c r="AR189" s="304" t="s">
        <v>5845</v>
      </c>
      <c r="AS189" s="164" t="s">
        <v>5675</v>
      </c>
      <c r="AT189" s="21">
        <f t="shared" si="71"/>
        <v>107.968</v>
      </c>
      <c r="AU189" s="21">
        <v>19.100000000000001</v>
      </c>
      <c r="AV189" s="164">
        <v>241</v>
      </c>
      <c r="AW189" s="21">
        <f t="shared" ref="AW189:AX190" si="83">(1+5/8)*25.4</f>
        <v>41.274999999999999</v>
      </c>
      <c r="AX189" s="21">
        <f t="shared" si="83"/>
        <v>41.274999999999999</v>
      </c>
      <c r="AY189" s="21">
        <f t="shared" ref="AY189:AZ190" si="84">3*25.4</f>
        <v>76.199999999999989</v>
      </c>
      <c r="AZ189" s="21">
        <f t="shared" si="84"/>
        <v>76.199999999999989</v>
      </c>
      <c r="BA189" s="21">
        <f t="shared" ref="BA189:BA199" si="85">AO189-AW189-AX189-2*AY189</f>
        <v>222.25000000000006</v>
      </c>
      <c r="BB189" s="15" t="s">
        <v>4388</v>
      </c>
      <c r="BC189" s="164" t="s">
        <v>4497</v>
      </c>
      <c r="BD189" s="164" t="s">
        <v>4497</v>
      </c>
      <c r="BE189" s="164">
        <v>4</v>
      </c>
      <c r="BF189" s="164">
        <v>8</v>
      </c>
      <c r="BG189" s="203" t="s">
        <v>5830</v>
      </c>
      <c r="BH189" s="204" t="s">
        <v>5830</v>
      </c>
      <c r="BI189" s="204" t="s">
        <v>5830</v>
      </c>
      <c r="BJ189" s="204" t="s">
        <v>5830</v>
      </c>
      <c r="BK189" s="204" t="s">
        <v>5830</v>
      </c>
      <c r="BL189" s="204" t="s">
        <v>5830</v>
      </c>
      <c r="BM189" s="204" t="s">
        <v>5830</v>
      </c>
      <c r="BN189" s="204" t="s">
        <v>5830</v>
      </c>
      <c r="BO189" s="203" t="s">
        <v>5830</v>
      </c>
      <c r="BP189" s="204" t="s">
        <v>5830</v>
      </c>
      <c r="BQ189" s="204" t="s">
        <v>5830</v>
      </c>
      <c r="BR189" s="204" t="s">
        <v>5830</v>
      </c>
      <c r="BS189" s="204" t="s">
        <v>5830</v>
      </c>
      <c r="BT189" s="204" t="s">
        <v>5830</v>
      </c>
      <c r="BU189" s="219" t="s">
        <v>5830</v>
      </c>
      <c r="BV189" s="204" t="s">
        <v>5830</v>
      </c>
      <c r="BW189" s="204" t="s">
        <v>5830</v>
      </c>
      <c r="BX189" s="204" t="s">
        <v>5830</v>
      </c>
      <c r="BY189" s="204" t="s">
        <v>5830</v>
      </c>
      <c r="BZ189" s="204" t="s">
        <v>5830</v>
      </c>
      <c r="CA189" s="219" t="s">
        <v>5830</v>
      </c>
      <c r="CB189" s="108" t="s">
        <v>4568</v>
      </c>
      <c r="CC189" s="60">
        <v>345</v>
      </c>
      <c r="CD189" s="33">
        <f t="shared" ref="CD189:CD199" si="86">CC189*1.1</f>
        <v>379.50000000000006</v>
      </c>
      <c r="CE189" s="60">
        <v>450</v>
      </c>
      <c r="CF189" s="32">
        <v>495.00000000000006</v>
      </c>
      <c r="CG189" s="67">
        <v>200000</v>
      </c>
      <c r="CH189" s="108" t="s">
        <v>4568</v>
      </c>
      <c r="CI189" s="60">
        <v>345</v>
      </c>
      <c r="CJ189" s="33">
        <f t="shared" ref="CJ189:CJ199" si="87">CI189*1.1</f>
        <v>379.50000000000006</v>
      </c>
      <c r="CK189" s="60">
        <v>450</v>
      </c>
      <c r="CL189" s="32">
        <v>495.00000000000006</v>
      </c>
      <c r="CM189" s="67">
        <v>200000</v>
      </c>
      <c r="CN189" s="108" t="s">
        <v>4568</v>
      </c>
      <c r="CO189" s="60">
        <v>345</v>
      </c>
      <c r="CP189" s="21">
        <v>358.2</v>
      </c>
      <c r="CQ189" s="60">
        <v>450</v>
      </c>
      <c r="CR189" s="32">
        <f t="shared" ref="CR189:CR199" si="88">CQ189*1.1</f>
        <v>495.00000000000006</v>
      </c>
      <c r="CS189" s="67">
        <v>200000</v>
      </c>
      <c r="CT189" s="208" t="s">
        <v>5830</v>
      </c>
      <c r="CU189" s="209" t="s">
        <v>5830</v>
      </c>
      <c r="CV189" s="209" t="s">
        <v>5830</v>
      </c>
      <c r="CW189" s="210" t="s">
        <v>5830</v>
      </c>
      <c r="CX189" s="208" t="s">
        <v>5830</v>
      </c>
      <c r="CY189" s="209" t="s">
        <v>5830</v>
      </c>
      <c r="CZ189" s="210" t="s">
        <v>5830</v>
      </c>
      <c r="DA189" s="284" t="s">
        <v>5830</v>
      </c>
      <c r="DB189" s="164" t="s">
        <v>4446</v>
      </c>
      <c r="DC189" s="164">
        <v>640</v>
      </c>
      <c r="DD189" s="32">
        <v>730</v>
      </c>
      <c r="DE189" s="164">
        <v>800</v>
      </c>
      <c r="DF189" s="32">
        <v>940</v>
      </c>
      <c r="DG189" s="67">
        <v>200000</v>
      </c>
      <c r="DH189" s="29" t="s">
        <v>5876</v>
      </c>
      <c r="DI189" s="164" t="s">
        <v>4464</v>
      </c>
      <c r="DJ189" s="295" t="s">
        <v>4598</v>
      </c>
    </row>
    <row r="190" spans="1:114">
      <c r="A190" s="18">
        <v>185</v>
      </c>
      <c r="B190" s="314"/>
      <c r="C190" s="314"/>
      <c r="D190" s="317"/>
      <c r="E190" s="317"/>
      <c r="F190" s="314"/>
      <c r="G190" s="319"/>
      <c r="H190" s="319"/>
      <c r="I190" s="453" t="s">
        <v>4422</v>
      </c>
      <c r="J190" s="304" t="s">
        <v>4567</v>
      </c>
      <c r="K190" s="164" t="s">
        <v>6098</v>
      </c>
      <c r="L190" s="304" t="s">
        <v>4541</v>
      </c>
      <c r="M190" s="164" t="s">
        <v>4736</v>
      </c>
      <c r="N190" s="18" t="s">
        <v>4539</v>
      </c>
      <c r="O190" s="164" t="s">
        <v>4388</v>
      </c>
      <c r="P190" s="164" t="s">
        <v>4444</v>
      </c>
      <c r="Q190" s="164" t="s">
        <v>4388</v>
      </c>
      <c r="R190" s="164" t="s">
        <v>5830</v>
      </c>
      <c r="S190" s="164" t="s">
        <v>4444</v>
      </c>
      <c r="T190" s="164" t="s">
        <v>5830</v>
      </c>
      <c r="U190" s="32" t="s">
        <v>4591</v>
      </c>
      <c r="V190" s="73">
        <v>6</v>
      </c>
      <c r="W190" s="232">
        <v>0</v>
      </c>
      <c r="X190" s="18">
        <v>0</v>
      </c>
      <c r="Y190" s="304" t="s">
        <v>5670</v>
      </c>
      <c r="Z190" s="21">
        <f t="shared" si="72"/>
        <v>304.79999999999995</v>
      </c>
      <c r="AA190" s="21">
        <f t="shared" si="73"/>
        <v>203.2</v>
      </c>
      <c r="AB190" s="21">
        <v>25.4</v>
      </c>
      <c r="AC190" s="21">
        <f t="shared" si="74"/>
        <v>9.5249999999999986</v>
      </c>
      <c r="AD190" s="21">
        <f t="shared" si="75"/>
        <v>1524</v>
      </c>
      <c r="AE190" s="304" t="s">
        <v>5671</v>
      </c>
      <c r="AF190" s="21">
        <f t="shared" si="76"/>
        <v>457.2</v>
      </c>
      <c r="AG190" s="21">
        <f t="shared" si="77"/>
        <v>152.39999999999998</v>
      </c>
      <c r="AH190" s="21">
        <f t="shared" si="78"/>
        <v>12.7</v>
      </c>
      <c r="AI190" s="21">
        <f t="shared" si="79"/>
        <v>6.35</v>
      </c>
      <c r="AJ190" s="21">
        <f t="shared" si="80"/>
        <v>1765.3</v>
      </c>
      <c r="AK190" s="21">
        <f t="shared" si="69"/>
        <v>233861360.77096665</v>
      </c>
      <c r="AL190" s="24">
        <f t="shared" si="70"/>
        <v>1156312.2034999989</v>
      </c>
      <c r="AM190" s="21">
        <f>5/8*25.4</f>
        <v>15.875</v>
      </c>
      <c r="AN190" s="21">
        <f t="shared" si="81"/>
        <v>152.39999999999998</v>
      </c>
      <c r="AO190" s="21">
        <f t="shared" si="82"/>
        <v>457.2</v>
      </c>
      <c r="AP190" s="21">
        <v>0</v>
      </c>
      <c r="AQ190" s="21">
        <v>0</v>
      </c>
      <c r="AR190" s="304" t="s">
        <v>5845</v>
      </c>
      <c r="AS190" s="164" t="s">
        <v>5675</v>
      </c>
      <c r="AT190" s="21">
        <f t="shared" si="71"/>
        <v>107.968</v>
      </c>
      <c r="AU190" s="21">
        <v>19.100000000000001</v>
      </c>
      <c r="AV190" s="164">
        <v>241</v>
      </c>
      <c r="AW190" s="21">
        <f t="shared" si="83"/>
        <v>41.274999999999999</v>
      </c>
      <c r="AX190" s="21">
        <f t="shared" si="83"/>
        <v>41.274999999999999</v>
      </c>
      <c r="AY190" s="21">
        <f t="shared" si="84"/>
        <v>76.199999999999989</v>
      </c>
      <c r="AZ190" s="21">
        <f t="shared" si="84"/>
        <v>76.199999999999989</v>
      </c>
      <c r="BA190" s="21">
        <f t="shared" si="85"/>
        <v>222.25000000000006</v>
      </c>
      <c r="BB190" s="15" t="s">
        <v>4388</v>
      </c>
      <c r="BC190" s="164" t="s">
        <v>4497</v>
      </c>
      <c r="BD190" s="164" t="s">
        <v>4497</v>
      </c>
      <c r="BE190" s="164">
        <v>4</v>
      </c>
      <c r="BF190" s="164">
        <v>8</v>
      </c>
      <c r="BG190" s="203" t="s">
        <v>5830</v>
      </c>
      <c r="BH190" s="204" t="s">
        <v>5830</v>
      </c>
      <c r="BI190" s="204" t="s">
        <v>5830</v>
      </c>
      <c r="BJ190" s="204" t="s">
        <v>5830</v>
      </c>
      <c r="BK190" s="204" t="s">
        <v>5830</v>
      </c>
      <c r="BL190" s="204" t="s">
        <v>5830</v>
      </c>
      <c r="BM190" s="204" t="s">
        <v>5830</v>
      </c>
      <c r="BN190" s="204" t="s">
        <v>5830</v>
      </c>
      <c r="BO190" s="203" t="s">
        <v>5830</v>
      </c>
      <c r="BP190" s="204" t="s">
        <v>5830</v>
      </c>
      <c r="BQ190" s="204" t="s">
        <v>5830</v>
      </c>
      <c r="BR190" s="204" t="s">
        <v>5830</v>
      </c>
      <c r="BS190" s="204" t="s">
        <v>5830</v>
      </c>
      <c r="BT190" s="204" t="s">
        <v>5830</v>
      </c>
      <c r="BU190" s="219" t="s">
        <v>5830</v>
      </c>
      <c r="BV190" s="204" t="s">
        <v>5830</v>
      </c>
      <c r="BW190" s="204" t="s">
        <v>5830</v>
      </c>
      <c r="BX190" s="204" t="s">
        <v>5830</v>
      </c>
      <c r="BY190" s="204" t="s">
        <v>5830</v>
      </c>
      <c r="BZ190" s="204" t="s">
        <v>5830</v>
      </c>
      <c r="CA190" s="219" t="s">
        <v>5830</v>
      </c>
      <c r="CB190" s="108" t="s">
        <v>4568</v>
      </c>
      <c r="CC190" s="60">
        <v>345</v>
      </c>
      <c r="CD190" s="33">
        <f t="shared" si="86"/>
        <v>379.50000000000006</v>
      </c>
      <c r="CE190" s="60">
        <v>450</v>
      </c>
      <c r="CF190" s="32">
        <v>495.00000000000006</v>
      </c>
      <c r="CG190" s="67">
        <v>200000</v>
      </c>
      <c r="CH190" s="108" t="s">
        <v>4568</v>
      </c>
      <c r="CI190" s="60">
        <v>345</v>
      </c>
      <c r="CJ190" s="33">
        <f t="shared" si="87"/>
        <v>379.50000000000006</v>
      </c>
      <c r="CK190" s="60">
        <v>450</v>
      </c>
      <c r="CL190" s="32">
        <v>495.00000000000006</v>
      </c>
      <c r="CM190" s="67">
        <v>200000</v>
      </c>
      <c r="CN190" s="108" t="s">
        <v>4568</v>
      </c>
      <c r="CO190" s="60">
        <v>345</v>
      </c>
      <c r="CP190" s="21">
        <v>372</v>
      </c>
      <c r="CQ190" s="60">
        <v>450</v>
      </c>
      <c r="CR190" s="32">
        <f t="shared" si="88"/>
        <v>495.00000000000006</v>
      </c>
      <c r="CS190" s="67">
        <v>200000</v>
      </c>
      <c r="CT190" s="208" t="s">
        <v>5830</v>
      </c>
      <c r="CU190" s="209" t="s">
        <v>5830</v>
      </c>
      <c r="CV190" s="209" t="s">
        <v>5830</v>
      </c>
      <c r="CW190" s="210" t="s">
        <v>5830</v>
      </c>
      <c r="CX190" s="208" t="s">
        <v>5830</v>
      </c>
      <c r="CY190" s="209" t="s">
        <v>5830</v>
      </c>
      <c r="CZ190" s="210" t="s">
        <v>5830</v>
      </c>
      <c r="DA190" s="284" t="s">
        <v>5830</v>
      </c>
      <c r="DB190" s="164" t="s">
        <v>4446</v>
      </c>
      <c r="DC190" s="164">
        <v>640</v>
      </c>
      <c r="DD190" s="32">
        <v>730</v>
      </c>
      <c r="DE190" s="164">
        <v>800</v>
      </c>
      <c r="DF190" s="32">
        <v>940</v>
      </c>
      <c r="DG190" s="67">
        <v>200000</v>
      </c>
      <c r="DH190" s="29" t="s">
        <v>5876</v>
      </c>
      <c r="DI190" s="164" t="s">
        <v>4464</v>
      </c>
      <c r="DJ190" s="295" t="s">
        <v>4598</v>
      </c>
    </row>
    <row r="191" spans="1:114">
      <c r="A191" s="18">
        <v>186</v>
      </c>
      <c r="B191" s="314"/>
      <c r="C191" s="314"/>
      <c r="D191" s="317"/>
      <c r="E191" s="317"/>
      <c r="F191" s="314"/>
      <c r="G191" s="319"/>
      <c r="H191" s="319"/>
      <c r="I191" s="453" t="s">
        <v>4423</v>
      </c>
      <c r="J191" s="304" t="s">
        <v>4567</v>
      </c>
      <c r="K191" s="164" t="s">
        <v>6098</v>
      </c>
      <c r="L191" s="304" t="s">
        <v>4541</v>
      </c>
      <c r="M191" s="164" t="s">
        <v>4736</v>
      </c>
      <c r="N191" s="18" t="s">
        <v>4539</v>
      </c>
      <c r="O191" s="164" t="s">
        <v>4388</v>
      </c>
      <c r="P191" s="164" t="s">
        <v>4444</v>
      </c>
      <c r="Q191" s="164" t="s">
        <v>4444</v>
      </c>
      <c r="R191" s="164" t="s">
        <v>5830</v>
      </c>
      <c r="S191" s="164" t="s">
        <v>4444</v>
      </c>
      <c r="T191" s="164" t="s">
        <v>5830</v>
      </c>
      <c r="U191" s="32" t="s">
        <v>4591</v>
      </c>
      <c r="V191" s="73">
        <v>6</v>
      </c>
      <c r="W191" s="232">
        <v>0</v>
      </c>
      <c r="X191" s="18">
        <v>0</v>
      </c>
      <c r="Y191" s="304" t="s">
        <v>5670</v>
      </c>
      <c r="Z191" s="21">
        <f t="shared" si="72"/>
        <v>304.79999999999995</v>
      </c>
      <c r="AA191" s="21">
        <f t="shared" si="73"/>
        <v>203.2</v>
      </c>
      <c r="AB191" s="21">
        <v>25.4</v>
      </c>
      <c r="AC191" s="21">
        <f t="shared" si="74"/>
        <v>9.5249999999999986</v>
      </c>
      <c r="AD191" s="21">
        <f t="shared" si="75"/>
        <v>1524</v>
      </c>
      <c r="AE191" s="304" t="s">
        <v>5672</v>
      </c>
      <c r="AF191" s="21">
        <f>18*25.4</f>
        <v>457.2</v>
      </c>
      <c r="AG191" s="21">
        <f>8*25.4</f>
        <v>203.2</v>
      </c>
      <c r="AH191" s="21">
        <f>0.5*25.4</f>
        <v>12.7</v>
      </c>
      <c r="AI191" s="21">
        <f>0.25*25.4</f>
        <v>6.35</v>
      </c>
      <c r="AJ191" s="21">
        <f t="shared" si="80"/>
        <v>1765.3</v>
      </c>
      <c r="AK191" s="21">
        <f t="shared" si="69"/>
        <v>297614140.79203296</v>
      </c>
      <c r="AL191" s="24">
        <f t="shared" si="70"/>
        <v>1443085.8234999981</v>
      </c>
      <c r="AM191" s="21">
        <f>3/8*25.4</f>
        <v>9.5249999999999986</v>
      </c>
      <c r="AN191" s="21">
        <f>8*25.4</f>
        <v>203.2</v>
      </c>
      <c r="AO191" s="21">
        <f t="shared" si="82"/>
        <v>457.2</v>
      </c>
      <c r="AP191" s="21">
        <v>0</v>
      </c>
      <c r="AQ191" s="21">
        <v>0</v>
      </c>
      <c r="AR191" s="304" t="s">
        <v>5845</v>
      </c>
      <c r="AS191" s="164" t="s">
        <v>5675</v>
      </c>
      <c r="AT191" s="21">
        <f t="shared" si="71"/>
        <v>191.744</v>
      </c>
      <c r="AU191" s="21">
        <v>25.4</v>
      </c>
      <c r="AV191" s="164">
        <v>428</v>
      </c>
      <c r="AW191" s="21">
        <f>(1+7/8)*25.4</f>
        <v>47.625</v>
      </c>
      <c r="AX191" s="21">
        <f>(1+7/8)*25.4</f>
        <v>47.625</v>
      </c>
      <c r="AY191" s="21">
        <f>3.5*25.4</f>
        <v>88.899999999999991</v>
      </c>
      <c r="AZ191" s="21">
        <f>3.5*25.4</f>
        <v>88.899999999999991</v>
      </c>
      <c r="BA191" s="21">
        <f t="shared" si="85"/>
        <v>184.15</v>
      </c>
      <c r="BB191" s="15" t="s">
        <v>4388</v>
      </c>
      <c r="BC191" s="164" t="s">
        <v>4497</v>
      </c>
      <c r="BD191" s="164" t="s">
        <v>4497</v>
      </c>
      <c r="BE191" s="164">
        <v>4</v>
      </c>
      <c r="BF191" s="164">
        <v>8</v>
      </c>
      <c r="BG191" s="203" t="s">
        <v>5830</v>
      </c>
      <c r="BH191" s="204" t="s">
        <v>5830</v>
      </c>
      <c r="BI191" s="204" t="s">
        <v>5830</v>
      </c>
      <c r="BJ191" s="204" t="s">
        <v>5830</v>
      </c>
      <c r="BK191" s="204" t="s">
        <v>5830</v>
      </c>
      <c r="BL191" s="204" t="s">
        <v>5830</v>
      </c>
      <c r="BM191" s="204" t="s">
        <v>5830</v>
      </c>
      <c r="BN191" s="204" t="s">
        <v>5830</v>
      </c>
      <c r="BO191" s="203" t="s">
        <v>5830</v>
      </c>
      <c r="BP191" s="204" t="s">
        <v>5830</v>
      </c>
      <c r="BQ191" s="204" t="s">
        <v>5830</v>
      </c>
      <c r="BR191" s="204" t="s">
        <v>5830</v>
      </c>
      <c r="BS191" s="204" t="s">
        <v>5830</v>
      </c>
      <c r="BT191" s="204" t="s">
        <v>5830</v>
      </c>
      <c r="BU191" s="219" t="s">
        <v>5830</v>
      </c>
      <c r="BV191" s="204" t="s">
        <v>5830</v>
      </c>
      <c r="BW191" s="204" t="s">
        <v>5830</v>
      </c>
      <c r="BX191" s="204" t="s">
        <v>5830</v>
      </c>
      <c r="BY191" s="204" t="s">
        <v>5830</v>
      </c>
      <c r="BZ191" s="204" t="s">
        <v>5830</v>
      </c>
      <c r="CA191" s="219" t="s">
        <v>5830</v>
      </c>
      <c r="CB191" s="108" t="s">
        <v>4568</v>
      </c>
      <c r="CC191" s="60">
        <v>345</v>
      </c>
      <c r="CD191" s="33">
        <f t="shared" si="86"/>
        <v>379.50000000000006</v>
      </c>
      <c r="CE191" s="60">
        <v>450</v>
      </c>
      <c r="CF191" s="32">
        <v>495.00000000000006</v>
      </c>
      <c r="CG191" s="67">
        <v>200000</v>
      </c>
      <c r="CH191" s="108" t="s">
        <v>4568</v>
      </c>
      <c r="CI191" s="60">
        <v>345</v>
      </c>
      <c r="CJ191" s="33">
        <f t="shared" si="87"/>
        <v>379.50000000000006</v>
      </c>
      <c r="CK191" s="60">
        <v>450</v>
      </c>
      <c r="CL191" s="32">
        <v>495.00000000000006</v>
      </c>
      <c r="CM191" s="67">
        <v>200000</v>
      </c>
      <c r="CN191" s="108" t="s">
        <v>4568</v>
      </c>
      <c r="CO191" s="60">
        <v>345</v>
      </c>
      <c r="CP191" s="21">
        <v>365.1</v>
      </c>
      <c r="CQ191" s="60">
        <v>450</v>
      </c>
      <c r="CR191" s="32">
        <f t="shared" si="88"/>
        <v>495.00000000000006</v>
      </c>
      <c r="CS191" s="67">
        <v>200000</v>
      </c>
      <c r="CT191" s="208" t="s">
        <v>5830</v>
      </c>
      <c r="CU191" s="209" t="s">
        <v>5830</v>
      </c>
      <c r="CV191" s="209" t="s">
        <v>5830</v>
      </c>
      <c r="CW191" s="210" t="s">
        <v>5830</v>
      </c>
      <c r="CX191" s="208" t="s">
        <v>5830</v>
      </c>
      <c r="CY191" s="209" t="s">
        <v>5830</v>
      </c>
      <c r="CZ191" s="210" t="s">
        <v>5830</v>
      </c>
      <c r="DA191" s="284" t="s">
        <v>5830</v>
      </c>
      <c r="DB191" s="164" t="s">
        <v>4446</v>
      </c>
      <c r="DC191" s="164">
        <v>640</v>
      </c>
      <c r="DD191" s="32">
        <v>730</v>
      </c>
      <c r="DE191" s="164">
        <v>800</v>
      </c>
      <c r="DF191" s="32">
        <v>940</v>
      </c>
      <c r="DG191" s="67">
        <v>200000</v>
      </c>
      <c r="DH191" s="29" t="s">
        <v>5877</v>
      </c>
      <c r="DI191" s="164" t="s">
        <v>4464</v>
      </c>
      <c r="DJ191" s="295" t="s">
        <v>4598</v>
      </c>
    </row>
    <row r="192" spans="1:114">
      <c r="A192" s="18">
        <v>187</v>
      </c>
      <c r="B192" s="314"/>
      <c r="C192" s="314"/>
      <c r="D192" s="317"/>
      <c r="E192" s="317"/>
      <c r="F192" s="314"/>
      <c r="G192" s="319"/>
      <c r="H192" s="319"/>
      <c r="I192" s="453" t="s">
        <v>4424</v>
      </c>
      <c r="J192" s="304" t="s">
        <v>4567</v>
      </c>
      <c r="K192" s="164" t="s">
        <v>6098</v>
      </c>
      <c r="L192" s="304" t="s">
        <v>4541</v>
      </c>
      <c r="M192" s="164" t="s">
        <v>4736</v>
      </c>
      <c r="N192" s="18" t="s">
        <v>4539</v>
      </c>
      <c r="O192" s="164" t="s">
        <v>4388</v>
      </c>
      <c r="P192" s="164" t="s">
        <v>4444</v>
      </c>
      <c r="Q192" s="164" t="s">
        <v>4444</v>
      </c>
      <c r="R192" s="164" t="s">
        <v>5830</v>
      </c>
      <c r="S192" s="164" t="s">
        <v>4444</v>
      </c>
      <c r="T192" s="164" t="s">
        <v>5830</v>
      </c>
      <c r="U192" s="32" t="s">
        <v>4591</v>
      </c>
      <c r="V192" s="73">
        <v>6</v>
      </c>
      <c r="W192" s="232">
        <v>0</v>
      </c>
      <c r="X192" s="18">
        <v>0</v>
      </c>
      <c r="Y192" s="304" t="s">
        <v>5670</v>
      </c>
      <c r="Z192" s="21">
        <f t="shared" si="72"/>
        <v>304.79999999999995</v>
      </c>
      <c r="AA192" s="21">
        <f t="shared" si="73"/>
        <v>203.2</v>
      </c>
      <c r="AB192" s="21">
        <v>25.4</v>
      </c>
      <c r="AC192" s="21">
        <f t="shared" si="74"/>
        <v>9.5249999999999986</v>
      </c>
      <c r="AD192" s="21">
        <f t="shared" si="75"/>
        <v>1524</v>
      </c>
      <c r="AE192" s="304" t="s">
        <v>5672</v>
      </c>
      <c r="AF192" s="21">
        <f t="shared" ref="AF192:AF193" si="89">18*25.4</f>
        <v>457.2</v>
      </c>
      <c r="AG192" s="21">
        <f t="shared" ref="AG192:AG193" si="90">8*25.4</f>
        <v>203.2</v>
      </c>
      <c r="AH192" s="21">
        <f t="shared" ref="AH192:AH199" si="91">0.5*25.4</f>
        <v>12.7</v>
      </c>
      <c r="AI192" s="21">
        <f t="shared" ref="AI192:AI199" si="92">0.25*25.4</f>
        <v>6.35</v>
      </c>
      <c r="AJ192" s="21">
        <f t="shared" si="80"/>
        <v>1765.3</v>
      </c>
      <c r="AK192" s="21">
        <f t="shared" si="69"/>
        <v>297614140.79203296</v>
      </c>
      <c r="AL192" s="24">
        <f t="shared" si="70"/>
        <v>1443085.8234999981</v>
      </c>
      <c r="AM192" s="21">
        <f>0.5*25.4</f>
        <v>12.7</v>
      </c>
      <c r="AN192" s="21">
        <f t="shared" ref="AN192:AN193" si="93">8*25.4</f>
        <v>203.2</v>
      </c>
      <c r="AO192" s="21">
        <f t="shared" si="82"/>
        <v>457.2</v>
      </c>
      <c r="AP192" s="21">
        <v>0</v>
      </c>
      <c r="AQ192" s="21">
        <v>0</v>
      </c>
      <c r="AR192" s="304" t="s">
        <v>5845</v>
      </c>
      <c r="AS192" s="164" t="s">
        <v>5675</v>
      </c>
      <c r="AT192" s="21">
        <f t="shared" si="71"/>
        <v>191.744</v>
      </c>
      <c r="AU192" s="21">
        <v>25.4</v>
      </c>
      <c r="AV192" s="164">
        <v>428</v>
      </c>
      <c r="AW192" s="21">
        <f t="shared" ref="AW192:AX193" si="94">(1+7/8)*25.4</f>
        <v>47.625</v>
      </c>
      <c r="AX192" s="21">
        <f t="shared" si="94"/>
        <v>47.625</v>
      </c>
      <c r="AY192" s="21">
        <f t="shared" ref="AY192:AZ193" si="95">3.5*25.4</f>
        <v>88.899999999999991</v>
      </c>
      <c r="AZ192" s="21">
        <f t="shared" si="95"/>
        <v>88.899999999999991</v>
      </c>
      <c r="BA192" s="21">
        <f t="shared" si="85"/>
        <v>184.15</v>
      </c>
      <c r="BB192" s="15" t="s">
        <v>4388</v>
      </c>
      <c r="BC192" s="164" t="s">
        <v>4497</v>
      </c>
      <c r="BD192" s="164" t="s">
        <v>4497</v>
      </c>
      <c r="BE192" s="164">
        <v>4</v>
      </c>
      <c r="BF192" s="164">
        <v>8</v>
      </c>
      <c r="BG192" s="203" t="s">
        <v>5830</v>
      </c>
      <c r="BH192" s="204" t="s">
        <v>5830</v>
      </c>
      <c r="BI192" s="204" t="s">
        <v>5830</v>
      </c>
      <c r="BJ192" s="204" t="s">
        <v>5830</v>
      </c>
      <c r="BK192" s="204" t="s">
        <v>5830</v>
      </c>
      <c r="BL192" s="204" t="s">
        <v>5830</v>
      </c>
      <c r="BM192" s="204" t="s">
        <v>5830</v>
      </c>
      <c r="BN192" s="204" t="s">
        <v>5830</v>
      </c>
      <c r="BO192" s="203" t="s">
        <v>5830</v>
      </c>
      <c r="BP192" s="204" t="s">
        <v>5830</v>
      </c>
      <c r="BQ192" s="204" t="s">
        <v>5830</v>
      </c>
      <c r="BR192" s="204" t="s">
        <v>5830</v>
      </c>
      <c r="BS192" s="204" t="s">
        <v>5830</v>
      </c>
      <c r="BT192" s="204" t="s">
        <v>5830</v>
      </c>
      <c r="BU192" s="219" t="s">
        <v>5830</v>
      </c>
      <c r="BV192" s="204" t="s">
        <v>5830</v>
      </c>
      <c r="BW192" s="204" t="s">
        <v>5830</v>
      </c>
      <c r="BX192" s="204" t="s">
        <v>5830</v>
      </c>
      <c r="BY192" s="204" t="s">
        <v>5830</v>
      </c>
      <c r="BZ192" s="204" t="s">
        <v>5830</v>
      </c>
      <c r="CA192" s="219" t="s">
        <v>5830</v>
      </c>
      <c r="CB192" s="108" t="s">
        <v>4568</v>
      </c>
      <c r="CC192" s="60">
        <v>345</v>
      </c>
      <c r="CD192" s="33">
        <f t="shared" si="86"/>
        <v>379.50000000000006</v>
      </c>
      <c r="CE192" s="60">
        <v>450</v>
      </c>
      <c r="CF192" s="32">
        <v>495.00000000000006</v>
      </c>
      <c r="CG192" s="67">
        <v>200000</v>
      </c>
      <c r="CH192" s="108" t="s">
        <v>4568</v>
      </c>
      <c r="CI192" s="60">
        <v>345</v>
      </c>
      <c r="CJ192" s="33">
        <f t="shared" si="87"/>
        <v>379.50000000000006</v>
      </c>
      <c r="CK192" s="60">
        <v>450</v>
      </c>
      <c r="CL192" s="32">
        <v>495.00000000000006</v>
      </c>
      <c r="CM192" s="67">
        <v>200000</v>
      </c>
      <c r="CN192" s="108" t="s">
        <v>4568</v>
      </c>
      <c r="CO192" s="60">
        <v>345</v>
      </c>
      <c r="CP192" s="21">
        <v>337.6</v>
      </c>
      <c r="CQ192" s="60">
        <v>450</v>
      </c>
      <c r="CR192" s="32">
        <f t="shared" si="88"/>
        <v>495.00000000000006</v>
      </c>
      <c r="CS192" s="67">
        <v>200000</v>
      </c>
      <c r="CT192" s="208" t="s">
        <v>5830</v>
      </c>
      <c r="CU192" s="209" t="s">
        <v>5830</v>
      </c>
      <c r="CV192" s="209" t="s">
        <v>5830</v>
      </c>
      <c r="CW192" s="210" t="s">
        <v>5830</v>
      </c>
      <c r="CX192" s="208" t="s">
        <v>5830</v>
      </c>
      <c r="CY192" s="209" t="s">
        <v>5830</v>
      </c>
      <c r="CZ192" s="210" t="s">
        <v>5830</v>
      </c>
      <c r="DA192" s="284" t="s">
        <v>5830</v>
      </c>
      <c r="DB192" s="164" t="s">
        <v>4446</v>
      </c>
      <c r="DC192" s="164">
        <v>640</v>
      </c>
      <c r="DD192" s="32">
        <v>730</v>
      </c>
      <c r="DE192" s="164">
        <v>800</v>
      </c>
      <c r="DF192" s="32">
        <v>940</v>
      </c>
      <c r="DG192" s="67">
        <v>200000</v>
      </c>
      <c r="DH192" s="29" t="s">
        <v>5876</v>
      </c>
      <c r="DI192" s="164" t="s">
        <v>4464</v>
      </c>
      <c r="DJ192" s="295" t="s">
        <v>4598</v>
      </c>
    </row>
    <row r="193" spans="1:114">
      <c r="A193" s="18">
        <v>188</v>
      </c>
      <c r="B193" s="314"/>
      <c r="C193" s="314"/>
      <c r="D193" s="317"/>
      <c r="E193" s="317"/>
      <c r="F193" s="314"/>
      <c r="G193" s="319"/>
      <c r="H193" s="319"/>
      <c r="I193" s="453" t="s">
        <v>4425</v>
      </c>
      <c r="J193" s="304" t="s">
        <v>4567</v>
      </c>
      <c r="K193" s="164" t="s">
        <v>6098</v>
      </c>
      <c r="L193" s="304" t="s">
        <v>4541</v>
      </c>
      <c r="M193" s="164" t="s">
        <v>4736</v>
      </c>
      <c r="N193" s="18" t="s">
        <v>4539</v>
      </c>
      <c r="O193" s="164" t="s">
        <v>4388</v>
      </c>
      <c r="P193" s="164" t="s">
        <v>4444</v>
      </c>
      <c r="Q193" s="164" t="s">
        <v>4444</v>
      </c>
      <c r="R193" s="164" t="s">
        <v>5830</v>
      </c>
      <c r="S193" s="164" t="s">
        <v>4444</v>
      </c>
      <c r="T193" s="164" t="s">
        <v>5830</v>
      </c>
      <c r="U193" s="32" t="s">
        <v>4591</v>
      </c>
      <c r="V193" s="73">
        <v>6</v>
      </c>
      <c r="W193" s="232">
        <v>0</v>
      </c>
      <c r="X193" s="18">
        <v>0</v>
      </c>
      <c r="Y193" s="304" t="s">
        <v>5670</v>
      </c>
      <c r="Z193" s="21">
        <f t="shared" si="72"/>
        <v>304.79999999999995</v>
      </c>
      <c r="AA193" s="21">
        <f t="shared" si="73"/>
        <v>203.2</v>
      </c>
      <c r="AB193" s="21">
        <v>25.4</v>
      </c>
      <c r="AC193" s="21">
        <f t="shared" si="74"/>
        <v>9.5249999999999986</v>
      </c>
      <c r="AD193" s="21">
        <f t="shared" si="75"/>
        <v>1524</v>
      </c>
      <c r="AE193" s="304" t="s">
        <v>5672</v>
      </c>
      <c r="AF193" s="21">
        <f t="shared" si="89"/>
        <v>457.2</v>
      </c>
      <c r="AG193" s="21">
        <f t="shared" si="90"/>
        <v>203.2</v>
      </c>
      <c r="AH193" s="21">
        <f t="shared" si="91"/>
        <v>12.7</v>
      </c>
      <c r="AI193" s="21">
        <f t="shared" si="92"/>
        <v>6.35</v>
      </c>
      <c r="AJ193" s="21">
        <f t="shared" si="80"/>
        <v>1765.3</v>
      </c>
      <c r="AK193" s="21">
        <f t="shared" si="69"/>
        <v>297614140.79203296</v>
      </c>
      <c r="AL193" s="24">
        <f t="shared" si="70"/>
        <v>1443085.8234999981</v>
      </c>
      <c r="AM193" s="21">
        <f>3/4*25.4</f>
        <v>19.049999999999997</v>
      </c>
      <c r="AN193" s="21">
        <f t="shared" si="93"/>
        <v>203.2</v>
      </c>
      <c r="AO193" s="21">
        <f t="shared" si="82"/>
        <v>457.2</v>
      </c>
      <c r="AP193" s="21">
        <v>0</v>
      </c>
      <c r="AQ193" s="21">
        <v>0</v>
      </c>
      <c r="AR193" s="304" t="s">
        <v>5845</v>
      </c>
      <c r="AS193" s="164" t="s">
        <v>5675</v>
      </c>
      <c r="AT193" s="21">
        <f t="shared" si="71"/>
        <v>191.744</v>
      </c>
      <c r="AU193" s="21">
        <v>25.4</v>
      </c>
      <c r="AV193" s="164">
        <v>428</v>
      </c>
      <c r="AW193" s="21">
        <f t="shared" si="94"/>
        <v>47.625</v>
      </c>
      <c r="AX193" s="21">
        <f t="shared" si="94"/>
        <v>47.625</v>
      </c>
      <c r="AY193" s="21">
        <f t="shared" si="95"/>
        <v>88.899999999999991</v>
      </c>
      <c r="AZ193" s="21">
        <f t="shared" si="95"/>
        <v>88.899999999999991</v>
      </c>
      <c r="BA193" s="21">
        <f t="shared" si="85"/>
        <v>184.15</v>
      </c>
      <c r="BB193" s="15" t="s">
        <v>4388</v>
      </c>
      <c r="BC193" s="164" t="s">
        <v>4497</v>
      </c>
      <c r="BD193" s="164" t="s">
        <v>4497</v>
      </c>
      <c r="BE193" s="164">
        <v>4</v>
      </c>
      <c r="BF193" s="164">
        <v>8</v>
      </c>
      <c r="BG193" s="203" t="s">
        <v>5830</v>
      </c>
      <c r="BH193" s="204" t="s">
        <v>5830</v>
      </c>
      <c r="BI193" s="204" t="s">
        <v>5830</v>
      </c>
      <c r="BJ193" s="204" t="s">
        <v>5830</v>
      </c>
      <c r="BK193" s="204" t="s">
        <v>5830</v>
      </c>
      <c r="BL193" s="204" t="s">
        <v>5830</v>
      </c>
      <c r="BM193" s="204" t="s">
        <v>5830</v>
      </c>
      <c r="BN193" s="204" t="s">
        <v>5830</v>
      </c>
      <c r="BO193" s="203" t="s">
        <v>5830</v>
      </c>
      <c r="BP193" s="204" t="s">
        <v>5830</v>
      </c>
      <c r="BQ193" s="204" t="s">
        <v>5830</v>
      </c>
      <c r="BR193" s="204" t="s">
        <v>5830</v>
      </c>
      <c r="BS193" s="204" t="s">
        <v>5830</v>
      </c>
      <c r="BT193" s="204" t="s">
        <v>5830</v>
      </c>
      <c r="BU193" s="219" t="s">
        <v>5830</v>
      </c>
      <c r="BV193" s="204" t="s">
        <v>5830</v>
      </c>
      <c r="BW193" s="204" t="s">
        <v>5830</v>
      </c>
      <c r="BX193" s="204" t="s">
        <v>5830</v>
      </c>
      <c r="BY193" s="204" t="s">
        <v>5830</v>
      </c>
      <c r="BZ193" s="204" t="s">
        <v>5830</v>
      </c>
      <c r="CA193" s="219" t="s">
        <v>5830</v>
      </c>
      <c r="CB193" s="108" t="s">
        <v>4568</v>
      </c>
      <c r="CC193" s="60">
        <v>345</v>
      </c>
      <c r="CD193" s="33">
        <f t="shared" si="86"/>
        <v>379.50000000000006</v>
      </c>
      <c r="CE193" s="60">
        <v>450</v>
      </c>
      <c r="CF193" s="32">
        <v>495.00000000000006</v>
      </c>
      <c r="CG193" s="67">
        <v>200000</v>
      </c>
      <c r="CH193" s="108" t="s">
        <v>4568</v>
      </c>
      <c r="CI193" s="60">
        <v>345</v>
      </c>
      <c r="CJ193" s="33">
        <f t="shared" si="87"/>
        <v>379.50000000000006</v>
      </c>
      <c r="CK193" s="60">
        <v>450</v>
      </c>
      <c r="CL193" s="32">
        <v>495.00000000000006</v>
      </c>
      <c r="CM193" s="67">
        <v>200000</v>
      </c>
      <c r="CN193" s="108" t="s">
        <v>4568</v>
      </c>
      <c r="CO193" s="60">
        <v>345</v>
      </c>
      <c r="CP193" s="33">
        <f t="shared" ref="CP193" si="96">CO193*1.1</f>
        <v>379.50000000000006</v>
      </c>
      <c r="CQ193" s="60">
        <v>450</v>
      </c>
      <c r="CR193" s="32">
        <f t="shared" si="88"/>
        <v>495.00000000000006</v>
      </c>
      <c r="CS193" s="67">
        <v>200000</v>
      </c>
      <c r="CT193" s="208" t="s">
        <v>5830</v>
      </c>
      <c r="CU193" s="209" t="s">
        <v>5830</v>
      </c>
      <c r="CV193" s="209" t="s">
        <v>5830</v>
      </c>
      <c r="CW193" s="210" t="s">
        <v>5830</v>
      </c>
      <c r="CX193" s="208" t="s">
        <v>5830</v>
      </c>
      <c r="CY193" s="209" t="s">
        <v>5830</v>
      </c>
      <c r="CZ193" s="210" t="s">
        <v>5830</v>
      </c>
      <c r="DA193" s="284" t="s">
        <v>5830</v>
      </c>
      <c r="DB193" s="164" t="s">
        <v>4446</v>
      </c>
      <c r="DC193" s="164">
        <v>640</v>
      </c>
      <c r="DD193" s="32">
        <v>730</v>
      </c>
      <c r="DE193" s="164">
        <v>800</v>
      </c>
      <c r="DF193" s="32">
        <v>940</v>
      </c>
      <c r="DG193" s="67">
        <v>200000</v>
      </c>
      <c r="DH193" s="29" t="s">
        <v>5876</v>
      </c>
      <c r="DI193" s="164" t="s">
        <v>4464</v>
      </c>
      <c r="DJ193" s="295" t="s">
        <v>4598</v>
      </c>
    </row>
    <row r="194" spans="1:114">
      <c r="A194" s="18">
        <v>189</v>
      </c>
      <c r="B194" s="314"/>
      <c r="C194" s="314"/>
      <c r="D194" s="317"/>
      <c r="E194" s="317"/>
      <c r="F194" s="314"/>
      <c r="G194" s="319"/>
      <c r="H194" s="319"/>
      <c r="I194" s="453" t="s">
        <v>4426</v>
      </c>
      <c r="J194" s="304" t="s">
        <v>4567</v>
      </c>
      <c r="K194" s="164" t="s">
        <v>6098</v>
      </c>
      <c r="L194" s="304" t="s">
        <v>4541</v>
      </c>
      <c r="M194" s="164" t="s">
        <v>4736</v>
      </c>
      <c r="N194" s="18" t="s">
        <v>4539</v>
      </c>
      <c r="O194" s="164" t="s">
        <v>4388</v>
      </c>
      <c r="P194" s="164" t="s">
        <v>4444</v>
      </c>
      <c r="Q194" s="164" t="s">
        <v>4444</v>
      </c>
      <c r="R194" s="164" t="s">
        <v>5830</v>
      </c>
      <c r="S194" s="164" t="s">
        <v>4444</v>
      </c>
      <c r="T194" s="164" t="s">
        <v>5830</v>
      </c>
      <c r="U194" s="32" t="s">
        <v>4591</v>
      </c>
      <c r="V194" s="73">
        <v>6</v>
      </c>
      <c r="W194" s="232">
        <v>0</v>
      </c>
      <c r="X194" s="18">
        <v>0</v>
      </c>
      <c r="Y194" s="304" t="s">
        <v>5670</v>
      </c>
      <c r="Z194" s="21">
        <f t="shared" si="72"/>
        <v>304.79999999999995</v>
      </c>
      <c r="AA194" s="21">
        <f t="shared" si="73"/>
        <v>203.2</v>
      </c>
      <c r="AB194" s="21">
        <v>25.4</v>
      </c>
      <c r="AC194" s="21">
        <f t="shared" si="74"/>
        <v>9.5249999999999986</v>
      </c>
      <c r="AD194" s="21">
        <f t="shared" si="75"/>
        <v>1524</v>
      </c>
      <c r="AE194" s="304" t="s">
        <v>5674</v>
      </c>
      <c r="AF194" s="21">
        <f>22*25.4</f>
        <v>558.79999999999995</v>
      </c>
      <c r="AG194" s="21">
        <f>6*25.4</f>
        <v>152.39999999999998</v>
      </c>
      <c r="AH194" s="21">
        <f t="shared" si="91"/>
        <v>12.7</v>
      </c>
      <c r="AI194" s="21">
        <f t="shared" si="92"/>
        <v>6.35</v>
      </c>
      <c r="AJ194" s="21">
        <f t="shared" si="80"/>
        <v>1765.3</v>
      </c>
      <c r="AK194" s="21">
        <f t="shared" si="69"/>
        <v>368963144.33029962</v>
      </c>
      <c r="AL194" s="24">
        <f t="shared" si="70"/>
        <v>1508634.0794999972</v>
      </c>
      <c r="AM194" s="21">
        <f>3/8*25.4</f>
        <v>9.5249999999999986</v>
      </c>
      <c r="AN194" s="21">
        <f>6*25.4</f>
        <v>152.39999999999998</v>
      </c>
      <c r="AO194" s="21">
        <f>22*25.4</f>
        <v>558.79999999999995</v>
      </c>
      <c r="AP194" s="21">
        <v>0</v>
      </c>
      <c r="AQ194" s="21">
        <v>0</v>
      </c>
      <c r="AR194" s="304" t="s">
        <v>5845</v>
      </c>
      <c r="AS194" s="164" t="s">
        <v>5675</v>
      </c>
      <c r="AT194" s="21">
        <f t="shared" si="71"/>
        <v>107.968</v>
      </c>
      <c r="AU194" s="21">
        <v>19.100000000000001</v>
      </c>
      <c r="AV194" s="164">
        <v>241</v>
      </c>
      <c r="AW194" s="21">
        <f t="shared" ref="AW194:AX196" si="97">(1+5/8)*25.4</f>
        <v>41.274999999999999</v>
      </c>
      <c r="AX194" s="21">
        <f t="shared" si="97"/>
        <v>41.274999999999999</v>
      </c>
      <c r="AY194" s="21">
        <f>3*25.4</f>
        <v>76.199999999999989</v>
      </c>
      <c r="AZ194" s="21">
        <f>3*25.4</f>
        <v>76.199999999999989</v>
      </c>
      <c r="BA194" s="21">
        <f t="shared" si="85"/>
        <v>323.85000000000002</v>
      </c>
      <c r="BB194" s="15" t="s">
        <v>4388</v>
      </c>
      <c r="BC194" s="164" t="s">
        <v>4497</v>
      </c>
      <c r="BD194" s="164" t="s">
        <v>4497</v>
      </c>
      <c r="BE194" s="164">
        <v>4</v>
      </c>
      <c r="BF194" s="164">
        <v>8</v>
      </c>
      <c r="BG194" s="203" t="s">
        <v>5830</v>
      </c>
      <c r="BH194" s="204" t="s">
        <v>5830</v>
      </c>
      <c r="BI194" s="204" t="s">
        <v>5830</v>
      </c>
      <c r="BJ194" s="204" t="s">
        <v>5830</v>
      </c>
      <c r="BK194" s="204" t="s">
        <v>5830</v>
      </c>
      <c r="BL194" s="204" t="s">
        <v>5830</v>
      </c>
      <c r="BM194" s="204" t="s">
        <v>5830</v>
      </c>
      <c r="BN194" s="204" t="s">
        <v>5830</v>
      </c>
      <c r="BO194" s="203" t="s">
        <v>5830</v>
      </c>
      <c r="BP194" s="204" t="s">
        <v>5830</v>
      </c>
      <c r="BQ194" s="204" t="s">
        <v>5830</v>
      </c>
      <c r="BR194" s="204" t="s">
        <v>5830</v>
      </c>
      <c r="BS194" s="204" t="s">
        <v>5830</v>
      </c>
      <c r="BT194" s="204" t="s">
        <v>5830</v>
      </c>
      <c r="BU194" s="219" t="s">
        <v>5830</v>
      </c>
      <c r="BV194" s="204" t="s">
        <v>5830</v>
      </c>
      <c r="BW194" s="204" t="s">
        <v>5830</v>
      </c>
      <c r="BX194" s="204" t="s">
        <v>5830</v>
      </c>
      <c r="BY194" s="204" t="s">
        <v>5830</v>
      </c>
      <c r="BZ194" s="204" t="s">
        <v>5830</v>
      </c>
      <c r="CA194" s="219" t="s">
        <v>5830</v>
      </c>
      <c r="CB194" s="108" t="s">
        <v>4568</v>
      </c>
      <c r="CC194" s="60">
        <v>345</v>
      </c>
      <c r="CD194" s="33">
        <f t="shared" si="86"/>
        <v>379.50000000000006</v>
      </c>
      <c r="CE194" s="60">
        <v>450</v>
      </c>
      <c r="CF194" s="32">
        <v>495.00000000000006</v>
      </c>
      <c r="CG194" s="67">
        <v>200000</v>
      </c>
      <c r="CH194" s="108" t="s">
        <v>4568</v>
      </c>
      <c r="CI194" s="60">
        <v>345</v>
      </c>
      <c r="CJ194" s="33">
        <f t="shared" si="87"/>
        <v>379.50000000000006</v>
      </c>
      <c r="CK194" s="60">
        <v>450</v>
      </c>
      <c r="CL194" s="32">
        <v>495.00000000000006</v>
      </c>
      <c r="CM194" s="67">
        <v>200000</v>
      </c>
      <c r="CN194" s="108" t="s">
        <v>4568</v>
      </c>
      <c r="CO194" s="60">
        <v>345</v>
      </c>
      <c r="CP194" s="21">
        <v>351.4</v>
      </c>
      <c r="CQ194" s="60">
        <v>450</v>
      </c>
      <c r="CR194" s="32">
        <f t="shared" si="88"/>
        <v>495.00000000000006</v>
      </c>
      <c r="CS194" s="67">
        <v>200000</v>
      </c>
      <c r="CT194" s="208" t="s">
        <v>5830</v>
      </c>
      <c r="CU194" s="209" t="s">
        <v>5830</v>
      </c>
      <c r="CV194" s="209" t="s">
        <v>5830</v>
      </c>
      <c r="CW194" s="210" t="s">
        <v>5830</v>
      </c>
      <c r="CX194" s="208" t="s">
        <v>5830</v>
      </c>
      <c r="CY194" s="209" t="s">
        <v>5830</v>
      </c>
      <c r="CZ194" s="210" t="s">
        <v>5830</v>
      </c>
      <c r="DA194" s="284" t="s">
        <v>5830</v>
      </c>
      <c r="DB194" s="164" t="s">
        <v>4446</v>
      </c>
      <c r="DC194" s="164">
        <v>640</v>
      </c>
      <c r="DD194" s="32">
        <v>730</v>
      </c>
      <c r="DE194" s="164">
        <v>800</v>
      </c>
      <c r="DF194" s="32">
        <v>940</v>
      </c>
      <c r="DG194" s="67">
        <v>200000</v>
      </c>
      <c r="DH194" s="29" t="s">
        <v>5877</v>
      </c>
      <c r="DI194" s="164" t="s">
        <v>4464</v>
      </c>
      <c r="DJ194" s="295" t="s">
        <v>4598</v>
      </c>
    </row>
    <row r="195" spans="1:114">
      <c r="A195" s="18">
        <v>190</v>
      </c>
      <c r="B195" s="314"/>
      <c r="C195" s="314"/>
      <c r="D195" s="317"/>
      <c r="E195" s="317"/>
      <c r="F195" s="314"/>
      <c r="G195" s="319"/>
      <c r="H195" s="319"/>
      <c r="I195" s="453" t="s">
        <v>4427</v>
      </c>
      <c r="J195" s="304" t="s">
        <v>4567</v>
      </c>
      <c r="K195" s="164" t="s">
        <v>6098</v>
      </c>
      <c r="L195" s="304" t="s">
        <v>4541</v>
      </c>
      <c r="M195" s="164" t="s">
        <v>4736</v>
      </c>
      <c r="N195" s="18" t="s">
        <v>4539</v>
      </c>
      <c r="O195" s="164" t="s">
        <v>4388</v>
      </c>
      <c r="P195" s="164" t="s">
        <v>4444</v>
      </c>
      <c r="Q195" s="164" t="s">
        <v>4444</v>
      </c>
      <c r="R195" s="164" t="s">
        <v>5830</v>
      </c>
      <c r="S195" s="164" t="s">
        <v>4444</v>
      </c>
      <c r="T195" s="164" t="s">
        <v>5830</v>
      </c>
      <c r="U195" s="32" t="s">
        <v>4591</v>
      </c>
      <c r="V195" s="73">
        <v>6</v>
      </c>
      <c r="W195" s="232">
        <v>0</v>
      </c>
      <c r="X195" s="18">
        <v>0</v>
      </c>
      <c r="Y195" s="304" t="s">
        <v>5670</v>
      </c>
      <c r="Z195" s="21">
        <f t="shared" si="72"/>
        <v>304.79999999999995</v>
      </c>
      <c r="AA195" s="21">
        <f t="shared" si="73"/>
        <v>203.2</v>
      </c>
      <c r="AB195" s="21">
        <v>25.4</v>
      </c>
      <c r="AC195" s="21">
        <f t="shared" si="74"/>
        <v>9.5249999999999986</v>
      </c>
      <c r="AD195" s="21">
        <f t="shared" si="75"/>
        <v>1524</v>
      </c>
      <c r="AE195" s="304" t="s">
        <v>5674</v>
      </c>
      <c r="AF195" s="21">
        <f t="shared" ref="AF195:AF199" si="98">22*25.4</f>
        <v>558.79999999999995</v>
      </c>
      <c r="AG195" s="21">
        <f t="shared" ref="AG195:AG196" si="99">6*25.4</f>
        <v>152.39999999999998</v>
      </c>
      <c r="AH195" s="21">
        <f t="shared" si="91"/>
        <v>12.7</v>
      </c>
      <c r="AI195" s="21">
        <f t="shared" si="92"/>
        <v>6.35</v>
      </c>
      <c r="AJ195" s="21">
        <f t="shared" si="80"/>
        <v>1765.3</v>
      </c>
      <c r="AK195" s="21">
        <f t="shared" si="69"/>
        <v>368963144.33029962</v>
      </c>
      <c r="AL195" s="24">
        <f t="shared" si="70"/>
        <v>1508634.0794999972</v>
      </c>
      <c r="AM195" s="21">
        <f>0.5*25.4</f>
        <v>12.7</v>
      </c>
      <c r="AN195" s="21">
        <f t="shared" ref="AN195:AN196" si="100">6*25.4</f>
        <v>152.39999999999998</v>
      </c>
      <c r="AO195" s="21">
        <f t="shared" ref="AO195:AO199" si="101">22*25.4</f>
        <v>558.79999999999995</v>
      </c>
      <c r="AP195" s="21">
        <v>0</v>
      </c>
      <c r="AQ195" s="21">
        <v>0</v>
      </c>
      <c r="AR195" s="304" t="s">
        <v>5845</v>
      </c>
      <c r="AS195" s="164" t="s">
        <v>5675</v>
      </c>
      <c r="AT195" s="21">
        <f t="shared" si="71"/>
        <v>107.968</v>
      </c>
      <c r="AU195" s="21">
        <v>19.100000000000001</v>
      </c>
      <c r="AV195" s="164">
        <v>241</v>
      </c>
      <c r="AW195" s="21">
        <f t="shared" si="97"/>
        <v>41.274999999999999</v>
      </c>
      <c r="AX195" s="21">
        <f t="shared" si="97"/>
        <v>41.274999999999999</v>
      </c>
      <c r="AY195" s="21">
        <f t="shared" ref="AY195:AZ196" si="102">3*25.4</f>
        <v>76.199999999999989</v>
      </c>
      <c r="AZ195" s="21">
        <f t="shared" si="102"/>
        <v>76.199999999999989</v>
      </c>
      <c r="BA195" s="21">
        <f t="shared" si="85"/>
        <v>323.85000000000002</v>
      </c>
      <c r="BB195" s="15" t="s">
        <v>4388</v>
      </c>
      <c r="BC195" s="164" t="s">
        <v>4497</v>
      </c>
      <c r="BD195" s="164" t="s">
        <v>4497</v>
      </c>
      <c r="BE195" s="164">
        <v>4</v>
      </c>
      <c r="BF195" s="164">
        <v>8</v>
      </c>
      <c r="BG195" s="203" t="s">
        <v>5830</v>
      </c>
      <c r="BH195" s="204" t="s">
        <v>5830</v>
      </c>
      <c r="BI195" s="204" t="s">
        <v>5830</v>
      </c>
      <c r="BJ195" s="204" t="s">
        <v>5830</v>
      </c>
      <c r="BK195" s="204" t="s">
        <v>5830</v>
      </c>
      <c r="BL195" s="204" t="s">
        <v>5830</v>
      </c>
      <c r="BM195" s="204" t="s">
        <v>5830</v>
      </c>
      <c r="BN195" s="204" t="s">
        <v>5830</v>
      </c>
      <c r="BO195" s="203" t="s">
        <v>5830</v>
      </c>
      <c r="BP195" s="204" t="s">
        <v>5830</v>
      </c>
      <c r="BQ195" s="204" t="s">
        <v>5830</v>
      </c>
      <c r="BR195" s="204" t="s">
        <v>5830</v>
      </c>
      <c r="BS195" s="204" t="s">
        <v>5830</v>
      </c>
      <c r="BT195" s="204" t="s">
        <v>5830</v>
      </c>
      <c r="BU195" s="219" t="s">
        <v>5830</v>
      </c>
      <c r="BV195" s="204" t="s">
        <v>5830</v>
      </c>
      <c r="BW195" s="204" t="s">
        <v>5830</v>
      </c>
      <c r="BX195" s="204" t="s">
        <v>5830</v>
      </c>
      <c r="BY195" s="204" t="s">
        <v>5830</v>
      </c>
      <c r="BZ195" s="204" t="s">
        <v>5830</v>
      </c>
      <c r="CA195" s="219" t="s">
        <v>5830</v>
      </c>
      <c r="CB195" s="108" t="s">
        <v>4568</v>
      </c>
      <c r="CC195" s="60">
        <v>345</v>
      </c>
      <c r="CD195" s="33">
        <f t="shared" si="86"/>
        <v>379.50000000000006</v>
      </c>
      <c r="CE195" s="60">
        <v>450</v>
      </c>
      <c r="CF195" s="32">
        <v>495.00000000000006</v>
      </c>
      <c r="CG195" s="67">
        <v>200000</v>
      </c>
      <c r="CH195" s="108" t="s">
        <v>4568</v>
      </c>
      <c r="CI195" s="60">
        <v>345</v>
      </c>
      <c r="CJ195" s="33">
        <f t="shared" si="87"/>
        <v>379.50000000000006</v>
      </c>
      <c r="CK195" s="60">
        <v>450</v>
      </c>
      <c r="CL195" s="32">
        <v>495.00000000000006</v>
      </c>
      <c r="CM195" s="67">
        <v>200000</v>
      </c>
      <c r="CN195" s="108" t="s">
        <v>4568</v>
      </c>
      <c r="CO195" s="60">
        <v>345</v>
      </c>
      <c r="CP195" s="21">
        <v>361.7</v>
      </c>
      <c r="CQ195" s="60">
        <v>450</v>
      </c>
      <c r="CR195" s="32">
        <f t="shared" si="88"/>
        <v>495.00000000000006</v>
      </c>
      <c r="CS195" s="67">
        <v>200000</v>
      </c>
      <c r="CT195" s="208" t="s">
        <v>5830</v>
      </c>
      <c r="CU195" s="209" t="s">
        <v>5830</v>
      </c>
      <c r="CV195" s="209" t="s">
        <v>5830</v>
      </c>
      <c r="CW195" s="210" t="s">
        <v>5830</v>
      </c>
      <c r="CX195" s="208" t="s">
        <v>5830</v>
      </c>
      <c r="CY195" s="209" t="s">
        <v>5830</v>
      </c>
      <c r="CZ195" s="210" t="s">
        <v>5830</v>
      </c>
      <c r="DA195" s="284" t="s">
        <v>5830</v>
      </c>
      <c r="DB195" s="164" t="s">
        <v>4446</v>
      </c>
      <c r="DC195" s="164">
        <v>640</v>
      </c>
      <c r="DD195" s="32">
        <v>730</v>
      </c>
      <c r="DE195" s="164">
        <v>800</v>
      </c>
      <c r="DF195" s="32">
        <v>940</v>
      </c>
      <c r="DG195" s="67">
        <v>200000</v>
      </c>
      <c r="DH195" s="29" t="s">
        <v>5876</v>
      </c>
      <c r="DI195" s="164" t="s">
        <v>4464</v>
      </c>
      <c r="DJ195" s="295" t="s">
        <v>4598</v>
      </c>
    </row>
    <row r="196" spans="1:114">
      <c r="A196" s="18">
        <v>191</v>
      </c>
      <c r="B196" s="314"/>
      <c r="C196" s="314"/>
      <c r="D196" s="317"/>
      <c r="E196" s="317"/>
      <c r="F196" s="314"/>
      <c r="G196" s="319"/>
      <c r="H196" s="319"/>
      <c r="I196" s="453" t="s">
        <v>4428</v>
      </c>
      <c r="J196" s="304" t="s">
        <v>4567</v>
      </c>
      <c r="K196" s="164" t="s">
        <v>6098</v>
      </c>
      <c r="L196" s="304" t="s">
        <v>4541</v>
      </c>
      <c r="M196" s="164" t="s">
        <v>4736</v>
      </c>
      <c r="N196" s="18" t="s">
        <v>4539</v>
      </c>
      <c r="O196" s="164" t="s">
        <v>4388</v>
      </c>
      <c r="P196" s="164" t="s">
        <v>4444</v>
      </c>
      <c r="Q196" s="164" t="s">
        <v>4444</v>
      </c>
      <c r="R196" s="164" t="s">
        <v>5830</v>
      </c>
      <c r="S196" s="164" t="s">
        <v>4444</v>
      </c>
      <c r="T196" s="164" t="s">
        <v>5830</v>
      </c>
      <c r="U196" s="32" t="s">
        <v>4591</v>
      </c>
      <c r="V196" s="73">
        <v>6</v>
      </c>
      <c r="W196" s="232">
        <v>0</v>
      </c>
      <c r="X196" s="18">
        <v>0</v>
      </c>
      <c r="Y196" s="304" t="s">
        <v>5670</v>
      </c>
      <c r="Z196" s="21">
        <f t="shared" si="72"/>
        <v>304.79999999999995</v>
      </c>
      <c r="AA196" s="21">
        <f t="shared" si="73"/>
        <v>203.2</v>
      </c>
      <c r="AB196" s="21">
        <v>25.4</v>
      </c>
      <c r="AC196" s="21">
        <f t="shared" si="74"/>
        <v>9.5249999999999986</v>
      </c>
      <c r="AD196" s="21">
        <f t="shared" si="75"/>
        <v>1524</v>
      </c>
      <c r="AE196" s="304" t="s">
        <v>5674</v>
      </c>
      <c r="AF196" s="21">
        <f t="shared" si="98"/>
        <v>558.79999999999995</v>
      </c>
      <c r="AG196" s="21">
        <f t="shared" si="99"/>
        <v>152.39999999999998</v>
      </c>
      <c r="AH196" s="21">
        <f t="shared" si="91"/>
        <v>12.7</v>
      </c>
      <c r="AI196" s="21">
        <f t="shared" si="92"/>
        <v>6.35</v>
      </c>
      <c r="AJ196" s="21">
        <f t="shared" si="80"/>
        <v>1765.3</v>
      </c>
      <c r="AK196" s="21">
        <f t="shared" si="69"/>
        <v>368963144.33029962</v>
      </c>
      <c r="AL196" s="24">
        <f t="shared" si="70"/>
        <v>1508634.0794999972</v>
      </c>
      <c r="AM196" s="21">
        <f>5/8*25.4</f>
        <v>15.875</v>
      </c>
      <c r="AN196" s="21">
        <f t="shared" si="100"/>
        <v>152.39999999999998</v>
      </c>
      <c r="AO196" s="21">
        <f t="shared" si="101"/>
        <v>558.79999999999995</v>
      </c>
      <c r="AP196" s="21">
        <v>0</v>
      </c>
      <c r="AQ196" s="21">
        <v>0</v>
      </c>
      <c r="AR196" s="304" t="s">
        <v>5845</v>
      </c>
      <c r="AS196" s="164" t="s">
        <v>5675</v>
      </c>
      <c r="AT196" s="21">
        <f t="shared" si="71"/>
        <v>107.968</v>
      </c>
      <c r="AU196" s="21">
        <v>19.100000000000001</v>
      </c>
      <c r="AV196" s="164">
        <v>241</v>
      </c>
      <c r="AW196" s="21">
        <f t="shared" si="97"/>
        <v>41.274999999999999</v>
      </c>
      <c r="AX196" s="21">
        <f t="shared" si="97"/>
        <v>41.274999999999999</v>
      </c>
      <c r="AY196" s="21">
        <f t="shared" si="102"/>
        <v>76.199999999999989</v>
      </c>
      <c r="AZ196" s="21">
        <f t="shared" si="102"/>
        <v>76.199999999999989</v>
      </c>
      <c r="BA196" s="21">
        <f t="shared" si="85"/>
        <v>323.85000000000002</v>
      </c>
      <c r="BB196" s="15" t="s">
        <v>4388</v>
      </c>
      <c r="BC196" s="164" t="s">
        <v>4497</v>
      </c>
      <c r="BD196" s="164" t="s">
        <v>4497</v>
      </c>
      <c r="BE196" s="164">
        <v>4</v>
      </c>
      <c r="BF196" s="164">
        <v>8</v>
      </c>
      <c r="BG196" s="203" t="s">
        <v>5830</v>
      </c>
      <c r="BH196" s="204" t="s">
        <v>5830</v>
      </c>
      <c r="BI196" s="204" t="s">
        <v>5830</v>
      </c>
      <c r="BJ196" s="204" t="s">
        <v>5830</v>
      </c>
      <c r="BK196" s="204" t="s">
        <v>5830</v>
      </c>
      <c r="BL196" s="204" t="s">
        <v>5830</v>
      </c>
      <c r="BM196" s="204" t="s">
        <v>5830</v>
      </c>
      <c r="BN196" s="204" t="s">
        <v>5830</v>
      </c>
      <c r="BO196" s="203" t="s">
        <v>5830</v>
      </c>
      <c r="BP196" s="204" t="s">
        <v>5830</v>
      </c>
      <c r="BQ196" s="204" t="s">
        <v>5830</v>
      </c>
      <c r="BR196" s="204" t="s">
        <v>5830</v>
      </c>
      <c r="BS196" s="204" t="s">
        <v>5830</v>
      </c>
      <c r="BT196" s="204" t="s">
        <v>5830</v>
      </c>
      <c r="BU196" s="219" t="s">
        <v>5830</v>
      </c>
      <c r="BV196" s="204" t="s">
        <v>5830</v>
      </c>
      <c r="BW196" s="204" t="s">
        <v>5830</v>
      </c>
      <c r="BX196" s="204" t="s">
        <v>5830</v>
      </c>
      <c r="BY196" s="204" t="s">
        <v>5830</v>
      </c>
      <c r="BZ196" s="204" t="s">
        <v>5830</v>
      </c>
      <c r="CA196" s="219" t="s">
        <v>5830</v>
      </c>
      <c r="CB196" s="108" t="s">
        <v>4568</v>
      </c>
      <c r="CC196" s="60">
        <v>345</v>
      </c>
      <c r="CD196" s="33">
        <f t="shared" si="86"/>
        <v>379.50000000000006</v>
      </c>
      <c r="CE196" s="60">
        <v>450</v>
      </c>
      <c r="CF196" s="32">
        <v>495.00000000000006</v>
      </c>
      <c r="CG196" s="67">
        <v>200000</v>
      </c>
      <c r="CH196" s="108" t="s">
        <v>4568</v>
      </c>
      <c r="CI196" s="60">
        <v>345</v>
      </c>
      <c r="CJ196" s="33">
        <f t="shared" si="87"/>
        <v>379.50000000000006</v>
      </c>
      <c r="CK196" s="60">
        <v>450</v>
      </c>
      <c r="CL196" s="32">
        <v>495.00000000000006</v>
      </c>
      <c r="CM196" s="67">
        <v>200000</v>
      </c>
      <c r="CN196" s="108" t="s">
        <v>4568</v>
      </c>
      <c r="CO196" s="60">
        <v>345</v>
      </c>
      <c r="CP196" s="21">
        <v>378.9</v>
      </c>
      <c r="CQ196" s="60">
        <v>450</v>
      </c>
      <c r="CR196" s="32">
        <f t="shared" si="88"/>
        <v>495.00000000000006</v>
      </c>
      <c r="CS196" s="67">
        <v>200000</v>
      </c>
      <c r="CT196" s="208" t="s">
        <v>5830</v>
      </c>
      <c r="CU196" s="209" t="s">
        <v>5830</v>
      </c>
      <c r="CV196" s="209" t="s">
        <v>5830</v>
      </c>
      <c r="CW196" s="210" t="s">
        <v>5830</v>
      </c>
      <c r="CX196" s="208" t="s">
        <v>5830</v>
      </c>
      <c r="CY196" s="209" t="s">
        <v>5830</v>
      </c>
      <c r="CZ196" s="210" t="s">
        <v>5830</v>
      </c>
      <c r="DA196" s="284" t="s">
        <v>5830</v>
      </c>
      <c r="DB196" s="164" t="s">
        <v>4446</v>
      </c>
      <c r="DC196" s="164">
        <v>640</v>
      </c>
      <c r="DD196" s="32">
        <v>730</v>
      </c>
      <c r="DE196" s="164">
        <v>800</v>
      </c>
      <c r="DF196" s="32">
        <v>940</v>
      </c>
      <c r="DG196" s="67">
        <v>200000</v>
      </c>
      <c r="DH196" s="29" t="s">
        <v>5876</v>
      </c>
      <c r="DI196" s="164" t="s">
        <v>4464</v>
      </c>
      <c r="DJ196" s="295" t="s">
        <v>4598</v>
      </c>
    </row>
    <row r="197" spans="1:114">
      <c r="A197" s="18">
        <v>192</v>
      </c>
      <c r="B197" s="314"/>
      <c r="C197" s="314"/>
      <c r="D197" s="317"/>
      <c r="E197" s="317"/>
      <c r="F197" s="314"/>
      <c r="G197" s="319"/>
      <c r="H197" s="319"/>
      <c r="I197" s="453" t="s">
        <v>4429</v>
      </c>
      <c r="J197" s="304" t="s">
        <v>4567</v>
      </c>
      <c r="K197" s="164" t="s">
        <v>6098</v>
      </c>
      <c r="L197" s="304" t="s">
        <v>4541</v>
      </c>
      <c r="M197" s="164" t="s">
        <v>4736</v>
      </c>
      <c r="N197" s="18" t="s">
        <v>4539</v>
      </c>
      <c r="O197" s="164" t="s">
        <v>4388</v>
      </c>
      <c r="P197" s="164" t="s">
        <v>4444</v>
      </c>
      <c r="Q197" s="164" t="s">
        <v>4444</v>
      </c>
      <c r="R197" s="164" t="s">
        <v>5830</v>
      </c>
      <c r="S197" s="164" t="s">
        <v>4444</v>
      </c>
      <c r="T197" s="164" t="s">
        <v>5830</v>
      </c>
      <c r="U197" s="32" t="s">
        <v>4591</v>
      </c>
      <c r="V197" s="73">
        <v>6</v>
      </c>
      <c r="W197" s="232">
        <v>0</v>
      </c>
      <c r="X197" s="18">
        <v>0</v>
      </c>
      <c r="Y197" s="304" t="s">
        <v>5670</v>
      </c>
      <c r="Z197" s="21">
        <f t="shared" si="72"/>
        <v>304.79999999999995</v>
      </c>
      <c r="AA197" s="21">
        <f t="shared" si="73"/>
        <v>203.2</v>
      </c>
      <c r="AB197" s="21">
        <v>25.4</v>
      </c>
      <c r="AC197" s="21">
        <f t="shared" si="74"/>
        <v>9.5249999999999986</v>
      </c>
      <c r="AD197" s="21">
        <f t="shared" si="75"/>
        <v>1524</v>
      </c>
      <c r="AE197" s="304" t="s">
        <v>5673</v>
      </c>
      <c r="AF197" s="21">
        <f t="shared" si="98"/>
        <v>558.79999999999995</v>
      </c>
      <c r="AG197" s="21">
        <f t="shared" ref="AG197:AG199" si="103">8*25.4</f>
        <v>203.2</v>
      </c>
      <c r="AH197" s="21">
        <f t="shared" si="91"/>
        <v>12.7</v>
      </c>
      <c r="AI197" s="21">
        <f t="shared" si="92"/>
        <v>6.35</v>
      </c>
      <c r="AJ197" s="21">
        <f t="shared" si="80"/>
        <v>1765.3</v>
      </c>
      <c r="AK197" s="21">
        <f t="shared" si="69"/>
        <v>465181975.5481658</v>
      </c>
      <c r="AL197" s="24">
        <f t="shared" si="70"/>
        <v>1860955.9554999955</v>
      </c>
      <c r="AM197" s="21">
        <f>3/8*25.4</f>
        <v>9.5249999999999986</v>
      </c>
      <c r="AN197" s="21">
        <f>8*25.4</f>
        <v>203.2</v>
      </c>
      <c r="AO197" s="21">
        <f t="shared" si="101"/>
        <v>558.79999999999995</v>
      </c>
      <c r="AP197" s="21">
        <v>0</v>
      </c>
      <c r="AQ197" s="21">
        <v>0</v>
      </c>
      <c r="AR197" s="304" t="s">
        <v>5845</v>
      </c>
      <c r="AS197" s="164" t="s">
        <v>5675</v>
      </c>
      <c r="AT197" s="21">
        <f t="shared" si="71"/>
        <v>191.744</v>
      </c>
      <c r="AU197" s="21">
        <v>25.4</v>
      </c>
      <c r="AV197" s="164">
        <v>428</v>
      </c>
      <c r="AW197" s="21">
        <f>(1+7/8)*25.4</f>
        <v>47.625</v>
      </c>
      <c r="AX197" s="21">
        <f>(1+7/8)*25.4</f>
        <v>47.625</v>
      </c>
      <c r="AY197" s="21">
        <f>3.5*25.4</f>
        <v>88.899999999999991</v>
      </c>
      <c r="AZ197" s="21">
        <f>3.5*25.4</f>
        <v>88.899999999999991</v>
      </c>
      <c r="BA197" s="21">
        <f t="shared" si="85"/>
        <v>285.75</v>
      </c>
      <c r="BB197" s="15" t="s">
        <v>4388</v>
      </c>
      <c r="BC197" s="164" t="s">
        <v>4497</v>
      </c>
      <c r="BD197" s="164" t="s">
        <v>4497</v>
      </c>
      <c r="BE197" s="164">
        <v>4</v>
      </c>
      <c r="BF197" s="164">
        <v>8</v>
      </c>
      <c r="BG197" s="203" t="s">
        <v>5830</v>
      </c>
      <c r="BH197" s="204" t="s">
        <v>5830</v>
      </c>
      <c r="BI197" s="204" t="s">
        <v>5830</v>
      </c>
      <c r="BJ197" s="204" t="s">
        <v>5830</v>
      </c>
      <c r="BK197" s="204" t="s">
        <v>5830</v>
      </c>
      <c r="BL197" s="204" t="s">
        <v>5830</v>
      </c>
      <c r="BM197" s="204" t="s">
        <v>5830</v>
      </c>
      <c r="BN197" s="204" t="s">
        <v>5830</v>
      </c>
      <c r="BO197" s="203" t="s">
        <v>5830</v>
      </c>
      <c r="BP197" s="204" t="s">
        <v>5830</v>
      </c>
      <c r="BQ197" s="204" t="s">
        <v>5830</v>
      </c>
      <c r="BR197" s="204" t="s">
        <v>5830</v>
      </c>
      <c r="BS197" s="204" t="s">
        <v>5830</v>
      </c>
      <c r="BT197" s="204" t="s">
        <v>5830</v>
      </c>
      <c r="BU197" s="219" t="s">
        <v>5830</v>
      </c>
      <c r="BV197" s="204" t="s">
        <v>5830</v>
      </c>
      <c r="BW197" s="204" t="s">
        <v>5830</v>
      </c>
      <c r="BX197" s="204" t="s">
        <v>5830</v>
      </c>
      <c r="BY197" s="204" t="s">
        <v>5830</v>
      </c>
      <c r="BZ197" s="204" t="s">
        <v>5830</v>
      </c>
      <c r="CA197" s="219" t="s">
        <v>5830</v>
      </c>
      <c r="CB197" s="108" t="s">
        <v>4568</v>
      </c>
      <c r="CC197" s="60">
        <v>345</v>
      </c>
      <c r="CD197" s="33">
        <f t="shared" si="86"/>
        <v>379.50000000000006</v>
      </c>
      <c r="CE197" s="60">
        <v>450</v>
      </c>
      <c r="CF197" s="32">
        <v>495.00000000000006</v>
      </c>
      <c r="CG197" s="67">
        <v>200000</v>
      </c>
      <c r="CH197" s="108" t="s">
        <v>4568</v>
      </c>
      <c r="CI197" s="60">
        <v>345</v>
      </c>
      <c r="CJ197" s="33">
        <f t="shared" si="87"/>
        <v>379.50000000000006</v>
      </c>
      <c r="CK197" s="60">
        <v>450</v>
      </c>
      <c r="CL197" s="32">
        <v>495.00000000000006</v>
      </c>
      <c r="CM197" s="67">
        <v>200000</v>
      </c>
      <c r="CN197" s="108" t="s">
        <v>4568</v>
      </c>
      <c r="CO197" s="60">
        <v>345</v>
      </c>
      <c r="CP197" s="21">
        <v>350</v>
      </c>
      <c r="CQ197" s="60">
        <v>450</v>
      </c>
      <c r="CR197" s="32">
        <f t="shared" si="88"/>
        <v>495.00000000000006</v>
      </c>
      <c r="CS197" s="67">
        <v>200000</v>
      </c>
      <c r="CT197" s="208" t="s">
        <v>5830</v>
      </c>
      <c r="CU197" s="209" t="s">
        <v>5830</v>
      </c>
      <c r="CV197" s="209" t="s">
        <v>5830</v>
      </c>
      <c r="CW197" s="210" t="s">
        <v>5830</v>
      </c>
      <c r="CX197" s="208" t="s">
        <v>5830</v>
      </c>
      <c r="CY197" s="209" t="s">
        <v>5830</v>
      </c>
      <c r="CZ197" s="210" t="s">
        <v>5830</v>
      </c>
      <c r="DA197" s="284" t="s">
        <v>5830</v>
      </c>
      <c r="DB197" s="164" t="s">
        <v>4446</v>
      </c>
      <c r="DC197" s="164">
        <v>640</v>
      </c>
      <c r="DD197" s="32">
        <v>730</v>
      </c>
      <c r="DE197" s="164">
        <v>800</v>
      </c>
      <c r="DF197" s="32">
        <v>940</v>
      </c>
      <c r="DG197" s="67">
        <v>200000</v>
      </c>
      <c r="DH197" s="29" t="s">
        <v>4803</v>
      </c>
      <c r="DI197" s="164" t="s">
        <v>4464</v>
      </c>
      <c r="DJ197" s="295" t="s">
        <v>4598</v>
      </c>
    </row>
    <row r="198" spans="1:114">
      <c r="A198" s="18">
        <v>193</v>
      </c>
      <c r="B198" s="314"/>
      <c r="C198" s="314"/>
      <c r="D198" s="317"/>
      <c r="E198" s="317"/>
      <c r="F198" s="314"/>
      <c r="G198" s="319"/>
      <c r="H198" s="319"/>
      <c r="I198" s="453" t="s">
        <v>4430</v>
      </c>
      <c r="J198" s="304" t="s">
        <v>4567</v>
      </c>
      <c r="K198" s="164" t="s">
        <v>6098</v>
      </c>
      <c r="L198" s="304" t="s">
        <v>4541</v>
      </c>
      <c r="M198" s="164" t="s">
        <v>4736</v>
      </c>
      <c r="N198" s="18" t="s">
        <v>4539</v>
      </c>
      <c r="O198" s="164" t="s">
        <v>4388</v>
      </c>
      <c r="P198" s="164" t="s">
        <v>4444</v>
      </c>
      <c r="Q198" s="164" t="s">
        <v>4444</v>
      </c>
      <c r="R198" s="164" t="s">
        <v>5830</v>
      </c>
      <c r="S198" s="164" t="s">
        <v>4444</v>
      </c>
      <c r="T198" s="164" t="s">
        <v>5830</v>
      </c>
      <c r="U198" s="32" t="s">
        <v>4591</v>
      </c>
      <c r="V198" s="73">
        <v>6</v>
      </c>
      <c r="W198" s="232">
        <v>0</v>
      </c>
      <c r="X198" s="18">
        <v>0</v>
      </c>
      <c r="Y198" s="304" t="s">
        <v>5670</v>
      </c>
      <c r="Z198" s="21">
        <f t="shared" si="72"/>
        <v>304.79999999999995</v>
      </c>
      <c r="AA198" s="21">
        <f t="shared" si="73"/>
        <v>203.2</v>
      </c>
      <c r="AB198" s="21">
        <v>25.4</v>
      </c>
      <c r="AC198" s="21">
        <f t="shared" si="74"/>
        <v>9.5249999999999986</v>
      </c>
      <c r="AD198" s="21">
        <f t="shared" si="75"/>
        <v>1524</v>
      </c>
      <c r="AE198" s="304" t="s">
        <v>5673</v>
      </c>
      <c r="AF198" s="21">
        <f t="shared" si="98"/>
        <v>558.79999999999995</v>
      </c>
      <c r="AG198" s="21">
        <f t="shared" si="103"/>
        <v>203.2</v>
      </c>
      <c r="AH198" s="21">
        <f t="shared" si="91"/>
        <v>12.7</v>
      </c>
      <c r="AI198" s="21">
        <f t="shared" si="92"/>
        <v>6.35</v>
      </c>
      <c r="AJ198" s="21">
        <f t="shared" si="80"/>
        <v>1765.3</v>
      </c>
      <c r="AK198" s="21">
        <f t="shared" si="69"/>
        <v>465181975.5481658</v>
      </c>
      <c r="AL198" s="24">
        <f t="shared" si="70"/>
        <v>1860955.9554999955</v>
      </c>
      <c r="AM198" s="21">
        <f>0.5*25.4</f>
        <v>12.7</v>
      </c>
      <c r="AN198" s="21">
        <f t="shared" ref="AN198:AN199" si="104">8*25.4</f>
        <v>203.2</v>
      </c>
      <c r="AO198" s="21">
        <f t="shared" si="101"/>
        <v>558.79999999999995</v>
      </c>
      <c r="AP198" s="21">
        <v>0</v>
      </c>
      <c r="AQ198" s="21">
        <v>0</v>
      </c>
      <c r="AR198" s="304" t="s">
        <v>5845</v>
      </c>
      <c r="AS198" s="164" t="s">
        <v>5675</v>
      </c>
      <c r="AT198" s="21">
        <f t="shared" si="71"/>
        <v>191.744</v>
      </c>
      <c r="AU198" s="21">
        <v>25.4</v>
      </c>
      <c r="AV198" s="164">
        <v>428</v>
      </c>
      <c r="AW198" s="21">
        <f t="shared" ref="AW198:AX199" si="105">(1+7/8)*25.4</f>
        <v>47.625</v>
      </c>
      <c r="AX198" s="21">
        <f t="shared" si="105"/>
        <v>47.625</v>
      </c>
      <c r="AY198" s="21">
        <f t="shared" ref="AY198:AZ199" si="106">3.5*25.4</f>
        <v>88.899999999999991</v>
      </c>
      <c r="AZ198" s="21">
        <f t="shared" si="106"/>
        <v>88.899999999999991</v>
      </c>
      <c r="BA198" s="21">
        <f t="shared" si="85"/>
        <v>285.75</v>
      </c>
      <c r="BB198" s="15" t="s">
        <v>4388</v>
      </c>
      <c r="BC198" s="164" t="s">
        <v>4497</v>
      </c>
      <c r="BD198" s="164" t="s">
        <v>4497</v>
      </c>
      <c r="BE198" s="164">
        <v>4</v>
      </c>
      <c r="BF198" s="164">
        <v>8</v>
      </c>
      <c r="BG198" s="203" t="s">
        <v>5830</v>
      </c>
      <c r="BH198" s="204" t="s">
        <v>5830</v>
      </c>
      <c r="BI198" s="204" t="s">
        <v>5830</v>
      </c>
      <c r="BJ198" s="204" t="s">
        <v>5830</v>
      </c>
      <c r="BK198" s="204" t="s">
        <v>5830</v>
      </c>
      <c r="BL198" s="204" t="s">
        <v>5830</v>
      </c>
      <c r="BM198" s="204" t="s">
        <v>5830</v>
      </c>
      <c r="BN198" s="204" t="s">
        <v>5830</v>
      </c>
      <c r="BO198" s="203" t="s">
        <v>5830</v>
      </c>
      <c r="BP198" s="204" t="s">
        <v>5830</v>
      </c>
      <c r="BQ198" s="204" t="s">
        <v>5830</v>
      </c>
      <c r="BR198" s="204" t="s">
        <v>5830</v>
      </c>
      <c r="BS198" s="204" t="s">
        <v>5830</v>
      </c>
      <c r="BT198" s="204" t="s">
        <v>5830</v>
      </c>
      <c r="BU198" s="219" t="s">
        <v>5830</v>
      </c>
      <c r="BV198" s="204" t="s">
        <v>5830</v>
      </c>
      <c r="BW198" s="204" t="s">
        <v>5830</v>
      </c>
      <c r="BX198" s="204" t="s">
        <v>5830</v>
      </c>
      <c r="BY198" s="204" t="s">
        <v>5830</v>
      </c>
      <c r="BZ198" s="204" t="s">
        <v>5830</v>
      </c>
      <c r="CA198" s="219" t="s">
        <v>5830</v>
      </c>
      <c r="CB198" s="108" t="s">
        <v>4568</v>
      </c>
      <c r="CC198" s="60">
        <v>345</v>
      </c>
      <c r="CD198" s="33">
        <f t="shared" si="86"/>
        <v>379.50000000000006</v>
      </c>
      <c r="CE198" s="60">
        <v>450</v>
      </c>
      <c r="CF198" s="32">
        <v>495.00000000000006</v>
      </c>
      <c r="CG198" s="67">
        <v>200000</v>
      </c>
      <c r="CH198" s="108" t="s">
        <v>4568</v>
      </c>
      <c r="CI198" s="60">
        <v>345</v>
      </c>
      <c r="CJ198" s="33">
        <f t="shared" si="87"/>
        <v>379.50000000000006</v>
      </c>
      <c r="CK198" s="60">
        <v>450</v>
      </c>
      <c r="CL198" s="32">
        <v>495.00000000000006</v>
      </c>
      <c r="CM198" s="67">
        <v>200000</v>
      </c>
      <c r="CN198" s="108" t="s">
        <v>4568</v>
      </c>
      <c r="CO198" s="60">
        <v>345</v>
      </c>
      <c r="CP198" s="33">
        <f t="shared" ref="CP198" si="107">CO198*1.1</f>
        <v>379.50000000000006</v>
      </c>
      <c r="CQ198" s="60">
        <v>450</v>
      </c>
      <c r="CR198" s="32">
        <f t="shared" si="88"/>
        <v>495.00000000000006</v>
      </c>
      <c r="CS198" s="67">
        <v>200000</v>
      </c>
      <c r="CT198" s="208" t="s">
        <v>5830</v>
      </c>
      <c r="CU198" s="209" t="s">
        <v>5830</v>
      </c>
      <c r="CV198" s="209" t="s">
        <v>5830</v>
      </c>
      <c r="CW198" s="210" t="s">
        <v>5830</v>
      </c>
      <c r="CX198" s="208" t="s">
        <v>5830</v>
      </c>
      <c r="CY198" s="209" t="s">
        <v>5830</v>
      </c>
      <c r="CZ198" s="210" t="s">
        <v>5830</v>
      </c>
      <c r="DA198" s="284" t="s">
        <v>5830</v>
      </c>
      <c r="DB198" s="164" t="s">
        <v>4446</v>
      </c>
      <c r="DC198" s="164">
        <v>640</v>
      </c>
      <c r="DD198" s="32">
        <v>730</v>
      </c>
      <c r="DE198" s="164">
        <v>800</v>
      </c>
      <c r="DF198" s="32">
        <v>940</v>
      </c>
      <c r="DG198" s="67">
        <v>200000</v>
      </c>
      <c r="DH198" s="29" t="s">
        <v>5877</v>
      </c>
      <c r="DI198" s="164" t="s">
        <v>4464</v>
      </c>
      <c r="DJ198" s="295" t="s">
        <v>4598</v>
      </c>
    </row>
    <row r="199" spans="1:114" ht="16.2" thickBot="1">
      <c r="A199" s="14">
        <v>194</v>
      </c>
      <c r="B199" s="314"/>
      <c r="C199" s="314"/>
      <c r="D199" s="317"/>
      <c r="E199" s="317"/>
      <c r="F199" s="314"/>
      <c r="G199" s="319"/>
      <c r="H199" s="319"/>
      <c r="I199" s="247" t="s">
        <v>4431</v>
      </c>
      <c r="J199" s="144" t="s">
        <v>4567</v>
      </c>
      <c r="K199" s="165" t="s">
        <v>6098</v>
      </c>
      <c r="L199" s="144" t="s">
        <v>4541</v>
      </c>
      <c r="M199" s="165" t="s">
        <v>4736</v>
      </c>
      <c r="N199" s="14" t="s">
        <v>4539</v>
      </c>
      <c r="O199" s="165" t="s">
        <v>4388</v>
      </c>
      <c r="P199" s="165" t="s">
        <v>4444</v>
      </c>
      <c r="Q199" s="165" t="s">
        <v>4444</v>
      </c>
      <c r="R199" s="165" t="s">
        <v>5830</v>
      </c>
      <c r="S199" s="165" t="s">
        <v>4444</v>
      </c>
      <c r="T199" s="165" t="s">
        <v>5830</v>
      </c>
      <c r="U199" s="34" t="s">
        <v>4591</v>
      </c>
      <c r="V199" s="119">
        <v>6</v>
      </c>
      <c r="W199" s="234">
        <v>0</v>
      </c>
      <c r="X199" s="14">
        <v>0</v>
      </c>
      <c r="Y199" s="304" t="s">
        <v>5670</v>
      </c>
      <c r="Z199" s="21">
        <f t="shared" si="72"/>
        <v>304.79999999999995</v>
      </c>
      <c r="AA199" s="21">
        <f t="shared" si="73"/>
        <v>203.2</v>
      </c>
      <c r="AB199" s="21">
        <v>25.4</v>
      </c>
      <c r="AC199" s="21">
        <f t="shared" si="74"/>
        <v>9.5249999999999986</v>
      </c>
      <c r="AD199" s="21">
        <f t="shared" si="75"/>
        <v>1524</v>
      </c>
      <c r="AE199" s="144" t="s">
        <v>5673</v>
      </c>
      <c r="AF199" s="23">
        <f t="shared" si="98"/>
        <v>558.79999999999995</v>
      </c>
      <c r="AG199" s="23">
        <f t="shared" si="103"/>
        <v>203.2</v>
      </c>
      <c r="AH199" s="23">
        <f t="shared" si="91"/>
        <v>12.7</v>
      </c>
      <c r="AI199" s="23">
        <f t="shared" si="92"/>
        <v>6.35</v>
      </c>
      <c r="AJ199" s="23">
        <f t="shared" si="80"/>
        <v>1765.3</v>
      </c>
      <c r="AK199" s="23">
        <f t="shared" si="69"/>
        <v>465181975.5481658</v>
      </c>
      <c r="AL199" s="25">
        <f t="shared" si="70"/>
        <v>1860955.9554999955</v>
      </c>
      <c r="AM199" s="23">
        <f>3/4*25.4</f>
        <v>19.049999999999997</v>
      </c>
      <c r="AN199" s="23">
        <f t="shared" si="104"/>
        <v>203.2</v>
      </c>
      <c r="AO199" s="23">
        <f t="shared" si="101"/>
        <v>558.79999999999995</v>
      </c>
      <c r="AP199" s="23">
        <v>0</v>
      </c>
      <c r="AQ199" s="23">
        <v>0</v>
      </c>
      <c r="AR199" s="144" t="s">
        <v>5845</v>
      </c>
      <c r="AS199" s="165" t="s">
        <v>5675</v>
      </c>
      <c r="AT199" s="23">
        <f t="shared" si="71"/>
        <v>191.744</v>
      </c>
      <c r="AU199" s="23">
        <v>25.4</v>
      </c>
      <c r="AV199" s="165">
        <v>428</v>
      </c>
      <c r="AW199" s="23">
        <f t="shared" si="105"/>
        <v>47.625</v>
      </c>
      <c r="AX199" s="23">
        <f t="shared" si="105"/>
        <v>47.625</v>
      </c>
      <c r="AY199" s="23">
        <f t="shared" si="106"/>
        <v>88.899999999999991</v>
      </c>
      <c r="AZ199" s="23">
        <f t="shared" si="106"/>
        <v>88.899999999999991</v>
      </c>
      <c r="BA199" s="23">
        <f t="shared" si="85"/>
        <v>285.75</v>
      </c>
      <c r="BB199" s="19" t="s">
        <v>4388</v>
      </c>
      <c r="BC199" s="165" t="s">
        <v>4497</v>
      </c>
      <c r="BD199" s="165" t="s">
        <v>4497</v>
      </c>
      <c r="BE199" s="165">
        <v>4</v>
      </c>
      <c r="BF199" s="165">
        <v>8</v>
      </c>
      <c r="BG199" s="198" t="s">
        <v>5830</v>
      </c>
      <c r="BH199" s="199" t="s">
        <v>5830</v>
      </c>
      <c r="BI199" s="199" t="s">
        <v>5830</v>
      </c>
      <c r="BJ199" s="199" t="s">
        <v>5830</v>
      </c>
      <c r="BK199" s="199" t="s">
        <v>5830</v>
      </c>
      <c r="BL199" s="199" t="s">
        <v>5830</v>
      </c>
      <c r="BM199" s="199" t="s">
        <v>5830</v>
      </c>
      <c r="BN199" s="199" t="s">
        <v>5830</v>
      </c>
      <c r="BO199" s="198" t="s">
        <v>5830</v>
      </c>
      <c r="BP199" s="199" t="s">
        <v>5830</v>
      </c>
      <c r="BQ199" s="199" t="s">
        <v>5830</v>
      </c>
      <c r="BR199" s="199" t="s">
        <v>5830</v>
      </c>
      <c r="BS199" s="199" t="s">
        <v>5830</v>
      </c>
      <c r="BT199" s="199" t="s">
        <v>5830</v>
      </c>
      <c r="BU199" s="221" t="s">
        <v>5830</v>
      </c>
      <c r="BV199" s="199" t="s">
        <v>5830</v>
      </c>
      <c r="BW199" s="199" t="s">
        <v>5830</v>
      </c>
      <c r="BX199" s="199" t="s">
        <v>5830</v>
      </c>
      <c r="BY199" s="199" t="s">
        <v>5830</v>
      </c>
      <c r="BZ199" s="199" t="s">
        <v>5830</v>
      </c>
      <c r="CA199" s="221" t="s">
        <v>5830</v>
      </c>
      <c r="CB199" s="133" t="s">
        <v>4568</v>
      </c>
      <c r="CC199" s="87">
        <v>345</v>
      </c>
      <c r="CD199" s="35">
        <f t="shared" si="86"/>
        <v>379.50000000000006</v>
      </c>
      <c r="CE199" s="87">
        <v>450</v>
      </c>
      <c r="CF199" s="34">
        <v>495.00000000000006</v>
      </c>
      <c r="CG199" s="70">
        <v>200000</v>
      </c>
      <c r="CH199" s="133" t="s">
        <v>4568</v>
      </c>
      <c r="CI199" s="87">
        <v>345</v>
      </c>
      <c r="CJ199" s="35">
        <f t="shared" si="87"/>
        <v>379.50000000000006</v>
      </c>
      <c r="CK199" s="87">
        <v>450</v>
      </c>
      <c r="CL199" s="34">
        <v>495.00000000000006</v>
      </c>
      <c r="CM199" s="70">
        <v>200000</v>
      </c>
      <c r="CN199" s="133" t="s">
        <v>4568</v>
      </c>
      <c r="CO199" s="87">
        <v>345</v>
      </c>
      <c r="CP199" s="23">
        <v>392.7</v>
      </c>
      <c r="CQ199" s="87">
        <v>450</v>
      </c>
      <c r="CR199" s="34">
        <f t="shared" si="88"/>
        <v>495.00000000000006</v>
      </c>
      <c r="CS199" s="70">
        <v>200000</v>
      </c>
      <c r="CT199" s="211" t="s">
        <v>5830</v>
      </c>
      <c r="CU199" s="212" t="s">
        <v>5830</v>
      </c>
      <c r="CV199" s="212" t="s">
        <v>5830</v>
      </c>
      <c r="CW199" s="213" t="s">
        <v>5830</v>
      </c>
      <c r="CX199" s="211" t="s">
        <v>5830</v>
      </c>
      <c r="CY199" s="212" t="s">
        <v>5830</v>
      </c>
      <c r="CZ199" s="213" t="s">
        <v>5830</v>
      </c>
      <c r="DA199" s="285" t="s">
        <v>5830</v>
      </c>
      <c r="DB199" s="165" t="s">
        <v>4446</v>
      </c>
      <c r="DC199" s="165">
        <v>640</v>
      </c>
      <c r="DD199" s="34">
        <v>730</v>
      </c>
      <c r="DE199" s="165">
        <v>800</v>
      </c>
      <c r="DF199" s="34">
        <v>940</v>
      </c>
      <c r="DG199" s="70">
        <v>200000</v>
      </c>
      <c r="DH199" s="27" t="s">
        <v>5876</v>
      </c>
      <c r="DI199" s="165" t="s">
        <v>4464</v>
      </c>
      <c r="DJ199" s="296" t="s">
        <v>4598</v>
      </c>
    </row>
    <row r="200" spans="1:114" ht="15.6" customHeight="1">
      <c r="A200" s="18">
        <v>195</v>
      </c>
      <c r="B200" s="313">
        <v>29</v>
      </c>
      <c r="C200" s="313">
        <v>1999</v>
      </c>
      <c r="D200" s="322" t="s">
        <v>4566</v>
      </c>
      <c r="E200" s="324" t="s">
        <v>4888</v>
      </c>
      <c r="F200" s="313">
        <v>7</v>
      </c>
      <c r="G200" s="309" t="s">
        <v>5948</v>
      </c>
      <c r="H200" s="313" t="s">
        <v>5942</v>
      </c>
      <c r="I200" s="453" t="s">
        <v>4569</v>
      </c>
      <c r="J200" s="304" t="s">
        <v>4567</v>
      </c>
      <c r="K200" s="164" t="s">
        <v>6099</v>
      </c>
      <c r="L200" s="304" t="s">
        <v>4541</v>
      </c>
      <c r="M200" s="164" t="s">
        <v>4736</v>
      </c>
      <c r="N200" s="18" t="s">
        <v>4539</v>
      </c>
      <c r="O200" s="164" t="s">
        <v>4444</v>
      </c>
      <c r="P200" s="164" t="s">
        <v>4444</v>
      </c>
      <c r="Q200" s="164" t="s">
        <v>6209</v>
      </c>
      <c r="R200" s="164">
        <v>6</v>
      </c>
      <c r="S200" s="164" t="s">
        <v>4444</v>
      </c>
      <c r="T200" s="164" t="s">
        <v>5830</v>
      </c>
      <c r="U200" s="164" t="s">
        <v>4591</v>
      </c>
      <c r="V200" s="18">
        <v>6</v>
      </c>
      <c r="W200" s="232">
        <v>0</v>
      </c>
      <c r="X200" s="143">
        <v>0</v>
      </c>
      <c r="Y200" s="303" t="s">
        <v>4837</v>
      </c>
      <c r="Z200" s="16">
        <f>12*25.4</f>
        <v>304.79999999999995</v>
      </c>
      <c r="AA200" s="16">
        <f>6*25.4</f>
        <v>152.39999999999998</v>
      </c>
      <c r="AB200" s="16">
        <f>3/8*25.4</f>
        <v>9.5249999999999986</v>
      </c>
      <c r="AC200" s="16">
        <f>0.25*25.4</f>
        <v>6.35</v>
      </c>
      <c r="AD200" s="30">
        <v>2716</v>
      </c>
      <c r="AE200" s="304" t="s">
        <v>4782</v>
      </c>
      <c r="AF200" s="21">
        <f t="shared" ref="AF200:AF206" si="108">16*25.4</f>
        <v>406.4</v>
      </c>
      <c r="AG200" s="21">
        <f t="shared" ref="AG200:AG206" si="109">6*25.4</f>
        <v>152.39999999999998</v>
      </c>
      <c r="AH200" s="21">
        <f>0.25*25.4</f>
        <v>6.35</v>
      </c>
      <c r="AI200" s="21">
        <f>0.25*25.4</f>
        <v>6.35</v>
      </c>
      <c r="AJ200" s="21">
        <f t="shared" ref="AJ200:AJ206" si="110">5.5*12*25.4</f>
        <v>1676.3999999999999</v>
      </c>
      <c r="AK200" s="21">
        <f t="shared" si="69"/>
        <v>109736597.1258291</v>
      </c>
      <c r="AL200" s="24">
        <f t="shared" si="70"/>
        <v>633206.3948749993</v>
      </c>
      <c r="AM200" s="21">
        <f>3/8*25.4</f>
        <v>9.5249999999999986</v>
      </c>
      <c r="AN200" s="21">
        <f t="shared" ref="AN200:AN206" si="111">AG200</f>
        <v>152.39999999999998</v>
      </c>
      <c r="AO200" s="21">
        <f t="shared" ref="AO200:AO206" si="112">AF200</f>
        <v>406.4</v>
      </c>
      <c r="AP200" s="164">
        <v>0</v>
      </c>
      <c r="AQ200" s="164">
        <v>0</v>
      </c>
      <c r="AR200" s="304" t="s">
        <v>5845</v>
      </c>
      <c r="AS200" s="164" t="s">
        <v>4531</v>
      </c>
      <c r="AT200" s="21">
        <v>124.55</v>
      </c>
      <c r="AU200" s="21">
        <f>3/4*25.4</f>
        <v>19.049999999999997</v>
      </c>
      <c r="AV200" s="164">
        <v>241</v>
      </c>
      <c r="AW200" s="21">
        <f>1.5*25.4+AH200</f>
        <v>44.449999999999996</v>
      </c>
      <c r="AX200" s="21">
        <f>1.5*25.4+AH200</f>
        <v>44.449999999999996</v>
      </c>
      <c r="AY200" s="21">
        <v>0</v>
      </c>
      <c r="AZ200" s="21">
        <f>3.5*25.4</f>
        <v>88.899999999999991</v>
      </c>
      <c r="BA200" s="21">
        <f>AO200-AW200-AX200-AY200</f>
        <v>317.5</v>
      </c>
      <c r="BB200" s="164" t="s">
        <v>4502</v>
      </c>
      <c r="BC200" s="164" t="s">
        <v>6250</v>
      </c>
      <c r="BD200" s="164" t="s">
        <v>6250</v>
      </c>
      <c r="BE200" s="164">
        <v>2</v>
      </c>
      <c r="BF200" s="164">
        <v>4</v>
      </c>
      <c r="BG200" s="203" t="s">
        <v>5830</v>
      </c>
      <c r="BH200" s="204" t="s">
        <v>5830</v>
      </c>
      <c r="BI200" s="204" t="s">
        <v>5830</v>
      </c>
      <c r="BJ200" s="204" t="s">
        <v>5830</v>
      </c>
      <c r="BK200" s="204" t="s">
        <v>5830</v>
      </c>
      <c r="BL200" s="204" t="s">
        <v>5830</v>
      </c>
      <c r="BM200" s="204" t="s">
        <v>5830</v>
      </c>
      <c r="BN200" s="204" t="s">
        <v>5830</v>
      </c>
      <c r="BO200" s="203" t="s">
        <v>5830</v>
      </c>
      <c r="BP200" s="204" t="s">
        <v>5830</v>
      </c>
      <c r="BQ200" s="204" t="s">
        <v>5830</v>
      </c>
      <c r="BR200" s="204" t="s">
        <v>5830</v>
      </c>
      <c r="BS200" s="204" t="s">
        <v>5830</v>
      </c>
      <c r="BT200" s="204" t="s">
        <v>5830</v>
      </c>
      <c r="BU200" s="219" t="s">
        <v>5830</v>
      </c>
      <c r="BV200" s="204" t="s">
        <v>5830</v>
      </c>
      <c r="BW200" s="204" t="s">
        <v>5830</v>
      </c>
      <c r="BX200" s="204" t="s">
        <v>5830</v>
      </c>
      <c r="BY200" s="204" t="s">
        <v>5830</v>
      </c>
      <c r="BZ200" s="204" t="s">
        <v>5830</v>
      </c>
      <c r="CA200" s="219" t="s">
        <v>5830</v>
      </c>
      <c r="CB200" s="164" t="s">
        <v>4568</v>
      </c>
      <c r="CC200" s="21">
        <v>345</v>
      </c>
      <c r="CD200" s="21">
        <v>413.68559999999997</v>
      </c>
      <c r="CE200" s="21">
        <v>450</v>
      </c>
      <c r="CF200" s="21">
        <v>586.05459999999994</v>
      </c>
      <c r="CG200" s="67">
        <v>200000</v>
      </c>
      <c r="CH200" s="304" t="s">
        <v>4568</v>
      </c>
      <c r="CI200" s="164">
        <v>345</v>
      </c>
      <c r="CJ200" s="21">
        <v>465.3963</v>
      </c>
      <c r="CK200" s="164">
        <v>450</v>
      </c>
      <c r="CL200" s="21">
        <v>579.15984000000003</v>
      </c>
      <c r="CM200" s="67">
        <v>200000</v>
      </c>
      <c r="CN200" s="164" t="s">
        <v>4568</v>
      </c>
      <c r="CO200" s="60">
        <v>345</v>
      </c>
      <c r="CP200" s="21">
        <v>369.62808359999997</v>
      </c>
      <c r="CQ200" s="60">
        <v>450</v>
      </c>
      <c r="CR200" s="21">
        <v>578.74615439999991</v>
      </c>
      <c r="CS200" s="61">
        <v>200000</v>
      </c>
      <c r="CT200" s="208" t="s">
        <v>5830</v>
      </c>
      <c r="CU200" s="209" t="s">
        <v>5830</v>
      </c>
      <c r="CV200" s="209" t="s">
        <v>5830</v>
      </c>
      <c r="CW200" s="210" t="s">
        <v>5830</v>
      </c>
      <c r="CX200" s="208" t="s">
        <v>5830</v>
      </c>
      <c r="CY200" s="209" t="s">
        <v>5830</v>
      </c>
      <c r="CZ200" s="210" t="s">
        <v>5830</v>
      </c>
      <c r="DA200" s="284" t="s">
        <v>5830</v>
      </c>
      <c r="DB200" s="164" t="s">
        <v>4446</v>
      </c>
      <c r="DC200" s="163">
        <v>640</v>
      </c>
      <c r="DD200" s="30">
        <v>730</v>
      </c>
      <c r="DE200" s="163">
        <v>800</v>
      </c>
      <c r="DF200" s="30">
        <v>940</v>
      </c>
      <c r="DG200" s="61">
        <v>200000</v>
      </c>
      <c r="DH200" s="41" t="s">
        <v>4803</v>
      </c>
      <c r="DI200" s="303" t="s">
        <v>6094</v>
      </c>
      <c r="DJ200" s="295" t="s">
        <v>4598</v>
      </c>
    </row>
    <row r="201" spans="1:114">
      <c r="A201" s="18">
        <v>196</v>
      </c>
      <c r="B201" s="314"/>
      <c r="C201" s="314"/>
      <c r="D201" s="323"/>
      <c r="E201" s="325"/>
      <c r="F201" s="314"/>
      <c r="G201" s="310"/>
      <c r="H201" s="314"/>
      <c r="I201" s="453" t="s">
        <v>4570</v>
      </c>
      <c r="J201" s="304" t="s">
        <v>4567</v>
      </c>
      <c r="K201" s="164" t="s">
        <v>6099</v>
      </c>
      <c r="L201" s="304" t="s">
        <v>4541</v>
      </c>
      <c r="M201" s="164" t="s">
        <v>4736</v>
      </c>
      <c r="N201" s="18" t="s">
        <v>4539</v>
      </c>
      <c r="O201" s="164" t="s">
        <v>4444</v>
      </c>
      <c r="P201" s="164" t="s">
        <v>4444</v>
      </c>
      <c r="Q201" s="164" t="s">
        <v>6209</v>
      </c>
      <c r="R201" s="164">
        <v>6</v>
      </c>
      <c r="S201" s="164" t="s">
        <v>4444</v>
      </c>
      <c r="T201" s="164" t="s">
        <v>5830</v>
      </c>
      <c r="U201" s="164" t="s">
        <v>4591</v>
      </c>
      <c r="V201" s="18">
        <v>6</v>
      </c>
      <c r="W201" s="232">
        <v>0</v>
      </c>
      <c r="X201" s="143">
        <v>0</v>
      </c>
      <c r="Y201" s="304" t="s">
        <v>4837</v>
      </c>
      <c r="Z201" s="21">
        <f t="shared" ref="Z201:Z206" si="113">12*25.4</f>
        <v>304.79999999999995</v>
      </c>
      <c r="AA201" s="21">
        <f t="shared" ref="AA201:AA206" si="114">6*25.4</f>
        <v>152.39999999999998</v>
      </c>
      <c r="AB201" s="21">
        <f t="shared" ref="AB201:AB206" si="115">3/8*25.4</f>
        <v>9.5249999999999986</v>
      </c>
      <c r="AC201" s="21">
        <f t="shared" ref="AC201:AC206" si="116">0.25*25.4</f>
        <v>6.35</v>
      </c>
      <c r="AD201" s="32">
        <v>2716</v>
      </c>
      <c r="AE201" s="304" t="s">
        <v>4782</v>
      </c>
      <c r="AF201" s="21">
        <f t="shared" si="108"/>
        <v>406.4</v>
      </c>
      <c r="AG201" s="21">
        <f t="shared" si="109"/>
        <v>152.39999999999998</v>
      </c>
      <c r="AH201" s="21">
        <f>0.25*25.4</f>
        <v>6.35</v>
      </c>
      <c r="AI201" s="21">
        <f>0.25*25.4</f>
        <v>6.35</v>
      </c>
      <c r="AJ201" s="21">
        <f t="shared" si="110"/>
        <v>1676.3999999999999</v>
      </c>
      <c r="AK201" s="21">
        <f t="shared" si="69"/>
        <v>109736597.1258291</v>
      </c>
      <c r="AL201" s="24">
        <f t="shared" si="70"/>
        <v>633206.3948749993</v>
      </c>
      <c r="AM201" s="21">
        <f t="shared" ref="AM201:AM206" si="117">3/8*25.4</f>
        <v>9.5249999999999986</v>
      </c>
      <c r="AN201" s="21">
        <f t="shared" si="111"/>
        <v>152.39999999999998</v>
      </c>
      <c r="AO201" s="21">
        <f t="shared" si="112"/>
        <v>406.4</v>
      </c>
      <c r="AP201" s="164">
        <v>0</v>
      </c>
      <c r="AQ201" s="164">
        <v>0</v>
      </c>
      <c r="AR201" s="304" t="s">
        <v>5845</v>
      </c>
      <c r="AS201" s="164" t="s">
        <v>4531</v>
      </c>
      <c r="AT201" s="21">
        <v>124.55</v>
      </c>
      <c r="AU201" s="21">
        <f>3/4*25.4</f>
        <v>19.049999999999997</v>
      </c>
      <c r="AV201" s="164">
        <v>241</v>
      </c>
      <c r="AW201" s="21">
        <f>1.5*25.4+AH201</f>
        <v>44.449999999999996</v>
      </c>
      <c r="AX201" s="21">
        <f>1.5*25.4+AH201</f>
        <v>44.449999999999996</v>
      </c>
      <c r="AY201" s="21">
        <v>0</v>
      </c>
      <c r="AZ201" s="21">
        <f>3.5*25.4</f>
        <v>88.899999999999991</v>
      </c>
      <c r="BA201" s="21">
        <f t="shared" ref="BA201:BA203" si="118">AO201-AW201-AX201-AY201</f>
        <v>317.5</v>
      </c>
      <c r="BB201" s="164" t="s">
        <v>4502</v>
      </c>
      <c r="BC201" s="164" t="s">
        <v>6250</v>
      </c>
      <c r="BD201" s="164" t="s">
        <v>6250</v>
      </c>
      <c r="BE201" s="164">
        <v>2</v>
      </c>
      <c r="BF201" s="164">
        <v>4</v>
      </c>
      <c r="BG201" s="203" t="s">
        <v>5830</v>
      </c>
      <c r="BH201" s="204" t="s">
        <v>5830</v>
      </c>
      <c r="BI201" s="204" t="s">
        <v>5830</v>
      </c>
      <c r="BJ201" s="204" t="s">
        <v>5830</v>
      </c>
      <c r="BK201" s="204" t="s">
        <v>5830</v>
      </c>
      <c r="BL201" s="204" t="s">
        <v>5830</v>
      </c>
      <c r="BM201" s="204" t="s">
        <v>5830</v>
      </c>
      <c r="BN201" s="204" t="s">
        <v>5830</v>
      </c>
      <c r="BO201" s="203" t="s">
        <v>5830</v>
      </c>
      <c r="BP201" s="204" t="s">
        <v>5830</v>
      </c>
      <c r="BQ201" s="204" t="s">
        <v>5830</v>
      </c>
      <c r="BR201" s="204" t="s">
        <v>5830</v>
      </c>
      <c r="BS201" s="204" t="s">
        <v>5830</v>
      </c>
      <c r="BT201" s="204" t="s">
        <v>5830</v>
      </c>
      <c r="BU201" s="219" t="s">
        <v>5830</v>
      </c>
      <c r="BV201" s="204" t="s">
        <v>5830</v>
      </c>
      <c r="BW201" s="204" t="s">
        <v>5830</v>
      </c>
      <c r="BX201" s="204" t="s">
        <v>5830</v>
      </c>
      <c r="BY201" s="204" t="s">
        <v>5830</v>
      </c>
      <c r="BZ201" s="204" t="s">
        <v>5830</v>
      </c>
      <c r="CA201" s="219" t="s">
        <v>5830</v>
      </c>
      <c r="CB201" s="164" t="s">
        <v>4568</v>
      </c>
      <c r="CC201" s="21">
        <v>345</v>
      </c>
      <c r="CD201" s="21">
        <v>446.09097200000002</v>
      </c>
      <c r="CE201" s="21">
        <v>450</v>
      </c>
      <c r="CF201" s="21">
        <v>586.05459999999994</v>
      </c>
      <c r="CG201" s="67">
        <v>200000</v>
      </c>
      <c r="CH201" s="304" t="s">
        <v>4568</v>
      </c>
      <c r="CI201" s="164">
        <v>345</v>
      </c>
      <c r="CJ201" s="21">
        <v>461.94891999999999</v>
      </c>
      <c r="CK201" s="164">
        <v>450</v>
      </c>
      <c r="CL201" s="21">
        <v>579.15984000000003</v>
      </c>
      <c r="CM201" s="67">
        <v>200000</v>
      </c>
      <c r="CN201" s="164" t="s">
        <v>4568</v>
      </c>
      <c r="CO201" s="60">
        <v>345</v>
      </c>
      <c r="CP201" s="21">
        <v>362.664376</v>
      </c>
      <c r="CQ201" s="60">
        <v>450</v>
      </c>
      <c r="CR201" s="21">
        <v>579.15984000000003</v>
      </c>
      <c r="CS201" s="61">
        <v>200000</v>
      </c>
      <c r="CT201" s="208" t="s">
        <v>5830</v>
      </c>
      <c r="CU201" s="209" t="s">
        <v>5830</v>
      </c>
      <c r="CV201" s="209" t="s">
        <v>5830</v>
      </c>
      <c r="CW201" s="210" t="s">
        <v>5830</v>
      </c>
      <c r="CX201" s="208" t="s">
        <v>5830</v>
      </c>
      <c r="CY201" s="209" t="s">
        <v>5830</v>
      </c>
      <c r="CZ201" s="210" t="s">
        <v>5830</v>
      </c>
      <c r="DA201" s="284" t="s">
        <v>5830</v>
      </c>
      <c r="DB201" s="164" t="s">
        <v>4446</v>
      </c>
      <c r="DC201" s="164">
        <v>640</v>
      </c>
      <c r="DD201" s="32">
        <v>730</v>
      </c>
      <c r="DE201" s="164">
        <v>800</v>
      </c>
      <c r="DF201" s="32">
        <v>940</v>
      </c>
      <c r="DG201" s="61">
        <v>200000</v>
      </c>
      <c r="DH201" s="41" t="s">
        <v>4803</v>
      </c>
      <c r="DI201" s="301" t="s">
        <v>6094</v>
      </c>
      <c r="DJ201" s="295" t="s">
        <v>4598</v>
      </c>
    </row>
    <row r="202" spans="1:114">
      <c r="A202" s="18">
        <v>197</v>
      </c>
      <c r="B202" s="314"/>
      <c r="C202" s="314"/>
      <c r="D202" s="323"/>
      <c r="E202" s="325"/>
      <c r="F202" s="314"/>
      <c r="G202" s="310"/>
      <c r="H202" s="314"/>
      <c r="I202" s="453" t="s">
        <v>4571</v>
      </c>
      <c r="J202" s="304" t="s">
        <v>4567</v>
      </c>
      <c r="K202" s="164" t="s">
        <v>6099</v>
      </c>
      <c r="L202" s="304" t="s">
        <v>4541</v>
      </c>
      <c r="M202" s="164" t="s">
        <v>4736</v>
      </c>
      <c r="N202" s="18" t="s">
        <v>4539</v>
      </c>
      <c r="O202" s="164" t="s">
        <v>4444</v>
      </c>
      <c r="P202" s="164" t="s">
        <v>4444</v>
      </c>
      <c r="Q202" s="164" t="s">
        <v>6209</v>
      </c>
      <c r="R202" s="164">
        <v>6</v>
      </c>
      <c r="S202" s="164" t="s">
        <v>4444</v>
      </c>
      <c r="T202" s="164" t="s">
        <v>5830</v>
      </c>
      <c r="U202" s="164" t="s">
        <v>4591</v>
      </c>
      <c r="V202" s="18">
        <v>6</v>
      </c>
      <c r="W202" s="232">
        <v>0</v>
      </c>
      <c r="X202" s="143">
        <v>0</v>
      </c>
      <c r="Y202" s="304" t="s">
        <v>4837</v>
      </c>
      <c r="Z202" s="21">
        <f t="shared" si="113"/>
        <v>304.79999999999995</v>
      </c>
      <c r="AA202" s="21">
        <f t="shared" si="114"/>
        <v>152.39999999999998</v>
      </c>
      <c r="AB202" s="21">
        <f t="shared" si="115"/>
        <v>9.5249999999999986</v>
      </c>
      <c r="AC202" s="21">
        <f t="shared" si="116"/>
        <v>6.35</v>
      </c>
      <c r="AD202" s="32">
        <v>2716</v>
      </c>
      <c r="AE202" s="304" t="s">
        <v>4782</v>
      </c>
      <c r="AF202" s="21">
        <f t="shared" si="108"/>
        <v>406.4</v>
      </c>
      <c r="AG202" s="21">
        <f t="shared" si="109"/>
        <v>152.39999999999998</v>
      </c>
      <c r="AH202" s="21">
        <f t="shared" ref="AH202:AI206" si="119">0.25*25.4</f>
        <v>6.35</v>
      </c>
      <c r="AI202" s="21">
        <f t="shared" si="119"/>
        <v>6.35</v>
      </c>
      <c r="AJ202" s="21">
        <f t="shared" si="110"/>
        <v>1676.3999999999999</v>
      </c>
      <c r="AK202" s="21">
        <f t="shared" si="69"/>
        <v>109736597.1258291</v>
      </c>
      <c r="AL202" s="24">
        <f t="shared" si="70"/>
        <v>633206.3948749993</v>
      </c>
      <c r="AM202" s="21">
        <f t="shared" si="117"/>
        <v>9.5249999999999986</v>
      </c>
      <c r="AN202" s="21">
        <f t="shared" si="111"/>
        <v>152.39999999999998</v>
      </c>
      <c r="AO202" s="21">
        <f t="shared" si="112"/>
        <v>406.4</v>
      </c>
      <c r="AP202" s="164">
        <v>0</v>
      </c>
      <c r="AQ202" s="164">
        <v>0</v>
      </c>
      <c r="AR202" s="304" t="s">
        <v>5845</v>
      </c>
      <c r="AS202" s="164" t="s">
        <v>4531</v>
      </c>
      <c r="AT202" s="21">
        <v>124.55</v>
      </c>
      <c r="AU202" s="21">
        <f>5/8*25.4</f>
        <v>15.875</v>
      </c>
      <c r="AV202" s="164">
        <v>165</v>
      </c>
      <c r="AW202" s="21">
        <f>1.375*25.4+AH202</f>
        <v>41.274999999999999</v>
      </c>
      <c r="AX202" s="21">
        <f>1.375*25.4+AH202</f>
        <v>41.274999999999999</v>
      </c>
      <c r="AY202" s="21">
        <v>0</v>
      </c>
      <c r="AZ202" s="21">
        <f>2.75*25.4</f>
        <v>69.849999999999994</v>
      </c>
      <c r="BA202" s="21">
        <f t="shared" si="118"/>
        <v>323.85000000000002</v>
      </c>
      <c r="BB202" s="164" t="s">
        <v>4502</v>
      </c>
      <c r="BC202" s="164" t="s">
        <v>6250</v>
      </c>
      <c r="BD202" s="164" t="s">
        <v>6250</v>
      </c>
      <c r="BE202" s="164">
        <v>2</v>
      </c>
      <c r="BF202" s="164">
        <v>4</v>
      </c>
      <c r="BG202" s="203" t="s">
        <v>5830</v>
      </c>
      <c r="BH202" s="204" t="s">
        <v>5830</v>
      </c>
      <c r="BI202" s="204" t="s">
        <v>5830</v>
      </c>
      <c r="BJ202" s="204" t="s">
        <v>5830</v>
      </c>
      <c r="BK202" s="204" t="s">
        <v>5830</v>
      </c>
      <c r="BL202" s="204" t="s">
        <v>5830</v>
      </c>
      <c r="BM202" s="204" t="s">
        <v>5830</v>
      </c>
      <c r="BN202" s="204" t="s">
        <v>5830</v>
      </c>
      <c r="BO202" s="203" t="s">
        <v>5830</v>
      </c>
      <c r="BP202" s="204" t="s">
        <v>5830</v>
      </c>
      <c r="BQ202" s="204" t="s">
        <v>5830</v>
      </c>
      <c r="BR202" s="204" t="s">
        <v>5830</v>
      </c>
      <c r="BS202" s="204" t="s">
        <v>5830</v>
      </c>
      <c r="BT202" s="204" t="s">
        <v>5830</v>
      </c>
      <c r="BU202" s="219" t="s">
        <v>5830</v>
      </c>
      <c r="BV202" s="204" t="s">
        <v>5830</v>
      </c>
      <c r="BW202" s="204" t="s">
        <v>5830</v>
      </c>
      <c r="BX202" s="204" t="s">
        <v>5830</v>
      </c>
      <c r="BY202" s="204" t="s">
        <v>5830</v>
      </c>
      <c r="BZ202" s="204" t="s">
        <v>5830</v>
      </c>
      <c r="CA202" s="219" t="s">
        <v>5830</v>
      </c>
      <c r="CB202" s="164" t="s">
        <v>4568</v>
      </c>
      <c r="CC202" s="21">
        <v>345</v>
      </c>
      <c r="CD202" s="21">
        <v>448.57308560000001</v>
      </c>
      <c r="CE202" s="21">
        <v>450</v>
      </c>
      <c r="CF202" s="21">
        <v>586.05459999999994</v>
      </c>
      <c r="CG202" s="67">
        <v>200000</v>
      </c>
      <c r="CH202" s="304" t="s">
        <v>4568</v>
      </c>
      <c r="CI202" s="164">
        <v>345</v>
      </c>
      <c r="CJ202" s="21">
        <v>461.94891999999999</v>
      </c>
      <c r="CK202" s="164">
        <v>450</v>
      </c>
      <c r="CL202" s="21">
        <v>579.15984000000003</v>
      </c>
      <c r="CM202" s="67">
        <v>200000</v>
      </c>
      <c r="CN202" s="164" t="s">
        <v>4568</v>
      </c>
      <c r="CO202" s="60">
        <v>345</v>
      </c>
      <c r="CP202" s="21">
        <v>370.93808799999999</v>
      </c>
      <c r="CQ202" s="60">
        <v>450</v>
      </c>
      <c r="CR202" s="21">
        <v>579.15984000000003</v>
      </c>
      <c r="CS202" s="61">
        <v>200000</v>
      </c>
      <c r="CT202" s="208" t="s">
        <v>5830</v>
      </c>
      <c r="CU202" s="209" t="s">
        <v>5830</v>
      </c>
      <c r="CV202" s="209" t="s">
        <v>5830</v>
      </c>
      <c r="CW202" s="210" t="s">
        <v>5830</v>
      </c>
      <c r="CX202" s="208" t="s">
        <v>5830</v>
      </c>
      <c r="CY202" s="209" t="s">
        <v>5830</v>
      </c>
      <c r="CZ202" s="210" t="s">
        <v>5830</v>
      </c>
      <c r="DA202" s="284" t="s">
        <v>5830</v>
      </c>
      <c r="DB202" s="164" t="s">
        <v>4446</v>
      </c>
      <c r="DC202" s="164">
        <v>640</v>
      </c>
      <c r="DD202" s="32">
        <v>730</v>
      </c>
      <c r="DE202" s="164">
        <v>800</v>
      </c>
      <c r="DF202" s="32">
        <v>940</v>
      </c>
      <c r="DG202" s="61">
        <v>200000</v>
      </c>
      <c r="DH202" s="41" t="s">
        <v>15</v>
      </c>
      <c r="DI202" s="301" t="s">
        <v>6094</v>
      </c>
      <c r="DJ202" s="295" t="s">
        <v>4598</v>
      </c>
    </row>
    <row r="203" spans="1:114">
      <c r="A203" s="18">
        <v>198</v>
      </c>
      <c r="B203" s="314"/>
      <c r="C203" s="314"/>
      <c r="D203" s="323"/>
      <c r="E203" s="325"/>
      <c r="F203" s="314"/>
      <c r="G203" s="310"/>
      <c r="H203" s="314"/>
      <c r="I203" s="453" t="s">
        <v>4572</v>
      </c>
      <c r="J203" s="304" t="s">
        <v>4567</v>
      </c>
      <c r="K203" s="164" t="s">
        <v>6099</v>
      </c>
      <c r="L203" s="304" t="s">
        <v>4541</v>
      </c>
      <c r="M203" s="164" t="s">
        <v>4736</v>
      </c>
      <c r="N203" s="18" t="s">
        <v>4539</v>
      </c>
      <c r="O203" s="164" t="s">
        <v>4444</v>
      </c>
      <c r="P203" s="164" t="s">
        <v>4444</v>
      </c>
      <c r="Q203" s="164" t="s">
        <v>6209</v>
      </c>
      <c r="R203" s="164">
        <v>6</v>
      </c>
      <c r="S203" s="164" t="s">
        <v>4444</v>
      </c>
      <c r="T203" s="164" t="s">
        <v>5830</v>
      </c>
      <c r="U203" s="164" t="s">
        <v>4591</v>
      </c>
      <c r="V203" s="18">
        <v>6</v>
      </c>
      <c r="W203" s="232">
        <v>0</v>
      </c>
      <c r="X203" s="143">
        <v>0</v>
      </c>
      <c r="Y203" s="304" t="s">
        <v>4837</v>
      </c>
      <c r="Z203" s="21">
        <f t="shared" si="113"/>
        <v>304.79999999999995</v>
      </c>
      <c r="AA203" s="21">
        <f t="shared" si="114"/>
        <v>152.39999999999998</v>
      </c>
      <c r="AB203" s="21">
        <f t="shared" si="115"/>
        <v>9.5249999999999986</v>
      </c>
      <c r="AC203" s="21">
        <f t="shared" si="116"/>
        <v>6.35</v>
      </c>
      <c r="AD203" s="32">
        <v>2716</v>
      </c>
      <c r="AE203" s="304" t="s">
        <v>4782</v>
      </c>
      <c r="AF203" s="21">
        <f t="shared" si="108"/>
        <v>406.4</v>
      </c>
      <c r="AG203" s="21">
        <f t="shared" si="109"/>
        <v>152.39999999999998</v>
      </c>
      <c r="AH203" s="21">
        <f t="shared" si="119"/>
        <v>6.35</v>
      </c>
      <c r="AI203" s="21">
        <f t="shared" si="119"/>
        <v>6.35</v>
      </c>
      <c r="AJ203" s="21">
        <f t="shared" si="110"/>
        <v>1676.3999999999999</v>
      </c>
      <c r="AK203" s="21">
        <f t="shared" si="69"/>
        <v>109736597.1258291</v>
      </c>
      <c r="AL203" s="24">
        <f t="shared" si="70"/>
        <v>633206.3948749993</v>
      </c>
      <c r="AM203" s="21">
        <f t="shared" si="117"/>
        <v>9.5249999999999986</v>
      </c>
      <c r="AN203" s="21">
        <f t="shared" si="111"/>
        <v>152.39999999999998</v>
      </c>
      <c r="AO203" s="21">
        <f t="shared" si="112"/>
        <v>406.4</v>
      </c>
      <c r="AP203" s="164">
        <v>0</v>
      </c>
      <c r="AQ203" s="164">
        <v>0</v>
      </c>
      <c r="AR203" s="304" t="s">
        <v>5845</v>
      </c>
      <c r="AS203" s="164" t="s">
        <v>4531</v>
      </c>
      <c r="AT203" s="21">
        <v>124.55</v>
      </c>
      <c r="AU203" s="21">
        <f>5/8*25.4</f>
        <v>15.875</v>
      </c>
      <c r="AV203" s="164">
        <v>165</v>
      </c>
      <c r="AW203" s="21">
        <f>1.375*25.4+AH203</f>
        <v>41.274999999999999</v>
      </c>
      <c r="AX203" s="21">
        <f>1.375*25.4+AH203</f>
        <v>41.274999999999999</v>
      </c>
      <c r="AY203" s="21">
        <v>0</v>
      </c>
      <c r="AZ203" s="21">
        <f>2.75*25.4</f>
        <v>69.849999999999994</v>
      </c>
      <c r="BA203" s="21">
        <f t="shared" si="118"/>
        <v>323.85000000000002</v>
      </c>
      <c r="BB203" s="164" t="s">
        <v>4502</v>
      </c>
      <c r="BC203" s="164" t="s">
        <v>6250</v>
      </c>
      <c r="BD203" s="164" t="s">
        <v>6250</v>
      </c>
      <c r="BE203" s="164">
        <v>2</v>
      </c>
      <c r="BF203" s="164">
        <v>4</v>
      </c>
      <c r="BG203" s="203" t="s">
        <v>5830</v>
      </c>
      <c r="BH203" s="204" t="s">
        <v>5830</v>
      </c>
      <c r="BI203" s="204" t="s">
        <v>5830</v>
      </c>
      <c r="BJ203" s="204" t="s">
        <v>5830</v>
      </c>
      <c r="BK203" s="204" t="s">
        <v>5830</v>
      </c>
      <c r="BL203" s="204" t="s">
        <v>5830</v>
      </c>
      <c r="BM203" s="204" t="s">
        <v>5830</v>
      </c>
      <c r="BN203" s="204" t="s">
        <v>5830</v>
      </c>
      <c r="BO203" s="203" t="s">
        <v>5830</v>
      </c>
      <c r="BP203" s="204" t="s">
        <v>5830</v>
      </c>
      <c r="BQ203" s="204" t="s">
        <v>5830</v>
      </c>
      <c r="BR203" s="204" t="s">
        <v>5830</v>
      </c>
      <c r="BS203" s="204" t="s">
        <v>5830</v>
      </c>
      <c r="BT203" s="204" t="s">
        <v>5830</v>
      </c>
      <c r="BU203" s="219" t="s">
        <v>5830</v>
      </c>
      <c r="BV203" s="204" t="s">
        <v>5830</v>
      </c>
      <c r="BW203" s="204" t="s">
        <v>5830</v>
      </c>
      <c r="BX203" s="204" t="s">
        <v>5830</v>
      </c>
      <c r="BY203" s="204" t="s">
        <v>5830</v>
      </c>
      <c r="BZ203" s="204" t="s">
        <v>5830</v>
      </c>
      <c r="CA203" s="219" t="s">
        <v>5830</v>
      </c>
      <c r="CB203" s="164" t="s">
        <v>4568</v>
      </c>
      <c r="CC203" s="21">
        <v>345</v>
      </c>
      <c r="CD203" s="21">
        <v>448.57308560000001</v>
      </c>
      <c r="CE203" s="21">
        <v>450</v>
      </c>
      <c r="CF203" s="21">
        <v>586.05459999999994</v>
      </c>
      <c r="CG203" s="67">
        <v>200000</v>
      </c>
      <c r="CH203" s="304" t="s">
        <v>4568</v>
      </c>
      <c r="CI203" s="164">
        <v>345</v>
      </c>
      <c r="CJ203" s="21">
        <v>461.94891999999999</v>
      </c>
      <c r="CK203" s="164">
        <v>450</v>
      </c>
      <c r="CL203" s="21">
        <v>579.15984000000003</v>
      </c>
      <c r="CM203" s="67">
        <v>200000</v>
      </c>
      <c r="CN203" s="164" t="s">
        <v>4568</v>
      </c>
      <c r="CO203" s="60">
        <v>345</v>
      </c>
      <c r="CP203" s="21">
        <v>368.86966000000001</v>
      </c>
      <c r="CQ203" s="60">
        <v>450</v>
      </c>
      <c r="CR203" s="21">
        <v>579.15984000000003</v>
      </c>
      <c r="CS203" s="61">
        <v>200000</v>
      </c>
      <c r="CT203" s="208" t="s">
        <v>5830</v>
      </c>
      <c r="CU203" s="209" t="s">
        <v>5830</v>
      </c>
      <c r="CV203" s="209" t="s">
        <v>5830</v>
      </c>
      <c r="CW203" s="210" t="s">
        <v>5830</v>
      </c>
      <c r="CX203" s="208" t="s">
        <v>5830</v>
      </c>
      <c r="CY203" s="209" t="s">
        <v>5830</v>
      </c>
      <c r="CZ203" s="210" t="s">
        <v>5830</v>
      </c>
      <c r="DA203" s="284" t="s">
        <v>5830</v>
      </c>
      <c r="DB203" s="164" t="s">
        <v>4446</v>
      </c>
      <c r="DC203" s="164">
        <v>640</v>
      </c>
      <c r="DD203" s="32">
        <v>730</v>
      </c>
      <c r="DE203" s="164">
        <v>800</v>
      </c>
      <c r="DF203" s="32">
        <v>940</v>
      </c>
      <c r="DG203" s="61">
        <v>200000</v>
      </c>
      <c r="DH203" s="41" t="s">
        <v>15</v>
      </c>
      <c r="DI203" s="301" t="s">
        <v>6094</v>
      </c>
      <c r="DJ203" s="295" t="s">
        <v>4598</v>
      </c>
    </row>
    <row r="204" spans="1:114">
      <c r="A204" s="18">
        <v>199</v>
      </c>
      <c r="B204" s="314"/>
      <c r="C204" s="314"/>
      <c r="D204" s="323"/>
      <c r="E204" s="325"/>
      <c r="F204" s="314"/>
      <c r="G204" s="310"/>
      <c r="H204" s="314"/>
      <c r="I204" s="453" t="s">
        <v>4575</v>
      </c>
      <c r="J204" s="304" t="s">
        <v>4567</v>
      </c>
      <c r="K204" s="164" t="s">
        <v>6099</v>
      </c>
      <c r="L204" s="304" t="s">
        <v>4541</v>
      </c>
      <c r="M204" s="164" t="s">
        <v>4736</v>
      </c>
      <c r="N204" s="18" t="s">
        <v>4539</v>
      </c>
      <c r="O204" s="164" t="s">
        <v>4444</v>
      </c>
      <c r="P204" s="164" t="s">
        <v>4444</v>
      </c>
      <c r="Q204" s="164" t="s">
        <v>6209</v>
      </c>
      <c r="R204" s="164">
        <v>6</v>
      </c>
      <c r="S204" s="164" t="s">
        <v>4444</v>
      </c>
      <c r="T204" s="164" t="s">
        <v>5830</v>
      </c>
      <c r="U204" s="164" t="s">
        <v>4591</v>
      </c>
      <c r="V204" s="18">
        <v>6</v>
      </c>
      <c r="W204" s="232">
        <v>0</v>
      </c>
      <c r="X204" s="143">
        <v>0</v>
      </c>
      <c r="Y204" s="304" t="s">
        <v>4837</v>
      </c>
      <c r="Z204" s="21">
        <f t="shared" si="113"/>
        <v>304.79999999999995</v>
      </c>
      <c r="AA204" s="21">
        <f t="shared" si="114"/>
        <v>152.39999999999998</v>
      </c>
      <c r="AB204" s="21">
        <f t="shared" si="115"/>
        <v>9.5249999999999986</v>
      </c>
      <c r="AC204" s="21">
        <f t="shared" si="116"/>
        <v>6.35</v>
      </c>
      <c r="AD204" s="32">
        <v>2716</v>
      </c>
      <c r="AE204" s="304" t="s">
        <v>4782</v>
      </c>
      <c r="AF204" s="21">
        <f t="shared" si="108"/>
        <v>406.4</v>
      </c>
      <c r="AG204" s="21">
        <f t="shared" si="109"/>
        <v>152.39999999999998</v>
      </c>
      <c r="AH204" s="21">
        <f t="shared" si="119"/>
        <v>6.35</v>
      </c>
      <c r="AI204" s="21">
        <f t="shared" si="119"/>
        <v>6.35</v>
      </c>
      <c r="AJ204" s="21">
        <f t="shared" si="110"/>
        <v>1676.3999999999999</v>
      </c>
      <c r="AK204" s="21">
        <f t="shared" si="69"/>
        <v>109736597.1258291</v>
      </c>
      <c r="AL204" s="24">
        <f t="shared" si="70"/>
        <v>633206.3948749993</v>
      </c>
      <c r="AM204" s="21">
        <f t="shared" si="117"/>
        <v>9.5249999999999986</v>
      </c>
      <c r="AN204" s="21">
        <f t="shared" si="111"/>
        <v>152.39999999999998</v>
      </c>
      <c r="AO204" s="21">
        <f t="shared" si="112"/>
        <v>406.4</v>
      </c>
      <c r="AP204" s="164">
        <v>0</v>
      </c>
      <c r="AQ204" s="164">
        <v>0</v>
      </c>
      <c r="AR204" s="304" t="s">
        <v>5845</v>
      </c>
      <c r="AS204" s="164" t="s">
        <v>4531</v>
      </c>
      <c r="AT204" s="21">
        <v>124.55</v>
      </c>
      <c r="AU204" s="21">
        <f>3/4*25.4</f>
        <v>19.049999999999997</v>
      </c>
      <c r="AV204" s="164">
        <v>241</v>
      </c>
      <c r="AW204" s="21">
        <f>1.5*25.4+AH204</f>
        <v>44.449999999999996</v>
      </c>
      <c r="AX204" s="21">
        <f>1.5*25.4+AH204</f>
        <v>44.449999999999996</v>
      </c>
      <c r="AY204" s="21">
        <f>3*25.4</f>
        <v>76.199999999999989</v>
      </c>
      <c r="AZ204" s="21">
        <f>3.5*25.4</f>
        <v>88.899999999999991</v>
      </c>
      <c r="BA204" s="21">
        <f>AO204-AW204-AX204-2*AY204</f>
        <v>165.10000000000002</v>
      </c>
      <c r="BB204" s="164" t="s">
        <v>4444</v>
      </c>
      <c r="BC204" s="164" t="s">
        <v>4497</v>
      </c>
      <c r="BD204" s="164" t="s">
        <v>4497</v>
      </c>
      <c r="BE204" s="164">
        <v>4</v>
      </c>
      <c r="BF204" s="164">
        <v>8</v>
      </c>
      <c r="BG204" s="203" t="s">
        <v>5830</v>
      </c>
      <c r="BH204" s="204" t="s">
        <v>5830</v>
      </c>
      <c r="BI204" s="204" t="s">
        <v>5830</v>
      </c>
      <c r="BJ204" s="204" t="s">
        <v>5830</v>
      </c>
      <c r="BK204" s="204" t="s">
        <v>5830</v>
      </c>
      <c r="BL204" s="204" t="s">
        <v>5830</v>
      </c>
      <c r="BM204" s="204" t="s">
        <v>5830</v>
      </c>
      <c r="BN204" s="204" t="s">
        <v>5830</v>
      </c>
      <c r="BO204" s="203" t="s">
        <v>5830</v>
      </c>
      <c r="BP204" s="204" t="s">
        <v>5830</v>
      </c>
      <c r="BQ204" s="204" t="s">
        <v>5830</v>
      </c>
      <c r="BR204" s="204" t="s">
        <v>5830</v>
      </c>
      <c r="BS204" s="204" t="s">
        <v>5830</v>
      </c>
      <c r="BT204" s="204" t="s">
        <v>5830</v>
      </c>
      <c r="BU204" s="219" t="s">
        <v>5830</v>
      </c>
      <c r="BV204" s="204" t="s">
        <v>5830</v>
      </c>
      <c r="BW204" s="204" t="s">
        <v>5830</v>
      </c>
      <c r="BX204" s="204" t="s">
        <v>5830</v>
      </c>
      <c r="BY204" s="204" t="s">
        <v>5830</v>
      </c>
      <c r="BZ204" s="204" t="s">
        <v>5830</v>
      </c>
      <c r="CA204" s="219" t="s">
        <v>5830</v>
      </c>
      <c r="CB204" s="164" t="s">
        <v>4568</v>
      </c>
      <c r="CC204" s="21">
        <v>345</v>
      </c>
      <c r="CD204" s="21">
        <v>441.16121859999998</v>
      </c>
      <c r="CE204" s="21">
        <v>450</v>
      </c>
      <c r="CF204" s="21">
        <v>579.15984000000003</v>
      </c>
      <c r="CG204" s="67">
        <v>200000</v>
      </c>
      <c r="CH204" s="304" t="s">
        <v>4568</v>
      </c>
      <c r="CI204" s="164">
        <v>345</v>
      </c>
      <c r="CJ204" s="21">
        <v>466.5339353999999</v>
      </c>
      <c r="CK204" s="164">
        <v>450</v>
      </c>
      <c r="CL204" s="21">
        <v>582.60721999999998</v>
      </c>
      <c r="CM204" s="67">
        <v>200000</v>
      </c>
      <c r="CN204" s="164" t="s">
        <v>4568</v>
      </c>
      <c r="CO204" s="60">
        <v>345</v>
      </c>
      <c r="CP204" s="21">
        <v>363.35385200000002</v>
      </c>
      <c r="CQ204" s="60">
        <v>450</v>
      </c>
      <c r="CR204" s="21">
        <v>570.19665199999997</v>
      </c>
      <c r="CS204" s="61">
        <v>200000</v>
      </c>
      <c r="CT204" s="208" t="s">
        <v>5830</v>
      </c>
      <c r="CU204" s="209" t="s">
        <v>5830</v>
      </c>
      <c r="CV204" s="209" t="s">
        <v>5830</v>
      </c>
      <c r="CW204" s="210" t="s">
        <v>5830</v>
      </c>
      <c r="CX204" s="208" t="s">
        <v>5830</v>
      </c>
      <c r="CY204" s="209" t="s">
        <v>5830</v>
      </c>
      <c r="CZ204" s="210" t="s">
        <v>5830</v>
      </c>
      <c r="DA204" s="284" t="s">
        <v>5830</v>
      </c>
      <c r="DB204" s="164" t="s">
        <v>4446</v>
      </c>
      <c r="DC204" s="164">
        <v>640</v>
      </c>
      <c r="DD204" s="32">
        <v>730</v>
      </c>
      <c r="DE204" s="164">
        <v>800</v>
      </c>
      <c r="DF204" s="32">
        <v>940</v>
      </c>
      <c r="DG204" s="61">
        <v>200000</v>
      </c>
      <c r="DH204" s="41" t="s">
        <v>4829</v>
      </c>
      <c r="DI204" s="301" t="s">
        <v>6094</v>
      </c>
      <c r="DJ204" s="295" t="s">
        <v>4598</v>
      </c>
    </row>
    <row r="205" spans="1:114">
      <c r="A205" s="18">
        <v>200</v>
      </c>
      <c r="B205" s="314"/>
      <c r="C205" s="314"/>
      <c r="D205" s="323"/>
      <c r="E205" s="325"/>
      <c r="F205" s="314"/>
      <c r="G205" s="310"/>
      <c r="H205" s="314"/>
      <c r="I205" s="453" t="s">
        <v>4573</v>
      </c>
      <c r="J205" s="304" t="s">
        <v>4567</v>
      </c>
      <c r="K205" s="164" t="s">
        <v>6099</v>
      </c>
      <c r="L205" s="304" t="s">
        <v>4541</v>
      </c>
      <c r="M205" s="164" t="s">
        <v>4736</v>
      </c>
      <c r="N205" s="18" t="s">
        <v>4539</v>
      </c>
      <c r="O205" s="164" t="s">
        <v>4444</v>
      </c>
      <c r="P205" s="164" t="s">
        <v>4444</v>
      </c>
      <c r="Q205" s="164" t="s">
        <v>6209</v>
      </c>
      <c r="R205" s="164">
        <v>6</v>
      </c>
      <c r="S205" s="164" t="s">
        <v>4444</v>
      </c>
      <c r="T205" s="164" t="s">
        <v>5830</v>
      </c>
      <c r="U205" s="164" t="s">
        <v>4591</v>
      </c>
      <c r="V205" s="18">
        <v>6</v>
      </c>
      <c r="W205" s="232">
        <v>0</v>
      </c>
      <c r="X205" s="143">
        <v>0</v>
      </c>
      <c r="Y205" s="304" t="s">
        <v>4837</v>
      </c>
      <c r="Z205" s="21">
        <f t="shared" si="113"/>
        <v>304.79999999999995</v>
      </c>
      <c r="AA205" s="21">
        <f t="shared" si="114"/>
        <v>152.39999999999998</v>
      </c>
      <c r="AB205" s="21">
        <f t="shared" si="115"/>
        <v>9.5249999999999986</v>
      </c>
      <c r="AC205" s="21">
        <f t="shared" si="116"/>
        <v>6.35</v>
      </c>
      <c r="AD205" s="32">
        <v>2716</v>
      </c>
      <c r="AE205" s="304" t="s">
        <v>4782</v>
      </c>
      <c r="AF205" s="21">
        <f t="shared" si="108"/>
        <v>406.4</v>
      </c>
      <c r="AG205" s="21">
        <f t="shared" si="109"/>
        <v>152.39999999999998</v>
      </c>
      <c r="AH205" s="21">
        <f t="shared" si="119"/>
        <v>6.35</v>
      </c>
      <c r="AI205" s="21">
        <f t="shared" si="119"/>
        <v>6.35</v>
      </c>
      <c r="AJ205" s="21">
        <f t="shared" si="110"/>
        <v>1676.3999999999999</v>
      </c>
      <c r="AK205" s="21">
        <f t="shared" si="69"/>
        <v>109736597.1258291</v>
      </c>
      <c r="AL205" s="24">
        <f t="shared" si="70"/>
        <v>633206.3948749993</v>
      </c>
      <c r="AM205" s="21">
        <f t="shared" si="117"/>
        <v>9.5249999999999986</v>
      </c>
      <c r="AN205" s="21">
        <f t="shared" si="111"/>
        <v>152.39999999999998</v>
      </c>
      <c r="AO205" s="21">
        <f t="shared" si="112"/>
        <v>406.4</v>
      </c>
      <c r="AP205" s="164">
        <v>0</v>
      </c>
      <c r="AQ205" s="164">
        <v>0</v>
      </c>
      <c r="AR205" s="304" t="s">
        <v>5845</v>
      </c>
      <c r="AS205" s="164" t="s">
        <v>4531</v>
      </c>
      <c r="AT205" s="21">
        <v>124.55</v>
      </c>
      <c r="AU205" s="21">
        <f>5/8*25.4</f>
        <v>15.875</v>
      </c>
      <c r="AV205" s="164">
        <v>165</v>
      </c>
      <c r="AW205" s="21">
        <f>1.375*25.4+AH205</f>
        <v>41.274999999999999</v>
      </c>
      <c r="AX205" s="21">
        <f>1.375*25.4+AH205</f>
        <v>41.274999999999999</v>
      </c>
      <c r="AY205" s="21">
        <f>3*25.4</f>
        <v>76.199999999999989</v>
      </c>
      <c r="AZ205" s="21">
        <f>2.75*25.4</f>
        <v>69.849999999999994</v>
      </c>
      <c r="BA205" s="21">
        <f t="shared" ref="BA205:BA206" si="120">AO205-AW205-AX205-2*AY205</f>
        <v>171.45000000000005</v>
      </c>
      <c r="BB205" s="164" t="s">
        <v>4444</v>
      </c>
      <c r="BC205" s="164" t="s">
        <v>4497</v>
      </c>
      <c r="BD205" s="164" t="s">
        <v>4497</v>
      </c>
      <c r="BE205" s="164">
        <v>4</v>
      </c>
      <c r="BF205" s="164">
        <v>8</v>
      </c>
      <c r="BG205" s="203" t="s">
        <v>5830</v>
      </c>
      <c r="BH205" s="204" t="s">
        <v>5830</v>
      </c>
      <c r="BI205" s="204" t="s">
        <v>5830</v>
      </c>
      <c r="BJ205" s="204" t="s">
        <v>5830</v>
      </c>
      <c r="BK205" s="204" t="s">
        <v>5830</v>
      </c>
      <c r="BL205" s="204" t="s">
        <v>5830</v>
      </c>
      <c r="BM205" s="204" t="s">
        <v>5830</v>
      </c>
      <c r="BN205" s="204" t="s">
        <v>5830</v>
      </c>
      <c r="BO205" s="203" t="s">
        <v>5830</v>
      </c>
      <c r="BP205" s="204" t="s">
        <v>5830</v>
      </c>
      <c r="BQ205" s="204" t="s">
        <v>5830</v>
      </c>
      <c r="BR205" s="204" t="s">
        <v>5830</v>
      </c>
      <c r="BS205" s="204" t="s">
        <v>5830</v>
      </c>
      <c r="BT205" s="204" t="s">
        <v>5830</v>
      </c>
      <c r="BU205" s="219" t="s">
        <v>5830</v>
      </c>
      <c r="BV205" s="204" t="s">
        <v>5830</v>
      </c>
      <c r="BW205" s="204" t="s">
        <v>5830</v>
      </c>
      <c r="BX205" s="204" t="s">
        <v>5830</v>
      </c>
      <c r="BY205" s="204" t="s">
        <v>5830</v>
      </c>
      <c r="BZ205" s="204" t="s">
        <v>5830</v>
      </c>
      <c r="CA205" s="219" t="s">
        <v>5830</v>
      </c>
      <c r="CB205" s="164" t="s">
        <v>4568</v>
      </c>
      <c r="CC205" s="21">
        <v>345</v>
      </c>
      <c r="CD205" s="21">
        <v>444.71202</v>
      </c>
      <c r="CE205" s="21">
        <v>450</v>
      </c>
      <c r="CF205" s="21">
        <v>586.05459999999994</v>
      </c>
      <c r="CG205" s="67">
        <v>200000</v>
      </c>
      <c r="CH205" s="304" t="s">
        <v>4568</v>
      </c>
      <c r="CI205" s="164">
        <v>345</v>
      </c>
      <c r="CJ205" s="21">
        <v>465.3963</v>
      </c>
      <c r="CK205" s="164">
        <v>450</v>
      </c>
      <c r="CL205" s="21">
        <v>582.60721999999998</v>
      </c>
      <c r="CM205" s="67">
        <v>200000</v>
      </c>
      <c r="CN205" s="164" t="s">
        <v>4568</v>
      </c>
      <c r="CO205" s="60">
        <v>345</v>
      </c>
      <c r="CP205" s="21">
        <v>365.2154372</v>
      </c>
      <c r="CQ205" s="60">
        <v>450</v>
      </c>
      <c r="CR205" s="21">
        <v>571.575604</v>
      </c>
      <c r="CS205" s="61">
        <v>200000</v>
      </c>
      <c r="CT205" s="208" t="s">
        <v>5830</v>
      </c>
      <c r="CU205" s="209" t="s">
        <v>5830</v>
      </c>
      <c r="CV205" s="209" t="s">
        <v>5830</v>
      </c>
      <c r="CW205" s="210" t="s">
        <v>5830</v>
      </c>
      <c r="CX205" s="208" t="s">
        <v>5830</v>
      </c>
      <c r="CY205" s="209" t="s">
        <v>5830</v>
      </c>
      <c r="CZ205" s="210" t="s">
        <v>5830</v>
      </c>
      <c r="DA205" s="284" t="s">
        <v>5830</v>
      </c>
      <c r="DB205" s="164" t="s">
        <v>4446</v>
      </c>
      <c r="DC205" s="164">
        <v>640</v>
      </c>
      <c r="DD205" s="32">
        <v>730</v>
      </c>
      <c r="DE205" s="164">
        <v>800</v>
      </c>
      <c r="DF205" s="32">
        <v>940</v>
      </c>
      <c r="DG205" s="61">
        <v>200000</v>
      </c>
      <c r="DH205" s="41" t="s">
        <v>15</v>
      </c>
      <c r="DI205" s="301" t="s">
        <v>6094</v>
      </c>
      <c r="DJ205" s="295" t="s">
        <v>4598</v>
      </c>
    </row>
    <row r="206" spans="1:114" ht="16.2" thickBot="1">
      <c r="A206" s="14">
        <v>201</v>
      </c>
      <c r="B206" s="315"/>
      <c r="C206" s="315"/>
      <c r="D206" s="343"/>
      <c r="E206" s="344"/>
      <c r="F206" s="315"/>
      <c r="G206" s="342"/>
      <c r="H206" s="315"/>
      <c r="I206" s="247" t="s">
        <v>4574</v>
      </c>
      <c r="J206" s="144" t="s">
        <v>4567</v>
      </c>
      <c r="K206" s="165" t="s">
        <v>6099</v>
      </c>
      <c r="L206" s="144" t="s">
        <v>4541</v>
      </c>
      <c r="M206" s="165" t="s">
        <v>4736</v>
      </c>
      <c r="N206" s="14" t="s">
        <v>4539</v>
      </c>
      <c r="O206" s="165" t="s">
        <v>4444</v>
      </c>
      <c r="P206" s="165" t="s">
        <v>4444</v>
      </c>
      <c r="Q206" s="165" t="s">
        <v>6209</v>
      </c>
      <c r="R206" s="165">
        <v>6</v>
      </c>
      <c r="S206" s="165" t="s">
        <v>4444</v>
      </c>
      <c r="T206" s="165" t="s">
        <v>5830</v>
      </c>
      <c r="U206" s="165" t="s">
        <v>4591</v>
      </c>
      <c r="V206" s="14">
        <v>6</v>
      </c>
      <c r="W206" s="232">
        <v>0</v>
      </c>
      <c r="X206" s="143">
        <v>0</v>
      </c>
      <c r="Y206" s="144" t="s">
        <v>4837</v>
      </c>
      <c r="Z206" s="23">
        <f t="shared" si="113"/>
        <v>304.79999999999995</v>
      </c>
      <c r="AA206" s="23">
        <f t="shared" si="114"/>
        <v>152.39999999999998</v>
      </c>
      <c r="AB206" s="23">
        <f t="shared" si="115"/>
        <v>9.5249999999999986</v>
      </c>
      <c r="AC206" s="23">
        <f t="shared" si="116"/>
        <v>6.35</v>
      </c>
      <c r="AD206" s="34">
        <v>2716</v>
      </c>
      <c r="AE206" s="304" t="s">
        <v>4782</v>
      </c>
      <c r="AF206" s="21">
        <f t="shared" si="108"/>
        <v>406.4</v>
      </c>
      <c r="AG206" s="21">
        <f t="shared" si="109"/>
        <v>152.39999999999998</v>
      </c>
      <c r="AH206" s="21">
        <f t="shared" si="119"/>
        <v>6.35</v>
      </c>
      <c r="AI206" s="21">
        <f t="shared" si="119"/>
        <v>6.35</v>
      </c>
      <c r="AJ206" s="21">
        <f t="shared" si="110"/>
        <v>1676.3999999999999</v>
      </c>
      <c r="AK206" s="21">
        <f t="shared" si="69"/>
        <v>109736597.1258291</v>
      </c>
      <c r="AL206" s="24">
        <f t="shared" si="70"/>
        <v>633206.3948749993</v>
      </c>
      <c r="AM206" s="21">
        <f t="shared" si="117"/>
        <v>9.5249999999999986</v>
      </c>
      <c r="AN206" s="21">
        <f t="shared" si="111"/>
        <v>152.39999999999998</v>
      </c>
      <c r="AO206" s="21">
        <f t="shared" si="112"/>
        <v>406.4</v>
      </c>
      <c r="AP206" s="164">
        <v>0</v>
      </c>
      <c r="AQ206" s="164">
        <v>0</v>
      </c>
      <c r="AR206" s="304" t="s">
        <v>5845</v>
      </c>
      <c r="AS206" s="164" t="s">
        <v>4531</v>
      </c>
      <c r="AT206" s="21">
        <v>124.55</v>
      </c>
      <c r="AU206" s="21">
        <f>5/8*25.4</f>
        <v>15.875</v>
      </c>
      <c r="AV206" s="164">
        <v>165</v>
      </c>
      <c r="AW206" s="21">
        <f>1.375*25.4+AH206</f>
        <v>41.274999999999999</v>
      </c>
      <c r="AX206" s="21">
        <f>1.375*25.4+AH206</f>
        <v>41.274999999999999</v>
      </c>
      <c r="AY206" s="21">
        <f>3*25.4</f>
        <v>76.199999999999989</v>
      </c>
      <c r="AZ206" s="21">
        <f>2.75*25.4</f>
        <v>69.849999999999994</v>
      </c>
      <c r="BA206" s="21">
        <f t="shared" si="120"/>
        <v>171.45000000000005</v>
      </c>
      <c r="BB206" s="164" t="s">
        <v>4444</v>
      </c>
      <c r="BC206" s="164" t="s">
        <v>4497</v>
      </c>
      <c r="BD206" s="164" t="s">
        <v>4497</v>
      </c>
      <c r="BE206" s="164">
        <v>4</v>
      </c>
      <c r="BF206" s="164">
        <v>8</v>
      </c>
      <c r="BG206" s="203" t="s">
        <v>5830</v>
      </c>
      <c r="BH206" s="204" t="s">
        <v>5830</v>
      </c>
      <c r="BI206" s="204" t="s">
        <v>5830</v>
      </c>
      <c r="BJ206" s="204" t="s">
        <v>5830</v>
      </c>
      <c r="BK206" s="204" t="s">
        <v>5830</v>
      </c>
      <c r="BL206" s="204" t="s">
        <v>5830</v>
      </c>
      <c r="BM206" s="204" t="s">
        <v>5830</v>
      </c>
      <c r="BN206" s="204" t="s">
        <v>5830</v>
      </c>
      <c r="BO206" s="203" t="s">
        <v>5830</v>
      </c>
      <c r="BP206" s="204" t="s">
        <v>5830</v>
      </c>
      <c r="BQ206" s="204" t="s">
        <v>5830</v>
      </c>
      <c r="BR206" s="204" t="s">
        <v>5830</v>
      </c>
      <c r="BS206" s="204" t="s">
        <v>5830</v>
      </c>
      <c r="BT206" s="204" t="s">
        <v>5830</v>
      </c>
      <c r="BU206" s="219" t="s">
        <v>5830</v>
      </c>
      <c r="BV206" s="204" t="s">
        <v>5830</v>
      </c>
      <c r="BW206" s="204" t="s">
        <v>5830</v>
      </c>
      <c r="BX206" s="204" t="s">
        <v>5830</v>
      </c>
      <c r="BY206" s="204" t="s">
        <v>5830</v>
      </c>
      <c r="BZ206" s="204" t="s">
        <v>5830</v>
      </c>
      <c r="CA206" s="219" t="s">
        <v>5830</v>
      </c>
      <c r="CB206" s="164" t="s">
        <v>4568</v>
      </c>
      <c r="CC206" s="21">
        <v>345</v>
      </c>
      <c r="CD206" s="21">
        <v>444.71202</v>
      </c>
      <c r="CE206" s="21">
        <v>450</v>
      </c>
      <c r="CF206" s="21">
        <v>586.05459999999994</v>
      </c>
      <c r="CG206" s="67">
        <v>200000</v>
      </c>
      <c r="CH206" s="304" t="s">
        <v>4568</v>
      </c>
      <c r="CI206" s="164">
        <v>345</v>
      </c>
      <c r="CJ206" s="21">
        <v>465.3963</v>
      </c>
      <c r="CK206" s="164">
        <v>450</v>
      </c>
      <c r="CL206" s="21">
        <v>582.60721999999998</v>
      </c>
      <c r="CM206" s="67">
        <v>200000</v>
      </c>
      <c r="CN206" s="164" t="s">
        <v>4568</v>
      </c>
      <c r="CO206" s="60">
        <v>345</v>
      </c>
      <c r="CP206" s="21">
        <v>365.42228</v>
      </c>
      <c r="CQ206" s="60">
        <v>450</v>
      </c>
      <c r="CR206" s="21">
        <v>572.26508000000001</v>
      </c>
      <c r="CS206" s="61">
        <v>200000</v>
      </c>
      <c r="CT206" s="208" t="s">
        <v>5830</v>
      </c>
      <c r="CU206" s="209" t="s">
        <v>5830</v>
      </c>
      <c r="CV206" s="209" t="s">
        <v>5830</v>
      </c>
      <c r="CW206" s="210" t="s">
        <v>5830</v>
      </c>
      <c r="CX206" s="208" t="s">
        <v>5830</v>
      </c>
      <c r="CY206" s="209" t="s">
        <v>5830</v>
      </c>
      <c r="CZ206" s="210" t="s">
        <v>5830</v>
      </c>
      <c r="DA206" s="284" t="s">
        <v>5830</v>
      </c>
      <c r="DB206" s="164" t="s">
        <v>4446</v>
      </c>
      <c r="DC206" s="164">
        <v>640</v>
      </c>
      <c r="DD206" s="32">
        <v>730</v>
      </c>
      <c r="DE206" s="164">
        <v>800</v>
      </c>
      <c r="DF206" s="32">
        <v>940</v>
      </c>
      <c r="DG206" s="61">
        <v>200000</v>
      </c>
      <c r="DH206" s="41" t="s">
        <v>15</v>
      </c>
      <c r="DI206" s="301" t="s">
        <v>6094</v>
      </c>
      <c r="DJ206" s="295" t="s">
        <v>4598</v>
      </c>
    </row>
    <row r="207" spans="1:114" ht="15.6" customHeight="1">
      <c r="A207" s="18">
        <v>202</v>
      </c>
      <c r="B207" s="309">
        <v>30</v>
      </c>
      <c r="C207" s="309">
        <v>1999</v>
      </c>
      <c r="D207" s="316" t="s">
        <v>4709</v>
      </c>
      <c r="E207" s="316" t="s">
        <v>4887</v>
      </c>
      <c r="F207" s="313">
        <v>17</v>
      </c>
      <c r="G207" s="311" t="s">
        <v>5947</v>
      </c>
      <c r="H207" s="311" t="s">
        <v>5940</v>
      </c>
      <c r="I207" s="273" t="s">
        <v>4421</v>
      </c>
      <c r="J207" s="304" t="s">
        <v>4567</v>
      </c>
      <c r="K207" s="164" t="s">
        <v>6101</v>
      </c>
      <c r="L207" s="304" t="s">
        <v>4541</v>
      </c>
      <c r="M207" s="164" t="s">
        <v>4736</v>
      </c>
      <c r="N207" s="18" t="s">
        <v>4539</v>
      </c>
      <c r="O207" s="164" t="s">
        <v>4444</v>
      </c>
      <c r="P207" s="164" t="s">
        <v>4444</v>
      </c>
      <c r="Q207" s="164" t="s">
        <v>4444</v>
      </c>
      <c r="R207" s="164" t="s">
        <v>5830</v>
      </c>
      <c r="S207" s="164" t="s">
        <v>4444</v>
      </c>
      <c r="T207" s="164" t="s">
        <v>5830</v>
      </c>
      <c r="U207" s="164" t="s">
        <v>6089</v>
      </c>
      <c r="V207" s="18">
        <v>6</v>
      </c>
      <c r="W207" s="233">
        <v>0</v>
      </c>
      <c r="X207" s="156">
        <v>80</v>
      </c>
      <c r="Y207" s="304" t="s">
        <v>4679</v>
      </c>
      <c r="Z207" s="16">
        <f>INDEX('[2]Cross-Section Database'!$C$2:$V$2928,MATCH(Y207,'[2]Cross-Section Database'!$B$2:$B$2928,0),3)</f>
        <v>200</v>
      </c>
      <c r="AA207" s="16">
        <f>INDEX('[2]Cross-Section Database'!$C$2:$V$2928,MATCH(Y207,'[2]Cross-Section Database'!$B$2:$B$2928,0),4)</f>
        <v>200</v>
      </c>
      <c r="AB207" s="16">
        <f>INDEX('[2]Cross-Section Database'!$C$2:$V$2928,MATCH(Y207,'[2]Cross-Section Database'!$B$2:$B$2928,0),6)</f>
        <v>8</v>
      </c>
      <c r="AC207" s="16">
        <f>INDEX('[2]Cross-Section Database'!$C$2:$V$2928,MATCH(Y207,'[2]Cross-Section Database'!$B$2:$B$2928,0),5)</f>
        <v>8</v>
      </c>
      <c r="AD207" s="164">
        <v>1700</v>
      </c>
      <c r="AE207" s="303" t="s">
        <v>4447</v>
      </c>
      <c r="AF207" s="16">
        <f>INDEX('[2]Cross-Section Database'!$C$2:$V$2928,MATCH(AE207,'[2]Cross-Section Database'!$B$2:$B$2928,0),3)</f>
        <v>449.8</v>
      </c>
      <c r="AG207" s="16">
        <f>INDEX('[2]Cross-Section Database'!$C$2:$V$2928,MATCH(AE207,'[2]Cross-Section Database'!$B$2:$B$2928,0),4)</f>
        <v>152.4</v>
      </c>
      <c r="AH207" s="16">
        <f>INDEX('[2]Cross-Section Database'!$C$2:$V$2928,MATCH(AE207,'[2]Cross-Section Database'!$B$2:$B$2928,0),6)</f>
        <v>10.9</v>
      </c>
      <c r="AI207" s="16">
        <f>INDEX('[2]Cross-Section Database'!$C$2:$V$2928,MATCH(AE207,'[2]Cross-Section Database'!$B$2:$B$2928,0),5)</f>
        <v>7.6</v>
      </c>
      <c r="AJ207" s="16">
        <v>1007</v>
      </c>
      <c r="AK207" s="16">
        <f>INDEX('[2]Cross-Section Database'!$C$2:$V$3928,MATCH(AE207,'[2]Cross-Section Database'!$B$2:$B$3928,0),11)</f>
        <v>213700000</v>
      </c>
      <c r="AL207" s="26">
        <f>INDEX('[2]Cross-Section Database'!$C$2:$V$3928,MATCH(AE207,'[2]Cross-Section Database'!$B$2:$B$3928,0),12)</f>
        <v>1096000</v>
      </c>
      <c r="AM207" s="16">
        <v>10</v>
      </c>
      <c r="AN207" s="16">
        <v>160</v>
      </c>
      <c r="AO207" s="16">
        <v>450</v>
      </c>
      <c r="AP207" s="16">
        <f t="shared" ref="AP207:AP248" si="121">(AO207-AF207)-AQ207</f>
        <v>9.9999999999994316E-2</v>
      </c>
      <c r="AQ207" s="16">
        <f t="shared" ref="AQ207:AQ269" si="122">(AO207-AF207)/2</f>
        <v>9.9999999999994316E-2</v>
      </c>
      <c r="AR207" s="303" t="s">
        <v>5845</v>
      </c>
      <c r="AS207" s="163" t="s">
        <v>4739</v>
      </c>
      <c r="AT207" s="16">
        <f t="shared" ref="AT207:AT223" si="123" xml:space="preserve"> 160/AU207/0.25</f>
        <v>32</v>
      </c>
      <c r="AU207" s="16">
        <v>20</v>
      </c>
      <c r="AV207" s="163">
        <f t="shared" ref="AV207:AV253" si="124">IF(AU207=24,353,IF(AU207=22,303,IF(AU207=20,245,IF(AU207=16,157,0))))</f>
        <v>245</v>
      </c>
      <c r="AW207" s="16">
        <v>60</v>
      </c>
      <c r="AX207" s="163">
        <v>90</v>
      </c>
      <c r="AY207" s="16">
        <v>100</v>
      </c>
      <c r="AZ207" s="16">
        <v>100</v>
      </c>
      <c r="BA207" s="16">
        <f>AO207-AW207-AX207-2*AY207</f>
        <v>100</v>
      </c>
      <c r="BB207" s="163" t="s">
        <v>4444</v>
      </c>
      <c r="BC207" s="163" t="s">
        <v>4497</v>
      </c>
      <c r="BD207" s="163" t="s">
        <v>4497</v>
      </c>
      <c r="BE207" s="163">
        <v>4</v>
      </c>
      <c r="BF207" s="17">
        <v>8</v>
      </c>
      <c r="BG207" s="201" t="s">
        <v>5830</v>
      </c>
      <c r="BH207" s="202" t="s">
        <v>5830</v>
      </c>
      <c r="BI207" s="202" t="s">
        <v>5830</v>
      </c>
      <c r="BJ207" s="202" t="s">
        <v>5830</v>
      </c>
      <c r="BK207" s="202" t="s">
        <v>5830</v>
      </c>
      <c r="BL207" s="202" t="s">
        <v>5830</v>
      </c>
      <c r="BM207" s="202" t="s">
        <v>5830</v>
      </c>
      <c r="BN207" s="202" t="s">
        <v>5830</v>
      </c>
      <c r="BO207" s="201" t="s">
        <v>5830</v>
      </c>
      <c r="BP207" s="202" t="s">
        <v>5830</v>
      </c>
      <c r="BQ207" s="202" t="s">
        <v>5830</v>
      </c>
      <c r="BR207" s="202" t="s">
        <v>5830</v>
      </c>
      <c r="BS207" s="202" t="s">
        <v>5830</v>
      </c>
      <c r="BT207" s="202" t="s">
        <v>5830</v>
      </c>
      <c r="BU207" s="220" t="s">
        <v>5830</v>
      </c>
      <c r="BV207" s="202" t="s">
        <v>5830</v>
      </c>
      <c r="BW207" s="202" t="s">
        <v>5830</v>
      </c>
      <c r="BX207" s="202" t="s">
        <v>5830</v>
      </c>
      <c r="BY207" s="202" t="s">
        <v>5830</v>
      </c>
      <c r="BZ207" s="202" t="s">
        <v>5830</v>
      </c>
      <c r="CA207" s="220" t="s">
        <v>5830</v>
      </c>
      <c r="CB207" s="303" t="s">
        <v>4389</v>
      </c>
      <c r="CC207" s="163">
        <v>275</v>
      </c>
      <c r="CD207" s="16">
        <v>318</v>
      </c>
      <c r="CE207" s="163">
        <v>410</v>
      </c>
      <c r="CF207" s="16">
        <v>466</v>
      </c>
      <c r="CG207" s="97">
        <v>201000</v>
      </c>
      <c r="CH207" s="303" t="s">
        <v>4389</v>
      </c>
      <c r="CI207" s="163">
        <v>275</v>
      </c>
      <c r="CJ207" s="72">
        <v>318</v>
      </c>
      <c r="CK207" s="65">
        <v>430</v>
      </c>
      <c r="CL207" s="65">
        <v>466</v>
      </c>
      <c r="CM207" s="97">
        <v>201000</v>
      </c>
      <c r="CN207" s="303" t="s">
        <v>4389</v>
      </c>
      <c r="CO207" s="65">
        <v>275</v>
      </c>
      <c r="CP207" s="30">
        <v>360</v>
      </c>
      <c r="CQ207" s="65">
        <v>410</v>
      </c>
      <c r="CR207" s="30">
        <v>530</v>
      </c>
      <c r="CS207" s="66">
        <v>200000</v>
      </c>
      <c r="CT207" s="205" t="s">
        <v>5830</v>
      </c>
      <c r="CU207" s="206" t="s">
        <v>5830</v>
      </c>
      <c r="CV207" s="206" t="s">
        <v>5830</v>
      </c>
      <c r="CW207" s="207" t="s">
        <v>5830</v>
      </c>
      <c r="CX207" s="205" t="s">
        <v>5830</v>
      </c>
      <c r="CY207" s="206" t="s">
        <v>5830</v>
      </c>
      <c r="CZ207" s="207" t="s">
        <v>5830</v>
      </c>
      <c r="DA207" s="283" t="s">
        <v>5830</v>
      </c>
      <c r="DB207" s="163">
        <v>8.8000000000000007</v>
      </c>
      <c r="DC207" s="163">
        <v>640</v>
      </c>
      <c r="DD207" s="30">
        <v>730</v>
      </c>
      <c r="DE207" s="163">
        <v>800</v>
      </c>
      <c r="DF207" s="30">
        <v>940</v>
      </c>
      <c r="DG207" s="66">
        <v>200000</v>
      </c>
      <c r="DH207" s="43" t="s">
        <v>5878</v>
      </c>
      <c r="DI207" s="303" t="s">
        <v>4464</v>
      </c>
      <c r="DJ207" s="294" t="s">
        <v>4598</v>
      </c>
    </row>
    <row r="208" spans="1:114">
      <c r="A208" s="18">
        <v>203</v>
      </c>
      <c r="B208" s="310"/>
      <c r="C208" s="310"/>
      <c r="D208" s="317"/>
      <c r="E208" s="317"/>
      <c r="F208" s="314"/>
      <c r="G208" s="319"/>
      <c r="H208" s="319"/>
      <c r="I208" s="273" t="s">
        <v>4423</v>
      </c>
      <c r="J208" s="304" t="s">
        <v>4567</v>
      </c>
      <c r="K208" s="164" t="s">
        <v>6101</v>
      </c>
      <c r="L208" s="304" t="s">
        <v>4541</v>
      </c>
      <c r="M208" s="164" t="s">
        <v>4736</v>
      </c>
      <c r="N208" s="18" t="s">
        <v>4539</v>
      </c>
      <c r="O208" s="164" t="s">
        <v>4444</v>
      </c>
      <c r="P208" s="164" t="s">
        <v>4444</v>
      </c>
      <c r="Q208" s="164" t="s">
        <v>4444</v>
      </c>
      <c r="R208" s="164" t="s">
        <v>5830</v>
      </c>
      <c r="S208" s="164" t="s">
        <v>4444</v>
      </c>
      <c r="T208" s="164" t="s">
        <v>5830</v>
      </c>
      <c r="U208" s="164" t="s">
        <v>6089</v>
      </c>
      <c r="V208" s="18">
        <v>6</v>
      </c>
      <c r="W208" s="232">
        <v>0</v>
      </c>
      <c r="X208" s="143">
        <v>80</v>
      </c>
      <c r="Y208" s="304" t="s">
        <v>4679</v>
      </c>
      <c r="Z208" s="21">
        <f>INDEX('[2]Cross-Section Database'!$C$2:$V$2928,MATCH(Y208,'[2]Cross-Section Database'!$B$2:$B$2928,0),3)</f>
        <v>200</v>
      </c>
      <c r="AA208" s="21">
        <f>INDEX('[2]Cross-Section Database'!$C$2:$V$2928,MATCH(Y208,'[2]Cross-Section Database'!$B$2:$B$2928,0),4)</f>
        <v>200</v>
      </c>
      <c r="AB208" s="21">
        <f>INDEX('[2]Cross-Section Database'!$C$2:$V$2928,MATCH(Y208,'[2]Cross-Section Database'!$B$2:$B$2928,0),6)</f>
        <v>8</v>
      </c>
      <c r="AC208" s="21">
        <f>INDEX('[2]Cross-Section Database'!$C$2:$V$2928,MATCH(Y208,'[2]Cross-Section Database'!$B$2:$B$2928,0),5)</f>
        <v>8</v>
      </c>
      <c r="AD208" s="164">
        <v>1700</v>
      </c>
      <c r="AE208" s="304" t="s">
        <v>4222</v>
      </c>
      <c r="AF208" s="21">
        <f>INDEX('[2]Cross-Section Database'!$C$2:$V$2928,MATCH(AE208,'[2]Cross-Section Database'!$B$2:$B$2928,0),3)</f>
        <v>351.4</v>
      </c>
      <c r="AG208" s="21">
        <f>INDEX('[2]Cross-Section Database'!$C$2:$V$2928,MATCH(AE208,'[2]Cross-Section Database'!$B$2:$B$2928,0),4)</f>
        <v>171.1</v>
      </c>
      <c r="AH208" s="21">
        <f>INDEX('[2]Cross-Section Database'!$C$2:$V$2928,MATCH(AE208,'[2]Cross-Section Database'!$B$2:$B$2928,0),6)</f>
        <v>9.6999999999999993</v>
      </c>
      <c r="AI208" s="21">
        <f>INDEX('[2]Cross-Section Database'!$C$2:$V$2928,MATCH(AE208,'[2]Cross-Section Database'!$B$2:$B$2928,0),5)</f>
        <v>7</v>
      </c>
      <c r="AJ208" s="21">
        <v>1010</v>
      </c>
      <c r="AK208" s="21">
        <f>INDEX('[2]Cross-Section Database'!$C$2:$V$3928,MATCH(AE208,'[2]Cross-Section Database'!$B$2:$B$3928,0),11)</f>
        <v>120700000</v>
      </c>
      <c r="AL208" s="24">
        <f>INDEX('[2]Cross-Section Database'!$C$2:$V$3928,MATCH(AE208,'[2]Cross-Section Database'!$B$2:$B$3928,0),12)</f>
        <v>774600</v>
      </c>
      <c r="AM208" s="21">
        <v>10</v>
      </c>
      <c r="AN208" s="21">
        <v>160</v>
      </c>
      <c r="AO208" s="21">
        <v>350</v>
      </c>
      <c r="AP208" s="21">
        <v>0</v>
      </c>
      <c r="AQ208" s="21">
        <v>0</v>
      </c>
      <c r="AR208" s="304" t="s">
        <v>5845</v>
      </c>
      <c r="AS208" s="164" t="s">
        <v>4739</v>
      </c>
      <c r="AT208" s="21">
        <f t="shared" si="123"/>
        <v>32</v>
      </c>
      <c r="AU208" s="21">
        <v>20</v>
      </c>
      <c r="AV208" s="164">
        <f t="shared" si="124"/>
        <v>245</v>
      </c>
      <c r="AW208" s="21">
        <v>60</v>
      </c>
      <c r="AX208" s="164">
        <v>90</v>
      </c>
      <c r="AY208" s="21">
        <v>100</v>
      </c>
      <c r="AZ208" s="21">
        <v>100</v>
      </c>
      <c r="BA208" s="21">
        <f t="shared" ref="BA208:BA258" si="125">AO208-AW208-AX208-AY208</f>
        <v>100</v>
      </c>
      <c r="BB208" s="164" t="s">
        <v>4444</v>
      </c>
      <c r="BC208" s="164" t="s">
        <v>4497</v>
      </c>
      <c r="BD208" s="164" t="s">
        <v>6250</v>
      </c>
      <c r="BE208" s="164">
        <v>4</v>
      </c>
      <c r="BF208" s="18">
        <v>6</v>
      </c>
      <c r="BG208" s="203" t="s">
        <v>5830</v>
      </c>
      <c r="BH208" s="204" t="s">
        <v>5830</v>
      </c>
      <c r="BI208" s="204" t="s">
        <v>5830</v>
      </c>
      <c r="BJ208" s="204" t="s">
        <v>5830</v>
      </c>
      <c r="BK208" s="204" t="s">
        <v>5830</v>
      </c>
      <c r="BL208" s="204" t="s">
        <v>5830</v>
      </c>
      <c r="BM208" s="204" t="s">
        <v>5830</v>
      </c>
      <c r="BN208" s="204" t="s">
        <v>5830</v>
      </c>
      <c r="BO208" s="203" t="s">
        <v>5830</v>
      </c>
      <c r="BP208" s="204" t="s">
        <v>5830</v>
      </c>
      <c r="BQ208" s="204" t="s">
        <v>5830</v>
      </c>
      <c r="BR208" s="204" t="s">
        <v>5830</v>
      </c>
      <c r="BS208" s="204" t="s">
        <v>5830</v>
      </c>
      <c r="BT208" s="204" t="s">
        <v>5830</v>
      </c>
      <c r="BU208" s="219" t="s">
        <v>5830</v>
      </c>
      <c r="BV208" s="204" t="s">
        <v>5830</v>
      </c>
      <c r="BW208" s="204" t="s">
        <v>5830</v>
      </c>
      <c r="BX208" s="204" t="s">
        <v>5830</v>
      </c>
      <c r="BY208" s="204" t="s">
        <v>5830</v>
      </c>
      <c r="BZ208" s="204" t="s">
        <v>5830</v>
      </c>
      <c r="CA208" s="219" t="s">
        <v>5830</v>
      </c>
      <c r="CB208" s="304" t="s">
        <v>4389</v>
      </c>
      <c r="CC208" s="164">
        <v>275</v>
      </c>
      <c r="CD208" s="21">
        <v>318</v>
      </c>
      <c r="CE208" s="164">
        <v>410</v>
      </c>
      <c r="CF208" s="21">
        <v>466</v>
      </c>
      <c r="CG208" s="142">
        <v>201000</v>
      </c>
      <c r="CH208" s="304" t="s">
        <v>4479</v>
      </c>
      <c r="CI208" s="164">
        <v>275</v>
      </c>
      <c r="CJ208" s="47">
        <v>318</v>
      </c>
      <c r="CK208" s="60">
        <v>430</v>
      </c>
      <c r="CL208" s="47">
        <v>466</v>
      </c>
      <c r="CM208" s="142">
        <v>201000</v>
      </c>
      <c r="CN208" s="304" t="s">
        <v>4389</v>
      </c>
      <c r="CO208" s="60">
        <v>275</v>
      </c>
      <c r="CP208" s="32">
        <v>360</v>
      </c>
      <c r="CQ208" s="60">
        <v>410</v>
      </c>
      <c r="CR208" s="32">
        <v>530</v>
      </c>
      <c r="CS208" s="67">
        <v>200000</v>
      </c>
      <c r="CT208" s="208" t="s">
        <v>5830</v>
      </c>
      <c r="CU208" s="209" t="s">
        <v>5830</v>
      </c>
      <c r="CV208" s="209" t="s">
        <v>5830</v>
      </c>
      <c r="CW208" s="210" t="s">
        <v>5830</v>
      </c>
      <c r="CX208" s="208" t="s">
        <v>5830</v>
      </c>
      <c r="CY208" s="209" t="s">
        <v>5830</v>
      </c>
      <c r="CZ208" s="210" t="s">
        <v>5830</v>
      </c>
      <c r="DA208" s="284" t="s">
        <v>5830</v>
      </c>
      <c r="DB208" s="164">
        <v>8.8000000000000007</v>
      </c>
      <c r="DC208" s="164">
        <v>640</v>
      </c>
      <c r="DD208" s="32">
        <v>730</v>
      </c>
      <c r="DE208" s="164">
        <v>800</v>
      </c>
      <c r="DF208" s="32">
        <v>940</v>
      </c>
      <c r="DG208" s="67">
        <v>200000</v>
      </c>
      <c r="DH208" s="41" t="s">
        <v>4798</v>
      </c>
      <c r="DI208" s="304" t="s">
        <v>4464</v>
      </c>
      <c r="DJ208" s="295" t="s">
        <v>4598</v>
      </c>
    </row>
    <row r="209" spans="1:114">
      <c r="A209" s="18">
        <v>204</v>
      </c>
      <c r="B209" s="310"/>
      <c r="C209" s="310"/>
      <c r="D209" s="317"/>
      <c r="E209" s="317"/>
      <c r="F209" s="314"/>
      <c r="G209" s="319"/>
      <c r="H209" s="319"/>
      <c r="I209" s="273" t="s">
        <v>4424</v>
      </c>
      <c r="J209" s="304" t="s">
        <v>4567</v>
      </c>
      <c r="K209" s="164" t="s">
        <v>6101</v>
      </c>
      <c r="L209" s="304" t="s">
        <v>4541</v>
      </c>
      <c r="M209" s="164" t="s">
        <v>4736</v>
      </c>
      <c r="N209" s="18" t="s">
        <v>4539</v>
      </c>
      <c r="O209" s="164" t="s">
        <v>4444</v>
      </c>
      <c r="P209" s="164" t="s">
        <v>4444</v>
      </c>
      <c r="Q209" s="164" t="s">
        <v>4444</v>
      </c>
      <c r="R209" s="164" t="s">
        <v>5830</v>
      </c>
      <c r="S209" s="164" t="s">
        <v>4444</v>
      </c>
      <c r="T209" s="164" t="s">
        <v>5830</v>
      </c>
      <c r="U209" s="164" t="s">
        <v>6089</v>
      </c>
      <c r="V209" s="18">
        <v>6</v>
      </c>
      <c r="W209" s="232">
        <v>0</v>
      </c>
      <c r="X209" s="143">
        <v>80</v>
      </c>
      <c r="Y209" s="304" t="s">
        <v>4679</v>
      </c>
      <c r="Z209" s="21">
        <f>INDEX('[2]Cross-Section Database'!$C$2:$V$2928,MATCH(Y209,'[2]Cross-Section Database'!$B$2:$B$2928,0),3)</f>
        <v>200</v>
      </c>
      <c r="AA209" s="21">
        <f>INDEX('[2]Cross-Section Database'!$C$2:$V$2928,MATCH(Y209,'[2]Cross-Section Database'!$B$2:$B$2928,0),4)</f>
        <v>200</v>
      </c>
      <c r="AB209" s="21">
        <f>INDEX('[2]Cross-Section Database'!$C$2:$V$2928,MATCH(Y209,'[2]Cross-Section Database'!$B$2:$B$2928,0),6)</f>
        <v>8</v>
      </c>
      <c r="AC209" s="21">
        <f>INDEX('[2]Cross-Section Database'!$C$2:$V$2928,MATCH(Y209,'[2]Cross-Section Database'!$B$2:$B$2928,0),5)</f>
        <v>8</v>
      </c>
      <c r="AD209" s="164">
        <v>1700</v>
      </c>
      <c r="AE209" s="304" t="s">
        <v>4222</v>
      </c>
      <c r="AF209" s="21">
        <f>INDEX('[2]Cross-Section Database'!$C$2:$V$2928,MATCH(AE209,'[2]Cross-Section Database'!$B$2:$B$2928,0),3)</f>
        <v>351.4</v>
      </c>
      <c r="AG209" s="21">
        <f>INDEX('[2]Cross-Section Database'!$C$2:$V$2928,MATCH(AE209,'[2]Cross-Section Database'!$B$2:$B$2928,0),4)</f>
        <v>171.1</v>
      </c>
      <c r="AH209" s="21">
        <f>INDEX('[2]Cross-Section Database'!$C$2:$V$2928,MATCH(AE209,'[2]Cross-Section Database'!$B$2:$B$2928,0),6)</f>
        <v>9.6999999999999993</v>
      </c>
      <c r="AI209" s="21">
        <f>INDEX('[2]Cross-Section Database'!$C$2:$V$2928,MATCH(AE209,'[2]Cross-Section Database'!$B$2:$B$2928,0),5)</f>
        <v>7</v>
      </c>
      <c r="AJ209" s="21">
        <v>1015</v>
      </c>
      <c r="AK209" s="21">
        <f>INDEX('[2]Cross-Section Database'!$C$2:$V$3928,MATCH(AE209,'[2]Cross-Section Database'!$B$2:$B$3928,0),11)</f>
        <v>120700000</v>
      </c>
      <c r="AL209" s="24">
        <f>INDEX('[2]Cross-Section Database'!$C$2:$V$3928,MATCH(AE209,'[2]Cross-Section Database'!$B$2:$B$3928,0),12)</f>
        <v>774600</v>
      </c>
      <c r="AM209" s="21">
        <v>10</v>
      </c>
      <c r="AN209" s="21">
        <v>160</v>
      </c>
      <c r="AO209" s="21">
        <v>350</v>
      </c>
      <c r="AP209" s="21">
        <v>0</v>
      </c>
      <c r="AQ209" s="21">
        <v>0</v>
      </c>
      <c r="AR209" s="304" t="s">
        <v>5845</v>
      </c>
      <c r="AS209" s="164" t="s">
        <v>4739</v>
      </c>
      <c r="AT209" s="21">
        <f t="shared" si="123"/>
        <v>32</v>
      </c>
      <c r="AU209" s="21">
        <v>20</v>
      </c>
      <c r="AV209" s="164">
        <f t="shared" si="124"/>
        <v>245</v>
      </c>
      <c r="AW209" s="21">
        <v>60</v>
      </c>
      <c r="AX209" s="164">
        <v>90</v>
      </c>
      <c r="AY209" s="21">
        <v>100</v>
      </c>
      <c r="AZ209" s="21">
        <v>80</v>
      </c>
      <c r="BA209" s="21">
        <f t="shared" si="125"/>
        <v>100</v>
      </c>
      <c r="BB209" s="164" t="s">
        <v>4444</v>
      </c>
      <c r="BC209" s="164" t="s">
        <v>4497</v>
      </c>
      <c r="BD209" s="164" t="s">
        <v>6250</v>
      </c>
      <c r="BE209" s="164">
        <v>4</v>
      </c>
      <c r="BF209" s="18">
        <v>6</v>
      </c>
      <c r="BG209" s="203" t="s">
        <v>5830</v>
      </c>
      <c r="BH209" s="204" t="s">
        <v>5830</v>
      </c>
      <c r="BI209" s="204" t="s">
        <v>5830</v>
      </c>
      <c r="BJ209" s="204" t="s">
        <v>5830</v>
      </c>
      <c r="BK209" s="204" t="s">
        <v>5830</v>
      </c>
      <c r="BL209" s="204" t="s">
        <v>5830</v>
      </c>
      <c r="BM209" s="204" t="s">
        <v>5830</v>
      </c>
      <c r="BN209" s="204" t="s">
        <v>5830</v>
      </c>
      <c r="BO209" s="203" t="s">
        <v>5830</v>
      </c>
      <c r="BP209" s="204" t="s">
        <v>5830</v>
      </c>
      <c r="BQ209" s="204" t="s">
        <v>5830</v>
      </c>
      <c r="BR209" s="204" t="s">
        <v>5830</v>
      </c>
      <c r="BS209" s="204" t="s">
        <v>5830</v>
      </c>
      <c r="BT209" s="204" t="s">
        <v>5830</v>
      </c>
      <c r="BU209" s="219" t="s">
        <v>5830</v>
      </c>
      <c r="BV209" s="204" t="s">
        <v>5830</v>
      </c>
      <c r="BW209" s="204" t="s">
        <v>5830</v>
      </c>
      <c r="BX209" s="204" t="s">
        <v>5830</v>
      </c>
      <c r="BY209" s="204" t="s">
        <v>5830</v>
      </c>
      <c r="BZ209" s="204" t="s">
        <v>5830</v>
      </c>
      <c r="CA209" s="219" t="s">
        <v>5830</v>
      </c>
      <c r="CB209" s="304" t="s">
        <v>4389</v>
      </c>
      <c r="CC209" s="164">
        <v>275</v>
      </c>
      <c r="CD209" s="21">
        <v>318</v>
      </c>
      <c r="CE209" s="164">
        <v>410</v>
      </c>
      <c r="CF209" s="21">
        <v>466</v>
      </c>
      <c r="CG209" s="142">
        <v>201000</v>
      </c>
      <c r="CH209" s="304" t="s">
        <v>4479</v>
      </c>
      <c r="CI209" s="164">
        <v>275</v>
      </c>
      <c r="CJ209" s="47">
        <v>318</v>
      </c>
      <c r="CK209" s="60">
        <v>430</v>
      </c>
      <c r="CL209" s="47">
        <v>466</v>
      </c>
      <c r="CM209" s="142">
        <v>201000</v>
      </c>
      <c r="CN209" s="304" t="s">
        <v>4389</v>
      </c>
      <c r="CO209" s="60">
        <v>275</v>
      </c>
      <c r="CP209" s="32">
        <v>360</v>
      </c>
      <c r="CQ209" s="60">
        <v>410</v>
      </c>
      <c r="CR209" s="32">
        <v>530</v>
      </c>
      <c r="CS209" s="67">
        <v>200000</v>
      </c>
      <c r="CT209" s="208" t="s">
        <v>5830</v>
      </c>
      <c r="CU209" s="209" t="s">
        <v>5830</v>
      </c>
      <c r="CV209" s="209" t="s">
        <v>5830</v>
      </c>
      <c r="CW209" s="210" t="s">
        <v>5830</v>
      </c>
      <c r="CX209" s="208" t="s">
        <v>5830</v>
      </c>
      <c r="CY209" s="209" t="s">
        <v>5830</v>
      </c>
      <c r="CZ209" s="210" t="s">
        <v>5830</v>
      </c>
      <c r="DA209" s="284" t="s">
        <v>5830</v>
      </c>
      <c r="DB209" s="164">
        <v>8.8000000000000007</v>
      </c>
      <c r="DC209" s="164">
        <v>640</v>
      </c>
      <c r="DD209" s="32">
        <v>730</v>
      </c>
      <c r="DE209" s="164">
        <v>800</v>
      </c>
      <c r="DF209" s="32">
        <v>940</v>
      </c>
      <c r="DG209" s="67">
        <v>200000</v>
      </c>
      <c r="DH209" s="41" t="s">
        <v>4798</v>
      </c>
      <c r="DI209" s="304" t="s">
        <v>4464</v>
      </c>
      <c r="DJ209" s="295" t="s">
        <v>4598</v>
      </c>
    </row>
    <row r="210" spans="1:114">
      <c r="A210" s="18">
        <v>205</v>
      </c>
      <c r="B210" s="310"/>
      <c r="C210" s="310"/>
      <c r="D210" s="317"/>
      <c r="E210" s="317"/>
      <c r="F210" s="314"/>
      <c r="G210" s="319"/>
      <c r="H210" s="319"/>
      <c r="I210" s="273" t="s">
        <v>4425</v>
      </c>
      <c r="J210" s="304" t="s">
        <v>4567</v>
      </c>
      <c r="K210" s="164" t="s">
        <v>6101</v>
      </c>
      <c r="L210" s="304" t="s">
        <v>4541</v>
      </c>
      <c r="M210" s="164" t="s">
        <v>4736</v>
      </c>
      <c r="N210" s="18" t="s">
        <v>4539</v>
      </c>
      <c r="O210" s="164" t="s">
        <v>4444</v>
      </c>
      <c r="P210" s="164" t="s">
        <v>4444</v>
      </c>
      <c r="Q210" s="164" t="s">
        <v>4444</v>
      </c>
      <c r="R210" s="164" t="s">
        <v>5830</v>
      </c>
      <c r="S210" s="164" t="s">
        <v>4444</v>
      </c>
      <c r="T210" s="164" t="s">
        <v>5830</v>
      </c>
      <c r="U210" s="164" t="s">
        <v>6089</v>
      </c>
      <c r="V210" s="18">
        <v>6</v>
      </c>
      <c r="W210" s="232">
        <v>0</v>
      </c>
      <c r="X210" s="143">
        <v>80</v>
      </c>
      <c r="Y210" s="304" t="s">
        <v>4679</v>
      </c>
      <c r="Z210" s="21">
        <f>INDEX('[2]Cross-Section Database'!$C$2:$V$2928,MATCH(Y210,'[2]Cross-Section Database'!$B$2:$B$2928,0),3)</f>
        <v>200</v>
      </c>
      <c r="AA210" s="21">
        <f>INDEX('[2]Cross-Section Database'!$C$2:$V$2928,MATCH(Y210,'[2]Cross-Section Database'!$B$2:$B$2928,0),4)</f>
        <v>200</v>
      </c>
      <c r="AB210" s="21">
        <f>INDEX('[2]Cross-Section Database'!$C$2:$V$2928,MATCH(Y210,'[2]Cross-Section Database'!$B$2:$B$2928,0),6)</f>
        <v>8</v>
      </c>
      <c r="AC210" s="21">
        <f>INDEX('[2]Cross-Section Database'!$C$2:$V$2928,MATCH(Y210,'[2]Cross-Section Database'!$B$2:$B$2928,0),5)</f>
        <v>8</v>
      </c>
      <c r="AD210" s="164">
        <v>1700</v>
      </c>
      <c r="AE210" s="304" t="s">
        <v>4222</v>
      </c>
      <c r="AF210" s="21">
        <f>INDEX('[2]Cross-Section Database'!$C$2:$V$2928,MATCH(AE210,'[2]Cross-Section Database'!$B$2:$B$2928,0),3)</f>
        <v>351.4</v>
      </c>
      <c r="AG210" s="21">
        <f>INDEX('[2]Cross-Section Database'!$C$2:$V$2928,MATCH(AE210,'[2]Cross-Section Database'!$B$2:$B$2928,0),4)</f>
        <v>171.1</v>
      </c>
      <c r="AH210" s="21">
        <f>INDEX('[2]Cross-Section Database'!$C$2:$V$2928,MATCH(AE210,'[2]Cross-Section Database'!$B$2:$B$2928,0),6)</f>
        <v>9.6999999999999993</v>
      </c>
      <c r="AI210" s="21">
        <f>INDEX('[2]Cross-Section Database'!$C$2:$V$2928,MATCH(AE210,'[2]Cross-Section Database'!$B$2:$B$2928,0),5)</f>
        <v>7</v>
      </c>
      <c r="AJ210" s="21">
        <v>1008</v>
      </c>
      <c r="AK210" s="21">
        <f>INDEX('[2]Cross-Section Database'!$C$2:$V$3928,MATCH(AE210,'[2]Cross-Section Database'!$B$2:$B$3928,0),11)</f>
        <v>120700000</v>
      </c>
      <c r="AL210" s="24">
        <f>INDEX('[2]Cross-Section Database'!$C$2:$V$3928,MATCH(AE210,'[2]Cross-Section Database'!$B$2:$B$3928,0),12)</f>
        <v>774600</v>
      </c>
      <c r="AM210" s="21">
        <v>10</v>
      </c>
      <c r="AN210" s="21">
        <v>180</v>
      </c>
      <c r="AO210" s="21">
        <v>350</v>
      </c>
      <c r="AP210" s="21">
        <v>0</v>
      </c>
      <c r="AQ210" s="21">
        <v>0</v>
      </c>
      <c r="AR210" s="304" t="s">
        <v>5845</v>
      </c>
      <c r="AS210" s="164" t="s">
        <v>4739</v>
      </c>
      <c r="AT210" s="21">
        <f t="shared" si="123"/>
        <v>32</v>
      </c>
      <c r="AU210" s="21">
        <v>20</v>
      </c>
      <c r="AV210" s="164">
        <f t="shared" si="124"/>
        <v>245</v>
      </c>
      <c r="AW210" s="21">
        <v>60</v>
      </c>
      <c r="AX210" s="164">
        <v>90</v>
      </c>
      <c r="AY210" s="21">
        <v>100</v>
      </c>
      <c r="AZ210" s="21">
        <v>120</v>
      </c>
      <c r="BA210" s="21">
        <f t="shared" si="125"/>
        <v>100</v>
      </c>
      <c r="BB210" s="164" t="s">
        <v>4444</v>
      </c>
      <c r="BC210" s="164" t="s">
        <v>4497</v>
      </c>
      <c r="BD210" s="164" t="s">
        <v>6250</v>
      </c>
      <c r="BE210" s="164">
        <v>4</v>
      </c>
      <c r="BF210" s="18">
        <v>6</v>
      </c>
      <c r="BG210" s="203" t="s">
        <v>5830</v>
      </c>
      <c r="BH210" s="204" t="s">
        <v>5830</v>
      </c>
      <c r="BI210" s="204" t="s">
        <v>5830</v>
      </c>
      <c r="BJ210" s="204" t="s">
        <v>5830</v>
      </c>
      <c r="BK210" s="204" t="s">
        <v>5830</v>
      </c>
      <c r="BL210" s="204" t="s">
        <v>5830</v>
      </c>
      <c r="BM210" s="204" t="s">
        <v>5830</v>
      </c>
      <c r="BN210" s="204" t="s">
        <v>5830</v>
      </c>
      <c r="BO210" s="203" t="s">
        <v>5830</v>
      </c>
      <c r="BP210" s="204" t="s">
        <v>5830</v>
      </c>
      <c r="BQ210" s="204" t="s">
        <v>5830</v>
      </c>
      <c r="BR210" s="204" t="s">
        <v>5830</v>
      </c>
      <c r="BS210" s="204" t="s">
        <v>5830</v>
      </c>
      <c r="BT210" s="204" t="s">
        <v>5830</v>
      </c>
      <c r="BU210" s="219" t="s">
        <v>5830</v>
      </c>
      <c r="BV210" s="204" t="s">
        <v>5830</v>
      </c>
      <c r="BW210" s="204" t="s">
        <v>5830</v>
      </c>
      <c r="BX210" s="204" t="s">
        <v>5830</v>
      </c>
      <c r="BY210" s="204" t="s">
        <v>5830</v>
      </c>
      <c r="BZ210" s="204" t="s">
        <v>5830</v>
      </c>
      <c r="CA210" s="219" t="s">
        <v>5830</v>
      </c>
      <c r="CB210" s="304" t="s">
        <v>4389</v>
      </c>
      <c r="CC210" s="164">
        <v>275</v>
      </c>
      <c r="CD210" s="21">
        <v>318</v>
      </c>
      <c r="CE210" s="164">
        <v>410</v>
      </c>
      <c r="CF210" s="21">
        <v>466</v>
      </c>
      <c r="CG210" s="142">
        <v>201000</v>
      </c>
      <c r="CH210" s="304" t="s">
        <v>4479</v>
      </c>
      <c r="CI210" s="164">
        <v>275</v>
      </c>
      <c r="CJ210" s="47">
        <v>318</v>
      </c>
      <c r="CK210" s="60">
        <v>430</v>
      </c>
      <c r="CL210" s="47">
        <v>466</v>
      </c>
      <c r="CM210" s="142">
        <v>201000</v>
      </c>
      <c r="CN210" s="304" t="s">
        <v>4389</v>
      </c>
      <c r="CO210" s="60">
        <v>275</v>
      </c>
      <c r="CP210" s="32">
        <v>360</v>
      </c>
      <c r="CQ210" s="60">
        <v>410</v>
      </c>
      <c r="CR210" s="32">
        <v>530</v>
      </c>
      <c r="CS210" s="67">
        <v>200000</v>
      </c>
      <c r="CT210" s="208" t="s">
        <v>5830</v>
      </c>
      <c r="CU210" s="209" t="s">
        <v>5830</v>
      </c>
      <c r="CV210" s="209" t="s">
        <v>5830</v>
      </c>
      <c r="CW210" s="210" t="s">
        <v>5830</v>
      </c>
      <c r="CX210" s="208" t="s">
        <v>5830</v>
      </c>
      <c r="CY210" s="209" t="s">
        <v>5830</v>
      </c>
      <c r="CZ210" s="210" t="s">
        <v>5830</v>
      </c>
      <c r="DA210" s="284" t="s">
        <v>5830</v>
      </c>
      <c r="DB210" s="164">
        <v>8.8000000000000007</v>
      </c>
      <c r="DC210" s="164">
        <v>640</v>
      </c>
      <c r="DD210" s="32">
        <v>730</v>
      </c>
      <c r="DE210" s="164">
        <v>800</v>
      </c>
      <c r="DF210" s="32">
        <v>940</v>
      </c>
      <c r="DG210" s="67">
        <v>200000</v>
      </c>
      <c r="DH210" s="41" t="s">
        <v>5879</v>
      </c>
      <c r="DI210" s="304" t="s">
        <v>4464</v>
      </c>
      <c r="DJ210" s="295" t="s">
        <v>4598</v>
      </c>
    </row>
    <row r="211" spans="1:114">
      <c r="A211" s="18">
        <v>206</v>
      </c>
      <c r="B211" s="310"/>
      <c r="C211" s="310"/>
      <c r="D211" s="317"/>
      <c r="E211" s="317"/>
      <c r="F211" s="314"/>
      <c r="G211" s="319"/>
      <c r="H211" s="319"/>
      <c r="I211" s="273" t="s">
        <v>4426</v>
      </c>
      <c r="J211" s="304" t="s">
        <v>4567</v>
      </c>
      <c r="K211" s="164" t="s">
        <v>6101</v>
      </c>
      <c r="L211" s="304" t="s">
        <v>4541</v>
      </c>
      <c r="M211" s="164" t="s">
        <v>4736</v>
      </c>
      <c r="N211" s="18" t="s">
        <v>4539</v>
      </c>
      <c r="O211" s="164" t="s">
        <v>4444</v>
      </c>
      <c r="P211" s="164" t="s">
        <v>4444</v>
      </c>
      <c r="Q211" s="164" t="s">
        <v>4444</v>
      </c>
      <c r="R211" s="164" t="s">
        <v>5830</v>
      </c>
      <c r="S211" s="164" t="s">
        <v>4444</v>
      </c>
      <c r="T211" s="164" t="s">
        <v>5830</v>
      </c>
      <c r="U211" s="164" t="s">
        <v>6089</v>
      </c>
      <c r="V211" s="18">
        <v>6</v>
      </c>
      <c r="W211" s="232">
        <v>0</v>
      </c>
      <c r="X211" s="143">
        <v>80</v>
      </c>
      <c r="Y211" s="304" t="s">
        <v>4762</v>
      </c>
      <c r="Z211" s="21">
        <f>INDEX('[2]Cross-Section Database'!$C$2:$V$2928,MATCH(Y211,'[2]Cross-Section Database'!$B$2:$B$2928,0),3)</f>
        <v>200</v>
      </c>
      <c r="AA211" s="21">
        <f>INDEX('[2]Cross-Section Database'!$C$2:$V$2928,MATCH(Y211,'[2]Cross-Section Database'!$B$2:$B$2928,0),4)</f>
        <v>200</v>
      </c>
      <c r="AB211" s="21">
        <f>INDEX('[2]Cross-Section Database'!$C$2:$V$2928,MATCH(Y211,'[2]Cross-Section Database'!$B$2:$B$2928,0),6)</f>
        <v>6.3</v>
      </c>
      <c r="AC211" s="21">
        <f>INDEX('[2]Cross-Section Database'!$C$2:$V$2928,MATCH(Y211,'[2]Cross-Section Database'!$B$2:$B$2928,0),5)</f>
        <v>6.3</v>
      </c>
      <c r="AD211" s="164">
        <v>1700</v>
      </c>
      <c r="AE211" s="304" t="s">
        <v>4222</v>
      </c>
      <c r="AF211" s="21">
        <f>INDEX('[2]Cross-Section Database'!$C$2:$V$2928,MATCH(AE211,'[2]Cross-Section Database'!$B$2:$B$2928,0),3)</f>
        <v>351.4</v>
      </c>
      <c r="AG211" s="21">
        <f>INDEX('[2]Cross-Section Database'!$C$2:$V$2928,MATCH(AE211,'[2]Cross-Section Database'!$B$2:$B$2928,0),4)</f>
        <v>171.1</v>
      </c>
      <c r="AH211" s="21">
        <f>INDEX('[2]Cross-Section Database'!$C$2:$V$2928,MATCH(AE211,'[2]Cross-Section Database'!$B$2:$B$2928,0),6)</f>
        <v>9.6999999999999993</v>
      </c>
      <c r="AI211" s="21">
        <f>INDEX('[2]Cross-Section Database'!$C$2:$V$2928,MATCH(AE211,'[2]Cross-Section Database'!$B$2:$B$2928,0),5)</f>
        <v>7</v>
      </c>
      <c r="AJ211" s="21">
        <v>1009</v>
      </c>
      <c r="AK211" s="21">
        <f>INDEX('[2]Cross-Section Database'!$C$2:$V$3928,MATCH(AE211,'[2]Cross-Section Database'!$B$2:$B$3928,0),11)</f>
        <v>120700000</v>
      </c>
      <c r="AL211" s="18">
        <f>INDEX('[2]Cross-Section Database'!$C$2:$V$3928,MATCH(AE211,'[2]Cross-Section Database'!$B$2:$B$3928,0),12)</f>
        <v>774600</v>
      </c>
      <c r="AM211" s="21">
        <v>10</v>
      </c>
      <c r="AN211" s="21">
        <v>160</v>
      </c>
      <c r="AO211" s="21">
        <v>350</v>
      </c>
      <c r="AP211" s="21">
        <v>0</v>
      </c>
      <c r="AQ211" s="21">
        <v>0</v>
      </c>
      <c r="AR211" s="304" t="s">
        <v>5845</v>
      </c>
      <c r="AS211" s="164" t="s">
        <v>4739</v>
      </c>
      <c r="AT211" s="21">
        <f t="shared" si="123"/>
        <v>32</v>
      </c>
      <c r="AU211" s="21">
        <v>20</v>
      </c>
      <c r="AV211" s="164">
        <f t="shared" si="124"/>
        <v>245</v>
      </c>
      <c r="AW211" s="21">
        <v>60</v>
      </c>
      <c r="AX211" s="164">
        <v>90</v>
      </c>
      <c r="AY211" s="21">
        <v>100</v>
      </c>
      <c r="AZ211" s="21">
        <v>100</v>
      </c>
      <c r="BA211" s="21">
        <f t="shared" si="125"/>
        <v>100</v>
      </c>
      <c r="BB211" s="164" t="s">
        <v>4444</v>
      </c>
      <c r="BC211" s="164" t="s">
        <v>4497</v>
      </c>
      <c r="BD211" s="164" t="s">
        <v>6250</v>
      </c>
      <c r="BE211" s="164">
        <v>4</v>
      </c>
      <c r="BF211" s="18">
        <v>6</v>
      </c>
      <c r="BG211" s="203" t="s">
        <v>5830</v>
      </c>
      <c r="BH211" s="204" t="s">
        <v>5830</v>
      </c>
      <c r="BI211" s="204" t="s">
        <v>5830</v>
      </c>
      <c r="BJ211" s="204" t="s">
        <v>5830</v>
      </c>
      <c r="BK211" s="204" t="s">
        <v>5830</v>
      </c>
      <c r="BL211" s="204" t="s">
        <v>5830</v>
      </c>
      <c r="BM211" s="204" t="s">
        <v>5830</v>
      </c>
      <c r="BN211" s="204" t="s">
        <v>5830</v>
      </c>
      <c r="BO211" s="203" t="s">
        <v>5830</v>
      </c>
      <c r="BP211" s="204" t="s">
        <v>5830</v>
      </c>
      <c r="BQ211" s="204" t="s">
        <v>5830</v>
      </c>
      <c r="BR211" s="204" t="s">
        <v>5830</v>
      </c>
      <c r="BS211" s="204" t="s">
        <v>5830</v>
      </c>
      <c r="BT211" s="204" t="s">
        <v>5830</v>
      </c>
      <c r="BU211" s="219" t="s">
        <v>5830</v>
      </c>
      <c r="BV211" s="204" t="s">
        <v>5830</v>
      </c>
      <c r="BW211" s="204" t="s">
        <v>5830</v>
      </c>
      <c r="BX211" s="204" t="s">
        <v>5830</v>
      </c>
      <c r="BY211" s="204" t="s">
        <v>5830</v>
      </c>
      <c r="BZ211" s="204" t="s">
        <v>5830</v>
      </c>
      <c r="CA211" s="219" t="s">
        <v>5830</v>
      </c>
      <c r="CB211" s="304" t="s">
        <v>4389</v>
      </c>
      <c r="CC211" s="164">
        <v>275</v>
      </c>
      <c r="CD211" s="21">
        <v>336</v>
      </c>
      <c r="CE211" s="164">
        <v>410</v>
      </c>
      <c r="CF211" s="21">
        <v>479</v>
      </c>
      <c r="CG211" s="142">
        <v>205000</v>
      </c>
      <c r="CH211" s="304" t="s">
        <v>4479</v>
      </c>
      <c r="CI211" s="164">
        <v>275</v>
      </c>
      <c r="CJ211" s="47">
        <v>336</v>
      </c>
      <c r="CK211" s="60">
        <v>430</v>
      </c>
      <c r="CL211" s="47">
        <v>479</v>
      </c>
      <c r="CM211" s="142">
        <v>205000</v>
      </c>
      <c r="CN211" s="304" t="s">
        <v>4389</v>
      </c>
      <c r="CO211" s="60">
        <v>275</v>
      </c>
      <c r="CP211" s="32">
        <v>360</v>
      </c>
      <c r="CQ211" s="60">
        <v>410</v>
      </c>
      <c r="CR211" s="32">
        <v>530</v>
      </c>
      <c r="CS211" s="67">
        <v>200000</v>
      </c>
      <c r="CT211" s="208" t="s">
        <v>5830</v>
      </c>
      <c r="CU211" s="209" t="s">
        <v>5830</v>
      </c>
      <c r="CV211" s="209" t="s">
        <v>5830</v>
      </c>
      <c r="CW211" s="210" t="s">
        <v>5830</v>
      </c>
      <c r="CX211" s="208" t="s">
        <v>5830</v>
      </c>
      <c r="CY211" s="209" t="s">
        <v>5830</v>
      </c>
      <c r="CZ211" s="210" t="s">
        <v>5830</v>
      </c>
      <c r="DA211" s="284" t="s">
        <v>5830</v>
      </c>
      <c r="DB211" s="164">
        <v>8.8000000000000007</v>
      </c>
      <c r="DC211" s="164">
        <v>640</v>
      </c>
      <c r="DD211" s="32">
        <v>730</v>
      </c>
      <c r="DE211" s="164">
        <v>800</v>
      </c>
      <c r="DF211" s="32">
        <v>940</v>
      </c>
      <c r="DG211" s="67">
        <v>200000</v>
      </c>
      <c r="DH211" s="41" t="s">
        <v>4798</v>
      </c>
      <c r="DI211" s="304" t="s">
        <v>4464</v>
      </c>
      <c r="DJ211" s="295" t="s">
        <v>4598</v>
      </c>
    </row>
    <row r="212" spans="1:114">
      <c r="A212" s="18">
        <v>207</v>
      </c>
      <c r="B212" s="310"/>
      <c r="C212" s="310"/>
      <c r="D212" s="317"/>
      <c r="E212" s="317"/>
      <c r="F212" s="314"/>
      <c r="G212" s="319"/>
      <c r="H212" s="319"/>
      <c r="I212" s="273" t="s">
        <v>4427</v>
      </c>
      <c r="J212" s="304" t="s">
        <v>4567</v>
      </c>
      <c r="K212" s="164" t="s">
        <v>6101</v>
      </c>
      <c r="L212" s="304" t="s">
        <v>4541</v>
      </c>
      <c r="M212" s="164" t="s">
        <v>4736</v>
      </c>
      <c r="N212" s="18" t="s">
        <v>4539</v>
      </c>
      <c r="O212" s="164" t="s">
        <v>4444</v>
      </c>
      <c r="P212" s="164" t="s">
        <v>4444</v>
      </c>
      <c r="Q212" s="164" t="s">
        <v>4444</v>
      </c>
      <c r="R212" s="164" t="s">
        <v>5830</v>
      </c>
      <c r="S212" s="164" t="s">
        <v>4444</v>
      </c>
      <c r="T212" s="164" t="s">
        <v>5830</v>
      </c>
      <c r="U212" s="164" t="s">
        <v>6089</v>
      </c>
      <c r="V212" s="18">
        <v>6</v>
      </c>
      <c r="W212" s="232">
        <v>0</v>
      </c>
      <c r="X212" s="143">
        <v>80</v>
      </c>
      <c r="Y212" s="304" t="s">
        <v>4763</v>
      </c>
      <c r="Z212" s="21">
        <f>INDEX('[2]Cross-Section Database'!$C$2:$V$2928,MATCH(Y212,'[2]Cross-Section Database'!$B$2:$B$2928,0),3)</f>
        <v>200</v>
      </c>
      <c r="AA212" s="21">
        <f>INDEX('[2]Cross-Section Database'!$C$2:$V$2928,MATCH(Y212,'[2]Cross-Section Database'!$B$2:$B$2928,0),4)</f>
        <v>200</v>
      </c>
      <c r="AB212" s="21">
        <f>INDEX('[2]Cross-Section Database'!$C$2:$V$2928,MATCH(Y212,'[2]Cross-Section Database'!$B$2:$B$2928,0),6)</f>
        <v>12.5</v>
      </c>
      <c r="AC212" s="21">
        <f>INDEX('[2]Cross-Section Database'!$C$2:$V$2928,MATCH(Y212,'[2]Cross-Section Database'!$B$2:$B$2928,0),5)</f>
        <v>12.5</v>
      </c>
      <c r="AD212" s="164">
        <v>1700</v>
      </c>
      <c r="AE212" s="304" t="s">
        <v>4222</v>
      </c>
      <c r="AF212" s="21">
        <f>INDEX('[2]Cross-Section Database'!$C$2:$V$2928,MATCH(AE212,'[2]Cross-Section Database'!$B$2:$B$2928,0),3)</f>
        <v>351.4</v>
      </c>
      <c r="AG212" s="21">
        <f>INDEX('[2]Cross-Section Database'!$C$2:$V$2928,MATCH(AE212,'[2]Cross-Section Database'!$B$2:$B$2928,0),4)</f>
        <v>171.1</v>
      </c>
      <c r="AH212" s="21">
        <f>INDEX('[2]Cross-Section Database'!$C$2:$V$2928,MATCH(AE212,'[2]Cross-Section Database'!$B$2:$B$2928,0),6)</f>
        <v>9.6999999999999993</v>
      </c>
      <c r="AI212" s="21">
        <f>INDEX('[2]Cross-Section Database'!$C$2:$V$2928,MATCH(AE212,'[2]Cross-Section Database'!$B$2:$B$2928,0),5)</f>
        <v>7</v>
      </c>
      <c r="AJ212" s="21">
        <v>1323</v>
      </c>
      <c r="AK212" s="21">
        <f>INDEX('[2]Cross-Section Database'!$C$2:$V$3928,MATCH(AE212,'[2]Cross-Section Database'!$B$2:$B$3928,0),11)</f>
        <v>120700000</v>
      </c>
      <c r="AL212" s="18">
        <f>INDEX('[2]Cross-Section Database'!$C$2:$V$3928,MATCH(AE212,'[2]Cross-Section Database'!$B$2:$B$3928,0),12)</f>
        <v>774600</v>
      </c>
      <c r="AM212" s="21">
        <v>15</v>
      </c>
      <c r="AN212" s="21">
        <v>160</v>
      </c>
      <c r="AO212" s="21">
        <v>350</v>
      </c>
      <c r="AP212" s="21">
        <v>0</v>
      </c>
      <c r="AQ212" s="21">
        <v>0</v>
      </c>
      <c r="AR212" s="304" t="s">
        <v>5845</v>
      </c>
      <c r="AS212" s="164" t="s">
        <v>4739</v>
      </c>
      <c r="AT212" s="21">
        <f t="shared" si="123"/>
        <v>32</v>
      </c>
      <c r="AU212" s="21">
        <v>20</v>
      </c>
      <c r="AV212" s="164">
        <f t="shared" si="124"/>
        <v>245</v>
      </c>
      <c r="AW212" s="21">
        <v>60</v>
      </c>
      <c r="AX212" s="164">
        <v>90</v>
      </c>
      <c r="AY212" s="21">
        <v>100</v>
      </c>
      <c r="AZ212" s="21">
        <v>100</v>
      </c>
      <c r="BA212" s="21">
        <f t="shared" si="125"/>
        <v>100</v>
      </c>
      <c r="BB212" s="164" t="s">
        <v>4444</v>
      </c>
      <c r="BC212" s="164" t="s">
        <v>4497</v>
      </c>
      <c r="BD212" s="164" t="s">
        <v>6250</v>
      </c>
      <c r="BE212" s="164">
        <v>4</v>
      </c>
      <c r="BF212" s="18">
        <v>6</v>
      </c>
      <c r="BG212" s="203" t="s">
        <v>5830</v>
      </c>
      <c r="BH212" s="204" t="s">
        <v>5830</v>
      </c>
      <c r="BI212" s="204" t="s">
        <v>5830</v>
      </c>
      <c r="BJ212" s="204" t="s">
        <v>5830</v>
      </c>
      <c r="BK212" s="204" t="s">
        <v>5830</v>
      </c>
      <c r="BL212" s="204" t="s">
        <v>5830</v>
      </c>
      <c r="BM212" s="204" t="s">
        <v>5830</v>
      </c>
      <c r="BN212" s="204" t="s">
        <v>5830</v>
      </c>
      <c r="BO212" s="203" t="s">
        <v>5830</v>
      </c>
      <c r="BP212" s="204" t="s">
        <v>5830</v>
      </c>
      <c r="BQ212" s="204" t="s">
        <v>5830</v>
      </c>
      <c r="BR212" s="204" t="s">
        <v>5830</v>
      </c>
      <c r="BS212" s="204" t="s">
        <v>5830</v>
      </c>
      <c r="BT212" s="204" t="s">
        <v>5830</v>
      </c>
      <c r="BU212" s="219" t="s">
        <v>5830</v>
      </c>
      <c r="BV212" s="204" t="s">
        <v>5830</v>
      </c>
      <c r="BW212" s="204" t="s">
        <v>5830</v>
      </c>
      <c r="BX212" s="204" t="s">
        <v>5830</v>
      </c>
      <c r="BY212" s="204" t="s">
        <v>5830</v>
      </c>
      <c r="BZ212" s="204" t="s">
        <v>5830</v>
      </c>
      <c r="CA212" s="219" t="s">
        <v>5830</v>
      </c>
      <c r="CB212" s="304" t="s">
        <v>4389</v>
      </c>
      <c r="CC212" s="164">
        <v>275</v>
      </c>
      <c r="CD212" s="21">
        <v>307</v>
      </c>
      <c r="CE212" s="164">
        <v>410</v>
      </c>
      <c r="CF212" s="21">
        <v>452</v>
      </c>
      <c r="CG212" s="142">
        <v>207000</v>
      </c>
      <c r="CH212" s="304" t="s">
        <v>4479</v>
      </c>
      <c r="CI212" s="164">
        <v>275</v>
      </c>
      <c r="CJ212" s="47">
        <v>307</v>
      </c>
      <c r="CK212" s="60">
        <v>430</v>
      </c>
      <c r="CL212" s="47">
        <v>452</v>
      </c>
      <c r="CM212" s="142">
        <v>207000</v>
      </c>
      <c r="CN212" s="304" t="s">
        <v>4389</v>
      </c>
      <c r="CO212" s="60">
        <v>275</v>
      </c>
      <c r="CP212" s="32">
        <v>360</v>
      </c>
      <c r="CQ212" s="60">
        <v>410</v>
      </c>
      <c r="CR212" s="32">
        <v>530</v>
      </c>
      <c r="CS212" s="67">
        <v>200000</v>
      </c>
      <c r="CT212" s="208" t="s">
        <v>5830</v>
      </c>
      <c r="CU212" s="209" t="s">
        <v>5830</v>
      </c>
      <c r="CV212" s="209" t="s">
        <v>5830</v>
      </c>
      <c r="CW212" s="210" t="s">
        <v>5830</v>
      </c>
      <c r="CX212" s="208" t="s">
        <v>5830</v>
      </c>
      <c r="CY212" s="209" t="s">
        <v>5830</v>
      </c>
      <c r="CZ212" s="210" t="s">
        <v>5830</v>
      </c>
      <c r="DA212" s="284" t="s">
        <v>5830</v>
      </c>
      <c r="DB212" s="164">
        <v>8.8000000000000007</v>
      </c>
      <c r="DC212" s="164">
        <v>640</v>
      </c>
      <c r="DD212" s="32">
        <v>730</v>
      </c>
      <c r="DE212" s="164">
        <v>800</v>
      </c>
      <c r="DF212" s="32">
        <v>940</v>
      </c>
      <c r="DG212" s="67">
        <v>200000</v>
      </c>
      <c r="DH212" s="41" t="s">
        <v>5880</v>
      </c>
      <c r="DI212" s="304" t="s">
        <v>4464</v>
      </c>
      <c r="DJ212" s="295" t="s">
        <v>4598</v>
      </c>
    </row>
    <row r="213" spans="1:114">
      <c r="A213" s="18">
        <v>208</v>
      </c>
      <c r="B213" s="310"/>
      <c r="C213" s="310"/>
      <c r="D213" s="317"/>
      <c r="E213" s="317"/>
      <c r="F213" s="314"/>
      <c r="G213" s="319"/>
      <c r="H213" s="319"/>
      <c r="I213" s="273" t="s">
        <v>4429</v>
      </c>
      <c r="J213" s="304" t="s">
        <v>4567</v>
      </c>
      <c r="K213" s="164" t="s">
        <v>6101</v>
      </c>
      <c r="L213" s="304" t="s">
        <v>4541</v>
      </c>
      <c r="M213" s="164" t="s">
        <v>4736</v>
      </c>
      <c r="N213" s="18" t="s">
        <v>4539</v>
      </c>
      <c r="O213" s="164" t="s">
        <v>4444</v>
      </c>
      <c r="P213" s="164" t="s">
        <v>4444</v>
      </c>
      <c r="Q213" s="164" t="s">
        <v>4444</v>
      </c>
      <c r="R213" s="164" t="s">
        <v>5830</v>
      </c>
      <c r="S213" s="164" t="s">
        <v>4444</v>
      </c>
      <c r="T213" s="164" t="s">
        <v>5830</v>
      </c>
      <c r="U213" s="164" t="s">
        <v>6089</v>
      </c>
      <c r="V213" s="18">
        <v>6</v>
      </c>
      <c r="W213" s="232">
        <v>0</v>
      </c>
      <c r="X213" s="143">
        <v>80</v>
      </c>
      <c r="Y213" s="304" t="s">
        <v>4679</v>
      </c>
      <c r="Z213" s="21">
        <f>INDEX('[2]Cross-Section Database'!$C$2:$V$2928,MATCH(Y213,'[2]Cross-Section Database'!$B$2:$B$2928,0),3)</f>
        <v>200</v>
      </c>
      <c r="AA213" s="21">
        <f>INDEX('[2]Cross-Section Database'!$C$2:$V$2928,MATCH(Y213,'[2]Cross-Section Database'!$B$2:$B$2928,0),4)</f>
        <v>200</v>
      </c>
      <c r="AB213" s="21">
        <f>INDEX('[2]Cross-Section Database'!$C$2:$V$2928,MATCH(Y213,'[2]Cross-Section Database'!$B$2:$B$2928,0),6)</f>
        <v>8</v>
      </c>
      <c r="AC213" s="21">
        <f>INDEX('[2]Cross-Section Database'!$C$2:$V$2928,MATCH(Y213,'[2]Cross-Section Database'!$B$2:$B$2928,0),5)</f>
        <v>8</v>
      </c>
      <c r="AD213" s="164">
        <v>1700</v>
      </c>
      <c r="AE213" s="304" t="s">
        <v>4208</v>
      </c>
      <c r="AF213" s="21">
        <f>INDEX('[2]Cross-Section Database'!$C$2:$V$2928,MATCH(AE213,'[2]Cross-Section Database'!$B$2:$B$2928,0),3)</f>
        <v>251.4</v>
      </c>
      <c r="AG213" s="21">
        <f>INDEX('[2]Cross-Section Database'!$C$2:$V$2928,MATCH(AE213,'[2]Cross-Section Database'!$B$2:$B$2928,0),4)</f>
        <v>146.1</v>
      </c>
      <c r="AH213" s="21">
        <f>INDEX('[2]Cross-Section Database'!$C$2:$V$2928,MATCH(AE213,'[2]Cross-Section Database'!$B$2:$B$2928,0),6)</f>
        <v>8.6</v>
      </c>
      <c r="AI213" s="21">
        <f>INDEX('[2]Cross-Section Database'!$C$2:$V$2928,MATCH(AE213,'[2]Cross-Section Database'!$B$2:$B$2928,0),5)</f>
        <v>6</v>
      </c>
      <c r="AJ213" s="21">
        <v>1008</v>
      </c>
      <c r="AK213" s="21">
        <f>INDEX('[2]Cross-Section Database'!$C$2:$V$3928,MATCH(AE213,'[2]Cross-Section Database'!$B$2:$B$3928,0),11)</f>
        <v>44130000</v>
      </c>
      <c r="AL213" s="18">
        <f>INDEX('[2]Cross-Section Database'!$C$2:$V$3928,MATCH(AE213,'[2]Cross-Section Database'!$B$2:$B$3928,0),12)</f>
        <v>393100</v>
      </c>
      <c r="AM213" s="21">
        <v>10</v>
      </c>
      <c r="AN213" s="21">
        <v>160</v>
      </c>
      <c r="AO213" s="21">
        <v>250</v>
      </c>
      <c r="AP213" s="21">
        <v>0</v>
      </c>
      <c r="AQ213" s="21">
        <v>0</v>
      </c>
      <c r="AR213" s="304" t="s">
        <v>5845</v>
      </c>
      <c r="AS213" s="164" t="s">
        <v>4739</v>
      </c>
      <c r="AT213" s="21">
        <f t="shared" si="123"/>
        <v>32</v>
      </c>
      <c r="AU213" s="21">
        <v>20</v>
      </c>
      <c r="AV213" s="164">
        <f t="shared" si="124"/>
        <v>245</v>
      </c>
      <c r="AW213" s="21">
        <v>60</v>
      </c>
      <c r="AX213" s="164">
        <v>90</v>
      </c>
      <c r="AY213" s="21">
        <v>0</v>
      </c>
      <c r="AZ213" s="21">
        <v>100</v>
      </c>
      <c r="BA213" s="21">
        <f t="shared" si="125"/>
        <v>100</v>
      </c>
      <c r="BB213" s="164" t="s">
        <v>4502</v>
      </c>
      <c r="BC213" s="164" t="s">
        <v>6250</v>
      </c>
      <c r="BD213" s="164" t="s">
        <v>6250</v>
      </c>
      <c r="BE213" s="164">
        <v>2</v>
      </c>
      <c r="BF213" s="18">
        <v>4</v>
      </c>
      <c r="BG213" s="203" t="s">
        <v>5830</v>
      </c>
      <c r="BH213" s="204" t="s">
        <v>5830</v>
      </c>
      <c r="BI213" s="204" t="s">
        <v>5830</v>
      </c>
      <c r="BJ213" s="204" t="s">
        <v>5830</v>
      </c>
      <c r="BK213" s="204" t="s">
        <v>5830</v>
      </c>
      <c r="BL213" s="204" t="s">
        <v>5830</v>
      </c>
      <c r="BM213" s="204" t="s">
        <v>5830</v>
      </c>
      <c r="BN213" s="204" t="s">
        <v>5830</v>
      </c>
      <c r="BO213" s="203" t="s">
        <v>5830</v>
      </c>
      <c r="BP213" s="204" t="s">
        <v>5830</v>
      </c>
      <c r="BQ213" s="204" t="s">
        <v>5830</v>
      </c>
      <c r="BR213" s="204" t="s">
        <v>5830</v>
      </c>
      <c r="BS213" s="204" t="s">
        <v>5830</v>
      </c>
      <c r="BT213" s="204" t="s">
        <v>5830</v>
      </c>
      <c r="BU213" s="219" t="s">
        <v>5830</v>
      </c>
      <c r="BV213" s="204" t="s">
        <v>5830</v>
      </c>
      <c r="BW213" s="204" t="s">
        <v>5830</v>
      </c>
      <c r="BX213" s="204" t="s">
        <v>5830</v>
      </c>
      <c r="BY213" s="204" t="s">
        <v>5830</v>
      </c>
      <c r="BZ213" s="204" t="s">
        <v>5830</v>
      </c>
      <c r="CA213" s="219" t="s">
        <v>5830</v>
      </c>
      <c r="CB213" s="304" t="s">
        <v>4389</v>
      </c>
      <c r="CC213" s="164">
        <v>275</v>
      </c>
      <c r="CD213" s="21">
        <v>318</v>
      </c>
      <c r="CE213" s="164">
        <v>410</v>
      </c>
      <c r="CF213" s="21">
        <v>466</v>
      </c>
      <c r="CG213" s="142">
        <v>201000</v>
      </c>
      <c r="CH213" s="304" t="s">
        <v>4479</v>
      </c>
      <c r="CI213" s="164">
        <v>275</v>
      </c>
      <c r="CJ213" s="47">
        <v>318</v>
      </c>
      <c r="CK213" s="60">
        <v>430</v>
      </c>
      <c r="CL213" s="47">
        <v>466</v>
      </c>
      <c r="CM213" s="142">
        <v>201000</v>
      </c>
      <c r="CN213" s="304" t="s">
        <v>4389</v>
      </c>
      <c r="CO213" s="60">
        <v>275</v>
      </c>
      <c r="CP213" s="32">
        <v>360</v>
      </c>
      <c r="CQ213" s="60">
        <v>410</v>
      </c>
      <c r="CR213" s="32">
        <v>530</v>
      </c>
      <c r="CS213" s="67">
        <v>200000</v>
      </c>
      <c r="CT213" s="208" t="s">
        <v>5830</v>
      </c>
      <c r="CU213" s="209" t="s">
        <v>5830</v>
      </c>
      <c r="CV213" s="209" t="s">
        <v>5830</v>
      </c>
      <c r="CW213" s="210" t="s">
        <v>5830</v>
      </c>
      <c r="CX213" s="208" t="s">
        <v>5830</v>
      </c>
      <c r="CY213" s="209" t="s">
        <v>5830</v>
      </c>
      <c r="CZ213" s="210" t="s">
        <v>5830</v>
      </c>
      <c r="DA213" s="284" t="s">
        <v>5830</v>
      </c>
      <c r="DB213" s="164">
        <v>8.8000000000000007</v>
      </c>
      <c r="DC213" s="164">
        <v>640</v>
      </c>
      <c r="DD213" s="32">
        <v>730</v>
      </c>
      <c r="DE213" s="164">
        <v>800</v>
      </c>
      <c r="DF213" s="32">
        <v>940</v>
      </c>
      <c r="DG213" s="67">
        <v>200000</v>
      </c>
      <c r="DH213" s="41" t="s">
        <v>5880</v>
      </c>
      <c r="DI213" s="304" t="s">
        <v>4464</v>
      </c>
      <c r="DJ213" s="295" t="s">
        <v>4598</v>
      </c>
    </row>
    <row r="214" spans="1:114">
      <c r="A214" s="18">
        <v>209</v>
      </c>
      <c r="B214" s="310"/>
      <c r="C214" s="310"/>
      <c r="D214" s="317"/>
      <c r="E214" s="317"/>
      <c r="F214" s="314"/>
      <c r="G214" s="319"/>
      <c r="H214" s="319"/>
      <c r="I214" s="273" t="s">
        <v>4430</v>
      </c>
      <c r="J214" s="304" t="s">
        <v>6269</v>
      </c>
      <c r="K214" s="164" t="s">
        <v>5830</v>
      </c>
      <c r="L214" s="304" t="s">
        <v>4541</v>
      </c>
      <c r="M214" s="164" t="s">
        <v>4736</v>
      </c>
      <c r="N214" s="18" t="s">
        <v>4539</v>
      </c>
      <c r="O214" s="164" t="s">
        <v>4444</v>
      </c>
      <c r="P214" s="164" t="s">
        <v>4444</v>
      </c>
      <c r="Q214" s="164" t="s">
        <v>4444</v>
      </c>
      <c r="R214" s="164" t="s">
        <v>5830</v>
      </c>
      <c r="S214" s="164" t="s">
        <v>4444</v>
      </c>
      <c r="T214" s="164" t="s">
        <v>5830</v>
      </c>
      <c r="U214" s="164" t="s">
        <v>6089</v>
      </c>
      <c r="V214" s="18">
        <v>6</v>
      </c>
      <c r="W214" s="232">
        <v>0</v>
      </c>
      <c r="X214" s="143">
        <v>506</v>
      </c>
      <c r="Y214" s="304" t="s">
        <v>4762</v>
      </c>
      <c r="Z214" s="21">
        <f>INDEX('[2]Cross-Section Database'!$C$2:$V$2928,MATCH(Y214,'[2]Cross-Section Database'!$B$2:$B$2928,0),3)</f>
        <v>200</v>
      </c>
      <c r="AA214" s="21">
        <f>INDEX('[2]Cross-Section Database'!$C$2:$V$2928,MATCH(Y214,'[2]Cross-Section Database'!$B$2:$B$2928,0),4)</f>
        <v>200</v>
      </c>
      <c r="AB214" s="21">
        <f>INDEX('[2]Cross-Section Database'!$C$2:$V$2928,MATCH(Y214,'[2]Cross-Section Database'!$B$2:$B$2928,0),6)</f>
        <v>6.3</v>
      </c>
      <c r="AC214" s="21">
        <f>INDEX('[2]Cross-Section Database'!$C$2:$V$2928,MATCH(Y214,'[2]Cross-Section Database'!$B$2:$B$2928,0),5)</f>
        <v>6.3</v>
      </c>
      <c r="AD214" s="164">
        <v>1700</v>
      </c>
      <c r="AE214" s="304" t="s">
        <v>4222</v>
      </c>
      <c r="AF214" s="21">
        <f>INDEX('[2]Cross-Section Database'!$C$2:$V$2928,MATCH(AE214,'[2]Cross-Section Database'!$B$2:$B$2928,0),3)</f>
        <v>351.4</v>
      </c>
      <c r="AG214" s="21">
        <f>INDEX('[2]Cross-Section Database'!$C$2:$V$2928,MATCH(AE214,'[2]Cross-Section Database'!$B$2:$B$2928,0),4)</f>
        <v>171.1</v>
      </c>
      <c r="AH214" s="21">
        <f>INDEX('[2]Cross-Section Database'!$C$2:$V$2928,MATCH(AE214,'[2]Cross-Section Database'!$B$2:$B$2928,0),6)</f>
        <v>9.6999999999999993</v>
      </c>
      <c r="AI214" s="21">
        <f>INDEX('[2]Cross-Section Database'!$C$2:$V$2928,MATCH(AE214,'[2]Cross-Section Database'!$B$2:$B$2928,0),5)</f>
        <v>7</v>
      </c>
      <c r="AJ214" s="21">
        <v>1318</v>
      </c>
      <c r="AK214" s="21">
        <f>INDEX('[2]Cross-Section Database'!$C$2:$V$3928,MATCH(AE214,'[2]Cross-Section Database'!$B$2:$B$3928,0),11)</f>
        <v>120700000</v>
      </c>
      <c r="AL214" s="18">
        <f>INDEX('[2]Cross-Section Database'!$C$2:$V$3928,MATCH(AE214,'[2]Cross-Section Database'!$B$2:$B$3928,0),12)</f>
        <v>774600</v>
      </c>
      <c r="AM214" s="21">
        <v>10</v>
      </c>
      <c r="AN214" s="21">
        <v>160</v>
      </c>
      <c r="AO214" s="21">
        <v>350</v>
      </c>
      <c r="AP214" s="21">
        <v>0</v>
      </c>
      <c r="AQ214" s="21">
        <v>0</v>
      </c>
      <c r="AR214" s="304" t="s">
        <v>5845</v>
      </c>
      <c r="AS214" s="164" t="s">
        <v>4739</v>
      </c>
      <c r="AT214" s="21">
        <f t="shared" si="123"/>
        <v>32</v>
      </c>
      <c r="AU214" s="21">
        <v>20</v>
      </c>
      <c r="AV214" s="164">
        <f t="shared" si="124"/>
        <v>245</v>
      </c>
      <c r="AW214" s="21">
        <v>60</v>
      </c>
      <c r="AX214" s="164">
        <v>90</v>
      </c>
      <c r="AY214" s="21">
        <v>100</v>
      </c>
      <c r="AZ214" s="21">
        <v>100</v>
      </c>
      <c r="BA214" s="21">
        <f t="shared" si="125"/>
        <v>100</v>
      </c>
      <c r="BB214" s="164" t="s">
        <v>4444</v>
      </c>
      <c r="BC214" s="164" t="s">
        <v>4497</v>
      </c>
      <c r="BD214" s="164" t="s">
        <v>6250</v>
      </c>
      <c r="BE214" s="164">
        <v>4</v>
      </c>
      <c r="BF214" s="18">
        <v>6</v>
      </c>
      <c r="BG214" s="203" t="s">
        <v>5830</v>
      </c>
      <c r="BH214" s="204" t="s">
        <v>5830</v>
      </c>
      <c r="BI214" s="204" t="s">
        <v>5830</v>
      </c>
      <c r="BJ214" s="204" t="s">
        <v>5830</v>
      </c>
      <c r="BK214" s="204" t="s">
        <v>5830</v>
      </c>
      <c r="BL214" s="204" t="s">
        <v>5830</v>
      </c>
      <c r="BM214" s="204" t="s">
        <v>5830</v>
      </c>
      <c r="BN214" s="204" t="s">
        <v>5830</v>
      </c>
      <c r="BO214" s="203" t="s">
        <v>5830</v>
      </c>
      <c r="BP214" s="204" t="s">
        <v>5830</v>
      </c>
      <c r="BQ214" s="204" t="s">
        <v>5830</v>
      </c>
      <c r="BR214" s="204" t="s">
        <v>5830</v>
      </c>
      <c r="BS214" s="204" t="s">
        <v>5830</v>
      </c>
      <c r="BT214" s="204" t="s">
        <v>5830</v>
      </c>
      <c r="BU214" s="219" t="s">
        <v>5830</v>
      </c>
      <c r="BV214" s="204" t="s">
        <v>5830</v>
      </c>
      <c r="BW214" s="204" t="s">
        <v>5830</v>
      </c>
      <c r="BX214" s="204" t="s">
        <v>5830</v>
      </c>
      <c r="BY214" s="204" t="s">
        <v>5830</v>
      </c>
      <c r="BZ214" s="204" t="s">
        <v>5830</v>
      </c>
      <c r="CA214" s="219" t="s">
        <v>5830</v>
      </c>
      <c r="CB214" s="304" t="s">
        <v>4389</v>
      </c>
      <c r="CC214" s="164">
        <v>275</v>
      </c>
      <c r="CD214" s="21">
        <v>336</v>
      </c>
      <c r="CE214" s="164">
        <v>410</v>
      </c>
      <c r="CF214" s="21">
        <v>479</v>
      </c>
      <c r="CG214" s="142">
        <v>205000</v>
      </c>
      <c r="CH214" s="304" t="s">
        <v>4479</v>
      </c>
      <c r="CI214" s="164">
        <v>275</v>
      </c>
      <c r="CJ214" s="47">
        <v>336</v>
      </c>
      <c r="CK214" s="60">
        <v>430</v>
      </c>
      <c r="CL214" s="47">
        <v>479</v>
      </c>
      <c r="CM214" s="142">
        <v>205000</v>
      </c>
      <c r="CN214" s="304" t="s">
        <v>4389</v>
      </c>
      <c r="CO214" s="60">
        <v>275</v>
      </c>
      <c r="CP214" s="32">
        <v>360</v>
      </c>
      <c r="CQ214" s="60">
        <v>410</v>
      </c>
      <c r="CR214" s="32">
        <v>530</v>
      </c>
      <c r="CS214" s="67">
        <v>200000</v>
      </c>
      <c r="CT214" s="208" t="s">
        <v>5830</v>
      </c>
      <c r="CU214" s="209" t="s">
        <v>5830</v>
      </c>
      <c r="CV214" s="209" t="s">
        <v>5830</v>
      </c>
      <c r="CW214" s="210" t="s">
        <v>5830</v>
      </c>
      <c r="CX214" s="208" t="s">
        <v>5830</v>
      </c>
      <c r="CY214" s="209" t="s">
        <v>5830</v>
      </c>
      <c r="CZ214" s="210" t="s">
        <v>5830</v>
      </c>
      <c r="DA214" s="284" t="s">
        <v>5830</v>
      </c>
      <c r="DB214" s="164">
        <v>8.8000000000000007</v>
      </c>
      <c r="DC214" s="164">
        <v>640</v>
      </c>
      <c r="DD214" s="32">
        <v>730</v>
      </c>
      <c r="DE214" s="164">
        <v>800</v>
      </c>
      <c r="DF214" s="32">
        <v>940</v>
      </c>
      <c r="DG214" s="67">
        <v>200000</v>
      </c>
      <c r="DH214" s="41" t="s">
        <v>4798</v>
      </c>
      <c r="DI214" s="304" t="s">
        <v>4464</v>
      </c>
      <c r="DJ214" s="295" t="s">
        <v>4598</v>
      </c>
    </row>
    <row r="215" spans="1:114">
      <c r="A215" s="18">
        <v>210</v>
      </c>
      <c r="B215" s="310"/>
      <c r="C215" s="310"/>
      <c r="D215" s="317"/>
      <c r="E215" s="317"/>
      <c r="F215" s="314"/>
      <c r="G215" s="319"/>
      <c r="H215" s="319"/>
      <c r="I215" s="273" t="s">
        <v>4431</v>
      </c>
      <c r="J215" s="304" t="s">
        <v>6269</v>
      </c>
      <c r="K215" s="164" t="s">
        <v>5830</v>
      </c>
      <c r="L215" s="304" t="s">
        <v>4541</v>
      </c>
      <c r="M215" s="164" t="s">
        <v>4736</v>
      </c>
      <c r="N215" s="18" t="s">
        <v>4539</v>
      </c>
      <c r="O215" s="164" t="s">
        <v>4444</v>
      </c>
      <c r="P215" s="164" t="s">
        <v>4444</v>
      </c>
      <c r="Q215" s="164" t="s">
        <v>4444</v>
      </c>
      <c r="R215" s="164" t="s">
        <v>5830</v>
      </c>
      <c r="S215" s="164" t="s">
        <v>4444</v>
      </c>
      <c r="T215" s="164" t="s">
        <v>5830</v>
      </c>
      <c r="U215" s="164" t="s">
        <v>6089</v>
      </c>
      <c r="V215" s="18">
        <v>6</v>
      </c>
      <c r="W215" s="232">
        <v>0</v>
      </c>
      <c r="X215" s="143">
        <v>906</v>
      </c>
      <c r="Y215" s="304" t="s">
        <v>4762</v>
      </c>
      <c r="Z215" s="21">
        <f>INDEX('[2]Cross-Section Database'!$C$2:$V$2928,MATCH(Y215,'[2]Cross-Section Database'!$B$2:$B$2928,0),3)</f>
        <v>200</v>
      </c>
      <c r="AA215" s="21">
        <f>INDEX('[2]Cross-Section Database'!$C$2:$V$2928,MATCH(Y215,'[2]Cross-Section Database'!$B$2:$B$2928,0),4)</f>
        <v>200</v>
      </c>
      <c r="AB215" s="21">
        <f>INDEX('[2]Cross-Section Database'!$C$2:$V$2928,MATCH(Y215,'[2]Cross-Section Database'!$B$2:$B$2928,0),6)</f>
        <v>6.3</v>
      </c>
      <c r="AC215" s="21">
        <f>INDEX('[2]Cross-Section Database'!$C$2:$V$2928,MATCH(Y215,'[2]Cross-Section Database'!$B$2:$B$2928,0),5)</f>
        <v>6.3</v>
      </c>
      <c r="AD215" s="164">
        <v>1700</v>
      </c>
      <c r="AE215" s="304" t="s">
        <v>4222</v>
      </c>
      <c r="AF215" s="21">
        <f>INDEX('[2]Cross-Section Database'!$C$2:$V$2928,MATCH(AE215,'[2]Cross-Section Database'!$B$2:$B$2928,0),3)</f>
        <v>351.4</v>
      </c>
      <c r="AG215" s="21">
        <f>INDEX('[2]Cross-Section Database'!$C$2:$V$2928,MATCH(AE215,'[2]Cross-Section Database'!$B$2:$B$2928,0),4)</f>
        <v>171.1</v>
      </c>
      <c r="AH215" s="21">
        <f>INDEX('[2]Cross-Section Database'!$C$2:$V$2928,MATCH(AE215,'[2]Cross-Section Database'!$B$2:$B$2928,0),6)</f>
        <v>9.6999999999999993</v>
      </c>
      <c r="AI215" s="21">
        <f>INDEX('[2]Cross-Section Database'!$C$2:$V$2928,MATCH(AE215,'[2]Cross-Section Database'!$B$2:$B$2928,0),5)</f>
        <v>7</v>
      </c>
      <c r="AJ215" s="21">
        <v>1318</v>
      </c>
      <c r="AK215" s="21">
        <f>INDEX('[2]Cross-Section Database'!$C$2:$V$3928,MATCH(AE215,'[2]Cross-Section Database'!$B$2:$B$3928,0),11)</f>
        <v>120700000</v>
      </c>
      <c r="AL215" s="18">
        <f>INDEX('[2]Cross-Section Database'!$C$2:$V$3928,MATCH(AE215,'[2]Cross-Section Database'!$B$2:$B$3928,0),12)</f>
        <v>774600</v>
      </c>
      <c r="AM215" s="21">
        <v>10</v>
      </c>
      <c r="AN215" s="21">
        <v>160</v>
      </c>
      <c r="AO215" s="21">
        <v>350</v>
      </c>
      <c r="AP215" s="21">
        <v>0</v>
      </c>
      <c r="AQ215" s="21">
        <v>0</v>
      </c>
      <c r="AR215" s="304" t="s">
        <v>5845</v>
      </c>
      <c r="AS215" s="164" t="s">
        <v>4739</v>
      </c>
      <c r="AT215" s="21">
        <f t="shared" si="123"/>
        <v>32</v>
      </c>
      <c r="AU215" s="21">
        <v>20</v>
      </c>
      <c r="AV215" s="164">
        <f t="shared" si="124"/>
        <v>245</v>
      </c>
      <c r="AW215" s="21">
        <v>60</v>
      </c>
      <c r="AX215" s="164">
        <v>90</v>
      </c>
      <c r="AY215" s="21">
        <v>100</v>
      </c>
      <c r="AZ215" s="21">
        <v>100</v>
      </c>
      <c r="BA215" s="21">
        <f t="shared" si="125"/>
        <v>100</v>
      </c>
      <c r="BB215" s="164" t="s">
        <v>4444</v>
      </c>
      <c r="BC215" s="164" t="s">
        <v>4497</v>
      </c>
      <c r="BD215" s="164" t="s">
        <v>6250</v>
      </c>
      <c r="BE215" s="164">
        <v>4</v>
      </c>
      <c r="BF215" s="18">
        <v>6</v>
      </c>
      <c r="BG215" s="203" t="s">
        <v>5830</v>
      </c>
      <c r="BH215" s="204" t="s">
        <v>5830</v>
      </c>
      <c r="BI215" s="204" t="s">
        <v>5830</v>
      </c>
      <c r="BJ215" s="204" t="s">
        <v>5830</v>
      </c>
      <c r="BK215" s="204" t="s">
        <v>5830</v>
      </c>
      <c r="BL215" s="204" t="s">
        <v>5830</v>
      </c>
      <c r="BM215" s="204" t="s">
        <v>5830</v>
      </c>
      <c r="BN215" s="204" t="s">
        <v>5830</v>
      </c>
      <c r="BO215" s="203" t="s">
        <v>5830</v>
      </c>
      <c r="BP215" s="204" t="s">
        <v>5830</v>
      </c>
      <c r="BQ215" s="204" t="s">
        <v>5830</v>
      </c>
      <c r="BR215" s="204" t="s">
        <v>5830</v>
      </c>
      <c r="BS215" s="204" t="s">
        <v>5830</v>
      </c>
      <c r="BT215" s="204" t="s">
        <v>5830</v>
      </c>
      <c r="BU215" s="219" t="s">
        <v>5830</v>
      </c>
      <c r="BV215" s="204" t="s">
        <v>5830</v>
      </c>
      <c r="BW215" s="204" t="s">
        <v>5830</v>
      </c>
      <c r="BX215" s="204" t="s">
        <v>5830</v>
      </c>
      <c r="BY215" s="204" t="s">
        <v>5830</v>
      </c>
      <c r="BZ215" s="204" t="s">
        <v>5830</v>
      </c>
      <c r="CA215" s="219" t="s">
        <v>5830</v>
      </c>
      <c r="CB215" s="304" t="s">
        <v>4389</v>
      </c>
      <c r="CC215" s="164">
        <v>275</v>
      </c>
      <c r="CD215" s="21">
        <v>336</v>
      </c>
      <c r="CE215" s="164">
        <v>410</v>
      </c>
      <c r="CF215" s="21">
        <v>479</v>
      </c>
      <c r="CG215" s="142">
        <v>205000</v>
      </c>
      <c r="CH215" s="304" t="s">
        <v>4479</v>
      </c>
      <c r="CI215" s="164">
        <v>275</v>
      </c>
      <c r="CJ215" s="47">
        <v>336</v>
      </c>
      <c r="CK215" s="60">
        <v>430</v>
      </c>
      <c r="CL215" s="47">
        <v>479</v>
      </c>
      <c r="CM215" s="142">
        <v>205000</v>
      </c>
      <c r="CN215" s="304" t="s">
        <v>4389</v>
      </c>
      <c r="CO215" s="60">
        <v>275</v>
      </c>
      <c r="CP215" s="32">
        <v>360</v>
      </c>
      <c r="CQ215" s="60">
        <v>410</v>
      </c>
      <c r="CR215" s="32">
        <v>530</v>
      </c>
      <c r="CS215" s="67">
        <v>200000</v>
      </c>
      <c r="CT215" s="208" t="s">
        <v>5830</v>
      </c>
      <c r="CU215" s="209" t="s">
        <v>5830</v>
      </c>
      <c r="CV215" s="209" t="s">
        <v>5830</v>
      </c>
      <c r="CW215" s="210" t="s">
        <v>5830</v>
      </c>
      <c r="CX215" s="208" t="s">
        <v>5830</v>
      </c>
      <c r="CY215" s="209" t="s">
        <v>5830</v>
      </c>
      <c r="CZ215" s="210" t="s">
        <v>5830</v>
      </c>
      <c r="DA215" s="284" t="s">
        <v>5830</v>
      </c>
      <c r="DB215" s="164">
        <v>8.8000000000000007</v>
      </c>
      <c r="DC215" s="164">
        <v>640</v>
      </c>
      <c r="DD215" s="32">
        <v>730</v>
      </c>
      <c r="DE215" s="164">
        <v>800</v>
      </c>
      <c r="DF215" s="32">
        <v>940</v>
      </c>
      <c r="DG215" s="67">
        <v>200000</v>
      </c>
      <c r="DH215" s="41" t="s">
        <v>4798</v>
      </c>
      <c r="DI215" s="304" t="s">
        <v>4464</v>
      </c>
      <c r="DJ215" s="295" t="s">
        <v>4598</v>
      </c>
    </row>
    <row r="216" spans="1:114">
      <c r="A216" s="18">
        <v>211</v>
      </c>
      <c r="B216" s="310"/>
      <c r="C216" s="310"/>
      <c r="D216" s="317"/>
      <c r="E216" s="317"/>
      <c r="F216" s="314"/>
      <c r="G216" s="319"/>
      <c r="H216" s="319"/>
      <c r="I216" s="273" t="s">
        <v>4432</v>
      </c>
      <c r="J216" s="304" t="s">
        <v>6269</v>
      </c>
      <c r="K216" s="164" t="s">
        <v>5830</v>
      </c>
      <c r="L216" s="304" t="s">
        <v>4541</v>
      </c>
      <c r="M216" s="164" t="s">
        <v>4736</v>
      </c>
      <c r="N216" s="18" t="s">
        <v>4539</v>
      </c>
      <c r="O216" s="164" t="s">
        <v>4444</v>
      </c>
      <c r="P216" s="164" t="s">
        <v>4444</v>
      </c>
      <c r="Q216" s="164" t="s">
        <v>4444</v>
      </c>
      <c r="R216" s="164" t="s">
        <v>5830</v>
      </c>
      <c r="S216" s="164" t="s">
        <v>4444</v>
      </c>
      <c r="T216" s="164" t="s">
        <v>5830</v>
      </c>
      <c r="U216" s="164" t="s">
        <v>6089</v>
      </c>
      <c r="V216" s="18">
        <v>6</v>
      </c>
      <c r="W216" s="232">
        <v>0</v>
      </c>
      <c r="X216" s="143">
        <v>702</v>
      </c>
      <c r="Y216" s="304" t="s">
        <v>4762</v>
      </c>
      <c r="Z216" s="21">
        <f>INDEX('[2]Cross-Section Database'!$C$2:$V$2928,MATCH(Y216,'[2]Cross-Section Database'!$B$2:$B$2928,0),3)</f>
        <v>200</v>
      </c>
      <c r="AA216" s="21">
        <f>INDEX('[2]Cross-Section Database'!$C$2:$V$2928,MATCH(Y216,'[2]Cross-Section Database'!$B$2:$B$2928,0),4)</f>
        <v>200</v>
      </c>
      <c r="AB216" s="21">
        <f>INDEX('[2]Cross-Section Database'!$C$2:$V$2928,MATCH(Y216,'[2]Cross-Section Database'!$B$2:$B$2928,0),6)</f>
        <v>6.3</v>
      </c>
      <c r="AC216" s="21">
        <f>INDEX('[2]Cross-Section Database'!$C$2:$V$2928,MATCH(Y216,'[2]Cross-Section Database'!$B$2:$B$2928,0),5)</f>
        <v>6.3</v>
      </c>
      <c r="AD216" s="164">
        <v>1700</v>
      </c>
      <c r="AE216" s="304" t="s">
        <v>4222</v>
      </c>
      <c r="AF216" s="21">
        <f>INDEX('[2]Cross-Section Database'!$C$2:$V$2928,MATCH(AE216,'[2]Cross-Section Database'!$B$2:$B$2928,0),3)</f>
        <v>351.4</v>
      </c>
      <c r="AG216" s="21">
        <f>INDEX('[2]Cross-Section Database'!$C$2:$V$2928,MATCH(AE216,'[2]Cross-Section Database'!$B$2:$B$2928,0),4)</f>
        <v>171.1</v>
      </c>
      <c r="AH216" s="21">
        <f>INDEX('[2]Cross-Section Database'!$C$2:$V$2928,MATCH(AE216,'[2]Cross-Section Database'!$B$2:$B$2928,0),6)</f>
        <v>9.6999999999999993</v>
      </c>
      <c r="AI216" s="21">
        <f>INDEX('[2]Cross-Section Database'!$C$2:$V$2928,MATCH(AE216,'[2]Cross-Section Database'!$B$2:$B$2928,0),5)</f>
        <v>7</v>
      </c>
      <c r="AJ216" s="21">
        <v>1314</v>
      </c>
      <c r="AK216" s="21">
        <f>INDEX('[2]Cross-Section Database'!$C$2:$V$3928,MATCH(AE216,'[2]Cross-Section Database'!$B$2:$B$3928,0),11)</f>
        <v>120700000</v>
      </c>
      <c r="AL216" s="18">
        <f>INDEX('[2]Cross-Section Database'!$C$2:$V$3928,MATCH(AE216,'[2]Cross-Section Database'!$B$2:$B$3928,0),12)</f>
        <v>774600</v>
      </c>
      <c r="AM216" s="21">
        <v>10</v>
      </c>
      <c r="AN216" s="21">
        <v>160</v>
      </c>
      <c r="AO216" s="21">
        <v>350</v>
      </c>
      <c r="AP216" s="21">
        <v>0</v>
      </c>
      <c r="AQ216" s="21">
        <v>0</v>
      </c>
      <c r="AR216" s="304" t="s">
        <v>5845</v>
      </c>
      <c r="AS216" s="164" t="s">
        <v>4739</v>
      </c>
      <c r="AT216" s="21">
        <f t="shared" si="123"/>
        <v>32</v>
      </c>
      <c r="AU216" s="21">
        <v>20</v>
      </c>
      <c r="AV216" s="164">
        <f t="shared" si="124"/>
        <v>245</v>
      </c>
      <c r="AW216" s="21">
        <v>60</v>
      </c>
      <c r="AX216" s="164">
        <v>90</v>
      </c>
      <c r="AY216" s="21">
        <v>100</v>
      </c>
      <c r="AZ216" s="21">
        <v>100</v>
      </c>
      <c r="BA216" s="21">
        <f t="shared" si="125"/>
        <v>100</v>
      </c>
      <c r="BB216" s="164" t="s">
        <v>4444</v>
      </c>
      <c r="BC216" s="164" t="s">
        <v>4497</v>
      </c>
      <c r="BD216" s="164" t="s">
        <v>6250</v>
      </c>
      <c r="BE216" s="164">
        <v>4</v>
      </c>
      <c r="BF216" s="18">
        <v>6</v>
      </c>
      <c r="BG216" s="203" t="s">
        <v>5830</v>
      </c>
      <c r="BH216" s="204" t="s">
        <v>5830</v>
      </c>
      <c r="BI216" s="204" t="s">
        <v>5830</v>
      </c>
      <c r="BJ216" s="204" t="s">
        <v>5830</v>
      </c>
      <c r="BK216" s="204" t="s">
        <v>5830</v>
      </c>
      <c r="BL216" s="204" t="s">
        <v>5830</v>
      </c>
      <c r="BM216" s="204" t="s">
        <v>5830</v>
      </c>
      <c r="BN216" s="204" t="s">
        <v>5830</v>
      </c>
      <c r="BO216" s="203" t="s">
        <v>5830</v>
      </c>
      <c r="BP216" s="204" t="s">
        <v>5830</v>
      </c>
      <c r="BQ216" s="204" t="s">
        <v>5830</v>
      </c>
      <c r="BR216" s="204" t="s">
        <v>5830</v>
      </c>
      <c r="BS216" s="204" t="s">
        <v>5830</v>
      </c>
      <c r="BT216" s="204" t="s">
        <v>5830</v>
      </c>
      <c r="BU216" s="219" t="s">
        <v>5830</v>
      </c>
      <c r="BV216" s="204" t="s">
        <v>5830</v>
      </c>
      <c r="BW216" s="204" t="s">
        <v>5830</v>
      </c>
      <c r="BX216" s="204" t="s">
        <v>5830</v>
      </c>
      <c r="BY216" s="204" t="s">
        <v>5830</v>
      </c>
      <c r="BZ216" s="204" t="s">
        <v>5830</v>
      </c>
      <c r="CA216" s="219" t="s">
        <v>5830</v>
      </c>
      <c r="CB216" s="304" t="s">
        <v>4389</v>
      </c>
      <c r="CC216" s="164">
        <v>275</v>
      </c>
      <c r="CD216" s="21">
        <v>336</v>
      </c>
      <c r="CE216" s="164">
        <v>410</v>
      </c>
      <c r="CF216" s="21">
        <v>479</v>
      </c>
      <c r="CG216" s="142">
        <v>205000</v>
      </c>
      <c r="CH216" s="304" t="s">
        <v>4479</v>
      </c>
      <c r="CI216" s="164">
        <v>275</v>
      </c>
      <c r="CJ216" s="47">
        <v>336</v>
      </c>
      <c r="CK216" s="60">
        <v>430</v>
      </c>
      <c r="CL216" s="47">
        <v>479</v>
      </c>
      <c r="CM216" s="142">
        <v>205000</v>
      </c>
      <c r="CN216" s="304" t="s">
        <v>4389</v>
      </c>
      <c r="CO216" s="60">
        <v>275</v>
      </c>
      <c r="CP216" s="32">
        <v>360</v>
      </c>
      <c r="CQ216" s="60">
        <v>410</v>
      </c>
      <c r="CR216" s="32">
        <v>530</v>
      </c>
      <c r="CS216" s="67">
        <v>200000</v>
      </c>
      <c r="CT216" s="208" t="s">
        <v>5830</v>
      </c>
      <c r="CU216" s="209" t="s">
        <v>5830</v>
      </c>
      <c r="CV216" s="209" t="s">
        <v>5830</v>
      </c>
      <c r="CW216" s="210" t="s">
        <v>5830</v>
      </c>
      <c r="CX216" s="208" t="s">
        <v>5830</v>
      </c>
      <c r="CY216" s="209" t="s">
        <v>5830</v>
      </c>
      <c r="CZ216" s="210" t="s">
        <v>5830</v>
      </c>
      <c r="DA216" s="284" t="s">
        <v>5830</v>
      </c>
      <c r="DB216" s="164">
        <v>8.8000000000000007</v>
      </c>
      <c r="DC216" s="164">
        <v>640</v>
      </c>
      <c r="DD216" s="32">
        <v>730</v>
      </c>
      <c r="DE216" s="164">
        <v>800</v>
      </c>
      <c r="DF216" s="32">
        <v>940</v>
      </c>
      <c r="DG216" s="67">
        <v>200000</v>
      </c>
      <c r="DH216" s="41" t="s">
        <v>4798</v>
      </c>
      <c r="DI216" s="304" t="s">
        <v>4464</v>
      </c>
      <c r="DJ216" s="295" t="s">
        <v>4598</v>
      </c>
    </row>
    <row r="217" spans="1:114">
      <c r="A217" s="18">
        <v>212</v>
      </c>
      <c r="B217" s="310"/>
      <c r="C217" s="310"/>
      <c r="D217" s="317"/>
      <c r="E217" s="317"/>
      <c r="F217" s="314"/>
      <c r="G217" s="319"/>
      <c r="H217" s="319"/>
      <c r="I217" s="273" t="s">
        <v>4437</v>
      </c>
      <c r="J217" s="304" t="s">
        <v>4567</v>
      </c>
      <c r="K217" s="164" t="s">
        <v>6098</v>
      </c>
      <c r="L217" s="304" t="s">
        <v>4541</v>
      </c>
      <c r="M217" s="164" t="s">
        <v>4736</v>
      </c>
      <c r="N217" s="18" t="s">
        <v>4539</v>
      </c>
      <c r="O217" s="164" t="s">
        <v>4444</v>
      </c>
      <c r="P217" s="164" t="s">
        <v>4444</v>
      </c>
      <c r="Q217" s="164" t="s">
        <v>4444</v>
      </c>
      <c r="R217" s="164" t="s">
        <v>5830</v>
      </c>
      <c r="S217" s="164" t="s">
        <v>4444</v>
      </c>
      <c r="T217" s="164" t="s">
        <v>5830</v>
      </c>
      <c r="U217" s="164" t="s">
        <v>6089</v>
      </c>
      <c r="V217" s="18">
        <v>6</v>
      </c>
      <c r="W217" s="232">
        <v>0</v>
      </c>
      <c r="X217" s="143">
        <v>80</v>
      </c>
      <c r="Y217" s="304" t="s">
        <v>4679</v>
      </c>
      <c r="Z217" s="21">
        <f>INDEX('[2]Cross-Section Database'!$C$2:$V$2928,MATCH(Y217,'[2]Cross-Section Database'!$B$2:$B$2928,0),3)</f>
        <v>200</v>
      </c>
      <c r="AA217" s="21">
        <f>INDEX('[2]Cross-Section Database'!$C$2:$V$2928,MATCH(Y217,'[2]Cross-Section Database'!$B$2:$B$2928,0),4)</f>
        <v>200</v>
      </c>
      <c r="AB217" s="21">
        <f>INDEX('[2]Cross-Section Database'!$C$2:$V$2928,MATCH(Y217,'[2]Cross-Section Database'!$B$2:$B$2928,0),6)</f>
        <v>8</v>
      </c>
      <c r="AC217" s="21">
        <f>INDEX('[2]Cross-Section Database'!$C$2:$V$2928,MATCH(Y217,'[2]Cross-Section Database'!$B$2:$B$2928,0),5)</f>
        <v>8</v>
      </c>
      <c r="AD217" s="164">
        <v>1700</v>
      </c>
      <c r="AE217" s="304" t="s">
        <v>4222</v>
      </c>
      <c r="AF217" s="21">
        <f>INDEX('[2]Cross-Section Database'!$C$2:$V$2928,MATCH(AE217,'[2]Cross-Section Database'!$B$2:$B$2928,0),3)</f>
        <v>351.4</v>
      </c>
      <c r="AG217" s="21">
        <f>INDEX('[2]Cross-Section Database'!$C$2:$V$2928,MATCH(AE217,'[2]Cross-Section Database'!$B$2:$B$2928,0),4)</f>
        <v>171.1</v>
      </c>
      <c r="AH217" s="21">
        <f>INDEX('[2]Cross-Section Database'!$C$2:$V$2928,MATCH(AE217,'[2]Cross-Section Database'!$B$2:$B$2928,0),6)</f>
        <v>9.6999999999999993</v>
      </c>
      <c r="AI217" s="21">
        <f>INDEX('[2]Cross-Section Database'!$C$2:$V$2928,MATCH(AE217,'[2]Cross-Section Database'!$B$2:$B$2928,0),5)</f>
        <v>7</v>
      </c>
      <c r="AJ217" s="21">
        <v>1005</v>
      </c>
      <c r="AK217" s="21">
        <f>INDEX('[2]Cross-Section Database'!$C$2:$V$3928,MATCH(AE217,'[2]Cross-Section Database'!$B$2:$B$3928,0),11)</f>
        <v>120700000</v>
      </c>
      <c r="AL217" s="18">
        <f>INDEX('[2]Cross-Section Database'!$C$2:$V$3928,MATCH(AE217,'[2]Cross-Section Database'!$B$2:$B$3928,0),12)</f>
        <v>774600</v>
      </c>
      <c r="AM217" s="21">
        <v>15</v>
      </c>
      <c r="AN217" s="21">
        <v>160</v>
      </c>
      <c r="AO217" s="21">
        <v>350</v>
      </c>
      <c r="AP217" s="21">
        <v>0</v>
      </c>
      <c r="AQ217" s="21">
        <v>0</v>
      </c>
      <c r="AR217" s="304" t="s">
        <v>5845</v>
      </c>
      <c r="AS217" s="164" t="s">
        <v>4739</v>
      </c>
      <c r="AT217" s="21">
        <f t="shared" si="123"/>
        <v>32</v>
      </c>
      <c r="AU217" s="21">
        <v>20</v>
      </c>
      <c r="AV217" s="164">
        <f t="shared" si="124"/>
        <v>245</v>
      </c>
      <c r="AW217" s="21">
        <v>60</v>
      </c>
      <c r="AX217" s="164">
        <v>90</v>
      </c>
      <c r="AY217" s="21">
        <v>100</v>
      </c>
      <c r="AZ217" s="21">
        <v>100</v>
      </c>
      <c r="BA217" s="21">
        <f t="shared" si="125"/>
        <v>100</v>
      </c>
      <c r="BB217" s="164" t="s">
        <v>4444</v>
      </c>
      <c r="BC217" s="164" t="s">
        <v>4497</v>
      </c>
      <c r="BD217" s="164" t="s">
        <v>6250</v>
      </c>
      <c r="BE217" s="164">
        <v>4</v>
      </c>
      <c r="BF217" s="18">
        <v>6</v>
      </c>
      <c r="BG217" s="203" t="s">
        <v>5830</v>
      </c>
      <c r="BH217" s="204" t="s">
        <v>5830</v>
      </c>
      <c r="BI217" s="204" t="s">
        <v>5830</v>
      </c>
      <c r="BJ217" s="204" t="s">
        <v>5830</v>
      </c>
      <c r="BK217" s="204" t="s">
        <v>5830</v>
      </c>
      <c r="BL217" s="204" t="s">
        <v>5830</v>
      </c>
      <c r="BM217" s="204" t="s">
        <v>5830</v>
      </c>
      <c r="BN217" s="204" t="s">
        <v>5830</v>
      </c>
      <c r="BO217" s="203" t="s">
        <v>5830</v>
      </c>
      <c r="BP217" s="204" t="s">
        <v>5830</v>
      </c>
      <c r="BQ217" s="204" t="s">
        <v>5830</v>
      </c>
      <c r="BR217" s="204" t="s">
        <v>5830</v>
      </c>
      <c r="BS217" s="204" t="s">
        <v>5830</v>
      </c>
      <c r="BT217" s="204" t="s">
        <v>5830</v>
      </c>
      <c r="BU217" s="219" t="s">
        <v>5830</v>
      </c>
      <c r="BV217" s="204" t="s">
        <v>5830</v>
      </c>
      <c r="BW217" s="204" t="s">
        <v>5830</v>
      </c>
      <c r="BX217" s="204" t="s">
        <v>5830</v>
      </c>
      <c r="BY217" s="204" t="s">
        <v>5830</v>
      </c>
      <c r="BZ217" s="204" t="s">
        <v>5830</v>
      </c>
      <c r="CA217" s="219" t="s">
        <v>5830</v>
      </c>
      <c r="CB217" s="304" t="s">
        <v>4389</v>
      </c>
      <c r="CC217" s="164">
        <v>275</v>
      </c>
      <c r="CD217" s="21">
        <v>318</v>
      </c>
      <c r="CE217" s="164">
        <v>410</v>
      </c>
      <c r="CF217" s="21">
        <v>466</v>
      </c>
      <c r="CG217" s="142">
        <v>201000</v>
      </c>
      <c r="CH217" s="304" t="s">
        <v>4479</v>
      </c>
      <c r="CI217" s="164">
        <v>275</v>
      </c>
      <c r="CJ217" s="47">
        <v>318</v>
      </c>
      <c r="CK217" s="60">
        <v>430</v>
      </c>
      <c r="CL217" s="47">
        <v>466</v>
      </c>
      <c r="CM217" s="142">
        <v>201000</v>
      </c>
      <c r="CN217" s="304" t="s">
        <v>4389</v>
      </c>
      <c r="CO217" s="60">
        <v>275</v>
      </c>
      <c r="CP217" s="32">
        <v>360</v>
      </c>
      <c r="CQ217" s="60">
        <v>410</v>
      </c>
      <c r="CR217" s="32">
        <v>530</v>
      </c>
      <c r="CS217" s="67">
        <v>200000</v>
      </c>
      <c r="CT217" s="208" t="s">
        <v>5830</v>
      </c>
      <c r="CU217" s="209" t="s">
        <v>5830</v>
      </c>
      <c r="CV217" s="209" t="s">
        <v>5830</v>
      </c>
      <c r="CW217" s="210" t="s">
        <v>5830</v>
      </c>
      <c r="CX217" s="208" t="s">
        <v>5830</v>
      </c>
      <c r="CY217" s="209" t="s">
        <v>5830</v>
      </c>
      <c r="CZ217" s="210" t="s">
        <v>5830</v>
      </c>
      <c r="DA217" s="284" t="s">
        <v>5830</v>
      </c>
      <c r="DB217" s="164">
        <v>8.8000000000000007</v>
      </c>
      <c r="DC217" s="164">
        <v>640</v>
      </c>
      <c r="DD217" s="32">
        <v>730</v>
      </c>
      <c r="DE217" s="164">
        <v>800</v>
      </c>
      <c r="DF217" s="32">
        <v>940</v>
      </c>
      <c r="DG217" s="67">
        <v>200000</v>
      </c>
      <c r="DH217" s="41" t="s">
        <v>4798</v>
      </c>
      <c r="DI217" s="304" t="s">
        <v>4464</v>
      </c>
      <c r="DJ217" s="295" t="s">
        <v>4598</v>
      </c>
    </row>
    <row r="218" spans="1:114">
      <c r="A218" s="18">
        <v>213</v>
      </c>
      <c r="B218" s="310"/>
      <c r="C218" s="310"/>
      <c r="D218" s="317"/>
      <c r="E218" s="317"/>
      <c r="F218" s="314"/>
      <c r="G218" s="319"/>
      <c r="H218" s="319"/>
      <c r="I218" s="273" t="s">
        <v>4512</v>
      </c>
      <c r="J218" s="304" t="s">
        <v>6269</v>
      </c>
      <c r="K218" s="164" t="s">
        <v>5830</v>
      </c>
      <c r="L218" s="304" t="s">
        <v>4541</v>
      </c>
      <c r="M218" s="164" t="s">
        <v>4736</v>
      </c>
      <c r="N218" s="18" t="s">
        <v>4539</v>
      </c>
      <c r="O218" s="164" t="s">
        <v>4444</v>
      </c>
      <c r="P218" s="164" t="s">
        <v>4444</v>
      </c>
      <c r="Q218" s="164" t="s">
        <v>4444</v>
      </c>
      <c r="R218" s="164" t="s">
        <v>5830</v>
      </c>
      <c r="S218" s="164" t="s">
        <v>4444</v>
      </c>
      <c r="T218" s="164" t="s">
        <v>5830</v>
      </c>
      <c r="U218" s="164" t="s">
        <v>6089</v>
      </c>
      <c r="V218" s="18">
        <v>12</v>
      </c>
      <c r="W218" s="232">
        <v>0</v>
      </c>
      <c r="X218" s="143">
        <v>0</v>
      </c>
      <c r="Y218" s="304" t="s">
        <v>4419</v>
      </c>
      <c r="Z218" s="21">
        <f>INDEX('[2]Cross-Section Database'!$C$2:$V$2928,MATCH(Y218,'[2]Cross-Section Database'!$B$2:$B$2928,0),3)</f>
        <v>200</v>
      </c>
      <c r="AA218" s="21">
        <f>INDEX('[2]Cross-Section Database'!$C$2:$V$2928,MATCH(Y218,'[2]Cross-Section Database'!$B$2:$B$2928,0),4)</f>
        <v>200</v>
      </c>
      <c r="AB218" s="21">
        <f>INDEX('[2]Cross-Section Database'!$C$2:$V$2928,MATCH(Y218,'[2]Cross-Section Database'!$B$2:$B$2928,0),6)</f>
        <v>10</v>
      </c>
      <c r="AC218" s="21">
        <f>INDEX('[2]Cross-Section Database'!$C$2:$V$2928,MATCH(Y218,'[2]Cross-Section Database'!$B$2:$B$2928,0),5)</f>
        <v>10</v>
      </c>
      <c r="AD218" s="164">
        <v>1505</v>
      </c>
      <c r="AE218" s="304" t="s">
        <v>6277</v>
      </c>
      <c r="AF218" s="21">
        <f>INDEX('[2]Cross-Section Database'!$C$2:$V$2928,MATCH(AE218,'[2]Cross-Section Database'!$B$2:$B$2928,0),3)</f>
        <v>363.4</v>
      </c>
      <c r="AG218" s="21">
        <f>INDEX('[2]Cross-Section Database'!$C$2:$V$2928,MATCH(AE218,'[2]Cross-Section Database'!$B$2:$B$2928,0),4)</f>
        <v>173.2</v>
      </c>
      <c r="AH218" s="21">
        <f>INDEX('[2]Cross-Section Database'!$C$2:$V$2928,MATCH(AE218,'[2]Cross-Section Database'!$B$2:$B$2928,0),6)</f>
        <v>15.7</v>
      </c>
      <c r="AI218" s="21">
        <f>INDEX('[2]Cross-Section Database'!$C$2:$V$2928,MATCH(AE218,'[2]Cross-Section Database'!$B$2:$B$2928,0),5)</f>
        <v>9.1</v>
      </c>
      <c r="AJ218" s="21">
        <v>2552</v>
      </c>
      <c r="AK218" s="21">
        <f>INDEX('[2]Cross-Section Database'!$C$2:$V$3928,MATCH(AE218,'[2]Cross-Section Database'!$B$2:$B$3928,0),11)</f>
        <v>194600000</v>
      </c>
      <c r="AL218" s="18">
        <f>INDEX('[2]Cross-Section Database'!$C$2:$V$3928,MATCH(AE218,'[2]Cross-Section Database'!$B$2:$B$3928,0),12)</f>
        <v>1211000</v>
      </c>
      <c r="AM218" s="21">
        <v>25</v>
      </c>
      <c r="AN218" s="21">
        <v>180</v>
      </c>
      <c r="AO218" s="21">
        <v>395</v>
      </c>
      <c r="AP218" s="21">
        <f t="shared" si="121"/>
        <v>15.800000000000011</v>
      </c>
      <c r="AQ218" s="21">
        <f t="shared" si="122"/>
        <v>15.800000000000011</v>
      </c>
      <c r="AR218" s="304" t="s">
        <v>5832</v>
      </c>
      <c r="AS218" s="164" t="s">
        <v>4739</v>
      </c>
      <c r="AT218" s="21">
        <f t="shared" si="123"/>
        <v>32</v>
      </c>
      <c r="AU218" s="21">
        <v>20</v>
      </c>
      <c r="AV218" s="164">
        <f t="shared" si="124"/>
        <v>245</v>
      </c>
      <c r="AW218" s="21">
        <v>75</v>
      </c>
      <c r="AX218" s="164">
        <v>120</v>
      </c>
      <c r="AY218" s="21">
        <v>100</v>
      </c>
      <c r="AZ218" s="21">
        <v>120</v>
      </c>
      <c r="BA218" s="21">
        <f t="shared" si="125"/>
        <v>100</v>
      </c>
      <c r="BB218" s="164" t="s">
        <v>4388</v>
      </c>
      <c r="BC218" s="164" t="s">
        <v>4497</v>
      </c>
      <c r="BD218" s="164" t="s">
        <v>6250</v>
      </c>
      <c r="BE218" s="164">
        <v>4</v>
      </c>
      <c r="BF218" s="18">
        <v>6</v>
      </c>
      <c r="BG218" s="203" t="s">
        <v>5830</v>
      </c>
      <c r="BH218" s="204" t="s">
        <v>5830</v>
      </c>
      <c r="BI218" s="204" t="s">
        <v>5830</v>
      </c>
      <c r="BJ218" s="204" t="s">
        <v>5830</v>
      </c>
      <c r="BK218" s="204" t="s">
        <v>5830</v>
      </c>
      <c r="BL218" s="204" t="s">
        <v>5830</v>
      </c>
      <c r="BM218" s="204" t="s">
        <v>5830</v>
      </c>
      <c r="BN218" s="204" t="s">
        <v>5830</v>
      </c>
      <c r="BO218" s="203" t="s">
        <v>5830</v>
      </c>
      <c r="BP218" s="204" t="s">
        <v>5830</v>
      </c>
      <c r="BQ218" s="204" t="s">
        <v>5830</v>
      </c>
      <c r="BR218" s="204" t="s">
        <v>5830</v>
      </c>
      <c r="BS218" s="204" t="s">
        <v>5830</v>
      </c>
      <c r="BT218" s="204" t="s">
        <v>5830</v>
      </c>
      <c r="BU218" s="219" t="s">
        <v>5830</v>
      </c>
      <c r="BV218" s="204" t="s">
        <v>5830</v>
      </c>
      <c r="BW218" s="204" t="s">
        <v>5830</v>
      </c>
      <c r="BX218" s="204" t="s">
        <v>5830</v>
      </c>
      <c r="BY218" s="204" t="s">
        <v>5830</v>
      </c>
      <c r="BZ218" s="204" t="s">
        <v>5830</v>
      </c>
      <c r="CA218" s="219" t="s">
        <v>5830</v>
      </c>
      <c r="CB218" s="304" t="s">
        <v>4389</v>
      </c>
      <c r="CC218" s="164">
        <v>275</v>
      </c>
      <c r="CD218" s="21">
        <v>329</v>
      </c>
      <c r="CE218" s="164">
        <v>430</v>
      </c>
      <c r="CF218" s="21">
        <v>477</v>
      </c>
      <c r="CG218" s="142">
        <v>211000</v>
      </c>
      <c r="CH218" s="304" t="s">
        <v>4479</v>
      </c>
      <c r="CI218" s="164">
        <v>275</v>
      </c>
      <c r="CJ218" s="47">
        <v>329</v>
      </c>
      <c r="CK218" s="60">
        <v>430</v>
      </c>
      <c r="CL218" s="47">
        <v>477</v>
      </c>
      <c r="CM218" s="142">
        <v>206000</v>
      </c>
      <c r="CN218" s="304" t="s">
        <v>4389</v>
      </c>
      <c r="CO218" s="60">
        <v>275</v>
      </c>
      <c r="CP218" s="32">
        <v>360</v>
      </c>
      <c r="CQ218" s="60">
        <v>410</v>
      </c>
      <c r="CR218" s="32">
        <v>530</v>
      </c>
      <c r="CS218" s="67">
        <v>200000</v>
      </c>
      <c r="CT218" s="208" t="s">
        <v>5830</v>
      </c>
      <c r="CU218" s="209" t="s">
        <v>5830</v>
      </c>
      <c r="CV218" s="209" t="s">
        <v>5830</v>
      </c>
      <c r="CW218" s="210" t="s">
        <v>5830</v>
      </c>
      <c r="CX218" s="208" t="s">
        <v>5830</v>
      </c>
      <c r="CY218" s="209" t="s">
        <v>5830</v>
      </c>
      <c r="CZ218" s="210" t="s">
        <v>5830</v>
      </c>
      <c r="DA218" s="284" t="s">
        <v>5830</v>
      </c>
      <c r="DB218" s="164">
        <v>8.8000000000000007</v>
      </c>
      <c r="DC218" s="164">
        <v>640</v>
      </c>
      <c r="DD218" s="32">
        <v>730</v>
      </c>
      <c r="DE218" s="164">
        <v>800</v>
      </c>
      <c r="DF218" s="32">
        <v>940</v>
      </c>
      <c r="DG218" s="67">
        <v>200000</v>
      </c>
      <c r="DH218" s="41" t="s">
        <v>4792</v>
      </c>
      <c r="DI218" s="304" t="s">
        <v>4464</v>
      </c>
      <c r="DJ218" s="295" t="s">
        <v>4598</v>
      </c>
    </row>
    <row r="219" spans="1:114">
      <c r="A219" s="18">
        <v>214</v>
      </c>
      <c r="B219" s="310"/>
      <c r="C219" s="310"/>
      <c r="D219" s="317"/>
      <c r="E219" s="317"/>
      <c r="F219" s="314"/>
      <c r="G219" s="319"/>
      <c r="H219" s="319"/>
      <c r="I219" s="273" t="s">
        <v>4513</v>
      </c>
      <c r="J219" s="304" t="s">
        <v>4383</v>
      </c>
      <c r="K219" s="164" t="s">
        <v>5830</v>
      </c>
      <c r="L219" s="304" t="s">
        <v>4541</v>
      </c>
      <c r="M219" s="164" t="s">
        <v>4736</v>
      </c>
      <c r="N219" s="18" t="s">
        <v>4539</v>
      </c>
      <c r="O219" s="164" t="s">
        <v>4444</v>
      </c>
      <c r="P219" s="164" t="s">
        <v>4444</v>
      </c>
      <c r="Q219" s="164" t="s">
        <v>4444</v>
      </c>
      <c r="R219" s="164" t="s">
        <v>5830</v>
      </c>
      <c r="S219" s="164" t="s">
        <v>4444</v>
      </c>
      <c r="T219" s="164" t="s">
        <v>5830</v>
      </c>
      <c r="U219" s="164" t="s">
        <v>6089</v>
      </c>
      <c r="V219" s="18">
        <v>12</v>
      </c>
      <c r="W219" s="232">
        <v>0</v>
      </c>
      <c r="X219" s="143">
        <v>0</v>
      </c>
      <c r="Y219" s="304" t="s">
        <v>4679</v>
      </c>
      <c r="Z219" s="21">
        <f>INDEX('[2]Cross-Section Database'!$C$2:$V$2928,MATCH(Y219,'[2]Cross-Section Database'!$B$2:$B$2928,0),3)</f>
        <v>200</v>
      </c>
      <c r="AA219" s="21">
        <f>INDEX('[2]Cross-Section Database'!$C$2:$V$2928,MATCH(Y219,'[2]Cross-Section Database'!$B$2:$B$2928,0),4)</f>
        <v>200</v>
      </c>
      <c r="AB219" s="21">
        <f>INDEX('[2]Cross-Section Database'!$C$2:$V$2928,MATCH(Y219,'[2]Cross-Section Database'!$B$2:$B$2928,0),6)</f>
        <v>8</v>
      </c>
      <c r="AC219" s="21">
        <f>INDEX('[2]Cross-Section Database'!$C$2:$V$2928,MATCH(Y219,'[2]Cross-Section Database'!$B$2:$B$2928,0),5)</f>
        <v>8</v>
      </c>
      <c r="AD219" s="164">
        <v>1505</v>
      </c>
      <c r="AE219" s="304" t="s">
        <v>6277</v>
      </c>
      <c r="AF219" s="21">
        <f>INDEX('[2]Cross-Section Database'!$C$2:$V$2928,MATCH(AE219,'[2]Cross-Section Database'!$B$2:$B$2928,0),3)</f>
        <v>363.4</v>
      </c>
      <c r="AG219" s="21">
        <f>INDEX('[2]Cross-Section Database'!$C$2:$V$2928,MATCH(AE219,'[2]Cross-Section Database'!$B$2:$B$2928,0),4)</f>
        <v>173.2</v>
      </c>
      <c r="AH219" s="21">
        <f>INDEX('[2]Cross-Section Database'!$C$2:$V$2928,MATCH(AE219,'[2]Cross-Section Database'!$B$2:$B$2928,0),6)</f>
        <v>15.7</v>
      </c>
      <c r="AI219" s="21">
        <f>INDEX('[2]Cross-Section Database'!$C$2:$V$2928,MATCH(AE219,'[2]Cross-Section Database'!$B$2:$B$2928,0),5)</f>
        <v>9.1</v>
      </c>
      <c r="AJ219" s="21">
        <v>2553</v>
      </c>
      <c r="AK219" s="21">
        <f>INDEX('[2]Cross-Section Database'!$C$2:$V$3928,MATCH(AE219,'[2]Cross-Section Database'!$B$2:$B$3928,0),11)</f>
        <v>194600000</v>
      </c>
      <c r="AL219" s="18">
        <f>INDEX('[2]Cross-Section Database'!$C$2:$V$3928,MATCH(AE219,'[2]Cross-Section Database'!$B$2:$B$3928,0),12)</f>
        <v>1211000</v>
      </c>
      <c r="AM219" s="21">
        <v>25</v>
      </c>
      <c r="AN219" s="21">
        <v>180</v>
      </c>
      <c r="AO219" s="21">
        <v>395</v>
      </c>
      <c r="AP219" s="21">
        <f t="shared" si="121"/>
        <v>15.800000000000011</v>
      </c>
      <c r="AQ219" s="21">
        <f t="shared" si="122"/>
        <v>15.800000000000011</v>
      </c>
      <c r="AR219" s="304" t="s">
        <v>5832</v>
      </c>
      <c r="AS219" s="164" t="s">
        <v>4739</v>
      </c>
      <c r="AT219" s="21">
        <f t="shared" si="123"/>
        <v>32</v>
      </c>
      <c r="AU219" s="21">
        <v>20</v>
      </c>
      <c r="AV219" s="164">
        <f t="shared" si="124"/>
        <v>245</v>
      </c>
      <c r="AW219" s="21">
        <v>75</v>
      </c>
      <c r="AX219" s="164">
        <v>120</v>
      </c>
      <c r="AY219" s="21">
        <v>100</v>
      </c>
      <c r="AZ219" s="21">
        <v>120</v>
      </c>
      <c r="BA219" s="21">
        <f t="shared" si="125"/>
        <v>100</v>
      </c>
      <c r="BB219" s="164" t="s">
        <v>4388</v>
      </c>
      <c r="BC219" s="164" t="s">
        <v>4497</v>
      </c>
      <c r="BD219" s="164" t="s">
        <v>6250</v>
      </c>
      <c r="BE219" s="164">
        <v>4</v>
      </c>
      <c r="BF219" s="18">
        <v>6</v>
      </c>
      <c r="BG219" s="203" t="s">
        <v>5830</v>
      </c>
      <c r="BH219" s="204" t="s">
        <v>5830</v>
      </c>
      <c r="BI219" s="204" t="s">
        <v>5830</v>
      </c>
      <c r="BJ219" s="204" t="s">
        <v>5830</v>
      </c>
      <c r="BK219" s="204" t="s">
        <v>5830</v>
      </c>
      <c r="BL219" s="204" t="s">
        <v>5830</v>
      </c>
      <c r="BM219" s="204" t="s">
        <v>5830</v>
      </c>
      <c r="BN219" s="204" t="s">
        <v>5830</v>
      </c>
      <c r="BO219" s="203" t="s">
        <v>5830</v>
      </c>
      <c r="BP219" s="204" t="s">
        <v>5830</v>
      </c>
      <c r="BQ219" s="204" t="s">
        <v>5830</v>
      </c>
      <c r="BR219" s="204" t="s">
        <v>5830</v>
      </c>
      <c r="BS219" s="204" t="s">
        <v>5830</v>
      </c>
      <c r="BT219" s="204" t="s">
        <v>5830</v>
      </c>
      <c r="BU219" s="219" t="s">
        <v>5830</v>
      </c>
      <c r="BV219" s="204" t="s">
        <v>5830</v>
      </c>
      <c r="BW219" s="204" t="s">
        <v>5830</v>
      </c>
      <c r="BX219" s="204" t="s">
        <v>5830</v>
      </c>
      <c r="BY219" s="204" t="s">
        <v>5830</v>
      </c>
      <c r="BZ219" s="204" t="s">
        <v>5830</v>
      </c>
      <c r="CA219" s="219" t="s">
        <v>5830</v>
      </c>
      <c r="CB219" s="304" t="s">
        <v>4389</v>
      </c>
      <c r="CC219" s="164">
        <v>275</v>
      </c>
      <c r="CD219" s="21">
        <v>346</v>
      </c>
      <c r="CE219" s="164">
        <v>430</v>
      </c>
      <c r="CF219" s="21">
        <v>489</v>
      </c>
      <c r="CG219" s="142">
        <v>206000</v>
      </c>
      <c r="CH219" s="304" t="s">
        <v>4479</v>
      </c>
      <c r="CI219" s="164">
        <v>275</v>
      </c>
      <c r="CJ219" s="47">
        <v>346</v>
      </c>
      <c r="CK219" s="60">
        <v>430</v>
      </c>
      <c r="CL219" s="47">
        <v>489</v>
      </c>
      <c r="CM219" s="142">
        <v>206000</v>
      </c>
      <c r="CN219" s="304" t="s">
        <v>4389</v>
      </c>
      <c r="CO219" s="60">
        <v>275</v>
      </c>
      <c r="CP219" s="32">
        <v>360</v>
      </c>
      <c r="CQ219" s="60">
        <v>410</v>
      </c>
      <c r="CR219" s="32">
        <v>530</v>
      </c>
      <c r="CS219" s="67">
        <v>200000</v>
      </c>
      <c r="CT219" s="208" t="s">
        <v>5830</v>
      </c>
      <c r="CU219" s="209" t="s">
        <v>5830</v>
      </c>
      <c r="CV219" s="209" t="s">
        <v>5830</v>
      </c>
      <c r="CW219" s="210" t="s">
        <v>5830</v>
      </c>
      <c r="CX219" s="208" t="s">
        <v>5830</v>
      </c>
      <c r="CY219" s="209" t="s">
        <v>5830</v>
      </c>
      <c r="CZ219" s="210" t="s">
        <v>5830</v>
      </c>
      <c r="DA219" s="284" t="s">
        <v>5830</v>
      </c>
      <c r="DB219" s="164">
        <v>8.8000000000000007</v>
      </c>
      <c r="DC219" s="164">
        <v>640</v>
      </c>
      <c r="DD219" s="32">
        <v>730</v>
      </c>
      <c r="DE219" s="164">
        <v>800</v>
      </c>
      <c r="DF219" s="32">
        <v>940</v>
      </c>
      <c r="DG219" s="67">
        <v>200000</v>
      </c>
      <c r="DH219" s="41" t="s">
        <v>4792</v>
      </c>
      <c r="DI219" s="304" t="s">
        <v>4464</v>
      </c>
      <c r="DJ219" s="295" t="s">
        <v>4598</v>
      </c>
    </row>
    <row r="220" spans="1:114">
      <c r="A220" s="18">
        <v>215</v>
      </c>
      <c r="B220" s="310"/>
      <c r="C220" s="310"/>
      <c r="D220" s="317"/>
      <c r="E220" s="317"/>
      <c r="F220" s="314"/>
      <c r="G220" s="319"/>
      <c r="H220" s="319"/>
      <c r="I220" s="273" t="s">
        <v>4433</v>
      </c>
      <c r="J220" s="304" t="s">
        <v>4383</v>
      </c>
      <c r="K220" s="164" t="s">
        <v>5830</v>
      </c>
      <c r="L220" s="304" t="s">
        <v>4541</v>
      </c>
      <c r="M220" s="164" t="s">
        <v>4736</v>
      </c>
      <c r="N220" s="18" t="s">
        <v>4539</v>
      </c>
      <c r="O220" s="164" t="s">
        <v>4444</v>
      </c>
      <c r="P220" s="164" t="s">
        <v>4502</v>
      </c>
      <c r="Q220" s="164" t="s">
        <v>4444</v>
      </c>
      <c r="R220" s="164" t="s">
        <v>5830</v>
      </c>
      <c r="S220" s="164" t="s">
        <v>4444</v>
      </c>
      <c r="T220" s="164" t="s">
        <v>5830</v>
      </c>
      <c r="U220" s="164" t="s">
        <v>6089</v>
      </c>
      <c r="V220" s="18">
        <v>6</v>
      </c>
      <c r="W220" s="232">
        <v>0</v>
      </c>
      <c r="X220" s="143">
        <v>0</v>
      </c>
      <c r="Y220" s="304" t="s">
        <v>4679</v>
      </c>
      <c r="Z220" s="21">
        <f>INDEX('[2]Cross-Section Database'!$C$2:$V$2928,MATCH(Y220,'[2]Cross-Section Database'!$B$2:$B$2928,0),3)</f>
        <v>200</v>
      </c>
      <c r="AA220" s="21">
        <f>INDEX('[2]Cross-Section Database'!$C$2:$V$2928,MATCH(Y220,'[2]Cross-Section Database'!$B$2:$B$2928,0),4)</f>
        <v>200</v>
      </c>
      <c r="AB220" s="21">
        <f>INDEX('[2]Cross-Section Database'!$C$2:$V$2928,MATCH(Y220,'[2]Cross-Section Database'!$B$2:$B$2928,0),6)</f>
        <v>8</v>
      </c>
      <c r="AC220" s="21">
        <f>INDEX('[2]Cross-Section Database'!$C$2:$V$2928,MATCH(Y220,'[2]Cross-Section Database'!$B$2:$B$2928,0),5)</f>
        <v>8</v>
      </c>
      <c r="AD220" s="164">
        <v>1700</v>
      </c>
      <c r="AE220" s="304" t="s">
        <v>4234</v>
      </c>
      <c r="AF220" s="21">
        <f>INDEX('[2]Cross-Section Database'!$C$2:$V$2928,MATCH(AE220,'[2]Cross-Section Database'!$B$2:$B$2928,0),3)</f>
        <v>449.8</v>
      </c>
      <c r="AG220" s="21">
        <f>INDEX('[2]Cross-Section Database'!$C$2:$V$2928,MATCH(AE220,'[2]Cross-Section Database'!$B$2:$B$2928,0),4)</f>
        <v>152.4</v>
      </c>
      <c r="AH220" s="21">
        <f>INDEX('[2]Cross-Section Database'!$C$2:$V$2928,MATCH(AE220,'[2]Cross-Section Database'!$B$2:$B$2928,0),6)</f>
        <v>10.9</v>
      </c>
      <c r="AI220" s="21">
        <f>INDEX('[2]Cross-Section Database'!$C$2:$V$2928,MATCH(AE220,'[2]Cross-Section Database'!$B$2:$B$2928,0),5)</f>
        <v>7.6</v>
      </c>
      <c r="AJ220" s="21">
        <v>1320</v>
      </c>
      <c r="AK220" s="21">
        <f>INDEX('[2]Cross-Section Database'!$C$2:$V$3928,MATCH(AE220,'[2]Cross-Section Database'!$B$2:$B$3928,0),11)</f>
        <v>213700000</v>
      </c>
      <c r="AL220" s="18">
        <f>INDEX('[2]Cross-Section Database'!$C$2:$V$3928,MATCH(AE220,'[2]Cross-Section Database'!$B$2:$B$3928,0),12)</f>
        <v>1096000</v>
      </c>
      <c r="AM220" s="21">
        <v>10</v>
      </c>
      <c r="AN220" s="21">
        <v>160</v>
      </c>
      <c r="AO220" s="21">
        <v>450</v>
      </c>
      <c r="AP220" s="21">
        <v>0</v>
      </c>
      <c r="AQ220" s="21">
        <f t="shared" si="122"/>
        <v>9.9999999999994316E-2</v>
      </c>
      <c r="AR220" s="304" t="s">
        <v>5845</v>
      </c>
      <c r="AS220" s="164" t="s">
        <v>4739</v>
      </c>
      <c r="AT220" s="21">
        <f t="shared" si="123"/>
        <v>32</v>
      </c>
      <c r="AU220" s="21">
        <v>20</v>
      </c>
      <c r="AV220" s="164">
        <f t="shared" si="124"/>
        <v>245</v>
      </c>
      <c r="AW220" s="21">
        <v>60</v>
      </c>
      <c r="AX220" s="164">
        <v>90</v>
      </c>
      <c r="AY220" s="21">
        <v>100</v>
      </c>
      <c r="AZ220" s="21">
        <v>100</v>
      </c>
      <c r="BA220" s="21">
        <f t="shared" si="125"/>
        <v>200</v>
      </c>
      <c r="BB220" s="164" t="s">
        <v>4444</v>
      </c>
      <c r="BC220" s="164" t="s">
        <v>4497</v>
      </c>
      <c r="BD220" s="164" t="s">
        <v>4497</v>
      </c>
      <c r="BE220" s="164">
        <v>4</v>
      </c>
      <c r="BF220" s="18">
        <v>8</v>
      </c>
      <c r="BG220" s="203" t="s">
        <v>5830</v>
      </c>
      <c r="BH220" s="204" t="s">
        <v>5830</v>
      </c>
      <c r="BI220" s="204" t="s">
        <v>5830</v>
      </c>
      <c r="BJ220" s="204" t="s">
        <v>5830</v>
      </c>
      <c r="BK220" s="204" t="s">
        <v>5830</v>
      </c>
      <c r="BL220" s="204" t="s">
        <v>5830</v>
      </c>
      <c r="BM220" s="204" t="s">
        <v>5830</v>
      </c>
      <c r="BN220" s="204" t="s">
        <v>5830</v>
      </c>
      <c r="BO220" s="203" t="s">
        <v>5830</v>
      </c>
      <c r="BP220" s="204" t="s">
        <v>5830</v>
      </c>
      <c r="BQ220" s="204" t="s">
        <v>5830</v>
      </c>
      <c r="BR220" s="204" t="s">
        <v>5830</v>
      </c>
      <c r="BS220" s="204" t="s">
        <v>5830</v>
      </c>
      <c r="BT220" s="204" t="s">
        <v>5830</v>
      </c>
      <c r="BU220" s="219" t="s">
        <v>5830</v>
      </c>
      <c r="BV220" s="204" t="s">
        <v>5830</v>
      </c>
      <c r="BW220" s="204" t="s">
        <v>5830</v>
      </c>
      <c r="BX220" s="204" t="s">
        <v>5830</v>
      </c>
      <c r="BY220" s="204" t="s">
        <v>5830</v>
      </c>
      <c r="BZ220" s="204" t="s">
        <v>5830</v>
      </c>
      <c r="CA220" s="219" t="s">
        <v>5830</v>
      </c>
      <c r="CB220" s="304" t="s">
        <v>4389</v>
      </c>
      <c r="CC220" s="164">
        <v>275</v>
      </c>
      <c r="CD220" s="21">
        <v>318</v>
      </c>
      <c r="CE220" s="164">
        <v>410</v>
      </c>
      <c r="CF220" s="21">
        <v>466</v>
      </c>
      <c r="CG220" s="142">
        <v>201000</v>
      </c>
      <c r="CH220" s="304" t="s">
        <v>4479</v>
      </c>
      <c r="CI220" s="164">
        <v>275</v>
      </c>
      <c r="CJ220" s="47">
        <v>318</v>
      </c>
      <c r="CK220" s="60">
        <v>430</v>
      </c>
      <c r="CL220" s="47">
        <v>466</v>
      </c>
      <c r="CM220" s="142">
        <v>201000</v>
      </c>
      <c r="CN220" s="304" t="s">
        <v>4389</v>
      </c>
      <c r="CO220" s="60">
        <v>275</v>
      </c>
      <c r="CP220" s="32">
        <v>360</v>
      </c>
      <c r="CQ220" s="60">
        <v>410</v>
      </c>
      <c r="CR220" s="32">
        <v>530</v>
      </c>
      <c r="CS220" s="67">
        <v>200000</v>
      </c>
      <c r="CT220" s="99" t="s">
        <v>5692</v>
      </c>
      <c r="CU220" s="98">
        <v>43.4</v>
      </c>
      <c r="CV220" s="98">
        <v>3.6</v>
      </c>
      <c r="CW220" s="67">
        <v>35000</v>
      </c>
      <c r="CX220" s="208" t="s">
        <v>5830</v>
      </c>
      <c r="CY220" s="209" t="s">
        <v>5830</v>
      </c>
      <c r="CZ220" s="210" t="s">
        <v>5830</v>
      </c>
      <c r="DA220" s="284" t="s">
        <v>5830</v>
      </c>
      <c r="DB220" s="164">
        <v>8.8000000000000007</v>
      </c>
      <c r="DC220" s="164">
        <v>640</v>
      </c>
      <c r="DD220" s="32">
        <v>730</v>
      </c>
      <c r="DE220" s="164">
        <v>800</v>
      </c>
      <c r="DF220" s="32">
        <v>940</v>
      </c>
      <c r="DG220" s="67">
        <v>200000</v>
      </c>
      <c r="DH220" s="29" t="s">
        <v>5870</v>
      </c>
      <c r="DI220" s="304" t="s">
        <v>4464</v>
      </c>
      <c r="DJ220" s="295" t="s">
        <v>4598</v>
      </c>
    </row>
    <row r="221" spans="1:114">
      <c r="A221" s="18">
        <v>216</v>
      </c>
      <c r="B221" s="310"/>
      <c r="C221" s="310"/>
      <c r="D221" s="317"/>
      <c r="E221" s="317"/>
      <c r="F221" s="314"/>
      <c r="G221" s="319"/>
      <c r="H221" s="319"/>
      <c r="I221" s="273" t="s">
        <v>4434</v>
      </c>
      <c r="J221" s="304" t="s">
        <v>4383</v>
      </c>
      <c r="K221" s="164" t="s">
        <v>5830</v>
      </c>
      <c r="L221" s="304" t="s">
        <v>4541</v>
      </c>
      <c r="M221" s="164" t="s">
        <v>4736</v>
      </c>
      <c r="N221" s="18" t="s">
        <v>4539</v>
      </c>
      <c r="O221" s="164" t="s">
        <v>4444</v>
      </c>
      <c r="P221" s="164" t="s">
        <v>4502</v>
      </c>
      <c r="Q221" s="164" t="s">
        <v>4444</v>
      </c>
      <c r="R221" s="164" t="s">
        <v>5830</v>
      </c>
      <c r="S221" s="164" t="s">
        <v>4444</v>
      </c>
      <c r="T221" s="164" t="s">
        <v>5830</v>
      </c>
      <c r="U221" s="164" t="s">
        <v>6089</v>
      </c>
      <c r="V221" s="18">
        <v>6</v>
      </c>
      <c r="W221" s="231">
        <v>0</v>
      </c>
      <c r="X221" s="18">
        <v>0</v>
      </c>
      <c r="Y221" s="304" t="s">
        <v>4679</v>
      </c>
      <c r="Z221" s="21">
        <f>INDEX('[2]Cross-Section Database'!$C$2:$V$2928,MATCH(Y221,'[2]Cross-Section Database'!$B$2:$B$2928,0),3)</f>
        <v>200</v>
      </c>
      <c r="AA221" s="21">
        <f>INDEX('[2]Cross-Section Database'!$C$2:$V$2928,MATCH(Y221,'[2]Cross-Section Database'!$B$2:$B$2928,0),4)</f>
        <v>200</v>
      </c>
      <c r="AB221" s="46">
        <f>INDEX('[2]Cross-Section Database'!$C$2:$V$2928,MATCH(Y221,'[2]Cross-Section Database'!$B$2:$B$2928,0),6)</f>
        <v>8</v>
      </c>
      <c r="AC221" s="46">
        <f>INDEX('[2]Cross-Section Database'!$C$2:$V$2928,MATCH(Y221,'[2]Cross-Section Database'!$B$2:$B$2928,0),5)</f>
        <v>8</v>
      </c>
      <c r="AD221" s="21">
        <v>1700</v>
      </c>
      <c r="AE221" s="304" t="s">
        <v>4222</v>
      </c>
      <c r="AF221" s="21">
        <f>INDEX('[2]Cross-Section Database'!$C$2:$V$2928,MATCH(AE221,'[2]Cross-Section Database'!$B$2:$B$2928,0),3)</f>
        <v>351.4</v>
      </c>
      <c r="AG221" s="21">
        <f>INDEX('[2]Cross-Section Database'!$C$2:$V$2928,MATCH(AE221,'[2]Cross-Section Database'!$B$2:$B$2928,0),4)</f>
        <v>171.1</v>
      </c>
      <c r="AH221" s="21">
        <f>INDEX('[2]Cross-Section Database'!$C$2:$V$2928,MATCH(AE221,'[2]Cross-Section Database'!$B$2:$B$2928,0),6)</f>
        <v>9.6999999999999993</v>
      </c>
      <c r="AI221" s="21">
        <f>INDEX('[2]Cross-Section Database'!$C$2:$V$2928,MATCH(AE221,'[2]Cross-Section Database'!$B$2:$B$2928,0),5)</f>
        <v>7</v>
      </c>
      <c r="AJ221" s="21">
        <v>1006</v>
      </c>
      <c r="AK221" s="21">
        <f>INDEX('[2]Cross-Section Database'!$C$2:$V$3928,MATCH(AE221,'[2]Cross-Section Database'!$B$2:$B$3928,0),11)</f>
        <v>120700000</v>
      </c>
      <c r="AL221" s="24">
        <f>INDEX('[2]Cross-Section Database'!$C$2:$V$3928,MATCH(AE221,'[2]Cross-Section Database'!$B$2:$B$3928,0),12)</f>
        <v>774600</v>
      </c>
      <c r="AM221" s="21">
        <v>10</v>
      </c>
      <c r="AN221" s="21">
        <v>160</v>
      </c>
      <c r="AO221" s="21">
        <v>350</v>
      </c>
      <c r="AP221" s="21">
        <v>0</v>
      </c>
      <c r="AQ221" s="21">
        <v>0</v>
      </c>
      <c r="AR221" s="304" t="s">
        <v>5845</v>
      </c>
      <c r="AS221" s="164" t="s">
        <v>4739</v>
      </c>
      <c r="AT221" s="164">
        <f t="shared" si="123"/>
        <v>32</v>
      </c>
      <c r="AU221" s="164">
        <v>20</v>
      </c>
      <c r="AV221" s="164">
        <f t="shared" si="124"/>
        <v>245</v>
      </c>
      <c r="AW221" s="21">
        <v>60</v>
      </c>
      <c r="AX221" s="21">
        <v>90</v>
      </c>
      <c r="AY221" s="21">
        <v>100</v>
      </c>
      <c r="AZ221" s="21">
        <v>100</v>
      </c>
      <c r="BA221" s="21">
        <f t="shared" si="125"/>
        <v>100</v>
      </c>
      <c r="BB221" s="164" t="s">
        <v>4444</v>
      </c>
      <c r="BC221" s="164" t="s">
        <v>4497</v>
      </c>
      <c r="BD221" s="164" t="s">
        <v>6250</v>
      </c>
      <c r="BE221" s="164">
        <v>4</v>
      </c>
      <c r="BF221" s="18">
        <v>6</v>
      </c>
      <c r="BG221" s="203" t="s">
        <v>5830</v>
      </c>
      <c r="BH221" s="204" t="s">
        <v>5830</v>
      </c>
      <c r="BI221" s="204" t="s">
        <v>5830</v>
      </c>
      <c r="BJ221" s="204" t="s">
        <v>5830</v>
      </c>
      <c r="BK221" s="204" t="s">
        <v>5830</v>
      </c>
      <c r="BL221" s="204" t="s">
        <v>5830</v>
      </c>
      <c r="BM221" s="204" t="s">
        <v>5830</v>
      </c>
      <c r="BN221" s="204" t="s">
        <v>5830</v>
      </c>
      <c r="BO221" s="203" t="s">
        <v>5830</v>
      </c>
      <c r="BP221" s="204" t="s">
        <v>5830</v>
      </c>
      <c r="BQ221" s="204" t="s">
        <v>5830</v>
      </c>
      <c r="BR221" s="204" t="s">
        <v>5830</v>
      </c>
      <c r="BS221" s="204" t="s">
        <v>5830</v>
      </c>
      <c r="BT221" s="204" t="s">
        <v>5830</v>
      </c>
      <c r="BU221" s="219" t="s">
        <v>5830</v>
      </c>
      <c r="BV221" s="204" t="s">
        <v>5830</v>
      </c>
      <c r="BW221" s="204" t="s">
        <v>5830</v>
      </c>
      <c r="BX221" s="204" t="s">
        <v>5830</v>
      </c>
      <c r="BY221" s="204" t="s">
        <v>5830</v>
      </c>
      <c r="BZ221" s="204" t="s">
        <v>5830</v>
      </c>
      <c r="CA221" s="219" t="s">
        <v>5830</v>
      </c>
      <c r="CB221" s="304" t="s">
        <v>4389</v>
      </c>
      <c r="CC221" s="164">
        <v>275</v>
      </c>
      <c r="CD221" s="21">
        <v>318</v>
      </c>
      <c r="CE221" s="164">
        <v>410</v>
      </c>
      <c r="CF221" s="21">
        <v>466</v>
      </c>
      <c r="CG221" s="142">
        <v>201000</v>
      </c>
      <c r="CH221" s="304" t="s">
        <v>4479</v>
      </c>
      <c r="CI221" s="164">
        <v>275</v>
      </c>
      <c r="CJ221" s="47">
        <v>318</v>
      </c>
      <c r="CK221" s="60">
        <v>430</v>
      </c>
      <c r="CL221" s="47">
        <v>466</v>
      </c>
      <c r="CM221" s="142">
        <v>201000</v>
      </c>
      <c r="CN221" s="304" t="s">
        <v>4389</v>
      </c>
      <c r="CO221" s="60">
        <v>275</v>
      </c>
      <c r="CP221" s="32">
        <v>360</v>
      </c>
      <c r="CQ221" s="60">
        <v>410</v>
      </c>
      <c r="CR221" s="32">
        <v>530</v>
      </c>
      <c r="CS221" s="67">
        <v>200000</v>
      </c>
      <c r="CT221" s="99" t="s">
        <v>5692</v>
      </c>
      <c r="CU221" s="98">
        <v>43.4</v>
      </c>
      <c r="CV221" s="98">
        <v>3.6</v>
      </c>
      <c r="CW221" s="67">
        <v>35000</v>
      </c>
      <c r="CX221" s="208" t="s">
        <v>5830</v>
      </c>
      <c r="CY221" s="209" t="s">
        <v>5830</v>
      </c>
      <c r="CZ221" s="210" t="s">
        <v>5830</v>
      </c>
      <c r="DA221" s="284" t="s">
        <v>5830</v>
      </c>
      <c r="DB221" s="164">
        <v>8.8000000000000007</v>
      </c>
      <c r="DC221" s="164">
        <v>640</v>
      </c>
      <c r="DD221" s="32">
        <v>730</v>
      </c>
      <c r="DE221" s="164">
        <v>800</v>
      </c>
      <c r="DF221" s="32">
        <v>940</v>
      </c>
      <c r="DG221" s="67">
        <v>200000</v>
      </c>
      <c r="DH221" s="29" t="s">
        <v>5870</v>
      </c>
      <c r="DI221" s="304" t="s">
        <v>4464</v>
      </c>
      <c r="DJ221" s="295" t="s">
        <v>4598</v>
      </c>
    </row>
    <row r="222" spans="1:114">
      <c r="A222" s="18">
        <v>217</v>
      </c>
      <c r="B222" s="310"/>
      <c r="C222" s="310"/>
      <c r="D222" s="317"/>
      <c r="E222" s="317"/>
      <c r="F222" s="314"/>
      <c r="G222" s="319"/>
      <c r="H222" s="319"/>
      <c r="I222" s="273" t="s">
        <v>4435</v>
      </c>
      <c r="J222" s="304" t="s">
        <v>4383</v>
      </c>
      <c r="K222" s="164" t="s">
        <v>5830</v>
      </c>
      <c r="L222" s="304" t="s">
        <v>4541</v>
      </c>
      <c r="M222" s="164" t="s">
        <v>4736</v>
      </c>
      <c r="N222" s="18" t="s">
        <v>4539</v>
      </c>
      <c r="O222" s="164" t="s">
        <v>4444</v>
      </c>
      <c r="P222" s="164" t="s">
        <v>4502</v>
      </c>
      <c r="Q222" s="164" t="s">
        <v>4444</v>
      </c>
      <c r="R222" s="164" t="s">
        <v>5830</v>
      </c>
      <c r="S222" s="164" t="s">
        <v>4444</v>
      </c>
      <c r="T222" s="164" t="s">
        <v>5830</v>
      </c>
      <c r="U222" s="164" t="s">
        <v>6089</v>
      </c>
      <c r="V222" s="18">
        <v>6</v>
      </c>
      <c r="W222" s="231">
        <v>0</v>
      </c>
      <c r="X222" s="18">
        <v>0</v>
      </c>
      <c r="Y222" s="304" t="s">
        <v>4762</v>
      </c>
      <c r="Z222" s="21">
        <f>INDEX('[2]Cross-Section Database'!$C$2:$V$2928,MATCH(Y222,'[2]Cross-Section Database'!$B$2:$B$2928,0),3)</f>
        <v>200</v>
      </c>
      <c r="AA222" s="21">
        <f>INDEX('[2]Cross-Section Database'!$C$2:$V$2928,MATCH(Y222,'[2]Cross-Section Database'!$B$2:$B$2928,0),4)</f>
        <v>200</v>
      </c>
      <c r="AB222" s="21">
        <f>INDEX('[2]Cross-Section Database'!$C$2:$V$2928,MATCH(Y222,'[2]Cross-Section Database'!$B$2:$B$2928,0),6)</f>
        <v>6.3</v>
      </c>
      <c r="AC222" s="21">
        <f>INDEX('[2]Cross-Section Database'!$C$2:$V$2928,MATCH(Y222,'[2]Cross-Section Database'!$B$2:$B$2928,0),5)</f>
        <v>6.3</v>
      </c>
      <c r="AD222" s="164">
        <v>1700</v>
      </c>
      <c r="AE222" s="304" t="s">
        <v>4222</v>
      </c>
      <c r="AF222" s="21">
        <f>INDEX('[2]Cross-Section Database'!$C$2:$V$2928,MATCH(AE222,'[2]Cross-Section Database'!$B$2:$B$2928,0),3)</f>
        <v>351.4</v>
      </c>
      <c r="AG222" s="21">
        <f>INDEX('[2]Cross-Section Database'!$C$2:$V$2928,MATCH(AE222,'[2]Cross-Section Database'!$B$2:$B$2928,0),4)</f>
        <v>171.1</v>
      </c>
      <c r="AH222" s="21">
        <f>INDEX('[2]Cross-Section Database'!$C$2:$V$2928,MATCH(AE222,'[2]Cross-Section Database'!$B$2:$B$2928,0),6)</f>
        <v>9.6999999999999993</v>
      </c>
      <c r="AI222" s="21">
        <f>INDEX('[2]Cross-Section Database'!$C$2:$V$2928,MATCH(AE222,'[2]Cross-Section Database'!$B$2:$B$2928,0),5)</f>
        <v>7</v>
      </c>
      <c r="AJ222" s="21">
        <v>1005</v>
      </c>
      <c r="AK222" s="21">
        <f>INDEX('[2]Cross-Section Database'!$C$2:$V$3928,MATCH(AE222,'[2]Cross-Section Database'!$B$2:$B$3928,0),11)</f>
        <v>120700000</v>
      </c>
      <c r="AL222" s="24">
        <f>INDEX('[2]Cross-Section Database'!$C$2:$V$3928,MATCH(AE222,'[2]Cross-Section Database'!$B$2:$B$3928,0),12)</f>
        <v>774600</v>
      </c>
      <c r="AM222" s="21">
        <v>10</v>
      </c>
      <c r="AN222" s="21">
        <v>160</v>
      </c>
      <c r="AO222" s="21">
        <v>350</v>
      </c>
      <c r="AP222" s="21">
        <v>0</v>
      </c>
      <c r="AQ222" s="21">
        <v>0</v>
      </c>
      <c r="AR222" s="304" t="s">
        <v>5845</v>
      </c>
      <c r="AS222" s="164" t="s">
        <v>4739</v>
      </c>
      <c r="AT222" s="164">
        <f t="shared" si="123"/>
        <v>32</v>
      </c>
      <c r="AU222" s="164">
        <v>20</v>
      </c>
      <c r="AV222" s="164">
        <f t="shared" si="124"/>
        <v>245</v>
      </c>
      <c r="AW222" s="21">
        <v>60</v>
      </c>
      <c r="AX222" s="21">
        <v>90</v>
      </c>
      <c r="AY222" s="21">
        <v>100</v>
      </c>
      <c r="AZ222" s="21">
        <v>100</v>
      </c>
      <c r="BA222" s="21">
        <f t="shared" si="125"/>
        <v>100</v>
      </c>
      <c r="BB222" s="164" t="s">
        <v>4444</v>
      </c>
      <c r="BC222" s="164" t="s">
        <v>4497</v>
      </c>
      <c r="BD222" s="164" t="s">
        <v>6250</v>
      </c>
      <c r="BE222" s="164">
        <v>4</v>
      </c>
      <c r="BF222" s="18">
        <v>6</v>
      </c>
      <c r="BG222" s="203" t="s">
        <v>5830</v>
      </c>
      <c r="BH222" s="204" t="s">
        <v>5830</v>
      </c>
      <c r="BI222" s="204" t="s">
        <v>5830</v>
      </c>
      <c r="BJ222" s="204" t="s">
        <v>5830</v>
      </c>
      <c r="BK222" s="204" t="s">
        <v>5830</v>
      </c>
      <c r="BL222" s="204" t="s">
        <v>5830</v>
      </c>
      <c r="BM222" s="204" t="s">
        <v>5830</v>
      </c>
      <c r="BN222" s="204" t="s">
        <v>5830</v>
      </c>
      <c r="BO222" s="203" t="s">
        <v>5830</v>
      </c>
      <c r="BP222" s="204" t="s">
        <v>5830</v>
      </c>
      <c r="BQ222" s="204" t="s">
        <v>5830</v>
      </c>
      <c r="BR222" s="204" t="s">
        <v>5830</v>
      </c>
      <c r="BS222" s="204" t="s">
        <v>5830</v>
      </c>
      <c r="BT222" s="204" t="s">
        <v>5830</v>
      </c>
      <c r="BU222" s="219" t="s">
        <v>5830</v>
      </c>
      <c r="BV222" s="204" t="s">
        <v>5830</v>
      </c>
      <c r="BW222" s="204" t="s">
        <v>5830</v>
      </c>
      <c r="BX222" s="204" t="s">
        <v>5830</v>
      </c>
      <c r="BY222" s="204" t="s">
        <v>5830</v>
      </c>
      <c r="BZ222" s="204" t="s">
        <v>5830</v>
      </c>
      <c r="CA222" s="219" t="s">
        <v>5830</v>
      </c>
      <c r="CB222" s="304" t="s">
        <v>4389</v>
      </c>
      <c r="CC222" s="164">
        <v>275</v>
      </c>
      <c r="CD222" s="21">
        <v>336</v>
      </c>
      <c r="CE222" s="164">
        <v>410</v>
      </c>
      <c r="CF222" s="21">
        <v>479</v>
      </c>
      <c r="CG222" s="142">
        <v>205000</v>
      </c>
      <c r="CH222" s="304" t="s">
        <v>4479</v>
      </c>
      <c r="CI222" s="164">
        <v>275</v>
      </c>
      <c r="CJ222" s="47">
        <v>336</v>
      </c>
      <c r="CK222" s="60">
        <v>430</v>
      </c>
      <c r="CL222" s="47">
        <v>479</v>
      </c>
      <c r="CM222" s="142">
        <v>205000</v>
      </c>
      <c r="CN222" s="304" t="s">
        <v>4389</v>
      </c>
      <c r="CO222" s="60">
        <v>275</v>
      </c>
      <c r="CP222" s="32">
        <v>360</v>
      </c>
      <c r="CQ222" s="60">
        <v>410</v>
      </c>
      <c r="CR222" s="32">
        <v>530</v>
      </c>
      <c r="CS222" s="67">
        <v>200000</v>
      </c>
      <c r="CT222" s="99" t="s">
        <v>5692</v>
      </c>
      <c r="CU222" s="98">
        <v>43.4</v>
      </c>
      <c r="CV222" s="98">
        <v>3.6</v>
      </c>
      <c r="CW222" s="67">
        <v>35000</v>
      </c>
      <c r="CX222" s="208" t="s">
        <v>5830</v>
      </c>
      <c r="CY222" s="209" t="s">
        <v>5830</v>
      </c>
      <c r="CZ222" s="210" t="s">
        <v>5830</v>
      </c>
      <c r="DA222" s="284" t="s">
        <v>5830</v>
      </c>
      <c r="DB222" s="164">
        <v>8.8000000000000007</v>
      </c>
      <c r="DC222" s="164">
        <v>640</v>
      </c>
      <c r="DD222" s="32">
        <v>730</v>
      </c>
      <c r="DE222" s="164">
        <v>800</v>
      </c>
      <c r="DF222" s="32">
        <v>940</v>
      </c>
      <c r="DG222" s="67">
        <v>200000</v>
      </c>
      <c r="DH222" s="29" t="s">
        <v>4798</v>
      </c>
      <c r="DI222" s="304" t="s">
        <v>4464</v>
      </c>
      <c r="DJ222" s="295" t="s">
        <v>4598</v>
      </c>
    </row>
    <row r="223" spans="1:114" ht="16.2" thickBot="1">
      <c r="A223" s="18">
        <v>218</v>
      </c>
      <c r="B223" s="342"/>
      <c r="C223" s="342"/>
      <c r="D223" s="318"/>
      <c r="E223" s="318"/>
      <c r="F223" s="315"/>
      <c r="G223" s="312"/>
      <c r="H223" s="312"/>
      <c r="I223" s="273" t="s">
        <v>4436</v>
      </c>
      <c r="J223" s="304" t="s">
        <v>4383</v>
      </c>
      <c r="K223" s="164" t="s">
        <v>5830</v>
      </c>
      <c r="L223" s="304" t="s">
        <v>4541</v>
      </c>
      <c r="M223" s="164" t="s">
        <v>4736</v>
      </c>
      <c r="N223" s="18" t="s">
        <v>4539</v>
      </c>
      <c r="O223" s="164" t="s">
        <v>4444</v>
      </c>
      <c r="P223" s="164" t="s">
        <v>4502</v>
      </c>
      <c r="Q223" s="164" t="s">
        <v>4444</v>
      </c>
      <c r="R223" s="164" t="s">
        <v>5830</v>
      </c>
      <c r="S223" s="164" t="s">
        <v>4444</v>
      </c>
      <c r="T223" s="164" t="s">
        <v>5830</v>
      </c>
      <c r="U223" s="164" t="s">
        <v>6089</v>
      </c>
      <c r="V223" s="18">
        <v>6</v>
      </c>
      <c r="W223" s="236">
        <v>0</v>
      </c>
      <c r="X223" s="14">
        <v>0</v>
      </c>
      <c r="Y223" s="304" t="s">
        <v>4679</v>
      </c>
      <c r="Z223" s="21">
        <f>INDEX('[2]Cross-Section Database'!$C$2:$V$2928,MATCH(Y223,'[2]Cross-Section Database'!$B$2:$B$2928,0),3)</f>
        <v>200</v>
      </c>
      <c r="AA223" s="21">
        <f>INDEX('[2]Cross-Section Database'!$C$2:$V$2928,MATCH(Y223,'[2]Cross-Section Database'!$B$2:$B$2928,0),4)</f>
        <v>200</v>
      </c>
      <c r="AB223" s="46">
        <f>INDEX('[2]Cross-Section Database'!$C$2:$V$2928,MATCH(Y223,'[2]Cross-Section Database'!$B$2:$B$2928,0),6)</f>
        <v>8</v>
      </c>
      <c r="AC223" s="46">
        <f>INDEX('[2]Cross-Section Database'!$C$2:$V$2928,MATCH(Y223,'[2]Cross-Section Database'!$B$2:$B$2928,0),5)</f>
        <v>8</v>
      </c>
      <c r="AD223" s="21">
        <v>1700</v>
      </c>
      <c r="AE223" s="304" t="s">
        <v>4208</v>
      </c>
      <c r="AF223" s="21">
        <f>INDEX('[2]Cross-Section Database'!$C$2:$V$2928,MATCH(AE223,'[2]Cross-Section Database'!$B$2:$B$2928,0),3)</f>
        <v>251.4</v>
      </c>
      <c r="AG223" s="21">
        <f>INDEX('[2]Cross-Section Database'!$C$2:$V$2928,MATCH(AE223,'[2]Cross-Section Database'!$B$2:$B$2928,0),4)</f>
        <v>146.1</v>
      </c>
      <c r="AH223" s="21">
        <f>INDEX('[2]Cross-Section Database'!$C$2:$V$2928,MATCH(AE223,'[2]Cross-Section Database'!$B$2:$B$2928,0),6)</f>
        <v>8.6</v>
      </c>
      <c r="AI223" s="21">
        <f>INDEX('[2]Cross-Section Database'!$C$2:$V$2928,MATCH(AE223,'[2]Cross-Section Database'!$B$2:$B$2928,0),5)</f>
        <v>6</v>
      </c>
      <c r="AJ223" s="21">
        <v>1008</v>
      </c>
      <c r="AK223" s="21">
        <f>INDEX('[2]Cross-Section Database'!$C$2:$V$3928,MATCH(AE223,'[2]Cross-Section Database'!$B$2:$B$3928,0),11)</f>
        <v>44130000</v>
      </c>
      <c r="AL223" s="24">
        <f>INDEX('[2]Cross-Section Database'!$C$2:$V$3928,MATCH(AE223,'[2]Cross-Section Database'!$B$2:$B$3928,0),12)</f>
        <v>393100</v>
      </c>
      <c r="AM223" s="21">
        <v>10</v>
      </c>
      <c r="AN223" s="21">
        <v>160</v>
      </c>
      <c r="AO223" s="21">
        <v>250</v>
      </c>
      <c r="AP223" s="21">
        <v>0</v>
      </c>
      <c r="AQ223" s="21">
        <v>0</v>
      </c>
      <c r="AR223" s="144" t="s">
        <v>5845</v>
      </c>
      <c r="AS223" s="165" t="s">
        <v>4739</v>
      </c>
      <c r="AT223" s="165">
        <f t="shared" si="123"/>
        <v>32</v>
      </c>
      <c r="AU223" s="165">
        <v>20</v>
      </c>
      <c r="AV223" s="165">
        <f t="shared" si="124"/>
        <v>245</v>
      </c>
      <c r="AW223" s="23">
        <v>60</v>
      </c>
      <c r="AX223" s="23">
        <v>90</v>
      </c>
      <c r="AY223" s="23">
        <v>0</v>
      </c>
      <c r="AZ223" s="23">
        <v>100</v>
      </c>
      <c r="BA223" s="23">
        <f t="shared" si="125"/>
        <v>100</v>
      </c>
      <c r="BB223" s="165" t="s">
        <v>4502</v>
      </c>
      <c r="BC223" s="165" t="s">
        <v>6250</v>
      </c>
      <c r="BD223" s="165" t="s">
        <v>6250</v>
      </c>
      <c r="BE223" s="165">
        <v>2</v>
      </c>
      <c r="BF223" s="14">
        <v>4</v>
      </c>
      <c r="BG223" s="198" t="s">
        <v>5830</v>
      </c>
      <c r="BH223" s="199" t="s">
        <v>5830</v>
      </c>
      <c r="BI223" s="199" t="s">
        <v>5830</v>
      </c>
      <c r="BJ223" s="199" t="s">
        <v>5830</v>
      </c>
      <c r="BK223" s="199" t="s">
        <v>5830</v>
      </c>
      <c r="BL223" s="199" t="s">
        <v>5830</v>
      </c>
      <c r="BM223" s="199" t="s">
        <v>5830</v>
      </c>
      <c r="BN223" s="199" t="s">
        <v>5830</v>
      </c>
      <c r="BO223" s="198" t="s">
        <v>5830</v>
      </c>
      <c r="BP223" s="199" t="s">
        <v>5830</v>
      </c>
      <c r="BQ223" s="199" t="s">
        <v>5830</v>
      </c>
      <c r="BR223" s="199" t="s">
        <v>5830</v>
      </c>
      <c r="BS223" s="199" t="s">
        <v>5830</v>
      </c>
      <c r="BT223" s="199" t="s">
        <v>5830</v>
      </c>
      <c r="BU223" s="221" t="s">
        <v>5830</v>
      </c>
      <c r="BV223" s="199" t="s">
        <v>5830</v>
      </c>
      <c r="BW223" s="199" t="s">
        <v>5830</v>
      </c>
      <c r="BX223" s="199" t="s">
        <v>5830</v>
      </c>
      <c r="BY223" s="199" t="s">
        <v>5830</v>
      </c>
      <c r="BZ223" s="199" t="s">
        <v>5830</v>
      </c>
      <c r="CA223" s="221" t="s">
        <v>5830</v>
      </c>
      <c r="CB223" s="144" t="s">
        <v>4389</v>
      </c>
      <c r="CC223" s="165">
        <v>275</v>
      </c>
      <c r="CD223" s="23">
        <v>318</v>
      </c>
      <c r="CE223" s="165">
        <v>410</v>
      </c>
      <c r="CF223" s="23">
        <v>466</v>
      </c>
      <c r="CG223" s="102">
        <v>201000</v>
      </c>
      <c r="CH223" s="144" t="s">
        <v>4479</v>
      </c>
      <c r="CI223" s="165">
        <v>275</v>
      </c>
      <c r="CJ223" s="85">
        <v>318</v>
      </c>
      <c r="CK223" s="87">
        <v>430</v>
      </c>
      <c r="CL223" s="85">
        <v>466</v>
      </c>
      <c r="CM223" s="102">
        <v>201000</v>
      </c>
      <c r="CN223" s="144" t="s">
        <v>4389</v>
      </c>
      <c r="CO223" s="87">
        <v>275</v>
      </c>
      <c r="CP223" s="34">
        <v>360</v>
      </c>
      <c r="CQ223" s="87">
        <v>410</v>
      </c>
      <c r="CR223" s="34">
        <v>530</v>
      </c>
      <c r="CS223" s="70">
        <v>200000</v>
      </c>
      <c r="CT223" s="101" t="s">
        <v>5692</v>
      </c>
      <c r="CU223" s="100">
        <v>43.4</v>
      </c>
      <c r="CV223" s="100">
        <v>3.6</v>
      </c>
      <c r="CW223" s="70">
        <v>35000</v>
      </c>
      <c r="CX223" s="211" t="s">
        <v>5830</v>
      </c>
      <c r="CY223" s="212" t="s">
        <v>5830</v>
      </c>
      <c r="CZ223" s="213" t="s">
        <v>5830</v>
      </c>
      <c r="DA223" s="285" t="s">
        <v>5830</v>
      </c>
      <c r="DB223" s="165">
        <v>8.8000000000000007</v>
      </c>
      <c r="DC223" s="165">
        <v>640</v>
      </c>
      <c r="DD223" s="34">
        <v>730</v>
      </c>
      <c r="DE223" s="165">
        <v>800</v>
      </c>
      <c r="DF223" s="34">
        <v>940</v>
      </c>
      <c r="DG223" s="70">
        <v>200000</v>
      </c>
      <c r="DH223" s="27" t="s">
        <v>5870</v>
      </c>
      <c r="DI223" s="144" t="s">
        <v>4464</v>
      </c>
      <c r="DJ223" s="296" t="s">
        <v>4598</v>
      </c>
    </row>
    <row r="224" spans="1:114" ht="15.6" customHeight="1">
      <c r="A224" s="17">
        <v>219</v>
      </c>
      <c r="B224" s="309">
        <v>31</v>
      </c>
      <c r="C224" s="309">
        <v>2001</v>
      </c>
      <c r="D224" s="316" t="s">
        <v>4710</v>
      </c>
      <c r="E224" s="316" t="s">
        <v>4886</v>
      </c>
      <c r="F224" s="313">
        <v>5</v>
      </c>
      <c r="G224" s="311" t="s">
        <v>5950</v>
      </c>
      <c r="H224" s="345" t="s">
        <v>5940</v>
      </c>
      <c r="I224" s="452" t="s">
        <v>4420</v>
      </c>
      <c r="J224" s="303" t="s">
        <v>6269</v>
      </c>
      <c r="K224" s="163" t="s">
        <v>5830</v>
      </c>
      <c r="L224" s="303" t="s">
        <v>4540</v>
      </c>
      <c r="M224" s="163" t="s">
        <v>4735</v>
      </c>
      <c r="N224" s="17" t="s">
        <v>4539</v>
      </c>
      <c r="O224" s="163" t="s">
        <v>4444</v>
      </c>
      <c r="P224" s="163" t="s">
        <v>4444</v>
      </c>
      <c r="Q224" s="163" t="s">
        <v>6210</v>
      </c>
      <c r="R224" s="163">
        <v>12</v>
      </c>
      <c r="S224" s="163" t="s">
        <v>4444</v>
      </c>
      <c r="T224" s="163" t="s">
        <v>5830</v>
      </c>
      <c r="U224" s="163" t="s">
        <v>4591</v>
      </c>
      <c r="V224" s="17">
        <v>10</v>
      </c>
      <c r="W224" s="231">
        <v>0</v>
      </c>
      <c r="X224" s="18">
        <v>0</v>
      </c>
      <c r="Y224" s="303" t="s">
        <v>6270</v>
      </c>
      <c r="Z224" s="16">
        <f>INDEX('[2]Cross-Section Database'!$C$2:$V$2928,MATCH(Y224,'[2]Cross-Section Database'!$B$2:$B$2928,0),3)</f>
        <v>206.2</v>
      </c>
      <c r="AA224" s="16">
        <f>INDEX('[2]Cross-Section Database'!$C$2:$V$2928,MATCH(Y224,'[2]Cross-Section Database'!$B$2:$B$2928,0),4)</f>
        <v>204.3</v>
      </c>
      <c r="AB224" s="16">
        <f>INDEX('[2]Cross-Section Database'!$C$2:$V$2928,MATCH(Y224,'[2]Cross-Section Database'!$B$2:$B$2928,0),6)</f>
        <v>12.5</v>
      </c>
      <c r="AC224" s="16">
        <f>INDEX('[2]Cross-Section Database'!$C$2:$V$2928,MATCH(Y224,'[2]Cross-Section Database'!$B$2:$B$2928,0),5)</f>
        <v>7.9</v>
      </c>
      <c r="AD224" s="16">
        <v>1200</v>
      </c>
      <c r="AE224" s="303" t="s">
        <v>4447</v>
      </c>
      <c r="AF224" s="16">
        <f>INDEX('[2]Cross-Section Database'!$C$2:$V$2928,MATCH(AE224,'[2]Cross-Section Database'!$B$2:$B$2928,0),3)</f>
        <v>449.8</v>
      </c>
      <c r="AG224" s="16">
        <f>INDEX('[2]Cross-Section Database'!$C$2:$V$2928,MATCH(AE224,'[2]Cross-Section Database'!$B$2:$B$2928,0),4)</f>
        <v>152.4</v>
      </c>
      <c r="AH224" s="16">
        <f>INDEX('[2]Cross-Section Database'!$C$2:$V$2928,MATCH(AE224,'[2]Cross-Section Database'!$B$2:$B$2928,0),6)</f>
        <v>10.9</v>
      </c>
      <c r="AI224" s="16">
        <f>INDEX('[2]Cross-Section Database'!$C$2:$V$2928,MATCH(AE224,'[2]Cross-Section Database'!$B$2:$B$2928,0),5)</f>
        <v>7.6</v>
      </c>
      <c r="AJ224" s="16">
        <v>1410</v>
      </c>
      <c r="AK224" s="16">
        <f>INDEX('[2]Cross-Section Database'!$C$2:$V$3928,MATCH(AE224,'[2]Cross-Section Database'!$B$2:$B$3928,0),11)</f>
        <v>213700000</v>
      </c>
      <c r="AL224" s="26">
        <f>INDEX('[2]Cross-Section Database'!$C$2:$V$3928,MATCH(AE224,'[2]Cross-Section Database'!$B$2:$B$3928,0),12)</f>
        <v>1096000</v>
      </c>
      <c r="AM224" s="16">
        <v>15.1</v>
      </c>
      <c r="AN224" s="16">
        <v>200</v>
      </c>
      <c r="AO224" s="16">
        <v>500</v>
      </c>
      <c r="AP224" s="16">
        <f t="shared" si="121"/>
        <v>25.099999999999994</v>
      </c>
      <c r="AQ224" s="16">
        <f t="shared" si="122"/>
        <v>25.099999999999994</v>
      </c>
      <c r="AR224" s="304" t="s">
        <v>5845</v>
      </c>
      <c r="AS224" s="164" t="s">
        <v>4595</v>
      </c>
      <c r="AT224" s="164">
        <f t="shared" ref="AT224:AT225" si="126" xml:space="preserve"> 200/AU224/0.25</f>
        <v>40</v>
      </c>
      <c r="AU224" s="164">
        <v>20</v>
      </c>
      <c r="AV224" s="164">
        <f t="shared" si="124"/>
        <v>245</v>
      </c>
      <c r="AW224" s="21">
        <v>75</v>
      </c>
      <c r="AX224" s="21">
        <f t="shared" ref="AX224:AX253" si="127">AW224</f>
        <v>75</v>
      </c>
      <c r="AY224" s="21">
        <v>90</v>
      </c>
      <c r="AZ224" s="21">
        <v>90</v>
      </c>
      <c r="BA224" s="21">
        <f t="shared" si="125"/>
        <v>260</v>
      </c>
      <c r="BB224" s="164" t="s">
        <v>6262</v>
      </c>
      <c r="BC224" s="164" t="s">
        <v>6250</v>
      </c>
      <c r="BD224" s="164" t="s">
        <v>4497</v>
      </c>
      <c r="BE224" s="164">
        <v>2</v>
      </c>
      <c r="BF224" s="164">
        <v>6</v>
      </c>
      <c r="BG224" s="203" t="s">
        <v>5830</v>
      </c>
      <c r="BH224" s="204" t="s">
        <v>5830</v>
      </c>
      <c r="BI224" s="204" t="s">
        <v>5830</v>
      </c>
      <c r="BJ224" s="204" t="s">
        <v>5830</v>
      </c>
      <c r="BK224" s="204" t="s">
        <v>5830</v>
      </c>
      <c r="BL224" s="204" t="s">
        <v>5830</v>
      </c>
      <c r="BM224" s="204" t="s">
        <v>5830</v>
      </c>
      <c r="BN224" s="204" t="s">
        <v>5830</v>
      </c>
      <c r="BO224" s="203" t="s">
        <v>5830</v>
      </c>
      <c r="BP224" s="204" t="s">
        <v>5830</v>
      </c>
      <c r="BQ224" s="204" t="s">
        <v>5830</v>
      </c>
      <c r="BR224" s="204" t="s">
        <v>5830</v>
      </c>
      <c r="BS224" s="204" t="s">
        <v>5830</v>
      </c>
      <c r="BT224" s="204" t="s">
        <v>5830</v>
      </c>
      <c r="BU224" s="219" t="s">
        <v>5830</v>
      </c>
      <c r="BV224" s="204" t="s">
        <v>5830</v>
      </c>
      <c r="BW224" s="204" t="s">
        <v>5830</v>
      </c>
      <c r="BX224" s="204" t="s">
        <v>5830</v>
      </c>
      <c r="BY224" s="204" t="s">
        <v>5830</v>
      </c>
      <c r="BZ224" s="204" t="s">
        <v>5830</v>
      </c>
      <c r="CA224" s="219" t="s">
        <v>5830</v>
      </c>
      <c r="CB224" s="164" t="s">
        <v>6125</v>
      </c>
      <c r="CC224" s="164">
        <v>275</v>
      </c>
      <c r="CD224" s="21">
        <v>299.5</v>
      </c>
      <c r="CE224" s="21">
        <v>410</v>
      </c>
      <c r="CF224" s="21">
        <v>493</v>
      </c>
      <c r="CG224" s="97">
        <v>208500</v>
      </c>
      <c r="CH224" s="164" t="s">
        <v>6125</v>
      </c>
      <c r="CI224" s="164">
        <v>275</v>
      </c>
      <c r="CJ224" s="21">
        <f>(339+312+341+311)/4</f>
        <v>325.75</v>
      </c>
      <c r="CK224" s="164">
        <v>430</v>
      </c>
      <c r="CL224" s="21">
        <v>489.5</v>
      </c>
      <c r="CM224" s="97">
        <f>(197000+211000+193000+210000)/4</f>
        <v>202750</v>
      </c>
      <c r="CN224" s="164" t="s">
        <v>6125</v>
      </c>
      <c r="CO224" s="60">
        <v>275</v>
      </c>
      <c r="CP224" s="60">
        <v>305</v>
      </c>
      <c r="CQ224" s="164">
        <v>410</v>
      </c>
      <c r="CR224" s="164">
        <v>483</v>
      </c>
      <c r="CS224" s="97">
        <v>215000</v>
      </c>
      <c r="CT224" s="205" t="s">
        <v>5830</v>
      </c>
      <c r="CU224" s="206" t="s">
        <v>5830</v>
      </c>
      <c r="CV224" s="206" t="s">
        <v>5830</v>
      </c>
      <c r="CW224" s="207" t="s">
        <v>5830</v>
      </c>
      <c r="CX224" s="205" t="s">
        <v>5830</v>
      </c>
      <c r="CY224" s="206" t="s">
        <v>5830</v>
      </c>
      <c r="CZ224" s="207" t="s">
        <v>5830</v>
      </c>
      <c r="DA224" s="284" t="s">
        <v>5830</v>
      </c>
      <c r="DB224" s="163">
        <v>8.8000000000000007</v>
      </c>
      <c r="DC224" s="163">
        <v>640</v>
      </c>
      <c r="DD224" s="30">
        <v>730</v>
      </c>
      <c r="DE224" s="163">
        <v>800</v>
      </c>
      <c r="DF224" s="30">
        <v>940</v>
      </c>
      <c r="DG224" s="76">
        <v>200000</v>
      </c>
      <c r="DH224" s="28" t="s">
        <v>5870</v>
      </c>
      <c r="DI224" s="164" t="s">
        <v>4464</v>
      </c>
      <c r="DJ224" s="295" t="s">
        <v>4598</v>
      </c>
    </row>
    <row r="225" spans="1:114">
      <c r="A225" s="18">
        <v>220</v>
      </c>
      <c r="B225" s="310"/>
      <c r="C225" s="310"/>
      <c r="D225" s="317"/>
      <c r="E225" s="317"/>
      <c r="F225" s="314"/>
      <c r="G225" s="319"/>
      <c r="H225" s="346"/>
      <c r="I225" s="453" t="s">
        <v>4421</v>
      </c>
      <c r="J225" s="304" t="s">
        <v>6269</v>
      </c>
      <c r="K225" s="164" t="s">
        <v>5830</v>
      </c>
      <c r="L225" s="304" t="s">
        <v>4540</v>
      </c>
      <c r="M225" s="164" t="s">
        <v>4735</v>
      </c>
      <c r="N225" s="18" t="s">
        <v>4539</v>
      </c>
      <c r="O225" s="164" t="s">
        <v>4502</v>
      </c>
      <c r="P225" s="164" t="s">
        <v>4444</v>
      </c>
      <c r="Q225" s="164" t="s">
        <v>6210</v>
      </c>
      <c r="R225" s="164">
        <v>12</v>
      </c>
      <c r="S225" s="164" t="s">
        <v>4444</v>
      </c>
      <c r="T225" s="164" t="s">
        <v>5830</v>
      </c>
      <c r="U225" s="164" t="s">
        <v>4591</v>
      </c>
      <c r="V225" s="18">
        <v>10</v>
      </c>
      <c r="W225" s="231">
        <v>0</v>
      </c>
      <c r="X225" s="18">
        <v>0</v>
      </c>
      <c r="Y225" s="304" t="s">
        <v>4342</v>
      </c>
      <c r="Z225" s="21">
        <f>INDEX('[2]Cross-Section Database'!$C$2:$V$2928,MATCH(Y225,'[2]Cross-Section Database'!$B$2:$B$2928,0),3)</f>
        <v>206.2</v>
      </c>
      <c r="AA225" s="21">
        <f>INDEX('[2]Cross-Section Database'!$C$2:$V$2928,MATCH(Y225,'[2]Cross-Section Database'!$B$2:$B$2928,0),4)</f>
        <v>204.3</v>
      </c>
      <c r="AB225" s="21">
        <f>INDEX('[2]Cross-Section Database'!$C$2:$V$2928,MATCH(Y225,'[2]Cross-Section Database'!$B$2:$B$2928,0),6)</f>
        <v>12.5</v>
      </c>
      <c r="AC225" s="21">
        <f>INDEX('[2]Cross-Section Database'!$C$2:$V$2928,MATCH(Y225,'[2]Cross-Section Database'!$B$2:$B$2928,0),5)</f>
        <v>7.9</v>
      </c>
      <c r="AD225" s="21">
        <v>1200</v>
      </c>
      <c r="AE225" s="304" t="s">
        <v>4447</v>
      </c>
      <c r="AF225" s="21">
        <f>INDEX('[2]Cross-Section Database'!$C$2:$V$2928,MATCH(AE225,'[2]Cross-Section Database'!$B$2:$B$2928,0),3)</f>
        <v>449.8</v>
      </c>
      <c r="AG225" s="21">
        <f>INDEX('[2]Cross-Section Database'!$C$2:$V$2928,MATCH(AE225,'[2]Cross-Section Database'!$B$2:$B$2928,0),4)</f>
        <v>152.4</v>
      </c>
      <c r="AH225" s="21">
        <f>INDEX('[2]Cross-Section Database'!$C$2:$V$2928,MATCH(AE225,'[2]Cross-Section Database'!$B$2:$B$2928,0),6)</f>
        <v>10.9</v>
      </c>
      <c r="AI225" s="21">
        <f>INDEX('[2]Cross-Section Database'!$C$2:$V$2928,MATCH(AE225,'[2]Cross-Section Database'!$B$2:$B$2928,0),5)</f>
        <v>7.6</v>
      </c>
      <c r="AJ225" s="21">
        <v>1410</v>
      </c>
      <c r="AK225" s="21">
        <f>INDEX('[2]Cross-Section Database'!$C$2:$V$3928,MATCH(AE225,'[2]Cross-Section Database'!$B$2:$B$3928,0),11)</f>
        <v>213700000</v>
      </c>
      <c r="AL225" s="24">
        <f>INDEX('[2]Cross-Section Database'!$C$2:$V$3928,MATCH(AE225,'[2]Cross-Section Database'!$B$2:$B$3928,0),12)</f>
        <v>1096000</v>
      </c>
      <c r="AM225" s="21">
        <v>15.1</v>
      </c>
      <c r="AN225" s="21">
        <v>200</v>
      </c>
      <c r="AO225" s="21">
        <v>500</v>
      </c>
      <c r="AP225" s="21">
        <f t="shared" si="121"/>
        <v>25.099999999999994</v>
      </c>
      <c r="AQ225" s="21">
        <f t="shared" si="122"/>
        <v>25.099999999999994</v>
      </c>
      <c r="AR225" s="304" t="s">
        <v>5845</v>
      </c>
      <c r="AS225" s="164" t="s">
        <v>4595</v>
      </c>
      <c r="AT225" s="164">
        <f t="shared" si="126"/>
        <v>40</v>
      </c>
      <c r="AU225" s="164">
        <v>20</v>
      </c>
      <c r="AV225" s="164">
        <f t="shared" si="124"/>
        <v>245</v>
      </c>
      <c r="AW225" s="21">
        <v>75</v>
      </c>
      <c r="AX225" s="21">
        <f t="shared" si="127"/>
        <v>75</v>
      </c>
      <c r="AY225" s="21">
        <v>90</v>
      </c>
      <c r="AZ225" s="21">
        <v>90</v>
      </c>
      <c r="BA225" s="21">
        <f t="shared" si="125"/>
        <v>260</v>
      </c>
      <c r="BB225" s="15" t="s">
        <v>6262</v>
      </c>
      <c r="BC225" s="164" t="s">
        <v>6250</v>
      </c>
      <c r="BD225" s="164" t="s">
        <v>4497</v>
      </c>
      <c r="BE225" s="164">
        <v>2</v>
      </c>
      <c r="BF225" s="164">
        <v>6</v>
      </c>
      <c r="BG225" s="304">
        <v>120</v>
      </c>
      <c r="BH225" s="164">
        <v>1100</v>
      </c>
      <c r="BI225" s="164" t="s">
        <v>6233</v>
      </c>
      <c r="BJ225" s="164">
        <v>0.9</v>
      </c>
      <c r="BK225" s="164">
        <v>105</v>
      </c>
      <c r="BL225" s="164">
        <v>1137</v>
      </c>
      <c r="BM225" s="164">
        <v>46</v>
      </c>
      <c r="BN225" s="164" t="s">
        <v>4623</v>
      </c>
      <c r="BO225" s="304" t="s">
        <v>5894</v>
      </c>
      <c r="BP225" s="164">
        <v>7</v>
      </c>
      <c r="BQ225" s="164">
        <v>1</v>
      </c>
      <c r="BR225" s="164">
        <v>19</v>
      </c>
      <c r="BS225" s="164">
        <v>100</v>
      </c>
      <c r="BT225" s="164">
        <v>75</v>
      </c>
      <c r="BU225" s="18">
        <v>225</v>
      </c>
      <c r="BV225" s="164" t="s">
        <v>4606</v>
      </c>
      <c r="BW225" s="164" t="s">
        <v>4612</v>
      </c>
      <c r="BX225" s="21">
        <f>142*BH165/1000</f>
        <v>170.4</v>
      </c>
      <c r="BY225" s="21">
        <f>4*PI()*16^2/4</f>
        <v>804.24771931898704</v>
      </c>
      <c r="BZ225" s="164">
        <v>25</v>
      </c>
      <c r="CA225" s="122">
        <v>0.01</v>
      </c>
      <c r="CB225" s="164" t="s">
        <v>6125</v>
      </c>
      <c r="CC225" s="164">
        <v>275</v>
      </c>
      <c r="CD225" s="21">
        <v>280.5</v>
      </c>
      <c r="CE225" s="21">
        <v>410</v>
      </c>
      <c r="CF225" s="21">
        <v>467.5</v>
      </c>
      <c r="CG225" s="142">
        <f>(194000+215000)/2</f>
        <v>204500</v>
      </c>
      <c r="CH225" s="164" t="s">
        <v>6125</v>
      </c>
      <c r="CI225" s="164">
        <v>275</v>
      </c>
      <c r="CJ225" s="21">
        <f>(329+312+334+310)/4</f>
        <v>321.25</v>
      </c>
      <c r="CK225" s="164">
        <v>410</v>
      </c>
      <c r="CL225" s="21">
        <v>473.5</v>
      </c>
      <c r="CM225" s="142">
        <f>(198+194+200+196)*1000/4</f>
        <v>197000</v>
      </c>
      <c r="CN225" s="164" t="s">
        <v>6125</v>
      </c>
      <c r="CO225" s="60">
        <v>275</v>
      </c>
      <c r="CP225" s="60">
        <v>305</v>
      </c>
      <c r="CQ225" s="164">
        <v>410</v>
      </c>
      <c r="CR225" s="164">
        <v>483</v>
      </c>
      <c r="CS225" s="142">
        <v>215000</v>
      </c>
      <c r="CT225" s="304" t="s">
        <v>5834</v>
      </c>
      <c r="CU225" s="98">
        <v>45.05</v>
      </c>
      <c r="CV225" s="98">
        <v>3.85</v>
      </c>
      <c r="CW225" s="67">
        <v>33000</v>
      </c>
      <c r="CX225" s="304">
        <v>504</v>
      </c>
      <c r="CY225" s="98">
        <v>611</v>
      </c>
      <c r="CZ225" s="142">
        <v>200000</v>
      </c>
      <c r="DA225" s="292">
        <v>280</v>
      </c>
      <c r="DB225" s="164">
        <v>8.8000000000000007</v>
      </c>
      <c r="DC225" s="164">
        <v>640</v>
      </c>
      <c r="DD225" s="32">
        <v>730</v>
      </c>
      <c r="DE225" s="164">
        <v>800</v>
      </c>
      <c r="DF225" s="32">
        <v>940</v>
      </c>
      <c r="DG225" s="61">
        <v>200000</v>
      </c>
      <c r="DH225" s="41" t="s">
        <v>5881</v>
      </c>
      <c r="DI225" s="164" t="s">
        <v>4464</v>
      </c>
      <c r="DJ225" s="295" t="s">
        <v>4598</v>
      </c>
    </row>
    <row r="226" spans="1:114">
      <c r="A226" s="18">
        <v>221</v>
      </c>
      <c r="B226" s="310"/>
      <c r="C226" s="310"/>
      <c r="D226" s="317"/>
      <c r="E226" s="317"/>
      <c r="F226" s="314"/>
      <c r="G226" s="319"/>
      <c r="H226" s="346"/>
      <c r="I226" s="453" t="s">
        <v>4422</v>
      </c>
      <c r="J226" s="304" t="s">
        <v>6269</v>
      </c>
      <c r="K226" s="164" t="s">
        <v>5830</v>
      </c>
      <c r="L226" s="304" t="s">
        <v>4540</v>
      </c>
      <c r="M226" s="164" t="s">
        <v>4735</v>
      </c>
      <c r="N226" s="18" t="s">
        <v>4539</v>
      </c>
      <c r="O226" s="164" t="s">
        <v>4502</v>
      </c>
      <c r="P226" s="164" t="s">
        <v>4444</v>
      </c>
      <c r="Q226" s="164" t="s">
        <v>6210</v>
      </c>
      <c r="R226" s="164">
        <v>12</v>
      </c>
      <c r="S226" s="164" t="s">
        <v>4444</v>
      </c>
      <c r="T226" s="164" t="s">
        <v>5830</v>
      </c>
      <c r="U226" s="164" t="s">
        <v>4591</v>
      </c>
      <c r="V226" s="18">
        <v>10</v>
      </c>
      <c r="W226" s="231">
        <v>0</v>
      </c>
      <c r="X226" s="18">
        <v>0</v>
      </c>
      <c r="Y226" s="304" t="s">
        <v>6270</v>
      </c>
      <c r="Z226" s="21">
        <f>INDEX('[2]Cross-Section Database'!$C$2:$V$2928,MATCH(Y226,'[2]Cross-Section Database'!$B$2:$B$2928,0),3)</f>
        <v>206.2</v>
      </c>
      <c r="AA226" s="21">
        <f>INDEX('[2]Cross-Section Database'!$C$2:$V$2928,MATCH(Y226,'[2]Cross-Section Database'!$B$2:$B$2928,0),4)</f>
        <v>204.3</v>
      </c>
      <c r="AB226" s="21">
        <f>INDEX('[2]Cross-Section Database'!$C$2:$V$2928,MATCH(Y226,'[2]Cross-Section Database'!$B$2:$B$2928,0),6)</f>
        <v>12.5</v>
      </c>
      <c r="AC226" s="21">
        <f>INDEX('[2]Cross-Section Database'!$C$2:$V$2928,MATCH(Y226,'[2]Cross-Section Database'!$B$2:$B$2928,0),5)</f>
        <v>7.9</v>
      </c>
      <c r="AD226" s="21">
        <v>1200</v>
      </c>
      <c r="AE226" s="304" t="s">
        <v>4447</v>
      </c>
      <c r="AF226" s="21">
        <f>INDEX('[2]Cross-Section Database'!$C$2:$V$2928,MATCH(AE226,'[2]Cross-Section Database'!$B$2:$B$2928,0),3)</f>
        <v>449.8</v>
      </c>
      <c r="AG226" s="21">
        <f>INDEX('[2]Cross-Section Database'!$C$2:$V$2928,MATCH(AE226,'[2]Cross-Section Database'!$B$2:$B$2928,0),4)</f>
        <v>152.4</v>
      </c>
      <c r="AH226" s="21">
        <f>INDEX('[2]Cross-Section Database'!$C$2:$V$2928,MATCH(AE226,'[2]Cross-Section Database'!$B$2:$B$2928,0),6)</f>
        <v>10.9</v>
      </c>
      <c r="AI226" s="21">
        <f>INDEX('[2]Cross-Section Database'!$C$2:$V$2928,MATCH(AE226,'[2]Cross-Section Database'!$B$2:$B$2928,0),5)</f>
        <v>7.6</v>
      </c>
      <c r="AJ226" s="21">
        <v>1410</v>
      </c>
      <c r="AK226" s="21">
        <f>INDEX('[2]Cross-Section Database'!$C$2:$V$3928,MATCH(AE226,'[2]Cross-Section Database'!$B$2:$B$3928,0),11)</f>
        <v>213700000</v>
      </c>
      <c r="AL226" s="24">
        <f>INDEX('[2]Cross-Section Database'!$C$2:$V$3928,MATCH(AE226,'[2]Cross-Section Database'!$B$2:$B$3928,0),12)</f>
        <v>1096000</v>
      </c>
      <c r="AM226" s="21">
        <v>15.1</v>
      </c>
      <c r="AN226" s="21">
        <v>200</v>
      </c>
      <c r="AO226" s="21">
        <v>500</v>
      </c>
      <c r="AP226" s="21">
        <f t="shared" si="121"/>
        <v>25.099999999999994</v>
      </c>
      <c r="AQ226" s="21">
        <f t="shared" si="122"/>
        <v>25.099999999999994</v>
      </c>
      <c r="AR226" s="304" t="s">
        <v>5845</v>
      </c>
      <c r="AS226" s="164" t="s">
        <v>4595</v>
      </c>
      <c r="AT226" s="164">
        <f xml:space="preserve"> 200/AU226/0.25</f>
        <v>40</v>
      </c>
      <c r="AU226" s="164">
        <v>20</v>
      </c>
      <c r="AV226" s="164">
        <f t="shared" si="124"/>
        <v>245</v>
      </c>
      <c r="AW226" s="164">
        <v>75</v>
      </c>
      <c r="AX226" s="164">
        <f t="shared" si="127"/>
        <v>75</v>
      </c>
      <c r="AY226" s="21">
        <v>90</v>
      </c>
      <c r="AZ226" s="164">
        <v>90</v>
      </c>
      <c r="BA226" s="164">
        <f t="shared" si="125"/>
        <v>260</v>
      </c>
      <c r="BB226" s="164" t="s">
        <v>6262</v>
      </c>
      <c r="BC226" s="164" t="s">
        <v>6250</v>
      </c>
      <c r="BD226" s="164" t="s">
        <v>4497</v>
      </c>
      <c r="BE226" s="164">
        <v>2</v>
      </c>
      <c r="BF226" s="164">
        <v>6</v>
      </c>
      <c r="BG226" s="304">
        <v>120</v>
      </c>
      <c r="BH226" s="164">
        <v>1100</v>
      </c>
      <c r="BI226" s="164" t="s">
        <v>6233</v>
      </c>
      <c r="BJ226" s="164">
        <v>0.9</v>
      </c>
      <c r="BK226" s="164">
        <v>105</v>
      </c>
      <c r="BL226" s="164">
        <v>1137</v>
      </c>
      <c r="BM226" s="164">
        <v>46</v>
      </c>
      <c r="BN226" s="164" t="s">
        <v>4623</v>
      </c>
      <c r="BO226" s="304" t="s">
        <v>5894</v>
      </c>
      <c r="BP226" s="164">
        <v>7</v>
      </c>
      <c r="BQ226" s="164">
        <v>1</v>
      </c>
      <c r="BR226" s="164">
        <v>19</v>
      </c>
      <c r="BS226" s="164">
        <v>100</v>
      </c>
      <c r="BT226" s="164">
        <v>75</v>
      </c>
      <c r="BU226" s="18">
        <v>225</v>
      </c>
      <c r="BV226" s="164" t="s">
        <v>4606</v>
      </c>
      <c r="BW226" s="164" t="s">
        <v>4613</v>
      </c>
      <c r="BX226" s="21">
        <f>142*BH165/1000</f>
        <v>170.4</v>
      </c>
      <c r="BY226" s="21">
        <f t="shared" ref="BY226" si="128">4*PI()*16^2/4</f>
        <v>804.24771931898704</v>
      </c>
      <c r="BZ226" s="164">
        <v>25</v>
      </c>
      <c r="CA226" s="122">
        <v>0.01</v>
      </c>
      <c r="CB226" s="164" t="s">
        <v>6125</v>
      </c>
      <c r="CC226" s="164">
        <v>275</v>
      </c>
      <c r="CD226" s="21">
        <v>282.5</v>
      </c>
      <c r="CE226" s="21">
        <v>410</v>
      </c>
      <c r="CF226" s="21">
        <v>467</v>
      </c>
      <c r="CG226" s="142">
        <f>(201000+199000)/2</f>
        <v>200000</v>
      </c>
      <c r="CH226" s="164" t="s">
        <v>6125</v>
      </c>
      <c r="CI226" s="164">
        <v>275</v>
      </c>
      <c r="CJ226" s="21">
        <f>(331+293+329+306)/4</f>
        <v>314.75</v>
      </c>
      <c r="CK226" s="164">
        <v>410</v>
      </c>
      <c r="CL226" s="21">
        <v>471.25</v>
      </c>
      <c r="CM226" s="142">
        <f>(199+198+197+196)*1000/4</f>
        <v>197500</v>
      </c>
      <c r="CN226" s="164" t="s">
        <v>6125</v>
      </c>
      <c r="CO226" s="60">
        <v>275</v>
      </c>
      <c r="CP226" s="60">
        <v>305</v>
      </c>
      <c r="CQ226" s="164">
        <v>410</v>
      </c>
      <c r="CR226" s="164">
        <v>483</v>
      </c>
      <c r="CS226" s="142">
        <v>215000</v>
      </c>
      <c r="CT226" s="304" t="s">
        <v>5834</v>
      </c>
      <c r="CU226" s="98">
        <v>45.75</v>
      </c>
      <c r="CV226" s="98">
        <v>3.4</v>
      </c>
      <c r="CW226" s="67">
        <v>33000</v>
      </c>
      <c r="CX226" s="304">
        <v>504</v>
      </c>
      <c r="CY226" s="98">
        <v>611</v>
      </c>
      <c r="CZ226" s="142">
        <v>200000</v>
      </c>
      <c r="DA226" s="292">
        <v>280</v>
      </c>
      <c r="DB226" s="164">
        <v>8.8000000000000007</v>
      </c>
      <c r="DC226" s="164">
        <v>640</v>
      </c>
      <c r="DD226" s="32">
        <v>730</v>
      </c>
      <c r="DE226" s="164">
        <v>800</v>
      </c>
      <c r="DF226" s="32">
        <v>940</v>
      </c>
      <c r="DG226" s="61">
        <v>200000</v>
      </c>
      <c r="DH226" s="41" t="s">
        <v>5881</v>
      </c>
      <c r="DI226" s="164" t="s">
        <v>4464</v>
      </c>
      <c r="DJ226" s="295" t="s">
        <v>4598</v>
      </c>
    </row>
    <row r="227" spans="1:114">
      <c r="A227" s="18">
        <v>222</v>
      </c>
      <c r="B227" s="310"/>
      <c r="C227" s="310"/>
      <c r="D227" s="317"/>
      <c r="E227" s="317"/>
      <c r="F227" s="314"/>
      <c r="G227" s="319"/>
      <c r="H227" s="346"/>
      <c r="I227" s="453" t="s">
        <v>4423</v>
      </c>
      <c r="J227" s="304" t="s">
        <v>6269</v>
      </c>
      <c r="K227" s="164" t="s">
        <v>5830</v>
      </c>
      <c r="L227" s="304" t="s">
        <v>4540</v>
      </c>
      <c r="M227" s="164" t="s">
        <v>4735</v>
      </c>
      <c r="N227" s="18" t="s">
        <v>4539</v>
      </c>
      <c r="O227" s="164" t="s">
        <v>4502</v>
      </c>
      <c r="P227" s="164" t="s">
        <v>4444</v>
      </c>
      <c r="Q227" s="164" t="s">
        <v>6210</v>
      </c>
      <c r="R227" s="164">
        <v>12</v>
      </c>
      <c r="S227" s="164" t="s">
        <v>4444</v>
      </c>
      <c r="T227" s="164" t="s">
        <v>5830</v>
      </c>
      <c r="U227" s="164" t="s">
        <v>4591</v>
      </c>
      <c r="V227" s="18">
        <v>10</v>
      </c>
      <c r="W227" s="231">
        <v>0</v>
      </c>
      <c r="X227" s="18">
        <v>0</v>
      </c>
      <c r="Y227" s="304" t="s">
        <v>6270</v>
      </c>
      <c r="Z227" s="21">
        <f>INDEX('[2]Cross-Section Database'!$C$2:$V$2928,MATCH(Y227,'[2]Cross-Section Database'!$B$2:$B$2928,0),3)</f>
        <v>206.2</v>
      </c>
      <c r="AA227" s="21">
        <f>INDEX('[2]Cross-Section Database'!$C$2:$V$2928,MATCH(Y227,'[2]Cross-Section Database'!$B$2:$B$2928,0),4)</f>
        <v>204.3</v>
      </c>
      <c r="AB227" s="21">
        <f>INDEX('[2]Cross-Section Database'!$C$2:$V$2928,MATCH(Y227,'[2]Cross-Section Database'!$B$2:$B$2928,0),6)</f>
        <v>12.5</v>
      </c>
      <c r="AC227" s="21">
        <f>INDEX('[2]Cross-Section Database'!$C$2:$V$2928,MATCH(Y227,'[2]Cross-Section Database'!$B$2:$B$2928,0),5)</f>
        <v>7.9</v>
      </c>
      <c r="AD227" s="21">
        <v>1200</v>
      </c>
      <c r="AE227" s="304" t="s">
        <v>4234</v>
      </c>
      <c r="AF227" s="21">
        <f>INDEX('[2]Cross-Section Database'!$C$2:$V$2928,MATCH(AE227,'[2]Cross-Section Database'!$B$2:$B$2928,0),3)</f>
        <v>449.8</v>
      </c>
      <c r="AG227" s="21">
        <f>INDEX('[2]Cross-Section Database'!$C$2:$V$2928,MATCH(AE227,'[2]Cross-Section Database'!$B$2:$B$2928,0),4)</f>
        <v>152.4</v>
      </c>
      <c r="AH227" s="21">
        <f>INDEX('[2]Cross-Section Database'!$C$2:$V$2928,MATCH(AE227,'[2]Cross-Section Database'!$B$2:$B$2928,0),6)</f>
        <v>10.9</v>
      </c>
      <c r="AI227" s="21">
        <f>INDEX('[2]Cross-Section Database'!$C$2:$V$2928,MATCH(AE227,'[2]Cross-Section Database'!$B$2:$B$2928,0),5)</f>
        <v>7.6</v>
      </c>
      <c r="AJ227" s="21">
        <v>1410</v>
      </c>
      <c r="AK227" s="21">
        <f>INDEX('[2]Cross-Section Database'!$C$2:$V$3928,MATCH(AE227,'[2]Cross-Section Database'!$B$2:$B$3928,0),11)</f>
        <v>213700000</v>
      </c>
      <c r="AL227" s="24">
        <f>INDEX('[2]Cross-Section Database'!$C$2:$V$3928,MATCH(AE227,'[2]Cross-Section Database'!$B$2:$B$3928,0),12)</f>
        <v>1096000</v>
      </c>
      <c r="AM227" s="21">
        <v>10.050000000000001</v>
      </c>
      <c r="AN227" s="21">
        <v>200</v>
      </c>
      <c r="AO227" s="21">
        <v>500</v>
      </c>
      <c r="AP227" s="21">
        <f t="shared" si="121"/>
        <v>25.099999999999994</v>
      </c>
      <c r="AQ227" s="21">
        <f t="shared" si="122"/>
        <v>25.099999999999994</v>
      </c>
      <c r="AR227" s="304" t="s">
        <v>5845</v>
      </c>
      <c r="AS227" s="164" t="s">
        <v>4595</v>
      </c>
      <c r="AT227" s="21">
        <f t="shared" ref="AT227:AT228" si="129" xml:space="preserve"> 200/AU227/0.25</f>
        <v>33.333333333333336</v>
      </c>
      <c r="AU227" s="164">
        <v>24</v>
      </c>
      <c r="AV227" s="164">
        <f t="shared" si="124"/>
        <v>353</v>
      </c>
      <c r="AW227" s="164">
        <v>75</v>
      </c>
      <c r="AX227" s="164">
        <f t="shared" si="127"/>
        <v>75</v>
      </c>
      <c r="AY227" s="21">
        <v>90</v>
      </c>
      <c r="AZ227" s="164">
        <v>90</v>
      </c>
      <c r="BA227" s="164">
        <f t="shared" si="125"/>
        <v>260</v>
      </c>
      <c r="BB227" s="164" t="s">
        <v>6262</v>
      </c>
      <c r="BC227" s="164" t="s">
        <v>6250</v>
      </c>
      <c r="BD227" s="164" t="s">
        <v>4497</v>
      </c>
      <c r="BE227" s="164">
        <v>2</v>
      </c>
      <c r="BF227" s="164">
        <v>6</v>
      </c>
      <c r="BG227" s="304">
        <v>120</v>
      </c>
      <c r="BH227" s="164">
        <v>1100</v>
      </c>
      <c r="BI227" s="164" t="s">
        <v>6233</v>
      </c>
      <c r="BJ227" s="164">
        <v>0.9</v>
      </c>
      <c r="BK227" s="164">
        <v>105</v>
      </c>
      <c r="BL227" s="164">
        <v>1137</v>
      </c>
      <c r="BM227" s="164">
        <v>46</v>
      </c>
      <c r="BN227" s="164" t="s">
        <v>4623</v>
      </c>
      <c r="BO227" s="304" t="s">
        <v>5894</v>
      </c>
      <c r="BP227" s="164">
        <v>7</v>
      </c>
      <c r="BQ227" s="164">
        <v>1</v>
      </c>
      <c r="BR227" s="164">
        <v>19</v>
      </c>
      <c r="BS227" s="164">
        <v>100</v>
      </c>
      <c r="BT227" s="164">
        <v>75</v>
      </c>
      <c r="BU227" s="18">
        <v>225</v>
      </c>
      <c r="BV227" s="164" t="s">
        <v>4606</v>
      </c>
      <c r="BW227" s="164" t="s">
        <v>4613</v>
      </c>
      <c r="BX227" s="21">
        <f>142*BH165/1000</f>
        <v>170.4</v>
      </c>
      <c r="BY227" s="21">
        <f>4*PI()*16^2/4</f>
        <v>804.24771931898704</v>
      </c>
      <c r="BZ227" s="164">
        <v>25</v>
      </c>
      <c r="CA227" s="122">
        <v>0.01</v>
      </c>
      <c r="CB227" s="164" t="s">
        <v>6125</v>
      </c>
      <c r="CC227" s="164">
        <v>275</v>
      </c>
      <c r="CD227" s="21">
        <v>291</v>
      </c>
      <c r="CE227" s="21">
        <v>410</v>
      </c>
      <c r="CF227" s="21">
        <v>488</v>
      </c>
      <c r="CG227" s="142">
        <f>(192000+197000)/2</f>
        <v>194500</v>
      </c>
      <c r="CH227" s="164" t="s">
        <v>6125</v>
      </c>
      <c r="CI227" s="164">
        <v>275</v>
      </c>
      <c r="CJ227" s="21">
        <f>(317+324+317+302)/4</f>
        <v>315</v>
      </c>
      <c r="CK227" s="164">
        <v>410</v>
      </c>
      <c r="CL227" s="21">
        <v>452.75</v>
      </c>
      <c r="CM227" s="142">
        <f>(204+207+198+205)*1000/4</f>
        <v>203500</v>
      </c>
      <c r="CN227" s="164" t="s">
        <v>6125</v>
      </c>
      <c r="CO227" s="60">
        <v>275</v>
      </c>
      <c r="CP227" s="60">
        <v>350</v>
      </c>
      <c r="CQ227" s="164">
        <v>410</v>
      </c>
      <c r="CR227" s="164">
        <v>509</v>
      </c>
      <c r="CS227" s="142">
        <v>201000</v>
      </c>
      <c r="CT227" s="304" t="s">
        <v>5834</v>
      </c>
      <c r="CU227" s="98">
        <v>38.9</v>
      </c>
      <c r="CV227" s="98">
        <v>3.6</v>
      </c>
      <c r="CW227" s="67">
        <v>33000</v>
      </c>
      <c r="CX227" s="304">
        <v>504</v>
      </c>
      <c r="CY227" s="98">
        <v>611</v>
      </c>
      <c r="CZ227" s="142">
        <v>200000</v>
      </c>
      <c r="DA227" s="292">
        <v>280</v>
      </c>
      <c r="DB227" s="164">
        <v>8.8000000000000007</v>
      </c>
      <c r="DC227" s="164">
        <v>640</v>
      </c>
      <c r="DD227" s="32">
        <v>730</v>
      </c>
      <c r="DE227" s="164">
        <v>800</v>
      </c>
      <c r="DF227" s="32">
        <v>940</v>
      </c>
      <c r="DG227" s="61">
        <v>200000</v>
      </c>
      <c r="DH227" s="41" t="s">
        <v>5881</v>
      </c>
      <c r="DI227" s="164" t="s">
        <v>4464</v>
      </c>
      <c r="DJ227" s="295" t="s">
        <v>4598</v>
      </c>
    </row>
    <row r="228" spans="1:114" ht="16.2" thickBot="1">
      <c r="A228" s="18">
        <v>223</v>
      </c>
      <c r="B228" s="342"/>
      <c r="C228" s="342"/>
      <c r="D228" s="318"/>
      <c r="E228" s="318"/>
      <c r="F228" s="315"/>
      <c r="G228" s="312"/>
      <c r="H228" s="347"/>
      <c r="I228" s="247" t="s">
        <v>4424</v>
      </c>
      <c r="J228" s="304" t="s">
        <v>6269</v>
      </c>
      <c r="K228" s="164" t="s">
        <v>5830</v>
      </c>
      <c r="L228" s="304" t="s">
        <v>4540</v>
      </c>
      <c r="M228" s="164" t="s">
        <v>4735</v>
      </c>
      <c r="N228" s="18" t="s">
        <v>4539</v>
      </c>
      <c r="O228" s="164" t="s">
        <v>4502</v>
      </c>
      <c r="P228" s="164" t="s">
        <v>4444</v>
      </c>
      <c r="Q228" s="164" t="s">
        <v>6210</v>
      </c>
      <c r="R228" s="164">
        <v>12</v>
      </c>
      <c r="S228" s="164" t="s">
        <v>4444</v>
      </c>
      <c r="T228" s="164" t="s">
        <v>5830</v>
      </c>
      <c r="U228" s="164" t="s">
        <v>4591</v>
      </c>
      <c r="V228" s="18">
        <v>10</v>
      </c>
      <c r="W228" s="236">
        <v>0</v>
      </c>
      <c r="X228" s="14">
        <v>0</v>
      </c>
      <c r="Y228" s="144" t="s">
        <v>4347</v>
      </c>
      <c r="Z228" s="23">
        <f>INDEX('[2]Cross-Section Database'!$C$2:$V$2928,MATCH(Y228,'[2]Cross-Section Database'!$B$2:$B$2928,0),3)</f>
        <v>254.1</v>
      </c>
      <c r="AA228" s="23">
        <f>INDEX('[2]Cross-Section Database'!$C$2:$V$2928,MATCH(Y228,'[2]Cross-Section Database'!$B$2:$B$2928,0),4)</f>
        <v>254.6</v>
      </c>
      <c r="AB228" s="23">
        <f>INDEX('[2]Cross-Section Database'!$C$2:$V$2928,MATCH(Y228,'[2]Cross-Section Database'!$B$2:$B$2928,0),6)</f>
        <v>14.2</v>
      </c>
      <c r="AC228" s="23">
        <f>INDEX('[2]Cross-Section Database'!$C$2:$V$2928,MATCH(Y228,'[2]Cross-Section Database'!$B$2:$B$2928,0),5)</f>
        <v>8.6</v>
      </c>
      <c r="AD228" s="21">
        <v>1200</v>
      </c>
      <c r="AE228" s="144" t="s">
        <v>4248</v>
      </c>
      <c r="AF228" s="23">
        <f>INDEX('[2]Cross-Section Database'!$C$2:$V$2928,MATCH(AE228,'[2]Cross-Section Database'!$B$2:$B$2928,0),3)</f>
        <v>528.29999999999995</v>
      </c>
      <c r="AG228" s="23">
        <f>INDEX('[2]Cross-Section Database'!$C$2:$V$2928,MATCH(AE228,'[2]Cross-Section Database'!$B$2:$B$2928,0),4)</f>
        <v>208.8</v>
      </c>
      <c r="AH228" s="23">
        <f>INDEX('[2]Cross-Section Database'!$C$2:$V$2928,MATCH(AE228,'[2]Cross-Section Database'!$B$2:$B$2928,0),6)</f>
        <v>13.2</v>
      </c>
      <c r="AI228" s="23">
        <f>INDEX('[2]Cross-Section Database'!$C$2:$V$2928,MATCH(AE228,'[2]Cross-Section Database'!$B$2:$B$2928,0),5)</f>
        <v>9.6</v>
      </c>
      <c r="AJ228" s="23">
        <v>1410</v>
      </c>
      <c r="AK228" s="23">
        <f>INDEX('[2]Cross-Section Database'!$C$2:$V$3928,MATCH(AE228,'[2]Cross-Section Database'!$B$2:$B$3928,0),11)</f>
        <v>475400000</v>
      </c>
      <c r="AL228" s="25">
        <f>INDEX('[2]Cross-Section Database'!$C$2:$V$3928,MATCH(AE228,'[2]Cross-Section Database'!$B$2:$B$3928,0),12)</f>
        <v>2059000</v>
      </c>
      <c r="AM228" s="23">
        <v>15.1</v>
      </c>
      <c r="AN228" s="23">
        <v>250</v>
      </c>
      <c r="AO228" s="23">
        <v>578</v>
      </c>
      <c r="AP228" s="23">
        <f t="shared" si="121"/>
        <v>24.850000000000023</v>
      </c>
      <c r="AQ228" s="23">
        <f t="shared" si="122"/>
        <v>24.850000000000023</v>
      </c>
      <c r="AR228" s="144" t="s">
        <v>5845</v>
      </c>
      <c r="AS228" s="164" t="s">
        <v>4595</v>
      </c>
      <c r="AT228" s="21">
        <f t="shared" si="129"/>
        <v>33.333333333333336</v>
      </c>
      <c r="AU228" s="165">
        <v>24</v>
      </c>
      <c r="AV228" s="165">
        <f t="shared" si="124"/>
        <v>353</v>
      </c>
      <c r="AW228" s="165">
        <v>80</v>
      </c>
      <c r="AX228" s="165">
        <f t="shared" si="127"/>
        <v>80</v>
      </c>
      <c r="AY228" s="23">
        <v>90</v>
      </c>
      <c r="AZ228" s="165">
        <v>90</v>
      </c>
      <c r="BA228" s="165">
        <f t="shared" si="125"/>
        <v>328</v>
      </c>
      <c r="BB228" s="165" t="s">
        <v>6262</v>
      </c>
      <c r="BC228" s="165" t="s">
        <v>6250</v>
      </c>
      <c r="BD228" s="165" t="s">
        <v>4497</v>
      </c>
      <c r="BE228" s="165">
        <v>2</v>
      </c>
      <c r="BF228" s="165">
        <v>6</v>
      </c>
      <c r="BG228" s="144">
        <v>120</v>
      </c>
      <c r="BH228" s="165">
        <v>1100</v>
      </c>
      <c r="BI228" s="165" t="s">
        <v>6233</v>
      </c>
      <c r="BJ228" s="165">
        <v>0.9</v>
      </c>
      <c r="BK228" s="165">
        <v>105</v>
      </c>
      <c r="BL228" s="165">
        <v>1137</v>
      </c>
      <c r="BM228" s="165">
        <v>46</v>
      </c>
      <c r="BN228" s="165" t="s">
        <v>4623</v>
      </c>
      <c r="BO228" s="144" t="s">
        <v>5894</v>
      </c>
      <c r="BP228" s="165">
        <v>7</v>
      </c>
      <c r="BQ228" s="165">
        <v>1</v>
      </c>
      <c r="BR228" s="165">
        <v>19</v>
      </c>
      <c r="BS228" s="165">
        <v>100</v>
      </c>
      <c r="BT228" s="165">
        <v>75</v>
      </c>
      <c r="BU228" s="14">
        <v>225</v>
      </c>
      <c r="BV228" s="165" t="s">
        <v>4606</v>
      </c>
      <c r="BW228" s="164" t="s">
        <v>4613</v>
      </c>
      <c r="BX228" s="21">
        <f>142*BH165/1000</f>
        <v>170.4</v>
      </c>
      <c r="BY228" s="21">
        <f>4*PI()*16^2/4</f>
        <v>804.24771931898704</v>
      </c>
      <c r="BZ228" s="164">
        <v>25</v>
      </c>
      <c r="CA228" s="122">
        <v>0.01</v>
      </c>
      <c r="CB228" s="165" t="s">
        <v>6125</v>
      </c>
      <c r="CC228" s="165">
        <v>275</v>
      </c>
      <c r="CD228" s="23">
        <v>308</v>
      </c>
      <c r="CE228" s="23">
        <v>410</v>
      </c>
      <c r="CF228" s="23">
        <v>454</v>
      </c>
      <c r="CG228" s="142">
        <f>(196000+222000)/2</f>
        <v>209000</v>
      </c>
      <c r="CH228" s="165" t="s">
        <v>6125</v>
      </c>
      <c r="CI228" s="165">
        <v>275</v>
      </c>
      <c r="CJ228" s="23">
        <f>(385+351+389+345)/4</f>
        <v>367.5</v>
      </c>
      <c r="CK228" s="165">
        <v>410</v>
      </c>
      <c r="CL228" s="23">
        <v>509.25</v>
      </c>
      <c r="CM228" s="142">
        <f>(202+207+200+206)*1000/4</f>
        <v>203750</v>
      </c>
      <c r="CN228" s="165" t="s">
        <v>6125</v>
      </c>
      <c r="CO228" s="87">
        <v>275</v>
      </c>
      <c r="CP228" s="87">
        <v>305</v>
      </c>
      <c r="CQ228" s="165">
        <v>410</v>
      </c>
      <c r="CR228" s="165">
        <v>483</v>
      </c>
      <c r="CS228" s="142">
        <v>215000</v>
      </c>
      <c r="CT228" s="144" t="s">
        <v>5834</v>
      </c>
      <c r="CU228" s="100">
        <v>47.95</v>
      </c>
      <c r="CV228" s="100">
        <v>3.5</v>
      </c>
      <c r="CW228" s="67">
        <v>33000</v>
      </c>
      <c r="CX228" s="144">
        <v>504</v>
      </c>
      <c r="CY228" s="100">
        <v>611</v>
      </c>
      <c r="CZ228" s="142">
        <v>200000</v>
      </c>
      <c r="DA228" s="293">
        <v>280</v>
      </c>
      <c r="DB228" s="165">
        <v>8.8000000000000007</v>
      </c>
      <c r="DC228" s="165">
        <v>640</v>
      </c>
      <c r="DD228" s="34">
        <v>730</v>
      </c>
      <c r="DE228" s="165">
        <v>800</v>
      </c>
      <c r="DF228" s="34">
        <v>940</v>
      </c>
      <c r="DG228" s="77">
        <v>200000</v>
      </c>
      <c r="DH228" s="42" t="s">
        <v>5870</v>
      </c>
      <c r="DI228" s="165" t="s">
        <v>4464</v>
      </c>
      <c r="DJ228" s="296" t="s">
        <v>4598</v>
      </c>
    </row>
    <row r="229" spans="1:114" ht="15.6" customHeight="1">
      <c r="A229" s="17">
        <v>224</v>
      </c>
      <c r="B229" s="313">
        <v>32</v>
      </c>
      <c r="C229" s="313">
        <v>2001</v>
      </c>
      <c r="D229" s="313" t="s">
        <v>6014</v>
      </c>
      <c r="E229" s="309" t="s">
        <v>6022</v>
      </c>
      <c r="F229" s="313">
        <v>3</v>
      </c>
      <c r="G229" s="309" t="s">
        <v>6016</v>
      </c>
      <c r="H229" s="313" t="s">
        <v>6021</v>
      </c>
      <c r="I229" s="452" t="s">
        <v>6015</v>
      </c>
      <c r="J229" s="303" t="s">
        <v>4383</v>
      </c>
      <c r="K229" s="163" t="s">
        <v>5830</v>
      </c>
      <c r="L229" s="303" t="s">
        <v>4584</v>
      </c>
      <c r="M229" s="163" t="s">
        <v>4736</v>
      </c>
      <c r="N229" s="17" t="s">
        <v>4539</v>
      </c>
      <c r="O229" s="303" t="s">
        <v>4444</v>
      </c>
      <c r="P229" s="163" t="s">
        <v>4444</v>
      </c>
      <c r="Q229" s="163" t="s">
        <v>4444</v>
      </c>
      <c r="R229" s="163" t="s">
        <v>5830</v>
      </c>
      <c r="S229" s="163" t="s">
        <v>4444</v>
      </c>
      <c r="T229" s="163" t="s">
        <v>5830</v>
      </c>
      <c r="U229" s="163" t="s">
        <v>4591</v>
      </c>
      <c r="V229" s="17">
        <v>5</v>
      </c>
      <c r="W229" s="240">
        <v>236</v>
      </c>
      <c r="X229" s="17" t="s">
        <v>5830</v>
      </c>
      <c r="Y229" s="201" t="s">
        <v>5830</v>
      </c>
      <c r="Z229" s="202" t="s">
        <v>5830</v>
      </c>
      <c r="AA229" s="202" t="s">
        <v>5830</v>
      </c>
      <c r="AB229" s="202" t="s">
        <v>5830</v>
      </c>
      <c r="AC229" s="202" t="s">
        <v>5830</v>
      </c>
      <c r="AD229" s="202" t="s">
        <v>5830</v>
      </c>
      <c r="AE229" s="303" t="s">
        <v>3899</v>
      </c>
      <c r="AF229" s="16">
        <f>INDEX('[2]Cross-Section Database'!$C$2:$V$23928,MATCH(AE229,'[2]Cross-Section Database'!$B$2:$B$3928,0),3)</f>
        <v>200</v>
      </c>
      <c r="AG229" s="16">
        <f>INDEX('[2]Cross-Section Database'!$C$2:$V$3928,MATCH(AE229,'[2]Cross-Section Database'!$B$2:$B$3928,0),4)</f>
        <v>100</v>
      </c>
      <c r="AH229" s="16">
        <f>INDEX('[2]Cross-Section Database'!$C$2:$V$3928,MATCH(AE229,'[2]Cross-Section Database'!$B$2:$B$3928,0),6)</f>
        <v>8.5</v>
      </c>
      <c r="AI229" s="16">
        <f>INDEX('[2]Cross-Section Database'!$C$2:$V$3928,MATCH(AE229,'[2]Cross-Section Database'!$B$2:$B$3928,0),5)</f>
        <v>5.6</v>
      </c>
      <c r="AJ229" s="253">
        <v>420</v>
      </c>
      <c r="AK229" s="16">
        <f>INDEX('[2]Cross-Section Database'!$C$2:$V$3928,MATCH(AE229,'[2]Cross-Section Database'!$B$2:$B$3928,0),11)</f>
        <v>19430000</v>
      </c>
      <c r="AL229" s="26">
        <f>INDEX('[2]Cross-Section Database'!$C$2:$V$3928,MATCH(AE229,'[2]Cross-Section Database'!$B$2:$B$3928,0),12)</f>
        <v>221000</v>
      </c>
      <c r="AM229" s="45">
        <v>10.050000000000001</v>
      </c>
      <c r="AN229" s="45">
        <v>140</v>
      </c>
      <c r="AO229" s="45">
        <v>250</v>
      </c>
      <c r="AP229" s="45">
        <v>25</v>
      </c>
      <c r="AQ229" s="45">
        <v>25</v>
      </c>
      <c r="AR229" s="297" t="s">
        <v>5845</v>
      </c>
      <c r="AS229" s="163" t="s">
        <v>6019</v>
      </c>
      <c r="AT229" s="16">
        <f>40/AU229/0.25</f>
        <v>8</v>
      </c>
      <c r="AU229" s="300">
        <v>20</v>
      </c>
      <c r="AV229" s="300">
        <f>IF(AU229=24,353,IF(AU229=22,303,IF(AU229=20,245,IF(AU229=16,157,0))))</f>
        <v>245</v>
      </c>
      <c r="AW229" s="45">
        <v>70</v>
      </c>
      <c r="AX229" s="45">
        <v>80</v>
      </c>
      <c r="AY229" s="45">
        <v>0</v>
      </c>
      <c r="AZ229" s="45">
        <v>70</v>
      </c>
      <c r="BA229" s="45">
        <v>100</v>
      </c>
      <c r="BB229" s="248" t="s">
        <v>4502</v>
      </c>
      <c r="BC229" s="163" t="s">
        <v>6250</v>
      </c>
      <c r="BD229" s="163" t="s">
        <v>6250</v>
      </c>
      <c r="BE229" s="163">
        <v>2</v>
      </c>
      <c r="BF229" s="48">
        <v>4</v>
      </c>
      <c r="BG229" s="201" t="s">
        <v>5830</v>
      </c>
      <c r="BH229" s="202" t="s">
        <v>5830</v>
      </c>
      <c r="BI229" s="202" t="s">
        <v>5830</v>
      </c>
      <c r="BJ229" s="202" t="s">
        <v>5830</v>
      </c>
      <c r="BK229" s="202" t="s">
        <v>5830</v>
      </c>
      <c r="BL229" s="202" t="s">
        <v>5830</v>
      </c>
      <c r="BM229" s="202" t="s">
        <v>5830</v>
      </c>
      <c r="BN229" s="202" t="s">
        <v>5830</v>
      </c>
      <c r="BO229" s="201" t="s">
        <v>5830</v>
      </c>
      <c r="BP229" s="202" t="s">
        <v>5830</v>
      </c>
      <c r="BQ229" s="202" t="s">
        <v>5830</v>
      </c>
      <c r="BR229" s="202" t="s">
        <v>5830</v>
      </c>
      <c r="BS229" s="202" t="s">
        <v>5830</v>
      </c>
      <c r="BT229" s="202" t="s">
        <v>5830</v>
      </c>
      <c r="BU229" s="220" t="s">
        <v>5830</v>
      </c>
      <c r="BV229" s="201" t="s">
        <v>5830</v>
      </c>
      <c r="BW229" s="202" t="s">
        <v>5830</v>
      </c>
      <c r="BX229" s="202" t="s">
        <v>5830</v>
      </c>
      <c r="BY229" s="202" t="s">
        <v>5830</v>
      </c>
      <c r="BZ229" s="202" t="s">
        <v>5830</v>
      </c>
      <c r="CA229" s="220" t="s">
        <v>5830</v>
      </c>
      <c r="CB229" s="202" t="s">
        <v>5830</v>
      </c>
      <c r="CC229" s="202" t="s">
        <v>5830</v>
      </c>
      <c r="CD229" s="202" t="s">
        <v>5830</v>
      </c>
      <c r="CE229" s="202" t="s">
        <v>5830</v>
      </c>
      <c r="CF229" s="202" t="s">
        <v>5830</v>
      </c>
      <c r="CG229" s="207" t="s">
        <v>5830</v>
      </c>
      <c r="CH229" s="107" t="s">
        <v>4478</v>
      </c>
      <c r="CI229" s="300">
        <v>235</v>
      </c>
      <c r="CJ229" s="45">
        <v>333</v>
      </c>
      <c r="CK229" s="45">
        <v>360</v>
      </c>
      <c r="CL229" s="45">
        <v>420</v>
      </c>
      <c r="CM229" s="66">
        <v>200000</v>
      </c>
      <c r="CN229" s="107" t="s">
        <v>4478</v>
      </c>
      <c r="CO229" s="300">
        <v>235</v>
      </c>
      <c r="CP229" s="45">
        <v>352</v>
      </c>
      <c r="CQ229" s="45">
        <v>360</v>
      </c>
      <c r="CR229" s="45">
        <v>435</v>
      </c>
      <c r="CS229" s="66">
        <v>200000</v>
      </c>
      <c r="CT229" s="205" t="s">
        <v>5830</v>
      </c>
      <c r="CU229" s="206" t="s">
        <v>5830</v>
      </c>
      <c r="CV229" s="206" t="s">
        <v>5830</v>
      </c>
      <c r="CW229" s="207" t="s">
        <v>5830</v>
      </c>
      <c r="CX229" s="205" t="s">
        <v>5830</v>
      </c>
      <c r="CY229" s="206" t="s">
        <v>5830</v>
      </c>
      <c r="CZ229" s="207" t="s">
        <v>5830</v>
      </c>
      <c r="DA229" s="283" t="s">
        <v>5830</v>
      </c>
      <c r="DB229" s="163">
        <v>10.9</v>
      </c>
      <c r="DC229" s="163">
        <v>900</v>
      </c>
      <c r="DD229" s="30">
        <v>990</v>
      </c>
      <c r="DE229" s="163">
        <v>1000</v>
      </c>
      <c r="DF229" s="30">
        <v>1100</v>
      </c>
      <c r="DG229" s="76">
        <v>200000</v>
      </c>
      <c r="DH229" s="249" t="s">
        <v>6020</v>
      </c>
      <c r="DI229" s="297" t="s">
        <v>4464</v>
      </c>
      <c r="DJ229" s="294" t="s">
        <v>6055</v>
      </c>
    </row>
    <row r="230" spans="1:114">
      <c r="A230" s="18">
        <v>225</v>
      </c>
      <c r="B230" s="314"/>
      <c r="C230" s="314"/>
      <c r="D230" s="314"/>
      <c r="E230" s="310"/>
      <c r="F230" s="314"/>
      <c r="G230" s="310"/>
      <c r="H230" s="314"/>
      <c r="I230" s="453" t="s">
        <v>6017</v>
      </c>
      <c r="J230" s="304" t="s">
        <v>4383</v>
      </c>
      <c r="K230" s="164" t="s">
        <v>5830</v>
      </c>
      <c r="L230" s="304" t="s">
        <v>4584</v>
      </c>
      <c r="M230" s="164" t="s">
        <v>4736</v>
      </c>
      <c r="N230" s="18" t="s">
        <v>4539</v>
      </c>
      <c r="O230" s="304" t="s">
        <v>4444</v>
      </c>
      <c r="P230" s="164" t="s">
        <v>4444</v>
      </c>
      <c r="Q230" s="164" t="s">
        <v>4444</v>
      </c>
      <c r="R230" s="164" t="s">
        <v>5830</v>
      </c>
      <c r="S230" s="164" t="s">
        <v>4444</v>
      </c>
      <c r="T230" s="164" t="s">
        <v>5830</v>
      </c>
      <c r="U230" s="164" t="s">
        <v>4591</v>
      </c>
      <c r="V230" s="18">
        <v>5</v>
      </c>
      <c r="W230" s="231">
        <v>166</v>
      </c>
      <c r="X230" s="18" t="s">
        <v>5830</v>
      </c>
      <c r="Y230" s="203" t="s">
        <v>5830</v>
      </c>
      <c r="Z230" s="204" t="s">
        <v>5830</v>
      </c>
      <c r="AA230" s="204" t="s">
        <v>5830</v>
      </c>
      <c r="AB230" s="204" t="s">
        <v>5830</v>
      </c>
      <c r="AC230" s="204" t="s">
        <v>5830</v>
      </c>
      <c r="AD230" s="204" t="s">
        <v>5830</v>
      </c>
      <c r="AE230" s="304" t="s">
        <v>3899</v>
      </c>
      <c r="AF230" s="21">
        <f>INDEX('[2]Cross-Section Database'!$C$2:$V$23928,MATCH(AE230,'[2]Cross-Section Database'!$B$2:$B$3928,0),3)</f>
        <v>200</v>
      </c>
      <c r="AG230" s="21">
        <f>INDEX('[2]Cross-Section Database'!$C$2:$V$3928,MATCH(AE230,'[2]Cross-Section Database'!$B$2:$B$3928,0),4)</f>
        <v>100</v>
      </c>
      <c r="AH230" s="21">
        <f>INDEX('[2]Cross-Section Database'!$C$2:$V$3928,MATCH(AE230,'[2]Cross-Section Database'!$B$2:$B$3928,0),6)</f>
        <v>8.5</v>
      </c>
      <c r="AI230" s="21">
        <f>INDEX('[2]Cross-Section Database'!$C$2:$V$3928,MATCH(AE230,'[2]Cross-Section Database'!$B$2:$B$3928,0),5)</f>
        <v>5.6</v>
      </c>
      <c r="AJ230" s="254">
        <v>595</v>
      </c>
      <c r="AK230" s="21">
        <f>INDEX('[2]Cross-Section Database'!$C$2:$V$3928,MATCH(AE230,'[2]Cross-Section Database'!$B$2:$B$3928,0),11)</f>
        <v>19430000</v>
      </c>
      <c r="AL230" s="24">
        <f>INDEX('[2]Cross-Section Database'!$C$2:$V$3928,MATCH(AE230,'[2]Cross-Section Database'!$B$2:$B$3928,0),12)</f>
        <v>221000</v>
      </c>
      <c r="AM230" s="46">
        <v>10.050000000000001</v>
      </c>
      <c r="AN230" s="46">
        <v>140</v>
      </c>
      <c r="AO230" s="46">
        <v>250</v>
      </c>
      <c r="AP230" s="46">
        <v>25</v>
      </c>
      <c r="AQ230" s="46">
        <v>25</v>
      </c>
      <c r="AR230" s="298" t="s">
        <v>5845</v>
      </c>
      <c r="AS230" s="164" t="s">
        <v>6019</v>
      </c>
      <c r="AT230" s="301">
        <f t="shared" ref="AT230:AT231" si="130">40/AU230/0.25</f>
        <v>8</v>
      </c>
      <c r="AU230" s="301">
        <v>20</v>
      </c>
      <c r="AV230" s="301">
        <f>IF(AU230=24,353,IF(AU230=22,303,IF(AU230=20,245,IF(AU230=16,157,0))))</f>
        <v>245</v>
      </c>
      <c r="AW230" s="46">
        <v>70</v>
      </c>
      <c r="AX230" s="46">
        <v>80</v>
      </c>
      <c r="AY230" s="46">
        <v>0</v>
      </c>
      <c r="AZ230" s="46">
        <v>70</v>
      </c>
      <c r="BA230" s="46">
        <v>100</v>
      </c>
      <c r="BB230" s="241" t="s">
        <v>4502</v>
      </c>
      <c r="BC230" s="164" t="s">
        <v>6250</v>
      </c>
      <c r="BD230" s="164" t="s">
        <v>6250</v>
      </c>
      <c r="BE230" s="164">
        <v>2</v>
      </c>
      <c r="BF230" s="49">
        <v>4</v>
      </c>
      <c r="BG230" s="203" t="s">
        <v>5830</v>
      </c>
      <c r="BH230" s="204" t="s">
        <v>5830</v>
      </c>
      <c r="BI230" s="204" t="s">
        <v>5830</v>
      </c>
      <c r="BJ230" s="204" t="s">
        <v>5830</v>
      </c>
      <c r="BK230" s="204" t="s">
        <v>5830</v>
      </c>
      <c r="BL230" s="204" t="s">
        <v>5830</v>
      </c>
      <c r="BM230" s="204" t="s">
        <v>5830</v>
      </c>
      <c r="BN230" s="204" t="s">
        <v>5830</v>
      </c>
      <c r="BO230" s="203" t="s">
        <v>5830</v>
      </c>
      <c r="BP230" s="204" t="s">
        <v>5830</v>
      </c>
      <c r="BQ230" s="204" t="s">
        <v>5830</v>
      </c>
      <c r="BR230" s="204" t="s">
        <v>5830</v>
      </c>
      <c r="BS230" s="204" t="s">
        <v>5830</v>
      </c>
      <c r="BT230" s="204" t="s">
        <v>5830</v>
      </c>
      <c r="BU230" s="219" t="s">
        <v>5830</v>
      </c>
      <c r="BV230" s="203" t="s">
        <v>5830</v>
      </c>
      <c r="BW230" s="204" t="s">
        <v>5830</v>
      </c>
      <c r="BX230" s="204" t="s">
        <v>5830</v>
      </c>
      <c r="BY230" s="204" t="s">
        <v>5830</v>
      </c>
      <c r="BZ230" s="204" t="s">
        <v>5830</v>
      </c>
      <c r="CA230" s="219" t="s">
        <v>5830</v>
      </c>
      <c r="CB230" s="204" t="s">
        <v>5830</v>
      </c>
      <c r="CC230" s="204" t="s">
        <v>5830</v>
      </c>
      <c r="CD230" s="204" t="s">
        <v>5830</v>
      </c>
      <c r="CE230" s="204" t="s">
        <v>5830</v>
      </c>
      <c r="CF230" s="204" t="s">
        <v>5830</v>
      </c>
      <c r="CG230" s="210" t="s">
        <v>5830</v>
      </c>
      <c r="CH230" s="108" t="s">
        <v>4478</v>
      </c>
      <c r="CI230" s="301">
        <v>235</v>
      </c>
      <c r="CJ230" s="46">
        <v>333</v>
      </c>
      <c r="CK230" s="46">
        <v>360</v>
      </c>
      <c r="CL230" s="46">
        <v>420</v>
      </c>
      <c r="CM230" s="67">
        <v>200000</v>
      </c>
      <c r="CN230" s="108" t="s">
        <v>4478</v>
      </c>
      <c r="CO230" s="301">
        <v>235</v>
      </c>
      <c r="CP230" s="46">
        <v>313</v>
      </c>
      <c r="CQ230" s="46">
        <v>360</v>
      </c>
      <c r="CR230" s="46">
        <v>417</v>
      </c>
      <c r="CS230" s="67">
        <v>200000</v>
      </c>
      <c r="CT230" s="208" t="s">
        <v>5830</v>
      </c>
      <c r="CU230" s="209" t="s">
        <v>5830</v>
      </c>
      <c r="CV230" s="209" t="s">
        <v>5830</v>
      </c>
      <c r="CW230" s="210" t="s">
        <v>5830</v>
      </c>
      <c r="CX230" s="208" t="s">
        <v>5830</v>
      </c>
      <c r="CY230" s="209" t="s">
        <v>5830</v>
      </c>
      <c r="CZ230" s="210" t="s">
        <v>5830</v>
      </c>
      <c r="DA230" s="284" t="s">
        <v>5830</v>
      </c>
      <c r="DB230" s="301">
        <v>10.9</v>
      </c>
      <c r="DC230" s="301">
        <v>900</v>
      </c>
      <c r="DD230" s="32">
        <v>990</v>
      </c>
      <c r="DE230" s="10">
        <v>1000</v>
      </c>
      <c r="DF230" s="32">
        <v>1100</v>
      </c>
      <c r="DG230" s="61">
        <v>200000</v>
      </c>
      <c r="DH230" s="242" t="s">
        <v>6020</v>
      </c>
      <c r="DI230" s="298" t="s">
        <v>4464</v>
      </c>
      <c r="DJ230" s="295" t="s">
        <v>6055</v>
      </c>
    </row>
    <row r="231" spans="1:114" ht="16.2" thickBot="1">
      <c r="A231" s="14">
        <v>226</v>
      </c>
      <c r="B231" s="315"/>
      <c r="C231" s="315"/>
      <c r="D231" s="315"/>
      <c r="E231" s="342"/>
      <c r="F231" s="315"/>
      <c r="G231" s="342"/>
      <c r="H231" s="315"/>
      <c r="I231" s="247" t="s">
        <v>6018</v>
      </c>
      <c r="J231" s="144" t="s">
        <v>4383</v>
      </c>
      <c r="K231" s="165" t="s">
        <v>5830</v>
      </c>
      <c r="L231" s="144" t="s">
        <v>4584</v>
      </c>
      <c r="M231" s="302" t="s">
        <v>4736</v>
      </c>
      <c r="N231" s="14" t="s">
        <v>4539</v>
      </c>
      <c r="O231" s="144" t="s">
        <v>4444</v>
      </c>
      <c r="P231" s="165" t="s">
        <v>4444</v>
      </c>
      <c r="Q231" s="165" t="s">
        <v>4444</v>
      </c>
      <c r="R231" s="165" t="s">
        <v>5830</v>
      </c>
      <c r="S231" s="165" t="s">
        <v>4444</v>
      </c>
      <c r="T231" s="165" t="s">
        <v>5830</v>
      </c>
      <c r="U231" s="165" t="s">
        <v>4591</v>
      </c>
      <c r="V231" s="14">
        <v>5</v>
      </c>
      <c r="W231" s="236">
        <v>97</v>
      </c>
      <c r="X231" s="14" t="s">
        <v>5830</v>
      </c>
      <c r="Y231" s="198" t="s">
        <v>5830</v>
      </c>
      <c r="Z231" s="199" t="s">
        <v>5830</v>
      </c>
      <c r="AA231" s="199" t="s">
        <v>5830</v>
      </c>
      <c r="AB231" s="199" t="s">
        <v>5830</v>
      </c>
      <c r="AC231" s="199" t="s">
        <v>5830</v>
      </c>
      <c r="AD231" s="199" t="s">
        <v>5830</v>
      </c>
      <c r="AE231" s="144" t="s">
        <v>3899</v>
      </c>
      <c r="AF231" s="23">
        <f>INDEX('[2]Cross-Section Database'!$C$2:$V$23928,MATCH(AE231,'[2]Cross-Section Database'!$B$2:$B$3928,0),3)</f>
        <v>200</v>
      </c>
      <c r="AG231" s="23">
        <f>INDEX('[2]Cross-Section Database'!$C$2:$V$3928,MATCH(AE231,'[2]Cross-Section Database'!$B$2:$B$3928,0),4)</f>
        <v>100</v>
      </c>
      <c r="AH231" s="23">
        <f>INDEX('[2]Cross-Section Database'!$C$2:$V$3928,MATCH(AE231,'[2]Cross-Section Database'!$B$2:$B$3928,0),6)</f>
        <v>8.5</v>
      </c>
      <c r="AI231" s="23">
        <f>INDEX('[2]Cross-Section Database'!$C$2:$V$3928,MATCH(AE231,'[2]Cross-Section Database'!$B$2:$B$3928,0),5)</f>
        <v>5.6</v>
      </c>
      <c r="AJ231" s="255">
        <v>885</v>
      </c>
      <c r="AK231" s="23">
        <f>INDEX('[2]Cross-Section Database'!$C$2:$V$3928,MATCH(AE231,'[2]Cross-Section Database'!$B$2:$B$3928,0),11)</f>
        <v>19430000</v>
      </c>
      <c r="AL231" s="25">
        <f>INDEX('[2]Cross-Section Database'!$C$2:$V$3928,MATCH(AE231,'[2]Cross-Section Database'!$B$2:$B$3928,0),12)</f>
        <v>221000</v>
      </c>
      <c r="AM231" s="56">
        <v>10.050000000000001</v>
      </c>
      <c r="AN231" s="56">
        <v>140</v>
      </c>
      <c r="AO231" s="56">
        <v>250</v>
      </c>
      <c r="AP231" s="56">
        <v>25</v>
      </c>
      <c r="AQ231" s="56">
        <v>25</v>
      </c>
      <c r="AR231" s="299" t="s">
        <v>5845</v>
      </c>
      <c r="AS231" s="165" t="s">
        <v>6019</v>
      </c>
      <c r="AT231" s="165">
        <f t="shared" si="130"/>
        <v>8</v>
      </c>
      <c r="AU231" s="302">
        <v>20</v>
      </c>
      <c r="AV231" s="302">
        <f t="shared" ref="AV231" si="131">IF(AU231=24,353,IF(AU231=22,303,IF(AU231=20,245,IF(AU231=16,157,0))))</f>
        <v>245</v>
      </c>
      <c r="AW231" s="56">
        <v>70</v>
      </c>
      <c r="AX231" s="56">
        <v>80</v>
      </c>
      <c r="AY231" s="56">
        <v>0</v>
      </c>
      <c r="AZ231" s="56">
        <v>70</v>
      </c>
      <c r="BA231" s="56">
        <v>100</v>
      </c>
      <c r="BB231" s="243" t="s">
        <v>4502</v>
      </c>
      <c r="BC231" s="165" t="s">
        <v>6250</v>
      </c>
      <c r="BD231" s="165" t="s">
        <v>6250</v>
      </c>
      <c r="BE231" s="165">
        <v>2</v>
      </c>
      <c r="BF231" s="50">
        <v>4</v>
      </c>
      <c r="BG231" s="198" t="s">
        <v>5830</v>
      </c>
      <c r="BH231" s="199" t="s">
        <v>5830</v>
      </c>
      <c r="BI231" s="199" t="s">
        <v>5830</v>
      </c>
      <c r="BJ231" s="199" t="s">
        <v>5830</v>
      </c>
      <c r="BK231" s="199" t="s">
        <v>5830</v>
      </c>
      <c r="BL231" s="199" t="s">
        <v>5830</v>
      </c>
      <c r="BM231" s="199" t="s">
        <v>5830</v>
      </c>
      <c r="BN231" s="199" t="s">
        <v>5830</v>
      </c>
      <c r="BO231" s="198" t="s">
        <v>5830</v>
      </c>
      <c r="BP231" s="199" t="s">
        <v>5830</v>
      </c>
      <c r="BQ231" s="199" t="s">
        <v>5830</v>
      </c>
      <c r="BR231" s="199" t="s">
        <v>5830</v>
      </c>
      <c r="BS231" s="199" t="s">
        <v>5830</v>
      </c>
      <c r="BT231" s="199" t="s">
        <v>5830</v>
      </c>
      <c r="BU231" s="221" t="s">
        <v>5830</v>
      </c>
      <c r="BV231" s="198" t="s">
        <v>5830</v>
      </c>
      <c r="BW231" s="199" t="s">
        <v>5830</v>
      </c>
      <c r="BX231" s="199" t="s">
        <v>5830</v>
      </c>
      <c r="BY231" s="199" t="s">
        <v>5830</v>
      </c>
      <c r="BZ231" s="199" t="s">
        <v>5830</v>
      </c>
      <c r="CA231" s="221" t="s">
        <v>5830</v>
      </c>
      <c r="CB231" s="199" t="s">
        <v>5830</v>
      </c>
      <c r="CC231" s="199" t="s">
        <v>5830</v>
      </c>
      <c r="CD231" s="199" t="s">
        <v>5830</v>
      </c>
      <c r="CE231" s="199" t="s">
        <v>5830</v>
      </c>
      <c r="CF231" s="199" t="s">
        <v>5830</v>
      </c>
      <c r="CG231" s="213" t="s">
        <v>5830</v>
      </c>
      <c r="CH231" s="133" t="s">
        <v>4478</v>
      </c>
      <c r="CI231" s="302">
        <v>235</v>
      </c>
      <c r="CJ231" s="56">
        <v>333</v>
      </c>
      <c r="CK231" s="56">
        <v>360</v>
      </c>
      <c r="CL231" s="56">
        <v>420</v>
      </c>
      <c r="CM231" s="70">
        <v>200000</v>
      </c>
      <c r="CN231" s="133" t="s">
        <v>4478</v>
      </c>
      <c r="CO231" s="302">
        <v>235</v>
      </c>
      <c r="CP231" s="56">
        <v>336</v>
      </c>
      <c r="CQ231" s="56">
        <v>360</v>
      </c>
      <c r="CR231" s="56">
        <v>424</v>
      </c>
      <c r="CS231" s="70">
        <v>200000</v>
      </c>
      <c r="CT231" s="211" t="s">
        <v>5830</v>
      </c>
      <c r="CU231" s="212" t="s">
        <v>5830</v>
      </c>
      <c r="CV231" s="212" t="s">
        <v>5830</v>
      </c>
      <c r="CW231" s="213" t="s">
        <v>5830</v>
      </c>
      <c r="CX231" s="211" t="s">
        <v>5830</v>
      </c>
      <c r="CY231" s="212" t="s">
        <v>5830</v>
      </c>
      <c r="CZ231" s="213" t="s">
        <v>5830</v>
      </c>
      <c r="DA231" s="285" t="s">
        <v>5830</v>
      </c>
      <c r="DB231" s="165">
        <v>10.9</v>
      </c>
      <c r="DC231" s="165">
        <v>900</v>
      </c>
      <c r="DD231" s="34">
        <v>990</v>
      </c>
      <c r="DE231" s="13">
        <v>1000</v>
      </c>
      <c r="DF231" s="34">
        <v>1100</v>
      </c>
      <c r="DG231" s="77">
        <v>200000</v>
      </c>
      <c r="DH231" s="250" t="s">
        <v>6020</v>
      </c>
      <c r="DI231" s="299" t="s">
        <v>4464</v>
      </c>
      <c r="DJ231" s="296" t="s">
        <v>6055</v>
      </c>
    </row>
    <row r="232" spans="1:114" ht="15.6" customHeight="1">
      <c r="A232" s="17">
        <v>227</v>
      </c>
      <c r="B232" s="313">
        <v>33</v>
      </c>
      <c r="C232" s="313">
        <v>2002</v>
      </c>
      <c r="D232" s="316" t="s">
        <v>4711</v>
      </c>
      <c r="E232" s="316" t="s">
        <v>4905</v>
      </c>
      <c r="F232" s="313">
        <v>16</v>
      </c>
      <c r="G232" s="311" t="s">
        <v>5954</v>
      </c>
      <c r="H232" s="311" t="s">
        <v>5953</v>
      </c>
      <c r="I232" s="452" t="s">
        <v>5976</v>
      </c>
      <c r="J232" s="303" t="s">
        <v>6272</v>
      </c>
      <c r="K232" s="163" t="s">
        <v>6100</v>
      </c>
      <c r="L232" s="303" t="s">
        <v>4541</v>
      </c>
      <c r="M232" s="163" t="s">
        <v>4736</v>
      </c>
      <c r="N232" s="17" t="s">
        <v>4539</v>
      </c>
      <c r="O232" s="163" t="s">
        <v>4388</v>
      </c>
      <c r="P232" s="163" t="s">
        <v>4444</v>
      </c>
      <c r="Q232" s="163" t="s">
        <v>4444</v>
      </c>
      <c r="R232" s="163" t="s">
        <v>5830</v>
      </c>
      <c r="S232" s="163" t="s">
        <v>4444</v>
      </c>
      <c r="T232" s="163" t="s">
        <v>5830</v>
      </c>
      <c r="U232" s="163" t="s">
        <v>4591</v>
      </c>
      <c r="V232" s="17">
        <v>8</v>
      </c>
      <c r="W232" s="231">
        <v>0</v>
      </c>
      <c r="X232" s="18">
        <v>0</v>
      </c>
      <c r="Y232" s="303" t="s">
        <v>6278</v>
      </c>
      <c r="Z232" s="16">
        <f>INDEX('[2]Cross-Section Database'!$C$2:$V$2928,MATCH(Y232,'[2]Cross-Section Database'!$B$2:$B$2928,0),3)</f>
        <v>222.2</v>
      </c>
      <c r="AA232" s="16">
        <f>INDEX('[2]Cross-Section Database'!$C$2:$V$2928,MATCH(Y232,'[2]Cross-Section Database'!$B$2:$B$2928,0),4)</f>
        <v>209.1</v>
      </c>
      <c r="AB232" s="16">
        <f>INDEX('[2]Cross-Section Database'!$C$2:$V$2928,MATCH(Y232,'[2]Cross-Section Database'!$B$2:$B$2928,0),6)</f>
        <v>20.5</v>
      </c>
      <c r="AC232" s="16">
        <f>INDEX('[2]Cross-Section Database'!$C$2:$V$2928,MATCH(Y232,'[2]Cross-Section Database'!$B$2:$B$2928,0),5)</f>
        <v>12.7</v>
      </c>
      <c r="AD232" s="16">
        <v>1000</v>
      </c>
      <c r="AE232" s="303" t="s">
        <v>4390</v>
      </c>
      <c r="AF232" s="16">
        <f>INDEX('[2]Cross-Section Database'!$C$2:$V$2928,MATCH(AE232,'[2]Cross-Section Database'!$B$2:$B$2928,0),3)</f>
        <v>254</v>
      </c>
      <c r="AG232" s="16">
        <f>INDEX('[2]Cross-Section Database'!$C$2:$V$2928,MATCH(AE232,'[2]Cross-Section Database'!$B$2:$B$2928,0),4)</f>
        <v>101.6</v>
      </c>
      <c r="AH232" s="16">
        <f>INDEX('[2]Cross-Section Database'!$C$2:$V$2928,MATCH(AE232,'[2]Cross-Section Database'!$B$2:$B$2928,0),6)</f>
        <v>6.8</v>
      </c>
      <c r="AI232" s="16">
        <f>INDEX('[2]Cross-Section Database'!$C$2:$V$2928,MATCH(AE232,'[2]Cross-Section Database'!$B$2:$B$2928,0),5)</f>
        <v>5.7</v>
      </c>
      <c r="AJ232" s="16">
        <v>1000</v>
      </c>
      <c r="AK232" s="16">
        <f>INDEX('[2]Cross-Section Database'!$C$2:$V$3928,MATCH(AE232,'[2]Cross-Section Database'!$B$2:$B$3928,0),11)</f>
        <v>28410000</v>
      </c>
      <c r="AL232" s="26">
        <f>INDEX('[2]Cross-Section Database'!$C$2:$V$3928,MATCH(AE232,'[2]Cross-Section Database'!$B$2:$B$3928,0),12)</f>
        <v>259000</v>
      </c>
      <c r="AM232" s="16">
        <v>8</v>
      </c>
      <c r="AN232" s="16">
        <v>200</v>
      </c>
      <c r="AO232" s="16">
        <v>275</v>
      </c>
      <c r="AP232" s="16">
        <f t="shared" si="121"/>
        <v>10.5</v>
      </c>
      <c r="AQ232" s="16">
        <f t="shared" si="122"/>
        <v>10.5</v>
      </c>
      <c r="AR232" s="303" t="s">
        <v>5845</v>
      </c>
      <c r="AS232" s="164" t="s">
        <v>4749</v>
      </c>
      <c r="AT232" s="1">
        <f xml:space="preserve"> 50/AU232/0.25</f>
        <v>10</v>
      </c>
      <c r="AU232" s="163">
        <v>20</v>
      </c>
      <c r="AV232" s="163">
        <f t="shared" si="124"/>
        <v>245</v>
      </c>
      <c r="AW232" s="16">
        <f t="shared" ref="AW232:AW247" si="132">60-AQ232-AH232/2</f>
        <v>46.1</v>
      </c>
      <c r="AX232" s="16">
        <f t="shared" si="127"/>
        <v>46.1</v>
      </c>
      <c r="AY232" s="16">
        <v>0</v>
      </c>
      <c r="AZ232" s="16">
        <v>90</v>
      </c>
      <c r="BA232" s="16">
        <f t="shared" si="125"/>
        <v>182.8</v>
      </c>
      <c r="BB232" s="22" t="s">
        <v>6262</v>
      </c>
      <c r="BC232" s="163" t="s">
        <v>6250</v>
      </c>
      <c r="BD232" s="163" t="s">
        <v>6250</v>
      </c>
      <c r="BE232" s="163">
        <v>2</v>
      </c>
      <c r="BF232" s="163">
        <v>4</v>
      </c>
      <c r="BG232" s="201" t="s">
        <v>5830</v>
      </c>
      <c r="BH232" s="202" t="s">
        <v>5830</v>
      </c>
      <c r="BI232" s="202" t="s">
        <v>5830</v>
      </c>
      <c r="BJ232" s="202" t="s">
        <v>5830</v>
      </c>
      <c r="BK232" s="202" t="s">
        <v>5830</v>
      </c>
      <c r="BL232" s="202" t="s">
        <v>5830</v>
      </c>
      <c r="BM232" s="202" t="s">
        <v>5830</v>
      </c>
      <c r="BN232" s="202" t="s">
        <v>5830</v>
      </c>
      <c r="BO232" s="201" t="s">
        <v>5830</v>
      </c>
      <c r="BP232" s="202" t="s">
        <v>5830</v>
      </c>
      <c r="BQ232" s="202" t="s">
        <v>5830</v>
      </c>
      <c r="BR232" s="202" t="s">
        <v>5830</v>
      </c>
      <c r="BS232" s="202" t="s">
        <v>5830</v>
      </c>
      <c r="BT232" s="202" t="s">
        <v>5830</v>
      </c>
      <c r="BU232" s="220" t="s">
        <v>5830</v>
      </c>
      <c r="BV232" s="202" t="s">
        <v>5830</v>
      </c>
      <c r="BW232" s="202" t="s">
        <v>5830</v>
      </c>
      <c r="BX232" s="202" t="s">
        <v>5830</v>
      </c>
      <c r="BY232" s="202" t="s">
        <v>5830</v>
      </c>
      <c r="BZ232" s="202" t="s">
        <v>5830</v>
      </c>
      <c r="CA232" s="220" t="s">
        <v>5830</v>
      </c>
      <c r="CB232" s="65" t="s">
        <v>5703</v>
      </c>
      <c r="CC232" s="65">
        <v>275</v>
      </c>
      <c r="CD232" s="31">
        <f>CD233</f>
        <v>283.14666666666665</v>
      </c>
      <c r="CE232" s="65">
        <v>430</v>
      </c>
      <c r="CF232" s="31">
        <f>CF234</f>
        <v>468.12666666666672</v>
      </c>
      <c r="CG232" s="66">
        <v>200000</v>
      </c>
      <c r="CH232" s="65" t="s">
        <v>5703</v>
      </c>
      <c r="CI232" s="65">
        <v>275</v>
      </c>
      <c r="CJ232" s="31">
        <f>CJ234</f>
        <v>270.48333333333335</v>
      </c>
      <c r="CK232" s="65">
        <v>430</v>
      </c>
      <c r="CL232" s="31">
        <f>CL234</f>
        <v>410.1466666666667</v>
      </c>
      <c r="CM232" s="66">
        <v>200000</v>
      </c>
      <c r="CN232" s="65" t="s">
        <v>5703</v>
      </c>
      <c r="CO232" s="65">
        <v>275</v>
      </c>
      <c r="CP232" s="31">
        <f>CP234</f>
        <v>321.61500000000001</v>
      </c>
      <c r="CQ232" s="65">
        <v>430</v>
      </c>
      <c r="CR232" s="31">
        <f>CR234</f>
        <v>439.435</v>
      </c>
      <c r="CS232" s="76">
        <v>200000</v>
      </c>
      <c r="CT232" s="205" t="s">
        <v>5830</v>
      </c>
      <c r="CU232" s="206" t="s">
        <v>5830</v>
      </c>
      <c r="CV232" s="206" t="s">
        <v>5830</v>
      </c>
      <c r="CW232" s="207" t="s">
        <v>5830</v>
      </c>
      <c r="CX232" s="205" t="s">
        <v>5830</v>
      </c>
      <c r="CY232" s="206" t="s">
        <v>5830</v>
      </c>
      <c r="CZ232" s="207" t="s">
        <v>5830</v>
      </c>
      <c r="DA232" s="283" t="s">
        <v>5830</v>
      </c>
      <c r="DB232" s="163">
        <v>8.8000000000000007</v>
      </c>
      <c r="DC232" s="163">
        <v>640</v>
      </c>
      <c r="DD232" s="65">
        <v>604</v>
      </c>
      <c r="DE232" s="65">
        <v>800</v>
      </c>
      <c r="DF232" s="65">
        <v>749</v>
      </c>
      <c r="DG232" s="76">
        <v>200000</v>
      </c>
      <c r="DH232" s="28" t="s">
        <v>5877</v>
      </c>
      <c r="DI232" s="303" t="s">
        <v>4464</v>
      </c>
      <c r="DJ232" s="294" t="s">
        <v>4598</v>
      </c>
    </row>
    <row r="233" spans="1:114">
      <c r="A233" s="18">
        <v>228</v>
      </c>
      <c r="B233" s="314"/>
      <c r="C233" s="314"/>
      <c r="D233" s="317"/>
      <c r="E233" s="317"/>
      <c r="F233" s="314"/>
      <c r="G233" s="319"/>
      <c r="H233" s="319"/>
      <c r="I233" s="453" t="s">
        <v>5977</v>
      </c>
      <c r="J233" s="304" t="s">
        <v>6272</v>
      </c>
      <c r="K233" s="164" t="s">
        <v>6100</v>
      </c>
      <c r="L233" s="304" t="s">
        <v>4541</v>
      </c>
      <c r="M233" s="164" t="s">
        <v>4736</v>
      </c>
      <c r="N233" s="18" t="s">
        <v>4539</v>
      </c>
      <c r="O233" s="164" t="s">
        <v>4388</v>
      </c>
      <c r="P233" s="164" t="s">
        <v>4444</v>
      </c>
      <c r="Q233" s="164" t="s">
        <v>4444</v>
      </c>
      <c r="R233" s="164" t="s">
        <v>5830</v>
      </c>
      <c r="S233" s="164" t="s">
        <v>4444</v>
      </c>
      <c r="T233" s="164" t="s">
        <v>5830</v>
      </c>
      <c r="U233" s="164" t="s">
        <v>4591</v>
      </c>
      <c r="V233" s="18">
        <v>8</v>
      </c>
      <c r="W233" s="231">
        <v>0</v>
      </c>
      <c r="X233" s="18">
        <v>0</v>
      </c>
      <c r="Y233" s="304" t="s">
        <v>6278</v>
      </c>
      <c r="Z233" s="21">
        <f>INDEX('[2]Cross-Section Database'!$C$2:$V$2928,MATCH(Y233,'[2]Cross-Section Database'!$B$2:$B$2928,0),3)</f>
        <v>222.2</v>
      </c>
      <c r="AA233" s="21">
        <f>INDEX('[2]Cross-Section Database'!$C$2:$V$2928,MATCH(Y233,'[2]Cross-Section Database'!$B$2:$B$2928,0),4)</f>
        <v>209.1</v>
      </c>
      <c r="AB233" s="21">
        <f>INDEX('[2]Cross-Section Database'!$C$2:$V$2928,MATCH(Y233,'[2]Cross-Section Database'!$B$2:$B$2928,0),6)</f>
        <v>20.5</v>
      </c>
      <c r="AC233" s="21">
        <f>INDEX('[2]Cross-Section Database'!$C$2:$V$2928,MATCH(Y233,'[2]Cross-Section Database'!$B$2:$B$2928,0),5)</f>
        <v>12.7</v>
      </c>
      <c r="AD233" s="21">
        <v>1000</v>
      </c>
      <c r="AE233" s="304" t="s">
        <v>4390</v>
      </c>
      <c r="AF233" s="21">
        <f>INDEX('[2]Cross-Section Database'!$C$2:$V$2928,MATCH(AE233,'[2]Cross-Section Database'!$B$2:$B$2928,0),3)</f>
        <v>254</v>
      </c>
      <c r="AG233" s="21">
        <f>INDEX('[2]Cross-Section Database'!$C$2:$V$2928,MATCH(AE233,'[2]Cross-Section Database'!$B$2:$B$2928,0),4)</f>
        <v>101.6</v>
      </c>
      <c r="AH233" s="21">
        <f>INDEX('[2]Cross-Section Database'!$C$2:$V$2928,MATCH(AE233,'[2]Cross-Section Database'!$B$2:$B$2928,0),6)</f>
        <v>6.8</v>
      </c>
      <c r="AI233" s="21">
        <f>INDEX('[2]Cross-Section Database'!$C$2:$V$2928,MATCH(AE233,'[2]Cross-Section Database'!$B$2:$B$2928,0),5)</f>
        <v>5.7</v>
      </c>
      <c r="AJ233" s="21">
        <v>1000</v>
      </c>
      <c r="AK233" s="21">
        <f>INDEX('[2]Cross-Section Database'!$C$2:$V$3928,MATCH(AE233,'[2]Cross-Section Database'!$B$2:$B$3928,0),11)</f>
        <v>28410000</v>
      </c>
      <c r="AL233" s="24">
        <f>INDEX('[2]Cross-Section Database'!$C$2:$V$3928,MATCH(AE233,'[2]Cross-Section Database'!$B$2:$B$3928,0),12)</f>
        <v>259000</v>
      </c>
      <c r="AM233" s="21">
        <v>12</v>
      </c>
      <c r="AN233" s="21">
        <v>200</v>
      </c>
      <c r="AO233" s="21">
        <v>275</v>
      </c>
      <c r="AP233" s="21">
        <f t="shared" si="121"/>
        <v>10.5</v>
      </c>
      <c r="AQ233" s="59">
        <f t="shared" si="122"/>
        <v>10.5</v>
      </c>
      <c r="AR233" s="304" t="s">
        <v>5845</v>
      </c>
      <c r="AS233" s="164" t="s">
        <v>4749</v>
      </c>
      <c r="AT233" s="164">
        <f t="shared" ref="AT233:AT245" si="133" xml:space="preserve"> 50/AU233/0.25</f>
        <v>10</v>
      </c>
      <c r="AU233" s="164">
        <v>20</v>
      </c>
      <c r="AV233" s="164">
        <f t="shared" si="124"/>
        <v>245</v>
      </c>
      <c r="AW233" s="21">
        <f t="shared" si="132"/>
        <v>46.1</v>
      </c>
      <c r="AX233" s="21">
        <f t="shared" si="127"/>
        <v>46.1</v>
      </c>
      <c r="AY233" s="21">
        <v>0</v>
      </c>
      <c r="AZ233" s="21">
        <v>90</v>
      </c>
      <c r="BA233" s="21">
        <f t="shared" si="125"/>
        <v>182.8</v>
      </c>
      <c r="BB233" s="15" t="s">
        <v>6262</v>
      </c>
      <c r="BC233" s="164" t="s">
        <v>6250</v>
      </c>
      <c r="BD233" s="164" t="s">
        <v>6250</v>
      </c>
      <c r="BE233" s="164">
        <v>2</v>
      </c>
      <c r="BF233" s="164">
        <v>4</v>
      </c>
      <c r="BG233" s="203" t="s">
        <v>5830</v>
      </c>
      <c r="BH233" s="204" t="s">
        <v>5830</v>
      </c>
      <c r="BI233" s="204" t="s">
        <v>5830</v>
      </c>
      <c r="BJ233" s="204" t="s">
        <v>5830</v>
      </c>
      <c r="BK233" s="204" t="s">
        <v>5830</v>
      </c>
      <c r="BL233" s="204" t="s">
        <v>5830</v>
      </c>
      <c r="BM233" s="204" t="s">
        <v>5830</v>
      </c>
      <c r="BN233" s="204" t="s">
        <v>5830</v>
      </c>
      <c r="BO233" s="203" t="s">
        <v>5830</v>
      </c>
      <c r="BP233" s="204" t="s">
        <v>5830</v>
      </c>
      <c r="BQ233" s="204" t="s">
        <v>5830</v>
      </c>
      <c r="BR233" s="204" t="s">
        <v>5830</v>
      </c>
      <c r="BS233" s="204" t="s">
        <v>5830</v>
      </c>
      <c r="BT233" s="204" t="s">
        <v>5830</v>
      </c>
      <c r="BU233" s="219" t="s">
        <v>5830</v>
      </c>
      <c r="BV233" s="204" t="s">
        <v>5830</v>
      </c>
      <c r="BW233" s="204" t="s">
        <v>5830</v>
      </c>
      <c r="BX233" s="204" t="s">
        <v>5830</v>
      </c>
      <c r="BY233" s="204" t="s">
        <v>5830</v>
      </c>
      <c r="BZ233" s="204" t="s">
        <v>5830</v>
      </c>
      <c r="CA233" s="219" t="s">
        <v>5830</v>
      </c>
      <c r="CB233" s="60" t="s">
        <v>5703</v>
      </c>
      <c r="CC233" s="60">
        <v>275</v>
      </c>
      <c r="CD233" s="33">
        <f>CD234</f>
        <v>283.14666666666665</v>
      </c>
      <c r="CE233" s="60">
        <v>430</v>
      </c>
      <c r="CF233" s="33">
        <f>CF234</f>
        <v>468.12666666666672</v>
      </c>
      <c r="CG233" s="67">
        <v>200000</v>
      </c>
      <c r="CH233" s="60" t="s">
        <v>5703</v>
      </c>
      <c r="CI233" s="60">
        <v>275</v>
      </c>
      <c r="CJ233" s="33">
        <f>CJ234</f>
        <v>270.48333333333335</v>
      </c>
      <c r="CK233" s="60">
        <v>430</v>
      </c>
      <c r="CL233" s="33">
        <f>CL234</f>
        <v>410.1466666666667</v>
      </c>
      <c r="CM233" s="67">
        <v>200000</v>
      </c>
      <c r="CN233" s="60" t="s">
        <v>5703</v>
      </c>
      <c r="CO233" s="60">
        <v>275</v>
      </c>
      <c r="CP233" s="33">
        <f>CP234</f>
        <v>321.61500000000001</v>
      </c>
      <c r="CQ233" s="60">
        <v>430</v>
      </c>
      <c r="CR233" s="33">
        <f>CR234</f>
        <v>439.435</v>
      </c>
      <c r="CS233" s="61">
        <v>200000</v>
      </c>
      <c r="CT233" s="208" t="s">
        <v>5830</v>
      </c>
      <c r="CU233" s="209" t="s">
        <v>5830</v>
      </c>
      <c r="CV233" s="209" t="s">
        <v>5830</v>
      </c>
      <c r="CW233" s="210" t="s">
        <v>5830</v>
      </c>
      <c r="CX233" s="208" t="s">
        <v>5830</v>
      </c>
      <c r="CY233" s="209" t="s">
        <v>5830</v>
      </c>
      <c r="CZ233" s="210" t="s">
        <v>5830</v>
      </c>
      <c r="DA233" s="284" t="s">
        <v>5830</v>
      </c>
      <c r="DB233" s="164">
        <v>8.8000000000000007</v>
      </c>
      <c r="DC233" s="164">
        <v>640</v>
      </c>
      <c r="DD233" s="60">
        <v>604</v>
      </c>
      <c r="DE233" s="60">
        <v>800</v>
      </c>
      <c r="DF233" s="60">
        <v>749</v>
      </c>
      <c r="DG233" s="61">
        <v>200000</v>
      </c>
      <c r="DH233" s="29" t="s">
        <v>5882</v>
      </c>
      <c r="DI233" s="304" t="s">
        <v>4464</v>
      </c>
      <c r="DJ233" s="295" t="s">
        <v>4598</v>
      </c>
    </row>
    <row r="234" spans="1:114">
      <c r="A234" s="18">
        <v>229</v>
      </c>
      <c r="B234" s="314"/>
      <c r="C234" s="314"/>
      <c r="D234" s="317"/>
      <c r="E234" s="317"/>
      <c r="F234" s="314"/>
      <c r="G234" s="319"/>
      <c r="H234" s="319"/>
      <c r="I234" s="453" t="s">
        <v>5978</v>
      </c>
      <c r="J234" s="304" t="s">
        <v>6269</v>
      </c>
      <c r="K234" s="164" t="s">
        <v>5830</v>
      </c>
      <c r="L234" s="304" t="s">
        <v>4541</v>
      </c>
      <c r="M234" s="164" t="s">
        <v>4736</v>
      </c>
      <c r="N234" s="18" t="s">
        <v>4539</v>
      </c>
      <c r="O234" s="164" t="s">
        <v>4388</v>
      </c>
      <c r="P234" s="164" t="s">
        <v>4444</v>
      </c>
      <c r="Q234" s="164" t="s">
        <v>4444</v>
      </c>
      <c r="R234" s="164" t="s">
        <v>5830</v>
      </c>
      <c r="S234" s="164" t="s">
        <v>4444</v>
      </c>
      <c r="T234" s="164" t="s">
        <v>5830</v>
      </c>
      <c r="U234" s="164" t="s">
        <v>4591</v>
      </c>
      <c r="V234" s="18">
        <v>8</v>
      </c>
      <c r="W234" s="231">
        <v>0</v>
      </c>
      <c r="X234" s="18">
        <v>0</v>
      </c>
      <c r="Y234" s="304" t="s">
        <v>4345</v>
      </c>
      <c r="Z234" s="21">
        <f>INDEX('[2]Cross-Section Database'!$C$2:$V$2928,MATCH(Y234,'[2]Cross-Section Database'!$B$2:$B$2928,0),3)</f>
        <v>222.2</v>
      </c>
      <c r="AA234" s="21">
        <f>INDEX('[2]Cross-Section Database'!$C$2:$V$2928,MATCH(Y234,'[2]Cross-Section Database'!$B$2:$B$2928,0),4)</f>
        <v>209.1</v>
      </c>
      <c r="AB234" s="21">
        <f>INDEX('[2]Cross-Section Database'!$C$2:$V$2928,MATCH(Y234,'[2]Cross-Section Database'!$B$2:$B$2928,0),6)</f>
        <v>20.5</v>
      </c>
      <c r="AC234" s="21">
        <f>INDEX('[2]Cross-Section Database'!$C$2:$V$2928,MATCH(Y234,'[2]Cross-Section Database'!$B$2:$B$2928,0),5)</f>
        <v>12.7</v>
      </c>
      <c r="AD234" s="21">
        <v>1000</v>
      </c>
      <c r="AE234" s="304" t="s">
        <v>4391</v>
      </c>
      <c r="AF234" s="21">
        <f>INDEX('[2]Cross-Section Database'!$C$2:$V$2928,MATCH(AE234,'[2]Cross-Section Database'!$B$2:$B$2928,0),3)</f>
        <v>256</v>
      </c>
      <c r="AG234" s="21">
        <f>INDEX('[2]Cross-Section Database'!$C$2:$V$2928,MATCH(AE234,'[2]Cross-Section Database'!$B$2:$B$2928,0),4)</f>
        <v>146.4</v>
      </c>
      <c r="AH234" s="21">
        <f>INDEX('[2]Cross-Section Database'!$C$2:$V$2928,MATCH(AE234,'[2]Cross-Section Database'!$B$2:$B$2928,0),6)</f>
        <v>10.9</v>
      </c>
      <c r="AI234" s="21">
        <f>INDEX('[2]Cross-Section Database'!$C$2:$V$2928,MATCH(AE234,'[2]Cross-Section Database'!$B$2:$B$2928,0),5)</f>
        <v>6.3</v>
      </c>
      <c r="AJ234" s="21">
        <v>1000</v>
      </c>
      <c r="AK234" s="21">
        <f>INDEX('[2]Cross-Section Database'!$C$2:$V$3928,MATCH(AE234,'[2]Cross-Section Database'!$B$2:$B$3928,0),11)</f>
        <v>55370000</v>
      </c>
      <c r="AL234" s="24">
        <f>INDEX('[2]Cross-Section Database'!$C$2:$V$3928,MATCH(AE234,'[2]Cross-Section Database'!$B$2:$B$3928,0),12)</f>
        <v>483200</v>
      </c>
      <c r="AM234" s="21">
        <v>12</v>
      </c>
      <c r="AN234" s="21">
        <v>200</v>
      </c>
      <c r="AO234" s="21">
        <v>275</v>
      </c>
      <c r="AP234" s="21">
        <f t="shared" si="121"/>
        <v>9.5</v>
      </c>
      <c r="AQ234" s="21">
        <f t="shared" si="122"/>
        <v>9.5</v>
      </c>
      <c r="AR234" s="304" t="s">
        <v>5845</v>
      </c>
      <c r="AS234" s="164" t="s">
        <v>4749</v>
      </c>
      <c r="AT234" s="164">
        <f t="shared" si="133"/>
        <v>10</v>
      </c>
      <c r="AU234" s="164">
        <v>20</v>
      </c>
      <c r="AV234" s="164">
        <f t="shared" si="124"/>
        <v>245</v>
      </c>
      <c r="AW234" s="21">
        <f t="shared" si="132"/>
        <v>45.05</v>
      </c>
      <c r="AX234" s="21">
        <f t="shared" si="127"/>
        <v>45.05</v>
      </c>
      <c r="AY234" s="21">
        <v>0</v>
      </c>
      <c r="AZ234" s="21">
        <v>90</v>
      </c>
      <c r="BA234" s="21">
        <f t="shared" si="125"/>
        <v>184.89999999999998</v>
      </c>
      <c r="BB234" s="15" t="s">
        <v>6262</v>
      </c>
      <c r="BC234" s="164" t="s">
        <v>6250</v>
      </c>
      <c r="BD234" s="164" t="s">
        <v>6250</v>
      </c>
      <c r="BE234" s="164">
        <v>2</v>
      </c>
      <c r="BF234" s="164">
        <v>4</v>
      </c>
      <c r="BG234" s="203" t="s">
        <v>5830</v>
      </c>
      <c r="BH234" s="204" t="s">
        <v>5830</v>
      </c>
      <c r="BI234" s="204" t="s">
        <v>5830</v>
      </c>
      <c r="BJ234" s="204" t="s">
        <v>5830</v>
      </c>
      <c r="BK234" s="204" t="s">
        <v>5830</v>
      </c>
      <c r="BL234" s="204" t="s">
        <v>5830</v>
      </c>
      <c r="BM234" s="204" t="s">
        <v>5830</v>
      </c>
      <c r="BN234" s="204" t="s">
        <v>5830</v>
      </c>
      <c r="BO234" s="203" t="s">
        <v>5830</v>
      </c>
      <c r="BP234" s="204" t="s">
        <v>5830</v>
      </c>
      <c r="BQ234" s="204" t="s">
        <v>5830</v>
      </c>
      <c r="BR234" s="204" t="s">
        <v>5830</v>
      </c>
      <c r="BS234" s="204" t="s">
        <v>5830</v>
      </c>
      <c r="BT234" s="204" t="s">
        <v>5830</v>
      </c>
      <c r="BU234" s="219" t="s">
        <v>5830</v>
      </c>
      <c r="BV234" s="204" t="s">
        <v>5830</v>
      </c>
      <c r="BW234" s="204" t="s">
        <v>5830</v>
      </c>
      <c r="BX234" s="204" t="s">
        <v>5830</v>
      </c>
      <c r="BY234" s="204" t="s">
        <v>5830</v>
      </c>
      <c r="BZ234" s="204" t="s">
        <v>5830</v>
      </c>
      <c r="CA234" s="219" t="s">
        <v>5830</v>
      </c>
      <c r="CB234" s="60" t="s">
        <v>5703</v>
      </c>
      <c r="CC234" s="60">
        <v>275</v>
      </c>
      <c r="CD234" s="47">
        <f>(286.51+289.06+273.87)/3</f>
        <v>283.14666666666665</v>
      </c>
      <c r="CE234" s="60">
        <v>430</v>
      </c>
      <c r="CF234" s="47">
        <f>(468.84+459.87+475.67)/3</f>
        <v>468.12666666666672</v>
      </c>
      <c r="CG234" s="67">
        <v>200000</v>
      </c>
      <c r="CH234" s="60" t="s">
        <v>5703</v>
      </c>
      <c r="CI234" s="60">
        <v>275</v>
      </c>
      <c r="CJ234" s="47">
        <f>(272.11+263.93+275.41)/3</f>
        <v>270.48333333333335</v>
      </c>
      <c r="CK234" s="60">
        <v>430</v>
      </c>
      <c r="CL234" s="47">
        <f>(404.61+411.91+413.92)/3</f>
        <v>410.1466666666667</v>
      </c>
      <c r="CM234" s="67">
        <v>200000</v>
      </c>
      <c r="CN234" s="60" t="s">
        <v>5703</v>
      </c>
      <c r="CO234" s="60">
        <v>275</v>
      </c>
      <c r="CP234" s="47">
        <f>(317.39+325.84)/2</f>
        <v>321.61500000000001</v>
      </c>
      <c r="CQ234" s="60">
        <v>430</v>
      </c>
      <c r="CR234" s="47">
        <f>(446.11+432.76)/2</f>
        <v>439.435</v>
      </c>
      <c r="CS234" s="61">
        <v>200000</v>
      </c>
      <c r="CT234" s="208" t="s">
        <v>5830</v>
      </c>
      <c r="CU234" s="209" t="s">
        <v>5830</v>
      </c>
      <c r="CV234" s="209" t="s">
        <v>5830</v>
      </c>
      <c r="CW234" s="210" t="s">
        <v>5830</v>
      </c>
      <c r="CX234" s="208" t="s">
        <v>5830</v>
      </c>
      <c r="CY234" s="209" t="s">
        <v>5830</v>
      </c>
      <c r="CZ234" s="210" t="s">
        <v>5830</v>
      </c>
      <c r="DA234" s="284" t="s">
        <v>5830</v>
      </c>
      <c r="DB234" s="164">
        <v>8.8000000000000007</v>
      </c>
      <c r="DC234" s="164">
        <v>640</v>
      </c>
      <c r="DD234" s="60">
        <v>604</v>
      </c>
      <c r="DE234" s="60">
        <v>800</v>
      </c>
      <c r="DF234" s="60">
        <v>749</v>
      </c>
      <c r="DG234" s="61">
        <v>200000</v>
      </c>
      <c r="DH234" s="29" t="s">
        <v>5882</v>
      </c>
      <c r="DI234" s="304" t="s">
        <v>4464</v>
      </c>
      <c r="DJ234" s="295" t="s">
        <v>4598</v>
      </c>
    </row>
    <row r="235" spans="1:114">
      <c r="A235" s="18">
        <v>230</v>
      </c>
      <c r="B235" s="314"/>
      <c r="C235" s="314"/>
      <c r="D235" s="317"/>
      <c r="E235" s="317"/>
      <c r="F235" s="314"/>
      <c r="G235" s="319"/>
      <c r="H235" s="319"/>
      <c r="I235" s="453" t="s">
        <v>5979</v>
      </c>
      <c r="J235" s="304" t="s">
        <v>6272</v>
      </c>
      <c r="K235" s="164" t="s">
        <v>6100</v>
      </c>
      <c r="L235" s="304" t="s">
        <v>4541</v>
      </c>
      <c r="M235" s="164" t="s">
        <v>4736</v>
      </c>
      <c r="N235" s="18" t="s">
        <v>4539</v>
      </c>
      <c r="O235" s="164" t="s">
        <v>4388</v>
      </c>
      <c r="P235" s="164" t="s">
        <v>4444</v>
      </c>
      <c r="Q235" s="164" t="s">
        <v>4444</v>
      </c>
      <c r="R235" s="164" t="s">
        <v>5830</v>
      </c>
      <c r="S235" s="164" t="s">
        <v>4444</v>
      </c>
      <c r="T235" s="164" t="s">
        <v>5830</v>
      </c>
      <c r="U235" s="164" t="s">
        <v>4591</v>
      </c>
      <c r="V235" s="18">
        <v>8</v>
      </c>
      <c r="W235" s="231">
        <v>0</v>
      </c>
      <c r="X235" s="18">
        <v>0</v>
      </c>
      <c r="Y235" s="304" t="s">
        <v>4345</v>
      </c>
      <c r="Z235" s="21">
        <f>INDEX('[2]Cross-Section Database'!$C$2:$V$2928,MATCH(Y235,'[2]Cross-Section Database'!$B$2:$B$2928,0),3)</f>
        <v>222.2</v>
      </c>
      <c r="AA235" s="21">
        <f>INDEX('[2]Cross-Section Database'!$C$2:$V$2928,MATCH(Y235,'[2]Cross-Section Database'!$B$2:$B$2928,0),4)</f>
        <v>209.1</v>
      </c>
      <c r="AB235" s="21">
        <f>INDEX('[2]Cross-Section Database'!$C$2:$V$2928,MATCH(Y235,'[2]Cross-Section Database'!$B$2:$B$2928,0),6)</f>
        <v>20.5</v>
      </c>
      <c r="AC235" s="21">
        <f>INDEX('[2]Cross-Section Database'!$C$2:$V$2928,MATCH(Y235,'[2]Cross-Section Database'!$B$2:$B$2928,0),5)</f>
        <v>12.7</v>
      </c>
      <c r="AD235" s="21">
        <v>1000</v>
      </c>
      <c r="AE235" s="304" t="s">
        <v>4391</v>
      </c>
      <c r="AF235" s="21">
        <f>INDEX('[2]Cross-Section Database'!$C$2:$V$2928,MATCH(AE235,'[2]Cross-Section Database'!$B$2:$B$2928,0),3)</f>
        <v>256</v>
      </c>
      <c r="AG235" s="21">
        <f>INDEX('[2]Cross-Section Database'!$C$2:$V$2928,MATCH(AE235,'[2]Cross-Section Database'!$B$2:$B$2928,0),4)</f>
        <v>146.4</v>
      </c>
      <c r="AH235" s="21">
        <f>INDEX('[2]Cross-Section Database'!$C$2:$V$2928,MATCH(AE235,'[2]Cross-Section Database'!$B$2:$B$2928,0),6)</f>
        <v>10.9</v>
      </c>
      <c r="AI235" s="21">
        <f>INDEX('[2]Cross-Section Database'!$C$2:$V$2928,MATCH(AE235,'[2]Cross-Section Database'!$B$2:$B$2928,0),5)</f>
        <v>6.3</v>
      </c>
      <c r="AJ235" s="21">
        <v>1000</v>
      </c>
      <c r="AK235" s="21">
        <f>INDEX('[2]Cross-Section Database'!$C$2:$V$3928,MATCH(AE235,'[2]Cross-Section Database'!$B$2:$B$3928,0),11)</f>
        <v>55370000</v>
      </c>
      <c r="AL235" s="24">
        <f>INDEX('[2]Cross-Section Database'!$C$2:$V$3928,MATCH(AE235,'[2]Cross-Section Database'!$B$2:$B$3928,0),12)</f>
        <v>483200</v>
      </c>
      <c r="AM235" s="21">
        <v>12</v>
      </c>
      <c r="AN235" s="21">
        <v>200</v>
      </c>
      <c r="AO235" s="21">
        <v>275</v>
      </c>
      <c r="AP235" s="21">
        <f t="shared" si="121"/>
        <v>9.5</v>
      </c>
      <c r="AQ235" s="21">
        <f t="shared" si="122"/>
        <v>9.5</v>
      </c>
      <c r="AR235" s="304" t="s">
        <v>5845</v>
      </c>
      <c r="AS235" s="164" t="s">
        <v>4749</v>
      </c>
      <c r="AT235" s="164">
        <f t="shared" si="133"/>
        <v>10</v>
      </c>
      <c r="AU235" s="164">
        <v>20</v>
      </c>
      <c r="AV235" s="164">
        <f t="shared" si="124"/>
        <v>245</v>
      </c>
      <c r="AW235" s="21">
        <f t="shared" si="132"/>
        <v>45.05</v>
      </c>
      <c r="AX235" s="21">
        <f t="shared" si="127"/>
        <v>45.05</v>
      </c>
      <c r="AY235" s="21">
        <v>0</v>
      </c>
      <c r="AZ235" s="21">
        <v>90</v>
      </c>
      <c r="BA235" s="21">
        <f t="shared" si="125"/>
        <v>184.89999999999998</v>
      </c>
      <c r="BB235" s="15" t="s">
        <v>6262</v>
      </c>
      <c r="BC235" s="164" t="s">
        <v>6250</v>
      </c>
      <c r="BD235" s="164" t="s">
        <v>6250</v>
      </c>
      <c r="BE235" s="164">
        <v>2</v>
      </c>
      <c r="BF235" s="164">
        <v>4</v>
      </c>
      <c r="BG235" s="203" t="s">
        <v>5830</v>
      </c>
      <c r="BH235" s="204" t="s">
        <v>5830</v>
      </c>
      <c r="BI235" s="204" t="s">
        <v>5830</v>
      </c>
      <c r="BJ235" s="204" t="s">
        <v>5830</v>
      </c>
      <c r="BK235" s="204" t="s">
        <v>5830</v>
      </c>
      <c r="BL235" s="204" t="s">
        <v>5830</v>
      </c>
      <c r="BM235" s="204" t="s">
        <v>5830</v>
      </c>
      <c r="BN235" s="204" t="s">
        <v>5830</v>
      </c>
      <c r="BO235" s="203" t="s">
        <v>5830</v>
      </c>
      <c r="BP235" s="204" t="s">
        <v>5830</v>
      </c>
      <c r="BQ235" s="204" t="s">
        <v>5830</v>
      </c>
      <c r="BR235" s="204" t="s">
        <v>5830</v>
      </c>
      <c r="BS235" s="204" t="s">
        <v>5830</v>
      </c>
      <c r="BT235" s="204" t="s">
        <v>5830</v>
      </c>
      <c r="BU235" s="219" t="s">
        <v>5830</v>
      </c>
      <c r="BV235" s="204" t="s">
        <v>5830</v>
      </c>
      <c r="BW235" s="204" t="s">
        <v>5830</v>
      </c>
      <c r="BX235" s="204" t="s">
        <v>5830</v>
      </c>
      <c r="BY235" s="204" t="s">
        <v>5830</v>
      </c>
      <c r="BZ235" s="204" t="s">
        <v>5830</v>
      </c>
      <c r="CA235" s="219" t="s">
        <v>5830</v>
      </c>
      <c r="CB235" s="60" t="s">
        <v>5703</v>
      </c>
      <c r="CC235" s="60">
        <v>275</v>
      </c>
      <c r="CD235" s="33">
        <f>CD234</f>
        <v>283.14666666666665</v>
      </c>
      <c r="CE235" s="60">
        <v>430</v>
      </c>
      <c r="CF235" s="33">
        <f>CF234</f>
        <v>468.12666666666672</v>
      </c>
      <c r="CG235" s="67">
        <v>200000</v>
      </c>
      <c r="CH235" s="60" t="s">
        <v>5703</v>
      </c>
      <c r="CI235" s="60">
        <v>275</v>
      </c>
      <c r="CJ235" s="47">
        <f>(292.07+272.05+302.39)/3</f>
        <v>288.83666666666664</v>
      </c>
      <c r="CK235" s="60">
        <v>430</v>
      </c>
      <c r="CL235" s="47">
        <f>(424.48+413.91+415.79)/3</f>
        <v>418.06</v>
      </c>
      <c r="CM235" s="67">
        <v>200000</v>
      </c>
      <c r="CN235" s="60" t="s">
        <v>5703</v>
      </c>
      <c r="CO235" s="60">
        <v>275</v>
      </c>
      <c r="CP235" s="47">
        <f>(323.11+327.72)/2</f>
        <v>325.41500000000002</v>
      </c>
      <c r="CQ235" s="60">
        <v>430</v>
      </c>
      <c r="CR235" s="47">
        <f>(449.79+465.7)/2</f>
        <v>457.745</v>
      </c>
      <c r="CS235" s="61">
        <v>200000</v>
      </c>
      <c r="CT235" s="208" t="s">
        <v>5830</v>
      </c>
      <c r="CU235" s="209" t="s">
        <v>5830</v>
      </c>
      <c r="CV235" s="209" t="s">
        <v>5830</v>
      </c>
      <c r="CW235" s="210" t="s">
        <v>5830</v>
      </c>
      <c r="CX235" s="208" t="s">
        <v>5830</v>
      </c>
      <c r="CY235" s="209" t="s">
        <v>5830</v>
      </c>
      <c r="CZ235" s="210" t="s">
        <v>5830</v>
      </c>
      <c r="DA235" s="284" t="s">
        <v>5830</v>
      </c>
      <c r="DB235" s="164">
        <v>8.8000000000000007</v>
      </c>
      <c r="DC235" s="164">
        <v>640</v>
      </c>
      <c r="DD235" s="60">
        <v>604</v>
      </c>
      <c r="DE235" s="60">
        <v>800</v>
      </c>
      <c r="DF235" s="60">
        <v>749</v>
      </c>
      <c r="DG235" s="61">
        <v>200000</v>
      </c>
      <c r="DH235" s="41" t="s">
        <v>4792</v>
      </c>
      <c r="DI235" s="304" t="s">
        <v>4464</v>
      </c>
      <c r="DJ235" s="295" t="s">
        <v>4598</v>
      </c>
    </row>
    <row r="236" spans="1:114">
      <c r="A236" s="18">
        <v>231</v>
      </c>
      <c r="B236" s="314"/>
      <c r="C236" s="314"/>
      <c r="D236" s="317"/>
      <c r="E236" s="317"/>
      <c r="F236" s="314"/>
      <c r="G236" s="319"/>
      <c r="H236" s="319"/>
      <c r="I236" s="453" t="s">
        <v>5980</v>
      </c>
      <c r="J236" s="304" t="s">
        <v>6272</v>
      </c>
      <c r="K236" s="164" t="s">
        <v>6100</v>
      </c>
      <c r="L236" s="304" t="s">
        <v>4541</v>
      </c>
      <c r="M236" s="164" t="s">
        <v>4736</v>
      </c>
      <c r="N236" s="18" t="s">
        <v>4539</v>
      </c>
      <c r="O236" s="164" t="s">
        <v>4388</v>
      </c>
      <c r="P236" s="164" t="s">
        <v>4444</v>
      </c>
      <c r="Q236" s="164" t="s">
        <v>4444</v>
      </c>
      <c r="R236" s="164" t="s">
        <v>5830</v>
      </c>
      <c r="S236" s="164" t="s">
        <v>4444</v>
      </c>
      <c r="T236" s="164" t="s">
        <v>5830</v>
      </c>
      <c r="U236" s="164" t="s">
        <v>4591</v>
      </c>
      <c r="V236" s="18">
        <v>8</v>
      </c>
      <c r="W236" s="231">
        <v>0</v>
      </c>
      <c r="X236" s="18">
        <v>0</v>
      </c>
      <c r="Y236" s="304" t="s">
        <v>4345</v>
      </c>
      <c r="Z236" s="21">
        <f>INDEX('[2]Cross-Section Database'!$C$2:$V$2928,MATCH(Y236,'[2]Cross-Section Database'!$B$2:$B$2928,0),3)</f>
        <v>222.2</v>
      </c>
      <c r="AA236" s="21">
        <f>INDEX('[2]Cross-Section Database'!$C$2:$V$2928,MATCH(Y236,'[2]Cross-Section Database'!$B$2:$B$2928,0),4)</f>
        <v>209.1</v>
      </c>
      <c r="AB236" s="21">
        <f>INDEX('[2]Cross-Section Database'!$C$2:$V$2928,MATCH(Y236,'[2]Cross-Section Database'!$B$2:$B$2928,0),6)</f>
        <v>20.5</v>
      </c>
      <c r="AC236" s="21">
        <f>INDEX('[2]Cross-Section Database'!$C$2:$V$2928,MATCH(Y236,'[2]Cross-Section Database'!$B$2:$B$2928,0),5)</f>
        <v>12.7</v>
      </c>
      <c r="AD236" s="21">
        <v>1000</v>
      </c>
      <c r="AE236" s="304" t="s">
        <v>4391</v>
      </c>
      <c r="AF236" s="21">
        <f>INDEX('[2]Cross-Section Database'!$C$2:$V$2928,MATCH(AE236,'[2]Cross-Section Database'!$B$2:$B$2928,0),3)</f>
        <v>256</v>
      </c>
      <c r="AG236" s="21">
        <f>INDEX('[2]Cross-Section Database'!$C$2:$V$2928,MATCH(AE236,'[2]Cross-Section Database'!$B$2:$B$2928,0),4)</f>
        <v>146.4</v>
      </c>
      <c r="AH236" s="21">
        <f>INDEX('[2]Cross-Section Database'!$C$2:$V$2928,MATCH(AE236,'[2]Cross-Section Database'!$B$2:$B$2928,0),6)</f>
        <v>10.9</v>
      </c>
      <c r="AI236" s="21">
        <f>INDEX('[2]Cross-Section Database'!$C$2:$V$2928,MATCH(AE236,'[2]Cross-Section Database'!$B$2:$B$2928,0),5)</f>
        <v>6.3</v>
      </c>
      <c r="AJ236" s="21">
        <v>1000</v>
      </c>
      <c r="AK236" s="21">
        <f>INDEX('[2]Cross-Section Database'!$C$2:$V$3928,MATCH(AE236,'[2]Cross-Section Database'!$B$2:$B$3928,0),11)</f>
        <v>55370000</v>
      </c>
      <c r="AL236" s="24">
        <f>INDEX('[2]Cross-Section Database'!$C$2:$V$3928,MATCH(AE236,'[2]Cross-Section Database'!$B$2:$B$3928,0),12)</f>
        <v>483200</v>
      </c>
      <c r="AM236" s="21">
        <v>12</v>
      </c>
      <c r="AN236" s="21">
        <v>200</v>
      </c>
      <c r="AO236" s="21">
        <v>275</v>
      </c>
      <c r="AP236" s="21">
        <f t="shared" si="121"/>
        <v>9.5</v>
      </c>
      <c r="AQ236" s="21">
        <f t="shared" si="122"/>
        <v>9.5</v>
      </c>
      <c r="AR236" s="304" t="s">
        <v>5845</v>
      </c>
      <c r="AS236" s="164" t="s">
        <v>4749</v>
      </c>
      <c r="AT236" s="21">
        <f t="shared" si="133"/>
        <v>10</v>
      </c>
      <c r="AU236" s="164">
        <v>20</v>
      </c>
      <c r="AV236" s="164">
        <f t="shared" si="124"/>
        <v>245</v>
      </c>
      <c r="AW236" s="21">
        <f t="shared" si="132"/>
        <v>45.05</v>
      </c>
      <c r="AX236" s="21">
        <f t="shared" si="127"/>
        <v>45.05</v>
      </c>
      <c r="AY236" s="21">
        <v>0</v>
      </c>
      <c r="AZ236" s="21">
        <v>90</v>
      </c>
      <c r="BA236" s="21">
        <f t="shared" si="125"/>
        <v>184.89999999999998</v>
      </c>
      <c r="BB236" s="15" t="s">
        <v>6262</v>
      </c>
      <c r="BC236" s="164" t="s">
        <v>6250</v>
      </c>
      <c r="BD236" s="164" t="s">
        <v>6250</v>
      </c>
      <c r="BE236" s="164">
        <v>2</v>
      </c>
      <c r="BF236" s="164">
        <v>4</v>
      </c>
      <c r="BG236" s="203" t="s">
        <v>5830</v>
      </c>
      <c r="BH236" s="204" t="s">
        <v>5830</v>
      </c>
      <c r="BI236" s="204" t="s">
        <v>5830</v>
      </c>
      <c r="BJ236" s="204" t="s">
        <v>5830</v>
      </c>
      <c r="BK236" s="204" t="s">
        <v>5830</v>
      </c>
      <c r="BL236" s="204" t="s">
        <v>5830</v>
      </c>
      <c r="BM236" s="204" t="s">
        <v>5830</v>
      </c>
      <c r="BN236" s="204" t="s">
        <v>5830</v>
      </c>
      <c r="BO236" s="203" t="s">
        <v>5830</v>
      </c>
      <c r="BP236" s="204" t="s">
        <v>5830</v>
      </c>
      <c r="BQ236" s="204" t="s">
        <v>5830</v>
      </c>
      <c r="BR236" s="204" t="s">
        <v>5830</v>
      </c>
      <c r="BS236" s="204" t="s">
        <v>5830</v>
      </c>
      <c r="BT236" s="204" t="s">
        <v>5830</v>
      </c>
      <c r="BU236" s="219" t="s">
        <v>5830</v>
      </c>
      <c r="BV236" s="204" t="s">
        <v>5830</v>
      </c>
      <c r="BW236" s="204" t="s">
        <v>5830</v>
      </c>
      <c r="BX236" s="204" t="s">
        <v>5830</v>
      </c>
      <c r="BY236" s="204" t="s">
        <v>5830</v>
      </c>
      <c r="BZ236" s="204" t="s">
        <v>5830</v>
      </c>
      <c r="CA236" s="219" t="s">
        <v>5830</v>
      </c>
      <c r="CB236" s="60" t="s">
        <v>5703</v>
      </c>
      <c r="CC236" s="60">
        <v>275</v>
      </c>
      <c r="CD236" s="33">
        <f>CD234</f>
        <v>283.14666666666665</v>
      </c>
      <c r="CE236" s="60">
        <v>430</v>
      </c>
      <c r="CF236" s="33">
        <f>CF234</f>
        <v>468.12666666666672</v>
      </c>
      <c r="CG236" s="67">
        <v>200000</v>
      </c>
      <c r="CH236" s="60" t="s">
        <v>5703</v>
      </c>
      <c r="CI236" s="60">
        <v>275</v>
      </c>
      <c r="CJ236" s="33">
        <f>CJ235</f>
        <v>288.83666666666664</v>
      </c>
      <c r="CK236" s="60">
        <v>430</v>
      </c>
      <c r="CL236" s="33">
        <f>CL235</f>
        <v>418.06</v>
      </c>
      <c r="CM236" s="67">
        <v>200000</v>
      </c>
      <c r="CN236" s="60" t="s">
        <v>5703</v>
      </c>
      <c r="CO236" s="60">
        <v>275</v>
      </c>
      <c r="CP236" s="33">
        <f>CP235</f>
        <v>325.41500000000002</v>
      </c>
      <c r="CQ236" s="60">
        <v>430</v>
      </c>
      <c r="CR236" s="33">
        <f>CR235</f>
        <v>457.745</v>
      </c>
      <c r="CS236" s="61">
        <v>200000</v>
      </c>
      <c r="CT236" s="208" t="s">
        <v>5830</v>
      </c>
      <c r="CU236" s="209" t="s">
        <v>5830</v>
      </c>
      <c r="CV236" s="209" t="s">
        <v>5830</v>
      </c>
      <c r="CW236" s="210" t="s">
        <v>5830</v>
      </c>
      <c r="CX236" s="208" t="s">
        <v>5830</v>
      </c>
      <c r="CY236" s="209" t="s">
        <v>5830</v>
      </c>
      <c r="CZ236" s="210" t="s">
        <v>5830</v>
      </c>
      <c r="DA236" s="284" t="s">
        <v>5830</v>
      </c>
      <c r="DB236" s="164">
        <v>8.8000000000000007</v>
      </c>
      <c r="DC236" s="164">
        <v>640</v>
      </c>
      <c r="DD236" s="60">
        <v>604</v>
      </c>
      <c r="DE236" s="60">
        <v>800</v>
      </c>
      <c r="DF236" s="60">
        <v>749</v>
      </c>
      <c r="DG236" s="61">
        <v>200000</v>
      </c>
      <c r="DH236" s="41" t="s">
        <v>5870</v>
      </c>
      <c r="DI236" s="304" t="s">
        <v>4464</v>
      </c>
      <c r="DJ236" s="295" t="s">
        <v>4598</v>
      </c>
    </row>
    <row r="237" spans="1:114">
      <c r="A237" s="18">
        <v>232</v>
      </c>
      <c r="B237" s="314"/>
      <c r="C237" s="314"/>
      <c r="D237" s="317"/>
      <c r="E237" s="317"/>
      <c r="F237" s="314"/>
      <c r="G237" s="319"/>
      <c r="H237" s="319"/>
      <c r="I237" s="453" t="s">
        <v>5981</v>
      </c>
      <c r="J237" s="304" t="s">
        <v>6269</v>
      </c>
      <c r="K237" s="164" t="s">
        <v>5830</v>
      </c>
      <c r="L237" s="304" t="s">
        <v>4541</v>
      </c>
      <c r="M237" s="164" t="s">
        <v>4736</v>
      </c>
      <c r="N237" s="18" t="s">
        <v>4539</v>
      </c>
      <c r="O237" s="164" t="s">
        <v>4388</v>
      </c>
      <c r="P237" s="164" t="s">
        <v>4444</v>
      </c>
      <c r="Q237" s="164" t="s">
        <v>4444</v>
      </c>
      <c r="R237" s="164" t="s">
        <v>5830</v>
      </c>
      <c r="S237" s="164" t="s">
        <v>4444</v>
      </c>
      <c r="T237" s="164" t="s">
        <v>5830</v>
      </c>
      <c r="U237" s="164" t="s">
        <v>4591</v>
      </c>
      <c r="V237" s="18">
        <v>8</v>
      </c>
      <c r="W237" s="231">
        <v>0</v>
      </c>
      <c r="X237" s="18">
        <v>0</v>
      </c>
      <c r="Y237" s="304" t="s">
        <v>4345</v>
      </c>
      <c r="Z237" s="21">
        <f>INDEX('[2]Cross-Section Database'!$C$2:$V$2928,MATCH(Y237,'[2]Cross-Section Database'!$B$2:$B$2928,0),3)</f>
        <v>222.2</v>
      </c>
      <c r="AA237" s="21">
        <f>INDEX('[2]Cross-Section Database'!$C$2:$V$2928,MATCH(Y237,'[2]Cross-Section Database'!$B$2:$B$2928,0),4)</f>
        <v>209.1</v>
      </c>
      <c r="AB237" s="21">
        <f>INDEX('[2]Cross-Section Database'!$C$2:$V$2928,MATCH(Y237,'[2]Cross-Section Database'!$B$2:$B$2928,0),6)</f>
        <v>20.5</v>
      </c>
      <c r="AC237" s="21">
        <f>INDEX('[2]Cross-Section Database'!$C$2:$V$2928,MATCH(Y237,'[2]Cross-Section Database'!$B$2:$B$2928,0),5)</f>
        <v>12.7</v>
      </c>
      <c r="AD237" s="21">
        <v>1000</v>
      </c>
      <c r="AE237" s="304" t="s">
        <v>4391</v>
      </c>
      <c r="AF237" s="21">
        <f>INDEX('[2]Cross-Section Database'!$C$2:$V$2928,MATCH(AE237,'[2]Cross-Section Database'!$B$2:$B$2928,0),3)</f>
        <v>256</v>
      </c>
      <c r="AG237" s="21">
        <f>INDEX('[2]Cross-Section Database'!$C$2:$V$2928,MATCH(AE237,'[2]Cross-Section Database'!$B$2:$B$2928,0),4)</f>
        <v>146.4</v>
      </c>
      <c r="AH237" s="21">
        <f>INDEX('[2]Cross-Section Database'!$C$2:$V$2928,MATCH(AE237,'[2]Cross-Section Database'!$B$2:$B$2928,0),6)</f>
        <v>10.9</v>
      </c>
      <c r="AI237" s="21">
        <f>INDEX('[2]Cross-Section Database'!$C$2:$V$2928,MATCH(AE237,'[2]Cross-Section Database'!$B$2:$B$2928,0),5)</f>
        <v>6.3</v>
      </c>
      <c r="AJ237" s="21">
        <v>1000</v>
      </c>
      <c r="AK237" s="21">
        <f>INDEX('[2]Cross-Section Database'!$C$2:$V$3928,MATCH(AE237,'[2]Cross-Section Database'!$B$2:$B$3928,0),11)</f>
        <v>55370000</v>
      </c>
      <c r="AL237" s="24">
        <f>INDEX('[2]Cross-Section Database'!$C$2:$V$3928,MATCH(AE237,'[2]Cross-Section Database'!$B$2:$B$3928,0),12)</f>
        <v>483200</v>
      </c>
      <c r="AM237" s="21">
        <v>20</v>
      </c>
      <c r="AN237" s="21">
        <v>200</v>
      </c>
      <c r="AO237" s="21">
        <v>275</v>
      </c>
      <c r="AP237" s="21">
        <f t="shared" si="121"/>
        <v>9.5</v>
      </c>
      <c r="AQ237" s="21">
        <f t="shared" si="122"/>
        <v>9.5</v>
      </c>
      <c r="AR237" s="304" t="s">
        <v>5845</v>
      </c>
      <c r="AS237" s="164" t="s">
        <v>4749</v>
      </c>
      <c r="AT237" s="21">
        <f t="shared" si="133"/>
        <v>12.5</v>
      </c>
      <c r="AU237" s="164">
        <v>16</v>
      </c>
      <c r="AV237" s="164">
        <f t="shared" si="124"/>
        <v>157</v>
      </c>
      <c r="AW237" s="21">
        <f t="shared" si="132"/>
        <v>45.05</v>
      </c>
      <c r="AX237" s="21">
        <f t="shared" si="127"/>
        <v>45.05</v>
      </c>
      <c r="AY237" s="21">
        <v>0</v>
      </c>
      <c r="AZ237" s="21">
        <v>90</v>
      </c>
      <c r="BA237" s="21">
        <f t="shared" si="125"/>
        <v>184.89999999999998</v>
      </c>
      <c r="BB237" s="15" t="s">
        <v>6262</v>
      </c>
      <c r="BC237" s="164" t="s">
        <v>6250</v>
      </c>
      <c r="BD237" s="164" t="s">
        <v>6250</v>
      </c>
      <c r="BE237" s="164">
        <v>2</v>
      </c>
      <c r="BF237" s="164">
        <v>4</v>
      </c>
      <c r="BG237" s="203" t="s">
        <v>5830</v>
      </c>
      <c r="BH237" s="204" t="s">
        <v>5830</v>
      </c>
      <c r="BI237" s="204" t="s">
        <v>5830</v>
      </c>
      <c r="BJ237" s="204" t="s">
        <v>5830</v>
      </c>
      <c r="BK237" s="204" t="s">
        <v>5830</v>
      </c>
      <c r="BL237" s="204" t="s">
        <v>5830</v>
      </c>
      <c r="BM237" s="204" t="s">
        <v>5830</v>
      </c>
      <c r="BN237" s="204" t="s">
        <v>5830</v>
      </c>
      <c r="BO237" s="203" t="s">
        <v>5830</v>
      </c>
      <c r="BP237" s="204" t="s">
        <v>5830</v>
      </c>
      <c r="BQ237" s="204" t="s">
        <v>5830</v>
      </c>
      <c r="BR237" s="204" t="s">
        <v>5830</v>
      </c>
      <c r="BS237" s="204" t="s">
        <v>5830</v>
      </c>
      <c r="BT237" s="204" t="s">
        <v>5830</v>
      </c>
      <c r="BU237" s="219" t="s">
        <v>5830</v>
      </c>
      <c r="BV237" s="204" t="s">
        <v>5830</v>
      </c>
      <c r="BW237" s="204" t="s">
        <v>5830</v>
      </c>
      <c r="BX237" s="204" t="s">
        <v>5830</v>
      </c>
      <c r="BY237" s="204" t="s">
        <v>5830</v>
      </c>
      <c r="BZ237" s="204" t="s">
        <v>5830</v>
      </c>
      <c r="CA237" s="219" t="s">
        <v>5830</v>
      </c>
      <c r="CB237" s="60" t="s">
        <v>5703</v>
      </c>
      <c r="CC237" s="60">
        <v>275</v>
      </c>
      <c r="CD237" s="33">
        <f>CD234</f>
        <v>283.14666666666665</v>
      </c>
      <c r="CE237" s="60">
        <v>430</v>
      </c>
      <c r="CF237" s="33">
        <f>CF234</f>
        <v>468.12666666666672</v>
      </c>
      <c r="CG237" s="67">
        <v>200000</v>
      </c>
      <c r="CH237" s="60" t="s">
        <v>5703</v>
      </c>
      <c r="CI237" s="60">
        <v>275</v>
      </c>
      <c r="CJ237" s="47">
        <f>(290.65+281.97+303.76)/3</f>
        <v>292.12666666666667</v>
      </c>
      <c r="CK237" s="60">
        <v>430</v>
      </c>
      <c r="CL237" s="47">
        <f>(424.34+413.54+405.99)/3</f>
        <v>414.62333333333328</v>
      </c>
      <c r="CM237" s="67">
        <v>200000</v>
      </c>
      <c r="CN237" s="60" t="s">
        <v>5703</v>
      </c>
      <c r="CO237" s="60">
        <v>275</v>
      </c>
      <c r="CP237" s="47">
        <f>(304.04+339.82)/2</f>
        <v>321.93</v>
      </c>
      <c r="CQ237" s="60">
        <v>430</v>
      </c>
      <c r="CR237" s="47">
        <f>(480.44+436.58)/2</f>
        <v>458.51</v>
      </c>
      <c r="CS237" s="61">
        <v>200000</v>
      </c>
      <c r="CT237" s="208" t="s">
        <v>5830</v>
      </c>
      <c r="CU237" s="209" t="s">
        <v>5830</v>
      </c>
      <c r="CV237" s="209" t="s">
        <v>5830</v>
      </c>
      <c r="CW237" s="210" t="s">
        <v>5830</v>
      </c>
      <c r="CX237" s="208" t="s">
        <v>5830</v>
      </c>
      <c r="CY237" s="209" t="s">
        <v>5830</v>
      </c>
      <c r="CZ237" s="210" t="s">
        <v>5830</v>
      </c>
      <c r="DA237" s="284" t="s">
        <v>5830</v>
      </c>
      <c r="DB237" s="164">
        <v>8.8000000000000007</v>
      </c>
      <c r="DC237" s="164">
        <v>640</v>
      </c>
      <c r="DD237" s="60">
        <v>694</v>
      </c>
      <c r="DE237" s="60">
        <v>800</v>
      </c>
      <c r="DF237" s="60">
        <v>849</v>
      </c>
      <c r="DG237" s="61">
        <v>200000</v>
      </c>
      <c r="DH237" s="41" t="s">
        <v>4792</v>
      </c>
      <c r="DI237" s="304" t="s">
        <v>4464</v>
      </c>
      <c r="DJ237" s="295" t="s">
        <v>4598</v>
      </c>
    </row>
    <row r="238" spans="1:114">
      <c r="A238" s="18">
        <v>233</v>
      </c>
      <c r="B238" s="314"/>
      <c r="C238" s="314"/>
      <c r="D238" s="317"/>
      <c r="E238" s="317"/>
      <c r="F238" s="314"/>
      <c r="G238" s="319"/>
      <c r="H238" s="319"/>
      <c r="I238" s="453" t="s">
        <v>5982</v>
      </c>
      <c r="J238" s="304" t="s">
        <v>6272</v>
      </c>
      <c r="K238" s="164" t="s">
        <v>6100</v>
      </c>
      <c r="L238" s="304" t="s">
        <v>4541</v>
      </c>
      <c r="M238" s="164" t="s">
        <v>4736</v>
      </c>
      <c r="N238" s="18" t="s">
        <v>4539</v>
      </c>
      <c r="O238" s="164" t="s">
        <v>4388</v>
      </c>
      <c r="P238" s="164" t="s">
        <v>4444</v>
      </c>
      <c r="Q238" s="164" t="s">
        <v>4444</v>
      </c>
      <c r="R238" s="164" t="s">
        <v>5830</v>
      </c>
      <c r="S238" s="164" t="s">
        <v>4444</v>
      </c>
      <c r="T238" s="164" t="s">
        <v>5830</v>
      </c>
      <c r="U238" s="164" t="s">
        <v>4591</v>
      </c>
      <c r="V238" s="18">
        <v>8</v>
      </c>
      <c r="W238" s="231">
        <v>0</v>
      </c>
      <c r="X238" s="18">
        <v>0</v>
      </c>
      <c r="Y238" s="304" t="s">
        <v>4345</v>
      </c>
      <c r="Z238" s="21">
        <f>INDEX('[2]Cross-Section Database'!$C$2:$V$2928,MATCH(Y238,'[2]Cross-Section Database'!$B$2:$B$2928,0),3)</f>
        <v>222.2</v>
      </c>
      <c r="AA238" s="21">
        <f>INDEX('[2]Cross-Section Database'!$C$2:$V$2928,MATCH(Y238,'[2]Cross-Section Database'!$B$2:$B$2928,0),4)</f>
        <v>209.1</v>
      </c>
      <c r="AB238" s="21">
        <f>INDEX('[2]Cross-Section Database'!$C$2:$V$2928,MATCH(Y238,'[2]Cross-Section Database'!$B$2:$B$2928,0),6)</f>
        <v>20.5</v>
      </c>
      <c r="AC238" s="21">
        <f>INDEX('[2]Cross-Section Database'!$C$2:$V$2928,MATCH(Y238,'[2]Cross-Section Database'!$B$2:$B$2928,0),5)</f>
        <v>12.7</v>
      </c>
      <c r="AD238" s="21">
        <v>1000</v>
      </c>
      <c r="AE238" s="304" t="s">
        <v>4391</v>
      </c>
      <c r="AF238" s="21">
        <f>INDEX('[2]Cross-Section Database'!$C$2:$V$2928,MATCH(AE238,'[2]Cross-Section Database'!$B$2:$B$2928,0),3)</f>
        <v>256</v>
      </c>
      <c r="AG238" s="21">
        <f>INDEX('[2]Cross-Section Database'!$C$2:$V$2928,MATCH(AE238,'[2]Cross-Section Database'!$B$2:$B$2928,0),4)</f>
        <v>146.4</v>
      </c>
      <c r="AH238" s="21">
        <f>INDEX('[2]Cross-Section Database'!$C$2:$V$2928,MATCH(AE238,'[2]Cross-Section Database'!$B$2:$B$2928,0),6)</f>
        <v>10.9</v>
      </c>
      <c r="AI238" s="21">
        <f>INDEX('[2]Cross-Section Database'!$C$2:$V$2928,MATCH(AE238,'[2]Cross-Section Database'!$B$2:$B$2928,0),5)</f>
        <v>6.3</v>
      </c>
      <c r="AJ238" s="21">
        <v>1000</v>
      </c>
      <c r="AK238" s="21">
        <f>INDEX('[2]Cross-Section Database'!$C$2:$V$3928,MATCH(AE238,'[2]Cross-Section Database'!$B$2:$B$3928,0),11)</f>
        <v>55370000</v>
      </c>
      <c r="AL238" s="24">
        <f>INDEX('[2]Cross-Section Database'!$C$2:$V$3928,MATCH(AE238,'[2]Cross-Section Database'!$B$2:$B$3928,0),12)</f>
        <v>483200</v>
      </c>
      <c r="AM238" s="21">
        <v>20</v>
      </c>
      <c r="AN238" s="21">
        <v>200</v>
      </c>
      <c r="AO238" s="21">
        <v>275</v>
      </c>
      <c r="AP238" s="21">
        <f t="shared" si="121"/>
        <v>9.5</v>
      </c>
      <c r="AQ238" s="21">
        <f t="shared" si="122"/>
        <v>9.5</v>
      </c>
      <c r="AR238" s="304" t="s">
        <v>5845</v>
      </c>
      <c r="AS238" s="164" t="s">
        <v>4751</v>
      </c>
      <c r="AT238" s="21">
        <f xml:space="preserve"> 100/AU238/0.25</f>
        <v>25</v>
      </c>
      <c r="AU238" s="164">
        <v>16</v>
      </c>
      <c r="AV238" s="164">
        <f t="shared" si="124"/>
        <v>157</v>
      </c>
      <c r="AW238" s="21">
        <f t="shared" si="132"/>
        <v>45.05</v>
      </c>
      <c r="AX238" s="21">
        <f t="shared" si="127"/>
        <v>45.05</v>
      </c>
      <c r="AY238" s="21">
        <v>0</v>
      </c>
      <c r="AZ238" s="21">
        <v>90</v>
      </c>
      <c r="BA238" s="21">
        <f t="shared" si="125"/>
        <v>184.89999999999998</v>
      </c>
      <c r="BB238" s="15" t="s">
        <v>6262</v>
      </c>
      <c r="BC238" s="164" t="s">
        <v>6250</v>
      </c>
      <c r="BD238" s="164" t="s">
        <v>6250</v>
      </c>
      <c r="BE238" s="164">
        <v>2</v>
      </c>
      <c r="BF238" s="164">
        <v>4</v>
      </c>
      <c r="BG238" s="203" t="s">
        <v>5830</v>
      </c>
      <c r="BH238" s="204" t="s">
        <v>5830</v>
      </c>
      <c r="BI238" s="204" t="s">
        <v>5830</v>
      </c>
      <c r="BJ238" s="204" t="s">
        <v>5830</v>
      </c>
      <c r="BK238" s="204" t="s">
        <v>5830</v>
      </c>
      <c r="BL238" s="204" t="s">
        <v>5830</v>
      </c>
      <c r="BM238" s="204" t="s">
        <v>5830</v>
      </c>
      <c r="BN238" s="204" t="s">
        <v>5830</v>
      </c>
      <c r="BO238" s="203" t="s">
        <v>5830</v>
      </c>
      <c r="BP238" s="204" t="s">
        <v>5830</v>
      </c>
      <c r="BQ238" s="204" t="s">
        <v>5830</v>
      </c>
      <c r="BR238" s="204" t="s">
        <v>5830</v>
      </c>
      <c r="BS238" s="204" t="s">
        <v>5830</v>
      </c>
      <c r="BT238" s="204" t="s">
        <v>5830</v>
      </c>
      <c r="BU238" s="219" t="s">
        <v>5830</v>
      </c>
      <c r="BV238" s="204" t="s">
        <v>5830</v>
      </c>
      <c r="BW238" s="204" t="s">
        <v>5830</v>
      </c>
      <c r="BX238" s="204" t="s">
        <v>5830</v>
      </c>
      <c r="BY238" s="204" t="s">
        <v>5830</v>
      </c>
      <c r="BZ238" s="204" t="s">
        <v>5830</v>
      </c>
      <c r="CA238" s="219" t="s">
        <v>5830</v>
      </c>
      <c r="CB238" s="60" t="s">
        <v>5703</v>
      </c>
      <c r="CC238" s="60">
        <v>275</v>
      </c>
      <c r="CD238" s="33">
        <f>CD234</f>
        <v>283.14666666666665</v>
      </c>
      <c r="CE238" s="60">
        <v>430</v>
      </c>
      <c r="CF238" s="33">
        <f>CF234</f>
        <v>468.12666666666672</v>
      </c>
      <c r="CG238" s="67">
        <v>200000</v>
      </c>
      <c r="CH238" s="60" t="s">
        <v>5703</v>
      </c>
      <c r="CI238" s="60">
        <v>275</v>
      </c>
      <c r="CJ238" s="33">
        <f>CJ237</f>
        <v>292.12666666666667</v>
      </c>
      <c r="CK238" s="60">
        <v>430</v>
      </c>
      <c r="CL238" s="33">
        <f>CL237</f>
        <v>414.62333333333328</v>
      </c>
      <c r="CM238" s="67">
        <v>200000</v>
      </c>
      <c r="CN238" s="60" t="s">
        <v>5703</v>
      </c>
      <c r="CO238" s="60">
        <v>275</v>
      </c>
      <c r="CP238" s="33">
        <f>CP237</f>
        <v>321.93</v>
      </c>
      <c r="CQ238" s="60">
        <v>430</v>
      </c>
      <c r="CR238" s="33">
        <f>CR237</f>
        <v>458.51</v>
      </c>
      <c r="CS238" s="61">
        <v>200000</v>
      </c>
      <c r="CT238" s="208" t="s">
        <v>5830</v>
      </c>
      <c r="CU238" s="209" t="s">
        <v>5830</v>
      </c>
      <c r="CV238" s="209" t="s">
        <v>5830</v>
      </c>
      <c r="CW238" s="210" t="s">
        <v>5830</v>
      </c>
      <c r="CX238" s="208" t="s">
        <v>5830</v>
      </c>
      <c r="CY238" s="209" t="s">
        <v>5830</v>
      </c>
      <c r="CZ238" s="210" t="s">
        <v>5830</v>
      </c>
      <c r="DA238" s="284" t="s">
        <v>5830</v>
      </c>
      <c r="DB238" s="164">
        <v>8.8000000000000007</v>
      </c>
      <c r="DC238" s="164">
        <v>640</v>
      </c>
      <c r="DD238" s="60">
        <v>694</v>
      </c>
      <c r="DE238" s="60">
        <v>800</v>
      </c>
      <c r="DF238" s="60">
        <v>849</v>
      </c>
      <c r="DG238" s="61">
        <v>200000</v>
      </c>
      <c r="DH238" s="41" t="s">
        <v>4792</v>
      </c>
      <c r="DI238" s="304" t="s">
        <v>4464</v>
      </c>
      <c r="DJ238" s="295" t="s">
        <v>4598</v>
      </c>
    </row>
    <row r="239" spans="1:114">
      <c r="A239" s="18">
        <v>234</v>
      </c>
      <c r="B239" s="314"/>
      <c r="C239" s="314"/>
      <c r="D239" s="317"/>
      <c r="E239" s="317"/>
      <c r="F239" s="314"/>
      <c r="G239" s="319"/>
      <c r="H239" s="319"/>
      <c r="I239" s="453" t="s">
        <v>5983</v>
      </c>
      <c r="J239" s="304" t="s">
        <v>6272</v>
      </c>
      <c r="K239" s="164" t="s">
        <v>6100</v>
      </c>
      <c r="L239" s="304" t="s">
        <v>4541</v>
      </c>
      <c r="M239" s="164" t="s">
        <v>4736</v>
      </c>
      <c r="N239" s="18" t="s">
        <v>4539</v>
      </c>
      <c r="O239" s="164" t="s">
        <v>4388</v>
      </c>
      <c r="P239" s="164" t="s">
        <v>4444</v>
      </c>
      <c r="Q239" s="164" t="s">
        <v>4444</v>
      </c>
      <c r="R239" s="164" t="s">
        <v>5830</v>
      </c>
      <c r="S239" s="164" t="s">
        <v>4444</v>
      </c>
      <c r="T239" s="164" t="s">
        <v>5830</v>
      </c>
      <c r="U239" s="164" t="s">
        <v>4591</v>
      </c>
      <c r="V239" s="18">
        <v>8</v>
      </c>
      <c r="W239" s="231">
        <v>0</v>
      </c>
      <c r="X239" s="18">
        <v>0</v>
      </c>
      <c r="Y239" s="304" t="s">
        <v>4345</v>
      </c>
      <c r="Z239" s="21">
        <f>INDEX('[2]Cross-Section Database'!$C$2:$V$2928,MATCH(Y239,'[2]Cross-Section Database'!$B$2:$B$2928,0),3)</f>
        <v>222.2</v>
      </c>
      <c r="AA239" s="21">
        <f>INDEX('[2]Cross-Section Database'!$C$2:$V$2928,MATCH(Y239,'[2]Cross-Section Database'!$B$2:$B$2928,0),4)</f>
        <v>209.1</v>
      </c>
      <c r="AB239" s="21">
        <f>INDEX('[2]Cross-Section Database'!$C$2:$V$2928,MATCH(Y239,'[2]Cross-Section Database'!$B$2:$B$2928,0),6)</f>
        <v>20.5</v>
      </c>
      <c r="AC239" s="21">
        <f>INDEX('[2]Cross-Section Database'!$C$2:$V$2928,MATCH(Y239,'[2]Cross-Section Database'!$B$2:$B$2928,0),5)</f>
        <v>12.7</v>
      </c>
      <c r="AD239" s="21">
        <v>1000</v>
      </c>
      <c r="AE239" s="304" t="s">
        <v>4391</v>
      </c>
      <c r="AF239" s="21">
        <f>INDEX('[2]Cross-Section Database'!$C$2:$V$2928,MATCH(AE239,'[2]Cross-Section Database'!$B$2:$B$2928,0),3)</f>
        <v>256</v>
      </c>
      <c r="AG239" s="21">
        <f>INDEX('[2]Cross-Section Database'!$C$2:$V$2928,MATCH(AE239,'[2]Cross-Section Database'!$B$2:$B$2928,0),4)</f>
        <v>146.4</v>
      </c>
      <c r="AH239" s="21">
        <f>INDEX('[2]Cross-Section Database'!$C$2:$V$2928,MATCH(AE239,'[2]Cross-Section Database'!$B$2:$B$2928,0),6)</f>
        <v>10.9</v>
      </c>
      <c r="AI239" s="21">
        <f>INDEX('[2]Cross-Section Database'!$C$2:$V$2928,MATCH(AE239,'[2]Cross-Section Database'!$B$2:$B$2928,0),5)</f>
        <v>6.3</v>
      </c>
      <c r="AJ239" s="21">
        <v>1000</v>
      </c>
      <c r="AK239" s="21">
        <f>INDEX('[2]Cross-Section Database'!$C$2:$V$3928,MATCH(AE239,'[2]Cross-Section Database'!$B$2:$B$3928,0),11)</f>
        <v>55370000</v>
      </c>
      <c r="AL239" s="24">
        <f>INDEX('[2]Cross-Section Database'!$C$2:$V$3928,MATCH(AE239,'[2]Cross-Section Database'!$B$2:$B$3928,0),12)</f>
        <v>483200</v>
      </c>
      <c r="AM239" s="21">
        <v>20</v>
      </c>
      <c r="AN239" s="21">
        <v>200</v>
      </c>
      <c r="AO239" s="21">
        <v>275</v>
      </c>
      <c r="AP239" s="21">
        <f t="shared" si="121"/>
        <v>9.5</v>
      </c>
      <c r="AQ239" s="21">
        <f t="shared" si="122"/>
        <v>9.5</v>
      </c>
      <c r="AR239" s="304" t="s">
        <v>5845</v>
      </c>
      <c r="AS239" s="164" t="s">
        <v>4749</v>
      </c>
      <c r="AT239" s="21">
        <f t="shared" si="133"/>
        <v>12.5</v>
      </c>
      <c r="AU239" s="164">
        <v>16</v>
      </c>
      <c r="AV239" s="164">
        <f t="shared" si="124"/>
        <v>157</v>
      </c>
      <c r="AW239" s="21">
        <f t="shared" si="132"/>
        <v>45.05</v>
      </c>
      <c r="AX239" s="21">
        <f t="shared" si="127"/>
        <v>45.05</v>
      </c>
      <c r="AY239" s="21">
        <v>0</v>
      </c>
      <c r="AZ239" s="21">
        <v>90</v>
      </c>
      <c r="BA239" s="21">
        <f t="shared" si="125"/>
        <v>184.89999999999998</v>
      </c>
      <c r="BB239" s="15" t="s">
        <v>6262</v>
      </c>
      <c r="BC239" s="164" t="s">
        <v>6250</v>
      </c>
      <c r="BD239" s="164" t="s">
        <v>6250</v>
      </c>
      <c r="BE239" s="164">
        <v>2</v>
      </c>
      <c r="BF239" s="164">
        <v>4</v>
      </c>
      <c r="BG239" s="203" t="s">
        <v>5830</v>
      </c>
      <c r="BH239" s="204" t="s">
        <v>5830</v>
      </c>
      <c r="BI239" s="204" t="s">
        <v>5830</v>
      </c>
      <c r="BJ239" s="204" t="s">
        <v>5830</v>
      </c>
      <c r="BK239" s="204" t="s">
        <v>5830</v>
      </c>
      <c r="BL239" s="204" t="s">
        <v>5830</v>
      </c>
      <c r="BM239" s="204" t="s">
        <v>5830</v>
      </c>
      <c r="BN239" s="204" t="s">
        <v>5830</v>
      </c>
      <c r="BO239" s="203" t="s">
        <v>5830</v>
      </c>
      <c r="BP239" s="204" t="s">
        <v>5830</v>
      </c>
      <c r="BQ239" s="204" t="s">
        <v>5830</v>
      </c>
      <c r="BR239" s="204" t="s">
        <v>5830</v>
      </c>
      <c r="BS239" s="204" t="s">
        <v>5830</v>
      </c>
      <c r="BT239" s="204" t="s">
        <v>5830</v>
      </c>
      <c r="BU239" s="219" t="s">
        <v>5830</v>
      </c>
      <c r="BV239" s="204" t="s">
        <v>5830</v>
      </c>
      <c r="BW239" s="204" t="s">
        <v>5830</v>
      </c>
      <c r="BX239" s="204" t="s">
        <v>5830</v>
      </c>
      <c r="BY239" s="204" t="s">
        <v>5830</v>
      </c>
      <c r="BZ239" s="204" t="s">
        <v>5830</v>
      </c>
      <c r="CA239" s="219" t="s">
        <v>5830</v>
      </c>
      <c r="CB239" s="60" t="s">
        <v>5703</v>
      </c>
      <c r="CC239" s="60">
        <v>275</v>
      </c>
      <c r="CD239" s="33">
        <f>CD234</f>
        <v>283.14666666666665</v>
      </c>
      <c r="CE239" s="60">
        <v>430</v>
      </c>
      <c r="CF239" s="33">
        <f>CF234</f>
        <v>468.12666666666672</v>
      </c>
      <c r="CG239" s="67">
        <v>200000</v>
      </c>
      <c r="CH239" s="60" t="s">
        <v>5703</v>
      </c>
      <c r="CI239" s="60">
        <v>275</v>
      </c>
      <c r="CJ239" s="33">
        <f>CJ237</f>
        <v>292.12666666666667</v>
      </c>
      <c r="CK239" s="60">
        <v>430</v>
      </c>
      <c r="CL239" s="33">
        <f>CL237</f>
        <v>414.62333333333328</v>
      </c>
      <c r="CM239" s="67">
        <v>200000</v>
      </c>
      <c r="CN239" s="60" t="s">
        <v>5703</v>
      </c>
      <c r="CO239" s="60">
        <v>275</v>
      </c>
      <c r="CP239" s="33">
        <f>CP237</f>
        <v>321.93</v>
      </c>
      <c r="CQ239" s="60">
        <v>430</v>
      </c>
      <c r="CR239" s="33">
        <f>CR237</f>
        <v>458.51</v>
      </c>
      <c r="CS239" s="61">
        <v>200000</v>
      </c>
      <c r="CT239" s="208" t="s">
        <v>5830</v>
      </c>
      <c r="CU239" s="209" t="s">
        <v>5830</v>
      </c>
      <c r="CV239" s="209" t="s">
        <v>5830</v>
      </c>
      <c r="CW239" s="210" t="s">
        <v>5830</v>
      </c>
      <c r="CX239" s="208" t="s">
        <v>5830</v>
      </c>
      <c r="CY239" s="209" t="s">
        <v>5830</v>
      </c>
      <c r="CZ239" s="210" t="s">
        <v>5830</v>
      </c>
      <c r="DA239" s="284" t="s">
        <v>5830</v>
      </c>
      <c r="DB239" s="164">
        <v>8.8000000000000007</v>
      </c>
      <c r="DC239" s="164">
        <v>640</v>
      </c>
      <c r="DD239" s="60">
        <v>694</v>
      </c>
      <c r="DE239" s="60">
        <v>800</v>
      </c>
      <c r="DF239" s="60">
        <v>849</v>
      </c>
      <c r="DG239" s="61">
        <v>200000</v>
      </c>
      <c r="DH239" s="41" t="s">
        <v>15</v>
      </c>
      <c r="DI239" s="304" t="s">
        <v>4464</v>
      </c>
      <c r="DJ239" s="295" t="s">
        <v>4598</v>
      </c>
    </row>
    <row r="240" spans="1:114">
      <c r="A240" s="18">
        <v>235</v>
      </c>
      <c r="B240" s="314"/>
      <c r="C240" s="314"/>
      <c r="D240" s="317"/>
      <c r="E240" s="317"/>
      <c r="F240" s="314"/>
      <c r="G240" s="319"/>
      <c r="H240" s="319"/>
      <c r="I240" s="453" t="s">
        <v>5984</v>
      </c>
      <c r="J240" s="304" t="s">
        <v>6269</v>
      </c>
      <c r="K240" s="164" t="s">
        <v>5830</v>
      </c>
      <c r="L240" s="304" t="s">
        <v>4541</v>
      </c>
      <c r="M240" s="164" t="s">
        <v>4736</v>
      </c>
      <c r="N240" s="18" t="s">
        <v>4539</v>
      </c>
      <c r="O240" s="164" t="s">
        <v>4388</v>
      </c>
      <c r="P240" s="164" t="s">
        <v>4444</v>
      </c>
      <c r="Q240" s="164" t="s">
        <v>4444</v>
      </c>
      <c r="R240" s="164" t="s">
        <v>5830</v>
      </c>
      <c r="S240" s="164" t="s">
        <v>4444</v>
      </c>
      <c r="T240" s="164" t="s">
        <v>5830</v>
      </c>
      <c r="U240" s="164" t="s">
        <v>4591</v>
      </c>
      <c r="V240" s="18">
        <v>8</v>
      </c>
      <c r="W240" s="231">
        <v>0</v>
      </c>
      <c r="X240" s="18">
        <v>0</v>
      </c>
      <c r="Y240" s="304" t="s">
        <v>6278</v>
      </c>
      <c r="Z240" s="21">
        <f>INDEX('[2]Cross-Section Database'!$C$2:$V$2928,MATCH(Y240,'[2]Cross-Section Database'!$B$2:$B$2928,0),3)</f>
        <v>222.2</v>
      </c>
      <c r="AA240" s="21">
        <f>INDEX('[2]Cross-Section Database'!$C$2:$V$2928,MATCH(Y240,'[2]Cross-Section Database'!$B$2:$B$2928,0),4)</f>
        <v>209.1</v>
      </c>
      <c r="AB240" s="21">
        <f>INDEX('[2]Cross-Section Database'!$C$2:$V$2928,MATCH(Y240,'[2]Cross-Section Database'!$B$2:$B$2928,0),6)</f>
        <v>20.5</v>
      </c>
      <c r="AC240" s="21">
        <f>INDEX('[2]Cross-Section Database'!$C$2:$V$2928,MATCH(Y240,'[2]Cross-Section Database'!$B$2:$B$2928,0),5)</f>
        <v>12.7</v>
      </c>
      <c r="AD240" s="21">
        <v>1000</v>
      </c>
      <c r="AE240" s="304" t="s">
        <v>4391</v>
      </c>
      <c r="AF240" s="21">
        <f>INDEX('[2]Cross-Section Database'!$C$2:$V$2928,MATCH(AE240,'[2]Cross-Section Database'!$B$2:$B$2928,0),3)</f>
        <v>256</v>
      </c>
      <c r="AG240" s="21">
        <f>INDEX('[2]Cross-Section Database'!$C$2:$V$2928,MATCH(AE240,'[2]Cross-Section Database'!$B$2:$B$2928,0),4)</f>
        <v>146.4</v>
      </c>
      <c r="AH240" s="21">
        <f>INDEX('[2]Cross-Section Database'!$C$2:$V$2928,MATCH(AE240,'[2]Cross-Section Database'!$B$2:$B$2928,0),6)</f>
        <v>10.9</v>
      </c>
      <c r="AI240" s="21">
        <f>INDEX('[2]Cross-Section Database'!$C$2:$V$2928,MATCH(AE240,'[2]Cross-Section Database'!$B$2:$B$2928,0),5)</f>
        <v>6.3</v>
      </c>
      <c r="AJ240" s="21">
        <v>1000</v>
      </c>
      <c r="AK240" s="21">
        <f>INDEX('[2]Cross-Section Database'!$C$2:$V$3928,MATCH(AE240,'[2]Cross-Section Database'!$B$2:$B$3928,0),11)</f>
        <v>55370000</v>
      </c>
      <c r="AL240" s="24">
        <f>INDEX('[2]Cross-Section Database'!$C$2:$V$3928,MATCH(AE240,'[2]Cross-Section Database'!$B$2:$B$3928,0),12)</f>
        <v>483200</v>
      </c>
      <c r="AM240" s="21">
        <v>10</v>
      </c>
      <c r="AN240" s="21">
        <v>200</v>
      </c>
      <c r="AO240" s="21">
        <v>275</v>
      </c>
      <c r="AP240" s="21">
        <f t="shared" si="121"/>
        <v>9.5</v>
      </c>
      <c r="AQ240" s="21">
        <f t="shared" si="122"/>
        <v>9.5</v>
      </c>
      <c r="AR240" s="304" t="s">
        <v>5845</v>
      </c>
      <c r="AS240" s="164" t="s">
        <v>4749</v>
      </c>
      <c r="AT240" s="21">
        <f t="shared" si="133"/>
        <v>10</v>
      </c>
      <c r="AU240" s="164">
        <v>20</v>
      </c>
      <c r="AV240" s="164">
        <f t="shared" si="124"/>
        <v>245</v>
      </c>
      <c r="AW240" s="21">
        <f t="shared" si="132"/>
        <v>45.05</v>
      </c>
      <c r="AX240" s="21">
        <f t="shared" si="127"/>
        <v>45.05</v>
      </c>
      <c r="AY240" s="21">
        <v>60</v>
      </c>
      <c r="AZ240" s="21">
        <v>90</v>
      </c>
      <c r="BA240" s="21">
        <f t="shared" si="125"/>
        <v>124.89999999999998</v>
      </c>
      <c r="BB240" s="15" t="s">
        <v>6262</v>
      </c>
      <c r="BC240" s="164" t="s">
        <v>6250</v>
      </c>
      <c r="BD240" s="164" t="s">
        <v>6250</v>
      </c>
      <c r="BE240" s="164">
        <v>2</v>
      </c>
      <c r="BF240" s="164">
        <v>4</v>
      </c>
      <c r="BG240" s="203" t="s">
        <v>5830</v>
      </c>
      <c r="BH240" s="204" t="s">
        <v>5830</v>
      </c>
      <c r="BI240" s="204" t="s">
        <v>5830</v>
      </c>
      <c r="BJ240" s="204" t="s">
        <v>5830</v>
      </c>
      <c r="BK240" s="204" t="s">
        <v>5830</v>
      </c>
      <c r="BL240" s="204" t="s">
        <v>5830</v>
      </c>
      <c r="BM240" s="204" t="s">
        <v>5830</v>
      </c>
      <c r="BN240" s="204" t="s">
        <v>5830</v>
      </c>
      <c r="BO240" s="203" t="s">
        <v>5830</v>
      </c>
      <c r="BP240" s="204" t="s">
        <v>5830</v>
      </c>
      <c r="BQ240" s="204" t="s">
        <v>5830</v>
      </c>
      <c r="BR240" s="204" t="s">
        <v>5830</v>
      </c>
      <c r="BS240" s="204" t="s">
        <v>5830</v>
      </c>
      <c r="BT240" s="204" t="s">
        <v>5830</v>
      </c>
      <c r="BU240" s="219" t="s">
        <v>5830</v>
      </c>
      <c r="BV240" s="204" t="s">
        <v>5830</v>
      </c>
      <c r="BW240" s="204" t="s">
        <v>5830</v>
      </c>
      <c r="BX240" s="204" t="s">
        <v>5830</v>
      </c>
      <c r="BY240" s="204" t="s">
        <v>5830</v>
      </c>
      <c r="BZ240" s="204" t="s">
        <v>5830</v>
      </c>
      <c r="CA240" s="219" t="s">
        <v>5830</v>
      </c>
      <c r="CB240" s="60" t="s">
        <v>5703</v>
      </c>
      <c r="CC240" s="60">
        <v>275</v>
      </c>
      <c r="CD240" s="47">
        <f>(265.39+270.37)/2</f>
        <v>267.88</v>
      </c>
      <c r="CE240" s="60">
        <v>430</v>
      </c>
      <c r="CF240" s="47">
        <f>(470.74+461.11)/2</f>
        <v>465.92500000000001</v>
      </c>
      <c r="CG240" s="142">
        <f>(210869.3+166656.1)/2</f>
        <v>188762.7</v>
      </c>
      <c r="CH240" s="60" t="s">
        <v>5703</v>
      </c>
      <c r="CI240" s="60">
        <v>275</v>
      </c>
      <c r="CJ240" s="47">
        <f>(241.1+330.56)/2</f>
        <v>285.83</v>
      </c>
      <c r="CK240" s="60">
        <v>430</v>
      </c>
      <c r="CL240" s="47">
        <f>(348.52+429.25)/2</f>
        <v>388.88499999999999</v>
      </c>
      <c r="CM240" s="69">
        <v>201698.5</v>
      </c>
      <c r="CN240" s="60" t="s">
        <v>5703</v>
      </c>
      <c r="CO240" s="60">
        <v>275</v>
      </c>
      <c r="CP240" s="47">
        <f>(317.16+310.78)/2</f>
        <v>313.97000000000003</v>
      </c>
      <c r="CQ240" s="47">
        <v>430</v>
      </c>
      <c r="CR240" s="47">
        <f>(487.18+477.8)/2</f>
        <v>482.49</v>
      </c>
      <c r="CS240" s="98">
        <f>(194473.9+196650.4)/2</f>
        <v>195562.15</v>
      </c>
      <c r="CT240" s="208" t="s">
        <v>5830</v>
      </c>
      <c r="CU240" s="209" t="s">
        <v>5830</v>
      </c>
      <c r="CV240" s="209" t="s">
        <v>5830</v>
      </c>
      <c r="CW240" s="210" t="s">
        <v>5830</v>
      </c>
      <c r="CX240" s="208" t="s">
        <v>5830</v>
      </c>
      <c r="CY240" s="209" t="s">
        <v>5830</v>
      </c>
      <c r="CZ240" s="210" t="s">
        <v>5830</v>
      </c>
      <c r="DA240" s="284" t="s">
        <v>5830</v>
      </c>
      <c r="DB240" s="164">
        <v>8.8000000000000007</v>
      </c>
      <c r="DC240" s="164">
        <v>640</v>
      </c>
      <c r="DD240" s="60">
        <v>604</v>
      </c>
      <c r="DE240" s="60">
        <v>800</v>
      </c>
      <c r="DF240" s="60">
        <v>749</v>
      </c>
      <c r="DG240" s="61">
        <v>200000</v>
      </c>
      <c r="DH240" s="41" t="s">
        <v>5881</v>
      </c>
      <c r="DI240" s="304" t="s">
        <v>4464</v>
      </c>
      <c r="DJ240" s="295" t="s">
        <v>4598</v>
      </c>
    </row>
    <row r="241" spans="1:114">
      <c r="A241" s="18">
        <v>236</v>
      </c>
      <c r="B241" s="314"/>
      <c r="C241" s="314"/>
      <c r="D241" s="317"/>
      <c r="E241" s="317"/>
      <c r="F241" s="314"/>
      <c r="G241" s="319"/>
      <c r="H241" s="319"/>
      <c r="I241" s="453" t="s">
        <v>5985</v>
      </c>
      <c r="J241" s="304" t="s">
        <v>6272</v>
      </c>
      <c r="K241" s="164" t="s">
        <v>6100</v>
      </c>
      <c r="L241" s="304" t="s">
        <v>4541</v>
      </c>
      <c r="M241" s="164" t="s">
        <v>4736</v>
      </c>
      <c r="N241" s="18" t="s">
        <v>4539</v>
      </c>
      <c r="O241" s="164" t="s">
        <v>4388</v>
      </c>
      <c r="P241" s="164" t="s">
        <v>4444</v>
      </c>
      <c r="Q241" s="164" t="s">
        <v>4444</v>
      </c>
      <c r="R241" s="164" t="s">
        <v>5830</v>
      </c>
      <c r="S241" s="164" t="s">
        <v>4444</v>
      </c>
      <c r="T241" s="164" t="s">
        <v>5830</v>
      </c>
      <c r="U241" s="164" t="s">
        <v>4591</v>
      </c>
      <c r="V241" s="18">
        <v>8</v>
      </c>
      <c r="W241" s="231">
        <v>0</v>
      </c>
      <c r="X241" s="18">
        <v>0</v>
      </c>
      <c r="Y241" s="304" t="s">
        <v>6278</v>
      </c>
      <c r="Z241" s="21">
        <f>INDEX('[2]Cross-Section Database'!$C$2:$V$2928,MATCH(Y241,'[2]Cross-Section Database'!$B$2:$B$2928,0),3)</f>
        <v>222.2</v>
      </c>
      <c r="AA241" s="21">
        <f>INDEX('[2]Cross-Section Database'!$C$2:$V$2928,MATCH(Y241,'[2]Cross-Section Database'!$B$2:$B$2928,0),4)</f>
        <v>209.1</v>
      </c>
      <c r="AB241" s="21">
        <f>INDEX('[2]Cross-Section Database'!$C$2:$V$2928,MATCH(Y241,'[2]Cross-Section Database'!$B$2:$B$2928,0),6)</f>
        <v>20.5</v>
      </c>
      <c r="AC241" s="21">
        <f>INDEX('[2]Cross-Section Database'!$C$2:$V$2928,MATCH(Y241,'[2]Cross-Section Database'!$B$2:$B$2928,0),5)</f>
        <v>12.7</v>
      </c>
      <c r="AD241" s="21">
        <v>1000</v>
      </c>
      <c r="AE241" s="304" t="s">
        <v>4391</v>
      </c>
      <c r="AF241" s="21">
        <f>INDEX('[2]Cross-Section Database'!$C$2:$V$2928,MATCH(AE241,'[2]Cross-Section Database'!$B$2:$B$2928,0),3)</f>
        <v>256</v>
      </c>
      <c r="AG241" s="21">
        <f>INDEX('[2]Cross-Section Database'!$C$2:$V$2928,MATCH(AE241,'[2]Cross-Section Database'!$B$2:$B$2928,0),4)</f>
        <v>146.4</v>
      </c>
      <c r="AH241" s="21">
        <f>INDEX('[2]Cross-Section Database'!$C$2:$V$2928,MATCH(AE241,'[2]Cross-Section Database'!$B$2:$B$2928,0),6)</f>
        <v>10.9</v>
      </c>
      <c r="AI241" s="21">
        <f>INDEX('[2]Cross-Section Database'!$C$2:$V$2928,MATCH(AE241,'[2]Cross-Section Database'!$B$2:$B$2928,0),5)</f>
        <v>6.3</v>
      </c>
      <c r="AJ241" s="21">
        <v>1000</v>
      </c>
      <c r="AK241" s="21">
        <f>INDEX('[2]Cross-Section Database'!$C$2:$V$3928,MATCH(AE241,'[2]Cross-Section Database'!$B$2:$B$3928,0),11)</f>
        <v>55370000</v>
      </c>
      <c r="AL241" s="24">
        <f>INDEX('[2]Cross-Section Database'!$C$2:$V$3928,MATCH(AE241,'[2]Cross-Section Database'!$B$2:$B$3928,0),12)</f>
        <v>483200</v>
      </c>
      <c r="AM241" s="21">
        <v>10</v>
      </c>
      <c r="AN241" s="21">
        <v>200</v>
      </c>
      <c r="AO241" s="21">
        <v>275</v>
      </c>
      <c r="AP241" s="21">
        <f t="shared" si="121"/>
        <v>9.5</v>
      </c>
      <c r="AQ241" s="21">
        <f t="shared" si="122"/>
        <v>9.5</v>
      </c>
      <c r="AR241" s="304" t="s">
        <v>5845</v>
      </c>
      <c r="AS241" s="164" t="s">
        <v>4749</v>
      </c>
      <c r="AT241" s="21">
        <f t="shared" si="133"/>
        <v>10</v>
      </c>
      <c r="AU241" s="164">
        <v>20</v>
      </c>
      <c r="AV241" s="164">
        <f t="shared" si="124"/>
        <v>245</v>
      </c>
      <c r="AW241" s="21">
        <f t="shared" si="132"/>
        <v>45.05</v>
      </c>
      <c r="AX241" s="21">
        <f t="shared" si="127"/>
        <v>45.05</v>
      </c>
      <c r="AY241" s="21">
        <v>60</v>
      </c>
      <c r="AZ241" s="21">
        <v>90</v>
      </c>
      <c r="BA241" s="21">
        <f t="shared" si="125"/>
        <v>124.89999999999998</v>
      </c>
      <c r="BB241" s="15" t="s">
        <v>6262</v>
      </c>
      <c r="BC241" s="164" t="s">
        <v>6250</v>
      </c>
      <c r="BD241" s="164" t="s">
        <v>6250</v>
      </c>
      <c r="BE241" s="164">
        <v>2</v>
      </c>
      <c r="BF241" s="164">
        <v>4</v>
      </c>
      <c r="BG241" s="203" t="s">
        <v>5830</v>
      </c>
      <c r="BH241" s="204" t="s">
        <v>5830</v>
      </c>
      <c r="BI241" s="204" t="s">
        <v>5830</v>
      </c>
      <c r="BJ241" s="204" t="s">
        <v>5830</v>
      </c>
      <c r="BK241" s="204" t="s">
        <v>5830</v>
      </c>
      <c r="BL241" s="204" t="s">
        <v>5830</v>
      </c>
      <c r="BM241" s="204" t="s">
        <v>5830</v>
      </c>
      <c r="BN241" s="204" t="s">
        <v>5830</v>
      </c>
      <c r="BO241" s="203" t="s">
        <v>5830</v>
      </c>
      <c r="BP241" s="204" t="s">
        <v>5830</v>
      </c>
      <c r="BQ241" s="204" t="s">
        <v>5830</v>
      </c>
      <c r="BR241" s="204" t="s">
        <v>5830</v>
      </c>
      <c r="BS241" s="204" t="s">
        <v>5830</v>
      </c>
      <c r="BT241" s="204" t="s">
        <v>5830</v>
      </c>
      <c r="BU241" s="219" t="s">
        <v>5830</v>
      </c>
      <c r="BV241" s="204" t="s">
        <v>5830</v>
      </c>
      <c r="BW241" s="204" t="s">
        <v>5830</v>
      </c>
      <c r="BX241" s="204" t="s">
        <v>5830</v>
      </c>
      <c r="BY241" s="204" t="s">
        <v>5830</v>
      </c>
      <c r="BZ241" s="204" t="s">
        <v>5830</v>
      </c>
      <c r="CA241" s="219" t="s">
        <v>5830</v>
      </c>
      <c r="CB241" s="60" t="s">
        <v>5703</v>
      </c>
      <c r="CC241" s="60">
        <v>275</v>
      </c>
      <c r="CD241" s="33">
        <f>CD240</f>
        <v>267.88</v>
      </c>
      <c r="CE241" s="60">
        <v>430</v>
      </c>
      <c r="CF241" s="33">
        <f>CF240</f>
        <v>465.92500000000001</v>
      </c>
      <c r="CG241" s="67">
        <f>CG240</f>
        <v>188762.7</v>
      </c>
      <c r="CH241" s="60" t="s">
        <v>5703</v>
      </c>
      <c r="CI241" s="60">
        <v>275</v>
      </c>
      <c r="CJ241" s="33">
        <f>CJ240</f>
        <v>285.83</v>
      </c>
      <c r="CK241" s="60">
        <v>430</v>
      </c>
      <c r="CL241" s="33">
        <f>CL240</f>
        <v>388.88499999999999</v>
      </c>
      <c r="CM241" s="67">
        <f>CM240</f>
        <v>201698.5</v>
      </c>
      <c r="CN241" s="60" t="s">
        <v>5703</v>
      </c>
      <c r="CO241" s="60">
        <v>275</v>
      </c>
      <c r="CP241" s="33">
        <f>(317.16+310.78)/2</f>
        <v>313.97000000000003</v>
      </c>
      <c r="CQ241" s="60">
        <v>430</v>
      </c>
      <c r="CR241" s="33">
        <f>(487.18+477.8)/2</f>
        <v>482.49</v>
      </c>
      <c r="CS241" s="61">
        <f>(194473.9+196650.4)/2</f>
        <v>195562.15</v>
      </c>
      <c r="CT241" s="208" t="s">
        <v>5830</v>
      </c>
      <c r="CU241" s="209" t="s">
        <v>5830</v>
      </c>
      <c r="CV241" s="209" t="s">
        <v>5830</v>
      </c>
      <c r="CW241" s="210" t="s">
        <v>5830</v>
      </c>
      <c r="CX241" s="208" t="s">
        <v>5830</v>
      </c>
      <c r="CY241" s="209" t="s">
        <v>5830</v>
      </c>
      <c r="CZ241" s="210" t="s">
        <v>5830</v>
      </c>
      <c r="DA241" s="284" t="s">
        <v>5830</v>
      </c>
      <c r="DB241" s="164">
        <v>8.8000000000000007</v>
      </c>
      <c r="DC241" s="164">
        <v>640</v>
      </c>
      <c r="DD241" s="60">
        <v>604</v>
      </c>
      <c r="DE241" s="60">
        <v>800</v>
      </c>
      <c r="DF241" s="60">
        <v>749</v>
      </c>
      <c r="DG241" s="61">
        <v>200000</v>
      </c>
      <c r="DH241" s="41" t="s">
        <v>5874</v>
      </c>
      <c r="DI241" s="304" t="s">
        <v>4464</v>
      </c>
      <c r="DJ241" s="295" t="s">
        <v>4598</v>
      </c>
    </row>
    <row r="242" spans="1:114">
      <c r="A242" s="18">
        <v>237</v>
      </c>
      <c r="B242" s="314"/>
      <c r="C242" s="314"/>
      <c r="D242" s="317"/>
      <c r="E242" s="317"/>
      <c r="F242" s="314"/>
      <c r="G242" s="319"/>
      <c r="H242" s="319"/>
      <c r="I242" s="453" t="s">
        <v>5986</v>
      </c>
      <c r="J242" s="304" t="s">
        <v>6272</v>
      </c>
      <c r="K242" s="164" t="s">
        <v>6100</v>
      </c>
      <c r="L242" s="304" t="s">
        <v>4541</v>
      </c>
      <c r="M242" s="164" t="s">
        <v>4736</v>
      </c>
      <c r="N242" s="18" t="s">
        <v>4539</v>
      </c>
      <c r="O242" s="164" t="s">
        <v>4388</v>
      </c>
      <c r="P242" s="164" t="s">
        <v>4444</v>
      </c>
      <c r="Q242" s="164" t="s">
        <v>4444</v>
      </c>
      <c r="R242" s="164" t="s">
        <v>5830</v>
      </c>
      <c r="S242" s="164" t="s">
        <v>4444</v>
      </c>
      <c r="T242" s="164" t="s">
        <v>5830</v>
      </c>
      <c r="U242" s="60" t="s">
        <v>4591</v>
      </c>
      <c r="V242" s="143">
        <v>8</v>
      </c>
      <c r="W242" s="231">
        <v>0</v>
      </c>
      <c r="X242" s="18">
        <v>0</v>
      </c>
      <c r="Y242" s="304" t="s">
        <v>4345</v>
      </c>
      <c r="Z242" s="21">
        <f>INDEX('[2]Cross-Section Database'!$C$2:$V$2928,MATCH(Y242,'[2]Cross-Section Database'!$B$2:$B$2928,0),3)</f>
        <v>222.2</v>
      </c>
      <c r="AA242" s="21">
        <f>INDEX('[2]Cross-Section Database'!$C$2:$V$2928,MATCH(Y242,'[2]Cross-Section Database'!$B$2:$B$2928,0),4)</f>
        <v>209.1</v>
      </c>
      <c r="AB242" s="21">
        <f>INDEX('[2]Cross-Section Database'!$C$2:$V$2928,MATCH(Y242,'[2]Cross-Section Database'!$B$2:$B$2928,0),6)</f>
        <v>20.5</v>
      </c>
      <c r="AC242" s="21">
        <f>INDEX('[2]Cross-Section Database'!$C$2:$V$2928,MATCH(Y242,'[2]Cross-Section Database'!$B$2:$B$2928,0),5)</f>
        <v>12.7</v>
      </c>
      <c r="AD242" s="21">
        <v>1000</v>
      </c>
      <c r="AE242" s="304" t="s">
        <v>4391</v>
      </c>
      <c r="AF242" s="21">
        <f>INDEX('[2]Cross-Section Database'!$C$2:$V$2928,MATCH(AE242,'[2]Cross-Section Database'!$B$2:$B$2928,0),3)</f>
        <v>256</v>
      </c>
      <c r="AG242" s="21">
        <f>INDEX('[2]Cross-Section Database'!$C$2:$V$2928,MATCH(AE242,'[2]Cross-Section Database'!$B$2:$B$2928,0),4)</f>
        <v>146.4</v>
      </c>
      <c r="AH242" s="21">
        <f>INDEX('[2]Cross-Section Database'!$C$2:$V$2928,MATCH(AE242,'[2]Cross-Section Database'!$B$2:$B$2928,0),6)</f>
        <v>10.9</v>
      </c>
      <c r="AI242" s="21">
        <f>INDEX('[2]Cross-Section Database'!$C$2:$V$2928,MATCH(AE242,'[2]Cross-Section Database'!$B$2:$B$2928,0),5)</f>
        <v>6.3</v>
      </c>
      <c r="AJ242" s="21">
        <v>1000</v>
      </c>
      <c r="AK242" s="21">
        <f>INDEX('[2]Cross-Section Database'!$C$2:$V$3928,MATCH(AE242,'[2]Cross-Section Database'!$B$2:$B$3928,0),11)</f>
        <v>55370000</v>
      </c>
      <c r="AL242" s="24">
        <f>INDEX('[2]Cross-Section Database'!$C$2:$V$3928,MATCH(AE242,'[2]Cross-Section Database'!$B$2:$B$3928,0),12)</f>
        <v>483200</v>
      </c>
      <c r="AM242" s="21">
        <v>15</v>
      </c>
      <c r="AN242" s="21">
        <v>200</v>
      </c>
      <c r="AO242" s="21">
        <v>275</v>
      </c>
      <c r="AP242" s="21">
        <f t="shared" si="121"/>
        <v>9.5</v>
      </c>
      <c r="AQ242" s="21">
        <f t="shared" si="122"/>
        <v>9.5</v>
      </c>
      <c r="AR242" s="304" t="s">
        <v>5845</v>
      </c>
      <c r="AS242" s="164" t="s">
        <v>4749</v>
      </c>
      <c r="AT242" s="164">
        <f t="shared" si="133"/>
        <v>10</v>
      </c>
      <c r="AU242" s="164">
        <v>20</v>
      </c>
      <c r="AV242" s="164">
        <f t="shared" si="124"/>
        <v>245</v>
      </c>
      <c r="AW242" s="21">
        <f t="shared" si="132"/>
        <v>45.05</v>
      </c>
      <c r="AX242" s="21">
        <f t="shared" si="127"/>
        <v>45.05</v>
      </c>
      <c r="AY242" s="21">
        <v>60</v>
      </c>
      <c r="AZ242" s="21">
        <v>90</v>
      </c>
      <c r="BA242" s="21">
        <f t="shared" si="125"/>
        <v>124.89999999999998</v>
      </c>
      <c r="BB242" s="15" t="s">
        <v>6262</v>
      </c>
      <c r="BC242" s="164" t="s">
        <v>6250</v>
      </c>
      <c r="BD242" s="164" t="s">
        <v>6250</v>
      </c>
      <c r="BE242" s="164">
        <v>2</v>
      </c>
      <c r="BF242" s="164">
        <v>4</v>
      </c>
      <c r="BG242" s="203" t="s">
        <v>5830</v>
      </c>
      <c r="BH242" s="204" t="s">
        <v>5830</v>
      </c>
      <c r="BI242" s="204" t="s">
        <v>5830</v>
      </c>
      <c r="BJ242" s="204" t="s">
        <v>5830</v>
      </c>
      <c r="BK242" s="204" t="s">
        <v>5830</v>
      </c>
      <c r="BL242" s="204" t="s">
        <v>5830</v>
      </c>
      <c r="BM242" s="204" t="s">
        <v>5830</v>
      </c>
      <c r="BN242" s="204" t="s">
        <v>5830</v>
      </c>
      <c r="BO242" s="203" t="s">
        <v>5830</v>
      </c>
      <c r="BP242" s="204" t="s">
        <v>5830</v>
      </c>
      <c r="BQ242" s="204" t="s">
        <v>5830</v>
      </c>
      <c r="BR242" s="204" t="s">
        <v>5830</v>
      </c>
      <c r="BS242" s="204" t="s">
        <v>5830</v>
      </c>
      <c r="BT242" s="204" t="s">
        <v>5830</v>
      </c>
      <c r="BU242" s="219" t="s">
        <v>5830</v>
      </c>
      <c r="BV242" s="204" t="s">
        <v>5830</v>
      </c>
      <c r="BW242" s="204" t="s">
        <v>5830</v>
      </c>
      <c r="BX242" s="204" t="s">
        <v>5830</v>
      </c>
      <c r="BY242" s="204" t="s">
        <v>5830</v>
      </c>
      <c r="BZ242" s="204" t="s">
        <v>5830</v>
      </c>
      <c r="CA242" s="219" t="s">
        <v>5830</v>
      </c>
      <c r="CB242" s="60" t="s">
        <v>5703</v>
      </c>
      <c r="CC242" s="60">
        <v>275</v>
      </c>
      <c r="CD242" s="33">
        <f>CD241</f>
        <v>267.88</v>
      </c>
      <c r="CE242" s="60">
        <v>430</v>
      </c>
      <c r="CF242" s="33">
        <f>CF241</f>
        <v>465.92500000000001</v>
      </c>
      <c r="CG242" s="67">
        <f>CG240</f>
        <v>188762.7</v>
      </c>
      <c r="CH242" s="60" t="s">
        <v>5703</v>
      </c>
      <c r="CI242" s="60">
        <v>275</v>
      </c>
      <c r="CJ242" s="47">
        <f>CJ244</f>
        <v>271.22500000000002</v>
      </c>
      <c r="CK242" s="60">
        <v>430</v>
      </c>
      <c r="CL242" s="47">
        <f>CL244</f>
        <v>430.21000000000004</v>
      </c>
      <c r="CM242" s="142">
        <f>CM244</f>
        <v>193940.4</v>
      </c>
      <c r="CN242" s="60" t="s">
        <v>5703</v>
      </c>
      <c r="CO242" s="60">
        <v>275</v>
      </c>
      <c r="CP242" s="47">
        <f>(304.87+272.88)/2</f>
        <v>288.875</v>
      </c>
      <c r="CQ242" s="47">
        <v>430</v>
      </c>
      <c r="CR242" s="47">
        <f>(525.66+485.21)/2</f>
        <v>505.43499999999995</v>
      </c>
      <c r="CS242" s="142">
        <f>(209215.9+186593.3)/2</f>
        <v>197904.59999999998</v>
      </c>
      <c r="CT242" s="208" t="s">
        <v>5830</v>
      </c>
      <c r="CU242" s="209" t="s">
        <v>5830</v>
      </c>
      <c r="CV242" s="209" t="s">
        <v>5830</v>
      </c>
      <c r="CW242" s="210" t="s">
        <v>5830</v>
      </c>
      <c r="CX242" s="208" t="s">
        <v>5830</v>
      </c>
      <c r="CY242" s="209" t="s">
        <v>5830</v>
      </c>
      <c r="CZ242" s="210" t="s">
        <v>5830</v>
      </c>
      <c r="DA242" s="284" t="s">
        <v>5830</v>
      </c>
      <c r="DB242" s="164">
        <v>8.8000000000000007</v>
      </c>
      <c r="DC242" s="164">
        <v>640</v>
      </c>
      <c r="DD242" s="60">
        <v>604</v>
      </c>
      <c r="DE242" s="60">
        <v>800</v>
      </c>
      <c r="DF242" s="60">
        <v>749</v>
      </c>
      <c r="DG242" s="61">
        <v>200000</v>
      </c>
      <c r="DH242" s="41" t="s">
        <v>4792</v>
      </c>
      <c r="DI242" s="304" t="s">
        <v>4464</v>
      </c>
      <c r="DJ242" s="295" t="s">
        <v>4598</v>
      </c>
    </row>
    <row r="243" spans="1:114">
      <c r="A243" s="18">
        <v>238</v>
      </c>
      <c r="B243" s="314"/>
      <c r="C243" s="314"/>
      <c r="D243" s="317"/>
      <c r="E243" s="317"/>
      <c r="F243" s="314"/>
      <c r="G243" s="319"/>
      <c r="H243" s="319"/>
      <c r="I243" s="453" t="s">
        <v>5987</v>
      </c>
      <c r="J243" s="304" t="s">
        <v>6272</v>
      </c>
      <c r="K243" s="164" t="s">
        <v>6100</v>
      </c>
      <c r="L243" s="304" t="s">
        <v>4541</v>
      </c>
      <c r="M243" s="164" t="s">
        <v>4736</v>
      </c>
      <c r="N243" s="18" t="s">
        <v>4539</v>
      </c>
      <c r="O243" s="164" t="s">
        <v>4388</v>
      </c>
      <c r="P243" s="164" t="s">
        <v>4444</v>
      </c>
      <c r="Q243" s="164" t="s">
        <v>4444</v>
      </c>
      <c r="R243" s="164" t="s">
        <v>5830</v>
      </c>
      <c r="S243" s="164" t="s">
        <v>4444</v>
      </c>
      <c r="T243" s="164" t="s">
        <v>5830</v>
      </c>
      <c r="U243" s="60" t="s">
        <v>4591</v>
      </c>
      <c r="V243" s="143">
        <v>8</v>
      </c>
      <c r="W243" s="231">
        <v>0</v>
      </c>
      <c r="X243" s="18">
        <v>0</v>
      </c>
      <c r="Y243" s="304" t="s">
        <v>4345</v>
      </c>
      <c r="Z243" s="21">
        <f>INDEX('[2]Cross-Section Database'!$C$2:$V$2928,MATCH(Y243,'[2]Cross-Section Database'!$B$2:$B$2928,0),3)</f>
        <v>222.2</v>
      </c>
      <c r="AA243" s="21">
        <f>INDEX('[2]Cross-Section Database'!$C$2:$V$2928,MATCH(Y243,'[2]Cross-Section Database'!$B$2:$B$2928,0),4)</f>
        <v>209.1</v>
      </c>
      <c r="AB243" s="21">
        <f>INDEX('[2]Cross-Section Database'!$C$2:$V$2928,MATCH(Y243,'[2]Cross-Section Database'!$B$2:$B$2928,0),6)</f>
        <v>20.5</v>
      </c>
      <c r="AC243" s="21">
        <f>INDEX('[2]Cross-Section Database'!$C$2:$V$2928,MATCH(Y243,'[2]Cross-Section Database'!$B$2:$B$2928,0),5)</f>
        <v>12.7</v>
      </c>
      <c r="AD243" s="21">
        <v>1000</v>
      </c>
      <c r="AE243" s="304" t="s">
        <v>4391</v>
      </c>
      <c r="AF243" s="21">
        <f>INDEX('[2]Cross-Section Database'!$C$2:$V$2928,MATCH(AE243,'[2]Cross-Section Database'!$B$2:$B$2928,0),3)</f>
        <v>256</v>
      </c>
      <c r="AG243" s="21">
        <f>INDEX('[2]Cross-Section Database'!$C$2:$V$2928,MATCH(AE243,'[2]Cross-Section Database'!$B$2:$B$2928,0),4)</f>
        <v>146.4</v>
      </c>
      <c r="AH243" s="21">
        <f>INDEX('[2]Cross-Section Database'!$C$2:$V$2928,MATCH(AE243,'[2]Cross-Section Database'!$B$2:$B$2928,0),6)</f>
        <v>10.9</v>
      </c>
      <c r="AI243" s="21">
        <f>INDEX('[2]Cross-Section Database'!$C$2:$V$2928,MATCH(AE243,'[2]Cross-Section Database'!$B$2:$B$2928,0),5)</f>
        <v>6.3</v>
      </c>
      <c r="AJ243" s="21">
        <v>1000</v>
      </c>
      <c r="AK243" s="21">
        <f>INDEX('[2]Cross-Section Database'!$C$2:$V$3928,MATCH(AE243,'[2]Cross-Section Database'!$B$2:$B$3928,0),11)</f>
        <v>55370000</v>
      </c>
      <c r="AL243" s="24">
        <f>INDEX('[2]Cross-Section Database'!$C$2:$V$3928,MATCH(AE243,'[2]Cross-Section Database'!$B$2:$B$3928,0),12)</f>
        <v>483200</v>
      </c>
      <c r="AM243" s="21">
        <v>15</v>
      </c>
      <c r="AN243" s="21">
        <v>200</v>
      </c>
      <c r="AO243" s="21">
        <v>275</v>
      </c>
      <c r="AP243" s="21">
        <f t="shared" si="121"/>
        <v>9.5</v>
      </c>
      <c r="AQ243" s="21">
        <f t="shared" si="122"/>
        <v>9.5</v>
      </c>
      <c r="AR243" s="304" t="s">
        <v>5845</v>
      </c>
      <c r="AS243" s="164" t="s">
        <v>4749</v>
      </c>
      <c r="AT243" s="164">
        <f t="shared" si="133"/>
        <v>10</v>
      </c>
      <c r="AU243" s="164">
        <v>20</v>
      </c>
      <c r="AV243" s="164">
        <f t="shared" si="124"/>
        <v>245</v>
      </c>
      <c r="AW243" s="21">
        <f t="shared" si="132"/>
        <v>45.05</v>
      </c>
      <c r="AX243" s="21">
        <f t="shared" si="127"/>
        <v>45.05</v>
      </c>
      <c r="AY243" s="21">
        <v>60</v>
      </c>
      <c r="AZ243" s="21">
        <v>90</v>
      </c>
      <c r="BA243" s="21">
        <f t="shared" si="125"/>
        <v>124.89999999999998</v>
      </c>
      <c r="BB243" s="15" t="s">
        <v>6262</v>
      </c>
      <c r="BC243" s="164" t="s">
        <v>6250</v>
      </c>
      <c r="BD243" s="164" t="s">
        <v>6250</v>
      </c>
      <c r="BE243" s="164">
        <v>2</v>
      </c>
      <c r="BF243" s="164">
        <v>4</v>
      </c>
      <c r="BG243" s="203" t="s">
        <v>5830</v>
      </c>
      <c r="BH243" s="204" t="s">
        <v>5830</v>
      </c>
      <c r="BI243" s="204" t="s">
        <v>5830</v>
      </c>
      <c r="BJ243" s="204" t="s">
        <v>5830</v>
      </c>
      <c r="BK243" s="204" t="s">
        <v>5830</v>
      </c>
      <c r="BL243" s="204" t="s">
        <v>5830</v>
      </c>
      <c r="BM243" s="204" t="s">
        <v>5830</v>
      </c>
      <c r="BN243" s="204" t="s">
        <v>5830</v>
      </c>
      <c r="BO243" s="203" t="s">
        <v>5830</v>
      </c>
      <c r="BP243" s="204" t="s">
        <v>5830</v>
      </c>
      <c r="BQ243" s="204" t="s">
        <v>5830</v>
      </c>
      <c r="BR243" s="204" t="s">
        <v>5830</v>
      </c>
      <c r="BS243" s="204" t="s">
        <v>5830</v>
      </c>
      <c r="BT243" s="204" t="s">
        <v>5830</v>
      </c>
      <c r="BU243" s="219" t="s">
        <v>5830</v>
      </c>
      <c r="BV243" s="204" t="s">
        <v>5830</v>
      </c>
      <c r="BW243" s="204" t="s">
        <v>5830</v>
      </c>
      <c r="BX243" s="204" t="s">
        <v>5830</v>
      </c>
      <c r="BY243" s="204" t="s">
        <v>5830</v>
      </c>
      <c r="BZ243" s="204" t="s">
        <v>5830</v>
      </c>
      <c r="CA243" s="219" t="s">
        <v>5830</v>
      </c>
      <c r="CB243" s="60" t="s">
        <v>5703</v>
      </c>
      <c r="CC243" s="60">
        <v>275</v>
      </c>
      <c r="CD243" s="33">
        <f>CD242</f>
        <v>267.88</v>
      </c>
      <c r="CE243" s="60">
        <v>430</v>
      </c>
      <c r="CF243" s="33">
        <f>CF242</f>
        <v>465.92500000000001</v>
      </c>
      <c r="CG243" s="67">
        <f>CG240</f>
        <v>188762.7</v>
      </c>
      <c r="CH243" s="60" t="s">
        <v>5703</v>
      </c>
      <c r="CI243" s="60">
        <v>275</v>
      </c>
      <c r="CJ243" s="32">
        <v>360</v>
      </c>
      <c r="CK243" s="60">
        <v>430</v>
      </c>
      <c r="CL243" s="32">
        <v>530</v>
      </c>
      <c r="CM243" s="67">
        <f>CM244</f>
        <v>193940.4</v>
      </c>
      <c r="CN243" s="60" t="s">
        <v>5703</v>
      </c>
      <c r="CO243" s="60">
        <v>275</v>
      </c>
      <c r="CP243" s="33">
        <f>(304.87+272.88)/2</f>
        <v>288.875</v>
      </c>
      <c r="CQ243" s="47">
        <v>430</v>
      </c>
      <c r="CR243" s="33">
        <f>(525.66+485.21)/2</f>
        <v>505.43499999999995</v>
      </c>
      <c r="CS243" s="61">
        <f>(209215.9+186593.3)/2</f>
        <v>197904.59999999998</v>
      </c>
      <c r="CT243" s="208" t="s">
        <v>5830</v>
      </c>
      <c r="CU243" s="209" t="s">
        <v>5830</v>
      </c>
      <c r="CV243" s="209" t="s">
        <v>5830</v>
      </c>
      <c r="CW243" s="210" t="s">
        <v>5830</v>
      </c>
      <c r="CX243" s="208" t="s">
        <v>5830</v>
      </c>
      <c r="CY243" s="209" t="s">
        <v>5830</v>
      </c>
      <c r="CZ243" s="210" t="s">
        <v>5830</v>
      </c>
      <c r="DA243" s="284" t="s">
        <v>5830</v>
      </c>
      <c r="DB243" s="164">
        <v>8.8000000000000007</v>
      </c>
      <c r="DC243" s="164">
        <v>640</v>
      </c>
      <c r="DD243" s="60">
        <v>604</v>
      </c>
      <c r="DE243" s="60">
        <v>800</v>
      </c>
      <c r="DF243" s="60">
        <v>749</v>
      </c>
      <c r="DG243" s="61">
        <v>200000</v>
      </c>
      <c r="DH243" s="41" t="s">
        <v>4792</v>
      </c>
      <c r="DI243" s="304" t="s">
        <v>4464</v>
      </c>
      <c r="DJ243" s="295" t="s">
        <v>4598</v>
      </c>
    </row>
    <row r="244" spans="1:114">
      <c r="A244" s="18">
        <v>239</v>
      </c>
      <c r="B244" s="314"/>
      <c r="C244" s="314"/>
      <c r="D244" s="317"/>
      <c r="E244" s="317"/>
      <c r="F244" s="314"/>
      <c r="G244" s="319"/>
      <c r="H244" s="319"/>
      <c r="I244" s="453" t="s">
        <v>5988</v>
      </c>
      <c r="J244" s="304" t="s">
        <v>6269</v>
      </c>
      <c r="K244" s="164" t="s">
        <v>5830</v>
      </c>
      <c r="L244" s="304" t="s">
        <v>4541</v>
      </c>
      <c r="M244" s="164" t="s">
        <v>4736</v>
      </c>
      <c r="N244" s="18" t="s">
        <v>4539</v>
      </c>
      <c r="O244" s="164" t="s">
        <v>4388</v>
      </c>
      <c r="P244" s="164" t="s">
        <v>4444</v>
      </c>
      <c r="Q244" s="164" t="s">
        <v>4444</v>
      </c>
      <c r="R244" s="164" t="s">
        <v>5830</v>
      </c>
      <c r="S244" s="164" t="s">
        <v>4444</v>
      </c>
      <c r="T244" s="164" t="s">
        <v>5830</v>
      </c>
      <c r="U244" s="60" t="s">
        <v>4591</v>
      </c>
      <c r="V244" s="143">
        <v>8</v>
      </c>
      <c r="W244" s="231">
        <v>0</v>
      </c>
      <c r="X244" s="18">
        <v>0</v>
      </c>
      <c r="Y244" s="304" t="s">
        <v>6270</v>
      </c>
      <c r="Z244" s="21">
        <f>INDEX('[2]Cross-Section Database'!$C$2:$V$2928,MATCH(Y244,'[2]Cross-Section Database'!$B$2:$B$2928,0),3)</f>
        <v>206.2</v>
      </c>
      <c r="AA244" s="21">
        <f>INDEX('[2]Cross-Section Database'!$C$2:$V$2928,MATCH(Y244,'[2]Cross-Section Database'!$B$2:$B$2928,0),4)</f>
        <v>204.3</v>
      </c>
      <c r="AB244" s="21">
        <f>INDEX('[2]Cross-Section Database'!$C$2:$V$2928,MATCH(Y244,'[2]Cross-Section Database'!$B$2:$B$2928,0),6)</f>
        <v>12.5</v>
      </c>
      <c r="AC244" s="21">
        <f>INDEX('[2]Cross-Section Database'!$C$2:$V$2928,MATCH(Y244,'[2]Cross-Section Database'!$B$2:$B$2928,0),5)</f>
        <v>7.9</v>
      </c>
      <c r="AD244" s="21">
        <v>1000</v>
      </c>
      <c r="AE244" s="304" t="s">
        <v>4391</v>
      </c>
      <c r="AF244" s="21">
        <f>INDEX('[2]Cross-Section Database'!$C$2:$V$2928,MATCH(AE244,'[2]Cross-Section Database'!$B$2:$B$2928,0),3)</f>
        <v>256</v>
      </c>
      <c r="AG244" s="21">
        <f>INDEX('[2]Cross-Section Database'!$C$2:$V$2928,MATCH(AE244,'[2]Cross-Section Database'!$B$2:$B$2928,0),4)</f>
        <v>146.4</v>
      </c>
      <c r="AH244" s="21">
        <f>INDEX('[2]Cross-Section Database'!$C$2:$V$2928,MATCH(AE244,'[2]Cross-Section Database'!$B$2:$B$2928,0),6)</f>
        <v>10.9</v>
      </c>
      <c r="AI244" s="21">
        <f>INDEX('[2]Cross-Section Database'!$C$2:$V$2928,MATCH(AE244,'[2]Cross-Section Database'!$B$2:$B$2928,0),5)</f>
        <v>6.3</v>
      </c>
      <c r="AJ244" s="21">
        <v>1000</v>
      </c>
      <c r="AK244" s="21">
        <f>INDEX('[2]Cross-Section Database'!$C$2:$V$3928,MATCH(AE244,'[2]Cross-Section Database'!$B$2:$B$3928,0),11)</f>
        <v>55370000</v>
      </c>
      <c r="AL244" s="24">
        <f>INDEX('[2]Cross-Section Database'!$C$2:$V$3928,MATCH(AE244,'[2]Cross-Section Database'!$B$2:$B$3928,0),12)</f>
        <v>483200</v>
      </c>
      <c r="AM244" s="21">
        <v>12</v>
      </c>
      <c r="AN244" s="21">
        <v>200</v>
      </c>
      <c r="AO244" s="21">
        <v>275</v>
      </c>
      <c r="AP244" s="21">
        <f t="shared" si="121"/>
        <v>9.5</v>
      </c>
      <c r="AQ244" s="21">
        <f t="shared" si="122"/>
        <v>9.5</v>
      </c>
      <c r="AR244" s="304" t="s">
        <v>5845</v>
      </c>
      <c r="AS244" s="164" t="s">
        <v>4749</v>
      </c>
      <c r="AT244" s="164">
        <f t="shared" si="133"/>
        <v>10</v>
      </c>
      <c r="AU244" s="164">
        <v>20</v>
      </c>
      <c r="AV244" s="164">
        <f t="shared" si="124"/>
        <v>245</v>
      </c>
      <c r="AW244" s="21">
        <f t="shared" si="132"/>
        <v>45.05</v>
      </c>
      <c r="AX244" s="21">
        <f t="shared" si="127"/>
        <v>45.05</v>
      </c>
      <c r="AY244" s="21">
        <v>60</v>
      </c>
      <c r="AZ244" s="21">
        <v>90</v>
      </c>
      <c r="BA244" s="21">
        <f t="shared" si="125"/>
        <v>124.89999999999998</v>
      </c>
      <c r="BB244" s="15" t="s">
        <v>6262</v>
      </c>
      <c r="BC244" s="164" t="s">
        <v>6250</v>
      </c>
      <c r="BD244" s="164" t="s">
        <v>6250</v>
      </c>
      <c r="BE244" s="164">
        <v>2</v>
      </c>
      <c r="BF244" s="164">
        <v>4</v>
      </c>
      <c r="BG244" s="203" t="s">
        <v>5830</v>
      </c>
      <c r="BH244" s="204" t="s">
        <v>5830</v>
      </c>
      <c r="BI244" s="204" t="s">
        <v>5830</v>
      </c>
      <c r="BJ244" s="204" t="s">
        <v>5830</v>
      </c>
      <c r="BK244" s="204" t="s">
        <v>5830</v>
      </c>
      <c r="BL244" s="204" t="s">
        <v>5830</v>
      </c>
      <c r="BM244" s="204" t="s">
        <v>5830</v>
      </c>
      <c r="BN244" s="204" t="s">
        <v>5830</v>
      </c>
      <c r="BO244" s="203" t="s">
        <v>5830</v>
      </c>
      <c r="BP244" s="204" t="s">
        <v>5830</v>
      </c>
      <c r="BQ244" s="204" t="s">
        <v>5830</v>
      </c>
      <c r="BR244" s="204" t="s">
        <v>5830</v>
      </c>
      <c r="BS244" s="204" t="s">
        <v>5830</v>
      </c>
      <c r="BT244" s="204" t="s">
        <v>5830</v>
      </c>
      <c r="BU244" s="219" t="s">
        <v>5830</v>
      </c>
      <c r="BV244" s="204" t="s">
        <v>5830</v>
      </c>
      <c r="BW244" s="204" t="s">
        <v>5830</v>
      </c>
      <c r="BX244" s="204" t="s">
        <v>5830</v>
      </c>
      <c r="BY244" s="204" t="s">
        <v>5830</v>
      </c>
      <c r="BZ244" s="204" t="s">
        <v>5830</v>
      </c>
      <c r="CA244" s="219" t="s">
        <v>5830</v>
      </c>
      <c r="CB244" s="60" t="s">
        <v>5703</v>
      </c>
      <c r="CC244" s="60">
        <v>275</v>
      </c>
      <c r="CD244" s="47">
        <f>(340.28+311.71)/2</f>
        <v>325.995</v>
      </c>
      <c r="CE244" s="60">
        <v>430</v>
      </c>
      <c r="CF244" s="47">
        <f>(508.55+389.08)/2</f>
        <v>448.815</v>
      </c>
      <c r="CG244" s="142">
        <f>(202745+199174.5)/2</f>
        <v>200959.75</v>
      </c>
      <c r="CH244" s="60" t="s">
        <v>5703</v>
      </c>
      <c r="CI244" s="60">
        <v>275</v>
      </c>
      <c r="CJ244" s="47">
        <f>(235.62+306.83)/2</f>
        <v>271.22500000000002</v>
      </c>
      <c r="CK244" s="60">
        <v>430</v>
      </c>
      <c r="CL244" s="47">
        <f>(410.41+450.01)/2</f>
        <v>430.21000000000004</v>
      </c>
      <c r="CM244" s="69">
        <v>193940.4</v>
      </c>
      <c r="CN244" s="60" t="s">
        <v>5703</v>
      </c>
      <c r="CO244" s="60">
        <v>275</v>
      </c>
      <c r="CP244" s="47">
        <v>287.33999999999997</v>
      </c>
      <c r="CQ244" s="47">
        <v>430</v>
      </c>
      <c r="CR244" s="47">
        <v>397.15</v>
      </c>
      <c r="CS244" s="98">
        <v>200136.4</v>
      </c>
      <c r="CT244" s="208" t="s">
        <v>5830</v>
      </c>
      <c r="CU244" s="209" t="s">
        <v>5830</v>
      </c>
      <c r="CV244" s="209" t="s">
        <v>5830</v>
      </c>
      <c r="CW244" s="210" t="s">
        <v>5830</v>
      </c>
      <c r="CX244" s="208" t="s">
        <v>5830</v>
      </c>
      <c r="CY244" s="209" t="s">
        <v>5830</v>
      </c>
      <c r="CZ244" s="210" t="s">
        <v>5830</v>
      </c>
      <c r="DA244" s="284" t="s">
        <v>5830</v>
      </c>
      <c r="DB244" s="164">
        <v>8.8000000000000007</v>
      </c>
      <c r="DC244" s="164">
        <v>640</v>
      </c>
      <c r="DD244" s="60">
        <v>604</v>
      </c>
      <c r="DE244" s="60">
        <v>800</v>
      </c>
      <c r="DF244" s="60">
        <v>749</v>
      </c>
      <c r="DG244" s="61">
        <v>200000</v>
      </c>
      <c r="DH244" s="29" t="s">
        <v>4798</v>
      </c>
      <c r="DI244" s="304" t="s">
        <v>4464</v>
      </c>
      <c r="DJ244" s="295" t="s">
        <v>4598</v>
      </c>
    </row>
    <row r="245" spans="1:114">
      <c r="A245" s="18">
        <v>240</v>
      </c>
      <c r="B245" s="314"/>
      <c r="C245" s="314"/>
      <c r="D245" s="317"/>
      <c r="E245" s="317"/>
      <c r="F245" s="314"/>
      <c r="G245" s="319"/>
      <c r="H245" s="319"/>
      <c r="I245" s="453" t="s">
        <v>5989</v>
      </c>
      <c r="J245" s="304" t="s">
        <v>6272</v>
      </c>
      <c r="K245" s="164" t="s">
        <v>6100</v>
      </c>
      <c r="L245" s="304" t="s">
        <v>4541</v>
      </c>
      <c r="M245" s="164" t="s">
        <v>4736</v>
      </c>
      <c r="N245" s="18" t="s">
        <v>4539</v>
      </c>
      <c r="O245" s="164" t="s">
        <v>4388</v>
      </c>
      <c r="P245" s="164" t="s">
        <v>4444</v>
      </c>
      <c r="Q245" s="164" t="s">
        <v>4444</v>
      </c>
      <c r="R245" s="164" t="s">
        <v>5830</v>
      </c>
      <c r="S245" s="164" t="s">
        <v>4444</v>
      </c>
      <c r="T245" s="164" t="s">
        <v>5830</v>
      </c>
      <c r="U245" s="60" t="s">
        <v>4591</v>
      </c>
      <c r="V245" s="143">
        <v>8</v>
      </c>
      <c r="W245" s="231">
        <v>0</v>
      </c>
      <c r="X245" s="18">
        <v>0</v>
      </c>
      <c r="Y245" s="304" t="s">
        <v>6270</v>
      </c>
      <c r="Z245" s="21">
        <f>INDEX('[2]Cross-Section Database'!$C$2:$V$2928,MATCH(Y245,'[2]Cross-Section Database'!$B$2:$B$2928,0),3)</f>
        <v>206.2</v>
      </c>
      <c r="AA245" s="21">
        <f>INDEX('[2]Cross-Section Database'!$C$2:$V$2928,MATCH(Y245,'[2]Cross-Section Database'!$B$2:$B$2928,0),4)</f>
        <v>204.3</v>
      </c>
      <c r="AB245" s="21">
        <f>INDEX('[2]Cross-Section Database'!$C$2:$V$2928,MATCH(Y245,'[2]Cross-Section Database'!$B$2:$B$2928,0),6)</f>
        <v>12.5</v>
      </c>
      <c r="AC245" s="21">
        <f>INDEX('[2]Cross-Section Database'!$C$2:$V$2928,MATCH(Y245,'[2]Cross-Section Database'!$B$2:$B$2928,0),5)</f>
        <v>7.9</v>
      </c>
      <c r="AD245" s="21">
        <v>1000</v>
      </c>
      <c r="AE245" s="304" t="s">
        <v>4391</v>
      </c>
      <c r="AF245" s="21">
        <f>INDEX('[2]Cross-Section Database'!$C$2:$V$2928,MATCH(AE245,'[2]Cross-Section Database'!$B$2:$B$2928,0),3)</f>
        <v>256</v>
      </c>
      <c r="AG245" s="21">
        <f>INDEX('[2]Cross-Section Database'!$C$2:$V$2928,MATCH(AE245,'[2]Cross-Section Database'!$B$2:$B$2928,0),4)</f>
        <v>146.4</v>
      </c>
      <c r="AH245" s="21">
        <f>INDEX('[2]Cross-Section Database'!$C$2:$V$2928,MATCH(AE245,'[2]Cross-Section Database'!$B$2:$B$2928,0),6)</f>
        <v>10.9</v>
      </c>
      <c r="AI245" s="21">
        <f>INDEX('[2]Cross-Section Database'!$C$2:$V$2928,MATCH(AE245,'[2]Cross-Section Database'!$B$2:$B$2928,0),5)</f>
        <v>6.3</v>
      </c>
      <c r="AJ245" s="21">
        <v>1000</v>
      </c>
      <c r="AK245" s="21">
        <f>INDEX('[2]Cross-Section Database'!$C$2:$V$3928,MATCH(AE245,'[2]Cross-Section Database'!$B$2:$B$3928,0),11)</f>
        <v>55370000</v>
      </c>
      <c r="AL245" s="24">
        <f>INDEX('[2]Cross-Section Database'!$C$2:$V$3928,MATCH(AE245,'[2]Cross-Section Database'!$B$2:$B$3928,0),12)</f>
        <v>483200</v>
      </c>
      <c r="AM245" s="21">
        <v>12</v>
      </c>
      <c r="AN245" s="21">
        <v>200</v>
      </c>
      <c r="AO245" s="21">
        <v>275</v>
      </c>
      <c r="AP245" s="21">
        <f t="shared" si="121"/>
        <v>9.5</v>
      </c>
      <c r="AQ245" s="21">
        <f t="shared" si="122"/>
        <v>9.5</v>
      </c>
      <c r="AR245" s="304" t="s">
        <v>5845</v>
      </c>
      <c r="AS245" s="164" t="s">
        <v>4749</v>
      </c>
      <c r="AT245" s="164">
        <f t="shared" si="133"/>
        <v>10</v>
      </c>
      <c r="AU245" s="164">
        <v>20</v>
      </c>
      <c r="AV245" s="164">
        <f t="shared" si="124"/>
        <v>245</v>
      </c>
      <c r="AW245" s="21">
        <f t="shared" si="132"/>
        <v>45.05</v>
      </c>
      <c r="AX245" s="21">
        <f t="shared" si="127"/>
        <v>45.05</v>
      </c>
      <c r="AY245" s="21">
        <v>60</v>
      </c>
      <c r="AZ245" s="21">
        <v>90</v>
      </c>
      <c r="BA245" s="21">
        <f t="shared" si="125"/>
        <v>124.89999999999998</v>
      </c>
      <c r="BB245" s="15" t="s">
        <v>6262</v>
      </c>
      <c r="BC245" s="164" t="s">
        <v>6250</v>
      </c>
      <c r="BD245" s="164" t="s">
        <v>6250</v>
      </c>
      <c r="BE245" s="164">
        <v>2</v>
      </c>
      <c r="BF245" s="164">
        <v>4</v>
      </c>
      <c r="BG245" s="203" t="s">
        <v>5830</v>
      </c>
      <c r="BH245" s="204" t="s">
        <v>5830</v>
      </c>
      <c r="BI245" s="204" t="s">
        <v>5830</v>
      </c>
      <c r="BJ245" s="204" t="s">
        <v>5830</v>
      </c>
      <c r="BK245" s="204" t="s">
        <v>5830</v>
      </c>
      <c r="BL245" s="204" t="s">
        <v>5830</v>
      </c>
      <c r="BM245" s="204" t="s">
        <v>5830</v>
      </c>
      <c r="BN245" s="204" t="s">
        <v>5830</v>
      </c>
      <c r="BO245" s="203" t="s">
        <v>5830</v>
      </c>
      <c r="BP245" s="204" t="s">
        <v>5830</v>
      </c>
      <c r="BQ245" s="204" t="s">
        <v>5830</v>
      </c>
      <c r="BR245" s="204" t="s">
        <v>5830</v>
      </c>
      <c r="BS245" s="204" t="s">
        <v>5830</v>
      </c>
      <c r="BT245" s="204" t="s">
        <v>5830</v>
      </c>
      <c r="BU245" s="219" t="s">
        <v>5830</v>
      </c>
      <c r="BV245" s="204" t="s">
        <v>5830</v>
      </c>
      <c r="BW245" s="204" t="s">
        <v>5830</v>
      </c>
      <c r="BX245" s="204" t="s">
        <v>5830</v>
      </c>
      <c r="BY245" s="204" t="s">
        <v>5830</v>
      </c>
      <c r="BZ245" s="204" t="s">
        <v>5830</v>
      </c>
      <c r="CA245" s="219" t="s">
        <v>5830</v>
      </c>
      <c r="CB245" s="60" t="s">
        <v>5703</v>
      </c>
      <c r="CC245" s="60">
        <v>275</v>
      </c>
      <c r="CD245" s="33">
        <f>CD244</f>
        <v>325.995</v>
      </c>
      <c r="CE245" s="60">
        <v>430</v>
      </c>
      <c r="CF245" s="33">
        <f>CF244</f>
        <v>448.815</v>
      </c>
      <c r="CG245" s="67">
        <f>CG244</f>
        <v>200959.75</v>
      </c>
      <c r="CH245" s="60" t="s">
        <v>5703</v>
      </c>
      <c r="CI245" s="60">
        <v>275</v>
      </c>
      <c r="CJ245" s="33">
        <f>CJ244</f>
        <v>271.22500000000002</v>
      </c>
      <c r="CK245" s="60">
        <v>430</v>
      </c>
      <c r="CL245" s="33">
        <f>CL244</f>
        <v>430.21000000000004</v>
      </c>
      <c r="CM245" s="67">
        <f>CM244</f>
        <v>193940.4</v>
      </c>
      <c r="CN245" s="60" t="s">
        <v>5703</v>
      </c>
      <c r="CO245" s="60">
        <v>275</v>
      </c>
      <c r="CP245" s="33">
        <v>287.33999999999997</v>
      </c>
      <c r="CQ245" s="47">
        <v>430</v>
      </c>
      <c r="CR245" s="33">
        <v>397.15</v>
      </c>
      <c r="CS245" s="61">
        <v>200136.4</v>
      </c>
      <c r="CT245" s="208" t="s">
        <v>5830</v>
      </c>
      <c r="CU245" s="209" t="s">
        <v>5830</v>
      </c>
      <c r="CV245" s="209" t="s">
        <v>5830</v>
      </c>
      <c r="CW245" s="210" t="s">
        <v>5830</v>
      </c>
      <c r="CX245" s="208" t="s">
        <v>5830</v>
      </c>
      <c r="CY245" s="209" t="s">
        <v>5830</v>
      </c>
      <c r="CZ245" s="210" t="s">
        <v>5830</v>
      </c>
      <c r="DA245" s="284" t="s">
        <v>5830</v>
      </c>
      <c r="DB245" s="164">
        <v>8.8000000000000007</v>
      </c>
      <c r="DC245" s="164">
        <v>640</v>
      </c>
      <c r="DD245" s="60">
        <v>604</v>
      </c>
      <c r="DE245" s="60">
        <v>800</v>
      </c>
      <c r="DF245" s="60">
        <v>749</v>
      </c>
      <c r="DG245" s="61">
        <v>200000</v>
      </c>
      <c r="DH245" s="29" t="s">
        <v>4830</v>
      </c>
      <c r="DI245" s="304" t="s">
        <v>4464</v>
      </c>
      <c r="DJ245" s="295" t="s">
        <v>4598</v>
      </c>
    </row>
    <row r="246" spans="1:114">
      <c r="A246" s="18">
        <v>241</v>
      </c>
      <c r="B246" s="314"/>
      <c r="C246" s="314"/>
      <c r="D246" s="317"/>
      <c r="E246" s="317"/>
      <c r="F246" s="314"/>
      <c r="G246" s="319"/>
      <c r="H246" s="319"/>
      <c r="I246" s="453" t="s">
        <v>5990</v>
      </c>
      <c r="J246" s="304" t="s">
        <v>6269</v>
      </c>
      <c r="K246" s="164" t="s">
        <v>5830</v>
      </c>
      <c r="L246" s="304" t="s">
        <v>4541</v>
      </c>
      <c r="M246" s="164" t="s">
        <v>4736</v>
      </c>
      <c r="N246" s="18" t="s">
        <v>4539</v>
      </c>
      <c r="O246" s="164" t="s">
        <v>4388</v>
      </c>
      <c r="P246" s="164" t="s">
        <v>4444</v>
      </c>
      <c r="Q246" s="164" t="s">
        <v>4444</v>
      </c>
      <c r="R246" s="164" t="s">
        <v>5830</v>
      </c>
      <c r="S246" s="164" t="s">
        <v>4444</v>
      </c>
      <c r="T246" s="164" t="s">
        <v>5830</v>
      </c>
      <c r="U246" s="60" t="s">
        <v>4591</v>
      </c>
      <c r="V246" s="143">
        <v>8</v>
      </c>
      <c r="W246" s="231">
        <v>0</v>
      </c>
      <c r="X246" s="18">
        <v>0</v>
      </c>
      <c r="Y246" s="304" t="s">
        <v>4345</v>
      </c>
      <c r="Z246" s="21">
        <f>INDEX('[2]Cross-Section Database'!$C$2:$V$2928,MATCH(Y246,'[2]Cross-Section Database'!$B$2:$B$2928,0),3)</f>
        <v>222.2</v>
      </c>
      <c r="AA246" s="21">
        <f>INDEX('[2]Cross-Section Database'!$C$2:$V$2928,MATCH(Y246,'[2]Cross-Section Database'!$B$2:$B$2928,0),4)</f>
        <v>209.1</v>
      </c>
      <c r="AB246" s="21">
        <f>INDEX('[2]Cross-Section Database'!$C$2:$V$2928,MATCH(Y246,'[2]Cross-Section Database'!$B$2:$B$2928,0),6)</f>
        <v>20.5</v>
      </c>
      <c r="AC246" s="21">
        <f>INDEX('[2]Cross-Section Database'!$C$2:$V$2928,MATCH(Y246,'[2]Cross-Section Database'!$B$2:$B$2928,0),5)</f>
        <v>12.7</v>
      </c>
      <c r="AD246" s="21">
        <v>1000</v>
      </c>
      <c r="AE246" s="304" t="s">
        <v>4391</v>
      </c>
      <c r="AF246" s="21">
        <f>INDEX('[2]Cross-Section Database'!$C$2:$V$2928,MATCH(AE246,'[2]Cross-Section Database'!$B$2:$B$2928,0),3)</f>
        <v>256</v>
      </c>
      <c r="AG246" s="21">
        <f>INDEX('[2]Cross-Section Database'!$C$2:$V$2928,MATCH(AE246,'[2]Cross-Section Database'!$B$2:$B$2928,0),4)</f>
        <v>146.4</v>
      </c>
      <c r="AH246" s="21">
        <f>INDEX('[2]Cross-Section Database'!$C$2:$V$2928,MATCH(AE246,'[2]Cross-Section Database'!$B$2:$B$2928,0),6)</f>
        <v>10.9</v>
      </c>
      <c r="AI246" s="21">
        <f>INDEX('[2]Cross-Section Database'!$C$2:$V$2928,MATCH(AE246,'[2]Cross-Section Database'!$B$2:$B$2928,0),5)</f>
        <v>6.3</v>
      </c>
      <c r="AJ246" s="21">
        <v>1000</v>
      </c>
      <c r="AK246" s="21">
        <f>INDEX('[2]Cross-Section Database'!$C$2:$V$3928,MATCH(AE246,'[2]Cross-Section Database'!$B$2:$B$3928,0),11)</f>
        <v>55370000</v>
      </c>
      <c r="AL246" s="24">
        <f>INDEX('[2]Cross-Section Database'!$C$2:$V$3928,MATCH(AE246,'[2]Cross-Section Database'!$B$2:$B$3928,0),12)</f>
        <v>483200</v>
      </c>
      <c r="AM246" s="21">
        <v>12</v>
      </c>
      <c r="AN246" s="21">
        <v>200</v>
      </c>
      <c r="AO246" s="21">
        <v>275</v>
      </c>
      <c r="AP246" s="21">
        <f t="shared" si="121"/>
        <v>9.5</v>
      </c>
      <c r="AQ246" s="21">
        <f t="shared" si="122"/>
        <v>9.5</v>
      </c>
      <c r="AR246" s="304" t="s">
        <v>5845</v>
      </c>
      <c r="AS246" s="164" t="s">
        <v>4595</v>
      </c>
      <c r="AT246" s="164">
        <f xml:space="preserve"> 200/AU246/0.25</f>
        <v>40</v>
      </c>
      <c r="AU246" s="164">
        <v>20</v>
      </c>
      <c r="AV246" s="164">
        <f t="shared" si="124"/>
        <v>245</v>
      </c>
      <c r="AW246" s="21">
        <f t="shared" si="132"/>
        <v>45.05</v>
      </c>
      <c r="AX246" s="21">
        <f t="shared" si="127"/>
        <v>45.05</v>
      </c>
      <c r="AY246" s="21">
        <v>60</v>
      </c>
      <c r="AZ246" s="21">
        <v>90</v>
      </c>
      <c r="BA246" s="21">
        <f t="shared" si="125"/>
        <v>124.89999999999998</v>
      </c>
      <c r="BB246" s="15" t="s">
        <v>6262</v>
      </c>
      <c r="BC246" s="164" t="s">
        <v>6250</v>
      </c>
      <c r="BD246" s="164" t="s">
        <v>6250</v>
      </c>
      <c r="BE246" s="164">
        <v>2</v>
      </c>
      <c r="BF246" s="164">
        <v>4</v>
      </c>
      <c r="BG246" s="203" t="s">
        <v>5830</v>
      </c>
      <c r="BH246" s="204" t="s">
        <v>5830</v>
      </c>
      <c r="BI246" s="204" t="s">
        <v>5830</v>
      </c>
      <c r="BJ246" s="204" t="s">
        <v>5830</v>
      </c>
      <c r="BK246" s="204" t="s">
        <v>5830</v>
      </c>
      <c r="BL246" s="204" t="s">
        <v>5830</v>
      </c>
      <c r="BM246" s="204" t="s">
        <v>5830</v>
      </c>
      <c r="BN246" s="204" t="s">
        <v>5830</v>
      </c>
      <c r="BO246" s="203" t="s">
        <v>5830</v>
      </c>
      <c r="BP246" s="204" t="s">
        <v>5830</v>
      </c>
      <c r="BQ246" s="204" t="s">
        <v>5830</v>
      </c>
      <c r="BR246" s="204" t="s">
        <v>5830</v>
      </c>
      <c r="BS246" s="204" t="s">
        <v>5830</v>
      </c>
      <c r="BT246" s="204" t="s">
        <v>5830</v>
      </c>
      <c r="BU246" s="219" t="s">
        <v>5830</v>
      </c>
      <c r="BV246" s="204" t="s">
        <v>5830</v>
      </c>
      <c r="BW246" s="204" t="s">
        <v>5830</v>
      </c>
      <c r="BX246" s="204" t="s">
        <v>5830</v>
      </c>
      <c r="BY246" s="204" t="s">
        <v>5830</v>
      </c>
      <c r="BZ246" s="204" t="s">
        <v>5830</v>
      </c>
      <c r="CA246" s="219" t="s">
        <v>5830</v>
      </c>
      <c r="CB246" s="60" t="s">
        <v>5703</v>
      </c>
      <c r="CC246" s="60">
        <v>275</v>
      </c>
      <c r="CD246" s="47">
        <f>(254.25+271.12)/2</f>
        <v>262.685</v>
      </c>
      <c r="CE246" s="60">
        <v>430</v>
      </c>
      <c r="CF246" s="47">
        <f>(469.13+457.67)/2</f>
        <v>463.4</v>
      </c>
      <c r="CG246" s="142">
        <f>(228039.1+180155)/2</f>
        <v>204097.05</v>
      </c>
      <c r="CH246" s="60" t="s">
        <v>5703</v>
      </c>
      <c r="CI246" s="60">
        <v>275</v>
      </c>
      <c r="CJ246" s="47">
        <f>(254.25+271.12)/2</f>
        <v>262.685</v>
      </c>
      <c r="CK246" s="60">
        <v>430</v>
      </c>
      <c r="CL246" s="47">
        <f>(469.13+457.67)/2</f>
        <v>463.4</v>
      </c>
      <c r="CM246" s="69">
        <v>204097</v>
      </c>
      <c r="CN246" s="60" t="s">
        <v>5703</v>
      </c>
      <c r="CO246" s="60">
        <v>275</v>
      </c>
      <c r="CP246" s="47">
        <v>224.25</v>
      </c>
      <c r="CQ246" s="47">
        <v>430</v>
      </c>
      <c r="CR246" s="47">
        <v>350.12</v>
      </c>
      <c r="CS246" s="61">
        <v>200000</v>
      </c>
      <c r="CT246" s="208" t="s">
        <v>5830</v>
      </c>
      <c r="CU246" s="209" t="s">
        <v>5830</v>
      </c>
      <c r="CV246" s="209" t="s">
        <v>5830</v>
      </c>
      <c r="CW246" s="210" t="s">
        <v>5830</v>
      </c>
      <c r="CX246" s="208" t="s">
        <v>5830</v>
      </c>
      <c r="CY246" s="209" t="s">
        <v>5830</v>
      </c>
      <c r="CZ246" s="210" t="s">
        <v>5830</v>
      </c>
      <c r="DA246" s="284" t="s">
        <v>5830</v>
      </c>
      <c r="DB246" s="164">
        <v>10.9</v>
      </c>
      <c r="DC246" s="164">
        <v>900</v>
      </c>
      <c r="DD246" s="60">
        <v>918</v>
      </c>
      <c r="DE246" s="60">
        <v>1000</v>
      </c>
      <c r="DF246" s="60">
        <v>1040</v>
      </c>
      <c r="DG246" s="61">
        <v>200000</v>
      </c>
      <c r="DH246" s="29" t="s">
        <v>5870</v>
      </c>
      <c r="DI246" s="304" t="s">
        <v>4464</v>
      </c>
      <c r="DJ246" s="295" t="s">
        <v>4598</v>
      </c>
    </row>
    <row r="247" spans="1:114" ht="16.2" thickBot="1">
      <c r="A247" s="18">
        <v>242</v>
      </c>
      <c r="B247" s="315"/>
      <c r="C247" s="315"/>
      <c r="D247" s="318"/>
      <c r="E247" s="318"/>
      <c r="F247" s="315"/>
      <c r="G247" s="312"/>
      <c r="H247" s="312"/>
      <c r="I247" s="453" t="s">
        <v>5991</v>
      </c>
      <c r="J247" s="304" t="s">
        <v>6272</v>
      </c>
      <c r="K247" s="164" t="s">
        <v>6100</v>
      </c>
      <c r="L247" s="304" t="s">
        <v>4541</v>
      </c>
      <c r="M247" s="164" t="s">
        <v>4736</v>
      </c>
      <c r="N247" s="18" t="s">
        <v>4539</v>
      </c>
      <c r="O247" s="164" t="s">
        <v>4388</v>
      </c>
      <c r="P247" s="164" t="s">
        <v>4444</v>
      </c>
      <c r="Q247" s="164" t="s">
        <v>4444</v>
      </c>
      <c r="R247" s="164" t="s">
        <v>5830</v>
      </c>
      <c r="S247" s="164" t="s">
        <v>4444</v>
      </c>
      <c r="T247" s="164" t="s">
        <v>5830</v>
      </c>
      <c r="U247" s="60" t="s">
        <v>4591</v>
      </c>
      <c r="V247" s="143">
        <v>8</v>
      </c>
      <c r="W247" s="236">
        <v>0</v>
      </c>
      <c r="X247" s="14">
        <v>0</v>
      </c>
      <c r="Y247" s="144" t="s">
        <v>4345</v>
      </c>
      <c r="Z247" s="23">
        <f>INDEX('[2]Cross-Section Database'!$C$2:$V$2928,MATCH(Y247,'[2]Cross-Section Database'!$B$2:$B$2928,0),3)</f>
        <v>222.2</v>
      </c>
      <c r="AA247" s="23">
        <f>INDEX('[2]Cross-Section Database'!$C$2:$V$2928,MATCH(Y247,'[2]Cross-Section Database'!$B$2:$B$2928,0),4)</f>
        <v>209.1</v>
      </c>
      <c r="AB247" s="23">
        <f>INDEX('[2]Cross-Section Database'!$C$2:$V$2928,MATCH(Y247,'[2]Cross-Section Database'!$B$2:$B$2928,0),6)</f>
        <v>20.5</v>
      </c>
      <c r="AC247" s="23">
        <f>INDEX('[2]Cross-Section Database'!$C$2:$V$2928,MATCH(Y247,'[2]Cross-Section Database'!$B$2:$B$2928,0),5)</f>
        <v>12.7</v>
      </c>
      <c r="AD247" s="23">
        <v>1000</v>
      </c>
      <c r="AE247" s="144" t="s">
        <v>4391</v>
      </c>
      <c r="AF247" s="23">
        <f>INDEX('[2]Cross-Section Database'!$C$2:$V$2928,MATCH(AE247,'[2]Cross-Section Database'!$B$2:$B$2928,0),3)</f>
        <v>256</v>
      </c>
      <c r="AG247" s="23">
        <f>INDEX('[2]Cross-Section Database'!$C$2:$V$2928,MATCH(AE247,'[2]Cross-Section Database'!$B$2:$B$2928,0),4)</f>
        <v>146.4</v>
      </c>
      <c r="AH247" s="23">
        <f>INDEX('[2]Cross-Section Database'!$C$2:$V$2928,MATCH(AE247,'[2]Cross-Section Database'!$B$2:$B$2928,0),6)</f>
        <v>10.9</v>
      </c>
      <c r="AI247" s="23">
        <f>INDEX('[2]Cross-Section Database'!$C$2:$V$2928,MATCH(AE247,'[2]Cross-Section Database'!$B$2:$B$2928,0),5)</f>
        <v>6.3</v>
      </c>
      <c r="AJ247" s="23">
        <v>1000</v>
      </c>
      <c r="AK247" s="23">
        <f>INDEX('[2]Cross-Section Database'!$C$2:$V$3928,MATCH(AE247,'[2]Cross-Section Database'!$B$2:$B$3928,0),11)</f>
        <v>55370000</v>
      </c>
      <c r="AL247" s="25">
        <f>INDEX('[2]Cross-Section Database'!$C$2:$V$3928,MATCH(AE247,'[2]Cross-Section Database'!$B$2:$B$3928,0),12)</f>
        <v>483200</v>
      </c>
      <c r="AM247" s="23">
        <v>12</v>
      </c>
      <c r="AN247" s="23">
        <v>200</v>
      </c>
      <c r="AO247" s="23">
        <v>275</v>
      </c>
      <c r="AP247" s="23">
        <f t="shared" si="121"/>
        <v>9.5</v>
      </c>
      <c r="AQ247" s="23">
        <f t="shared" si="122"/>
        <v>9.5</v>
      </c>
      <c r="AR247" s="144" t="s">
        <v>5845</v>
      </c>
      <c r="AS247" s="165" t="s">
        <v>4750</v>
      </c>
      <c r="AT247" s="165">
        <f xml:space="preserve"> 100/AU247/0.25</f>
        <v>20</v>
      </c>
      <c r="AU247" s="165">
        <v>20</v>
      </c>
      <c r="AV247" s="165">
        <f t="shared" si="124"/>
        <v>245</v>
      </c>
      <c r="AW247" s="23">
        <f t="shared" si="132"/>
        <v>45.05</v>
      </c>
      <c r="AX247" s="23">
        <f t="shared" si="127"/>
        <v>45.05</v>
      </c>
      <c r="AY247" s="23">
        <v>60</v>
      </c>
      <c r="AZ247" s="23">
        <v>90</v>
      </c>
      <c r="BA247" s="23">
        <f t="shared" si="125"/>
        <v>124.89999999999998</v>
      </c>
      <c r="BB247" s="19" t="s">
        <v>6262</v>
      </c>
      <c r="BC247" s="165" t="s">
        <v>6250</v>
      </c>
      <c r="BD247" s="165" t="s">
        <v>6250</v>
      </c>
      <c r="BE247" s="165">
        <v>2</v>
      </c>
      <c r="BF247" s="165">
        <v>4</v>
      </c>
      <c r="BG247" s="198" t="s">
        <v>5830</v>
      </c>
      <c r="BH247" s="199" t="s">
        <v>5830</v>
      </c>
      <c r="BI247" s="199" t="s">
        <v>5830</v>
      </c>
      <c r="BJ247" s="199" t="s">
        <v>5830</v>
      </c>
      <c r="BK247" s="199" t="s">
        <v>5830</v>
      </c>
      <c r="BL247" s="199" t="s">
        <v>5830</v>
      </c>
      <c r="BM247" s="199" t="s">
        <v>5830</v>
      </c>
      <c r="BN247" s="199" t="s">
        <v>5830</v>
      </c>
      <c r="BO247" s="198" t="s">
        <v>5830</v>
      </c>
      <c r="BP247" s="199" t="s">
        <v>5830</v>
      </c>
      <c r="BQ247" s="199" t="s">
        <v>5830</v>
      </c>
      <c r="BR247" s="199" t="s">
        <v>5830</v>
      </c>
      <c r="BS247" s="199" t="s">
        <v>5830</v>
      </c>
      <c r="BT247" s="199" t="s">
        <v>5830</v>
      </c>
      <c r="BU247" s="221" t="s">
        <v>5830</v>
      </c>
      <c r="BV247" s="199" t="s">
        <v>5830</v>
      </c>
      <c r="BW247" s="199" t="s">
        <v>5830</v>
      </c>
      <c r="BX247" s="199" t="s">
        <v>5830</v>
      </c>
      <c r="BY247" s="199" t="s">
        <v>5830</v>
      </c>
      <c r="BZ247" s="199" t="s">
        <v>5830</v>
      </c>
      <c r="CA247" s="221" t="s">
        <v>5830</v>
      </c>
      <c r="CB247" s="87" t="s">
        <v>5703</v>
      </c>
      <c r="CC247" s="87">
        <v>275</v>
      </c>
      <c r="CD247" s="35">
        <f>CD246</f>
        <v>262.685</v>
      </c>
      <c r="CE247" s="87">
        <v>430</v>
      </c>
      <c r="CF247" s="35">
        <f>CF246</f>
        <v>463.4</v>
      </c>
      <c r="CG247" s="70">
        <f>CG246</f>
        <v>204097.05</v>
      </c>
      <c r="CH247" s="87" t="s">
        <v>5703</v>
      </c>
      <c r="CI247" s="87">
        <v>275</v>
      </c>
      <c r="CJ247" s="35">
        <f>CJ246</f>
        <v>262.685</v>
      </c>
      <c r="CK247" s="87">
        <v>430</v>
      </c>
      <c r="CL247" s="35">
        <f>CL246</f>
        <v>463.4</v>
      </c>
      <c r="CM247" s="70">
        <f>CM246</f>
        <v>204097</v>
      </c>
      <c r="CN247" s="87" t="s">
        <v>5703</v>
      </c>
      <c r="CO247" s="87">
        <v>275</v>
      </c>
      <c r="CP247" s="34">
        <v>224</v>
      </c>
      <c r="CQ247" s="87">
        <v>430</v>
      </c>
      <c r="CR247" s="34">
        <v>350</v>
      </c>
      <c r="CS247" s="77">
        <v>200000</v>
      </c>
      <c r="CT247" s="208" t="s">
        <v>5830</v>
      </c>
      <c r="CU247" s="209" t="s">
        <v>5830</v>
      </c>
      <c r="CV247" s="209" t="s">
        <v>5830</v>
      </c>
      <c r="CW247" s="210" t="s">
        <v>5830</v>
      </c>
      <c r="CX247" s="208" t="s">
        <v>5830</v>
      </c>
      <c r="CY247" s="209" t="s">
        <v>5830</v>
      </c>
      <c r="CZ247" s="210" t="s">
        <v>5830</v>
      </c>
      <c r="DA247" s="285" t="s">
        <v>5830</v>
      </c>
      <c r="DB247" s="165">
        <v>10.9</v>
      </c>
      <c r="DC247" s="165">
        <v>900</v>
      </c>
      <c r="DD247" s="87">
        <v>918</v>
      </c>
      <c r="DE247" s="87">
        <v>1000</v>
      </c>
      <c r="DF247" s="87">
        <v>1040</v>
      </c>
      <c r="DG247" s="77">
        <v>200000</v>
      </c>
      <c r="DH247" s="27" t="s">
        <v>5870</v>
      </c>
      <c r="DI247" s="304" t="s">
        <v>4464</v>
      </c>
      <c r="DJ247" s="295" t="s">
        <v>4598</v>
      </c>
    </row>
    <row r="248" spans="1:114" ht="15.6" customHeight="1">
      <c r="A248" s="17">
        <v>243</v>
      </c>
      <c r="B248" s="313">
        <v>34</v>
      </c>
      <c r="C248" s="313">
        <v>2003</v>
      </c>
      <c r="D248" s="322" t="s">
        <v>4834</v>
      </c>
      <c r="E248" s="324" t="s">
        <v>4885</v>
      </c>
      <c r="F248" s="313">
        <v>11</v>
      </c>
      <c r="G248" s="309" t="s">
        <v>5956</v>
      </c>
      <c r="H248" s="313" t="s">
        <v>5955</v>
      </c>
      <c r="I248" s="452" t="s">
        <v>4646</v>
      </c>
      <c r="J248" s="303" t="s">
        <v>4383</v>
      </c>
      <c r="K248" s="163" t="s">
        <v>5830</v>
      </c>
      <c r="L248" s="303" t="s">
        <v>4540</v>
      </c>
      <c r="M248" s="163" t="s">
        <v>4735</v>
      </c>
      <c r="N248" s="17" t="s">
        <v>4539</v>
      </c>
      <c r="O248" s="163" t="s">
        <v>4502</v>
      </c>
      <c r="P248" s="163" t="s">
        <v>4444</v>
      </c>
      <c r="Q248" s="163" t="s">
        <v>6210</v>
      </c>
      <c r="R248" s="163">
        <v>15</v>
      </c>
      <c r="S248" s="163" t="s">
        <v>4444</v>
      </c>
      <c r="T248" s="163" t="s">
        <v>5830</v>
      </c>
      <c r="U248" s="163" t="s">
        <v>4591</v>
      </c>
      <c r="V248" s="17">
        <v>10</v>
      </c>
      <c r="W248" s="231">
        <v>0</v>
      </c>
      <c r="X248" s="18">
        <v>0</v>
      </c>
      <c r="Y248" s="303" t="s">
        <v>4341</v>
      </c>
      <c r="Z248" s="16">
        <f>INDEX('[2]Cross-Section Database'!$C$2:$V$2928,MATCH(Y248,'[2]Cross-Section Database'!$B$2:$B$2928,0),3)</f>
        <v>203.2</v>
      </c>
      <c r="AA248" s="16">
        <f>INDEX('[2]Cross-Section Database'!$C$2:$V$2928,MATCH(Y248,'[2]Cross-Section Database'!$B$2:$B$2928,0),4)</f>
        <v>203.6</v>
      </c>
      <c r="AB248" s="16">
        <f>INDEX('[2]Cross-Section Database'!$C$2:$V$2928,MATCH(Y248,'[2]Cross-Section Database'!$B$2:$B$2928,0),6)</f>
        <v>11</v>
      </c>
      <c r="AC248" s="16">
        <f>INDEX('[2]Cross-Section Database'!$C$2:$V$2928,MATCH(Y248,'[2]Cross-Section Database'!$B$2:$B$2928,0),5)</f>
        <v>7.2</v>
      </c>
      <c r="AD248" s="16">
        <v>3470</v>
      </c>
      <c r="AE248" s="303" t="s">
        <v>4219</v>
      </c>
      <c r="AF248" s="16">
        <f>INDEX('[2]Cross-Section Database'!$C$2:$V$2928,MATCH(AE248,'[2]Cross-Section Database'!$B$2:$B$2928,0),3)</f>
        <v>310.39999999999998</v>
      </c>
      <c r="AG248" s="16">
        <f>INDEX('[2]Cross-Section Database'!$C$2:$V$2928,MATCH(AE248,'[2]Cross-Section Database'!$B$2:$B$2928,0),4)</f>
        <v>166.9</v>
      </c>
      <c r="AH248" s="16">
        <f>INDEX('[2]Cross-Section Database'!$C$2:$V$2928,MATCH(AE248,'[2]Cross-Section Database'!$B$2:$B$2928,0),6)</f>
        <v>13.7</v>
      </c>
      <c r="AI248" s="16">
        <f>INDEX('[2]Cross-Section Database'!$C$2:$V$2928,MATCH(AE248,'[2]Cross-Section Database'!$B$2:$B$2928,0),5)</f>
        <v>7.9</v>
      </c>
      <c r="AJ248" s="16">
        <v>1500</v>
      </c>
      <c r="AK248" s="16">
        <f>INDEX('[2]Cross-Section Database'!$C$2:$V$3928,MATCH(AE248,'[2]Cross-Section Database'!$B$2:$B$3928,0),11)</f>
        <v>117000000</v>
      </c>
      <c r="AL248" s="26">
        <f>INDEX('[2]Cross-Section Database'!$C$2:$V$3928,MATCH(AE248,'[2]Cross-Section Database'!$B$2:$B$3928,0),12)</f>
        <v>846100</v>
      </c>
      <c r="AM248" s="16">
        <v>12</v>
      </c>
      <c r="AN248" s="16">
        <v>175</v>
      </c>
      <c r="AO248" s="16">
        <v>330</v>
      </c>
      <c r="AP248" s="16">
        <f t="shared" si="121"/>
        <v>9.8000000000000114</v>
      </c>
      <c r="AQ248" s="16">
        <f t="shared" si="122"/>
        <v>9.8000000000000114</v>
      </c>
      <c r="AR248" s="303" t="s">
        <v>5845</v>
      </c>
      <c r="AS248" s="163" t="s">
        <v>4595</v>
      </c>
      <c r="AT248" s="1">
        <f xml:space="preserve"> 200/AU248/0.25</f>
        <v>40</v>
      </c>
      <c r="AU248" s="163">
        <v>20</v>
      </c>
      <c r="AV248" s="163">
        <f t="shared" si="124"/>
        <v>245</v>
      </c>
      <c r="AW248" s="16">
        <v>60</v>
      </c>
      <c r="AX248" s="16">
        <f t="shared" si="127"/>
        <v>60</v>
      </c>
      <c r="AY248" s="16">
        <v>0</v>
      </c>
      <c r="AZ248" s="16">
        <v>90</v>
      </c>
      <c r="BA248" s="16">
        <f t="shared" si="125"/>
        <v>210</v>
      </c>
      <c r="BB248" s="22" t="s">
        <v>4502</v>
      </c>
      <c r="BC248" s="163" t="s">
        <v>6250</v>
      </c>
      <c r="BD248" s="163" t="s">
        <v>6250</v>
      </c>
      <c r="BE248" s="163">
        <v>2</v>
      </c>
      <c r="BF248" s="163">
        <v>4</v>
      </c>
      <c r="BG248" s="303">
        <v>120</v>
      </c>
      <c r="BH248" s="163">
        <v>1500</v>
      </c>
      <c r="BI248" s="202" t="s">
        <v>5830</v>
      </c>
      <c r="BJ248" s="202" t="s">
        <v>5830</v>
      </c>
      <c r="BK248" s="202" t="s">
        <v>5830</v>
      </c>
      <c r="BL248" s="202" t="s">
        <v>5830</v>
      </c>
      <c r="BM248" s="202" t="s">
        <v>5830</v>
      </c>
      <c r="BN248" s="202" t="s">
        <v>5830</v>
      </c>
      <c r="BO248" s="303" t="s">
        <v>5894</v>
      </c>
      <c r="BP248" s="163">
        <v>7</v>
      </c>
      <c r="BQ248" s="163">
        <v>1</v>
      </c>
      <c r="BR248" s="163">
        <v>19</v>
      </c>
      <c r="BS248" s="163">
        <v>100</v>
      </c>
      <c r="BT248" s="163">
        <v>90</v>
      </c>
      <c r="BU248" s="17">
        <v>240</v>
      </c>
      <c r="BV248" s="163" t="s">
        <v>4605</v>
      </c>
      <c r="BW248" s="163" t="s">
        <v>4615</v>
      </c>
      <c r="BX248" s="16">
        <v>0</v>
      </c>
      <c r="BY248" s="16">
        <f>8*PI()*12^2/4</f>
        <v>904.77868423386042</v>
      </c>
      <c r="BZ248" s="163">
        <v>30</v>
      </c>
      <c r="CA248" s="134">
        <f>8*PI()*12^2/4/BG248/BH248</f>
        <v>5.0265482457436689E-3</v>
      </c>
      <c r="CB248" s="107" t="s">
        <v>4478</v>
      </c>
      <c r="CC248" s="163">
        <v>235</v>
      </c>
      <c r="CD248" s="163">
        <v>287</v>
      </c>
      <c r="CE248" s="163">
        <v>360</v>
      </c>
      <c r="CF248" s="16">
        <v>443.5</v>
      </c>
      <c r="CG248" s="66">
        <v>200000</v>
      </c>
      <c r="CH248" s="107" t="s">
        <v>4478</v>
      </c>
      <c r="CI248" s="163">
        <v>235</v>
      </c>
      <c r="CJ248" s="16">
        <v>266.5</v>
      </c>
      <c r="CK248" s="163">
        <v>360</v>
      </c>
      <c r="CL248" s="16">
        <v>451.5</v>
      </c>
      <c r="CM248" s="66">
        <v>200000</v>
      </c>
      <c r="CN248" s="30" t="s">
        <v>4478</v>
      </c>
      <c r="CO248" s="65">
        <v>235</v>
      </c>
      <c r="CP248" s="163">
        <v>231</v>
      </c>
      <c r="CQ248" s="72">
        <v>360</v>
      </c>
      <c r="CR248" s="163">
        <v>392</v>
      </c>
      <c r="CS248" s="66">
        <v>200000</v>
      </c>
      <c r="CT248" s="303" t="s">
        <v>5835</v>
      </c>
      <c r="CU248" s="16">
        <v>38</v>
      </c>
      <c r="CV248" s="31">
        <v>2.9</v>
      </c>
      <c r="CW248" s="80">
        <v>22900</v>
      </c>
      <c r="CX248" s="163">
        <v>572</v>
      </c>
      <c r="CY248" s="30">
        <v>650</v>
      </c>
      <c r="CZ248" s="66">
        <v>200000</v>
      </c>
      <c r="DA248" s="283" t="s">
        <v>5830</v>
      </c>
      <c r="DB248" s="163">
        <v>8.8000000000000007</v>
      </c>
      <c r="DC248" s="163">
        <v>640</v>
      </c>
      <c r="DD248" s="30">
        <v>730</v>
      </c>
      <c r="DE248" s="163">
        <v>800</v>
      </c>
      <c r="DF248" s="32">
        <v>940</v>
      </c>
      <c r="DG248" s="66">
        <v>205000</v>
      </c>
      <c r="DH248" s="130" t="s">
        <v>5883</v>
      </c>
      <c r="DI248" s="303" t="s">
        <v>4464</v>
      </c>
      <c r="DJ248" s="294" t="s">
        <v>4598</v>
      </c>
    </row>
    <row r="249" spans="1:114">
      <c r="A249" s="18">
        <v>244</v>
      </c>
      <c r="B249" s="314"/>
      <c r="C249" s="314"/>
      <c r="D249" s="323"/>
      <c r="E249" s="325"/>
      <c r="F249" s="314"/>
      <c r="G249" s="310"/>
      <c r="H249" s="314"/>
      <c r="I249" s="453" t="s">
        <v>4647</v>
      </c>
      <c r="J249" s="304" t="s">
        <v>4383</v>
      </c>
      <c r="K249" s="164" t="s">
        <v>5830</v>
      </c>
      <c r="L249" s="304" t="s">
        <v>4540</v>
      </c>
      <c r="M249" s="164" t="s">
        <v>4735</v>
      </c>
      <c r="N249" s="18" t="s">
        <v>4539</v>
      </c>
      <c r="O249" s="164" t="s">
        <v>4502</v>
      </c>
      <c r="P249" s="164" t="s">
        <v>4444</v>
      </c>
      <c r="Q249" s="164" t="s">
        <v>6210</v>
      </c>
      <c r="R249" s="164">
        <v>15</v>
      </c>
      <c r="S249" s="164" t="s">
        <v>4444</v>
      </c>
      <c r="T249" s="164" t="s">
        <v>5830</v>
      </c>
      <c r="U249" s="164" t="s">
        <v>4591</v>
      </c>
      <c r="V249" s="18">
        <v>10</v>
      </c>
      <c r="W249" s="231">
        <v>0</v>
      </c>
      <c r="X249" s="18">
        <v>0</v>
      </c>
      <c r="Y249" s="304" t="s">
        <v>4341</v>
      </c>
      <c r="Z249" s="21">
        <f>INDEX('[2]Cross-Section Database'!$C$2:$V$2928,MATCH(Y249,'[2]Cross-Section Database'!$B$2:$B$2928,0),3)</f>
        <v>203.2</v>
      </c>
      <c r="AA249" s="21">
        <f>INDEX('[2]Cross-Section Database'!$C$2:$V$2928,MATCH(Y249,'[2]Cross-Section Database'!$B$2:$B$2928,0),4)</f>
        <v>203.6</v>
      </c>
      <c r="AB249" s="21">
        <f>INDEX('[2]Cross-Section Database'!$C$2:$V$2928,MATCH(Y249,'[2]Cross-Section Database'!$B$2:$B$2928,0),6)</f>
        <v>11</v>
      </c>
      <c r="AC249" s="21">
        <f>INDEX('[2]Cross-Section Database'!$C$2:$V$2928,MATCH(Y249,'[2]Cross-Section Database'!$B$2:$B$2928,0),5)</f>
        <v>7.2</v>
      </c>
      <c r="AD249" s="21">
        <v>3470</v>
      </c>
      <c r="AE249" s="304" t="s">
        <v>4219</v>
      </c>
      <c r="AF249" s="21">
        <f>INDEX('[2]Cross-Section Database'!$C$2:$V$2928,MATCH(AE249,'[2]Cross-Section Database'!$B$2:$B$2928,0),3)</f>
        <v>310.39999999999998</v>
      </c>
      <c r="AG249" s="21">
        <f>INDEX('[2]Cross-Section Database'!$C$2:$V$2928,MATCH(AE249,'[2]Cross-Section Database'!$B$2:$B$2928,0),4)</f>
        <v>166.9</v>
      </c>
      <c r="AH249" s="21">
        <f>INDEX('[2]Cross-Section Database'!$C$2:$V$2928,MATCH(AE249,'[2]Cross-Section Database'!$B$2:$B$2928,0),6)</f>
        <v>13.7</v>
      </c>
      <c r="AI249" s="21">
        <f>INDEX('[2]Cross-Section Database'!$C$2:$V$2928,MATCH(AE249,'[2]Cross-Section Database'!$B$2:$B$2928,0),5)</f>
        <v>7.9</v>
      </c>
      <c r="AJ249" s="21">
        <v>1500</v>
      </c>
      <c r="AK249" s="21">
        <f>INDEX('[2]Cross-Section Database'!$C$2:$V$3928,MATCH(AE249,'[2]Cross-Section Database'!$B$2:$B$3928,0),11)</f>
        <v>117000000</v>
      </c>
      <c r="AL249" s="24">
        <f>INDEX('[2]Cross-Section Database'!$C$2:$V$3928,MATCH(AE249,'[2]Cross-Section Database'!$B$2:$B$3928,0),12)</f>
        <v>846100</v>
      </c>
      <c r="AM249" s="21">
        <v>12</v>
      </c>
      <c r="AN249" s="21">
        <v>175</v>
      </c>
      <c r="AO249" s="21">
        <v>330</v>
      </c>
      <c r="AP249" s="21">
        <v>10</v>
      </c>
      <c r="AQ249" s="21">
        <f t="shared" si="122"/>
        <v>9.8000000000000114</v>
      </c>
      <c r="AR249" s="304" t="s">
        <v>5845</v>
      </c>
      <c r="AS249" s="164" t="s">
        <v>4595</v>
      </c>
      <c r="AT249" s="44">
        <f t="shared" ref="AT249:AT258" si="134" xml:space="preserve"> 200/AU249/0.25</f>
        <v>40</v>
      </c>
      <c r="AU249" s="164">
        <v>20</v>
      </c>
      <c r="AV249" s="164">
        <f t="shared" si="124"/>
        <v>245</v>
      </c>
      <c r="AW249" s="21">
        <v>60</v>
      </c>
      <c r="AX249" s="21">
        <f t="shared" si="127"/>
        <v>60</v>
      </c>
      <c r="AY249" s="21">
        <v>0</v>
      </c>
      <c r="AZ249" s="21">
        <v>90</v>
      </c>
      <c r="BA249" s="21">
        <f t="shared" si="125"/>
        <v>210</v>
      </c>
      <c r="BB249" s="15" t="s">
        <v>4502</v>
      </c>
      <c r="BC249" s="164" t="s">
        <v>6250</v>
      </c>
      <c r="BD249" s="164" t="s">
        <v>6250</v>
      </c>
      <c r="BE249" s="164">
        <v>2</v>
      </c>
      <c r="BF249" s="164">
        <v>4</v>
      </c>
      <c r="BG249" s="304">
        <v>120</v>
      </c>
      <c r="BH249" s="164">
        <v>1500</v>
      </c>
      <c r="BI249" s="204" t="s">
        <v>5830</v>
      </c>
      <c r="BJ249" s="204" t="s">
        <v>5830</v>
      </c>
      <c r="BK249" s="204" t="s">
        <v>5830</v>
      </c>
      <c r="BL249" s="204" t="s">
        <v>5830</v>
      </c>
      <c r="BM249" s="204" t="s">
        <v>5830</v>
      </c>
      <c r="BN249" s="204" t="s">
        <v>5830</v>
      </c>
      <c r="BO249" s="304" t="s">
        <v>5894</v>
      </c>
      <c r="BP249" s="164">
        <v>14</v>
      </c>
      <c r="BQ249" s="164">
        <v>2</v>
      </c>
      <c r="BR249" s="164">
        <v>19</v>
      </c>
      <c r="BS249" s="164">
        <v>100</v>
      </c>
      <c r="BT249" s="164">
        <v>90</v>
      </c>
      <c r="BU249" s="18">
        <v>240</v>
      </c>
      <c r="BV249" s="164" t="s">
        <v>4605</v>
      </c>
      <c r="BW249" s="164" t="s">
        <v>4652</v>
      </c>
      <c r="BX249" s="21">
        <v>0</v>
      </c>
      <c r="BY249" s="21">
        <f>10*PI()*16^2/4</f>
        <v>2010.6192982974676</v>
      </c>
      <c r="BZ249" s="164">
        <v>30</v>
      </c>
      <c r="CA249" s="135">
        <f>10*PI()*16^2/4/BG249/BH249</f>
        <v>1.1170107212763708E-2</v>
      </c>
      <c r="CB249" s="108" t="s">
        <v>4478</v>
      </c>
      <c r="CC249" s="164">
        <v>235</v>
      </c>
      <c r="CD249" s="164">
        <v>287</v>
      </c>
      <c r="CE249" s="164">
        <v>360</v>
      </c>
      <c r="CF249" s="21">
        <v>443.5</v>
      </c>
      <c r="CG249" s="67">
        <v>200000</v>
      </c>
      <c r="CH249" s="108" t="s">
        <v>4478</v>
      </c>
      <c r="CI249" s="164">
        <v>235</v>
      </c>
      <c r="CJ249" s="21">
        <v>266.5</v>
      </c>
      <c r="CK249" s="164">
        <v>360</v>
      </c>
      <c r="CL249" s="21">
        <v>451.5</v>
      </c>
      <c r="CM249" s="67">
        <v>200000</v>
      </c>
      <c r="CN249" s="32" t="s">
        <v>4478</v>
      </c>
      <c r="CO249" s="60">
        <v>235</v>
      </c>
      <c r="CP249" s="164">
        <v>231</v>
      </c>
      <c r="CQ249" s="47">
        <v>360</v>
      </c>
      <c r="CR249" s="164">
        <v>392</v>
      </c>
      <c r="CS249" s="67">
        <v>200000</v>
      </c>
      <c r="CT249" s="304" t="s">
        <v>5835</v>
      </c>
      <c r="CU249" s="21">
        <v>29.4</v>
      </c>
      <c r="CV249" s="33">
        <v>2.9</v>
      </c>
      <c r="CW249" s="68">
        <v>20300</v>
      </c>
      <c r="CX249" s="164">
        <v>579</v>
      </c>
      <c r="CY249" s="32">
        <v>650</v>
      </c>
      <c r="CZ249" s="67">
        <v>200000</v>
      </c>
      <c r="DA249" s="284" t="s">
        <v>5830</v>
      </c>
      <c r="DB249" s="164">
        <v>8.8000000000000007</v>
      </c>
      <c r="DC249" s="164">
        <v>640</v>
      </c>
      <c r="DD249" s="32">
        <v>730</v>
      </c>
      <c r="DE249" s="164">
        <v>800</v>
      </c>
      <c r="DF249" s="32">
        <v>940</v>
      </c>
      <c r="DG249" s="67">
        <v>205000</v>
      </c>
      <c r="DH249" s="132" t="s">
        <v>4833</v>
      </c>
      <c r="DI249" s="304" t="s">
        <v>4464</v>
      </c>
      <c r="DJ249" s="295" t="s">
        <v>4598</v>
      </c>
    </row>
    <row r="250" spans="1:114">
      <c r="A250" s="18">
        <v>245</v>
      </c>
      <c r="B250" s="314"/>
      <c r="C250" s="314"/>
      <c r="D250" s="323"/>
      <c r="E250" s="325"/>
      <c r="F250" s="314"/>
      <c r="G250" s="310"/>
      <c r="H250" s="314"/>
      <c r="I250" s="453" t="s">
        <v>4648</v>
      </c>
      <c r="J250" s="304" t="s">
        <v>4383</v>
      </c>
      <c r="K250" s="164" t="s">
        <v>5830</v>
      </c>
      <c r="L250" s="304" t="s">
        <v>4540</v>
      </c>
      <c r="M250" s="164" t="s">
        <v>4735</v>
      </c>
      <c r="N250" s="18" t="s">
        <v>4539</v>
      </c>
      <c r="O250" s="164" t="s">
        <v>4502</v>
      </c>
      <c r="P250" s="164" t="s">
        <v>4444</v>
      </c>
      <c r="Q250" s="164" t="s">
        <v>6210</v>
      </c>
      <c r="R250" s="164">
        <v>15</v>
      </c>
      <c r="S250" s="164" t="s">
        <v>4444</v>
      </c>
      <c r="T250" s="164" t="s">
        <v>5830</v>
      </c>
      <c r="U250" s="164" t="s">
        <v>4591</v>
      </c>
      <c r="V250" s="18">
        <v>10</v>
      </c>
      <c r="W250" s="231">
        <v>0</v>
      </c>
      <c r="X250" s="18">
        <v>0</v>
      </c>
      <c r="Y250" s="304" t="s">
        <v>4341</v>
      </c>
      <c r="Z250" s="21">
        <f>INDEX('[2]Cross-Section Database'!$C$2:$V$2928,MATCH(Y250,'[2]Cross-Section Database'!$B$2:$B$2928,0),3)</f>
        <v>203.2</v>
      </c>
      <c r="AA250" s="21">
        <f>INDEX('[2]Cross-Section Database'!$C$2:$V$2928,MATCH(Y250,'[2]Cross-Section Database'!$B$2:$B$2928,0),4)</f>
        <v>203.6</v>
      </c>
      <c r="AB250" s="21">
        <f>INDEX('[2]Cross-Section Database'!$C$2:$V$2928,MATCH(Y250,'[2]Cross-Section Database'!$B$2:$B$2928,0),6)</f>
        <v>11</v>
      </c>
      <c r="AC250" s="21">
        <f>INDEX('[2]Cross-Section Database'!$C$2:$V$2928,MATCH(Y250,'[2]Cross-Section Database'!$B$2:$B$2928,0),5)</f>
        <v>7.2</v>
      </c>
      <c r="AD250" s="21">
        <v>3470</v>
      </c>
      <c r="AE250" s="304" t="s">
        <v>4219</v>
      </c>
      <c r="AF250" s="21">
        <f>INDEX('[2]Cross-Section Database'!$C$2:$V$2928,MATCH(AE250,'[2]Cross-Section Database'!$B$2:$B$2928,0),3)</f>
        <v>310.39999999999998</v>
      </c>
      <c r="AG250" s="21">
        <f>INDEX('[2]Cross-Section Database'!$C$2:$V$2928,MATCH(AE250,'[2]Cross-Section Database'!$B$2:$B$2928,0),4)</f>
        <v>166.9</v>
      </c>
      <c r="AH250" s="21">
        <f>INDEX('[2]Cross-Section Database'!$C$2:$V$2928,MATCH(AE250,'[2]Cross-Section Database'!$B$2:$B$2928,0),6)</f>
        <v>13.7</v>
      </c>
      <c r="AI250" s="21">
        <f>INDEX('[2]Cross-Section Database'!$C$2:$V$2928,MATCH(AE250,'[2]Cross-Section Database'!$B$2:$B$2928,0),5)</f>
        <v>7.9</v>
      </c>
      <c r="AJ250" s="21">
        <v>1500</v>
      </c>
      <c r="AK250" s="21">
        <f>INDEX('[2]Cross-Section Database'!$C$2:$V$3928,MATCH(AE250,'[2]Cross-Section Database'!$B$2:$B$3928,0),11)</f>
        <v>117000000</v>
      </c>
      <c r="AL250" s="24">
        <f>INDEX('[2]Cross-Section Database'!$C$2:$V$3928,MATCH(AE250,'[2]Cross-Section Database'!$B$2:$B$3928,0),12)</f>
        <v>846100</v>
      </c>
      <c r="AM250" s="21">
        <v>12</v>
      </c>
      <c r="AN250" s="21">
        <v>175</v>
      </c>
      <c r="AO250" s="21">
        <v>330</v>
      </c>
      <c r="AP250" s="21">
        <v>10</v>
      </c>
      <c r="AQ250" s="21">
        <f t="shared" si="122"/>
        <v>9.8000000000000114</v>
      </c>
      <c r="AR250" s="304" t="s">
        <v>5845</v>
      </c>
      <c r="AS250" s="164" t="s">
        <v>4595</v>
      </c>
      <c r="AT250" s="164">
        <f t="shared" si="134"/>
        <v>40</v>
      </c>
      <c r="AU250" s="164">
        <v>20</v>
      </c>
      <c r="AV250" s="164">
        <f t="shared" si="124"/>
        <v>245</v>
      </c>
      <c r="AW250" s="21">
        <v>60</v>
      </c>
      <c r="AX250" s="21">
        <f t="shared" si="127"/>
        <v>60</v>
      </c>
      <c r="AY250" s="21">
        <v>0</v>
      </c>
      <c r="AZ250" s="21">
        <v>90</v>
      </c>
      <c r="BA250" s="21">
        <f t="shared" si="125"/>
        <v>210</v>
      </c>
      <c r="BB250" s="15" t="s">
        <v>4502</v>
      </c>
      <c r="BC250" s="164" t="s">
        <v>6250</v>
      </c>
      <c r="BD250" s="164" t="s">
        <v>6250</v>
      </c>
      <c r="BE250" s="164">
        <v>2</v>
      </c>
      <c r="BF250" s="164">
        <v>4</v>
      </c>
      <c r="BG250" s="304">
        <v>120</v>
      </c>
      <c r="BH250" s="164">
        <v>1500</v>
      </c>
      <c r="BI250" s="204" t="s">
        <v>5830</v>
      </c>
      <c r="BJ250" s="204" t="s">
        <v>5830</v>
      </c>
      <c r="BK250" s="204" t="s">
        <v>5830</v>
      </c>
      <c r="BL250" s="204" t="s">
        <v>5830</v>
      </c>
      <c r="BM250" s="204" t="s">
        <v>5830</v>
      </c>
      <c r="BN250" s="204" t="s">
        <v>5830</v>
      </c>
      <c r="BO250" s="304" t="s">
        <v>5894</v>
      </c>
      <c r="BP250" s="164">
        <v>20</v>
      </c>
      <c r="BQ250" s="164">
        <v>2</v>
      </c>
      <c r="BR250" s="164">
        <v>19</v>
      </c>
      <c r="BS250" s="164">
        <v>100</v>
      </c>
      <c r="BT250" s="164">
        <v>90</v>
      </c>
      <c r="BU250" s="18">
        <v>160</v>
      </c>
      <c r="BV250" s="164" t="s">
        <v>4605</v>
      </c>
      <c r="BW250" s="164" t="s">
        <v>4653</v>
      </c>
      <c r="BX250" s="21">
        <v>0</v>
      </c>
      <c r="BY250" s="21">
        <f>14*PI()*16^2/4</f>
        <v>2814.8670176164546</v>
      </c>
      <c r="BZ250" s="164">
        <v>30</v>
      </c>
      <c r="CA250" s="135">
        <f>14*PI()*16^2/4/BG250/BH250</f>
        <v>1.5638150097869192E-2</v>
      </c>
      <c r="CB250" s="108" t="s">
        <v>4478</v>
      </c>
      <c r="CC250" s="164">
        <v>235</v>
      </c>
      <c r="CD250" s="164">
        <v>287</v>
      </c>
      <c r="CE250" s="164">
        <v>360</v>
      </c>
      <c r="CF250" s="21">
        <v>443.5</v>
      </c>
      <c r="CG250" s="67">
        <v>200000</v>
      </c>
      <c r="CH250" s="108" t="s">
        <v>4478</v>
      </c>
      <c r="CI250" s="164">
        <v>235</v>
      </c>
      <c r="CJ250" s="21">
        <v>266.5</v>
      </c>
      <c r="CK250" s="164">
        <v>360</v>
      </c>
      <c r="CL250" s="21">
        <v>451.5</v>
      </c>
      <c r="CM250" s="67">
        <v>200000</v>
      </c>
      <c r="CN250" s="32" t="s">
        <v>4478</v>
      </c>
      <c r="CO250" s="60">
        <v>235</v>
      </c>
      <c r="CP250" s="164">
        <v>231</v>
      </c>
      <c r="CQ250" s="47">
        <v>360</v>
      </c>
      <c r="CR250" s="164">
        <v>392</v>
      </c>
      <c r="CS250" s="67">
        <v>200000</v>
      </c>
      <c r="CT250" s="304" t="s">
        <v>5835</v>
      </c>
      <c r="CU250" s="21">
        <v>34.200000000000003</v>
      </c>
      <c r="CV250" s="33">
        <v>2.9</v>
      </c>
      <c r="CW250" s="68">
        <v>24100</v>
      </c>
      <c r="CX250" s="164">
        <v>579</v>
      </c>
      <c r="CY250" s="32">
        <v>650</v>
      </c>
      <c r="CZ250" s="67">
        <v>200000</v>
      </c>
      <c r="DA250" s="284" t="s">
        <v>5830</v>
      </c>
      <c r="DB250" s="164">
        <v>8.8000000000000007</v>
      </c>
      <c r="DC250" s="164">
        <v>640</v>
      </c>
      <c r="DD250" s="32">
        <v>730</v>
      </c>
      <c r="DE250" s="164">
        <v>800</v>
      </c>
      <c r="DF250" s="32">
        <v>940</v>
      </c>
      <c r="DG250" s="67">
        <v>205000</v>
      </c>
      <c r="DH250" s="132" t="s">
        <v>4833</v>
      </c>
      <c r="DI250" s="304" t="s">
        <v>4464</v>
      </c>
      <c r="DJ250" s="295" t="s">
        <v>4598</v>
      </c>
    </row>
    <row r="251" spans="1:114">
      <c r="A251" s="18">
        <v>246</v>
      </c>
      <c r="B251" s="314"/>
      <c r="C251" s="314"/>
      <c r="D251" s="323"/>
      <c r="E251" s="325"/>
      <c r="F251" s="314"/>
      <c r="G251" s="310"/>
      <c r="H251" s="314"/>
      <c r="I251" s="453" t="s">
        <v>4649</v>
      </c>
      <c r="J251" s="304" t="s">
        <v>4383</v>
      </c>
      <c r="K251" s="164" t="s">
        <v>5830</v>
      </c>
      <c r="L251" s="304" t="s">
        <v>4540</v>
      </c>
      <c r="M251" s="164" t="s">
        <v>4735</v>
      </c>
      <c r="N251" s="18" t="s">
        <v>4539</v>
      </c>
      <c r="O251" s="164" t="s">
        <v>4502</v>
      </c>
      <c r="P251" s="164" t="s">
        <v>4444</v>
      </c>
      <c r="Q251" s="164" t="s">
        <v>4444</v>
      </c>
      <c r="R251" s="164" t="s">
        <v>5830</v>
      </c>
      <c r="S251" s="164" t="s">
        <v>4444</v>
      </c>
      <c r="T251" s="164" t="s">
        <v>5830</v>
      </c>
      <c r="U251" s="164" t="s">
        <v>4591</v>
      </c>
      <c r="V251" s="18">
        <v>10</v>
      </c>
      <c r="W251" s="231">
        <v>0</v>
      </c>
      <c r="X251" s="18">
        <v>0</v>
      </c>
      <c r="Y251" s="304" t="s">
        <v>4341</v>
      </c>
      <c r="Z251" s="21">
        <f>INDEX('[2]Cross-Section Database'!$C$2:$V$2928,MATCH(Y251,'[2]Cross-Section Database'!$B$2:$B$2928,0),3)</f>
        <v>203.2</v>
      </c>
      <c r="AA251" s="21">
        <f>INDEX('[2]Cross-Section Database'!$C$2:$V$2928,MATCH(Y251,'[2]Cross-Section Database'!$B$2:$B$2928,0),4)</f>
        <v>203.6</v>
      </c>
      <c r="AB251" s="21">
        <f>INDEX('[2]Cross-Section Database'!$C$2:$V$2928,MATCH(Y251,'[2]Cross-Section Database'!$B$2:$B$2928,0),6)</f>
        <v>11</v>
      </c>
      <c r="AC251" s="21">
        <f>INDEX('[2]Cross-Section Database'!$C$2:$V$2928,MATCH(Y251,'[2]Cross-Section Database'!$B$2:$B$2928,0),5)</f>
        <v>7.2</v>
      </c>
      <c r="AD251" s="21">
        <v>3470</v>
      </c>
      <c r="AE251" s="304" t="s">
        <v>4219</v>
      </c>
      <c r="AF251" s="21">
        <f>INDEX('[2]Cross-Section Database'!$C$2:$V$2928,MATCH(AE251,'[2]Cross-Section Database'!$B$2:$B$2928,0),3)</f>
        <v>310.39999999999998</v>
      </c>
      <c r="AG251" s="21">
        <f>INDEX('[2]Cross-Section Database'!$C$2:$V$2928,MATCH(AE251,'[2]Cross-Section Database'!$B$2:$B$2928,0),4)</f>
        <v>166.9</v>
      </c>
      <c r="AH251" s="21">
        <f>INDEX('[2]Cross-Section Database'!$C$2:$V$2928,MATCH(AE251,'[2]Cross-Section Database'!$B$2:$B$2928,0),6)</f>
        <v>13.7</v>
      </c>
      <c r="AI251" s="21">
        <f>INDEX('[2]Cross-Section Database'!$C$2:$V$2928,MATCH(AE251,'[2]Cross-Section Database'!$B$2:$B$2928,0),5)</f>
        <v>7.9</v>
      </c>
      <c r="AJ251" s="21">
        <v>1500</v>
      </c>
      <c r="AK251" s="21">
        <f>INDEX('[2]Cross-Section Database'!$C$2:$V$3928,MATCH(AE251,'[2]Cross-Section Database'!$B$2:$B$3928,0),11)</f>
        <v>117000000</v>
      </c>
      <c r="AL251" s="24">
        <f>INDEX('[2]Cross-Section Database'!$C$2:$V$3928,MATCH(AE251,'[2]Cross-Section Database'!$B$2:$B$3928,0),12)</f>
        <v>846100</v>
      </c>
      <c r="AM251" s="21">
        <v>12</v>
      </c>
      <c r="AN251" s="21">
        <v>175</v>
      </c>
      <c r="AO251" s="21">
        <v>330</v>
      </c>
      <c r="AP251" s="21">
        <v>10</v>
      </c>
      <c r="AQ251" s="21">
        <f t="shared" si="122"/>
        <v>9.8000000000000114</v>
      </c>
      <c r="AR251" s="304" t="s">
        <v>5845</v>
      </c>
      <c r="AS251" s="164" t="s">
        <v>4595</v>
      </c>
      <c r="AT251" s="164">
        <f t="shared" si="134"/>
        <v>40</v>
      </c>
      <c r="AU251" s="164">
        <v>20</v>
      </c>
      <c r="AV251" s="164">
        <f t="shared" si="124"/>
        <v>245</v>
      </c>
      <c r="AW251" s="21">
        <v>60</v>
      </c>
      <c r="AX251" s="21">
        <f t="shared" si="127"/>
        <v>60</v>
      </c>
      <c r="AY251" s="21">
        <v>0</v>
      </c>
      <c r="AZ251" s="21">
        <v>90</v>
      </c>
      <c r="BA251" s="21">
        <f t="shared" si="125"/>
        <v>210</v>
      </c>
      <c r="BB251" s="15" t="s">
        <v>4502</v>
      </c>
      <c r="BC251" s="164" t="s">
        <v>6250</v>
      </c>
      <c r="BD251" s="164" t="s">
        <v>6250</v>
      </c>
      <c r="BE251" s="164">
        <v>2</v>
      </c>
      <c r="BF251" s="164">
        <v>4</v>
      </c>
      <c r="BG251" s="304">
        <v>120</v>
      </c>
      <c r="BH251" s="164">
        <v>1500</v>
      </c>
      <c r="BI251" s="204" t="s">
        <v>5830</v>
      </c>
      <c r="BJ251" s="204" t="s">
        <v>5830</v>
      </c>
      <c r="BK251" s="204" t="s">
        <v>5830</v>
      </c>
      <c r="BL251" s="204" t="s">
        <v>5830</v>
      </c>
      <c r="BM251" s="204" t="s">
        <v>5830</v>
      </c>
      <c r="BN251" s="204" t="s">
        <v>5830</v>
      </c>
      <c r="BO251" s="304" t="s">
        <v>5894</v>
      </c>
      <c r="BP251" s="164">
        <v>14</v>
      </c>
      <c r="BQ251" s="164">
        <v>2</v>
      </c>
      <c r="BR251" s="164">
        <v>19</v>
      </c>
      <c r="BS251" s="164">
        <v>100</v>
      </c>
      <c r="BT251" s="164">
        <v>90</v>
      </c>
      <c r="BU251" s="18">
        <v>240</v>
      </c>
      <c r="BV251" s="164" t="s">
        <v>4605</v>
      </c>
      <c r="BW251" s="164" t="s">
        <v>4652</v>
      </c>
      <c r="BX251" s="21">
        <v>0</v>
      </c>
      <c r="BY251" s="21">
        <f>10*PI()*16^2/4</f>
        <v>2010.6192982974676</v>
      </c>
      <c r="BZ251" s="164">
        <v>30</v>
      </c>
      <c r="CA251" s="135">
        <f>10*PI()*16^2/4/BG251/BH251</f>
        <v>1.1170107212763708E-2</v>
      </c>
      <c r="CB251" s="108" t="s">
        <v>4478</v>
      </c>
      <c r="CC251" s="164">
        <v>235</v>
      </c>
      <c r="CD251" s="164">
        <v>287</v>
      </c>
      <c r="CE251" s="164">
        <v>360</v>
      </c>
      <c r="CF251" s="21">
        <v>443.5</v>
      </c>
      <c r="CG251" s="67">
        <v>200000</v>
      </c>
      <c r="CH251" s="108" t="s">
        <v>4478</v>
      </c>
      <c r="CI251" s="164">
        <v>235</v>
      </c>
      <c r="CJ251" s="21">
        <v>266.5</v>
      </c>
      <c r="CK251" s="164">
        <v>360</v>
      </c>
      <c r="CL251" s="21">
        <v>451.5</v>
      </c>
      <c r="CM251" s="67">
        <v>200000</v>
      </c>
      <c r="CN251" s="32" t="s">
        <v>4478</v>
      </c>
      <c r="CO251" s="60">
        <v>235</v>
      </c>
      <c r="CP251" s="164">
        <v>231</v>
      </c>
      <c r="CQ251" s="47">
        <v>360</v>
      </c>
      <c r="CR251" s="164">
        <v>392</v>
      </c>
      <c r="CS251" s="67">
        <v>200000</v>
      </c>
      <c r="CT251" s="304" t="s">
        <v>5835</v>
      </c>
      <c r="CU251" s="21">
        <v>30</v>
      </c>
      <c r="CV251" s="33">
        <v>2.9</v>
      </c>
      <c r="CW251" s="68">
        <v>20500</v>
      </c>
      <c r="CX251" s="164">
        <v>579</v>
      </c>
      <c r="CY251" s="32">
        <v>650</v>
      </c>
      <c r="CZ251" s="67">
        <v>200000</v>
      </c>
      <c r="DA251" s="284" t="s">
        <v>5830</v>
      </c>
      <c r="DB251" s="164">
        <v>8.8000000000000007</v>
      </c>
      <c r="DC251" s="164">
        <v>640</v>
      </c>
      <c r="DD251" s="32">
        <v>730</v>
      </c>
      <c r="DE251" s="164">
        <v>800</v>
      </c>
      <c r="DF251" s="32">
        <v>940</v>
      </c>
      <c r="DG251" s="67">
        <v>205000</v>
      </c>
      <c r="DH251" s="132" t="s">
        <v>4809</v>
      </c>
      <c r="DI251" s="304" t="s">
        <v>4464</v>
      </c>
      <c r="DJ251" s="295" t="s">
        <v>4598</v>
      </c>
    </row>
    <row r="252" spans="1:114">
      <c r="A252" s="18">
        <v>247</v>
      </c>
      <c r="B252" s="314"/>
      <c r="C252" s="314"/>
      <c r="D252" s="323"/>
      <c r="E252" s="325"/>
      <c r="F252" s="314"/>
      <c r="G252" s="310"/>
      <c r="H252" s="314"/>
      <c r="I252" s="453" t="s">
        <v>4650</v>
      </c>
      <c r="J252" s="304" t="s">
        <v>4383</v>
      </c>
      <c r="K252" s="164" t="s">
        <v>5830</v>
      </c>
      <c r="L252" s="304" t="s">
        <v>4540</v>
      </c>
      <c r="M252" s="164" t="s">
        <v>4735</v>
      </c>
      <c r="N252" s="18" t="s">
        <v>4539</v>
      </c>
      <c r="O252" s="164" t="s">
        <v>4502</v>
      </c>
      <c r="P252" s="164" t="s">
        <v>4502</v>
      </c>
      <c r="Q252" s="164" t="s">
        <v>4444</v>
      </c>
      <c r="R252" s="164" t="s">
        <v>5830</v>
      </c>
      <c r="S252" s="164" t="s">
        <v>4444</v>
      </c>
      <c r="T252" s="164" t="s">
        <v>5830</v>
      </c>
      <c r="U252" s="164" t="s">
        <v>4591</v>
      </c>
      <c r="V252" s="18">
        <v>10</v>
      </c>
      <c r="W252" s="231">
        <v>0</v>
      </c>
      <c r="X252" s="18">
        <v>0</v>
      </c>
      <c r="Y252" s="304" t="s">
        <v>4341</v>
      </c>
      <c r="Z252" s="21">
        <f>INDEX('[2]Cross-Section Database'!$C$2:$V$2928,MATCH(Y252,'[2]Cross-Section Database'!$B$2:$B$2928,0),3)</f>
        <v>203.2</v>
      </c>
      <c r="AA252" s="21">
        <f>INDEX('[2]Cross-Section Database'!$C$2:$V$2928,MATCH(Y252,'[2]Cross-Section Database'!$B$2:$B$2928,0),4)</f>
        <v>203.6</v>
      </c>
      <c r="AB252" s="21">
        <f>INDEX('[2]Cross-Section Database'!$C$2:$V$2928,MATCH(Y252,'[2]Cross-Section Database'!$B$2:$B$2928,0),6)</f>
        <v>11</v>
      </c>
      <c r="AC252" s="21">
        <f>INDEX('[2]Cross-Section Database'!$C$2:$V$2928,MATCH(Y252,'[2]Cross-Section Database'!$B$2:$B$2928,0),5)</f>
        <v>7.2</v>
      </c>
      <c r="AD252" s="21">
        <v>3470</v>
      </c>
      <c r="AE252" s="304" t="s">
        <v>4219</v>
      </c>
      <c r="AF252" s="21">
        <f>INDEX('[2]Cross-Section Database'!$C$2:$V$2928,MATCH(AE252,'[2]Cross-Section Database'!$B$2:$B$2928,0),3)</f>
        <v>310.39999999999998</v>
      </c>
      <c r="AG252" s="21">
        <f>INDEX('[2]Cross-Section Database'!$C$2:$V$2928,MATCH(AE252,'[2]Cross-Section Database'!$B$2:$B$2928,0),4)</f>
        <v>166.9</v>
      </c>
      <c r="AH252" s="21">
        <f>INDEX('[2]Cross-Section Database'!$C$2:$V$2928,MATCH(AE252,'[2]Cross-Section Database'!$B$2:$B$2928,0),6)</f>
        <v>13.7</v>
      </c>
      <c r="AI252" s="21">
        <f>INDEX('[2]Cross-Section Database'!$C$2:$V$2928,MATCH(AE252,'[2]Cross-Section Database'!$B$2:$B$2928,0),5)</f>
        <v>7.9</v>
      </c>
      <c r="AJ252" s="21">
        <v>1500</v>
      </c>
      <c r="AK252" s="21">
        <f>INDEX('[2]Cross-Section Database'!$C$2:$V$3928,MATCH(AE252,'[2]Cross-Section Database'!$B$2:$B$3928,0),11)</f>
        <v>117000000</v>
      </c>
      <c r="AL252" s="24">
        <f>INDEX('[2]Cross-Section Database'!$C$2:$V$3928,MATCH(AE252,'[2]Cross-Section Database'!$B$2:$B$3928,0),12)</f>
        <v>846100</v>
      </c>
      <c r="AM252" s="21">
        <v>12</v>
      </c>
      <c r="AN252" s="21">
        <v>175</v>
      </c>
      <c r="AO252" s="21">
        <v>330</v>
      </c>
      <c r="AP252" s="21">
        <v>10</v>
      </c>
      <c r="AQ252" s="21">
        <f t="shared" si="122"/>
        <v>9.8000000000000114</v>
      </c>
      <c r="AR252" s="304" t="s">
        <v>5845</v>
      </c>
      <c r="AS252" s="164" t="s">
        <v>4595</v>
      </c>
      <c r="AT252" s="164">
        <f t="shared" si="134"/>
        <v>40</v>
      </c>
      <c r="AU252" s="164">
        <v>20</v>
      </c>
      <c r="AV252" s="164">
        <f t="shared" si="124"/>
        <v>245</v>
      </c>
      <c r="AW252" s="21">
        <v>60</v>
      </c>
      <c r="AX252" s="21">
        <f t="shared" si="127"/>
        <v>60</v>
      </c>
      <c r="AY252" s="21">
        <v>0</v>
      </c>
      <c r="AZ252" s="21">
        <v>90</v>
      </c>
      <c r="BA252" s="21">
        <f t="shared" si="125"/>
        <v>210</v>
      </c>
      <c r="BB252" s="15" t="s">
        <v>4502</v>
      </c>
      <c r="BC252" s="164" t="s">
        <v>6250</v>
      </c>
      <c r="BD252" s="164" t="s">
        <v>6250</v>
      </c>
      <c r="BE252" s="164">
        <v>2</v>
      </c>
      <c r="BF252" s="164">
        <v>4</v>
      </c>
      <c r="BG252" s="304">
        <v>120</v>
      </c>
      <c r="BH252" s="164">
        <v>1500</v>
      </c>
      <c r="BI252" s="204" t="s">
        <v>5830</v>
      </c>
      <c r="BJ252" s="204" t="s">
        <v>5830</v>
      </c>
      <c r="BK252" s="204" t="s">
        <v>5830</v>
      </c>
      <c r="BL252" s="204" t="s">
        <v>5830</v>
      </c>
      <c r="BM252" s="204" t="s">
        <v>5830</v>
      </c>
      <c r="BN252" s="204" t="s">
        <v>5830</v>
      </c>
      <c r="BO252" s="304" t="s">
        <v>5894</v>
      </c>
      <c r="BP252" s="164">
        <v>14</v>
      </c>
      <c r="BQ252" s="164">
        <v>2</v>
      </c>
      <c r="BR252" s="164">
        <v>19</v>
      </c>
      <c r="BS252" s="164">
        <v>100</v>
      </c>
      <c r="BT252" s="164">
        <v>90</v>
      </c>
      <c r="BU252" s="18">
        <v>240</v>
      </c>
      <c r="BV252" s="164" t="s">
        <v>4605</v>
      </c>
      <c r="BW252" s="164" t="s">
        <v>4652</v>
      </c>
      <c r="BX252" s="21">
        <v>0</v>
      </c>
      <c r="BY252" s="21">
        <f>10*PI()*16^2/4</f>
        <v>2010.6192982974676</v>
      </c>
      <c r="BZ252" s="164">
        <v>30</v>
      </c>
      <c r="CA252" s="135">
        <f>10*PI()*16^2/4/BG252/BH252</f>
        <v>1.1170107212763708E-2</v>
      </c>
      <c r="CB252" s="108" t="s">
        <v>4478</v>
      </c>
      <c r="CC252" s="21">
        <v>235</v>
      </c>
      <c r="CD252" s="21">
        <v>287</v>
      </c>
      <c r="CE252" s="21">
        <v>360</v>
      </c>
      <c r="CF252" s="21">
        <v>443.5</v>
      </c>
      <c r="CG252" s="67">
        <v>200000</v>
      </c>
      <c r="CH252" s="108" t="s">
        <v>4478</v>
      </c>
      <c r="CI252" s="21">
        <v>235</v>
      </c>
      <c r="CJ252" s="21">
        <v>266.5</v>
      </c>
      <c r="CK252" s="21">
        <v>360</v>
      </c>
      <c r="CL252" s="21">
        <v>451.5</v>
      </c>
      <c r="CM252" s="67">
        <v>200000</v>
      </c>
      <c r="CN252" s="32" t="s">
        <v>4478</v>
      </c>
      <c r="CO252" s="60">
        <v>235</v>
      </c>
      <c r="CP252" s="164">
        <v>231</v>
      </c>
      <c r="CQ252" s="47">
        <v>360</v>
      </c>
      <c r="CR252" s="164">
        <v>392</v>
      </c>
      <c r="CS252" s="67">
        <v>200000</v>
      </c>
      <c r="CT252" s="304" t="s">
        <v>5835</v>
      </c>
      <c r="CU252" s="21">
        <v>42.1</v>
      </c>
      <c r="CV252" s="33">
        <v>2.9</v>
      </c>
      <c r="CW252" s="68">
        <v>24500</v>
      </c>
      <c r="CX252" s="164">
        <v>579</v>
      </c>
      <c r="CY252" s="32">
        <v>650</v>
      </c>
      <c r="CZ252" s="67">
        <v>200000</v>
      </c>
      <c r="DA252" s="284" t="s">
        <v>5830</v>
      </c>
      <c r="DB252" s="164">
        <v>8.8000000000000007</v>
      </c>
      <c r="DC252" s="164">
        <v>640</v>
      </c>
      <c r="DD252" s="32">
        <v>730</v>
      </c>
      <c r="DE252" s="164">
        <v>800</v>
      </c>
      <c r="DF252" s="32">
        <v>940</v>
      </c>
      <c r="DG252" s="67">
        <v>205000</v>
      </c>
      <c r="DH252" s="132" t="s">
        <v>4833</v>
      </c>
      <c r="DI252" s="304" t="s">
        <v>4464</v>
      </c>
      <c r="DJ252" s="295" t="s">
        <v>6163</v>
      </c>
    </row>
    <row r="253" spans="1:114">
      <c r="A253" s="18">
        <v>248</v>
      </c>
      <c r="B253" s="314"/>
      <c r="C253" s="314"/>
      <c r="D253" s="323"/>
      <c r="E253" s="325"/>
      <c r="F253" s="314"/>
      <c r="G253" s="310"/>
      <c r="H253" s="314"/>
      <c r="I253" s="453" t="s">
        <v>4651</v>
      </c>
      <c r="J253" s="304" t="s">
        <v>4383</v>
      </c>
      <c r="K253" s="164" t="s">
        <v>5830</v>
      </c>
      <c r="L253" s="304" t="s">
        <v>4540</v>
      </c>
      <c r="M253" s="164" t="s">
        <v>4735</v>
      </c>
      <c r="N253" s="18" t="s">
        <v>4539</v>
      </c>
      <c r="O253" s="164" t="s">
        <v>4502</v>
      </c>
      <c r="P253" s="164" t="s">
        <v>4502</v>
      </c>
      <c r="Q253" s="164" t="s">
        <v>4444</v>
      </c>
      <c r="R253" s="164" t="s">
        <v>5830</v>
      </c>
      <c r="S253" s="164" t="s">
        <v>4444</v>
      </c>
      <c r="T253" s="164" t="s">
        <v>5830</v>
      </c>
      <c r="U253" s="164" t="s">
        <v>4591</v>
      </c>
      <c r="V253" s="18">
        <v>10</v>
      </c>
      <c r="W253" s="231">
        <v>0</v>
      </c>
      <c r="X253" s="18">
        <v>0</v>
      </c>
      <c r="Y253" s="304" t="s">
        <v>4341</v>
      </c>
      <c r="Z253" s="21">
        <f>INDEX('[2]Cross-Section Database'!$C$2:$V$2928,MATCH(Y253,'[2]Cross-Section Database'!$B$2:$B$2928,0),3)</f>
        <v>203.2</v>
      </c>
      <c r="AA253" s="21">
        <f>INDEX('[2]Cross-Section Database'!$C$2:$V$2928,MATCH(Y253,'[2]Cross-Section Database'!$B$2:$B$2928,0),4)</f>
        <v>203.6</v>
      </c>
      <c r="AB253" s="21">
        <f>INDEX('[2]Cross-Section Database'!$C$2:$V$2928,MATCH(Y253,'[2]Cross-Section Database'!$B$2:$B$2928,0),6)</f>
        <v>11</v>
      </c>
      <c r="AC253" s="21">
        <f>INDEX('[2]Cross-Section Database'!$C$2:$V$2928,MATCH(Y253,'[2]Cross-Section Database'!$B$2:$B$2928,0),5)</f>
        <v>7.2</v>
      </c>
      <c r="AD253" s="21">
        <v>3470</v>
      </c>
      <c r="AE253" s="304" t="s">
        <v>4219</v>
      </c>
      <c r="AF253" s="21">
        <f>INDEX('[2]Cross-Section Database'!$C$2:$V$2928,MATCH(AE253,'[2]Cross-Section Database'!$B$2:$B$2928,0),3)</f>
        <v>310.39999999999998</v>
      </c>
      <c r="AG253" s="21">
        <f>INDEX('[2]Cross-Section Database'!$C$2:$V$2928,MATCH(AE253,'[2]Cross-Section Database'!$B$2:$B$2928,0),4)</f>
        <v>166.9</v>
      </c>
      <c r="AH253" s="21">
        <f>INDEX('[2]Cross-Section Database'!$C$2:$V$2928,MATCH(AE253,'[2]Cross-Section Database'!$B$2:$B$2928,0),6)</f>
        <v>13.7</v>
      </c>
      <c r="AI253" s="21">
        <f>INDEX('[2]Cross-Section Database'!$C$2:$V$2928,MATCH(AE253,'[2]Cross-Section Database'!$B$2:$B$2928,0),5)</f>
        <v>7.9</v>
      </c>
      <c r="AJ253" s="21">
        <v>1500</v>
      </c>
      <c r="AK253" s="21">
        <f>INDEX('[2]Cross-Section Database'!$C$2:$V$3928,MATCH(AE253,'[2]Cross-Section Database'!$B$2:$B$3928,0),11)</f>
        <v>117000000</v>
      </c>
      <c r="AL253" s="24">
        <f>INDEX('[2]Cross-Section Database'!$C$2:$V$3928,MATCH(AE253,'[2]Cross-Section Database'!$B$2:$B$3928,0),12)</f>
        <v>846100</v>
      </c>
      <c r="AM253" s="21">
        <v>12</v>
      </c>
      <c r="AN253" s="21">
        <v>175</v>
      </c>
      <c r="AO253" s="21">
        <v>330</v>
      </c>
      <c r="AP253" s="21">
        <v>10</v>
      </c>
      <c r="AQ253" s="21">
        <f t="shared" si="122"/>
        <v>9.8000000000000114</v>
      </c>
      <c r="AR253" s="304" t="s">
        <v>5845</v>
      </c>
      <c r="AS253" s="164" t="s">
        <v>4595</v>
      </c>
      <c r="AT253" s="164">
        <f t="shared" si="134"/>
        <v>40</v>
      </c>
      <c r="AU253" s="164">
        <v>20</v>
      </c>
      <c r="AV253" s="164">
        <f t="shared" si="124"/>
        <v>245</v>
      </c>
      <c r="AW253" s="21">
        <v>60</v>
      </c>
      <c r="AX253" s="21">
        <f t="shared" si="127"/>
        <v>60</v>
      </c>
      <c r="AY253" s="21">
        <v>0</v>
      </c>
      <c r="AZ253" s="21">
        <v>90</v>
      </c>
      <c r="BA253" s="21">
        <f t="shared" si="125"/>
        <v>210</v>
      </c>
      <c r="BB253" s="15" t="s">
        <v>4502</v>
      </c>
      <c r="BC253" s="164" t="s">
        <v>6250</v>
      </c>
      <c r="BD253" s="164" t="s">
        <v>6250</v>
      </c>
      <c r="BE253" s="164">
        <v>2</v>
      </c>
      <c r="BF253" s="164">
        <v>4</v>
      </c>
      <c r="BG253" s="304">
        <v>120</v>
      </c>
      <c r="BH253" s="164">
        <v>1500</v>
      </c>
      <c r="BI253" s="204" t="s">
        <v>5830</v>
      </c>
      <c r="BJ253" s="204" t="s">
        <v>5830</v>
      </c>
      <c r="BK253" s="204" t="s">
        <v>5830</v>
      </c>
      <c r="BL253" s="204" t="s">
        <v>5830</v>
      </c>
      <c r="BM253" s="204" t="s">
        <v>5830</v>
      </c>
      <c r="BN253" s="204" t="s">
        <v>5830</v>
      </c>
      <c r="BO253" s="304" t="s">
        <v>5894</v>
      </c>
      <c r="BP253" s="164">
        <v>14</v>
      </c>
      <c r="BQ253" s="164">
        <v>2</v>
      </c>
      <c r="BR253" s="164">
        <v>19</v>
      </c>
      <c r="BS253" s="164">
        <v>100</v>
      </c>
      <c r="BT253" s="164">
        <v>90</v>
      </c>
      <c r="BU253" s="18">
        <v>240</v>
      </c>
      <c r="BV253" s="164" t="s">
        <v>4605</v>
      </c>
      <c r="BW253" s="164" t="s">
        <v>4652</v>
      </c>
      <c r="BX253" s="21">
        <v>0</v>
      </c>
      <c r="BY253" s="21">
        <f>10*PI()*16^2/4</f>
        <v>2010.6192982974676</v>
      </c>
      <c r="BZ253" s="164">
        <v>30</v>
      </c>
      <c r="CA253" s="135">
        <f>10*PI()*16^2/4/BG253/BH253</f>
        <v>1.1170107212763708E-2</v>
      </c>
      <c r="CB253" s="108" t="s">
        <v>4478</v>
      </c>
      <c r="CC253" s="21">
        <v>235</v>
      </c>
      <c r="CD253" s="21">
        <v>287</v>
      </c>
      <c r="CE253" s="21">
        <v>360</v>
      </c>
      <c r="CF253" s="21">
        <v>443.5</v>
      </c>
      <c r="CG253" s="67">
        <v>200000</v>
      </c>
      <c r="CH253" s="108" t="s">
        <v>4478</v>
      </c>
      <c r="CI253" s="21">
        <v>235</v>
      </c>
      <c r="CJ253" s="21">
        <v>266.5</v>
      </c>
      <c r="CK253" s="21">
        <v>360</v>
      </c>
      <c r="CL253" s="21">
        <v>451.5</v>
      </c>
      <c r="CM253" s="67">
        <v>200000</v>
      </c>
      <c r="CN253" s="32" t="s">
        <v>4478</v>
      </c>
      <c r="CO253" s="47">
        <v>235</v>
      </c>
      <c r="CP253" s="164">
        <v>231</v>
      </c>
      <c r="CQ253" s="47">
        <v>360</v>
      </c>
      <c r="CR253" s="164">
        <v>392</v>
      </c>
      <c r="CS253" s="67">
        <v>200000</v>
      </c>
      <c r="CT253" s="304" t="s">
        <v>5835</v>
      </c>
      <c r="CU253" s="21">
        <v>36.5</v>
      </c>
      <c r="CV253" s="33">
        <v>2.9</v>
      </c>
      <c r="CW253" s="68">
        <v>24500</v>
      </c>
      <c r="CX253" s="164">
        <v>579</v>
      </c>
      <c r="CY253" s="32">
        <v>650</v>
      </c>
      <c r="CZ253" s="67">
        <v>200000</v>
      </c>
      <c r="DA253" s="284" t="s">
        <v>5830</v>
      </c>
      <c r="DB253" s="164">
        <v>8.8000000000000007</v>
      </c>
      <c r="DC253" s="164">
        <v>640</v>
      </c>
      <c r="DD253" s="32">
        <v>730</v>
      </c>
      <c r="DE253" s="164">
        <v>800</v>
      </c>
      <c r="DF253" s="32">
        <v>940</v>
      </c>
      <c r="DG253" s="67">
        <v>205000</v>
      </c>
      <c r="DH253" s="132" t="s">
        <v>4833</v>
      </c>
      <c r="DI253" s="304" t="s">
        <v>4464</v>
      </c>
      <c r="DJ253" s="295" t="s">
        <v>6054</v>
      </c>
    </row>
    <row r="254" spans="1:114">
      <c r="A254" s="18">
        <v>249</v>
      </c>
      <c r="B254" s="314"/>
      <c r="C254" s="314"/>
      <c r="D254" s="323"/>
      <c r="E254" s="325"/>
      <c r="F254" s="314"/>
      <c r="G254" s="310"/>
      <c r="H254" s="314"/>
      <c r="I254" s="453" t="s">
        <v>4654</v>
      </c>
      <c r="J254" s="304" t="s">
        <v>4567</v>
      </c>
      <c r="K254" s="164" t="s">
        <v>6100</v>
      </c>
      <c r="L254" s="304" t="s">
        <v>4540</v>
      </c>
      <c r="M254" s="164" t="s">
        <v>4733</v>
      </c>
      <c r="N254" s="18" t="s">
        <v>4539</v>
      </c>
      <c r="O254" s="164" t="s">
        <v>4444</v>
      </c>
      <c r="P254" s="164" t="s">
        <v>4444</v>
      </c>
      <c r="Q254" s="164" t="s">
        <v>4444</v>
      </c>
      <c r="R254" s="164" t="s">
        <v>5830</v>
      </c>
      <c r="S254" s="164" t="s">
        <v>4444</v>
      </c>
      <c r="T254" s="164" t="s">
        <v>5830</v>
      </c>
      <c r="U254" s="164" t="s">
        <v>4591</v>
      </c>
      <c r="V254" s="18">
        <v>10</v>
      </c>
      <c r="W254" s="231">
        <v>0</v>
      </c>
      <c r="X254" s="18">
        <v>0</v>
      </c>
      <c r="Y254" s="304" t="s">
        <v>4352</v>
      </c>
      <c r="Z254" s="21">
        <f>INDEX('[2]Cross-Section Database'!$C$2:$V$2928,MATCH(Y254,'[2]Cross-Section Database'!$B$2:$B$2928,0),3)</f>
        <v>307.89999999999998</v>
      </c>
      <c r="AA254" s="21">
        <f>INDEX('[2]Cross-Section Database'!$C$2:$V$2928,MATCH(Y254,'[2]Cross-Section Database'!$B$2:$B$2928,0),4)</f>
        <v>305.3</v>
      </c>
      <c r="AB254" s="21">
        <f>INDEX('[2]Cross-Section Database'!$C$2:$V$2928,MATCH(Y254,'[2]Cross-Section Database'!$B$2:$B$2928,0),6)</f>
        <v>15.4</v>
      </c>
      <c r="AC254" s="21">
        <f>INDEX('[2]Cross-Section Database'!$C$2:$V$2928,MATCH(Y254,'[2]Cross-Section Database'!$B$2:$B$2928,0),5)</f>
        <v>9.9</v>
      </c>
      <c r="AD254" s="21">
        <v>3470</v>
      </c>
      <c r="AE254" s="304" t="s">
        <v>4219</v>
      </c>
      <c r="AF254" s="21">
        <f>INDEX('[2]Cross-Section Database'!$C$2:$V$2928,MATCH(AE254,'[2]Cross-Section Database'!$B$2:$B$2928,0),3)</f>
        <v>310.39999999999998</v>
      </c>
      <c r="AG254" s="21">
        <f>INDEX('[2]Cross-Section Database'!$C$2:$V$2928,MATCH(AE254,'[2]Cross-Section Database'!$B$2:$B$2928,0),4)</f>
        <v>166.9</v>
      </c>
      <c r="AH254" s="21">
        <f>INDEX('[2]Cross-Section Database'!$C$2:$V$2928,MATCH(AE254,'[2]Cross-Section Database'!$B$2:$B$2928,0),6)</f>
        <v>13.7</v>
      </c>
      <c r="AI254" s="21">
        <f>INDEX('[2]Cross-Section Database'!$C$2:$V$2928,MATCH(AE254,'[2]Cross-Section Database'!$B$2:$B$2928,0),5)</f>
        <v>7.9</v>
      </c>
      <c r="AJ254" s="21">
        <v>1500</v>
      </c>
      <c r="AK254" s="21">
        <f>INDEX('[2]Cross-Section Database'!$C$2:$V$3928,MATCH(AE254,'[2]Cross-Section Database'!$B$2:$B$3928,0),11)</f>
        <v>117000000</v>
      </c>
      <c r="AL254" s="24">
        <f>INDEX('[2]Cross-Section Database'!$C$2:$V$3928,MATCH(AE254,'[2]Cross-Section Database'!$B$2:$B$3928,0),12)</f>
        <v>846100</v>
      </c>
      <c r="AM254" s="21">
        <v>12</v>
      </c>
      <c r="AN254" s="21">
        <v>175</v>
      </c>
      <c r="AO254" s="21">
        <v>350</v>
      </c>
      <c r="AP254" s="21">
        <v>20</v>
      </c>
      <c r="AQ254" s="21">
        <f t="shared" si="122"/>
        <v>19.800000000000011</v>
      </c>
      <c r="AR254" s="304" t="s">
        <v>5845</v>
      </c>
      <c r="AS254" s="164" t="s">
        <v>4595</v>
      </c>
      <c r="AT254" s="164">
        <f t="shared" si="134"/>
        <v>40</v>
      </c>
      <c r="AU254" s="164">
        <v>20</v>
      </c>
      <c r="AV254" s="164">
        <f>IF(AU254=24,353,IF(AU254=22,303,IF(AU254=20,245,IF(AU254=16,157,0))))</f>
        <v>245</v>
      </c>
      <c r="AW254" s="21">
        <v>69.55</v>
      </c>
      <c r="AX254" s="21">
        <f>AW254</f>
        <v>69.55</v>
      </c>
      <c r="AY254" s="21">
        <v>0</v>
      </c>
      <c r="AZ254" s="21">
        <v>90</v>
      </c>
      <c r="BA254" s="21">
        <f t="shared" si="125"/>
        <v>210.89999999999998</v>
      </c>
      <c r="BB254" s="15" t="s">
        <v>4502</v>
      </c>
      <c r="BC254" s="164" t="s">
        <v>6250</v>
      </c>
      <c r="BD254" s="164" t="s">
        <v>6250</v>
      </c>
      <c r="BE254" s="164">
        <v>2</v>
      </c>
      <c r="BF254" s="164">
        <v>4</v>
      </c>
      <c r="BG254" s="203" t="s">
        <v>5830</v>
      </c>
      <c r="BH254" s="204" t="s">
        <v>5830</v>
      </c>
      <c r="BI254" s="204" t="s">
        <v>5830</v>
      </c>
      <c r="BJ254" s="204" t="s">
        <v>5830</v>
      </c>
      <c r="BK254" s="204" t="s">
        <v>5830</v>
      </c>
      <c r="BL254" s="204" t="s">
        <v>5830</v>
      </c>
      <c r="BM254" s="204" t="s">
        <v>5830</v>
      </c>
      <c r="BN254" s="204" t="s">
        <v>5830</v>
      </c>
      <c r="BO254" s="203" t="s">
        <v>5830</v>
      </c>
      <c r="BP254" s="204" t="s">
        <v>5830</v>
      </c>
      <c r="BQ254" s="204" t="s">
        <v>5830</v>
      </c>
      <c r="BR254" s="204" t="s">
        <v>5830</v>
      </c>
      <c r="BS254" s="204" t="s">
        <v>5830</v>
      </c>
      <c r="BT254" s="204" t="s">
        <v>5830</v>
      </c>
      <c r="BU254" s="219" t="s">
        <v>5830</v>
      </c>
      <c r="BV254" s="204" t="s">
        <v>5830</v>
      </c>
      <c r="BW254" s="204" t="s">
        <v>5830</v>
      </c>
      <c r="BX254" s="204" t="s">
        <v>5830</v>
      </c>
      <c r="BY254" s="204" t="s">
        <v>5830</v>
      </c>
      <c r="BZ254" s="204" t="s">
        <v>5830</v>
      </c>
      <c r="CA254" s="219" t="s">
        <v>5830</v>
      </c>
      <c r="CB254" s="108" t="s">
        <v>4479</v>
      </c>
      <c r="CC254" s="21">
        <v>275</v>
      </c>
      <c r="CD254" s="21">
        <v>395</v>
      </c>
      <c r="CE254" s="21">
        <v>410</v>
      </c>
      <c r="CF254" s="21">
        <v>531.79999999999995</v>
      </c>
      <c r="CG254" s="67">
        <v>200000</v>
      </c>
      <c r="CH254" s="108" t="s">
        <v>4478</v>
      </c>
      <c r="CI254" s="21">
        <v>235</v>
      </c>
      <c r="CJ254" s="21">
        <f>(308.2+284.4)/2</f>
        <v>296.29999999999995</v>
      </c>
      <c r="CK254" s="21">
        <v>360</v>
      </c>
      <c r="CL254" s="21">
        <f>(469.1+458.7)/2</f>
        <v>463.9</v>
      </c>
      <c r="CM254" s="67">
        <v>200000</v>
      </c>
      <c r="CN254" s="32" t="s">
        <v>4478</v>
      </c>
      <c r="CO254" s="60">
        <v>235</v>
      </c>
      <c r="CP254" s="21">
        <v>265.3</v>
      </c>
      <c r="CQ254" s="47">
        <v>360</v>
      </c>
      <c r="CR254" s="164">
        <v>438.1</v>
      </c>
      <c r="CS254" s="67">
        <v>200000</v>
      </c>
      <c r="CT254" s="208" t="s">
        <v>5830</v>
      </c>
      <c r="CU254" s="209" t="s">
        <v>5830</v>
      </c>
      <c r="CV254" s="209" t="s">
        <v>5830</v>
      </c>
      <c r="CW254" s="210" t="s">
        <v>5830</v>
      </c>
      <c r="CX254" s="209" t="s">
        <v>5830</v>
      </c>
      <c r="CY254" s="209" t="s">
        <v>5830</v>
      </c>
      <c r="CZ254" s="210" t="s">
        <v>5830</v>
      </c>
      <c r="DA254" s="284" t="s">
        <v>5830</v>
      </c>
      <c r="DB254" s="164">
        <v>10.9</v>
      </c>
      <c r="DC254" s="301">
        <v>900</v>
      </c>
      <c r="DD254" s="32">
        <v>990</v>
      </c>
      <c r="DE254" s="301">
        <v>1000</v>
      </c>
      <c r="DF254" s="32">
        <v>1100</v>
      </c>
      <c r="DG254" s="67">
        <v>205000</v>
      </c>
      <c r="DH254" s="132" t="s">
        <v>5884</v>
      </c>
      <c r="DI254" s="304" t="s">
        <v>4464</v>
      </c>
      <c r="DJ254" s="295" t="s">
        <v>4598</v>
      </c>
    </row>
    <row r="255" spans="1:114">
      <c r="A255" s="18">
        <v>250</v>
      </c>
      <c r="B255" s="314"/>
      <c r="C255" s="314"/>
      <c r="D255" s="323"/>
      <c r="E255" s="325"/>
      <c r="F255" s="314"/>
      <c r="G255" s="310"/>
      <c r="H255" s="314"/>
      <c r="I255" s="453" t="s">
        <v>4628</v>
      </c>
      <c r="J255" s="304" t="s">
        <v>4383</v>
      </c>
      <c r="K255" s="164" t="s">
        <v>5830</v>
      </c>
      <c r="L255" s="304" t="s">
        <v>4540</v>
      </c>
      <c r="M255" s="164" t="s">
        <v>4733</v>
      </c>
      <c r="N255" s="18" t="s">
        <v>4539</v>
      </c>
      <c r="O255" s="164" t="s">
        <v>4502</v>
      </c>
      <c r="P255" s="164" t="s">
        <v>4444</v>
      </c>
      <c r="Q255" s="164" t="s">
        <v>4444</v>
      </c>
      <c r="R255" s="164" t="s">
        <v>5830</v>
      </c>
      <c r="S255" s="164" t="s">
        <v>4444</v>
      </c>
      <c r="T255" s="164" t="s">
        <v>5830</v>
      </c>
      <c r="U255" s="164" t="s">
        <v>4591</v>
      </c>
      <c r="V255" s="18">
        <v>10</v>
      </c>
      <c r="W255" s="231">
        <v>0</v>
      </c>
      <c r="X255" s="18">
        <v>0</v>
      </c>
      <c r="Y255" s="304" t="s">
        <v>4352</v>
      </c>
      <c r="Z255" s="21">
        <f>INDEX('[2]Cross-Section Database'!$C$2:$V$2928,MATCH(Y255,'[2]Cross-Section Database'!$B$2:$B$2928,0),3)</f>
        <v>307.89999999999998</v>
      </c>
      <c r="AA255" s="21">
        <f>INDEX('[2]Cross-Section Database'!$C$2:$V$2928,MATCH(Y255,'[2]Cross-Section Database'!$B$2:$B$2928,0),4)</f>
        <v>305.3</v>
      </c>
      <c r="AB255" s="21">
        <f>INDEX('[2]Cross-Section Database'!$C$2:$V$2928,MATCH(Y255,'[2]Cross-Section Database'!$B$2:$B$2928,0),6)</f>
        <v>15.4</v>
      </c>
      <c r="AC255" s="21">
        <f>INDEX('[2]Cross-Section Database'!$C$2:$V$2928,MATCH(Y255,'[2]Cross-Section Database'!$B$2:$B$2928,0),5)</f>
        <v>9.9</v>
      </c>
      <c r="AD255" s="21">
        <v>3470</v>
      </c>
      <c r="AE255" s="304" t="s">
        <v>4219</v>
      </c>
      <c r="AF255" s="21">
        <f>INDEX('[2]Cross-Section Database'!$C$2:$V$2928,MATCH(AE255,'[2]Cross-Section Database'!$B$2:$B$2928,0),3)</f>
        <v>310.39999999999998</v>
      </c>
      <c r="AG255" s="21">
        <f>INDEX('[2]Cross-Section Database'!$C$2:$V$2928,MATCH(AE255,'[2]Cross-Section Database'!$B$2:$B$2928,0),4)</f>
        <v>166.9</v>
      </c>
      <c r="AH255" s="21">
        <f>INDEX('[2]Cross-Section Database'!$C$2:$V$2928,MATCH(AE255,'[2]Cross-Section Database'!$B$2:$B$2928,0),6)</f>
        <v>13.7</v>
      </c>
      <c r="AI255" s="21">
        <f>INDEX('[2]Cross-Section Database'!$C$2:$V$2928,MATCH(AE255,'[2]Cross-Section Database'!$B$2:$B$2928,0),5)</f>
        <v>7.9</v>
      </c>
      <c r="AJ255" s="21">
        <v>1500</v>
      </c>
      <c r="AK255" s="21">
        <f>INDEX('[2]Cross-Section Database'!$C$2:$V$3928,MATCH(AE255,'[2]Cross-Section Database'!$B$2:$B$3928,0),11)</f>
        <v>117000000</v>
      </c>
      <c r="AL255" s="24">
        <f>INDEX('[2]Cross-Section Database'!$C$2:$V$3928,MATCH(AE255,'[2]Cross-Section Database'!$B$2:$B$3928,0),12)</f>
        <v>846100</v>
      </c>
      <c r="AM255" s="21">
        <v>12</v>
      </c>
      <c r="AN255" s="21">
        <v>175</v>
      </c>
      <c r="AO255" s="21">
        <v>350</v>
      </c>
      <c r="AP255" s="21">
        <v>20</v>
      </c>
      <c r="AQ255" s="21">
        <f t="shared" si="122"/>
        <v>19.800000000000011</v>
      </c>
      <c r="AR255" s="304" t="s">
        <v>5845</v>
      </c>
      <c r="AS255" s="164" t="s">
        <v>4595</v>
      </c>
      <c r="AT255" s="164">
        <f t="shared" si="134"/>
        <v>40</v>
      </c>
      <c r="AU255" s="164">
        <v>20</v>
      </c>
      <c r="AV255" s="164">
        <f>IF(AU255=24,353,IF(AU255=22,303,IF(AU255=20,245,IF(AU255=16,157,0))))</f>
        <v>245</v>
      </c>
      <c r="AW255" s="21">
        <v>69.55</v>
      </c>
      <c r="AX255" s="21">
        <f>AW255</f>
        <v>69.55</v>
      </c>
      <c r="AY255" s="21">
        <v>0</v>
      </c>
      <c r="AZ255" s="21">
        <v>90</v>
      </c>
      <c r="BA255" s="21">
        <f t="shared" si="125"/>
        <v>210.89999999999998</v>
      </c>
      <c r="BB255" s="15" t="s">
        <v>4502</v>
      </c>
      <c r="BC255" s="164" t="s">
        <v>6250</v>
      </c>
      <c r="BD255" s="164" t="s">
        <v>6250</v>
      </c>
      <c r="BE255" s="164">
        <v>2</v>
      </c>
      <c r="BF255" s="164">
        <v>4</v>
      </c>
      <c r="BG255" s="304">
        <v>120</v>
      </c>
      <c r="BH255" s="164">
        <v>1500</v>
      </c>
      <c r="BI255" s="204" t="s">
        <v>5830</v>
      </c>
      <c r="BJ255" s="204" t="s">
        <v>5830</v>
      </c>
      <c r="BK255" s="204" t="s">
        <v>5830</v>
      </c>
      <c r="BL255" s="204" t="s">
        <v>5830</v>
      </c>
      <c r="BM255" s="204" t="s">
        <v>5830</v>
      </c>
      <c r="BN255" s="204" t="s">
        <v>5830</v>
      </c>
      <c r="BO255" s="304" t="s">
        <v>5894</v>
      </c>
      <c r="BP255" s="164">
        <v>24</v>
      </c>
      <c r="BQ255" s="164">
        <v>2</v>
      </c>
      <c r="BR255" s="164">
        <v>19</v>
      </c>
      <c r="BS255" s="164">
        <v>100</v>
      </c>
      <c r="BT255" s="164">
        <v>90</v>
      </c>
      <c r="BU255" s="18">
        <v>130</v>
      </c>
      <c r="BV255" s="164" t="s">
        <v>4605</v>
      </c>
      <c r="BW255" s="164" t="s">
        <v>4652</v>
      </c>
      <c r="BX255" s="21">
        <v>0</v>
      </c>
      <c r="BY255" s="21">
        <f>10*PI()*16^2/4</f>
        <v>2010.6192982974676</v>
      </c>
      <c r="BZ255" s="164">
        <v>30</v>
      </c>
      <c r="CA255" s="135">
        <v>1.12E-2</v>
      </c>
      <c r="CB255" s="108" t="s">
        <v>4479</v>
      </c>
      <c r="CC255" s="21">
        <v>275</v>
      </c>
      <c r="CD255" s="21">
        <v>395</v>
      </c>
      <c r="CE255" s="21">
        <v>410</v>
      </c>
      <c r="CF255" s="21">
        <v>531.79999999999995</v>
      </c>
      <c r="CG255" s="67">
        <v>200000</v>
      </c>
      <c r="CH255" s="108" t="s">
        <v>4478</v>
      </c>
      <c r="CI255" s="21">
        <v>235</v>
      </c>
      <c r="CJ255" s="21">
        <f>(308.2+284.4)/2</f>
        <v>296.29999999999995</v>
      </c>
      <c r="CK255" s="21">
        <v>360</v>
      </c>
      <c r="CL255" s="21">
        <f>(469.1+458.7)/2</f>
        <v>463.9</v>
      </c>
      <c r="CM255" s="67">
        <v>200000</v>
      </c>
      <c r="CN255" s="32" t="s">
        <v>4478</v>
      </c>
      <c r="CO255" s="60">
        <v>235</v>
      </c>
      <c r="CP255" s="21">
        <v>265.3</v>
      </c>
      <c r="CQ255" s="47">
        <v>360</v>
      </c>
      <c r="CR255" s="164">
        <v>438.1</v>
      </c>
      <c r="CS255" s="67">
        <v>200000</v>
      </c>
      <c r="CT255" s="304" t="s">
        <v>5835</v>
      </c>
      <c r="CU255" s="21">
        <v>30.9</v>
      </c>
      <c r="CV255" s="33">
        <v>2.9</v>
      </c>
      <c r="CW255" s="68">
        <v>21500</v>
      </c>
      <c r="CX255" s="21">
        <v>495</v>
      </c>
      <c r="CY255" s="32">
        <v>650</v>
      </c>
      <c r="CZ255" s="67">
        <v>200000</v>
      </c>
      <c r="DA255" s="284" t="s">
        <v>5830</v>
      </c>
      <c r="DB255" s="164">
        <v>10.9</v>
      </c>
      <c r="DC255" s="301">
        <v>900</v>
      </c>
      <c r="DD255" s="32">
        <v>990</v>
      </c>
      <c r="DE255" s="301">
        <v>1000</v>
      </c>
      <c r="DF255" s="32">
        <v>1100</v>
      </c>
      <c r="DG255" s="67">
        <v>205000</v>
      </c>
      <c r="DH255" s="132" t="s">
        <v>5885</v>
      </c>
      <c r="DI255" s="304" t="s">
        <v>4464</v>
      </c>
      <c r="DJ255" s="295" t="s">
        <v>4598</v>
      </c>
    </row>
    <row r="256" spans="1:114">
      <c r="A256" s="18">
        <v>251</v>
      </c>
      <c r="B256" s="314"/>
      <c r="C256" s="314"/>
      <c r="D256" s="323"/>
      <c r="E256" s="325"/>
      <c r="F256" s="314"/>
      <c r="G256" s="310"/>
      <c r="H256" s="314"/>
      <c r="I256" s="453" t="s">
        <v>4629</v>
      </c>
      <c r="J256" s="304" t="s">
        <v>4567</v>
      </c>
      <c r="K256" s="164" t="s">
        <v>6100</v>
      </c>
      <c r="L256" s="304" t="s">
        <v>4540</v>
      </c>
      <c r="M256" s="164" t="s">
        <v>4733</v>
      </c>
      <c r="N256" s="18" t="s">
        <v>4539</v>
      </c>
      <c r="O256" s="164" t="s">
        <v>4502</v>
      </c>
      <c r="P256" s="164" t="s">
        <v>4444</v>
      </c>
      <c r="Q256" s="164" t="s">
        <v>4444</v>
      </c>
      <c r="R256" s="164" t="s">
        <v>5830</v>
      </c>
      <c r="S256" s="164" t="s">
        <v>4444</v>
      </c>
      <c r="T256" s="164" t="s">
        <v>5830</v>
      </c>
      <c r="U256" s="164" t="s">
        <v>4591</v>
      </c>
      <c r="V256" s="18">
        <v>10</v>
      </c>
      <c r="W256" s="231">
        <v>0</v>
      </c>
      <c r="X256" s="18">
        <v>0</v>
      </c>
      <c r="Y256" s="304" t="s">
        <v>4352</v>
      </c>
      <c r="Z256" s="21">
        <f>INDEX('[2]Cross-Section Database'!$C$2:$V$2928,MATCH(Y256,'[2]Cross-Section Database'!$B$2:$B$2928,0),3)</f>
        <v>307.89999999999998</v>
      </c>
      <c r="AA256" s="21">
        <f>INDEX('[2]Cross-Section Database'!$C$2:$V$2928,MATCH(Y256,'[2]Cross-Section Database'!$B$2:$B$2928,0),4)</f>
        <v>305.3</v>
      </c>
      <c r="AB256" s="21">
        <f>INDEX('[2]Cross-Section Database'!$C$2:$V$2928,MATCH(Y256,'[2]Cross-Section Database'!$B$2:$B$2928,0),6)</f>
        <v>15.4</v>
      </c>
      <c r="AC256" s="21">
        <f>INDEX('[2]Cross-Section Database'!$C$2:$V$2928,MATCH(Y256,'[2]Cross-Section Database'!$B$2:$B$2928,0),5)</f>
        <v>9.9</v>
      </c>
      <c r="AD256" s="21">
        <v>3470</v>
      </c>
      <c r="AE256" s="304" t="s">
        <v>4219</v>
      </c>
      <c r="AF256" s="21">
        <f>INDEX('[2]Cross-Section Database'!$C$2:$V$2928,MATCH(AE256,'[2]Cross-Section Database'!$B$2:$B$2928,0),3)</f>
        <v>310.39999999999998</v>
      </c>
      <c r="AG256" s="21">
        <f>INDEX('[2]Cross-Section Database'!$C$2:$V$2928,MATCH(AE256,'[2]Cross-Section Database'!$B$2:$B$2928,0),4)</f>
        <v>166.9</v>
      </c>
      <c r="AH256" s="21">
        <f>INDEX('[2]Cross-Section Database'!$C$2:$V$2928,MATCH(AE256,'[2]Cross-Section Database'!$B$2:$B$2928,0),6)</f>
        <v>13.7</v>
      </c>
      <c r="AI256" s="21">
        <f>INDEX('[2]Cross-Section Database'!$C$2:$V$2928,MATCH(AE256,'[2]Cross-Section Database'!$B$2:$B$2928,0),5)</f>
        <v>7.9</v>
      </c>
      <c r="AJ256" s="21">
        <v>1500</v>
      </c>
      <c r="AK256" s="21">
        <f>INDEX('[2]Cross-Section Database'!$C$2:$V$3928,MATCH(AE256,'[2]Cross-Section Database'!$B$2:$B$3928,0),11)</f>
        <v>117000000</v>
      </c>
      <c r="AL256" s="24">
        <f>INDEX('[2]Cross-Section Database'!$C$2:$V$3928,MATCH(AE256,'[2]Cross-Section Database'!$B$2:$B$3928,0),12)</f>
        <v>846100</v>
      </c>
      <c r="AM256" s="21">
        <v>12</v>
      </c>
      <c r="AN256" s="21">
        <v>175</v>
      </c>
      <c r="AO256" s="21">
        <v>350</v>
      </c>
      <c r="AP256" s="21">
        <v>20</v>
      </c>
      <c r="AQ256" s="21">
        <f t="shared" si="122"/>
        <v>19.800000000000011</v>
      </c>
      <c r="AR256" s="304" t="s">
        <v>5845</v>
      </c>
      <c r="AS256" s="164" t="s">
        <v>4595</v>
      </c>
      <c r="AT256" s="164">
        <f t="shared" si="134"/>
        <v>40</v>
      </c>
      <c r="AU256" s="164">
        <v>20</v>
      </c>
      <c r="AV256" s="164">
        <f t="shared" ref="AV256:AV288" si="135">IF(AU256=24,353,IF(AU256=22,303,IF(AU256=20,245,IF(AU256=16,157,0))))</f>
        <v>245</v>
      </c>
      <c r="AW256" s="21">
        <v>69.55</v>
      </c>
      <c r="AX256" s="21">
        <f>AW256</f>
        <v>69.55</v>
      </c>
      <c r="AY256" s="21">
        <v>0</v>
      </c>
      <c r="AZ256" s="21">
        <v>90</v>
      </c>
      <c r="BA256" s="21">
        <f t="shared" si="125"/>
        <v>210.89999999999998</v>
      </c>
      <c r="BB256" s="15" t="s">
        <v>4502</v>
      </c>
      <c r="BC256" s="164" t="s">
        <v>6250</v>
      </c>
      <c r="BD256" s="164" t="s">
        <v>6250</v>
      </c>
      <c r="BE256" s="164">
        <v>2</v>
      </c>
      <c r="BF256" s="164">
        <v>4</v>
      </c>
      <c r="BG256" s="304">
        <v>120</v>
      </c>
      <c r="BH256" s="164">
        <v>1500</v>
      </c>
      <c r="BI256" s="204" t="s">
        <v>5830</v>
      </c>
      <c r="BJ256" s="204" t="s">
        <v>5830</v>
      </c>
      <c r="BK256" s="204" t="s">
        <v>5830</v>
      </c>
      <c r="BL256" s="204" t="s">
        <v>5830</v>
      </c>
      <c r="BM256" s="204" t="s">
        <v>5830</v>
      </c>
      <c r="BN256" s="204" t="s">
        <v>5830</v>
      </c>
      <c r="BO256" s="304" t="s">
        <v>5894</v>
      </c>
      <c r="BP256" s="164">
        <v>24</v>
      </c>
      <c r="BQ256" s="164">
        <v>2</v>
      </c>
      <c r="BR256" s="164">
        <v>19</v>
      </c>
      <c r="BS256" s="164">
        <v>100</v>
      </c>
      <c r="BT256" s="164">
        <v>90</v>
      </c>
      <c r="BU256" s="18">
        <v>130</v>
      </c>
      <c r="BV256" s="164" t="s">
        <v>4605</v>
      </c>
      <c r="BW256" s="164" t="s">
        <v>4652</v>
      </c>
      <c r="BX256" s="21">
        <v>0</v>
      </c>
      <c r="BY256" s="21">
        <f>10*PI()*16^2/4</f>
        <v>2010.6192982974676</v>
      </c>
      <c r="BZ256" s="164">
        <v>30</v>
      </c>
      <c r="CA256" s="135">
        <v>1.12E-2</v>
      </c>
      <c r="CB256" s="108" t="s">
        <v>4479</v>
      </c>
      <c r="CC256" s="21">
        <v>275</v>
      </c>
      <c r="CD256" s="21">
        <v>395</v>
      </c>
      <c r="CE256" s="21">
        <v>410</v>
      </c>
      <c r="CF256" s="21">
        <v>531.79999999999995</v>
      </c>
      <c r="CG256" s="67">
        <v>200000</v>
      </c>
      <c r="CH256" s="108" t="s">
        <v>4478</v>
      </c>
      <c r="CI256" s="21">
        <v>235</v>
      </c>
      <c r="CJ256" s="21">
        <f>(308.2+284.4)/2</f>
        <v>296.29999999999995</v>
      </c>
      <c r="CK256" s="21">
        <v>360</v>
      </c>
      <c r="CL256" s="21">
        <f>(469.1+458.7)/2</f>
        <v>463.9</v>
      </c>
      <c r="CM256" s="67">
        <v>200000</v>
      </c>
      <c r="CN256" s="32" t="s">
        <v>4478</v>
      </c>
      <c r="CO256" s="60">
        <v>235</v>
      </c>
      <c r="CP256" s="21">
        <v>265.3</v>
      </c>
      <c r="CQ256" s="47">
        <v>360</v>
      </c>
      <c r="CR256" s="164">
        <v>438.1</v>
      </c>
      <c r="CS256" s="67">
        <v>200000</v>
      </c>
      <c r="CT256" s="304" t="s">
        <v>5835</v>
      </c>
      <c r="CU256" s="21">
        <v>34.200000000000003</v>
      </c>
      <c r="CV256" s="33">
        <v>2.9</v>
      </c>
      <c r="CW256" s="68">
        <v>21500</v>
      </c>
      <c r="CX256" s="21">
        <v>495</v>
      </c>
      <c r="CY256" s="32">
        <v>650</v>
      </c>
      <c r="CZ256" s="67">
        <v>200000</v>
      </c>
      <c r="DA256" s="284" t="s">
        <v>5830</v>
      </c>
      <c r="DB256" s="164">
        <v>10.9</v>
      </c>
      <c r="DC256" s="301">
        <v>900</v>
      </c>
      <c r="DD256" s="32">
        <v>990</v>
      </c>
      <c r="DE256" s="301">
        <v>1000</v>
      </c>
      <c r="DF256" s="32">
        <v>1100</v>
      </c>
      <c r="DG256" s="67">
        <v>205000</v>
      </c>
      <c r="DH256" s="132" t="s">
        <v>5885</v>
      </c>
      <c r="DI256" s="304" t="s">
        <v>4464</v>
      </c>
      <c r="DJ256" s="295" t="s">
        <v>4598</v>
      </c>
    </row>
    <row r="257" spans="1:114">
      <c r="A257" s="18">
        <v>252</v>
      </c>
      <c r="B257" s="314"/>
      <c r="C257" s="314"/>
      <c r="D257" s="323"/>
      <c r="E257" s="325"/>
      <c r="F257" s="314"/>
      <c r="G257" s="310"/>
      <c r="H257" s="314"/>
      <c r="I257" s="453" t="s">
        <v>4630</v>
      </c>
      <c r="J257" s="304" t="s">
        <v>4567</v>
      </c>
      <c r="K257" s="164" t="s">
        <v>6100</v>
      </c>
      <c r="L257" s="304" t="s">
        <v>4540</v>
      </c>
      <c r="M257" s="164" t="s">
        <v>4733</v>
      </c>
      <c r="N257" s="18" t="s">
        <v>4539</v>
      </c>
      <c r="O257" s="164" t="s">
        <v>4502</v>
      </c>
      <c r="P257" s="164" t="s">
        <v>4444</v>
      </c>
      <c r="Q257" s="164" t="s">
        <v>4444</v>
      </c>
      <c r="R257" s="164" t="s">
        <v>5830</v>
      </c>
      <c r="S257" s="164" t="s">
        <v>4444</v>
      </c>
      <c r="T257" s="164" t="s">
        <v>5830</v>
      </c>
      <c r="U257" s="164" t="s">
        <v>4591</v>
      </c>
      <c r="V257" s="18">
        <v>10</v>
      </c>
      <c r="W257" s="231">
        <v>0</v>
      </c>
      <c r="X257" s="18">
        <v>0</v>
      </c>
      <c r="Y257" s="304" t="s">
        <v>4352</v>
      </c>
      <c r="Z257" s="21">
        <f>INDEX('[2]Cross-Section Database'!$C$2:$V$2928,MATCH(Y257,'[2]Cross-Section Database'!$B$2:$B$2928,0),3)</f>
        <v>307.89999999999998</v>
      </c>
      <c r="AA257" s="21">
        <f>INDEX('[2]Cross-Section Database'!$C$2:$V$2928,MATCH(Y257,'[2]Cross-Section Database'!$B$2:$B$2928,0),4)</f>
        <v>305.3</v>
      </c>
      <c r="AB257" s="21">
        <f>INDEX('[2]Cross-Section Database'!$C$2:$V$2928,MATCH(Y257,'[2]Cross-Section Database'!$B$2:$B$2928,0),6)</f>
        <v>15.4</v>
      </c>
      <c r="AC257" s="21">
        <f>INDEX('[2]Cross-Section Database'!$C$2:$V$2928,MATCH(Y257,'[2]Cross-Section Database'!$B$2:$B$2928,0),5)</f>
        <v>9.9</v>
      </c>
      <c r="AD257" s="21">
        <v>3470</v>
      </c>
      <c r="AE257" s="304" t="s">
        <v>4219</v>
      </c>
      <c r="AF257" s="21">
        <f>INDEX('[2]Cross-Section Database'!$C$2:$V$2928,MATCH(AE257,'[2]Cross-Section Database'!$B$2:$B$2928,0),3)</f>
        <v>310.39999999999998</v>
      </c>
      <c r="AG257" s="21">
        <f>INDEX('[2]Cross-Section Database'!$C$2:$V$2928,MATCH(AE257,'[2]Cross-Section Database'!$B$2:$B$2928,0),4)</f>
        <v>166.9</v>
      </c>
      <c r="AH257" s="21">
        <f>INDEX('[2]Cross-Section Database'!$C$2:$V$2928,MATCH(AE257,'[2]Cross-Section Database'!$B$2:$B$2928,0),6)</f>
        <v>13.7</v>
      </c>
      <c r="AI257" s="21">
        <f>INDEX('[2]Cross-Section Database'!$C$2:$V$2928,MATCH(AE257,'[2]Cross-Section Database'!$B$2:$B$2928,0),5)</f>
        <v>7.9</v>
      </c>
      <c r="AJ257" s="21">
        <v>1500</v>
      </c>
      <c r="AK257" s="21">
        <f>INDEX('[2]Cross-Section Database'!$C$2:$V$3928,MATCH(AE257,'[2]Cross-Section Database'!$B$2:$B$3928,0),11)</f>
        <v>117000000</v>
      </c>
      <c r="AL257" s="24">
        <f>INDEX('[2]Cross-Section Database'!$C$2:$V$3928,MATCH(AE257,'[2]Cross-Section Database'!$B$2:$B$3928,0),12)</f>
        <v>846100</v>
      </c>
      <c r="AM257" s="21">
        <v>12</v>
      </c>
      <c r="AN257" s="21">
        <v>175</v>
      </c>
      <c r="AO257" s="21">
        <v>350</v>
      </c>
      <c r="AP257" s="21">
        <v>20</v>
      </c>
      <c r="AQ257" s="21">
        <f t="shared" si="122"/>
        <v>19.800000000000011</v>
      </c>
      <c r="AR257" s="304" t="s">
        <v>5845</v>
      </c>
      <c r="AS257" s="164" t="s">
        <v>4595</v>
      </c>
      <c r="AT257" s="164">
        <f t="shared" si="134"/>
        <v>40</v>
      </c>
      <c r="AU257" s="164">
        <v>20</v>
      </c>
      <c r="AV257" s="164">
        <f t="shared" si="135"/>
        <v>245</v>
      </c>
      <c r="AW257" s="21">
        <v>69.55</v>
      </c>
      <c r="AX257" s="21">
        <f>AW257</f>
        <v>69.55</v>
      </c>
      <c r="AY257" s="21">
        <v>0</v>
      </c>
      <c r="AZ257" s="21">
        <v>90</v>
      </c>
      <c r="BA257" s="21">
        <f t="shared" si="125"/>
        <v>210.89999999999998</v>
      </c>
      <c r="BB257" s="15" t="s">
        <v>4502</v>
      </c>
      <c r="BC257" s="164" t="s">
        <v>6250</v>
      </c>
      <c r="BD257" s="164" t="s">
        <v>6250</v>
      </c>
      <c r="BE257" s="164">
        <v>2</v>
      </c>
      <c r="BF257" s="164">
        <v>4</v>
      </c>
      <c r="BG257" s="304">
        <v>120</v>
      </c>
      <c r="BH257" s="164">
        <v>1500</v>
      </c>
      <c r="BI257" s="204" t="s">
        <v>5830</v>
      </c>
      <c r="BJ257" s="204" t="s">
        <v>5830</v>
      </c>
      <c r="BK257" s="204" t="s">
        <v>5830</v>
      </c>
      <c r="BL257" s="204" t="s">
        <v>5830</v>
      </c>
      <c r="BM257" s="204" t="s">
        <v>5830</v>
      </c>
      <c r="BN257" s="204" t="s">
        <v>5830</v>
      </c>
      <c r="BO257" s="304" t="s">
        <v>5894</v>
      </c>
      <c r="BP257" s="164">
        <v>24</v>
      </c>
      <c r="BQ257" s="164">
        <v>2</v>
      </c>
      <c r="BR257" s="164">
        <v>19</v>
      </c>
      <c r="BS257" s="164">
        <v>100</v>
      </c>
      <c r="BT257" s="164">
        <v>90</v>
      </c>
      <c r="BU257" s="18">
        <v>130</v>
      </c>
      <c r="BV257" s="164" t="s">
        <v>4605</v>
      </c>
      <c r="BW257" s="164" t="s">
        <v>4652</v>
      </c>
      <c r="BX257" s="21">
        <v>0</v>
      </c>
      <c r="BY257" s="21">
        <f>10*PI()*16^2/4</f>
        <v>2010.6192982974676</v>
      </c>
      <c r="BZ257" s="164">
        <v>30</v>
      </c>
      <c r="CA257" s="135">
        <v>1.12E-2</v>
      </c>
      <c r="CB257" s="108" t="s">
        <v>4479</v>
      </c>
      <c r="CC257" s="21">
        <v>275</v>
      </c>
      <c r="CD257" s="21">
        <v>395</v>
      </c>
      <c r="CE257" s="21">
        <v>410</v>
      </c>
      <c r="CF257" s="21">
        <v>531.79999999999995</v>
      </c>
      <c r="CG257" s="67">
        <v>200000</v>
      </c>
      <c r="CH257" s="108" t="s">
        <v>4478</v>
      </c>
      <c r="CI257" s="21">
        <v>235</v>
      </c>
      <c r="CJ257" s="21">
        <f>(308.2+284.4)/2</f>
        <v>296.29999999999995</v>
      </c>
      <c r="CK257" s="21">
        <v>360</v>
      </c>
      <c r="CL257" s="21">
        <f>(469.1+458.7)/2</f>
        <v>463.9</v>
      </c>
      <c r="CM257" s="67">
        <v>200000</v>
      </c>
      <c r="CN257" s="32" t="s">
        <v>4478</v>
      </c>
      <c r="CO257" s="60">
        <v>235</v>
      </c>
      <c r="CP257" s="21">
        <v>265.3</v>
      </c>
      <c r="CQ257" s="47">
        <v>360</v>
      </c>
      <c r="CR257" s="164">
        <v>438.1</v>
      </c>
      <c r="CS257" s="67">
        <v>200000</v>
      </c>
      <c r="CT257" s="304" t="s">
        <v>5835</v>
      </c>
      <c r="CU257" s="21">
        <v>26.6</v>
      </c>
      <c r="CV257" s="33">
        <v>2.9</v>
      </c>
      <c r="CW257" s="68">
        <v>17500</v>
      </c>
      <c r="CX257" s="21">
        <v>495</v>
      </c>
      <c r="CY257" s="32">
        <v>650</v>
      </c>
      <c r="CZ257" s="67">
        <v>200000</v>
      </c>
      <c r="DA257" s="284" t="s">
        <v>5830</v>
      </c>
      <c r="DB257" s="164">
        <v>10.9</v>
      </c>
      <c r="DC257" s="301">
        <v>900</v>
      </c>
      <c r="DD257" s="32">
        <v>990</v>
      </c>
      <c r="DE257" s="301">
        <v>1000</v>
      </c>
      <c r="DF257" s="32">
        <v>1100</v>
      </c>
      <c r="DG257" s="67">
        <v>205000</v>
      </c>
      <c r="DH257" s="132" t="s">
        <v>5886</v>
      </c>
      <c r="DI257" s="304" t="s">
        <v>4464</v>
      </c>
      <c r="DJ257" s="295" t="s">
        <v>6091</v>
      </c>
    </row>
    <row r="258" spans="1:114" ht="16.2" thickBot="1">
      <c r="A258" s="18">
        <v>253</v>
      </c>
      <c r="B258" s="314"/>
      <c r="C258" s="314"/>
      <c r="D258" s="323"/>
      <c r="E258" s="325"/>
      <c r="F258" s="314"/>
      <c r="G258" s="310"/>
      <c r="H258" s="314"/>
      <c r="I258" s="453" t="s">
        <v>4655</v>
      </c>
      <c r="J258" s="304" t="s">
        <v>4567</v>
      </c>
      <c r="K258" s="164" t="s">
        <v>6100</v>
      </c>
      <c r="L258" s="304" t="s">
        <v>4540</v>
      </c>
      <c r="M258" s="164" t="s">
        <v>4733</v>
      </c>
      <c r="N258" s="18" t="s">
        <v>4539</v>
      </c>
      <c r="O258" s="164" t="s">
        <v>4502</v>
      </c>
      <c r="P258" s="164" t="s">
        <v>4502</v>
      </c>
      <c r="Q258" s="164" t="s">
        <v>4444</v>
      </c>
      <c r="R258" s="164" t="s">
        <v>5830</v>
      </c>
      <c r="S258" s="164" t="s">
        <v>4444</v>
      </c>
      <c r="T258" s="164" t="s">
        <v>5830</v>
      </c>
      <c r="U258" s="164" t="s">
        <v>4591</v>
      </c>
      <c r="V258" s="18">
        <v>10</v>
      </c>
      <c r="W258" s="231">
        <v>0</v>
      </c>
      <c r="X258" s="18">
        <v>0</v>
      </c>
      <c r="Y258" s="304" t="s">
        <v>4352</v>
      </c>
      <c r="Z258" s="21">
        <f>INDEX('[2]Cross-Section Database'!$C$2:$V$2928,MATCH(Y258,'[2]Cross-Section Database'!$B$2:$B$2928,0),3)</f>
        <v>307.89999999999998</v>
      </c>
      <c r="AA258" s="21">
        <f>INDEX('[2]Cross-Section Database'!$C$2:$V$2928,MATCH(Y258,'[2]Cross-Section Database'!$B$2:$B$2928,0),4)</f>
        <v>305.3</v>
      </c>
      <c r="AB258" s="21">
        <f>INDEX('[2]Cross-Section Database'!$C$2:$V$2928,MATCH(Y258,'[2]Cross-Section Database'!$B$2:$B$2928,0),6)</f>
        <v>15.4</v>
      </c>
      <c r="AC258" s="21">
        <f>INDEX('[2]Cross-Section Database'!$C$2:$V$2928,MATCH(Y258,'[2]Cross-Section Database'!$B$2:$B$2928,0),5)</f>
        <v>9.9</v>
      </c>
      <c r="AD258" s="21">
        <v>3470</v>
      </c>
      <c r="AE258" s="304" t="s">
        <v>4219</v>
      </c>
      <c r="AF258" s="21">
        <f>INDEX('[2]Cross-Section Database'!$C$2:$V$2928,MATCH(AE258,'[2]Cross-Section Database'!$B$2:$B$2928,0),3)</f>
        <v>310.39999999999998</v>
      </c>
      <c r="AG258" s="21">
        <f>INDEX('[2]Cross-Section Database'!$C$2:$V$2928,MATCH(AE258,'[2]Cross-Section Database'!$B$2:$B$2928,0),4)</f>
        <v>166.9</v>
      </c>
      <c r="AH258" s="21">
        <f>INDEX('[2]Cross-Section Database'!$C$2:$V$2928,MATCH(AE258,'[2]Cross-Section Database'!$B$2:$B$2928,0),6)</f>
        <v>13.7</v>
      </c>
      <c r="AI258" s="21">
        <f>INDEX('[2]Cross-Section Database'!$C$2:$V$2928,MATCH(AE258,'[2]Cross-Section Database'!$B$2:$B$2928,0),5)</f>
        <v>7.9</v>
      </c>
      <c r="AJ258" s="21">
        <v>1500</v>
      </c>
      <c r="AK258" s="21">
        <f>INDEX('[2]Cross-Section Database'!$C$2:$V$3928,MATCH(AE258,'[2]Cross-Section Database'!$B$2:$B$3928,0),11)</f>
        <v>117000000</v>
      </c>
      <c r="AL258" s="24">
        <f>INDEX('[2]Cross-Section Database'!$C$2:$V$3928,MATCH(AE258,'[2]Cross-Section Database'!$B$2:$B$3928,0),12)</f>
        <v>846100</v>
      </c>
      <c r="AM258" s="21">
        <v>12</v>
      </c>
      <c r="AN258" s="21">
        <v>175</v>
      </c>
      <c r="AO258" s="21">
        <v>350</v>
      </c>
      <c r="AP258" s="21">
        <v>20</v>
      </c>
      <c r="AQ258" s="21">
        <f t="shared" si="122"/>
        <v>19.800000000000011</v>
      </c>
      <c r="AR258" s="304" t="s">
        <v>5845</v>
      </c>
      <c r="AS258" s="164" t="s">
        <v>4595</v>
      </c>
      <c r="AT258" s="164">
        <f t="shared" si="134"/>
        <v>40</v>
      </c>
      <c r="AU258" s="164">
        <v>20</v>
      </c>
      <c r="AV258" s="164">
        <f t="shared" si="135"/>
        <v>245</v>
      </c>
      <c r="AW258" s="21">
        <v>69.55</v>
      </c>
      <c r="AX258" s="21">
        <f>AW258</f>
        <v>69.55</v>
      </c>
      <c r="AY258" s="21">
        <v>0</v>
      </c>
      <c r="AZ258" s="21">
        <v>90</v>
      </c>
      <c r="BA258" s="21">
        <f t="shared" si="125"/>
        <v>210.89999999999998</v>
      </c>
      <c r="BB258" s="15" t="s">
        <v>4502</v>
      </c>
      <c r="BC258" s="164" t="s">
        <v>6250</v>
      </c>
      <c r="BD258" s="164" t="s">
        <v>6250</v>
      </c>
      <c r="BE258" s="164">
        <v>2</v>
      </c>
      <c r="BF258" s="164">
        <v>4</v>
      </c>
      <c r="BG258" s="304">
        <v>120</v>
      </c>
      <c r="BH258" s="164">
        <v>1500</v>
      </c>
      <c r="BI258" s="204" t="s">
        <v>5830</v>
      </c>
      <c r="BJ258" s="204" t="s">
        <v>5830</v>
      </c>
      <c r="BK258" s="204" t="s">
        <v>5830</v>
      </c>
      <c r="BL258" s="204" t="s">
        <v>5830</v>
      </c>
      <c r="BM258" s="204" t="s">
        <v>5830</v>
      </c>
      <c r="BN258" s="204" t="s">
        <v>5830</v>
      </c>
      <c r="BO258" s="304" t="s">
        <v>5894</v>
      </c>
      <c r="BP258" s="164">
        <v>24</v>
      </c>
      <c r="BQ258" s="164">
        <v>2</v>
      </c>
      <c r="BR258" s="164">
        <v>19</v>
      </c>
      <c r="BS258" s="164">
        <v>100</v>
      </c>
      <c r="BT258" s="164">
        <v>90</v>
      </c>
      <c r="BU258" s="18">
        <v>130</v>
      </c>
      <c r="BV258" s="164" t="s">
        <v>4605</v>
      </c>
      <c r="BW258" s="164" t="s">
        <v>4652</v>
      </c>
      <c r="BX258" s="21">
        <v>0</v>
      </c>
      <c r="BY258" s="21">
        <f>10*PI()*16^2/4</f>
        <v>2010.6192982974676</v>
      </c>
      <c r="BZ258" s="164">
        <v>30</v>
      </c>
      <c r="CA258" s="135">
        <v>1.12E-2</v>
      </c>
      <c r="CB258" s="108" t="s">
        <v>4479</v>
      </c>
      <c r="CC258" s="21">
        <v>275</v>
      </c>
      <c r="CD258" s="21">
        <v>324.8</v>
      </c>
      <c r="CE258" s="21">
        <v>410</v>
      </c>
      <c r="CF258" s="21">
        <f>(462.4+459.7)/2</f>
        <v>461.04999999999995</v>
      </c>
      <c r="CG258" s="67">
        <v>200000</v>
      </c>
      <c r="CH258" s="108" t="s">
        <v>4478</v>
      </c>
      <c r="CI258" s="21">
        <v>235</v>
      </c>
      <c r="CJ258" s="21">
        <f>(287.3+284.2)/2</f>
        <v>285.75</v>
      </c>
      <c r="CK258" s="21">
        <v>360</v>
      </c>
      <c r="CL258" s="21">
        <f>(443.7+436.2)/2</f>
        <v>439.95</v>
      </c>
      <c r="CM258" s="67">
        <v>200000</v>
      </c>
      <c r="CN258" s="32" t="s">
        <v>4478</v>
      </c>
      <c r="CO258" s="60">
        <v>235</v>
      </c>
      <c r="CP258" s="21">
        <v>263.8</v>
      </c>
      <c r="CQ258" s="47">
        <v>360</v>
      </c>
      <c r="CR258" s="164">
        <v>437.9</v>
      </c>
      <c r="CS258" s="67">
        <v>200000</v>
      </c>
      <c r="CT258" s="304" t="s">
        <v>5835</v>
      </c>
      <c r="CU258" s="21">
        <v>26.1</v>
      </c>
      <c r="CV258" s="33">
        <v>2.9</v>
      </c>
      <c r="CW258" s="68">
        <v>18100</v>
      </c>
      <c r="CX258" s="21">
        <v>495</v>
      </c>
      <c r="CY258" s="32">
        <v>650</v>
      </c>
      <c r="CZ258" s="67">
        <v>200000</v>
      </c>
      <c r="DA258" s="284" t="s">
        <v>5830</v>
      </c>
      <c r="DB258" s="164">
        <v>10.9</v>
      </c>
      <c r="DC258" s="301">
        <v>900</v>
      </c>
      <c r="DD258" s="32">
        <v>990</v>
      </c>
      <c r="DE258" s="301">
        <v>1000</v>
      </c>
      <c r="DF258" s="32">
        <v>1100</v>
      </c>
      <c r="DG258" s="67">
        <v>205000</v>
      </c>
      <c r="DH258" s="132" t="s">
        <v>5885</v>
      </c>
      <c r="DI258" s="304" t="s">
        <v>4464</v>
      </c>
      <c r="DJ258" s="296" t="s">
        <v>6054</v>
      </c>
    </row>
    <row r="259" spans="1:114" ht="15.6" customHeight="1">
      <c r="A259" s="17">
        <v>254</v>
      </c>
      <c r="B259" s="313">
        <v>35</v>
      </c>
      <c r="C259" s="313">
        <v>2004</v>
      </c>
      <c r="D259" s="313" t="s">
        <v>4704</v>
      </c>
      <c r="E259" s="309" t="s">
        <v>6189</v>
      </c>
      <c r="F259" s="313">
        <v>3</v>
      </c>
      <c r="G259" s="309" t="s">
        <v>6187</v>
      </c>
      <c r="H259" s="313" t="s">
        <v>4709</v>
      </c>
      <c r="I259" s="452" t="s">
        <v>6180</v>
      </c>
      <c r="J259" s="303" t="s">
        <v>6272</v>
      </c>
      <c r="K259" s="17" t="s">
        <v>6185</v>
      </c>
      <c r="L259" s="303" t="s">
        <v>4540</v>
      </c>
      <c r="M259" s="163" t="s">
        <v>6183</v>
      </c>
      <c r="N259" s="17" t="s">
        <v>4539</v>
      </c>
      <c r="O259" s="163" t="s">
        <v>4388</v>
      </c>
      <c r="P259" s="163" t="s">
        <v>4444</v>
      </c>
      <c r="Q259" s="163" t="s">
        <v>6210</v>
      </c>
      <c r="R259" s="30">
        <v>25</v>
      </c>
      <c r="S259" s="163" t="s">
        <v>4444</v>
      </c>
      <c r="T259" s="163" t="s">
        <v>5830</v>
      </c>
      <c r="U259" s="163" t="s">
        <v>4591</v>
      </c>
      <c r="V259" s="17">
        <v>10</v>
      </c>
      <c r="W259" s="240">
        <v>0</v>
      </c>
      <c r="X259" s="17">
        <v>0</v>
      </c>
      <c r="Y259" s="303" t="s">
        <v>3982</v>
      </c>
      <c r="Z259" s="16">
        <f>INDEX('[2]Cross-Section Database'!$C$2:$V$2928,MATCH(Y259,'[2]Cross-Section Database'!$B$2:$B$2928,0),3)</f>
        <v>230</v>
      </c>
      <c r="AA259" s="16">
        <f>INDEX('[2]Cross-Section Database'!$C$2:$V$2928,MATCH(Y259,'[2]Cross-Section Database'!$B$2:$B$2928,0),4)</f>
        <v>240</v>
      </c>
      <c r="AB259" s="45">
        <f>INDEX('[2]Cross-Section Database'!$C$2:$V$2928,MATCH(Y259,'[2]Cross-Section Database'!$B$2:$B$2928,0),6)</f>
        <v>12</v>
      </c>
      <c r="AC259" s="45">
        <f>INDEX('[2]Cross-Section Database'!$C$2:$V$2928,MATCH(Y259,'[2]Cross-Section Database'!$B$2:$B$2928,0),5)</f>
        <v>7.5</v>
      </c>
      <c r="AD259" s="31">
        <v>1300</v>
      </c>
      <c r="AE259" s="303" t="s">
        <v>4011</v>
      </c>
      <c r="AF259" s="16">
        <f>INDEX('[2]Cross-Section Database'!$C$2:$V$3928,MATCH(AE259,'[2]Cross-Section Database'!$B$2:$B$3928,0),3)</f>
        <v>350</v>
      </c>
      <c r="AG259" s="16">
        <f>INDEX('[2]Cross-Section Database'!$C$2:$V$3928,MATCH(AE259,'[2]Cross-Section Database'!$B$2:$B$3928,0),4)</f>
        <v>300</v>
      </c>
      <c r="AH259" s="16">
        <f>INDEX('[2]Cross-Section Database'!$C$2:$V$3928,MATCH(AE259,'[2]Cross-Section Database'!$B$2:$B$3928,0),6)</f>
        <v>17.5</v>
      </c>
      <c r="AI259" s="16">
        <f>INDEX('[2]Cross-Section Database'!$C$2:$V$3928,MATCH(AE259,'[2]Cross-Section Database'!$B$2:$B$3928,0),5)</f>
        <v>10</v>
      </c>
      <c r="AJ259" s="16">
        <v>1615</v>
      </c>
      <c r="AK259" s="16">
        <f>INDEX('[2]Cross-Section Database'!$C$2:$V$3928,MATCH(AE259,'[2]Cross-Section Database'!$B$2:$B$3928,0),11)</f>
        <v>330900000</v>
      </c>
      <c r="AL259" s="26">
        <f>INDEX('[2]Cross-Section Database'!$C$2:$V$3928,MATCH(AE259,'[2]Cross-Section Database'!$B$2:$B$3928,0),12)</f>
        <v>2088000</v>
      </c>
      <c r="AM259" s="103">
        <v>10</v>
      </c>
      <c r="AN259" s="16">
        <v>300</v>
      </c>
      <c r="AO259" s="16">
        <v>330</v>
      </c>
      <c r="AP259" s="16">
        <v>0</v>
      </c>
      <c r="AQ259" s="26">
        <v>0</v>
      </c>
      <c r="AR259" s="163" t="s">
        <v>5845</v>
      </c>
      <c r="AS259" s="163" t="s">
        <v>6184</v>
      </c>
      <c r="AT259" s="16">
        <f>210/AU259/0.25</f>
        <v>42</v>
      </c>
      <c r="AU259" s="163">
        <v>20</v>
      </c>
      <c r="AV259" s="163">
        <f>IF(AU259=24,353,IF(AU259=22,303,IF(AU259=20,245,IF(AU259=16,157,0))))</f>
        <v>245</v>
      </c>
      <c r="AW259" s="16">
        <v>70</v>
      </c>
      <c r="AX259" s="16">
        <v>110</v>
      </c>
      <c r="AY259" s="16">
        <v>0</v>
      </c>
      <c r="AZ259" s="31">
        <v>120</v>
      </c>
      <c r="BA259" s="16">
        <v>150</v>
      </c>
      <c r="BB259" s="22" t="s">
        <v>6262</v>
      </c>
      <c r="BC259" s="163" t="s">
        <v>6250</v>
      </c>
      <c r="BD259" s="163" t="s">
        <v>6250</v>
      </c>
      <c r="BE259" s="163">
        <v>2</v>
      </c>
      <c r="BF259" s="163">
        <v>4</v>
      </c>
      <c r="BG259" s="201" t="s">
        <v>5830</v>
      </c>
      <c r="BH259" s="202" t="s">
        <v>5830</v>
      </c>
      <c r="BI259" s="202" t="s">
        <v>5830</v>
      </c>
      <c r="BJ259" s="202" t="s">
        <v>5830</v>
      </c>
      <c r="BK259" s="202" t="s">
        <v>5830</v>
      </c>
      <c r="BL259" s="202" t="s">
        <v>5830</v>
      </c>
      <c r="BM259" s="202" t="s">
        <v>5830</v>
      </c>
      <c r="BN259" s="202" t="s">
        <v>5830</v>
      </c>
      <c r="BO259" s="201" t="s">
        <v>5830</v>
      </c>
      <c r="BP259" s="202" t="s">
        <v>5830</v>
      </c>
      <c r="BQ259" s="202" t="s">
        <v>5830</v>
      </c>
      <c r="BR259" s="202" t="s">
        <v>5830</v>
      </c>
      <c r="BS259" s="202" t="s">
        <v>5830</v>
      </c>
      <c r="BT259" s="202" t="s">
        <v>5830</v>
      </c>
      <c r="BU259" s="220" t="s">
        <v>5830</v>
      </c>
      <c r="BV259" s="202" t="s">
        <v>5830</v>
      </c>
      <c r="BW259" s="202" t="s">
        <v>5830</v>
      </c>
      <c r="BX259" s="202" t="s">
        <v>5830</v>
      </c>
      <c r="BY259" s="202" t="s">
        <v>5830</v>
      </c>
      <c r="BZ259" s="202" t="s">
        <v>5830</v>
      </c>
      <c r="CA259" s="220" t="s">
        <v>5830</v>
      </c>
      <c r="CB259" s="303" t="s">
        <v>4395</v>
      </c>
      <c r="CC259" s="163">
        <v>355</v>
      </c>
      <c r="CD259" s="31">
        <f t="shared" ref="CD259:CD261" si="136">CC259*1.1</f>
        <v>390.50000000000006</v>
      </c>
      <c r="CE259" s="65">
        <v>470</v>
      </c>
      <c r="CF259" s="31">
        <f t="shared" ref="CF259:CF261" si="137">CE259*1.1</f>
        <v>517</v>
      </c>
      <c r="CG259" s="66">
        <v>200000</v>
      </c>
      <c r="CH259" s="303" t="s">
        <v>4395</v>
      </c>
      <c r="CI259" s="163">
        <v>355</v>
      </c>
      <c r="CJ259" s="31">
        <f t="shared" ref="CJ259:CJ261" si="138">CI259*1.1</f>
        <v>390.50000000000006</v>
      </c>
      <c r="CK259" s="65">
        <v>470</v>
      </c>
      <c r="CL259" s="31">
        <f t="shared" ref="CL259:CL261" si="139">CK259*1.1</f>
        <v>517</v>
      </c>
      <c r="CM259" s="66">
        <v>200000</v>
      </c>
      <c r="CN259" s="303" t="s">
        <v>4395</v>
      </c>
      <c r="CO259" s="163">
        <v>355</v>
      </c>
      <c r="CP259" s="31">
        <f t="shared" ref="CP259:CP261" si="140">CO259*1.1</f>
        <v>390.50000000000006</v>
      </c>
      <c r="CQ259" s="65">
        <v>470</v>
      </c>
      <c r="CR259" s="31">
        <f t="shared" ref="CR259:CR261" si="141">CQ259*1.1</f>
        <v>517</v>
      </c>
      <c r="CS259" s="66">
        <v>200000</v>
      </c>
      <c r="CT259" s="205" t="s">
        <v>5830</v>
      </c>
      <c r="CU259" s="206" t="s">
        <v>5830</v>
      </c>
      <c r="CV259" s="206" t="s">
        <v>5830</v>
      </c>
      <c r="CW259" s="207" t="s">
        <v>5830</v>
      </c>
      <c r="CX259" s="205" t="s">
        <v>5830</v>
      </c>
      <c r="CY259" s="206" t="s">
        <v>5830</v>
      </c>
      <c r="CZ259" s="207" t="s">
        <v>5830</v>
      </c>
      <c r="DA259" s="283" t="s">
        <v>5830</v>
      </c>
      <c r="DB259" s="163">
        <v>8.8000000000000007</v>
      </c>
      <c r="DC259" s="163">
        <v>640</v>
      </c>
      <c r="DD259" s="30">
        <v>730</v>
      </c>
      <c r="DE259" s="163">
        <v>800</v>
      </c>
      <c r="DF259" s="30">
        <v>940</v>
      </c>
      <c r="DG259" s="66">
        <v>200000</v>
      </c>
      <c r="DH259" s="28" t="s">
        <v>5873</v>
      </c>
      <c r="DI259" s="163" t="s">
        <v>4464</v>
      </c>
      <c r="DJ259" s="294" t="s">
        <v>4598</v>
      </c>
    </row>
    <row r="260" spans="1:114">
      <c r="A260" s="18">
        <v>255</v>
      </c>
      <c r="B260" s="314"/>
      <c r="C260" s="314"/>
      <c r="D260" s="314"/>
      <c r="E260" s="310"/>
      <c r="F260" s="314"/>
      <c r="G260" s="310"/>
      <c r="H260" s="314"/>
      <c r="I260" s="453" t="s">
        <v>6181</v>
      </c>
      <c r="J260" s="304" t="s">
        <v>4567</v>
      </c>
      <c r="K260" s="18" t="s">
        <v>6185</v>
      </c>
      <c r="L260" s="304" t="s">
        <v>4540</v>
      </c>
      <c r="M260" s="164" t="s">
        <v>6183</v>
      </c>
      <c r="N260" s="18" t="s">
        <v>4539</v>
      </c>
      <c r="O260" s="164" t="s">
        <v>4444</v>
      </c>
      <c r="P260" s="164" t="s">
        <v>4444</v>
      </c>
      <c r="Q260" s="164" t="s">
        <v>6210</v>
      </c>
      <c r="R260" s="32">
        <v>25</v>
      </c>
      <c r="S260" s="164" t="s">
        <v>4444</v>
      </c>
      <c r="T260" s="164" t="s">
        <v>5830</v>
      </c>
      <c r="U260" s="164" t="s">
        <v>4591</v>
      </c>
      <c r="V260" s="18">
        <v>10</v>
      </c>
      <c r="W260" s="231">
        <v>0</v>
      </c>
      <c r="X260" s="18">
        <v>0</v>
      </c>
      <c r="Y260" s="164" t="s">
        <v>3982</v>
      </c>
      <c r="Z260" s="21">
        <f>INDEX('[2]Cross-Section Database'!$C$2:$V$2928,MATCH(Y260,'[2]Cross-Section Database'!$B$2:$B$2928,0),3)</f>
        <v>230</v>
      </c>
      <c r="AA260" s="21">
        <f>INDEX('[2]Cross-Section Database'!$C$2:$V$2928,MATCH(Y260,'[2]Cross-Section Database'!$B$2:$B$2928,0),4)</f>
        <v>240</v>
      </c>
      <c r="AB260" s="21">
        <f>INDEX('[2]Cross-Section Database'!$C$2:$V$2928,MATCH(Y260,'[2]Cross-Section Database'!$B$2:$B$2928,0),6)</f>
        <v>12</v>
      </c>
      <c r="AC260" s="21">
        <f>INDEX('[2]Cross-Section Database'!$C$2:$V$2928,MATCH(Y260,'[2]Cross-Section Database'!$B$2:$B$2928,0),5)</f>
        <v>7.5</v>
      </c>
      <c r="AD260" s="33">
        <v>1300</v>
      </c>
      <c r="AE260" s="304" t="s">
        <v>4011</v>
      </c>
      <c r="AF260" s="21">
        <f>INDEX('[2]Cross-Section Database'!$C$2:$V$3928,MATCH(AE260,'[2]Cross-Section Database'!$B$2:$B$3928,0),3)</f>
        <v>350</v>
      </c>
      <c r="AG260" s="21">
        <f>INDEX('[2]Cross-Section Database'!$C$2:$V$3928,MATCH(AE260,'[2]Cross-Section Database'!$B$2:$B$3928,0),4)</f>
        <v>300</v>
      </c>
      <c r="AH260" s="21">
        <f>INDEX('[2]Cross-Section Database'!$C$2:$V$3928,MATCH(AE260,'[2]Cross-Section Database'!$B$2:$B$3928,0),6)</f>
        <v>17.5</v>
      </c>
      <c r="AI260" s="21">
        <f>INDEX('[2]Cross-Section Database'!$C$2:$V$3928,MATCH(AE260,'[2]Cross-Section Database'!$B$2:$B$3928,0),5)</f>
        <v>10</v>
      </c>
      <c r="AJ260" s="21">
        <v>1615</v>
      </c>
      <c r="AK260" s="21">
        <f>INDEX('[2]Cross-Section Database'!$C$2:$V$3928,MATCH(AE260,'[2]Cross-Section Database'!$B$2:$B$3928,0),11)</f>
        <v>330900000</v>
      </c>
      <c r="AL260" s="24">
        <f>INDEX('[2]Cross-Section Database'!$C$2:$V$3928,MATCH(AE260,'[2]Cross-Section Database'!$B$2:$B$3928,0),12)</f>
        <v>2088000</v>
      </c>
      <c r="AM260" s="104">
        <v>10</v>
      </c>
      <c r="AN260" s="21">
        <v>300</v>
      </c>
      <c r="AO260" s="21">
        <v>330</v>
      </c>
      <c r="AP260" s="21">
        <v>0</v>
      </c>
      <c r="AQ260" s="24">
        <v>0</v>
      </c>
      <c r="AR260" s="164" t="s">
        <v>5845</v>
      </c>
      <c r="AS260" s="164" t="s">
        <v>6184</v>
      </c>
      <c r="AT260" s="164">
        <f>210/AU260/0.25</f>
        <v>42</v>
      </c>
      <c r="AU260" s="164">
        <v>20</v>
      </c>
      <c r="AV260" s="164">
        <f>IF(AU260=24,353,IF(AU260=22,303,IF(AU260=20,245,IF(AU260=16,157,0))))</f>
        <v>245</v>
      </c>
      <c r="AW260" s="21">
        <v>70</v>
      </c>
      <c r="AX260" s="21">
        <v>140</v>
      </c>
      <c r="AY260" s="21">
        <v>0</v>
      </c>
      <c r="AZ260" s="33">
        <v>120</v>
      </c>
      <c r="BA260" s="21">
        <v>120</v>
      </c>
      <c r="BB260" s="15" t="s">
        <v>6262</v>
      </c>
      <c r="BC260" s="164" t="s">
        <v>6250</v>
      </c>
      <c r="BD260" s="164" t="s">
        <v>6250</v>
      </c>
      <c r="BE260" s="164">
        <v>2</v>
      </c>
      <c r="BF260" s="164">
        <v>4</v>
      </c>
      <c r="BG260" s="203" t="s">
        <v>5830</v>
      </c>
      <c r="BH260" s="204" t="s">
        <v>5830</v>
      </c>
      <c r="BI260" s="204" t="s">
        <v>5830</v>
      </c>
      <c r="BJ260" s="204" t="s">
        <v>5830</v>
      </c>
      <c r="BK260" s="204" t="s">
        <v>5830</v>
      </c>
      <c r="BL260" s="204" t="s">
        <v>5830</v>
      </c>
      <c r="BM260" s="204" t="s">
        <v>5830</v>
      </c>
      <c r="BN260" s="204" t="s">
        <v>5830</v>
      </c>
      <c r="BO260" s="203" t="s">
        <v>5830</v>
      </c>
      <c r="BP260" s="204" t="s">
        <v>5830</v>
      </c>
      <c r="BQ260" s="204" t="s">
        <v>5830</v>
      </c>
      <c r="BR260" s="204" t="s">
        <v>5830</v>
      </c>
      <c r="BS260" s="204" t="s">
        <v>5830</v>
      </c>
      <c r="BT260" s="204" t="s">
        <v>5830</v>
      </c>
      <c r="BU260" s="219" t="s">
        <v>5830</v>
      </c>
      <c r="BV260" s="204" t="s">
        <v>5830</v>
      </c>
      <c r="BW260" s="204" t="s">
        <v>5830</v>
      </c>
      <c r="BX260" s="204" t="s">
        <v>5830</v>
      </c>
      <c r="BY260" s="204" t="s">
        <v>5830</v>
      </c>
      <c r="BZ260" s="204" t="s">
        <v>5830</v>
      </c>
      <c r="CA260" s="219" t="s">
        <v>5830</v>
      </c>
      <c r="CB260" s="304" t="s">
        <v>4395</v>
      </c>
      <c r="CC260" s="164">
        <v>355</v>
      </c>
      <c r="CD260" s="33">
        <f t="shared" si="136"/>
        <v>390.50000000000006</v>
      </c>
      <c r="CE260" s="60">
        <v>470</v>
      </c>
      <c r="CF260" s="33">
        <f t="shared" si="137"/>
        <v>517</v>
      </c>
      <c r="CG260" s="67">
        <v>200000</v>
      </c>
      <c r="CH260" s="304" t="s">
        <v>4395</v>
      </c>
      <c r="CI260" s="164">
        <v>355</v>
      </c>
      <c r="CJ260" s="33">
        <f t="shared" si="138"/>
        <v>390.50000000000006</v>
      </c>
      <c r="CK260" s="60">
        <v>470</v>
      </c>
      <c r="CL260" s="33">
        <f t="shared" si="139"/>
        <v>517</v>
      </c>
      <c r="CM260" s="67">
        <v>200000</v>
      </c>
      <c r="CN260" s="304" t="s">
        <v>4395</v>
      </c>
      <c r="CO260" s="164">
        <v>355</v>
      </c>
      <c r="CP260" s="33">
        <f t="shared" si="140"/>
        <v>390.50000000000006</v>
      </c>
      <c r="CQ260" s="60">
        <v>470</v>
      </c>
      <c r="CR260" s="33">
        <f t="shared" si="141"/>
        <v>517</v>
      </c>
      <c r="CS260" s="67">
        <v>200000</v>
      </c>
      <c r="CT260" s="208" t="s">
        <v>5830</v>
      </c>
      <c r="CU260" s="209" t="s">
        <v>5830</v>
      </c>
      <c r="CV260" s="209" t="s">
        <v>5830</v>
      </c>
      <c r="CW260" s="210" t="s">
        <v>5830</v>
      </c>
      <c r="CX260" s="208" t="s">
        <v>5830</v>
      </c>
      <c r="CY260" s="209" t="s">
        <v>5830</v>
      </c>
      <c r="CZ260" s="210" t="s">
        <v>5830</v>
      </c>
      <c r="DA260" s="284" t="s">
        <v>5830</v>
      </c>
      <c r="DB260" s="164">
        <v>8.8000000000000007</v>
      </c>
      <c r="DC260" s="164">
        <v>640</v>
      </c>
      <c r="DD260" s="32">
        <v>730</v>
      </c>
      <c r="DE260" s="164">
        <v>800</v>
      </c>
      <c r="DF260" s="32">
        <v>940</v>
      </c>
      <c r="DG260" s="67">
        <v>200000</v>
      </c>
      <c r="DH260" s="29" t="s">
        <v>6188</v>
      </c>
      <c r="DI260" s="164" t="s">
        <v>4464</v>
      </c>
      <c r="DJ260" s="295" t="s">
        <v>4598</v>
      </c>
    </row>
    <row r="261" spans="1:114" ht="16.2" thickBot="1">
      <c r="A261" s="14">
        <v>256</v>
      </c>
      <c r="B261" s="315"/>
      <c r="C261" s="315"/>
      <c r="D261" s="315"/>
      <c r="E261" s="342"/>
      <c r="F261" s="315"/>
      <c r="G261" s="342"/>
      <c r="H261" s="315"/>
      <c r="I261" s="247" t="s">
        <v>6182</v>
      </c>
      <c r="J261" s="144" t="s">
        <v>4567</v>
      </c>
      <c r="K261" s="14" t="s">
        <v>6185</v>
      </c>
      <c r="L261" s="144" t="s">
        <v>4540</v>
      </c>
      <c r="M261" s="165" t="s">
        <v>6183</v>
      </c>
      <c r="N261" s="14" t="s">
        <v>4539</v>
      </c>
      <c r="O261" s="165" t="s">
        <v>4444</v>
      </c>
      <c r="P261" s="165" t="s">
        <v>4444</v>
      </c>
      <c r="Q261" s="165" t="s">
        <v>6210</v>
      </c>
      <c r="R261" s="34">
        <v>25</v>
      </c>
      <c r="S261" s="165" t="s">
        <v>4444</v>
      </c>
      <c r="T261" s="165" t="s">
        <v>5830</v>
      </c>
      <c r="U261" s="165" t="s">
        <v>4591</v>
      </c>
      <c r="V261" s="14">
        <v>10</v>
      </c>
      <c r="W261" s="236">
        <v>0</v>
      </c>
      <c r="X261" s="14">
        <v>0</v>
      </c>
      <c r="Y261" s="165" t="s">
        <v>3982</v>
      </c>
      <c r="Z261" s="23">
        <f>INDEX('[2]Cross-Section Database'!$C$2:$V$2928,MATCH(Y261,'[2]Cross-Section Database'!$B$2:$B$2928,0),3)</f>
        <v>230</v>
      </c>
      <c r="AA261" s="23">
        <f>INDEX('[2]Cross-Section Database'!$C$2:$V$2928,MATCH(Y261,'[2]Cross-Section Database'!$B$2:$B$2928,0),4)</f>
        <v>240</v>
      </c>
      <c r="AB261" s="23">
        <f>INDEX('[2]Cross-Section Database'!$C$2:$V$2928,MATCH(Y261,'[2]Cross-Section Database'!$B$2:$B$2928,0),6)</f>
        <v>12</v>
      </c>
      <c r="AC261" s="23">
        <f>INDEX('[2]Cross-Section Database'!$C$2:$V$2928,MATCH(Y261,'[2]Cross-Section Database'!$B$2:$B$2928,0),5)</f>
        <v>7.5</v>
      </c>
      <c r="AD261" s="35">
        <v>1300</v>
      </c>
      <c r="AE261" s="144" t="s">
        <v>4011</v>
      </c>
      <c r="AF261" s="23">
        <f>INDEX('[2]Cross-Section Database'!$C$2:$V$3928,MATCH(AE261,'[2]Cross-Section Database'!$B$2:$B$3928,0),3)</f>
        <v>350</v>
      </c>
      <c r="AG261" s="23">
        <f>INDEX('[2]Cross-Section Database'!$C$2:$V$3928,MATCH(AE261,'[2]Cross-Section Database'!$B$2:$B$3928,0),4)</f>
        <v>300</v>
      </c>
      <c r="AH261" s="23">
        <f>INDEX('[2]Cross-Section Database'!$C$2:$V$3928,MATCH(AE261,'[2]Cross-Section Database'!$B$2:$B$3928,0),6)</f>
        <v>17.5</v>
      </c>
      <c r="AI261" s="23">
        <f>INDEX('[2]Cross-Section Database'!$C$2:$V$3928,MATCH(AE261,'[2]Cross-Section Database'!$B$2:$B$3928,0),5)</f>
        <v>10</v>
      </c>
      <c r="AJ261" s="23">
        <v>1615</v>
      </c>
      <c r="AK261" s="23">
        <f>INDEX('[2]Cross-Section Database'!$C$2:$V$3928,MATCH(AE261,'[2]Cross-Section Database'!$B$2:$B$3928,0),11)</f>
        <v>330900000</v>
      </c>
      <c r="AL261" s="25">
        <f>INDEX('[2]Cross-Section Database'!$C$2:$V$3928,MATCH(AE261,'[2]Cross-Section Database'!$B$2:$B$3928,0),12)</f>
        <v>2088000</v>
      </c>
      <c r="AM261" s="105">
        <v>10</v>
      </c>
      <c r="AN261" s="23">
        <v>300</v>
      </c>
      <c r="AO261" s="23">
        <v>330</v>
      </c>
      <c r="AP261" s="23">
        <v>0</v>
      </c>
      <c r="AQ261" s="25">
        <v>0</v>
      </c>
      <c r="AR261" s="165" t="s">
        <v>5845</v>
      </c>
      <c r="AS261" s="165" t="s">
        <v>6184</v>
      </c>
      <c r="AT261" s="165">
        <f>210/AU261/0.25</f>
        <v>42</v>
      </c>
      <c r="AU261" s="165">
        <v>20</v>
      </c>
      <c r="AV261" s="165">
        <f>IF(AU261=24,353,IF(AU261=22,303,IF(AU261=20,245,IF(AU261=16,157,0))))</f>
        <v>245</v>
      </c>
      <c r="AW261" s="23">
        <v>110</v>
      </c>
      <c r="AX261" s="23">
        <v>110</v>
      </c>
      <c r="AY261" s="23">
        <v>0</v>
      </c>
      <c r="AZ261" s="35">
        <v>120</v>
      </c>
      <c r="BA261" s="23">
        <v>110</v>
      </c>
      <c r="BB261" s="19" t="s">
        <v>6262</v>
      </c>
      <c r="BC261" s="165" t="s">
        <v>6250</v>
      </c>
      <c r="BD261" s="165" t="s">
        <v>6250</v>
      </c>
      <c r="BE261" s="165">
        <v>2</v>
      </c>
      <c r="BF261" s="165">
        <v>4</v>
      </c>
      <c r="BG261" s="198" t="s">
        <v>5830</v>
      </c>
      <c r="BH261" s="199" t="s">
        <v>5830</v>
      </c>
      <c r="BI261" s="199" t="s">
        <v>5830</v>
      </c>
      <c r="BJ261" s="199" t="s">
        <v>5830</v>
      </c>
      <c r="BK261" s="199" t="s">
        <v>5830</v>
      </c>
      <c r="BL261" s="199" t="s">
        <v>5830</v>
      </c>
      <c r="BM261" s="199" t="s">
        <v>5830</v>
      </c>
      <c r="BN261" s="199" t="s">
        <v>5830</v>
      </c>
      <c r="BO261" s="198" t="s">
        <v>5830</v>
      </c>
      <c r="BP261" s="199" t="s">
        <v>5830</v>
      </c>
      <c r="BQ261" s="199" t="s">
        <v>5830</v>
      </c>
      <c r="BR261" s="199" t="s">
        <v>5830</v>
      </c>
      <c r="BS261" s="199" t="s">
        <v>5830</v>
      </c>
      <c r="BT261" s="199" t="s">
        <v>5830</v>
      </c>
      <c r="BU261" s="221" t="s">
        <v>5830</v>
      </c>
      <c r="BV261" s="199" t="s">
        <v>5830</v>
      </c>
      <c r="BW261" s="199" t="s">
        <v>5830</v>
      </c>
      <c r="BX261" s="199" t="s">
        <v>5830</v>
      </c>
      <c r="BY261" s="199" t="s">
        <v>5830</v>
      </c>
      <c r="BZ261" s="199" t="s">
        <v>5830</v>
      </c>
      <c r="CA261" s="221" t="s">
        <v>5830</v>
      </c>
      <c r="CB261" s="144" t="s">
        <v>4395</v>
      </c>
      <c r="CC261" s="165">
        <v>355</v>
      </c>
      <c r="CD261" s="35">
        <f t="shared" si="136"/>
        <v>390.50000000000006</v>
      </c>
      <c r="CE261" s="87">
        <v>470</v>
      </c>
      <c r="CF261" s="35">
        <f t="shared" si="137"/>
        <v>517</v>
      </c>
      <c r="CG261" s="70">
        <v>200000</v>
      </c>
      <c r="CH261" s="144" t="s">
        <v>4395</v>
      </c>
      <c r="CI261" s="165">
        <v>355</v>
      </c>
      <c r="CJ261" s="35">
        <f t="shared" si="138"/>
        <v>390.50000000000006</v>
      </c>
      <c r="CK261" s="87">
        <v>470</v>
      </c>
      <c r="CL261" s="35">
        <f t="shared" si="139"/>
        <v>517</v>
      </c>
      <c r="CM261" s="70">
        <v>200000</v>
      </c>
      <c r="CN261" s="144" t="s">
        <v>4395</v>
      </c>
      <c r="CO261" s="165">
        <v>355</v>
      </c>
      <c r="CP261" s="35">
        <f t="shared" si="140"/>
        <v>390.50000000000006</v>
      </c>
      <c r="CQ261" s="87">
        <v>470</v>
      </c>
      <c r="CR261" s="35">
        <f t="shared" si="141"/>
        <v>517</v>
      </c>
      <c r="CS261" s="70">
        <v>200000</v>
      </c>
      <c r="CT261" s="211" t="s">
        <v>5830</v>
      </c>
      <c r="CU261" s="212" t="s">
        <v>5830</v>
      </c>
      <c r="CV261" s="212" t="s">
        <v>5830</v>
      </c>
      <c r="CW261" s="213" t="s">
        <v>5830</v>
      </c>
      <c r="CX261" s="211" t="s">
        <v>5830</v>
      </c>
      <c r="CY261" s="212" t="s">
        <v>5830</v>
      </c>
      <c r="CZ261" s="213" t="s">
        <v>5830</v>
      </c>
      <c r="DA261" s="285" t="s">
        <v>5830</v>
      </c>
      <c r="DB261" s="165">
        <v>8.8000000000000007</v>
      </c>
      <c r="DC261" s="165">
        <v>640</v>
      </c>
      <c r="DD261" s="34">
        <v>730</v>
      </c>
      <c r="DE261" s="165">
        <v>800</v>
      </c>
      <c r="DF261" s="34">
        <v>940</v>
      </c>
      <c r="DG261" s="70">
        <v>200000</v>
      </c>
      <c r="DH261" s="27" t="s">
        <v>6186</v>
      </c>
      <c r="DI261" s="144" t="s">
        <v>4464</v>
      </c>
      <c r="DJ261" s="296" t="s">
        <v>4598</v>
      </c>
    </row>
    <row r="262" spans="1:114" ht="15.6" customHeight="1">
      <c r="A262" s="17">
        <v>257</v>
      </c>
      <c r="B262" s="313">
        <v>36</v>
      </c>
      <c r="C262" s="313">
        <v>2004</v>
      </c>
      <c r="D262" s="313" t="s">
        <v>4787</v>
      </c>
      <c r="E262" s="309" t="s">
        <v>4884</v>
      </c>
      <c r="F262" s="313">
        <v>8</v>
      </c>
      <c r="G262" s="309" t="s">
        <v>5962</v>
      </c>
      <c r="H262" s="313" t="s">
        <v>5957</v>
      </c>
      <c r="I262" s="452" t="s">
        <v>4752</v>
      </c>
      <c r="J262" s="303" t="s">
        <v>4383</v>
      </c>
      <c r="K262" s="163" t="s">
        <v>5830</v>
      </c>
      <c r="L262" s="303" t="s">
        <v>4541</v>
      </c>
      <c r="M262" s="163" t="s">
        <v>4736</v>
      </c>
      <c r="N262" s="17" t="s">
        <v>4539</v>
      </c>
      <c r="O262" s="163" t="s">
        <v>4444</v>
      </c>
      <c r="P262" s="163" t="s">
        <v>4444</v>
      </c>
      <c r="Q262" s="163" t="s">
        <v>4444</v>
      </c>
      <c r="R262" s="163" t="s">
        <v>5830</v>
      </c>
      <c r="S262" s="163" t="s">
        <v>4444</v>
      </c>
      <c r="T262" s="163" t="s">
        <v>5830</v>
      </c>
      <c r="U262" s="30" t="s">
        <v>4591</v>
      </c>
      <c r="V262" s="88">
        <v>8</v>
      </c>
      <c r="W262" s="237">
        <v>0</v>
      </c>
      <c r="X262" s="17">
        <v>0</v>
      </c>
      <c r="Y262" s="303" t="s">
        <v>3983</v>
      </c>
      <c r="Z262" s="16">
        <f>INDEX('[2]Cross-Section Database'!$C$2:$V$2928,MATCH(Y262,'[2]Cross-Section Database'!$B$2:$B$2928,0),3)</f>
        <v>240</v>
      </c>
      <c r="AA262" s="16">
        <f>INDEX('[2]Cross-Section Database'!$C$2:$V$2928,MATCH(Y262,'[2]Cross-Section Database'!$B$2:$B$2928,0),4)</f>
        <v>240</v>
      </c>
      <c r="AB262" s="45">
        <f>INDEX('[2]Cross-Section Database'!$C$2:$V$2928,MATCH(Y262,'[2]Cross-Section Database'!$B$2:$B$2928,0),6)</f>
        <v>17</v>
      </c>
      <c r="AC262" s="45">
        <f>INDEX('[2]Cross-Section Database'!$C$2:$V$2928,MATCH(Y262,'[2]Cross-Section Database'!$B$2:$B$2928,0),5)</f>
        <v>10</v>
      </c>
      <c r="AD262" s="31">
        <v>2750</v>
      </c>
      <c r="AE262" s="303" t="s">
        <v>3907</v>
      </c>
      <c r="AF262" s="16">
        <f>INDEX('[2]Cross-Section Database'!$C$2:$V$2928,MATCH(AE262,'[2]Cross-Section Database'!$B$2:$B$2928,0),3)</f>
        <v>240</v>
      </c>
      <c r="AG262" s="16">
        <f>INDEX('[2]Cross-Section Database'!$C$2:$V$2928,MATCH(AE262,'[2]Cross-Section Database'!$B$2:$B$2928,0),4)</f>
        <v>120</v>
      </c>
      <c r="AH262" s="16">
        <f>INDEX('[2]Cross-Section Database'!$C$2:$V$2928,MATCH(AE262,'[2]Cross-Section Database'!$B$2:$B$2928,0),6)</f>
        <v>9.8000000000000007</v>
      </c>
      <c r="AI262" s="16">
        <f>INDEX('[2]Cross-Section Database'!$C$2:$V$2928,MATCH(AE262,'[2]Cross-Section Database'!$B$2:$B$2928,0),5)</f>
        <v>6.2</v>
      </c>
      <c r="AJ262" s="16">
        <v>1000</v>
      </c>
      <c r="AK262" s="16">
        <f>INDEX('[2]Cross-Section Database'!$C$2:$V$3928,MATCH(AE262,'[2]Cross-Section Database'!$B$2:$B$3928,0),11)</f>
        <v>38920000</v>
      </c>
      <c r="AL262" s="26">
        <f>INDEX('[2]Cross-Section Database'!$C$2:$V$3928,MATCH(AE262,'[2]Cross-Section Database'!$B$2:$B$3928,0),12)</f>
        <v>367000</v>
      </c>
      <c r="AM262" s="16">
        <v>15</v>
      </c>
      <c r="AN262" s="16">
        <v>160</v>
      </c>
      <c r="AO262" s="16">
        <v>264</v>
      </c>
      <c r="AP262" s="16">
        <f t="shared" ref="AP262:AP269" si="142">(AO262-AF262)-AQ262</f>
        <v>12</v>
      </c>
      <c r="AQ262" s="16">
        <f t="shared" si="122"/>
        <v>12</v>
      </c>
      <c r="AR262" s="303" t="s">
        <v>5845</v>
      </c>
      <c r="AS262" s="163" t="s">
        <v>4645</v>
      </c>
      <c r="AT262" s="16">
        <f>150/AU262/0.25</f>
        <v>30</v>
      </c>
      <c r="AU262" s="163">
        <v>20</v>
      </c>
      <c r="AV262" s="163">
        <f t="shared" si="135"/>
        <v>245</v>
      </c>
      <c r="AW262" s="16">
        <v>54</v>
      </c>
      <c r="AX262" s="16">
        <v>54</v>
      </c>
      <c r="AY262" s="16">
        <v>0</v>
      </c>
      <c r="AZ262" s="16">
        <v>96</v>
      </c>
      <c r="BA262" s="16">
        <v>156</v>
      </c>
      <c r="BB262" s="22" t="s">
        <v>4502</v>
      </c>
      <c r="BC262" s="163" t="s">
        <v>6250</v>
      </c>
      <c r="BD262" s="163" t="s">
        <v>6250</v>
      </c>
      <c r="BE262" s="163">
        <v>2</v>
      </c>
      <c r="BF262" s="17">
        <v>4</v>
      </c>
      <c r="BG262" s="201" t="s">
        <v>5830</v>
      </c>
      <c r="BH262" s="202" t="s">
        <v>5830</v>
      </c>
      <c r="BI262" s="202" t="s">
        <v>5830</v>
      </c>
      <c r="BJ262" s="202" t="s">
        <v>5830</v>
      </c>
      <c r="BK262" s="202" t="s">
        <v>5830</v>
      </c>
      <c r="BL262" s="202" t="s">
        <v>5830</v>
      </c>
      <c r="BM262" s="202" t="s">
        <v>5830</v>
      </c>
      <c r="BN262" s="202" t="s">
        <v>5830</v>
      </c>
      <c r="BO262" s="201" t="s">
        <v>5830</v>
      </c>
      <c r="BP262" s="202" t="s">
        <v>5830</v>
      </c>
      <c r="BQ262" s="202" t="s">
        <v>5830</v>
      </c>
      <c r="BR262" s="202" t="s">
        <v>5830</v>
      </c>
      <c r="BS262" s="202" t="s">
        <v>5830</v>
      </c>
      <c r="BT262" s="202" t="s">
        <v>5830</v>
      </c>
      <c r="BU262" s="220" t="s">
        <v>5830</v>
      </c>
      <c r="BV262" s="202" t="s">
        <v>5830</v>
      </c>
      <c r="BW262" s="202" t="s">
        <v>5830</v>
      </c>
      <c r="BX262" s="202" t="s">
        <v>5830</v>
      </c>
      <c r="BY262" s="202" t="s">
        <v>5830</v>
      </c>
      <c r="BZ262" s="202" t="s">
        <v>5830</v>
      </c>
      <c r="CA262" s="220" t="s">
        <v>5830</v>
      </c>
      <c r="CB262" s="303" t="s">
        <v>4479</v>
      </c>
      <c r="CC262" s="163">
        <v>275</v>
      </c>
      <c r="CD262" s="16">
        <f>(372.02+342.95)/2</f>
        <v>357.48500000000001</v>
      </c>
      <c r="CE262" s="163">
        <v>410</v>
      </c>
      <c r="CF262" s="16">
        <f>(477.29+448.79)/2</f>
        <v>463.04</v>
      </c>
      <c r="CG262" s="81">
        <f>(206936+220792)/2</f>
        <v>213864</v>
      </c>
      <c r="CH262" s="163" t="s">
        <v>4479</v>
      </c>
      <c r="CI262" s="163">
        <v>275</v>
      </c>
      <c r="CJ262" s="16">
        <f>(363.4+340.14)/2</f>
        <v>351.77</v>
      </c>
      <c r="CK262" s="16">
        <v>410</v>
      </c>
      <c r="CL262" s="16">
        <f>(454.3+448.23)/2</f>
        <v>451.26499999999999</v>
      </c>
      <c r="CM262" s="81">
        <f>(203713+215222)/2</f>
        <v>209467.5</v>
      </c>
      <c r="CN262" s="163" t="s">
        <v>4479</v>
      </c>
      <c r="CO262" s="163">
        <v>275</v>
      </c>
      <c r="CP262" s="16">
        <v>369.44</v>
      </c>
      <c r="CQ262" s="16">
        <v>410</v>
      </c>
      <c r="CR262" s="16">
        <v>503.45</v>
      </c>
      <c r="CS262" s="81">
        <v>200248</v>
      </c>
      <c r="CT262" s="205" t="s">
        <v>5830</v>
      </c>
      <c r="CU262" s="206" t="s">
        <v>5830</v>
      </c>
      <c r="CV262" s="206" t="s">
        <v>5830</v>
      </c>
      <c r="CW262" s="207" t="s">
        <v>5830</v>
      </c>
      <c r="CX262" s="206" t="s">
        <v>5830</v>
      </c>
      <c r="CY262" s="206" t="s">
        <v>5830</v>
      </c>
      <c r="CZ262" s="207" t="s">
        <v>5830</v>
      </c>
      <c r="DA262" s="283" t="s">
        <v>5830</v>
      </c>
      <c r="DB262" s="163">
        <v>10.9</v>
      </c>
      <c r="DC262" s="163">
        <v>900</v>
      </c>
      <c r="DD262" s="30">
        <v>990</v>
      </c>
      <c r="DE262" s="163">
        <v>1000</v>
      </c>
      <c r="DF262" s="30">
        <v>1100</v>
      </c>
      <c r="DG262" s="76">
        <v>200000</v>
      </c>
      <c r="DH262" s="130" t="s">
        <v>5887</v>
      </c>
      <c r="DI262" s="30" t="s">
        <v>4464</v>
      </c>
      <c r="DJ262" s="294" t="s">
        <v>4598</v>
      </c>
    </row>
    <row r="263" spans="1:114">
      <c r="A263" s="18">
        <v>258</v>
      </c>
      <c r="B263" s="314"/>
      <c r="C263" s="314"/>
      <c r="D263" s="314"/>
      <c r="E263" s="310"/>
      <c r="F263" s="314"/>
      <c r="G263" s="310"/>
      <c r="H263" s="314"/>
      <c r="I263" s="453" t="s">
        <v>4753</v>
      </c>
      <c r="J263" s="304" t="s">
        <v>4383</v>
      </c>
      <c r="K263" s="164" t="s">
        <v>5830</v>
      </c>
      <c r="L263" s="304" t="s">
        <v>4541</v>
      </c>
      <c r="M263" s="164" t="s">
        <v>4736</v>
      </c>
      <c r="N263" s="18" t="s">
        <v>4539</v>
      </c>
      <c r="O263" s="164" t="s">
        <v>4444</v>
      </c>
      <c r="P263" s="164" t="s">
        <v>4444</v>
      </c>
      <c r="Q263" s="164" t="s">
        <v>4444</v>
      </c>
      <c r="R263" s="164" t="s">
        <v>5830</v>
      </c>
      <c r="S263" s="164" t="s">
        <v>4444</v>
      </c>
      <c r="T263" s="164" t="s">
        <v>5830</v>
      </c>
      <c r="U263" s="32" t="s">
        <v>4591</v>
      </c>
      <c r="V263" s="73">
        <v>8</v>
      </c>
      <c r="W263" s="238">
        <v>52.7</v>
      </c>
      <c r="X263" s="18">
        <v>0</v>
      </c>
      <c r="Y263" s="304" t="s">
        <v>3983</v>
      </c>
      <c r="Z263" s="164">
        <f>INDEX('[2]Cross-Section Database'!$C$2:$V$2928,MATCH(Y263,'[2]Cross-Section Database'!$B$2:$B$2928,0),3)</f>
        <v>240</v>
      </c>
      <c r="AA263" s="164">
        <f>INDEX('[2]Cross-Section Database'!$C$2:$V$2928,MATCH(Y263,'[2]Cross-Section Database'!$B$2:$B$2928,0),4)</f>
        <v>240</v>
      </c>
      <c r="AB263" s="21">
        <f>INDEX('[2]Cross-Section Database'!$C$2:$V$2928,MATCH(Y263,'[2]Cross-Section Database'!$B$2:$B$2928,0),6)</f>
        <v>17</v>
      </c>
      <c r="AC263" s="21">
        <f>INDEX('[2]Cross-Section Database'!$C$2:$V$2928,MATCH(Y263,'[2]Cross-Section Database'!$B$2:$B$2928,0),5)</f>
        <v>10</v>
      </c>
      <c r="AD263" s="33">
        <v>2750</v>
      </c>
      <c r="AE263" s="304" t="s">
        <v>3907</v>
      </c>
      <c r="AF263" s="21">
        <f>INDEX('[2]Cross-Section Database'!$C$2:$V$2928,MATCH(AE263,'[2]Cross-Section Database'!$B$2:$B$2928,0),3)</f>
        <v>240</v>
      </c>
      <c r="AG263" s="21">
        <f>INDEX('[2]Cross-Section Database'!$C$2:$V$2928,MATCH(AE263,'[2]Cross-Section Database'!$B$2:$B$2928,0),4)</f>
        <v>120</v>
      </c>
      <c r="AH263" s="21">
        <f>INDEX('[2]Cross-Section Database'!$C$2:$V$2928,MATCH(AE263,'[2]Cross-Section Database'!$B$2:$B$2928,0),6)</f>
        <v>9.8000000000000007</v>
      </c>
      <c r="AI263" s="21">
        <f>INDEX('[2]Cross-Section Database'!$C$2:$V$2928,MATCH(AE263,'[2]Cross-Section Database'!$B$2:$B$2928,0),5)</f>
        <v>6.2</v>
      </c>
      <c r="AJ263" s="21">
        <v>1000</v>
      </c>
      <c r="AK263" s="21">
        <f>INDEX('[2]Cross-Section Database'!$C$2:$V$3928,MATCH(AE263,'[2]Cross-Section Database'!$B$2:$B$3928,0),11)</f>
        <v>38920000</v>
      </c>
      <c r="AL263" s="24">
        <f>INDEX('[2]Cross-Section Database'!$C$2:$V$3928,MATCH(AE263,'[2]Cross-Section Database'!$B$2:$B$3928,0),12)</f>
        <v>367000</v>
      </c>
      <c r="AM263" s="21">
        <v>15</v>
      </c>
      <c r="AN263" s="21">
        <v>160</v>
      </c>
      <c r="AO263" s="21">
        <v>264</v>
      </c>
      <c r="AP263" s="21">
        <f t="shared" si="142"/>
        <v>12</v>
      </c>
      <c r="AQ263" s="21">
        <f t="shared" si="122"/>
        <v>12</v>
      </c>
      <c r="AR263" s="304" t="s">
        <v>5845</v>
      </c>
      <c r="AS263" s="164" t="s">
        <v>4645</v>
      </c>
      <c r="AT263" s="21">
        <f t="shared" ref="AT263:AT269" si="143">150/AU263/0.25</f>
        <v>30</v>
      </c>
      <c r="AU263" s="164">
        <v>20</v>
      </c>
      <c r="AV263" s="164">
        <f t="shared" si="135"/>
        <v>245</v>
      </c>
      <c r="AW263" s="21">
        <v>54</v>
      </c>
      <c r="AX263" s="21">
        <v>54</v>
      </c>
      <c r="AY263" s="21">
        <v>0</v>
      </c>
      <c r="AZ263" s="21">
        <v>96</v>
      </c>
      <c r="BA263" s="21">
        <v>156</v>
      </c>
      <c r="BB263" s="15" t="s">
        <v>4502</v>
      </c>
      <c r="BC263" s="164" t="s">
        <v>6250</v>
      </c>
      <c r="BD263" s="164" t="s">
        <v>6250</v>
      </c>
      <c r="BE263" s="164">
        <v>2</v>
      </c>
      <c r="BF263" s="18">
        <v>4</v>
      </c>
      <c r="BG263" s="203" t="s">
        <v>5830</v>
      </c>
      <c r="BH263" s="204" t="s">
        <v>5830</v>
      </c>
      <c r="BI263" s="204" t="s">
        <v>5830</v>
      </c>
      <c r="BJ263" s="204" t="s">
        <v>5830</v>
      </c>
      <c r="BK263" s="204" t="s">
        <v>5830</v>
      </c>
      <c r="BL263" s="204" t="s">
        <v>5830</v>
      </c>
      <c r="BM263" s="204" t="s">
        <v>5830</v>
      </c>
      <c r="BN263" s="204" t="s">
        <v>5830</v>
      </c>
      <c r="BO263" s="203" t="s">
        <v>5830</v>
      </c>
      <c r="BP263" s="204" t="s">
        <v>5830</v>
      </c>
      <c r="BQ263" s="204" t="s">
        <v>5830</v>
      </c>
      <c r="BR263" s="204" t="s">
        <v>5830</v>
      </c>
      <c r="BS263" s="204" t="s">
        <v>5830</v>
      </c>
      <c r="BT263" s="204" t="s">
        <v>5830</v>
      </c>
      <c r="BU263" s="219" t="s">
        <v>5830</v>
      </c>
      <c r="BV263" s="204" t="s">
        <v>5830</v>
      </c>
      <c r="BW263" s="204" t="s">
        <v>5830</v>
      </c>
      <c r="BX263" s="204" t="s">
        <v>5830</v>
      </c>
      <c r="BY263" s="204" t="s">
        <v>5830</v>
      </c>
      <c r="BZ263" s="204" t="s">
        <v>5830</v>
      </c>
      <c r="CA263" s="219" t="s">
        <v>5830</v>
      </c>
      <c r="CB263" s="304" t="s">
        <v>4479</v>
      </c>
      <c r="CC263" s="164">
        <v>275</v>
      </c>
      <c r="CD263" s="21">
        <f t="shared" ref="CD263:CD269" si="144">(372.02+342.95)/2</f>
        <v>357.48500000000001</v>
      </c>
      <c r="CE263" s="164">
        <v>411</v>
      </c>
      <c r="CF263" s="21">
        <f t="shared" ref="CF263:CF269" si="145">(477.29+448.79)/2</f>
        <v>463.04</v>
      </c>
      <c r="CG263" s="69">
        <f t="shared" ref="CG263:CG269" si="146">(206936+220792)/2</f>
        <v>213864</v>
      </c>
      <c r="CH263" s="164" t="s">
        <v>4479</v>
      </c>
      <c r="CI263" s="164">
        <v>275</v>
      </c>
      <c r="CJ263" s="21">
        <f t="shared" ref="CJ263:CJ269" si="147">(363.4+340.14)/2</f>
        <v>351.77</v>
      </c>
      <c r="CK263" s="21">
        <v>411</v>
      </c>
      <c r="CL263" s="21">
        <f t="shared" ref="CL263:CL269" si="148">(454.3+448.23)/2</f>
        <v>451.26499999999999</v>
      </c>
      <c r="CM263" s="69">
        <f t="shared" ref="CM263:CM269" si="149">(203713+215222)/2</f>
        <v>209467.5</v>
      </c>
      <c r="CN263" s="164" t="s">
        <v>4479</v>
      </c>
      <c r="CO263" s="164">
        <v>275</v>
      </c>
      <c r="CP263" s="21">
        <v>369.44</v>
      </c>
      <c r="CQ263" s="21">
        <v>410</v>
      </c>
      <c r="CR263" s="21">
        <v>503.45</v>
      </c>
      <c r="CS263" s="69">
        <v>200248</v>
      </c>
      <c r="CT263" s="208" t="s">
        <v>5830</v>
      </c>
      <c r="CU263" s="209" t="s">
        <v>5830</v>
      </c>
      <c r="CV263" s="209" t="s">
        <v>5830</v>
      </c>
      <c r="CW263" s="210" t="s">
        <v>5830</v>
      </c>
      <c r="CX263" s="209" t="s">
        <v>5830</v>
      </c>
      <c r="CY263" s="209" t="s">
        <v>5830</v>
      </c>
      <c r="CZ263" s="210" t="s">
        <v>5830</v>
      </c>
      <c r="DA263" s="284" t="s">
        <v>5830</v>
      </c>
      <c r="DB263" s="164">
        <v>10.9</v>
      </c>
      <c r="DC263" s="164">
        <v>900</v>
      </c>
      <c r="DD263" s="32">
        <v>990</v>
      </c>
      <c r="DE263" s="164">
        <v>1000</v>
      </c>
      <c r="DF263" s="32">
        <v>1100</v>
      </c>
      <c r="DG263" s="61">
        <v>200000</v>
      </c>
      <c r="DH263" s="132" t="s">
        <v>5887</v>
      </c>
      <c r="DI263" s="32" t="s">
        <v>4464</v>
      </c>
      <c r="DJ263" s="295" t="s">
        <v>4598</v>
      </c>
    </row>
    <row r="264" spans="1:114">
      <c r="A264" s="18">
        <v>259</v>
      </c>
      <c r="B264" s="314"/>
      <c r="C264" s="314"/>
      <c r="D264" s="314"/>
      <c r="E264" s="310"/>
      <c r="F264" s="314"/>
      <c r="G264" s="310"/>
      <c r="H264" s="314"/>
      <c r="I264" s="453" t="s">
        <v>4754</v>
      </c>
      <c r="J264" s="304" t="s">
        <v>4383</v>
      </c>
      <c r="K264" s="164" t="s">
        <v>5830</v>
      </c>
      <c r="L264" s="304" t="s">
        <v>4541</v>
      </c>
      <c r="M264" s="164" t="s">
        <v>4736</v>
      </c>
      <c r="N264" s="18" t="s">
        <v>4539</v>
      </c>
      <c r="O264" s="164" t="s">
        <v>4444</v>
      </c>
      <c r="P264" s="164" t="s">
        <v>4444</v>
      </c>
      <c r="Q264" s="164" t="s">
        <v>4444</v>
      </c>
      <c r="R264" s="164" t="s">
        <v>5830</v>
      </c>
      <c r="S264" s="164" t="s">
        <v>4444</v>
      </c>
      <c r="T264" s="164" t="s">
        <v>5830</v>
      </c>
      <c r="U264" s="32" t="s">
        <v>4591</v>
      </c>
      <c r="V264" s="73">
        <v>8</v>
      </c>
      <c r="W264" s="238">
        <v>105.6</v>
      </c>
      <c r="X264" s="18">
        <v>0</v>
      </c>
      <c r="Y264" s="304" t="s">
        <v>3983</v>
      </c>
      <c r="Z264" s="164">
        <f>INDEX('[2]Cross-Section Database'!$C$2:$V$2928,MATCH(Y264,'[2]Cross-Section Database'!$B$2:$B$2928,0),3)</f>
        <v>240</v>
      </c>
      <c r="AA264" s="164">
        <f>INDEX('[2]Cross-Section Database'!$C$2:$V$2928,MATCH(Y264,'[2]Cross-Section Database'!$B$2:$B$2928,0),4)</f>
        <v>240</v>
      </c>
      <c r="AB264" s="21">
        <f>INDEX('[2]Cross-Section Database'!$C$2:$V$2928,MATCH(Y264,'[2]Cross-Section Database'!$B$2:$B$2928,0),6)</f>
        <v>17</v>
      </c>
      <c r="AC264" s="21">
        <f>INDEX('[2]Cross-Section Database'!$C$2:$V$2928,MATCH(Y264,'[2]Cross-Section Database'!$B$2:$B$2928,0),5)</f>
        <v>10</v>
      </c>
      <c r="AD264" s="33">
        <v>2750</v>
      </c>
      <c r="AE264" s="304" t="s">
        <v>3907</v>
      </c>
      <c r="AF264" s="21">
        <f>INDEX('[2]Cross-Section Database'!$C$2:$V$2928,MATCH(AE264,'[2]Cross-Section Database'!$B$2:$B$2928,0),3)</f>
        <v>240</v>
      </c>
      <c r="AG264" s="21">
        <f>INDEX('[2]Cross-Section Database'!$C$2:$V$2928,MATCH(AE264,'[2]Cross-Section Database'!$B$2:$B$2928,0),4)</f>
        <v>120</v>
      </c>
      <c r="AH264" s="21">
        <f>INDEX('[2]Cross-Section Database'!$C$2:$V$2928,MATCH(AE264,'[2]Cross-Section Database'!$B$2:$B$2928,0),6)</f>
        <v>9.8000000000000007</v>
      </c>
      <c r="AI264" s="21">
        <f>INDEX('[2]Cross-Section Database'!$C$2:$V$2928,MATCH(AE264,'[2]Cross-Section Database'!$B$2:$B$2928,0),5)</f>
        <v>6.2</v>
      </c>
      <c r="AJ264" s="21">
        <v>1000</v>
      </c>
      <c r="AK264" s="21">
        <f>INDEX('[2]Cross-Section Database'!$C$2:$V$3928,MATCH(AE264,'[2]Cross-Section Database'!$B$2:$B$3928,0),11)</f>
        <v>38920000</v>
      </c>
      <c r="AL264" s="24">
        <f>INDEX('[2]Cross-Section Database'!$C$2:$V$3928,MATCH(AE264,'[2]Cross-Section Database'!$B$2:$B$3928,0),12)</f>
        <v>367000</v>
      </c>
      <c r="AM264" s="21">
        <v>15</v>
      </c>
      <c r="AN264" s="21">
        <v>160</v>
      </c>
      <c r="AO264" s="21">
        <v>264</v>
      </c>
      <c r="AP264" s="21">
        <f t="shared" si="142"/>
        <v>12</v>
      </c>
      <c r="AQ264" s="21">
        <f t="shared" si="122"/>
        <v>12</v>
      </c>
      <c r="AR264" s="304" t="s">
        <v>5845</v>
      </c>
      <c r="AS264" s="164" t="s">
        <v>4645</v>
      </c>
      <c r="AT264" s="21">
        <f t="shared" si="143"/>
        <v>30</v>
      </c>
      <c r="AU264" s="164">
        <v>20</v>
      </c>
      <c r="AV264" s="164">
        <f t="shared" si="135"/>
        <v>245</v>
      </c>
      <c r="AW264" s="21">
        <v>54</v>
      </c>
      <c r="AX264" s="21">
        <v>54</v>
      </c>
      <c r="AY264" s="21">
        <v>0</v>
      </c>
      <c r="AZ264" s="21">
        <v>96</v>
      </c>
      <c r="BA264" s="21">
        <v>156</v>
      </c>
      <c r="BB264" s="15" t="s">
        <v>4502</v>
      </c>
      <c r="BC264" s="164" t="s">
        <v>6250</v>
      </c>
      <c r="BD264" s="164" t="s">
        <v>6250</v>
      </c>
      <c r="BE264" s="164">
        <v>2</v>
      </c>
      <c r="BF264" s="18">
        <v>4</v>
      </c>
      <c r="BG264" s="203" t="s">
        <v>5830</v>
      </c>
      <c r="BH264" s="204" t="s">
        <v>5830</v>
      </c>
      <c r="BI264" s="204" t="s">
        <v>5830</v>
      </c>
      <c r="BJ264" s="204" t="s">
        <v>5830</v>
      </c>
      <c r="BK264" s="204" t="s">
        <v>5830</v>
      </c>
      <c r="BL264" s="204" t="s">
        <v>5830</v>
      </c>
      <c r="BM264" s="204" t="s">
        <v>5830</v>
      </c>
      <c r="BN264" s="204" t="s">
        <v>5830</v>
      </c>
      <c r="BO264" s="203" t="s">
        <v>5830</v>
      </c>
      <c r="BP264" s="204" t="s">
        <v>5830</v>
      </c>
      <c r="BQ264" s="204" t="s">
        <v>5830</v>
      </c>
      <c r="BR264" s="204" t="s">
        <v>5830</v>
      </c>
      <c r="BS264" s="204" t="s">
        <v>5830</v>
      </c>
      <c r="BT264" s="204" t="s">
        <v>5830</v>
      </c>
      <c r="BU264" s="219" t="s">
        <v>5830</v>
      </c>
      <c r="BV264" s="204" t="s">
        <v>5830</v>
      </c>
      <c r="BW264" s="204" t="s">
        <v>5830</v>
      </c>
      <c r="BX264" s="204" t="s">
        <v>5830</v>
      </c>
      <c r="BY264" s="204" t="s">
        <v>5830</v>
      </c>
      <c r="BZ264" s="204" t="s">
        <v>5830</v>
      </c>
      <c r="CA264" s="219" t="s">
        <v>5830</v>
      </c>
      <c r="CB264" s="304" t="s">
        <v>4479</v>
      </c>
      <c r="CC264" s="164">
        <v>275</v>
      </c>
      <c r="CD264" s="21">
        <f t="shared" si="144"/>
        <v>357.48500000000001</v>
      </c>
      <c r="CE264" s="164">
        <v>412</v>
      </c>
      <c r="CF264" s="21">
        <f t="shared" si="145"/>
        <v>463.04</v>
      </c>
      <c r="CG264" s="69">
        <f t="shared" si="146"/>
        <v>213864</v>
      </c>
      <c r="CH264" s="164" t="s">
        <v>4479</v>
      </c>
      <c r="CI264" s="164">
        <v>275</v>
      </c>
      <c r="CJ264" s="21">
        <f t="shared" si="147"/>
        <v>351.77</v>
      </c>
      <c r="CK264" s="21">
        <v>412</v>
      </c>
      <c r="CL264" s="21">
        <f t="shared" si="148"/>
        <v>451.26499999999999</v>
      </c>
      <c r="CM264" s="69">
        <f t="shared" si="149"/>
        <v>209467.5</v>
      </c>
      <c r="CN264" s="164" t="s">
        <v>4479</v>
      </c>
      <c r="CO264" s="164">
        <v>275</v>
      </c>
      <c r="CP264" s="21">
        <v>369.44</v>
      </c>
      <c r="CQ264" s="21">
        <v>410</v>
      </c>
      <c r="CR264" s="21">
        <v>503.45</v>
      </c>
      <c r="CS264" s="69">
        <v>200248</v>
      </c>
      <c r="CT264" s="208" t="s">
        <v>5830</v>
      </c>
      <c r="CU264" s="209" t="s">
        <v>5830</v>
      </c>
      <c r="CV264" s="209" t="s">
        <v>5830</v>
      </c>
      <c r="CW264" s="210" t="s">
        <v>5830</v>
      </c>
      <c r="CX264" s="209" t="s">
        <v>5830</v>
      </c>
      <c r="CY264" s="209" t="s">
        <v>5830</v>
      </c>
      <c r="CZ264" s="210" t="s">
        <v>5830</v>
      </c>
      <c r="DA264" s="284" t="s">
        <v>5830</v>
      </c>
      <c r="DB264" s="164">
        <v>10.9</v>
      </c>
      <c r="DC264" s="164">
        <v>900</v>
      </c>
      <c r="DD264" s="32">
        <v>990</v>
      </c>
      <c r="DE264" s="164">
        <v>1000</v>
      </c>
      <c r="DF264" s="32">
        <v>1100</v>
      </c>
      <c r="DG264" s="61">
        <v>200000</v>
      </c>
      <c r="DH264" s="132" t="s">
        <v>5887</v>
      </c>
      <c r="DI264" s="32" t="s">
        <v>4464</v>
      </c>
      <c r="DJ264" s="295" t="s">
        <v>4598</v>
      </c>
    </row>
    <row r="265" spans="1:114">
      <c r="A265" s="18">
        <v>260</v>
      </c>
      <c r="B265" s="314"/>
      <c r="C265" s="314"/>
      <c r="D265" s="314"/>
      <c r="E265" s="310"/>
      <c r="F265" s="314"/>
      <c r="G265" s="310"/>
      <c r="H265" s="314"/>
      <c r="I265" s="453" t="s">
        <v>4755</v>
      </c>
      <c r="J265" s="304" t="s">
        <v>4383</v>
      </c>
      <c r="K265" s="164" t="s">
        <v>5830</v>
      </c>
      <c r="L265" s="304" t="s">
        <v>4541</v>
      </c>
      <c r="M265" s="164" t="s">
        <v>4736</v>
      </c>
      <c r="N265" s="18" t="s">
        <v>4539</v>
      </c>
      <c r="O265" s="164" t="s">
        <v>4444</v>
      </c>
      <c r="P265" s="164" t="s">
        <v>4444</v>
      </c>
      <c r="Q265" s="164" t="s">
        <v>4444</v>
      </c>
      <c r="R265" s="164" t="s">
        <v>5830</v>
      </c>
      <c r="S265" s="164" t="s">
        <v>4444</v>
      </c>
      <c r="T265" s="164" t="s">
        <v>5830</v>
      </c>
      <c r="U265" s="32" t="s">
        <v>4591</v>
      </c>
      <c r="V265" s="73">
        <v>8</v>
      </c>
      <c r="W265" s="238">
        <v>265</v>
      </c>
      <c r="X265" s="18">
        <v>0</v>
      </c>
      <c r="Y265" s="304" t="s">
        <v>3983</v>
      </c>
      <c r="Z265" s="164">
        <f>INDEX('[2]Cross-Section Database'!$C$2:$V$2928,MATCH(Y265,'[2]Cross-Section Database'!$B$2:$B$2928,0),3)</f>
        <v>240</v>
      </c>
      <c r="AA265" s="164">
        <f>INDEX('[2]Cross-Section Database'!$C$2:$V$2928,MATCH(Y265,'[2]Cross-Section Database'!$B$2:$B$2928,0),4)</f>
        <v>240</v>
      </c>
      <c r="AB265" s="21">
        <f>INDEX('[2]Cross-Section Database'!$C$2:$V$2928,MATCH(Y265,'[2]Cross-Section Database'!$B$2:$B$2928,0),6)</f>
        <v>17</v>
      </c>
      <c r="AC265" s="21">
        <f>INDEX('[2]Cross-Section Database'!$C$2:$V$2928,MATCH(Y265,'[2]Cross-Section Database'!$B$2:$B$2928,0),5)</f>
        <v>10</v>
      </c>
      <c r="AD265" s="33">
        <v>2750</v>
      </c>
      <c r="AE265" s="304" t="s">
        <v>3907</v>
      </c>
      <c r="AF265" s="21">
        <f>INDEX('[2]Cross-Section Database'!$C$2:$V$2928,MATCH(AE265,'[2]Cross-Section Database'!$B$2:$B$2928,0),3)</f>
        <v>240</v>
      </c>
      <c r="AG265" s="21">
        <f>INDEX('[2]Cross-Section Database'!$C$2:$V$2928,MATCH(AE265,'[2]Cross-Section Database'!$B$2:$B$2928,0),4)</f>
        <v>120</v>
      </c>
      <c r="AH265" s="21">
        <f>INDEX('[2]Cross-Section Database'!$C$2:$V$2928,MATCH(AE265,'[2]Cross-Section Database'!$B$2:$B$2928,0),6)</f>
        <v>9.8000000000000007</v>
      </c>
      <c r="AI265" s="21">
        <f>INDEX('[2]Cross-Section Database'!$C$2:$V$2928,MATCH(AE265,'[2]Cross-Section Database'!$B$2:$B$2928,0),5)</f>
        <v>6.2</v>
      </c>
      <c r="AJ265" s="21">
        <v>1000</v>
      </c>
      <c r="AK265" s="21">
        <f>INDEX('[2]Cross-Section Database'!$C$2:$V$3928,MATCH(AE265,'[2]Cross-Section Database'!$B$2:$B$3928,0),11)</f>
        <v>38920000</v>
      </c>
      <c r="AL265" s="24">
        <f>INDEX('[2]Cross-Section Database'!$C$2:$V$3928,MATCH(AE265,'[2]Cross-Section Database'!$B$2:$B$3928,0),12)</f>
        <v>367000</v>
      </c>
      <c r="AM265" s="21">
        <v>15</v>
      </c>
      <c r="AN265" s="21">
        <v>160</v>
      </c>
      <c r="AO265" s="21">
        <v>264</v>
      </c>
      <c r="AP265" s="21">
        <f t="shared" si="142"/>
        <v>12</v>
      </c>
      <c r="AQ265" s="21">
        <f t="shared" si="122"/>
        <v>12</v>
      </c>
      <c r="AR265" s="304" t="s">
        <v>5845</v>
      </c>
      <c r="AS265" s="164" t="s">
        <v>4645</v>
      </c>
      <c r="AT265" s="21">
        <f t="shared" si="143"/>
        <v>30</v>
      </c>
      <c r="AU265" s="164">
        <v>20</v>
      </c>
      <c r="AV265" s="164">
        <f t="shared" si="135"/>
        <v>245</v>
      </c>
      <c r="AW265" s="21">
        <v>54</v>
      </c>
      <c r="AX265" s="21">
        <v>54</v>
      </c>
      <c r="AY265" s="21">
        <v>0</v>
      </c>
      <c r="AZ265" s="21">
        <v>96</v>
      </c>
      <c r="BA265" s="21">
        <v>156</v>
      </c>
      <c r="BB265" s="15" t="s">
        <v>4502</v>
      </c>
      <c r="BC265" s="164" t="s">
        <v>6250</v>
      </c>
      <c r="BD265" s="164" t="s">
        <v>6250</v>
      </c>
      <c r="BE265" s="164">
        <v>2</v>
      </c>
      <c r="BF265" s="18">
        <v>4</v>
      </c>
      <c r="BG265" s="203" t="s">
        <v>5830</v>
      </c>
      <c r="BH265" s="204" t="s">
        <v>5830</v>
      </c>
      <c r="BI265" s="204" t="s">
        <v>5830</v>
      </c>
      <c r="BJ265" s="204" t="s">
        <v>5830</v>
      </c>
      <c r="BK265" s="204" t="s">
        <v>5830</v>
      </c>
      <c r="BL265" s="204" t="s">
        <v>5830</v>
      </c>
      <c r="BM265" s="204" t="s">
        <v>5830</v>
      </c>
      <c r="BN265" s="204" t="s">
        <v>5830</v>
      </c>
      <c r="BO265" s="203" t="s">
        <v>5830</v>
      </c>
      <c r="BP265" s="204" t="s">
        <v>5830</v>
      </c>
      <c r="BQ265" s="204" t="s">
        <v>5830</v>
      </c>
      <c r="BR265" s="204" t="s">
        <v>5830</v>
      </c>
      <c r="BS265" s="204" t="s">
        <v>5830</v>
      </c>
      <c r="BT265" s="204" t="s">
        <v>5830</v>
      </c>
      <c r="BU265" s="219" t="s">
        <v>5830</v>
      </c>
      <c r="BV265" s="204" t="s">
        <v>5830</v>
      </c>
      <c r="BW265" s="204" t="s">
        <v>5830</v>
      </c>
      <c r="BX265" s="204" t="s">
        <v>5830</v>
      </c>
      <c r="BY265" s="204" t="s">
        <v>5830</v>
      </c>
      <c r="BZ265" s="204" t="s">
        <v>5830</v>
      </c>
      <c r="CA265" s="219" t="s">
        <v>5830</v>
      </c>
      <c r="CB265" s="304" t="s">
        <v>4479</v>
      </c>
      <c r="CC265" s="164">
        <v>275</v>
      </c>
      <c r="CD265" s="21">
        <f t="shared" si="144"/>
        <v>357.48500000000001</v>
      </c>
      <c r="CE265" s="164">
        <v>412</v>
      </c>
      <c r="CF265" s="21">
        <f t="shared" si="145"/>
        <v>463.04</v>
      </c>
      <c r="CG265" s="69">
        <f t="shared" si="146"/>
        <v>213864</v>
      </c>
      <c r="CH265" s="164" t="s">
        <v>4479</v>
      </c>
      <c r="CI265" s="164">
        <v>275</v>
      </c>
      <c r="CJ265" s="21">
        <f t="shared" si="147"/>
        <v>351.77</v>
      </c>
      <c r="CK265" s="21">
        <v>412</v>
      </c>
      <c r="CL265" s="21">
        <f t="shared" si="148"/>
        <v>451.26499999999999</v>
      </c>
      <c r="CM265" s="69">
        <f t="shared" si="149"/>
        <v>209467.5</v>
      </c>
      <c r="CN265" s="164" t="s">
        <v>4479</v>
      </c>
      <c r="CO265" s="164">
        <v>275</v>
      </c>
      <c r="CP265" s="21">
        <v>369.44</v>
      </c>
      <c r="CQ265" s="21">
        <v>410</v>
      </c>
      <c r="CR265" s="21">
        <v>503.45</v>
      </c>
      <c r="CS265" s="69">
        <v>200248</v>
      </c>
      <c r="CT265" s="208" t="s">
        <v>5830</v>
      </c>
      <c r="CU265" s="209" t="s">
        <v>5830</v>
      </c>
      <c r="CV265" s="209" t="s">
        <v>5830</v>
      </c>
      <c r="CW265" s="210" t="s">
        <v>5830</v>
      </c>
      <c r="CX265" s="209" t="s">
        <v>5830</v>
      </c>
      <c r="CY265" s="209" t="s">
        <v>5830</v>
      </c>
      <c r="CZ265" s="210" t="s">
        <v>5830</v>
      </c>
      <c r="DA265" s="284" t="s">
        <v>5830</v>
      </c>
      <c r="DB265" s="164">
        <v>10.9</v>
      </c>
      <c r="DC265" s="164">
        <v>900</v>
      </c>
      <c r="DD265" s="32">
        <v>990</v>
      </c>
      <c r="DE265" s="164">
        <v>1000</v>
      </c>
      <c r="DF265" s="32">
        <v>1100</v>
      </c>
      <c r="DG265" s="61">
        <v>200000</v>
      </c>
      <c r="DH265" s="132" t="s">
        <v>5887</v>
      </c>
      <c r="DI265" s="32" t="s">
        <v>4464</v>
      </c>
      <c r="DJ265" s="295" t="s">
        <v>4598</v>
      </c>
    </row>
    <row r="266" spans="1:114">
      <c r="A266" s="18">
        <v>261</v>
      </c>
      <c r="B266" s="314"/>
      <c r="C266" s="314"/>
      <c r="D266" s="314"/>
      <c r="E266" s="310"/>
      <c r="F266" s="314"/>
      <c r="G266" s="310"/>
      <c r="H266" s="314"/>
      <c r="I266" s="453" t="s">
        <v>4756</v>
      </c>
      <c r="J266" s="304" t="s">
        <v>4383</v>
      </c>
      <c r="K266" s="164" t="s">
        <v>5830</v>
      </c>
      <c r="L266" s="304" t="s">
        <v>4541</v>
      </c>
      <c r="M266" s="164" t="s">
        <v>4736</v>
      </c>
      <c r="N266" s="18" t="s">
        <v>4539</v>
      </c>
      <c r="O266" s="164" t="s">
        <v>4444</v>
      </c>
      <c r="P266" s="164" t="s">
        <v>4444</v>
      </c>
      <c r="Q266" s="164" t="s">
        <v>4444</v>
      </c>
      <c r="R266" s="164" t="s">
        <v>5830</v>
      </c>
      <c r="S266" s="164" t="s">
        <v>4444</v>
      </c>
      <c r="T266" s="164" t="s">
        <v>5830</v>
      </c>
      <c r="U266" s="32" t="s">
        <v>4591</v>
      </c>
      <c r="V266" s="73">
        <v>8</v>
      </c>
      <c r="W266" s="238">
        <v>345</v>
      </c>
      <c r="X266" s="18">
        <v>0</v>
      </c>
      <c r="Y266" s="304" t="s">
        <v>3983</v>
      </c>
      <c r="Z266" s="164">
        <f>INDEX('[2]Cross-Section Database'!$C$2:$V$2928,MATCH(Y266,'[2]Cross-Section Database'!$B$2:$B$2928,0),3)</f>
        <v>240</v>
      </c>
      <c r="AA266" s="164">
        <f>INDEX('[2]Cross-Section Database'!$C$2:$V$2928,MATCH(Y266,'[2]Cross-Section Database'!$B$2:$B$2928,0),4)</f>
        <v>240</v>
      </c>
      <c r="AB266" s="21">
        <f>INDEX('[2]Cross-Section Database'!$C$2:$V$2928,MATCH(Y266,'[2]Cross-Section Database'!$B$2:$B$2928,0),6)</f>
        <v>17</v>
      </c>
      <c r="AC266" s="21">
        <f>INDEX('[2]Cross-Section Database'!$C$2:$V$2928,MATCH(Y266,'[2]Cross-Section Database'!$B$2:$B$2928,0),5)</f>
        <v>10</v>
      </c>
      <c r="AD266" s="33">
        <v>2750</v>
      </c>
      <c r="AE266" s="304" t="s">
        <v>3907</v>
      </c>
      <c r="AF266" s="21">
        <f>INDEX('[2]Cross-Section Database'!$C$2:$V$2928,MATCH(AE266,'[2]Cross-Section Database'!$B$2:$B$2928,0),3)</f>
        <v>240</v>
      </c>
      <c r="AG266" s="21">
        <f>INDEX('[2]Cross-Section Database'!$C$2:$V$2928,MATCH(AE266,'[2]Cross-Section Database'!$B$2:$B$2928,0),4)</f>
        <v>120</v>
      </c>
      <c r="AH266" s="21">
        <f>INDEX('[2]Cross-Section Database'!$C$2:$V$2928,MATCH(AE266,'[2]Cross-Section Database'!$B$2:$B$2928,0),6)</f>
        <v>9.8000000000000007</v>
      </c>
      <c r="AI266" s="21">
        <f>INDEX('[2]Cross-Section Database'!$C$2:$V$2928,MATCH(AE266,'[2]Cross-Section Database'!$B$2:$B$2928,0),5)</f>
        <v>6.2</v>
      </c>
      <c r="AJ266" s="21">
        <v>1000</v>
      </c>
      <c r="AK266" s="21">
        <f>INDEX('[2]Cross-Section Database'!$C$2:$V$3928,MATCH(AE266,'[2]Cross-Section Database'!$B$2:$B$3928,0),11)</f>
        <v>38920000</v>
      </c>
      <c r="AL266" s="24">
        <f>INDEX('[2]Cross-Section Database'!$C$2:$V$3928,MATCH(AE266,'[2]Cross-Section Database'!$B$2:$B$3928,0),12)</f>
        <v>367000</v>
      </c>
      <c r="AM266" s="21">
        <v>15</v>
      </c>
      <c r="AN266" s="21">
        <v>160</v>
      </c>
      <c r="AO266" s="21">
        <v>264</v>
      </c>
      <c r="AP266" s="21">
        <f t="shared" si="142"/>
        <v>12</v>
      </c>
      <c r="AQ266" s="21">
        <f t="shared" si="122"/>
        <v>12</v>
      </c>
      <c r="AR266" s="304" t="s">
        <v>5845</v>
      </c>
      <c r="AS266" s="164" t="s">
        <v>4645</v>
      </c>
      <c r="AT266" s="21">
        <f t="shared" si="143"/>
        <v>30</v>
      </c>
      <c r="AU266" s="164">
        <v>20</v>
      </c>
      <c r="AV266" s="164">
        <f t="shared" si="135"/>
        <v>245</v>
      </c>
      <c r="AW266" s="21">
        <v>54</v>
      </c>
      <c r="AX266" s="21">
        <v>54</v>
      </c>
      <c r="AY266" s="21">
        <v>0</v>
      </c>
      <c r="AZ266" s="21">
        <v>96</v>
      </c>
      <c r="BA266" s="21">
        <v>156</v>
      </c>
      <c r="BB266" s="15" t="s">
        <v>4502</v>
      </c>
      <c r="BC266" s="164" t="s">
        <v>6250</v>
      </c>
      <c r="BD266" s="164" t="s">
        <v>6250</v>
      </c>
      <c r="BE266" s="164">
        <v>2</v>
      </c>
      <c r="BF266" s="18">
        <v>4</v>
      </c>
      <c r="BG266" s="203" t="s">
        <v>5830</v>
      </c>
      <c r="BH266" s="204" t="s">
        <v>5830</v>
      </c>
      <c r="BI266" s="204" t="s">
        <v>5830</v>
      </c>
      <c r="BJ266" s="204" t="s">
        <v>5830</v>
      </c>
      <c r="BK266" s="204" t="s">
        <v>5830</v>
      </c>
      <c r="BL266" s="204" t="s">
        <v>5830</v>
      </c>
      <c r="BM266" s="204" t="s">
        <v>5830</v>
      </c>
      <c r="BN266" s="204" t="s">
        <v>5830</v>
      </c>
      <c r="BO266" s="203" t="s">
        <v>5830</v>
      </c>
      <c r="BP266" s="204" t="s">
        <v>5830</v>
      </c>
      <c r="BQ266" s="204" t="s">
        <v>5830</v>
      </c>
      <c r="BR266" s="204" t="s">
        <v>5830</v>
      </c>
      <c r="BS266" s="204" t="s">
        <v>5830</v>
      </c>
      <c r="BT266" s="204" t="s">
        <v>5830</v>
      </c>
      <c r="BU266" s="219" t="s">
        <v>5830</v>
      </c>
      <c r="BV266" s="204" t="s">
        <v>5830</v>
      </c>
      <c r="BW266" s="204" t="s">
        <v>5830</v>
      </c>
      <c r="BX266" s="204" t="s">
        <v>5830</v>
      </c>
      <c r="BY266" s="204" t="s">
        <v>5830</v>
      </c>
      <c r="BZ266" s="204" t="s">
        <v>5830</v>
      </c>
      <c r="CA266" s="219" t="s">
        <v>5830</v>
      </c>
      <c r="CB266" s="304" t="s">
        <v>4479</v>
      </c>
      <c r="CC266" s="164">
        <v>275</v>
      </c>
      <c r="CD266" s="21">
        <f t="shared" si="144"/>
        <v>357.48500000000001</v>
      </c>
      <c r="CE266" s="164">
        <v>412</v>
      </c>
      <c r="CF266" s="21">
        <f t="shared" si="145"/>
        <v>463.04</v>
      </c>
      <c r="CG266" s="69">
        <f t="shared" si="146"/>
        <v>213864</v>
      </c>
      <c r="CH266" s="164" t="s">
        <v>4479</v>
      </c>
      <c r="CI266" s="164">
        <v>275</v>
      </c>
      <c r="CJ266" s="21">
        <f t="shared" si="147"/>
        <v>351.77</v>
      </c>
      <c r="CK266" s="21">
        <v>412</v>
      </c>
      <c r="CL266" s="21">
        <f t="shared" si="148"/>
        <v>451.26499999999999</v>
      </c>
      <c r="CM266" s="69">
        <f t="shared" si="149"/>
        <v>209467.5</v>
      </c>
      <c r="CN266" s="164" t="s">
        <v>4479</v>
      </c>
      <c r="CO266" s="164">
        <v>275</v>
      </c>
      <c r="CP266" s="21">
        <v>369.44</v>
      </c>
      <c r="CQ266" s="21">
        <v>410</v>
      </c>
      <c r="CR266" s="21">
        <v>503.45</v>
      </c>
      <c r="CS266" s="69">
        <v>200248</v>
      </c>
      <c r="CT266" s="208" t="s">
        <v>5830</v>
      </c>
      <c r="CU266" s="209" t="s">
        <v>5830</v>
      </c>
      <c r="CV266" s="209" t="s">
        <v>5830</v>
      </c>
      <c r="CW266" s="210" t="s">
        <v>5830</v>
      </c>
      <c r="CX266" s="209" t="s">
        <v>5830</v>
      </c>
      <c r="CY266" s="209" t="s">
        <v>5830</v>
      </c>
      <c r="CZ266" s="210" t="s">
        <v>5830</v>
      </c>
      <c r="DA266" s="284" t="s">
        <v>5830</v>
      </c>
      <c r="DB266" s="164">
        <v>10.9</v>
      </c>
      <c r="DC266" s="164">
        <v>900</v>
      </c>
      <c r="DD266" s="32">
        <v>990</v>
      </c>
      <c r="DE266" s="164">
        <v>1000</v>
      </c>
      <c r="DF266" s="32">
        <v>1100</v>
      </c>
      <c r="DG266" s="61">
        <v>200000</v>
      </c>
      <c r="DH266" s="132" t="s">
        <v>5887</v>
      </c>
      <c r="DI266" s="32" t="s">
        <v>4464</v>
      </c>
      <c r="DJ266" s="295" t="s">
        <v>4598</v>
      </c>
    </row>
    <row r="267" spans="1:114">
      <c r="A267" s="18">
        <v>262</v>
      </c>
      <c r="B267" s="314"/>
      <c r="C267" s="314"/>
      <c r="D267" s="314"/>
      <c r="E267" s="310"/>
      <c r="F267" s="314"/>
      <c r="G267" s="310"/>
      <c r="H267" s="314"/>
      <c r="I267" s="453" t="s">
        <v>4757</v>
      </c>
      <c r="J267" s="304" t="s">
        <v>4383</v>
      </c>
      <c r="K267" s="164" t="s">
        <v>5830</v>
      </c>
      <c r="L267" s="304" t="s">
        <v>4541</v>
      </c>
      <c r="M267" s="164" t="s">
        <v>4736</v>
      </c>
      <c r="N267" s="18" t="s">
        <v>4539</v>
      </c>
      <c r="O267" s="164" t="s">
        <v>4444</v>
      </c>
      <c r="P267" s="164" t="s">
        <v>4444</v>
      </c>
      <c r="Q267" s="164" t="s">
        <v>4444</v>
      </c>
      <c r="R267" s="164" t="s">
        <v>5830</v>
      </c>
      <c r="S267" s="164" t="s">
        <v>4444</v>
      </c>
      <c r="T267" s="164" t="s">
        <v>5830</v>
      </c>
      <c r="U267" s="32" t="s">
        <v>4591</v>
      </c>
      <c r="V267" s="73">
        <v>8</v>
      </c>
      <c r="W267" s="238">
        <v>265</v>
      </c>
      <c r="X267" s="18">
        <v>0</v>
      </c>
      <c r="Y267" s="304" t="s">
        <v>3983</v>
      </c>
      <c r="Z267" s="164">
        <f>INDEX('[2]Cross-Section Database'!$C$2:$V$2928,MATCH(Y267,'[2]Cross-Section Database'!$B$2:$B$2928,0),3)</f>
        <v>240</v>
      </c>
      <c r="AA267" s="164">
        <f>INDEX('[2]Cross-Section Database'!$C$2:$V$2928,MATCH(Y267,'[2]Cross-Section Database'!$B$2:$B$2928,0),4)</f>
        <v>240</v>
      </c>
      <c r="AB267" s="21">
        <f>INDEX('[2]Cross-Section Database'!$C$2:$V$2928,MATCH(Y267,'[2]Cross-Section Database'!$B$2:$B$2928,0),6)</f>
        <v>17</v>
      </c>
      <c r="AC267" s="21">
        <f>INDEX('[2]Cross-Section Database'!$C$2:$V$2928,MATCH(Y267,'[2]Cross-Section Database'!$B$2:$B$2928,0),5)</f>
        <v>10</v>
      </c>
      <c r="AD267" s="33">
        <v>2750</v>
      </c>
      <c r="AE267" s="304" t="s">
        <v>3907</v>
      </c>
      <c r="AF267" s="21">
        <f>INDEX('[2]Cross-Section Database'!$C$2:$V$2928,MATCH(AE267,'[2]Cross-Section Database'!$B$2:$B$2928,0),3)</f>
        <v>240</v>
      </c>
      <c r="AG267" s="21">
        <f>INDEX('[2]Cross-Section Database'!$C$2:$V$2928,MATCH(AE267,'[2]Cross-Section Database'!$B$2:$B$2928,0),4)</f>
        <v>120</v>
      </c>
      <c r="AH267" s="21">
        <f>INDEX('[2]Cross-Section Database'!$C$2:$V$2928,MATCH(AE267,'[2]Cross-Section Database'!$B$2:$B$2928,0),6)</f>
        <v>9.8000000000000007</v>
      </c>
      <c r="AI267" s="21">
        <f>INDEX('[2]Cross-Section Database'!$C$2:$V$2928,MATCH(AE267,'[2]Cross-Section Database'!$B$2:$B$2928,0),5)</f>
        <v>6.2</v>
      </c>
      <c r="AJ267" s="21">
        <v>1000</v>
      </c>
      <c r="AK267" s="21">
        <f>INDEX('[2]Cross-Section Database'!$C$2:$V$3928,MATCH(AE267,'[2]Cross-Section Database'!$B$2:$B$3928,0),11)</f>
        <v>38920000</v>
      </c>
      <c r="AL267" s="24">
        <f>INDEX('[2]Cross-Section Database'!$C$2:$V$3928,MATCH(AE267,'[2]Cross-Section Database'!$B$2:$B$3928,0),12)</f>
        <v>367000</v>
      </c>
      <c r="AM267" s="21">
        <v>15</v>
      </c>
      <c r="AN267" s="21">
        <v>160</v>
      </c>
      <c r="AO267" s="21">
        <v>264</v>
      </c>
      <c r="AP267" s="21">
        <f t="shared" si="142"/>
        <v>12</v>
      </c>
      <c r="AQ267" s="21">
        <f t="shared" si="122"/>
        <v>12</v>
      </c>
      <c r="AR267" s="304" t="s">
        <v>5845</v>
      </c>
      <c r="AS267" s="164" t="s">
        <v>4645</v>
      </c>
      <c r="AT267" s="21">
        <f t="shared" si="143"/>
        <v>30</v>
      </c>
      <c r="AU267" s="164">
        <v>20</v>
      </c>
      <c r="AV267" s="164">
        <f t="shared" si="135"/>
        <v>245</v>
      </c>
      <c r="AW267" s="21">
        <v>54</v>
      </c>
      <c r="AX267" s="21">
        <v>54</v>
      </c>
      <c r="AY267" s="21">
        <v>0</v>
      </c>
      <c r="AZ267" s="21">
        <v>96</v>
      </c>
      <c r="BA267" s="21">
        <v>156</v>
      </c>
      <c r="BB267" s="15" t="s">
        <v>4502</v>
      </c>
      <c r="BC267" s="164" t="s">
        <v>6250</v>
      </c>
      <c r="BD267" s="164" t="s">
        <v>6250</v>
      </c>
      <c r="BE267" s="164">
        <v>2</v>
      </c>
      <c r="BF267" s="18">
        <v>4</v>
      </c>
      <c r="BG267" s="203" t="s">
        <v>5830</v>
      </c>
      <c r="BH267" s="204" t="s">
        <v>5830</v>
      </c>
      <c r="BI267" s="204" t="s">
        <v>5830</v>
      </c>
      <c r="BJ267" s="204" t="s">
        <v>5830</v>
      </c>
      <c r="BK267" s="204" t="s">
        <v>5830</v>
      </c>
      <c r="BL267" s="204" t="s">
        <v>5830</v>
      </c>
      <c r="BM267" s="204" t="s">
        <v>5830</v>
      </c>
      <c r="BN267" s="204" t="s">
        <v>5830</v>
      </c>
      <c r="BO267" s="203" t="s">
        <v>5830</v>
      </c>
      <c r="BP267" s="204" t="s">
        <v>5830</v>
      </c>
      <c r="BQ267" s="204" t="s">
        <v>5830</v>
      </c>
      <c r="BR267" s="204" t="s">
        <v>5830</v>
      </c>
      <c r="BS267" s="204" t="s">
        <v>5830</v>
      </c>
      <c r="BT267" s="204" t="s">
        <v>5830</v>
      </c>
      <c r="BU267" s="219" t="s">
        <v>5830</v>
      </c>
      <c r="BV267" s="204" t="s">
        <v>5830</v>
      </c>
      <c r="BW267" s="204" t="s">
        <v>5830</v>
      </c>
      <c r="BX267" s="204" t="s">
        <v>5830</v>
      </c>
      <c r="BY267" s="204" t="s">
        <v>5830</v>
      </c>
      <c r="BZ267" s="204" t="s">
        <v>5830</v>
      </c>
      <c r="CA267" s="219" t="s">
        <v>5830</v>
      </c>
      <c r="CB267" s="304" t="s">
        <v>4479</v>
      </c>
      <c r="CC267" s="164">
        <v>275</v>
      </c>
      <c r="CD267" s="21">
        <f t="shared" si="144"/>
        <v>357.48500000000001</v>
      </c>
      <c r="CE267" s="164">
        <v>412</v>
      </c>
      <c r="CF267" s="21">
        <f t="shared" si="145"/>
        <v>463.04</v>
      </c>
      <c r="CG267" s="69">
        <f t="shared" si="146"/>
        <v>213864</v>
      </c>
      <c r="CH267" s="164" t="s">
        <v>4479</v>
      </c>
      <c r="CI267" s="164">
        <v>275</v>
      </c>
      <c r="CJ267" s="21">
        <f t="shared" si="147"/>
        <v>351.77</v>
      </c>
      <c r="CK267" s="21">
        <v>412</v>
      </c>
      <c r="CL267" s="21">
        <f t="shared" si="148"/>
        <v>451.26499999999999</v>
      </c>
      <c r="CM267" s="69">
        <f t="shared" si="149"/>
        <v>209467.5</v>
      </c>
      <c r="CN267" s="164" t="s">
        <v>4479</v>
      </c>
      <c r="CO267" s="164">
        <v>275</v>
      </c>
      <c r="CP267" s="21">
        <v>369.44</v>
      </c>
      <c r="CQ267" s="21">
        <v>410</v>
      </c>
      <c r="CR267" s="21">
        <v>503.45</v>
      </c>
      <c r="CS267" s="69">
        <v>200248</v>
      </c>
      <c r="CT267" s="208" t="s">
        <v>5830</v>
      </c>
      <c r="CU267" s="209" t="s">
        <v>5830</v>
      </c>
      <c r="CV267" s="209" t="s">
        <v>5830</v>
      </c>
      <c r="CW267" s="210" t="s">
        <v>5830</v>
      </c>
      <c r="CX267" s="209" t="s">
        <v>5830</v>
      </c>
      <c r="CY267" s="209" t="s">
        <v>5830</v>
      </c>
      <c r="CZ267" s="210" t="s">
        <v>5830</v>
      </c>
      <c r="DA267" s="284" t="s">
        <v>5830</v>
      </c>
      <c r="DB267" s="164">
        <v>10.9</v>
      </c>
      <c r="DC267" s="164">
        <v>900</v>
      </c>
      <c r="DD267" s="32">
        <v>990</v>
      </c>
      <c r="DE267" s="164">
        <v>1000</v>
      </c>
      <c r="DF267" s="32">
        <v>1100</v>
      </c>
      <c r="DG267" s="61">
        <v>200000</v>
      </c>
      <c r="DH267" s="132" t="s">
        <v>5887</v>
      </c>
      <c r="DI267" s="32" t="s">
        <v>4464</v>
      </c>
      <c r="DJ267" s="295" t="s">
        <v>4598</v>
      </c>
    </row>
    <row r="268" spans="1:114">
      <c r="A268" s="18">
        <v>263</v>
      </c>
      <c r="B268" s="314"/>
      <c r="C268" s="314"/>
      <c r="D268" s="314"/>
      <c r="E268" s="310"/>
      <c r="F268" s="314"/>
      <c r="G268" s="310"/>
      <c r="H268" s="314"/>
      <c r="I268" s="453" t="s">
        <v>4758</v>
      </c>
      <c r="J268" s="304" t="s">
        <v>4383</v>
      </c>
      <c r="K268" s="164" t="s">
        <v>5830</v>
      </c>
      <c r="L268" s="304" t="s">
        <v>4541</v>
      </c>
      <c r="M268" s="164" t="s">
        <v>4736</v>
      </c>
      <c r="N268" s="18" t="s">
        <v>4539</v>
      </c>
      <c r="O268" s="164" t="s">
        <v>4444</v>
      </c>
      <c r="P268" s="164" t="s">
        <v>4444</v>
      </c>
      <c r="Q268" s="164" t="s">
        <v>4444</v>
      </c>
      <c r="R268" s="164" t="s">
        <v>5830</v>
      </c>
      <c r="S268" s="164" t="s">
        <v>4444</v>
      </c>
      <c r="T268" s="164" t="s">
        <v>5830</v>
      </c>
      <c r="U268" s="32" t="s">
        <v>4591</v>
      </c>
      <c r="V268" s="73">
        <v>8</v>
      </c>
      <c r="W268" s="238">
        <v>-130.6</v>
      </c>
      <c r="X268" s="18">
        <v>0</v>
      </c>
      <c r="Y268" s="304" t="s">
        <v>3983</v>
      </c>
      <c r="Z268" s="164">
        <f>INDEX('[2]Cross-Section Database'!$C$2:$V$2928,MATCH(Y268,'[2]Cross-Section Database'!$B$2:$B$2928,0),3)</f>
        <v>240</v>
      </c>
      <c r="AA268" s="164">
        <f>INDEX('[2]Cross-Section Database'!$C$2:$V$2928,MATCH(Y268,'[2]Cross-Section Database'!$B$2:$B$2928,0),4)</f>
        <v>240</v>
      </c>
      <c r="AB268" s="21">
        <f>INDEX('[2]Cross-Section Database'!$C$2:$V$2928,MATCH(Y268,'[2]Cross-Section Database'!$B$2:$B$2928,0),6)</f>
        <v>17</v>
      </c>
      <c r="AC268" s="21">
        <f>INDEX('[2]Cross-Section Database'!$C$2:$V$2928,MATCH(Y268,'[2]Cross-Section Database'!$B$2:$B$2928,0),5)</f>
        <v>10</v>
      </c>
      <c r="AD268" s="33">
        <v>2750</v>
      </c>
      <c r="AE268" s="304" t="s">
        <v>3907</v>
      </c>
      <c r="AF268" s="21">
        <f>INDEX('[2]Cross-Section Database'!$C$2:$V$2928,MATCH(AE268,'[2]Cross-Section Database'!$B$2:$B$2928,0),3)</f>
        <v>240</v>
      </c>
      <c r="AG268" s="21">
        <f>INDEX('[2]Cross-Section Database'!$C$2:$V$2928,MATCH(AE268,'[2]Cross-Section Database'!$B$2:$B$2928,0),4)</f>
        <v>120</v>
      </c>
      <c r="AH268" s="21">
        <f>INDEX('[2]Cross-Section Database'!$C$2:$V$2928,MATCH(AE268,'[2]Cross-Section Database'!$B$2:$B$2928,0),6)</f>
        <v>9.8000000000000007</v>
      </c>
      <c r="AI268" s="21">
        <f>INDEX('[2]Cross-Section Database'!$C$2:$V$2928,MATCH(AE268,'[2]Cross-Section Database'!$B$2:$B$2928,0),5)</f>
        <v>6.2</v>
      </c>
      <c r="AJ268" s="21">
        <v>1000</v>
      </c>
      <c r="AK268" s="21">
        <f>INDEX('[2]Cross-Section Database'!$C$2:$V$3928,MATCH(AE268,'[2]Cross-Section Database'!$B$2:$B$3928,0),11)</f>
        <v>38920000</v>
      </c>
      <c r="AL268" s="24">
        <f>INDEX('[2]Cross-Section Database'!$C$2:$V$3928,MATCH(AE268,'[2]Cross-Section Database'!$B$2:$B$3928,0),12)</f>
        <v>367000</v>
      </c>
      <c r="AM268" s="21">
        <v>15</v>
      </c>
      <c r="AN268" s="21">
        <v>160</v>
      </c>
      <c r="AO268" s="21">
        <v>264</v>
      </c>
      <c r="AP268" s="21">
        <f t="shared" si="142"/>
        <v>12</v>
      </c>
      <c r="AQ268" s="21">
        <f t="shared" si="122"/>
        <v>12</v>
      </c>
      <c r="AR268" s="304" t="s">
        <v>5845</v>
      </c>
      <c r="AS268" s="164" t="s">
        <v>4645</v>
      </c>
      <c r="AT268" s="21">
        <f t="shared" si="143"/>
        <v>30</v>
      </c>
      <c r="AU268" s="164">
        <v>20</v>
      </c>
      <c r="AV268" s="164">
        <f t="shared" si="135"/>
        <v>245</v>
      </c>
      <c r="AW268" s="21">
        <v>54</v>
      </c>
      <c r="AX268" s="21">
        <v>54</v>
      </c>
      <c r="AY268" s="21">
        <v>0</v>
      </c>
      <c r="AZ268" s="21">
        <v>96</v>
      </c>
      <c r="BA268" s="21">
        <v>156</v>
      </c>
      <c r="BB268" s="15" t="s">
        <v>4502</v>
      </c>
      <c r="BC268" s="164" t="s">
        <v>6250</v>
      </c>
      <c r="BD268" s="164" t="s">
        <v>6250</v>
      </c>
      <c r="BE268" s="164">
        <v>2</v>
      </c>
      <c r="BF268" s="18">
        <v>4</v>
      </c>
      <c r="BG268" s="203" t="s">
        <v>5830</v>
      </c>
      <c r="BH268" s="204" t="s">
        <v>5830</v>
      </c>
      <c r="BI268" s="204" t="s">
        <v>5830</v>
      </c>
      <c r="BJ268" s="204" t="s">
        <v>5830</v>
      </c>
      <c r="BK268" s="204" t="s">
        <v>5830</v>
      </c>
      <c r="BL268" s="204" t="s">
        <v>5830</v>
      </c>
      <c r="BM268" s="204" t="s">
        <v>5830</v>
      </c>
      <c r="BN268" s="204" t="s">
        <v>5830</v>
      </c>
      <c r="BO268" s="203" t="s">
        <v>5830</v>
      </c>
      <c r="BP268" s="204" t="s">
        <v>5830</v>
      </c>
      <c r="BQ268" s="204" t="s">
        <v>5830</v>
      </c>
      <c r="BR268" s="204" t="s">
        <v>5830</v>
      </c>
      <c r="BS268" s="204" t="s">
        <v>5830</v>
      </c>
      <c r="BT268" s="204" t="s">
        <v>5830</v>
      </c>
      <c r="BU268" s="219" t="s">
        <v>5830</v>
      </c>
      <c r="BV268" s="204" t="s">
        <v>5830</v>
      </c>
      <c r="BW268" s="204" t="s">
        <v>5830</v>
      </c>
      <c r="BX268" s="204" t="s">
        <v>5830</v>
      </c>
      <c r="BY268" s="204" t="s">
        <v>5830</v>
      </c>
      <c r="BZ268" s="204" t="s">
        <v>5830</v>
      </c>
      <c r="CA268" s="219" t="s">
        <v>5830</v>
      </c>
      <c r="CB268" s="304" t="s">
        <v>4479</v>
      </c>
      <c r="CC268" s="164">
        <v>275</v>
      </c>
      <c r="CD268" s="21">
        <f t="shared" si="144"/>
        <v>357.48500000000001</v>
      </c>
      <c r="CE268" s="164">
        <v>412</v>
      </c>
      <c r="CF268" s="21">
        <f t="shared" si="145"/>
        <v>463.04</v>
      </c>
      <c r="CG268" s="69">
        <f t="shared" si="146"/>
        <v>213864</v>
      </c>
      <c r="CH268" s="164" t="s">
        <v>4479</v>
      </c>
      <c r="CI268" s="164">
        <v>275</v>
      </c>
      <c r="CJ268" s="21">
        <f t="shared" si="147"/>
        <v>351.77</v>
      </c>
      <c r="CK268" s="21">
        <v>412</v>
      </c>
      <c r="CL268" s="21">
        <f t="shared" si="148"/>
        <v>451.26499999999999</v>
      </c>
      <c r="CM268" s="69">
        <f t="shared" si="149"/>
        <v>209467.5</v>
      </c>
      <c r="CN268" s="164" t="s">
        <v>4479</v>
      </c>
      <c r="CO268" s="164">
        <v>275</v>
      </c>
      <c r="CP268" s="21">
        <v>369.44</v>
      </c>
      <c r="CQ268" s="21">
        <v>410</v>
      </c>
      <c r="CR268" s="21">
        <v>503.45</v>
      </c>
      <c r="CS268" s="69">
        <v>200248</v>
      </c>
      <c r="CT268" s="208" t="s">
        <v>5830</v>
      </c>
      <c r="CU268" s="209" t="s">
        <v>5830</v>
      </c>
      <c r="CV268" s="209" t="s">
        <v>5830</v>
      </c>
      <c r="CW268" s="210" t="s">
        <v>5830</v>
      </c>
      <c r="CX268" s="208" t="s">
        <v>5830</v>
      </c>
      <c r="CY268" s="209" t="s">
        <v>5830</v>
      </c>
      <c r="CZ268" s="210" t="s">
        <v>5830</v>
      </c>
      <c r="DA268" s="284" t="s">
        <v>5830</v>
      </c>
      <c r="DB268" s="164">
        <v>10.9</v>
      </c>
      <c r="DC268" s="164">
        <v>900</v>
      </c>
      <c r="DD268" s="32">
        <v>990</v>
      </c>
      <c r="DE268" s="164">
        <v>1000</v>
      </c>
      <c r="DF268" s="32">
        <v>1100</v>
      </c>
      <c r="DG268" s="61">
        <v>200000</v>
      </c>
      <c r="DH268" s="132" t="s">
        <v>5887</v>
      </c>
      <c r="DI268" s="32" t="s">
        <v>4464</v>
      </c>
      <c r="DJ268" s="295" t="s">
        <v>4598</v>
      </c>
    </row>
    <row r="269" spans="1:114" ht="16.2" thickBot="1">
      <c r="A269" s="14">
        <v>264</v>
      </c>
      <c r="B269" s="315"/>
      <c r="C269" s="315"/>
      <c r="D269" s="315"/>
      <c r="E269" s="342"/>
      <c r="F269" s="315"/>
      <c r="G269" s="342"/>
      <c r="H269" s="315"/>
      <c r="I269" s="247" t="s">
        <v>4759</v>
      </c>
      <c r="J269" s="144" t="s">
        <v>4383</v>
      </c>
      <c r="K269" s="165" t="s">
        <v>5830</v>
      </c>
      <c r="L269" s="144" t="s">
        <v>4541</v>
      </c>
      <c r="M269" s="165" t="s">
        <v>4736</v>
      </c>
      <c r="N269" s="14" t="s">
        <v>4539</v>
      </c>
      <c r="O269" s="165" t="s">
        <v>4444</v>
      </c>
      <c r="P269" s="165" t="s">
        <v>4444</v>
      </c>
      <c r="Q269" s="165" t="s">
        <v>4444</v>
      </c>
      <c r="R269" s="165" t="s">
        <v>5830</v>
      </c>
      <c r="S269" s="165" t="s">
        <v>4444</v>
      </c>
      <c r="T269" s="165" t="s">
        <v>5830</v>
      </c>
      <c r="U269" s="34" t="s">
        <v>4591</v>
      </c>
      <c r="V269" s="119">
        <v>8</v>
      </c>
      <c r="W269" s="239">
        <v>-264.89999999999998</v>
      </c>
      <c r="X269" s="14">
        <v>0</v>
      </c>
      <c r="Y269" s="144" t="s">
        <v>3983</v>
      </c>
      <c r="Z269" s="165">
        <f>INDEX('[2]Cross-Section Database'!$C$2:$V$2928,MATCH(Y269,'[2]Cross-Section Database'!$B$2:$B$2928,0),3)</f>
        <v>240</v>
      </c>
      <c r="AA269" s="165">
        <f>INDEX('[2]Cross-Section Database'!$C$2:$V$2928,MATCH(Y269,'[2]Cross-Section Database'!$B$2:$B$2928,0),4)</f>
        <v>240</v>
      </c>
      <c r="AB269" s="23">
        <f>INDEX('[2]Cross-Section Database'!$C$2:$V$2928,MATCH(Y269,'[2]Cross-Section Database'!$B$2:$B$2928,0),6)</f>
        <v>17</v>
      </c>
      <c r="AC269" s="23">
        <f>INDEX('[2]Cross-Section Database'!$C$2:$V$2928,MATCH(Y269,'[2]Cross-Section Database'!$B$2:$B$2928,0),5)</f>
        <v>10</v>
      </c>
      <c r="AD269" s="35">
        <v>2750</v>
      </c>
      <c r="AE269" s="144" t="s">
        <v>3907</v>
      </c>
      <c r="AF269" s="23">
        <f>INDEX('[2]Cross-Section Database'!$C$2:$V$2928,MATCH(AE269,'[2]Cross-Section Database'!$B$2:$B$2928,0),3)</f>
        <v>240</v>
      </c>
      <c r="AG269" s="23">
        <f>INDEX('[2]Cross-Section Database'!$C$2:$V$2928,MATCH(AE269,'[2]Cross-Section Database'!$B$2:$B$2928,0),4)</f>
        <v>120</v>
      </c>
      <c r="AH269" s="23">
        <f>INDEX('[2]Cross-Section Database'!$C$2:$V$2928,MATCH(AE269,'[2]Cross-Section Database'!$B$2:$B$2928,0),6)</f>
        <v>9.8000000000000007</v>
      </c>
      <c r="AI269" s="23">
        <f>INDEX('[2]Cross-Section Database'!$C$2:$V$2928,MATCH(AE269,'[2]Cross-Section Database'!$B$2:$B$2928,0),5)</f>
        <v>6.2</v>
      </c>
      <c r="AJ269" s="23">
        <v>1000</v>
      </c>
      <c r="AK269" s="23">
        <f>INDEX('[2]Cross-Section Database'!$C$2:$V$3928,MATCH(AE269,'[2]Cross-Section Database'!$B$2:$B$3928,0),11)</f>
        <v>38920000</v>
      </c>
      <c r="AL269" s="25">
        <f>INDEX('[2]Cross-Section Database'!$C$2:$V$3928,MATCH(AE269,'[2]Cross-Section Database'!$B$2:$B$3928,0),12)</f>
        <v>367000</v>
      </c>
      <c r="AM269" s="23">
        <v>15</v>
      </c>
      <c r="AN269" s="23">
        <v>160</v>
      </c>
      <c r="AO269" s="23">
        <v>264</v>
      </c>
      <c r="AP269" s="23">
        <f t="shared" si="142"/>
        <v>12</v>
      </c>
      <c r="AQ269" s="23">
        <f t="shared" si="122"/>
        <v>12</v>
      </c>
      <c r="AR269" s="144" t="s">
        <v>5845</v>
      </c>
      <c r="AS269" s="165" t="s">
        <v>4645</v>
      </c>
      <c r="AT269" s="23">
        <f t="shared" si="143"/>
        <v>30</v>
      </c>
      <c r="AU269" s="165">
        <v>20</v>
      </c>
      <c r="AV269" s="165">
        <f t="shared" si="135"/>
        <v>245</v>
      </c>
      <c r="AW269" s="23">
        <v>54</v>
      </c>
      <c r="AX269" s="23">
        <v>54</v>
      </c>
      <c r="AY269" s="23">
        <v>0</v>
      </c>
      <c r="AZ269" s="23">
        <v>96</v>
      </c>
      <c r="BA269" s="23">
        <v>156</v>
      </c>
      <c r="BB269" s="19" t="s">
        <v>4502</v>
      </c>
      <c r="BC269" s="165" t="s">
        <v>6250</v>
      </c>
      <c r="BD269" s="165" t="s">
        <v>6250</v>
      </c>
      <c r="BE269" s="165">
        <v>2</v>
      </c>
      <c r="BF269" s="14">
        <v>4</v>
      </c>
      <c r="BG269" s="198" t="s">
        <v>5830</v>
      </c>
      <c r="BH269" s="199" t="s">
        <v>5830</v>
      </c>
      <c r="BI269" s="199" t="s">
        <v>5830</v>
      </c>
      <c r="BJ269" s="199" t="s">
        <v>5830</v>
      </c>
      <c r="BK269" s="199" t="s">
        <v>5830</v>
      </c>
      <c r="BL269" s="199" t="s">
        <v>5830</v>
      </c>
      <c r="BM269" s="199" t="s">
        <v>5830</v>
      </c>
      <c r="BN269" s="199" t="s">
        <v>5830</v>
      </c>
      <c r="BO269" s="198" t="s">
        <v>5830</v>
      </c>
      <c r="BP269" s="199" t="s">
        <v>5830</v>
      </c>
      <c r="BQ269" s="199" t="s">
        <v>5830</v>
      </c>
      <c r="BR269" s="199" t="s">
        <v>5830</v>
      </c>
      <c r="BS269" s="199" t="s">
        <v>5830</v>
      </c>
      <c r="BT269" s="199" t="s">
        <v>5830</v>
      </c>
      <c r="BU269" s="221" t="s">
        <v>5830</v>
      </c>
      <c r="BV269" s="199" t="s">
        <v>5830</v>
      </c>
      <c r="BW269" s="199" t="s">
        <v>5830</v>
      </c>
      <c r="BX269" s="199" t="s">
        <v>5830</v>
      </c>
      <c r="BY269" s="199" t="s">
        <v>5830</v>
      </c>
      <c r="BZ269" s="199" t="s">
        <v>5830</v>
      </c>
      <c r="CA269" s="221" t="s">
        <v>5830</v>
      </c>
      <c r="CB269" s="144" t="s">
        <v>4479</v>
      </c>
      <c r="CC269" s="165">
        <v>275</v>
      </c>
      <c r="CD269" s="23">
        <f t="shared" si="144"/>
        <v>357.48500000000001</v>
      </c>
      <c r="CE269" s="165">
        <v>412</v>
      </c>
      <c r="CF269" s="23">
        <f t="shared" si="145"/>
        <v>463.04</v>
      </c>
      <c r="CG269" s="83">
        <f t="shared" si="146"/>
        <v>213864</v>
      </c>
      <c r="CH269" s="165" t="s">
        <v>4479</v>
      </c>
      <c r="CI269" s="165">
        <v>275</v>
      </c>
      <c r="CJ269" s="23">
        <f t="shared" si="147"/>
        <v>351.77</v>
      </c>
      <c r="CK269" s="23">
        <v>412</v>
      </c>
      <c r="CL269" s="23">
        <f t="shared" si="148"/>
        <v>451.26499999999999</v>
      </c>
      <c r="CM269" s="83">
        <f t="shared" si="149"/>
        <v>209467.5</v>
      </c>
      <c r="CN269" s="165" t="s">
        <v>4479</v>
      </c>
      <c r="CO269" s="165">
        <v>275</v>
      </c>
      <c r="CP269" s="23">
        <v>369.44</v>
      </c>
      <c r="CQ269" s="23">
        <v>410</v>
      </c>
      <c r="CR269" s="23">
        <v>503.45</v>
      </c>
      <c r="CS269" s="83">
        <v>200248</v>
      </c>
      <c r="CT269" s="208" t="s">
        <v>5830</v>
      </c>
      <c r="CU269" s="209" t="s">
        <v>5830</v>
      </c>
      <c r="CV269" s="209" t="s">
        <v>5830</v>
      </c>
      <c r="CW269" s="210" t="s">
        <v>5830</v>
      </c>
      <c r="CX269" s="208" t="s">
        <v>5830</v>
      </c>
      <c r="CY269" s="209" t="s">
        <v>5830</v>
      </c>
      <c r="CZ269" s="210" t="s">
        <v>5830</v>
      </c>
      <c r="DA269" s="285" t="s">
        <v>5830</v>
      </c>
      <c r="DB269" s="165">
        <v>10.9</v>
      </c>
      <c r="DC269" s="165">
        <v>900</v>
      </c>
      <c r="DD269" s="34">
        <v>990</v>
      </c>
      <c r="DE269" s="165">
        <v>1000</v>
      </c>
      <c r="DF269" s="34">
        <v>1100</v>
      </c>
      <c r="DG269" s="77">
        <v>200000</v>
      </c>
      <c r="DH269" s="132" t="s">
        <v>5887</v>
      </c>
      <c r="DI269" s="34" t="s">
        <v>4464</v>
      </c>
      <c r="DJ269" s="296" t="s">
        <v>4598</v>
      </c>
    </row>
    <row r="270" spans="1:114" ht="15.6" customHeight="1">
      <c r="A270" s="17">
        <v>265</v>
      </c>
      <c r="B270" s="320">
        <v>37</v>
      </c>
      <c r="C270" s="320">
        <v>2006</v>
      </c>
      <c r="D270" s="322" t="s">
        <v>4712</v>
      </c>
      <c r="E270" s="324" t="s">
        <v>4909</v>
      </c>
      <c r="F270" s="313">
        <v>6</v>
      </c>
      <c r="G270" s="309" t="s">
        <v>5970</v>
      </c>
      <c r="H270" s="313" t="s">
        <v>5961</v>
      </c>
      <c r="I270" s="452" t="s">
        <v>4628</v>
      </c>
      <c r="J270" s="303" t="s">
        <v>4383</v>
      </c>
      <c r="K270" s="163" t="s">
        <v>5830</v>
      </c>
      <c r="L270" s="303" t="s">
        <v>4540</v>
      </c>
      <c r="M270" s="163" t="s">
        <v>4734</v>
      </c>
      <c r="N270" s="17" t="s">
        <v>4539</v>
      </c>
      <c r="O270" s="163" t="s">
        <v>4502</v>
      </c>
      <c r="P270" s="163" t="s">
        <v>4502</v>
      </c>
      <c r="Q270" s="163" t="s">
        <v>4444</v>
      </c>
      <c r="R270" s="163" t="s">
        <v>5830</v>
      </c>
      <c r="S270" s="163" t="s">
        <v>4444</v>
      </c>
      <c r="T270" s="163" t="s">
        <v>5830</v>
      </c>
      <c r="U270" s="163" t="s">
        <v>6132</v>
      </c>
      <c r="V270" s="17">
        <v>8</v>
      </c>
      <c r="W270" s="240">
        <v>0</v>
      </c>
      <c r="X270" s="17">
        <v>0</v>
      </c>
      <c r="Y270" s="303" t="s">
        <v>5530</v>
      </c>
      <c r="Z270" s="16">
        <f>INDEX('[2]Cross-Section Database'!$C$2:$V$2928,MATCH(Y270,'[2]Cross-Section Database'!$B$2:$B$2928,0),3)</f>
        <v>200</v>
      </c>
      <c r="AA270" s="16">
        <f>INDEX('[2]Cross-Section Database'!$C$2:$V$2928,MATCH(Y270,'[2]Cross-Section Database'!$B$2:$B$2928,0),4)</f>
        <v>200</v>
      </c>
      <c r="AB270" s="45">
        <f>INDEX('[2]Cross-Section Database'!$C$2:$V$2928,MATCH(Y270,'[2]Cross-Section Database'!$B$2:$B$2928,0),6)</f>
        <v>8.8000000000000007</v>
      </c>
      <c r="AC270" s="45">
        <f>INDEX('[2]Cross-Section Database'!$C$2:$V$2928,MATCH(Y270,'[2]Cross-Section Database'!$B$2:$B$2928,0),5)</f>
        <v>8.8000000000000007</v>
      </c>
      <c r="AD270" s="16">
        <v>1250</v>
      </c>
      <c r="AE270" s="303" t="s">
        <v>4633</v>
      </c>
      <c r="AF270" s="16">
        <f>INDEX('[2]Cross-Section Database'!$C$2:$V$2928,MATCH(AE270,'[2]Cross-Section Database'!$B$2:$B$2928,0),3)</f>
        <v>248</v>
      </c>
      <c r="AG270" s="16">
        <f>INDEX('[2]Cross-Section Database'!$C$2:$V$2928,MATCH(AE270,'[2]Cross-Section Database'!$B$2:$B$2928,0),4)</f>
        <v>124</v>
      </c>
      <c r="AH270" s="16">
        <f>INDEX('[2]Cross-Section Database'!$C$2:$V$2928,MATCH(AE270,'[2]Cross-Section Database'!$B$2:$B$2928,0),6)</f>
        <v>8</v>
      </c>
      <c r="AI270" s="16">
        <f>INDEX('[2]Cross-Section Database'!$C$2:$V$2928,MATCH(AE270,'[2]Cross-Section Database'!$B$2:$B$2928,0),5)</f>
        <v>5</v>
      </c>
      <c r="AJ270" s="16">
        <v>1750</v>
      </c>
      <c r="AK270" s="16">
        <f>INDEX('[2]Cross-Section Database'!$C$2:$V$3928,MATCH(AE270,'[2]Cross-Section Database'!$B$2:$B$3928,0),11)</f>
        <v>35400000</v>
      </c>
      <c r="AL270" s="26">
        <f>INDEX('[2]Cross-Section Database'!$C$2:$V$3928,MATCH(AE270,'[2]Cross-Section Database'!$B$2:$B$3928,0),12)</f>
        <v>319000</v>
      </c>
      <c r="AM270" s="16">
        <v>10</v>
      </c>
      <c r="AN270" s="16">
        <v>200</v>
      </c>
      <c r="AO270" s="16">
        <v>300</v>
      </c>
      <c r="AP270" s="16">
        <v>25</v>
      </c>
      <c r="AQ270" s="163">
        <v>25</v>
      </c>
      <c r="AR270" s="304" t="s">
        <v>5697</v>
      </c>
      <c r="AS270" s="164" t="s">
        <v>4637</v>
      </c>
      <c r="AT270" s="451">
        <f t="shared" ref="AT270:AT275" si="150" xml:space="preserve"> 300/AU270/0.25</f>
        <v>60</v>
      </c>
      <c r="AU270" s="164">
        <v>20</v>
      </c>
      <c r="AV270" s="164">
        <f t="shared" si="135"/>
        <v>245</v>
      </c>
      <c r="AW270" s="21">
        <v>85</v>
      </c>
      <c r="AX270" s="21">
        <f t="shared" ref="AX270:AX275" si="151">AW270</f>
        <v>85</v>
      </c>
      <c r="AY270" s="21">
        <v>0</v>
      </c>
      <c r="AZ270" s="21">
        <v>100</v>
      </c>
      <c r="BA270" s="21">
        <f t="shared" ref="BA270:BA275" si="152">AO270-AW270-AX270-AY270</f>
        <v>130</v>
      </c>
      <c r="BB270" s="15" t="s">
        <v>4502</v>
      </c>
      <c r="BC270" s="164" t="s">
        <v>6250</v>
      </c>
      <c r="BD270" s="164" t="s">
        <v>6250</v>
      </c>
      <c r="BE270" s="164">
        <v>2</v>
      </c>
      <c r="BF270" s="164">
        <v>4</v>
      </c>
      <c r="BG270" s="303">
        <v>120</v>
      </c>
      <c r="BH270" s="163">
        <v>515</v>
      </c>
      <c r="BI270" s="163" t="s">
        <v>6234</v>
      </c>
      <c r="BJ270" s="163">
        <v>1</v>
      </c>
      <c r="BK270" s="163">
        <v>180</v>
      </c>
      <c r="BL270" s="163">
        <v>1678</v>
      </c>
      <c r="BM270" s="163">
        <v>52</v>
      </c>
      <c r="BN270" s="163" t="s">
        <v>4622</v>
      </c>
      <c r="BO270" s="303" t="s">
        <v>5894</v>
      </c>
      <c r="BP270" s="163">
        <v>5</v>
      </c>
      <c r="BQ270" s="163">
        <v>1</v>
      </c>
      <c r="BR270" s="163">
        <v>19</v>
      </c>
      <c r="BS270" s="163">
        <v>100</v>
      </c>
      <c r="BT270" s="163">
        <v>100</v>
      </c>
      <c r="BU270" s="17">
        <v>265</v>
      </c>
      <c r="BV270" s="163" t="s">
        <v>4638</v>
      </c>
      <c r="BW270" s="163" t="s">
        <v>4613</v>
      </c>
      <c r="BX270" s="16">
        <f t="shared" ref="BX270:BX273" si="153">((BH270/150)+1)*PI()*12^2/4</f>
        <v>501.39818751293103</v>
      </c>
      <c r="BY270" s="16">
        <f>4*PI()*16^2/4</f>
        <v>804.24771931898704</v>
      </c>
      <c r="BZ270" s="163">
        <v>20</v>
      </c>
      <c r="CA270" s="124">
        <f>BY270/(BG270-BM270)/BH270</f>
        <v>2.2965383190148118E-2</v>
      </c>
      <c r="CB270" s="107" t="s">
        <v>5702</v>
      </c>
      <c r="CC270" s="65">
        <v>300</v>
      </c>
      <c r="CD270" s="30">
        <v>372</v>
      </c>
      <c r="CE270" s="65">
        <v>505</v>
      </c>
      <c r="CF270" s="31">
        <v>524.5</v>
      </c>
      <c r="CG270" s="66">
        <v>200000</v>
      </c>
      <c r="CH270" s="107" t="s">
        <v>5702</v>
      </c>
      <c r="CI270" s="65">
        <v>300</v>
      </c>
      <c r="CJ270" s="163">
        <v>372</v>
      </c>
      <c r="CK270" s="65">
        <v>505</v>
      </c>
      <c r="CL270" s="16">
        <v>524.5</v>
      </c>
      <c r="CM270" s="81">
        <v>200000</v>
      </c>
      <c r="CN270" s="107" t="s">
        <v>5702</v>
      </c>
      <c r="CO270" s="65">
        <v>300</v>
      </c>
      <c r="CP270" s="30">
        <v>372</v>
      </c>
      <c r="CQ270" s="65">
        <v>505</v>
      </c>
      <c r="CR270" s="31">
        <v>524.5</v>
      </c>
      <c r="CS270" s="66">
        <v>200000</v>
      </c>
      <c r="CT270" s="107" t="s">
        <v>5705</v>
      </c>
      <c r="CU270" s="16">
        <v>17.5</v>
      </c>
      <c r="CV270" s="16">
        <v>1.7</v>
      </c>
      <c r="CW270" s="66">
        <v>29000</v>
      </c>
      <c r="CX270" s="303">
        <v>596</v>
      </c>
      <c r="CY270" s="163">
        <v>683</v>
      </c>
      <c r="CZ270" s="66">
        <v>200000</v>
      </c>
      <c r="DA270" s="291">
        <v>550</v>
      </c>
      <c r="DB270" s="163">
        <v>8.8000000000000007</v>
      </c>
      <c r="DC270" s="163">
        <v>640</v>
      </c>
      <c r="DD270" s="163">
        <v>984</v>
      </c>
      <c r="DE270" s="163">
        <v>800</v>
      </c>
      <c r="DF270" s="163">
        <v>1040</v>
      </c>
      <c r="DG270" s="66">
        <v>200000</v>
      </c>
      <c r="DH270" s="43" t="s">
        <v>6081</v>
      </c>
      <c r="DI270" s="163" t="s">
        <v>4593</v>
      </c>
      <c r="DJ270" s="294" t="s">
        <v>6191</v>
      </c>
    </row>
    <row r="271" spans="1:114">
      <c r="A271" s="18">
        <v>266</v>
      </c>
      <c r="B271" s="321"/>
      <c r="C271" s="321"/>
      <c r="D271" s="323"/>
      <c r="E271" s="325"/>
      <c r="F271" s="314"/>
      <c r="G271" s="310"/>
      <c r="H271" s="314"/>
      <c r="I271" s="453" t="s">
        <v>4629</v>
      </c>
      <c r="J271" s="304" t="s">
        <v>4383</v>
      </c>
      <c r="K271" s="164" t="s">
        <v>5830</v>
      </c>
      <c r="L271" s="304" t="s">
        <v>4540</v>
      </c>
      <c r="M271" s="164" t="s">
        <v>4734</v>
      </c>
      <c r="N271" s="18" t="s">
        <v>4539</v>
      </c>
      <c r="O271" s="164" t="s">
        <v>4502</v>
      </c>
      <c r="P271" s="164" t="s">
        <v>4502</v>
      </c>
      <c r="Q271" s="164" t="s">
        <v>4444</v>
      </c>
      <c r="R271" s="164" t="s">
        <v>5830</v>
      </c>
      <c r="S271" s="164" t="s">
        <v>4444</v>
      </c>
      <c r="T271" s="164" t="s">
        <v>5830</v>
      </c>
      <c r="U271" s="164" t="s">
        <v>6132</v>
      </c>
      <c r="V271" s="18">
        <v>8</v>
      </c>
      <c r="W271" s="231">
        <v>0</v>
      </c>
      <c r="X271" s="18">
        <v>0</v>
      </c>
      <c r="Y271" s="304" t="s">
        <v>5530</v>
      </c>
      <c r="Z271" s="164">
        <f>INDEX('[2]Cross-Section Database'!$C$2:$V$2928,MATCH(Y271,'[2]Cross-Section Database'!$B$2:$B$2928,0),3)</f>
        <v>200</v>
      </c>
      <c r="AA271" s="164">
        <f>INDEX('[2]Cross-Section Database'!$C$2:$V$2928,MATCH(Y271,'[2]Cross-Section Database'!$B$2:$B$2928,0),4)</f>
        <v>200</v>
      </c>
      <c r="AB271" s="21">
        <f>INDEX('[2]Cross-Section Database'!$C$2:$V$2928,MATCH(Y271,'[2]Cross-Section Database'!$B$2:$B$2928,0),6)</f>
        <v>8.8000000000000007</v>
      </c>
      <c r="AC271" s="21">
        <f>INDEX('[2]Cross-Section Database'!$C$2:$V$2928,MATCH(Y271,'[2]Cross-Section Database'!$B$2:$B$2928,0),5)</f>
        <v>8.8000000000000007</v>
      </c>
      <c r="AD271" s="21">
        <v>1250</v>
      </c>
      <c r="AE271" s="304" t="s">
        <v>4633</v>
      </c>
      <c r="AF271" s="21">
        <f>INDEX('[2]Cross-Section Database'!$C$2:$V$2928,MATCH(AE271,'[2]Cross-Section Database'!$B$2:$B$2928,0),3)</f>
        <v>248</v>
      </c>
      <c r="AG271" s="21">
        <f>INDEX('[2]Cross-Section Database'!$C$2:$V$2928,MATCH(AE271,'[2]Cross-Section Database'!$B$2:$B$2928,0),4)</f>
        <v>124</v>
      </c>
      <c r="AH271" s="21">
        <f>INDEX('[2]Cross-Section Database'!$C$2:$V$2928,MATCH(AE271,'[2]Cross-Section Database'!$B$2:$B$2928,0),6)</f>
        <v>8</v>
      </c>
      <c r="AI271" s="21">
        <f>INDEX('[2]Cross-Section Database'!$C$2:$V$2928,MATCH(AE271,'[2]Cross-Section Database'!$B$2:$B$2928,0),5)</f>
        <v>5</v>
      </c>
      <c r="AJ271" s="21">
        <v>1751</v>
      </c>
      <c r="AK271" s="21">
        <f>INDEX('[2]Cross-Section Database'!$C$2:$V$3928,MATCH(AE271,'[2]Cross-Section Database'!$B$2:$B$3928,0),11)</f>
        <v>35400000</v>
      </c>
      <c r="AL271" s="24">
        <f>INDEX('[2]Cross-Section Database'!$C$2:$V$3928,MATCH(AE271,'[2]Cross-Section Database'!$B$2:$B$3928,0),12)</f>
        <v>319000</v>
      </c>
      <c r="AM271" s="21">
        <v>10</v>
      </c>
      <c r="AN271" s="21">
        <v>200</v>
      </c>
      <c r="AO271" s="21">
        <v>300</v>
      </c>
      <c r="AP271" s="21">
        <v>25</v>
      </c>
      <c r="AQ271" s="21">
        <v>25</v>
      </c>
      <c r="AR271" s="304" t="s">
        <v>5697</v>
      </c>
      <c r="AS271" s="164" t="s">
        <v>4637</v>
      </c>
      <c r="AT271" s="44">
        <f t="shared" si="150"/>
        <v>60</v>
      </c>
      <c r="AU271" s="164">
        <v>20</v>
      </c>
      <c r="AV271" s="164">
        <f t="shared" si="135"/>
        <v>245</v>
      </c>
      <c r="AW271" s="21">
        <v>85</v>
      </c>
      <c r="AX271" s="21">
        <f t="shared" si="151"/>
        <v>85</v>
      </c>
      <c r="AY271" s="21">
        <v>0</v>
      </c>
      <c r="AZ271" s="21">
        <v>100</v>
      </c>
      <c r="BA271" s="21">
        <f t="shared" si="152"/>
        <v>130</v>
      </c>
      <c r="BB271" s="15" t="s">
        <v>4502</v>
      </c>
      <c r="BC271" s="164" t="s">
        <v>6250</v>
      </c>
      <c r="BD271" s="164" t="s">
        <v>6250</v>
      </c>
      <c r="BE271" s="164">
        <v>2</v>
      </c>
      <c r="BF271" s="164">
        <v>4</v>
      </c>
      <c r="BG271" s="304">
        <v>120</v>
      </c>
      <c r="BH271" s="164">
        <v>515</v>
      </c>
      <c r="BI271" s="164" t="s">
        <v>6234</v>
      </c>
      <c r="BJ271" s="164">
        <v>1</v>
      </c>
      <c r="BK271" s="164">
        <v>180</v>
      </c>
      <c r="BL271" s="164">
        <v>1678</v>
      </c>
      <c r="BM271" s="164">
        <v>52</v>
      </c>
      <c r="BN271" s="164" t="s">
        <v>4622</v>
      </c>
      <c r="BO271" s="304" t="s">
        <v>5894</v>
      </c>
      <c r="BP271" s="164">
        <v>3</v>
      </c>
      <c r="BQ271" s="164">
        <v>1</v>
      </c>
      <c r="BR271" s="164">
        <v>19</v>
      </c>
      <c r="BS271" s="164">
        <v>100</v>
      </c>
      <c r="BT271" s="164">
        <v>100</v>
      </c>
      <c r="BU271" s="18">
        <v>480</v>
      </c>
      <c r="BV271" s="164" t="s">
        <v>4638</v>
      </c>
      <c r="BW271" s="164" t="s">
        <v>4613</v>
      </c>
      <c r="BX271" s="21">
        <f t="shared" si="153"/>
        <v>501.39818751293103</v>
      </c>
      <c r="BY271" s="21">
        <f>4*PI()*16^2/4</f>
        <v>804.24771931898704</v>
      </c>
      <c r="BZ271" s="164">
        <v>20</v>
      </c>
      <c r="CA271" s="122">
        <f t="shared" ref="CA271:CA274" si="154">BY271/(BG271-BM271)/BH271</f>
        <v>2.2965383190148118E-2</v>
      </c>
      <c r="CB271" s="108" t="s">
        <v>5702</v>
      </c>
      <c r="CC271" s="60">
        <v>300</v>
      </c>
      <c r="CD271" s="32">
        <v>372</v>
      </c>
      <c r="CE271" s="60">
        <v>505</v>
      </c>
      <c r="CF271" s="33">
        <v>524.5</v>
      </c>
      <c r="CG271" s="67">
        <v>200000</v>
      </c>
      <c r="CH271" s="108" t="s">
        <v>5702</v>
      </c>
      <c r="CI271" s="60">
        <v>300</v>
      </c>
      <c r="CJ271" s="164">
        <v>372</v>
      </c>
      <c r="CK271" s="60">
        <v>505</v>
      </c>
      <c r="CL271" s="21">
        <v>524.5</v>
      </c>
      <c r="CM271" s="69">
        <v>200000</v>
      </c>
      <c r="CN271" s="108" t="s">
        <v>5702</v>
      </c>
      <c r="CO271" s="60">
        <v>300</v>
      </c>
      <c r="CP271" s="32">
        <v>372</v>
      </c>
      <c r="CQ271" s="60">
        <v>505</v>
      </c>
      <c r="CR271" s="33">
        <v>524.5</v>
      </c>
      <c r="CS271" s="67">
        <v>200000</v>
      </c>
      <c r="CT271" s="108" t="s">
        <v>5705</v>
      </c>
      <c r="CU271" s="21">
        <v>17.5</v>
      </c>
      <c r="CV271" s="21">
        <v>1.7</v>
      </c>
      <c r="CW271" s="67">
        <v>29000</v>
      </c>
      <c r="CX271" s="304">
        <v>596</v>
      </c>
      <c r="CY271" s="164">
        <v>683</v>
      </c>
      <c r="CZ271" s="67">
        <v>200000</v>
      </c>
      <c r="DA271" s="292">
        <v>550</v>
      </c>
      <c r="DB271" s="164">
        <v>8.8000000000000007</v>
      </c>
      <c r="DC271" s="164">
        <v>640</v>
      </c>
      <c r="DD271" s="164">
        <v>984</v>
      </c>
      <c r="DE271" s="164">
        <v>800</v>
      </c>
      <c r="DF271" s="164">
        <v>1040</v>
      </c>
      <c r="DG271" s="67">
        <v>200000</v>
      </c>
      <c r="DH271" s="41" t="s">
        <v>6081</v>
      </c>
      <c r="DI271" s="164" t="s">
        <v>4593</v>
      </c>
      <c r="DJ271" s="295" t="s">
        <v>6192</v>
      </c>
    </row>
    <row r="272" spans="1:114">
      <c r="A272" s="18">
        <v>267</v>
      </c>
      <c r="B272" s="321"/>
      <c r="C272" s="321"/>
      <c r="D272" s="323"/>
      <c r="E272" s="325"/>
      <c r="F272" s="314"/>
      <c r="G272" s="310"/>
      <c r="H272" s="314"/>
      <c r="I272" s="453" t="s">
        <v>4630</v>
      </c>
      <c r="J272" s="304" t="s">
        <v>4383</v>
      </c>
      <c r="K272" s="164" t="s">
        <v>5830</v>
      </c>
      <c r="L272" s="304" t="s">
        <v>4540</v>
      </c>
      <c r="M272" s="164" t="s">
        <v>4734</v>
      </c>
      <c r="N272" s="18" t="s">
        <v>4539</v>
      </c>
      <c r="O272" s="164" t="s">
        <v>4502</v>
      </c>
      <c r="P272" s="164" t="s">
        <v>4502</v>
      </c>
      <c r="Q272" s="164" t="s">
        <v>4444</v>
      </c>
      <c r="R272" s="164" t="s">
        <v>5830</v>
      </c>
      <c r="S272" s="164" t="s">
        <v>4444</v>
      </c>
      <c r="T272" s="164" t="s">
        <v>5830</v>
      </c>
      <c r="U272" s="164" t="s">
        <v>6132</v>
      </c>
      <c r="V272" s="18">
        <v>8</v>
      </c>
      <c r="W272" s="231">
        <v>0</v>
      </c>
      <c r="X272" s="18">
        <v>0</v>
      </c>
      <c r="Y272" s="304" t="s">
        <v>5530</v>
      </c>
      <c r="Z272" s="164">
        <f>INDEX('[2]Cross-Section Database'!$C$2:$V$2928,MATCH(Y272,'[2]Cross-Section Database'!$B$2:$B$2928,0),3)</f>
        <v>200</v>
      </c>
      <c r="AA272" s="164">
        <f>INDEX('[2]Cross-Section Database'!$C$2:$V$2928,MATCH(Y272,'[2]Cross-Section Database'!$B$2:$B$2928,0),4)</f>
        <v>200</v>
      </c>
      <c r="AB272" s="21">
        <f>INDEX('[2]Cross-Section Database'!$C$2:$V$2928,MATCH(Y272,'[2]Cross-Section Database'!$B$2:$B$2928,0),6)</f>
        <v>8.8000000000000007</v>
      </c>
      <c r="AC272" s="21">
        <f>INDEX('[2]Cross-Section Database'!$C$2:$V$2928,MATCH(Y272,'[2]Cross-Section Database'!$B$2:$B$2928,0),5)</f>
        <v>8.8000000000000007</v>
      </c>
      <c r="AD272" s="21">
        <v>1250</v>
      </c>
      <c r="AE272" s="304" t="s">
        <v>4633</v>
      </c>
      <c r="AF272" s="21">
        <f>INDEX('[2]Cross-Section Database'!$C$2:$V$2928,MATCH(AE272,'[2]Cross-Section Database'!$B$2:$B$2928,0),3)</f>
        <v>248</v>
      </c>
      <c r="AG272" s="21">
        <f>INDEX('[2]Cross-Section Database'!$C$2:$V$2928,MATCH(AE272,'[2]Cross-Section Database'!$B$2:$B$2928,0),4)</f>
        <v>124</v>
      </c>
      <c r="AH272" s="21">
        <f>INDEX('[2]Cross-Section Database'!$C$2:$V$2928,MATCH(AE272,'[2]Cross-Section Database'!$B$2:$B$2928,0),6)</f>
        <v>8</v>
      </c>
      <c r="AI272" s="21">
        <f>INDEX('[2]Cross-Section Database'!$C$2:$V$2928,MATCH(AE272,'[2]Cross-Section Database'!$B$2:$B$2928,0),5)</f>
        <v>5</v>
      </c>
      <c r="AJ272" s="21">
        <v>1752</v>
      </c>
      <c r="AK272" s="21">
        <f>INDEX('[2]Cross-Section Database'!$C$2:$V$3928,MATCH(AE272,'[2]Cross-Section Database'!$B$2:$B$3928,0),11)</f>
        <v>35400000</v>
      </c>
      <c r="AL272" s="24">
        <f>INDEX('[2]Cross-Section Database'!$C$2:$V$3928,MATCH(AE272,'[2]Cross-Section Database'!$B$2:$B$3928,0),12)</f>
        <v>319000</v>
      </c>
      <c r="AM272" s="21">
        <v>10</v>
      </c>
      <c r="AN272" s="21">
        <v>200</v>
      </c>
      <c r="AO272" s="21">
        <v>300</v>
      </c>
      <c r="AP272" s="21">
        <v>25</v>
      </c>
      <c r="AQ272" s="21">
        <v>25</v>
      </c>
      <c r="AR272" s="304" t="s">
        <v>5697</v>
      </c>
      <c r="AS272" s="164" t="s">
        <v>4637</v>
      </c>
      <c r="AT272" s="164">
        <f t="shared" si="150"/>
        <v>60</v>
      </c>
      <c r="AU272" s="164">
        <v>20</v>
      </c>
      <c r="AV272" s="164">
        <f t="shared" si="135"/>
        <v>245</v>
      </c>
      <c r="AW272" s="21">
        <v>85</v>
      </c>
      <c r="AX272" s="21">
        <f t="shared" si="151"/>
        <v>85</v>
      </c>
      <c r="AY272" s="21">
        <v>0</v>
      </c>
      <c r="AZ272" s="21">
        <v>100</v>
      </c>
      <c r="BA272" s="21">
        <f t="shared" si="152"/>
        <v>130</v>
      </c>
      <c r="BB272" s="15" t="s">
        <v>4502</v>
      </c>
      <c r="BC272" s="164" t="s">
        <v>6250</v>
      </c>
      <c r="BD272" s="164" t="s">
        <v>6250</v>
      </c>
      <c r="BE272" s="164">
        <v>2</v>
      </c>
      <c r="BF272" s="164">
        <v>4</v>
      </c>
      <c r="BG272" s="304">
        <v>120</v>
      </c>
      <c r="BH272" s="164">
        <v>515</v>
      </c>
      <c r="BI272" s="164" t="s">
        <v>6234</v>
      </c>
      <c r="BJ272" s="164">
        <v>1</v>
      </c>
      <c r="BK272" s="164">
        <v>180</v>
      </c>
      <c r="BL272" s="164">
        <v>1678</v>
      </c>
      <c r="BM272" s="164">
        <v>52</v>
      </c>
      <c r="BN272" s="164" t="s">
        <v>4622</v>
      </c>
      <c r="BO272" s="304" t="s">
        <v>5894</v>
      </c>
      <c r="BP272" s="164">
        <v>2</v>
      </c>
      <c r="BQ272" s="164">
        <v>1</v>
      </c>
      <c r="BR272" s="164">
        <v>19</v>
      </c>
      <c r="BS272" s="164">
        <v>100</v>
      </c>
      <c r="BT272" s="164">
        <v>100</v>
      </c>
      <c r="BU272" s="18">
        <v>800</v>
      </c>
      <c r="BV272" s="164" t="s">
        <v>4638</v>
      </c>
      <c r="BW272" s="164" t="s">
        <v>4613</v>
      </c>
      <c r="BX272" s="21">
        <f t="shared" si="153"/>
        <v>501.39818751293103</v>
      </c>
      <c r="BY272" s="21">
        <f>4*PI()*16^2/4</f>
        <v>804.24771931898704</v>
      </c>
      <c r="BZ272" s="164">
        <v>20</v>
      </c>
      <c r="CA272" s="122">
        <f t="shared" si="154"/>
        <v>2.2965383190148118E-2</v>
      </c>
      <c r="CB272" s="108" t="s">
        <v>5702</v>
      </c>
      <c r="CC272" s="60">
        <v>300</v>
      </c>
      <c r="CD272" s="32">
        <v>372</v>
      </c>
      <c r="CE272" s="60">
        <v>505</v>
      </c>
      <c r="CF272" s="33">
        <v>524.5</v>
      </c>
      <c r="CG272" s="67">
        <v>200000</v>
      </c>
      <c r="CH272" s="108" t="s">
        <v>5702</v>
      </c>
      <c r="CI272" s="60">
        <v>300</v>
      </c>
      <c r="CJ272" s="164">
        <v>372</v>
      </c>
      <c r="CK272" s="60">
        <v>505</v>
      </c>
      <c r="CL272" s="21">
        <v>524.5</v>
      </c>
      <c r="CM272" s="69">
        <v>200000</v>
      </c>
      <c r="CN272" s="108" t="s">
        <v>5702</v>
      </c>
      <c r="CO272" s="60">
        <v>300</v>
      </c>
      <c r="CP272" s="32">
        <v>372</v>
      </c>
      <c r="CQ272" s="60">
        <v>505</v>
      </c>
      <c r="CR272" s="33">
        <v>524.5</v>
      </c>
      <c r="CS272" s="67">
        <v>200000</v>
      </c>
      <c r="CT272" s="108" t="s">
        <v>5705</v>
      </c>
      <c r="CU272" s="21">
        <v>17.5</v>
      </c>
      <c r="CV272" s="21">
        <v>1.7</v>
      </c>
      <c r="CW272" s="67">
        <v>29000</v>
      </c>
      <c r="CX272" s="304">
        <v>596</v>
      </c>
      <c r="CY272" s="164">
        <v>683</v>
      </c>
      <c r="CZ272" s="67">
        <v>200000</v>
      </c>
      <c r="DA272" s="292">
        <v>550</v>
      </c>
      <c r="DB272" s="164">
        <v>8.8000000000000007</v>
      </c>
      <c r="DC272" s="164">
        <v>640</v>
      </c>
      <c r="DD272" s="164">
        <v>984</v>
      </c>
      <c r="DE272" s="164">
        <v>800</v>
      </c>
      <c r="DF272" s="164">
        <v>1040</v>
      </c>
      <c r="DG272" s="67">
        <v>200000</v>
      </c>
      <c r="DH272" s="41" t="s">
        <v>6081</v>
      </c>
      <c r="DI272" s="164" t="s">
        <v>4593</v>
      </c>
      <c r="DJ272" s="295" t="s">
        <v>6193</v>
      </c>
    </row>
    <row r="273" spans="1:114">
      <c r="A273" s="18">
        <v>268</v>
      </c>
      <c r="B273" s="321"/>
      <c r="C273" s="321"/>
      <c r="D273" s="323"/>
      <c r="E273" s="325"/>
      <c r="F273" s="314"/>
      <c r="G273" s="310"/>
      <c r="H273" s="314"/>
      <c r="I273" s="453" t="s">
        <v>4631</v>
      </c>
      <c r="J273" s="304" t="s">
        <v>4383</v>
      </c>
      <c r="K273" s="164" t="s">
        <v>5830</v>
      </c>
      <c r="L273" s="304" t="s">
        <v>4540</v>
      </c>
      <c r="M273" s="164" t="s">
        <v>4734</v>
      </c>
      <c r="N273" s="18" t="s">
        <v>4539</v>
      </c>
      <c r="O273" s="164" t="s">
        <v>4502</v>
      </c>
      <c r="P273" s="164" t="s">
        <v>4502</v>
      </c>
      <c r="Q273" s="164" t="s">
        <v>4444</v>
      </c>
      <c r="R273" s="164" t="s">
        <v>5830</v>
      </c>
      <c r="S273" s="164" t="s">
        <v>4444</v>
      </c>
      <c r="T273" s="164" t="s">
        <v>5830</v>
      </c>
      <c r="U273" s="164" t="s">
        <v>6132</v>
      </c>
      <c r="V273" s="18">
        <v>8</v>
      </c>
      <c r="W273" s="231">
        <v>0</v>
      </c>
      <c r="X273" s="18">
        <v>0</v>
      </c>
      <c r="Y273" s="304" t="s">
        <v>5530</v>
      </c>
      <c r="Z273" s="21">
        <f>INDEX('[2]Cross-Section Database'!$C$2:$V$2928,MATCH(Y273,'[2]Cross-Section Database'!$B$2:$B$2928,0),3)</f>
        <v>200</v>
      </c>
      <c r="AA273" s="21">
        <f>INDEX('[2]Cross-Section Database'!$C$2:$V$2928,MATCH(Y273,'[2]Cross-Section Database'!$B$2:$B$2928,0),4)</f>
        <v>200</v>
      </c>
      <c r="AB273" s="21">
        <f>INDEX('[2]Cross-Section Database'!$C$2:$V$2928,MATCH(Y273,'[2]Cross-Section Database'!$B$2:$B$2928,0),6)</f>
        <v>8.8000000000000007</v>
      </c>
      <c r="AC273" s="21">
        <f>INDEX('[2]Cross-Section Database'!$C$2:$V$2928,MATCH(Y273,'[2]Cross-Section Database'!$B$2:$B$2928,0),5)</f>
        <v>8.8000000000000007</v>
      </c>
      <c r="AD273" s="21">
        <v>1250</v>
      </c>
      <c r="AE273" s="304" t="s">
        <v>4633</v>
      </c>
      <c r="AF273" s="21">
        <f>INDEX('[2]Cross-Section Database'!$C$2:$V$2928,MATCH(AE273,'[2]Cross-Section Database'!$B$2:$B$2928,0),3)</f>
        <v>248</v>
      </c>
      <c r="AG273" s="21">
        <f>INDEX('[2]Cross-Section Database'!$C$2:$V$2928,MATCH(AE273,'[2]Cross-Section Database'!$B$2:$B$2928,0),4)</f>
        <v>124</v>
      </c>
      <c r="AH273" s="21">
        <f>INDEX('[2]Cross-Section Database'!$C$2:$V$2928,MATCH(AE273,'[2]Cross-Section Database'!$B$2:$B$2928,0),6)</f>
        <v>8</v>
      </c>
      <c r="AI273" s="21">
        <f>INDEX('[2]Cross-Section Database'!$C$2:$V$2928,MATCH(AE273,'[2]Cross-Section Database'!$B$2:$B$2928,0),5)</f>
        <v>5</v>
      </c>
      <c r="AJ273" s="21">
        <v>1753</v>
      </c>
      <c r="AK273" s="21">
        <f>INDEX('[2]Cross-Section Database'!$C$2:$V$3928,MATCH(AE273,'[2]Cross-Section Database'!$B$2:$B$3928,0),11)</f>
        <v>35400000</v>
      </c>
      <c r="AL273" s="24">
        <f>INDEX('[2]Cross-Section Database'!$C$2:$V$3928,MATCH(AE273,'[2]Cross-Section Database'!$B$2:$B$3928,0),12)</f>
        <v>319000</v>
      </c>
      <c r="AM273" s="21">
        <v>10</v>
      </c>
      <c r="AN273" s="21">
        <v>200</v>
      </c>
      <c r="AO273" s="21">
        <v>300</v>
      </c>
      <c r="AP273" s="21">
        <v>25</v>
      </c>
      <c r="AQ273" s="21">
        <v>25</v>
      </c>
      <c r="AR273" s="304" t="s">
        <v>5697</v>
      </c>
      <c r="AS273" s="164" t="s">
        <v>4637</v>
      </c>
      <c r="AT273" s="164">
        <f t="shared" si="150"/>
        <v>60</v>
      </c>
      <c r="AU273" s="164">
        <v>20</v>
      </c>
      <c r="AV273" s="164">
        <f t="shared" si="135"/>
        <v>245</v>
      </c>
      <c r="AW273" s="21">
        <v>85</v>
      </c>
      <c r="AX273" s="21">
        <f t="shared" si="151"/>
        <v>85</v>
      </c>
      <c r="AY273" s="21">
        <v>0</v>
      </c>
      <c r="AZ273" s="21">
        <v>100</v>
      </c>
      <c r="BA273" s="21">
        <f t="shared" si="152"/>
        <v>130</v>
      </c>
      <c r="BB273" s="15" t="s">
        <v>4502</v>
      </c>
      <c r="BC273" s="164" t="s">
        <v>6250</v>
      </c>
      <c r="BD273" s="164" t="s">
        <v>6250</v>
      </c>
      <c r="BE273" s="164">
        <v>2</v>
      </c>
      <c r="BF273" s="164">
        <v>4</v>
      </c>
      <c r="BG273" s="304">
        <v>120</v>
      </c>
      <c r="BH273" s="164">
        <v>515</v>
      </c>
      <c r="BI273" s="164" t="s">
        <v>6234</v>
      </c>
      <c r="BJ273" s="164">
        <v>1</v>
      </c>
      <c r="BK273" s="164">
        <v>180</v>
      </c>
      <c r="BL273" s="164">
        <v>1678</v>
      </c>
      <c r="BM273" s="164">
        <v>52</v>
      </c>
      <c r="BN273" s="164" t="s">
        <v>4622</v>
      </c>
      <c r="BO273" s="304" t="s">
        <v>5894</v>
      </c>
      <c r="BP273" s="164">
        <v>3</v>
      </c>
      <c r="BQ273" s="164">
        <v>1</v>
      </c>
      <c r="BR273" s="164">
        <v>19</v>
      </c>
      <c r="BS273" s="164">
        <v>100</v>
      </c>
      <c r="BT273" s="164">
        <v>100</v>
      </c>
      <c r="BU273" s="18">
        <v>480</v>
      </c>
      <c r="BV273" s="164" t="s">
        <v>4638</v>
      </c>
      <c r="BW273" s="164" t="s">
        <v>4636</v>
      </c>
      <c r="BX273" s="21">
        <f t="shared" si="153"/>
        <v>501.39818751293103</v>
      </c>
      <c r="BY273" s="21">
        <f>2*PI()*16^2/4</f>
        <v>402.12385965949352</v>
      </c>
      <c r="BZ273" s="164">
        <v>20</v>
      </c>
      <c r="CA273" s="122">
        <f t="shared" si="154"/>
        <v>1.1482691595074059E-2</v>
      </c>
      <c r="CB273" s="108" t="s">
        <v>5702</v>
      </c>
      <c r="CC273" s="60">
        <v>300</v>
      </c>
      <c r="CD273" s="32">
        <v>372</v>
      </c>
      <c r="CE273" s="60">
        <v>505</v>
      </c>
      <c r="CF273" s="33">
        <v>524.5</v>
      </c>
      <c r="CG273" s="67">
        <v>200000</v>
      </c>
      <c r="CH273" s="108" t="s">
        <v>5702</v>
      </c>
      <c r="CI273" s="60">
        <v>300</v>
      </c>
      <c r="CJ273" s="164">
        <v>372</v>
      </c>
      <c r="CK273" s="60">
        <v>505</v>
      </c>
      <c r="CL273" s="21">
        <v>524.5</v>
      </c>
      <c r="CM273" s="69">
        <v>200000</v>
      </c>
      <c r="CN273" s="108" t="s">
        <v>5702</v>
      </c>
      <c r="CO273" s="60">
        <v>300</v>
      </c>
      <c r="CP273" s="32">
        <v>372</v>
      </c>
      <c r="CQ273" s="60">
        <v>505</v>
      </c>
      <c r="CR273" s="33">
        <v>524.5</v>
      </c>
      <c r="CS273" s="67">
        <v>200000</v>
      </c>
      <c r="CT273" s="108" t="s">
        <v>5705</v>
      </c>
      <c r="CU273" s="21">
        <v>17.5</v>
      </c>
      <c r="CV273" s="21">
        <v>1.7</v>
      </c>
      <c r="CW273" s="67">
        <v>29000</v>
      </c>
      <c r="CX273" s="304">
        <v>596</v>
      </c>
      <c r="CY273" s="164">
        <v>683</v>
      </c>
      <c r="CZ273" s="67">
        <v>200000</v>
      </c>
      <c r="DA273" s="292">
        <v>550</v>
      </c>
      <c r="DB273" s="164">
        <v>8.8000000000000007</v>
      </c>
      <c r="DC273" s="164">
        <v>640</v>
      </c>
      <c r="DD273" s="164">
        <v>984</v>
      </c>
      <c r="DE273" s="164">
        <v>800</v>
      </c>
      <c r="DF273" s="164">
        <v>1040</v>
      </c>
      <c r="DG273" s="67">
        <v>200000</v>
      </c>
      <c r="DH273" s="41" t="s">
        <v>6082</v>
      </c>
      <c r="DI273" s="164" t="s">
        <v>4593</v>
      </c>
      <c r="DJ273" s="295" t="s">
        <v>6194</v>
      </c>
    </row>
    <row r="274" spans="1:114">
      <c r="A274" s="18">
        <v>269</v>
      </c>
      <c r="B274" s="321"/>
      <c r="C274" s="321"/>
      <c r="D274" s="323"/>
      <c r="E274" s="325"/>
      <c r="F274" s="314"/>
      <c r="G274" s="310"/>
      <c r="H274" s="314"/>
      <c r="I274" s="453" t="s">
        <v>4632</v>
      </c>
      <c r="J274" s="304" t="s">
        <v>4383</v>
      </c>
      <c r="K274" s="164" t="s">
        <v>5830</v>
      </c>
      <c r="L274" s="304" t="s">
        <v>4540</v>
      </c>
      <c r="M274" s="164" t="s">
        <v>4734</v>
      </c>
      <c r="N274" s="18" t="s">
        <v>4539</v>
      </c>
      <c r="O274" s="164" t="s">
        <v>4502</v>
      </c>
      <c r="P274" s="164" t="s">
        <v>4502</v>
      </c>
      <c r="Q274" s="164" t="s">
        <v>4444</v>
      </c>
      <c r="R274" s="164" t="s">
        <v>5830</v>
      </c>
      <c r="S274" s="164" t="s">
        <v>4444</v>
      </c>
      <c r="T274" s="164" t="s">
        <v>5830</v>
      </c>
      <c r="U274" s="164" t="s">
        <v>6132</v>
      </c>
      <c r="V274" s="18">
        <v>8</v>
      </c>
      <c r="W274" s="231">
        <v>0</v>
      </c>
      <c r="X274" s="18">
        <v>0</v>
      </c>
      <c r="Y274" s="304" t="s">
        <v>5530</v>
      </c>
      <c r="Z274" s="21">
        <f>INDEX('[2]Cross-Section Database'!$C$2:$V$2928,MATCH(Y274,'[2]Cross-Section Database'!$B$2:$B$2928,0),3)</f>
        <v>200</v>
      </c>
      <c r="AA274" s="21">
        <f>INDEX('[2]Cross-Section Database'!$C$2:$V$2928,MATCH(Y274,'[2]Cross-Section Database'!$B$2:$B$2928,0),4)</f>
        <v>200</v>
      </c>
      <c r="AB274" s="21">
        <f>INDEX('[2]Cross-Section Database'!$C$2:$V$2928,MATCH(Y274,'[2]Cross-Section Database'!$B$2:$B$2928,0),6)</f>
        <v>8.8000000000000007</v>
      </c>
      <c r="AC274" s="21">
        <f>INDEX('[2]Cross-Section Database'!$C$2:$V$2928,MATCH(Y274,'[2]Cross-Section Database'!$B$2:$B$2928,0),5)</f>
        <v>8.8000000000000007</v>
      </c>
      <c r="AD274" s="21">
        <v>1250</v>
      </c>
      <c r="AE274" s="304" t="s">
        <v>4633</v>
      </c>
      <c r="AF274" s="21">
        <f>INDEX('[2]Cross-Section Database'!$C$2:$V$2928,MATCH(AE274,'[2]Cross-Section Database'!$B$2:$B$2928,0),3)</f>
        <v>248</v>
      </c>
      <c r="AG274" s="21">
        <f>INDEX('[2]Cross-Section Database'!$C$2:$V$2928,MATCH(AE274,'[2]Cross-Section Database'!$B$2:$B$2928,0),4)</f>
        <v>124</v>
      </c>
      <c r="AH274" s="21">
        <f>INDEX('[2]Cross-Section Database'!$C$2:$V$2928,MATCH(AE274,'[2]Cross-Section Database'!$B$2:$B$2928,0),6)</f>
        <v>8</v>
      </c>
      <c r="AI274" s="21">
        <f>INDEX('[2]Cross-Section Database'!$C$2:$V$2928,MATCH(AE274,'[2]Cross-Section Database'!$B$2:$B$2928,0),5)</f>
        <v>5</v>
      </c>
      <c r="AJ274" s="21">
        <v>1754</v>
      </c>
      <c r="AK274" s="21">
        <f>INDEX('[2]Cross-Section Database'!$C$2:$V$3928,MATCH(AE274,'[2]Cross-Section Database'!$B$2:$B$3928,0),11)</f>
        <v>35400000</v>
      </c>
      <c r="AL274" s="24">
        <f>INDEX('[2]Cross-Section Database'!$C$2:$V$3928,MATCH(AE274,'[2]Cross-Section Database'!$B$2:$B$3928,0),12)</f>
        <v>319000</v>
      </c>
      <c r="AM274" s="21">
        <v>10</v>
      </c>
      <c r="AN274" s="21">
        <v>200</v>
      </c>
      <c r="AO274" s="21">
        <v>300</v>
      </c>
      <c r="AP274" s="21">
        <v>25</v>
      </c>
      <c r="AQ274" s="21">
        <v>25</v>
      </c>
      <c r="AR274" s="304" t="s">
        <v>5697</v>
      </c>
      <c r="AS274" s="164" t="s">
        <v>4637</v>
      </c>
      <c r="AT274" s="164">
        <f t="shared" si="150"/>
        <v>60</v>
      </c>
      <c r="AU274" s="164">
        <v>20</v>
      </c>
      <c r="AV274" s="164">
        <f t="shared" si="135"/>
        <v>245</v>
      </c>
      <c r="AW274" s="21">
        <v>85</v>
      </c>
      <c r="AX274" s="21">
        <f t="shared" si="151"/>
        <v>85</v>
      </c>
      <c r="AY274" s="21">
        <v>0</v>
      </c>
      <c r="AZ274" s="21">
        <v>100</v>
      </c>
      <c r="BA274" s="21">
        <f t="shared" si="152"/>
        <v>130</v>
      </c>
      <c r="BB274" s="15" t="s">
        <v>4502</v>
      </c>
      <c r="BC274" s="164" t="s">
        <v>6250</v>
      </c>
      <c r="BD274" s="164" t="s">
        <v>6250</v>
      </c>
      <c r="BE274" s="164">
        <v>2</v>
      </c>
      <c r="BF274" s="164">
        <v>4</v>
      </c>
      <c r="BG274" s="304">
        <v>120</v>
      </c>
      <c r="BH274" s="164">
        <v>515</v>
      </c>
      <c r="BI274" s="164" t="s">
        <v>6234</v>
      </c>
      <c r="BJ274" s="164">
        <v>1</v>
      </c>
      <c r="BK274" s="164">
        <v>180</v>
      </c>
      <c r="BL274" s="164">
        <v>1678</v>
      </c>
      <c r="BM274" s="164">
        <v>52</v>
      </c>
      <c r="BN274" s="164" t="s">
        <v>4622</v>
      </c>
      <c r="BO274" s="304" t="s">
        <v>5894</v>
      </c>
      <c r="BP274" s="164">
        <v>8</v>
      </c>
      <c r="BQ274" s="164">
        <v>1</v>
      </c>
      <c r="BR274" s="164">
        <v>19</v>
      </c>
      <c r="BS274" s="164">
        <v>100</v>
      </c>
      <c r="BT274" s="164">
        <v>100</v>
      </c>
      <c r="BU274" s="18">
        <v>160</v>
      </c>
      <c r="BV274" s="164" t="s">
        <v>4638</v>
      </c>
      <c r="BW274" s="164" t="s">
        <v>4634</v>
      </c>
      <c r="BX274" s="21">
        <f>((BH274/150)+1)*PI()*12^2/4</f>
        <v>501.39818751293103</v>
      </c>
      <c r="BY274" s="21">
        <f>6*PI()*16^2/4</f>
        <v>1206.3715789784806</v>
      </c>
      <c r="BZ274" s="164">
        <v>20</v>
      </c>
      <c r="CA274" s="122">
        <f t="shared" si="154"/>
        <v>3.4448074785222174E-2</v>
      </c>
      <c r="CB274" s="108" t="s">
        <v>5702</v>
      </c>
      <c r="CC274" s="60">
        <v>300</v>
      </c>
      <c r="CD274" s="32">
        <v>372</v>
      </c>
      <c r="CE274" s="60">
        <v>505</v>
      </c>
      <c r="CF274" s="33">
        <v>524.5</v>
      </c>
      <c r="CG274" s="67">
        <v>200000</v>
      </c>
      <c r="CH274" s="108" t="s">
        <v>5702</v>
      </c>
      <c r="CI274" s="60">
        <v>300</v>
      </c>
      <c r="CJ274" s="164">
        <v>372</v>
      </c>
      <c r="CK274" s="60">
        <v>505</v>
      </c>
      <c r="CL274" s="21">
        <v>524.5</v>
      </c>
      <c r="CM274" s="69">
        <v>200000</v>
      </c>
      <c r="CN274" s="108" t="s">
        <v>5702</v>
      </c>
      <c r="CO274" s="60">
        <v>300</v>
      </c>
      <c r="CP274" s="32">
        <v>372</v>
      </c>
      <c r="CQ274" s="60">
        <v>505</v>
      </c>
      <c r="CR274" s="33">
        <v>524.5</v>
      </c>
      <c r="CS274" s="67">
        <v>200000</v>
      </c>
      <c r="CT274" s="108" t="s">
        <v>5705</v>
      </c>
      <c r="CU274" s="21">
        <v>17.5</v>
      </c>
      <c r="CV274" s="21">
        <v>1.7</v>
      </c>
      <c r="CW274" s="67">
        <v>29000</v>
      </c>
      <c r="CX274" s="304">
        <v>596</v>
      </c>
      <c r="CY274" s="164">
        <v>683</v>
      </c>
      <c r="CZ274" s="67">
        <v>200000</v>
      </c>
      <c r="DA274" s="292">
        <v>550</v>
      </c>
      <c r="DB274" s="164">
        <v>8.8000000000000007</v>
      </c>
      <c r="DC274" s="164">
        <v>640</v>
      </c>
      <c r="DD274" s="164">
        <v>984</v>
      </c>
      <c r="DE274" s="164">
        <v>800</v>
      </c>
      <c r="DF274" s="164">
        <v>1040</v>
      </c>
      <c r="DG274" s="67">
        <v>200000</v>
      </c>
      <c r="DH274" s="41" t="s">
        <v>6083</v>
      </c>
      <c r="DI274" s="164" t="s">
        <v>4593</v>
      </c>
      <c r="DJ274" s="295" t="s">
        <v>6195</v>
      </c>
    </row>
    <row r="275" spans="1:114" ht="16.2" thickBot="1">
      <c r="A275" s="18">
        <v>270</v>
      </c>
      <c r="B275" s="321"/>
      <c r="C275" s="321"/>
      <c r="D275" s="323"/>
      <c r="E275" s="325"/>
      <c r="F275" s="314"/>
      <c r="G275" s="310"/>
      <c r="H275" s="314"/>
      <c r="I275" s="453" t="s">
        <v>4635</v>
      </c>
      <c r="J275" s="304" t="s">
        <v>4383</v>
      </c>
      <c r="K275" s="164" t="s">
        <v>5830</v>
      </c>
      <c r="L275" s="304" t="s">
        <v>4540</v>
      </c>
      <c r="M275" s="164" t="s">
        <v>4734</v>
      </c>
      <c r="N275" s="18" t="s">
        <v>4539</v>
      </c>
      <c r="O275" s="164" t="s">
        <v>4444</v>
      </c>
      <c r="P275" s="164" t="s">
        <v>4502</v>
      </c>
      <c r="Q275" s="164" t="s">
        <v>4444</v>
      </c>
      <c r="R275" s="164" t="s">
        <v>5830</v>
      </c>
      <c r="S275" s="164" t="s">
        <v>4444</v>
      </c>
      <c r="T275" s="164" t="s">
        <v>5830</v>
      </c>
      <c r="U275" s="164" t="s">
        <v>6132</v>
      </c>
      <c r="V275" s="18">
        <v>8</v>
      </c>
      <c r="W275" s="231">
        <v>0</v>
      </c>
      <c r="X275" s="18">
        <v>0</v>
      </c>
      <c r="Y275" s="304" t="s">
        <v>5530</v>
      </c>
      <c r="Z275" s="21">
        <f>INDEX('[2]Cross-Section Database'!$C$2:$V$2928,MATCH(Y275,'[2]Cross-Section Database'!$B$2:$B$2928,0),3)</f>
        <v>200</v>
      </c>
      <c r="AA275" s="21">
        <f>INDEX('[2]Cross-Section Database'!$C$2:$V$2928,MATCH(Y275,'[2]Cross-Section Database'!$B$2:$B$2928,0),4)</f>
        <v>200</v>
      </c>
      <c r="AB275" s="21">
        <f>INDEX('[2]Cross-Section Database'!$C$2:$V$2928,MATCH(Y275,'[2]Cross-Section Database'!$B$2:$B$2928,0),6)</f>
        <v>8.8000000000000007</v>
      </c>
      <c r="AC275" s="21">
        <f>INDEX('[2]Cross-Section Database'!$C$2:$V$2928,MATCH(Y275,'[2]Cross-Section Database'!$B$2:$B$2928,0),5)</f>
        <v>8.8000000000000007</v>
      </c>
      <c r="AD275" s="21">
        <v>1250</v>
      </c>
      <c r="AE275" s="304" t="s">
        <v>4633</v>
      </c>
      <c r="AF275" s="21">
        <f>INDEX('[2]Cross-Section Database'!$C$2:$V$2928,MATCH(AE275,'[2]Cross-Section Database'!$B$2:$B$2928,0),3)</f>
        <v>248</v>
      </c>
      <c r="AG275" s="21">
        <f>INDEX('[2]Cross-Section Database'!$C$2:$V$2928,MATCH(AE275,'[2]Cross-Section Database'!$B$2:$B$2928,0),4)</f>
        <v>124</v>
      </c>
      <c r="AH275" s="21">
        <f>INDEX('[2]Cross-Section Database'!$C$2:$V$2928,MATCH(AE275,'[2]Cross-Section Database'!$B$2:$B$2928,0),6)</f>
        <v>8</v>
      </c>
      <c r="AI275" s="21">
        <f>INDEX('[2]Cross-Section Database'!$C$2:$V$2928,MATCH(AE275,'[2]Cross-Section Database'!$B$2:$B$2928,0),5)</f>
        <v>5</v>
      </c>
      <c r="AJ275" s="21">
        <v>1755</v>
      </c>
      <c r="AK275" s="21">
        <f>INDEX('[2]Cross-Section Database'!$C$2:$V$3928,MATCH(AE275,'[2]Cross-Section Database'!$B$2:$B$3928,0),11)</f>
        <v>35400000</v>
      </c>
      <c r="AL275" s="24">
        <f>INDEX('[2]Cross-Section Database'!$C$2:$V$3928,MATCH(AE275,'[2]Cross-Section Database'!$B$2:$B$3928,0),12)</f>
        <v>319000</v>
      </c>
      <c r="AM275" s="21">
        <v>10</v>
      </c>
      <c r="AN275" s="21">
        <v>200</v>
      </c>
      <c r="AO275" s="21">
        <v>300</v>
      </c>
      <c r="AP275" s="21">
        <v>25</v>
      </c>
      <c r="AQ275" s="21">
        <v>25</v>
      </c>
      <c r="AR275" s="304" t="s">
        <v>5697</v>
      </c>
      <c r="AS275" s="164" t="s">
        <v>4637</v>
      </c>
      <c r="AT275" s="164">
        <f t="shared" si="150"/>
        <v>60</v>
      </c>
      <c r="AU275" s="164">
        <v>20</v>
      </c>
      <c r="AV275" s="164">
        <f t="shared" si="135"/>
        <v>245</v>
      </c>
      <c r="AW275" s="21">
        <v>85</v>
      </c>
      <c r="AX275" s="21">
        <f t="shared" si="151"/>
        <v>85</v>
      </c>
      <c r="AY275" s="21">
        <v>0</v>
      </c>
      <c r="AZ275" s="21">
        <v>100</v>
      </c>
      <c r="BA275" s="21">
        <f t="shared" si="152"/>
        <v>130</v>
      </c>
      <c r="BB275" s="15" t="s">
        <v>4502</v>
      </c>
      <c r="BC275" s="164" t="s">
        <v>6250</v>
      </c>
      <c r="BD275" s="164" t="s">
        <v>6250</v>
      </c>
      <c r="BE275" s="164">
        <v>2</v>
      </c>
      <c r="BF275" s="164">
        <v>4</v>
      </c>
      <c r="BG275" s="203" t="s">
        <v>5830</v>
      </c>
      <c r="BH275" s="204" t="s">
        <v>5830</v>
      </c>
      <c r="BI275" s="204" t="s">
        <v>5830</v>
      </c>
      <c r="BJ275" s="204" t="s">
        <v>5830</v>
      </c>
      <c r="BK275" s="204" t="s">
        <v>5830</v>
      </c>
      <c r="BL275" s="204" t="s">
        <v>5830</v>
      </c>
      <c r="BM275" s="204" t="s">
        <v>5830</v>
      </c>
      <c r="BN275" s="204" t="s">
        <v>5830</v>
      </c>
      <c r="BO275" s="203" t="s">
        <v>5830</v>
      </c>
      <c r="BP275" s="204" t="s">
        <v>5830</v>
      </c>
      <c r="BQ275" s="204" t="s">
        <v>5830</v>
      </c>
      <c r="BR275" s="204" t="s">
        <v>5830</v>
      </c>
      <c r="BS275" s="204" t="s">
        <v>5830</v>
      </c>
      <c r="BT275" s="204" t="s">
        <v>5830</v>
      </c>
      <c r="BU275" s="219" t="s">
        <v>5830</v>
      </c>
      <c r="BV275" s="204" t="s">
        <v>5830</v>
      </c>
      <c r="BW275" s="204" t="s">
        <v>5830</v>
      </c>
      <c r="BX275" s="204" t="s">
        <v>5830</v>
      </c>
      <c r="BY275" s="204" t="s">
        <v>5830</v>
      </c>
      <c r="BZ275" s="204" t="s">
        <v>5830</v>
      </c>
      <c r="CA275" s="219" t="s">
        <v>5830</v>
      </c>
      <c r="CB275" s="108" t="s">
        <v>5702</v>
      </c>
      <c r="CC275" s="60">
        <v>300</v>
      </c>
      <c r="CD275" s="32">
        <v>372</v>
      </c>
      <c r="CE275" s="60">
        <v>505</v>
      </c>
      <c r="CF275" s="33">
        <v>524.5</v>
      </c>
      <c r="CG275" s="67">
        <v>200000</v>
      </c>
      <c r="CH275" s="108" t="s">
        <v>5702</v>
      </c>
      <c r="CI275" s="60">
        <v>300</v>
      </c>
      <c r="CJ275" s="164">
        <v>372</v>
      </c>
      <c r="CK275" s="60">
        <v>505</v>
      </c>
      <c r="CL275" s="21">
        <v>524.5</v>
      </c>
      <c r="CM275" s="69">
        <v>200000</v>
      </c>
      <c r="CN275" s="108" t="s">
        <v>5702</v>
      </c>
      <c r="CO275" s="60">
        <v>300</v>
      </c>
      <c r="CP275" s="32">
        <v>372</v>
      </c>
      <c r="CQ275" s="60">
        <v>505</v>
      </c>
      <c r="CR275" s="33">
        <v>524.5</v>
      </c>
      <c r="CS275" s="67">
        <v>200000</v>
      </c>
      <c r="CT275" s="208" t="s">
        <v>5830</v>
      </c>
      <c r="CU275" s="218" t="s">
        <v>5830</v>
      </c>
      <c r="CV275" s="218" t="s">
        <v>5830</v>
      </c>
      <c r="CW275" s="210" t="s">
        <v>5830</v>
      </c>
      <c r="CX275" s="208" t="s">
        <v>5830</v>
      </c>
      <c r="CY275" s="209" t="s">
        <v>5830</v>
      </c>
      <c r="CZ275" s="210" t="s">
        <v>5830</v>
      </c>
      <c r="DA275" s="284" t="s">
        <v>5830</v>
      </c>
      <c r="DB275" s="164">
        <v>8.8000000000000007</v>
      </c>
      <c r="DC275" s="164">
        <v>640</v>
      </c>
      <c r="DD275" s="164">
        <v>984</v>
      </c>
      <c r="DE275" s="164">
        <v>800</v>
      </c>
      <c r="DF275" s="164">
        <v>1040</v>
      </c>
      <c r="DG275" s="67">
        <v>200000</v>
      </c>
      <c r="DH275" s="41" t="s">
        <v>6084</v>
      </c>
      <c r="DI275" s="164" t="s">
        <v>4593</v>
      </c>
      <c r="DJ275" s="295" t="s">
        <v>4598</v>
      </c>
    </row>
    <row r="276" spans="1:114" ht="15.6" customHeight="1">
      <c r="A276" s="17">
        <v>271</v>
      </c>
      <c r="B276" s="313">
        <v>38</v>
      </c>
      <c r="C276" s="313">
        <v>2007</v>
      </c>
      <c r="D276" s="316" t="s">
        <v>6032</v>
      </c>
      <c r="E276" s="316" t="s">
        <v>4908</v>
      </c>
      <c r="F276" s="313">
        <v>2</v>
      </c>
      <c r="G276" s="311" t="s">
        <v>5959</v>
      </c>
      <c r="H276" s="311" t="s">
        <v>5958</v>
      </c>
      <c r="I276" s="457" t="s">
        <v>4776</v>
      </c>
      <c r="J276" s="303" t="s">
        <v>6269</v>
      </c>
      <c r="K276" s="163" t="s">
        <v>5830</v>
      </c>
      <c r="L276" s="303" t="s">
        <v>4541</v>
      </c>
      <c r="M276" s="163" t="s">
        <v>4736</v>
      </c>
      <c r="N276" s="17" t="s">
        <v>4539</v>
      </c>
      <c r="O276" s="163" t="s">
        <v>4388</v>
      </c>
      <c r="P276" s="163" t="s">
        <v>4444</v>
      </c>
      <c r="Q276" s="163" t="s">
        <v>6209</v>
      </c>
      <c r="R276" s="163">
        <v>12</v>
      </c>
      <c r="S276" s="163" t="s">
        <v>4444</v>
      </c>
      <c r="T276" s="163" t="s">
        <v>5830</v>
      </c>
      <c r="U276" s="163" t="s">
        <v>4592</v>
      </c>
      <c r="V276" s="91">
        <v>0</v>
      </c>
      <c r="W276" s="240">
        <v>0</v>
      </c>
      <c r="X276" s="17">
        <v>485</v>
      </c>
      <c r="Y276" s="303" t="s">
        <v>6244</v>
      </c>
      <c r="Z276" s="16">
        <v>294</v>
      </c>
      <c r="AA276" s="16">
        <v>250</v>
      </c>
      <c r="AB276" s="289">
        <v>25</v>
      </c>
      <c r="AC276" s="16">
        <v>8</v>
      </c>
      <c r="AD276" s="16">
        <v>1200</v>
      </c>
      <c r="AE276" s="303" t="s">
        <v>4414</v>
      </c>
      <c r="AF276" s="16">
        <f>INDEX('[2]Cross-Section Database'!$C$2:$V$2928,MATCH(AE276,'[2]Cross-Section Database'!$B$2:$B$2928,0),3)</f>
        <v>294</v>
      </c>
      <c r="AG276" s="16">
        <f>INDEX('[2]Cross-Section Database'!$C$2:$V$2928,MATCH(AE276,'[2]Cross-Section Database'!$B$2:$B$2928,0),4)</f>
        <v>200</v>
      </c>
      <c r="AH276" s="16">
        <f>INDEX('[2]Cross-Section Database'!$C$2:$V$2928,MATCH(AE276,'[2]Cross-Section Database'!$B$2:$B$2928,0),6)</f>
        <v>12</v>
      </c>
      <c r="AI276" s="16">
        <f>INDEX('[2]Cross-Section Database'!$C$2:$V$2928,MATCH(AE276,'[2]Cross-Section Database'!$B$2:$B$2928,0),5)</f>
        <v>8</v>
      </c>
      <c r="AJ276" s="16">
        <v>1000</v>
      </c>
      <c r="AK276" s="16">
        <f>INDEX('[2]Cross-Section Database'!$C$2:$V$3928,MATCH(AE276,'[2]Cross-Section Database'!$B$2:$B$3928,0),11)</f>
        <v>111000000</v>
      </c>
      <c r="AL276" s="26">
        <f>INDEX('[2]Cross-Section Database'!$C$2:$V$3928,MATCH(AE276,'[2]Cross-Section Database'!$B$2:$B$3928,0),12)</f>
        <v>842000</v>
      </c>
      <c r="AM276" s="16">
        <v>20</v>
      </c>
      <c r="AN276" s="16">
        <v>200</v>
      </c>
      <c r="AO276" s="16">
        <v>320</v>
      </c>
      <c r="AP276" s="16">
        <f>(AO276-AF276)-AQ276</f>
        <v>13</v>
      </c>
      <c r="AQ276" s="16">
        <f>(AO276-AF276)/2</f>
        <v>13</v>
      </c>
      <c r="AR276" s="303" t="s">
        <v>5845</v>
      </c>
      <c r="AS276" s="163" t="s">
        <v>6174</v>
      </c>
      <c r="AT276" s="16" t="s">
        <v>6174</v>
      </c>
      <c r="AU276" s="163">
        <v>20</v>
      </c>
      <c r="AV276" s="163">
        <f t="shared" si="135"/>
        <v>245</v>
      </c>
      <c r="AW276" s="16">
        <v>72</v>
      </c>
      <c r="AX276" s="16">
        <v>72</v>
      </c>
      <c r="AY276" s="16">
        <v>88</v>
      </c>
      <c r="AZ276" s="16">
        <v>108</v>
      </c>
      <c r="BA276" s="16">
        <v>0</v>
      </c>
      <c r="BB276" s="22" t="s">
        <v>4502</v>
      </c>
      <c r="BC276" s="163" t="s">
        <v>6250</v>
      </c>
      <c r="BD276" s="163" t="s">
        <v>6250</v>
      </c>
      <c r="BE276" s="163">
        <v>4</v>
      </c>
      <c r="BF276" s="17">
        <v>6</v>
      </c>
      <c r="BG276" s="201" t="s">
        <v>5830</v>
      </c>
      <c r="BH276" s="202" t="s">
        <v>5830</v>
      </c>
      <c r="BI276" s="202" t="s">
        <v>5830</v>
      </c>
      <c r="BJ276" s="202" t="s">
        <v>5830</v>
      </c>
      <c r="BK276" s="202" t="s">
        <v>5830</v>
      </c>
      <c r="BL276" s="202" t="s">
        <v>5830</v>
      </c>
      <c r="BM276" s="202" t="s">
        <v>5830</v>
      </c>
      <c r="BN276" s="202" t="s">
        <v>5830</v>
      </c>
      <c r="BO276" s="201" t="s">
        <v>5830</v>
      </c>
      <c r="BP276" s="202" t="s">
        <v>5830</v>
      </c>
      <c r="BQ276" s="202" t="s">
        <v>5830</v>
      </c>
      <c r="BR276" s="202" t="s">
        <v>5830</v>
      </c>
      <c r="BS276" s="202" t="s">
        <v>5830</v>
      </c>
      <c r="BT276" s="202" t="s">
        <v>5830</v>
      </c>
      <c r="BU276" s="220" t="s">
        <v>5830</v>
      </c>
      <c r="BV276" s="202" t="s">
        <v>5830</v>
      </c>
      <c r="BW276" s="202" t="s">
        <v>5830</v>
      </c>
      <c r="BX276" s="202" t="s">
        <v>5830</v>
      </c>
      <c r="BY276" s="202" t="s">
        <v>5830</v>
      </c>
      <c r="BZ276" s="202" t="s">
        <v>5830</v>
      </c>
      <c r="CA276" s="220" t="s">
        <v>5830</v>
      </c>
      <c r="CB276" s="163" t="s">
        <v>4448</v>
      </c>
      <c r="CC276" s="163">
        <v>345</v>
      </c>
      <c r="CD276" s="12">
        <v>409</v>
      </c>
      <c r="CE276" s="195">
        <v>490</v>
      </c>
      <c r="CF276" s="39">
        <v>536.6</v>
      </c>
      <c r="CG276" s="80">
        <v>192061.5</v>
      </c>
      <c r="CH276" s="303" t="s">
        <v>4448</v>
      </c>
      <c r="CI276" s="65">
        <v>345</v>
      </c>
      <c r="CJ276" s="16">
        <v>409</v>
      </c>
      <c r="CK276" s="65">
        <v>490</v>
      </c>
      <c r="CL276" s="16">
        <v>536.6</v>
      </c>
      <c r="CM276" s="81">
        <v>192061.5</v>
      </c>
      <c r="CN276" s="303" t="s">
        <v>4448</v>
      </c>
      <c r="CO276" s="163">
        <v>345</v>
      </c>
      <c r="CP276" s="16">
        <v>372.6</v>
      </c>
      <c r="CQ276" s="163">
        <v>490</v>
      </c>
      <c r="CR276" s="16">
        <v>537</v>
      </c>
      <c r="CS276" s="81">
        <v>188671</v>
      </c>
      <c r="CT276" s="205" t="s">
        <v>5830</v>
      </c>
      <c r="CU276" s="206" t="s">
        <v>5830</v>
      </c>
      <c r="CV276" s="206" t="s">
        <v>5830</v>
      </c>
      <c r="CW276" s="207" t="s">
        <v>5830</v>
      </c>
      <c r="CX276" s="205" t="s">
        <v>5830</v>
      </c>
      <c r="CY276" s="206" t="s">
        <v>5830</v>
      </c>
      <c r="CZ276" s="207" t="s">
        <v>5830</v>
      </c>
      <c r="DA276" s="283" t="s">
        <v>5830</v>
      </c>
      <c r="DB276" s="163">
        <v>10.9</v>
      </c>
      <c r="DC276" s="163">
        <v>900</v>
      </c>
      <c r="DD276" s="163">
        <v>995</v>
      </c>
      <c r="DE276" s="163">
        <v>1000</v>
      </c>
      <c r="DF276" s="163">
        <v>1161</v>
      </c>
      <c r="DG276" s="95">
        <v>206000</v>
      </c>
      <c r="DH276" s="28" t="s">
        <v>5870</v>
      </c>
      <c r="DI276" s="163" t="s">
        <v>4464</v>
      </c>
      <c r="DJ276" s="294" t="s">
        <v>4598</v>
      </c>
    </row>
    <row r="277" spans="1:114" ht="16.2" thickBot="1">
      <c r="A277" s="18">
        <v>272</v>
      </c>
      <c r="B277" s="315"/>
      <c r="C277" s="315"/>
      <c r="D277" s="318"/>
      <c r="E277" s="318"/>
      <c r="F277" s="315"/>
      <c r="G277" s="312"/>
      <c r="H277" s="312"/>
      <c r="I277" s="459" t="s">
        <v>4777</v>
      </c>
      <c r="J277" s="304" t="s">
        <v>6272</v>
      </c>
      <c r="K277" s="164" t="s">
        <v>6098</v>
      </c>
      <c r="L277" s="304" t="s">
        <v>4541</v>
      </c>
      <c r="M277" s="164" t="s">
        <v>4736</v>
      </c>
      <c r="N277" s="18" t="s">
        <v>4539</v>
      </c>
      <c r="O277" s="164" t="s">
        <v>4388</v>
      </c>
      <c r="P277" s="164" t="s">
        <v>4444</v>
      </c>
      <c r="Q277" s="164" t="s">
        <v>6209</v>
      </c>
      <c r="R277" s="164">
        <v>12</v>
      </c>
      <c r="S277" s="164" t="s">
        <v>4444</v>
      </c>
      <c r="T277" s="164" t="s">
        <v>5830</v>
      </c>
      <c r="U277" s="164" t="s">
        <v>4592</v>
      </c>
      <c r="V277" s="90">
        <v>0</v>
      </c>
      <c r="W277" s="231">
        <v>0</v>
      </c>
      <c r="X277" s="18">
        <v>485</v>
      </c>
      <c r="Y277" s="144" t="s">
        <v>6244</v>
      </c>
      <c r="Z277" s="21">
        <v>294</v>
      </c>
      <c r="AA277" s="21">
        <v>250</v>
      </c>
      <c r="AB277" s="290">
        <v>25</v>
      </c>
      <c r="AC277" s="21">
        <v>8</v>
      </c>
      <c r="AD277" s="23">
        <v>1200</v>
      </c>
      <c r="AE277" s="144" t="s">
        <v>4744</v>
      </c>
      <c r="AF277" s="23">
        <f>INDEX('[2]Cross-Section Database'!$C$2:$V$2928,MATCH(AE277,'[2]Cross-Section Database'!$B$2:$B$2928,0),3)</f>
        <v>294</v>
      </c>
      <c r="AG277" s="23">
        <f>INDEX('[2]Cross-Section Database'!$C$2:$V$2928,MATCH(AE277,'[2]Cross-Section Database'!$B$2:$B$2928,0),4)</f>
        <v>200</v>
      </c>
      <c r="AH277" s="23">
        <f>INDEX('[2]Cross-Section Database'!$C$2:$V$2928,MATCH(AE277,'[2]Cross-Section Database'!$B$2:$B$2928,0),6)</f>
        <v>12</v>
      </c>
      <c r="AI277" s="23">
        <f>INDEX('[2]Cross-Section Database'!$C$2:$V$2928,MATCH(AE277,'[2]Cross-Section Database'!$B$2:$B$2928,0),5)</f>
        <v>8</v>
      </c>
      <c r="AJ277" s="23">
        <v>1000</v>
      </c>
      <c r="AK277" s="23">
        <f>INDEX('[2]Cross-Section Database'!$C$2:$V$3928,MATCH(AE277,'[2]Cross-Section Database'!$B$2:$B$3928,0),11)</f>
        <v>111000000</v>
      </c>
      <c r="AL277" s="25">
        <f>INDEX('[2]Cross-Section Database'!$C$2:$V$3928,MATCH(AE277,'[2]Cross-Section Database'!$B$2:$B$3928,0),12)</f>
        <v>842000</v>
      </c>
      <c r="AM277" s="23">
        <v>20</v>
      </c>
      <c r="AN277" s="23">
        <v>200</v>
      </c>
      <c r="AO277" s="23">
        <v>320</v>
      </c>
      <c r="AP277" s="23">
        <f>(AO277-AF277)-AQ277</f>
        <v>13</v>
      </c>
      <c r="AQ277" s="23">
        <f>(AO277-AF277)/2</f>
        <v>13</v>
      </c>
      <c r="AR277" s="144" t="s">
        <v>5845</v>
      </c>
      <c r="AS277" s="165" t="s">
        <v>4535</v>
      </c>
      <c r="AT277" s="23">
        <v>199</v>
      </c>
      <c r="AU277" s="165">
        <v>20</v>
      </c>
      <c r="AV277" s="165">
        <f t="shared" si="135"/>
        <v>245</v>
      </c>
      <c r="AW277" s="23">
        <v>72</v>
      </c>
      <c r="AX277" s="23">
        <v>72</v>
      </c>
      <c r="AY277" s="23">
        <v>88</v>
      </c>
      <c r="AZ277" s="23">
        <v>108</v>
      </c>
      <c r="BA277" s="23">
        <v>0</v>
      </c>
      <c r="BB277" s="19" t="s">
        <v>4502</v>
      </c>
      <c r="BC277" s="165" t="s">
        <v>6250</v>
      </c>
      <c r="BD277" s="165" t="s">
        <v>6250</v>
      </c>
      <c r="BE277" s="165">
        <v>4</v>
      </c>
      <c r="BF277" s="14">
        <v>6</v>
      </c>
      <c r="BG277" s="198" t="s">
        <v>5830</v>
      </c>
      <c r="BH277" s="199" t="s">
        <v>5830</v>
      </c>
      <c r="BI277" s="199" t="s">
        <v>5830</v>
      </c>
      <c r="BJ277" s="199" t="s">
        <v>5830</v>
      </c>
      <c r="BK277" s="199" t="s">
        <v>5830</v>
      </c>
      <c r="BL277" s="199" t="s">
        <v>5830</v>
      </c>
      <c r="BM277" s="199" t="s">
        <v>5830</v>
      </c>
      <c r="BN277" s="199" t="s">
        <v>5830</v>
      </c>
      <c r="BO277" s="198" t="s">
        <v>5830</v>
      </c>
      <c r="BP277" s="199" t="s">
        <v>5830</v>
      </c>
      <c r="BQ277" s="199" t="s">
        <v>5830</v>
      </c>
      <c r="BR277" s="199" t="s">
        <v>5830</v>
      </c>
      <c r="BS277" s="199" t="s">
        <v>5830</v>
      </c>
      <c r="BT277" s="199" t="s">
        <v>5830</v>
      </c>
      <c r="BU277" s="221" t="s">
        <v>5830</v>
      </c>
      <c r="BV277" s="199" t="s">
        <v>5830</v>
      </c>
      <c r="BW277" s="199" t="s">
        <v>5830</v>
      </c>
      <c r="BX277" s="199" t="s">
        <v>5830</v>
      </c>
      <c r="BY277" s="199" t="s">
        <v>5830</v>
      </c>
      <c r="BZ277" s="199" t="s">
        <v>5830</v>
      </c>
      <c r="CA277" s="221" t="s">
        <v>5830</v>
      </c>
      <c r="CB277" s="165" t="s">
        <v>4448</v>
      </c>
      <c r="CC277" s="165">
        <v>345</v>
      </c>
      <c r="CD277" s="13">
        <v>409</v>
      </c>
      <c r="CE277" s="74">
        <v>490</v>
      </c>
      <c r="CF277" s="36">
        <v>536.6</v>
      </c>
      <c r="CG277" s="75">
        <v>192061.5</v>
      </c>
      <c r="CH277" s="304" t="s">
        <v>4448</v>
      </c>
      <c r="CI277" s="60">
        <v>345</v>
      </c>
      <c r="CJ277" s="21">
        <v>409</v>
      </c>
      <c r="CK277" s="60">
        <v>490</v>
      </c>
      <c r="CL277" s="21">
        <v>536.6</v>
      </c>
      <c r="CM277" s="69">
        <v>192061.5</v>
      </c>
      <c r="CN277" s="304" t="s">
        <v>4448</v>
      </c>
      <c r="CO277" s="164">
        <v>345</v>
      </c>
      <c r="CP277" s="21">
        <v>372.6</v>
      </c>
      <c r="CQ277" s="164">
        <v>490</v>
      </c>
      <c r="CR277" s="21">
        <v>537</v>
      </c>
      <c r="CS277" s="69">
        <v>188671</v>
      </c>
      <c r="CT277" s="211" t="s">
        <v>5830</v>
      </c>
      <c r="CU277" s="212" t="s">
        <v>5830</v>
      </c>
      <c r="CV277" s="212" t="s">
        <v>5830</v>
      </c>
      <c r="CW277" s="213" t="s">
        <v>5830</v>
      </c>
      <c r="CX277" s="211" t="s">
        <v>5830</v>
      </c>
      <c r="CY277" s="212" t="s">
        <v>5830</v>
      </c>
      <c r="CZ277" s="213" t="s">
        <v>5830</v>
      </c>
      <c r="DA277" s="285" t="s">
        <v>5830</v>
      </c>
      <c r="DB277" s="165">
        <v>10.9</v>
      </c>
      <c r="DC277" s="165">
        <v>900</v>
      </c>
      <c r="DD277" s="165">
        <v>995</v>
      </c>
      <c r="DE277" s="165">
        <v>1000</v>
      </c>
      <c r="DF277" s="165">
        <v>1161</v>
      </c>
      <c r="DG277" s="98">
        <v>206000</v>
      </c>
      <c r="DH277" s="27" t="s">
        <v>5876</v>
      </c>
      <c r="DI277" s="164" t="s">
        <v>4464</v>
      </c>
      <c r="DJ277" s="295" t="s">
        <v>4598</v>
      </c>
    </row>
    <row r="278" spans="1:114" ht="15.6" customHeight="1">
      <c r="A278" s="17">
        <v>273</v>
      </c>
      <c r="B278" s="313">
        <v>39</v>
      </c>
      <c r="C278" s="313">
        <v>2007</v>
      </c>
      <c r="D278" s="316" t="s">
        <v>6033</v>
      </c>
      <c r="E278" s="316" t="s">
        <v>4907</v>
      </c>
      <c r="F278" s="313">
        <v>3</v>
      </c>
      <c r="G278" s="311" t="s">
        <v>5960</v>
      </c>
      <c r="H278" s="311" t="s">
        <v>5958</v>
      </c>
      <c r="I278" s="452" t="s">
        <v>4654</v>
      </c>
      <c r="J278" s="303" t="s">
        <v>6272</v>
      </c>
      <c r="K278" s="163" t="s">
        <v>6098</v>
      </c>
      <c r="L278" s="303" t="s">
        <v>4540</v>
      </c>
      <c r="M278" s="163" t="s">
        <v>4733</v>
      </c>
      <c r="N278" s="17" t="s">
        <v>4539</v>
      </c>
      <c r="O278" s="163" t="s">
        <v>4444</v>
      </c>
      <c r="P278" s="163" t="s">
        <v>4444</v>
      </c>
      <c r="Q278" s="163" t="s">
        <v>4444</v>
      </c>
      <c r="R278" s="163" t="s">
        <v>5830</v>
      </c>
      <c r="S278" s="163" t="s">
        <v>4444</v>
      </c>
      <c r="T278" s="163" t="s">
        <v>5830</v>
      </c>
      <c r="U278" s="30" t="s">
        <v>4591</v>
      </c>
      <c r="V278" s="88">
        <v>6</v>
      </c>
      <c r="W278" s="240">
        <v>0</v>
      </c>
      <c r="X278" s="17">
        <v>0</v>
      </c>
      <c r="Y278" s="303" t="s">
        <v>4778</v>
      </c>
      <c r="Z278" s="16">
        <f>INDEX('[2]Cross-Section Database'!$C$2:$V$2928,MATCH(Y278,'[2]Cross-Section Database'!$B$2:$B$2928,0),3)</f>
        <v>200</v>
      </c>
      <c r="AA278" s="16">
        <f>INDEX('[2]Cross-Section Database'!$C$2:$V$2928,MATCH(Y278,'[2]Cross-Section Database'!$B$2:$B$2928,0),4)</f>
        <v>200</v>
      </c>
      <c r="AB278" s="16">
        <f>INDEX('[2]Cross-Section Database'!$C$2:$V$2928,MATCH(Y278,'[2]Cross-Section Database'!$B$2:$B$2928,0),6)</f>
        <v>12</v>
      </c>
      <c r="AC278" s="16">
        <f>INDEX('[2]Cross-Section Database'!$C$2:$V$2928,MATCH(Y278,'[2]Cross-Section Database'!$B$2:$B$2928,0),5)</f>
        <v>8</v>
      </c>
      <c r="AD278" s="31">
        <v>3000</v>
      </c>
      <c r="AE278" s="303" t="s">
        <v>4779</v>
      </c>
      <c r="AF278" s="16">
        <v>300</v>
      </c>
      <c r="AG278" s="16">
        <v>150</v>
      </c>
      <c r="AH278" s="16">
        <v>10</v>
      </c>
      <c r="AI278" s="16">
        <v>6</v>
      </c>
      <c r="AJ278" s="16">
        <v>1479</v>
      </c>
      <c r="AK278" s="16">
        <f>AG278*AF278^3/12-(AG278-AI278)*(AF278-2*AH278)^3/12</f>
        <v>74076000</v>
      </c>
      <c r="AL278" s="24">
        <f>AG278*AF278^2/4-(AG278-AI278)*(AF278-2*AH278)^2/4</f>
        <v>552600</v>
      </c>
      <c r="AM278" s="16">
        <v>10</v>
      </c>
      <c r="AN278" s="16">
        <v>150</v>
      </c>
      <c r="AO278" s="16">
        <v>300</v>
      </c>
      <c r="AP278" s="16">
        <f>(AO278-AF278)-AQ278</f>
        <v>0</v>
      </c>
      <c r="AQ278" s="16">
        <f>(AO278-AF278)/2</f>
        <v>0</v>
      </c>
      <c r="AR278" s="303" t="s">
        <v>5845</v>
      </c>
      <c r="AS278" s="163" t="s">
        <v>6174</v>
      </c>
      <c r="AT278" s="163" t="s">
        <v>6174</v>
      </c>
      <c r="AU278" s="163">
        <v>20</v>
      </c>
      <c r="AV278" s="163">
        <f t="shared" si="135"/>
        <v>245</v>
      </c>
      <c r="AW278" s="31">
        <v>45</v>
      </c>
      <c r="AX278" s="31">
        <v>45</v>
      </c>
      <c r="AY278" s="16">
        <v>70</v>
      </c>
      <c r="AZ278" s="16">
        <v>90</v>
      </c>
      <c r="BA278" s="16">
        <v>70</v>
      </c>
      <c r="BB278" s="22" t="s">
        <v>4388</v>
      </c>
      <c r="BC278" s="163" t="s">
        <v>4497</v>
      </c>
      <c r="BD278" s="163" t="s">
        <v>4497</v>
      </c>
      <c r="BE278" s="163">
        <v>4</v>
      </c>
      <c r="BF278" s="17">
        <v>8</v>
      </c>
      <c r="BG278" s="201" t="s">
        <v>5830</v>
      </c>
      <c r="BH278" s="202" t="s">
        <v>5830</v>
      </c>
      <c r="BI278" s="202" t="s">
        <v>5830</v>
      </c>
      <c r="BJ278" s="202" t="s">
        <v>5830</v>
      </c>
      <c r="BK278" s="202" t="s">
        <v>5830</v>
      </c>
      <c r="BL278" s="202" t="s">
        <v>5830</v>
      </c>
      <c r="BM278" s="202" t="s">
        <v>5830</v>
      </c>
      <c r="BN278" s="202" t="s">
        <v>5830</v>
      </c>
      <c r="BO278" s="201" t="s">
        <v>5830</v>
      </c>
      <c r="BP278" s="202" t="s">
        <v>5830</v>
      </c>
      <c r="BQ278" s="202" t="s">
        <v>5830</v>
      </c>
      <c r="BR278" s="202" t="s">
        <v>5830</v>
      </c>
      <c r="BS278" s="202" t="s">
        <v>5830</v>
      </c>
      <c r="BT278" s="202" t="s">
        <v>5830</v>
      </c>
      <c r="BU278" s="220" t="s">
        <v>5830</v>
      </c>
      <c r="BV278" s="202" t="s">
        <v>5830</v>
      </c>
      <c r="BW278" s="202" t="s">
        <v>5830</v>
      </c>
      <c r="BX278" s="202" t="s">
        <v>5830</v>
      </c>
      <c r="BY278" s="202" t="s">
        <v>5830</v>
      </c>
      <c r="BZ278" s="202" t="s">
        <v>5830</v>
      </c>
      <c r="CA278" s="225" t="s">
        <v>5830</v>
      </c>
      <c r="CB278" s="303" t="s">
        <v>4448</v>
      </c>
      <c r="CC278" s="163">
        <v>345</v>
      </c>
      <c r="CD278" s="16">
        <v>406.45</v>
      </c>
      <c r="CE278" s="195">
        <v>490</v>
      </c>
      <c r="CF278" s="16">
        <v>495.23329999999999</v>
      </c>
      <c r="CG278" s="81">
        <v>210000</v>
      </c>
      <c r="CH278" s="303" t="s">
        <v>4448</v>
      </c>
      <c r="CI278" s="65">
        <v>345</v>
      </c>
      <c r="CJ278" s="16">
        <v>407.05</v>
      </c>
      <c r="CK278" s="65">
        <v>490</v>
      </c>
      <c r="CL278" s="16">
        <v>533.63329999999996</v>
      </c>
      <c r="CM278" s="81">
        <v>206667</v>
      </c>
      <c r="CN278" s="303" t="s">
        <v>4448</v>
      </c>
      <c r="CO278" s="163">
        <v>345</v>
      </c>
      <c r="CP278" s="16">
        <v>418.73329999999999</v>
      </c>
      <c r="CQ278" s="163">
        <v>490</v>
      </c>
      <c r="CR278" s="16">
        <v>502.9667</v>
      </c>
      <c r="CS278" s="81">
        <v>212333</v>
      </c>
      <c r="CT278" s="205" t="s">
        <v>5830</v>
      </c>
      <c r="CU278" s="206" t="s">
        <v>5830</v>
      </c>
      <c r="CV278" s="206" t="s">
        <v>5830</v>
      </c>
      <c r="CW278" s="207" t="s">
        <v>5830</v>
      </c>
      <c r="CX278" s="206" t="s">
        <v>5830</v>
      </c>
      <c r="CY278" s="206" t="s">
        <v>5830</v>
      </c>
      <c r="CZ278" s="207" t="s">
        <v>5830</v>
      </c>
      <c r="DA278" s="283" t="s">
        <v>5830</v>
      </c>
      <c r="DB278" s="163">
        <v>10.9</v>
      </c>
      <c r="DC278" s="300">
        <v>900</v>
      </c>
      <c r="DD278" s="30">
        <v>990</v>
      </c>
      <c r="DE278" s="300">
        <v>1000</v>
      </c>
      <c r="DF278" s="30">
        <v>1100</v>
      </c>
      <c r="DG278" s="66">
        <v>200000</v>
      </c>
      <c r="DH278" s="28" t="s">
        <v>6049</v>
      </c>
      <c r="DI278" s="163" t="s">
        <v>4464</v>
      </c>
      <c r="DJ278" s="294" t="s">
        <v>4598</v>
      </c>
    </row>
    <row r="279" spans="1:114">
      <c r="A279" s="18">
        <v>274</v>
      </c>
      <c r="B279" s="314"/>
      <c r="C279" s="314"/>
      <c r="D279" s="317"/>
      <c r="E279" s="317"/>
      <c r="F279" s="314"/>
      <c r="G279" s="319"/>
      <c r="H279" s="319"/>
      <c r="I279" s="453" t="s">
        <v>4630</v>
      </c>
      <c r="J279" s="304" t="s">
        <v>6272</v>
      </c>
      <c r="K279" s="164" t="s">
        <v>6098</v>
      </c>
      <c r="L279" s="304" t="s">
        <v>4540</v>
      </c>
      <c r="M279" s="164" t="s">
        <v>4733</v>
      </c>
      <c r="N279" s="18" t="s">
        <v>4539</v>
      </c>
      <c r="O279" s="164" t="s">
        <v>4502</v>
      </c>
      <c r="P279" s="164" t="s">
        <v>4444</v>
      </c>
      <c r="Q279" s="164" t="s">
        <v>6209</v>
      </c>
      <c r="R279" s="164">
        <v>10</v>
      </c>
      <c r="S279" s="164" t="s">
        <v>4444</v>
      </c>
      <c r="T279" s="164" t="s">
        <v>5830</v>
      </c>
      <c r="U279" s="32" t="s">
        <v>4591</v>
      </c>
      <c r="V279" s="73">
        <v>6</v>
      </c>
      <c r="W279" s="231">
        <v>0</v>
      </c>
      <c r="X279" s="18">
        <v>0</v>
      </c>
      <c r="Y279" s="304" t="s">
        <v>4778</v>
      </c>
      <c r="Z279" s="21">
        <f>INDEX('[2]Cross-Section Database'!$C$2:$V$2928,MATCH(Y279,'[2]Cross-Section Database'!$B$2:$B$2928,0),3)</f>
        <v>200</v>
      </c>
      <c r="AA279" s="21">
        <f>INDEX('[2]Cross-Section Database'!$C$2:$V$2928,MATCH(Y279,'[2]Cross-Section Database'!$B$2:$B$2928,0),4)</f>
        <v>200</v>
      </c>
      <c r="AB279" s="21">
        <f>INDEX('[2]Cross-Section Database'!$C$2:$V$2928,MATCH(Y279,'[2]Cross-Section Database'!$B$2:$B$2928,0),6)</f>
        <v>12</v>
      </c>
      <c r="AC279" s="21">
        <f>INDEX('[2]Cross-Section Database'!$C$2:$V$2928,MATCH(Y279,'[2]Cross-Section Database'!$B$2:$B$2928,0),5)</f>
        <v>8</v>
      </c>
      <c r="AD279" s="33">
        <v>3000</v>
      </c>
      <c r="AE279" s="304" t="s">
        <v>4779</v>
      </c>
      <c r="AF279" s="21">
        <v>300</v>
      </c>
      <c r="AG279" s="21">
        <v>150</v>
      </c>
      <c r="AH279" s="21">
        <v>10</v>
      </c>
      <c r="AI279" s="21">
        <v>6</v>
      </c>
      <c r="AJ279" s="21">
        <v>1479</v>
      </c>
      <c r="AK279" s="21">
        <f>AG279*AF279^3/12-(AG279-AI279)*(AF279-2*AH279)^3/12</f>
        <v>74076000</v>
      </c>
      <c r="AL279" s="24">
        <f>AG279*AF279^2/4-(AG279-AI279)*(AF279-2*AH279)^2/4</f>
        <v>552600</v>
      </c>
      <c r="AM279" s="21">
        <v>10</v>
      </c>
      <c r="AN279" s="21">
        <v>150</v>
      </c>
      <c r="AO279" s="21">
        <v>300</v>
      </c>
      <c r="AP279" s="21">
        <f>(AO279-AF279)-AQ279</f>
        <v>0</v>
      </c>
      <c r="AQ279" s="21">
        <f>(AO279-AF279)/2</f>
        <v>0</v>
      </c>
      <c r="AR279" s="304" t="s">
        <v>5845</v>
      </c>
      <c r="AS279" s="164" t="s">
        <v>6174</v>
      </c>
      <c r="AT279" s="164" t="s">
        <v>6174</v>
      </c>
      <c r="AU279" s="164">
        <v>20</v>
      </c>
      <c r="AV279" s="164">
        <f t="shared" si="135"/>
        <v>245</v>
      </c>
      <c r="AW279" s="33">
        <v>45</v>
      </c>
      <c r="AX279" s="33">
        <v>45</v>
      </c>
      <c r="AY279" s="21">
        <v>70</v>
      </c>
      <c r="AZ279" s="21">
        <v>90</v>
      </c>
      <c r="BA279" s="21">
        <v>70</v>
      </c>
      <c r="BB279" s="15" t="s">
        <v>4388</v>
      </c>
      <c r="BC279" s="164" t="s">
        <v>4497</v>
      </c>
      <c r="BD279" s="164" t="s">
        <v>4497</v>
      </c>
      <c r="BE279" s="164">
        <v>4</v>
      </c>
      <c r="BF279" s="18">
        <v>8</v>
      </c>
      <c r="BG279" s="304">
        <v>140</v>
      </c>
      <c r="BH279" s="164">
        <v>1200</v>
      </c>
      <c r="BI279" s="164" t="s">
        <v>6235</v>
      </c>
      <c r="BJ279" s="164">
        <v>0.8</v>
      </c>
      <c r="BK279" s="164">
        <v>145</v>
      </c>
      <c r="BL279" s="164">
        <v>983</v>
      </c>
      <c r="BM279" s="164">
        <v>76</v>
      </c>
      <c r="BN279" s="164" t="s">
        <v>4623</v>
      </c>
      <c r="BO279" s="304" t="s">
        <v>5894</v>
      </c>
      <c r="BP279" s="164">
        <v>14</v>
      </c>
      <c r="BQ279" s="164">
        <v>2</v>
      </c>
      <c r="BR279" s="32">
        <v>19</v>
      </c>
      <c r="BS279" s="164">
        <v>90</v>
      </c>
      <c r="BT279" s="164">
        <v>200</v>
      </c>
      <c r="BU279" s="18">
        <v>350</v>
      </c>
      <c r="BV279" s="164" t="s">
        <v>4780</v>
      </c>
      <c r="BW279" s="164" t="s">
        <v>6161</v>
      </c>
      <c r="BX279" s="21">
        <f>((BH279/200)+1)*PI()*6^2/4</f>
        <v>197.92033717615698</v>
      </c>
      <c r="BY279" s="21">
        <f>8*PI()*10^2/4</f>
        <v>628.31853071795865</v>
      </c>
      <c r="BZ279" s="164">
        <v>20</v>
      </c>
      <c r="CA279" s="122">
        <v>8.0999999999999996E-3</v>
      </c>
      <c r="CB279" s="304" t="s">
        <v>4448</v>
      </c>
      <c r="CC279" s="164">
        <v>345</v>
      </c>
      <c r="CD279" s="21">
        <v>406.45</v>
      </c>
      <c r="CE279" s="63">
        <v>490</v>
      </c>
      <c r="CF279" s="21">
        <v>495.23329999999999</v>
      </c>
      <c r="CG279" s="69">
        <v>210000</v>
      </c>
      <c r="CH279" s="304" t="s">
        <v>4448</v>
      </c>
      <c r="CI279" s="60">
        <v>345</v>
      </c>
      <c r="CJ279" s="21">
        <v>407.05</v>
      </c>
      <c r="CK279" s="60">
        <v>490</v>
      </c>
      <c r="CL279" s="21">
        <v>533.63329999999996</v>
      </c>
      <c r="CM279" s="69">
        <v>206667</v>
      </c>
      <c r="CN279" s="304" t="s">
        <v>4448</v>
      </c>
      <c r="CO279" s="164">
        <v>345</v>
      </c>
      <c r="CP279" s="21">
        <v>418.73329999999999</v>
      </c>
      <c r="CQ279" s="164">
        <v>490</v>
      </c>
      <c r="CR279" s="21">
        <v>502.9667</v>
      </c>
      <c r="CS279" s="69">
        <v>212333</v>
      </c>
      <c r="CT279" s="304" t="s">
        <v>5834</v>
      </c>
      <c r="CU279" s="21">
        <v>41.48</v>
      </c>
      <c r="CV279" s="33">
        <v>2.9</v>
      </c>
      <c r="CW279" s="69">
        <v>41429</v>
      </c>
      <c r="CX279" s="21">
        <v>446.77</v>
      </c>
      <c r="CY279" s="64">
        <v>588.16999999999996</v>
      </c>
      <c r="CZ279" s="69">
        <v>192000</v>
      </c>
      <c r="DA279" s="287">
        <v>345</v>
      </c>
      <c r="DB279" s="164">
        <v>10.9</v>
      </c>
      <c r="DC279" s="301">
        <v>900</v>
      </c>
      <c r="DD279" s="32">
        <v>990</v>
      </c>
      <c r="DE279" s="301">
        <v>1000</v>
      </c>
      <c r="DF279" s="32">
        <v>1100</v>
      </c>
      <c r="DG279" s="67">
        <v>200000</v>
      </c>
      <c r="DH279" s="29" t="s">
        <v>5888</v>
      </c>
      <c r="DI279" s="304" t="s">
        <v>4464</v>
      </c>
      <c r="DJ279" s="295" t="s">
        <v>4598</v>
      </c>
    </row>
    <row r="280" spans="1:114" ht="16.2" thickBot="1">
      <c r="A280" s="14">
        <v>275</v>
      </c>
      <c r="B280" s="315"/>
      <c r="C280" s="315"/>
      <c r="D280" s="318"/>
      <c r="E280" s="318"/>
      <c r="F280" s="315"/>
      <c r="G280" s="312"/>
      <c r="H280" s="312"/>
      <c r="I280" s="247" t="s">
        <v>4631</v>
      </c>
      <c r="J280" s="144" t="s">
        <v>6272</v>
      </c>
      <c r="K280" s="165" t="s">
        <v>6098</v>
      </c>
      <c r="L280" s="144" t="s">
        <v>4540</v>
      </c>
      <c r="M280" s="165" t="s">
        <v>4733</v>
      </c>
      <c r="N280" s="14" t="s">
        <v>4539</v>
      </c>
      <c r="O280" s="165" t="s">
        <v>4502</v>
      </c>
      <c r="P280" s="165" t="s">
        <v>4444</v>
      </c>
      <c r="Q280" s="165" t="s">
        <v>4444</v>
      </c>
      <c r="R280" s="165" t="s">
        <v>5830</v>
      </c>
      <c r="S280" s="165" t="s">
        <v>4444</v>
      </c>
      <c r="T280" s="165" t="s">
        <v>5830</v>
      </c>
      <c r="U280" s="34" t="s">
        <v>4591</v>
      </c>
      <c r="V280" s="119">
        <v>6</v>
      </c>
      <c r="W280" s="236">
        <v>0</v>
      </c>
      <c r="X280" s="14">
        <v>0</v>
      </c>
      <c r="Y280" s="144" t="s">
        <v>4778</v>
      </c>
      <c r="Z280" s="23">
        <f>INDEX('[2]Cross-Section Database'!$C$2:$V$2928,MATCH(Y280,'[2]Cross-Section Database'!$B$2:$B$2928,0),3)</f>
        <v>200</v>
      </c>
      <c r="AA280" s="23">
        <f>INDEX('[2]Cross-Section Database'!$C$2:$V$2928,MATCH(Y280,'[2]Cross-Section Database'!$B$2:$B$2928,0),4)</f>
        <v>200</v>
      </c>
      <c r="AB280" s="23">
        <f>INDEX('[2]Cross-Section Database'!$C$2:$V$2928,MATCH(Y280,'[2]Cross-Section Database'!$B$2:$B$2928,0),6)</f>
        <v>12</v>
      </c>
      <c r="AC280" s="23">
        <f>INDEX('[2]Cross-Section Database'!$C$2:$V$2928,MATCH(Y280,'[2]Cross-Section Database'!$B$2:$B$2928,0),5)</f>
        <v>8</v>
      </c>
      <c r="AD280" s="35">
        <v>3000</v>
      </c>
      <c r="AE280" s="144" t="s">
        <v>4779</v>
      </c>
      <c r="AF280" s="23">
        <v>300</v>
      </c>
      <c r="AG280" s="23">
        <v>150</v>
      </c>
      <c r="AH280" s="23">
        <v>10</v>
      </c>
      <c r="AI280" s="23">
        <v>6</v>
      </c>
      <c r="AJ280" s="23">
        <v>1479</v>
      </c>
      <c r="AK280" s="23">
        <f>AG280*AF280^3/12-(AG280-AI280)*(AF280-2*AH280)^3/12</f>
        <v>74076000</v>
      </c>
      <c r="AL280" s="25">
        <f>AG280*AF280^2/4-(AG280-AI280)*(AF280-2*AH280)^2/4</f>
        <v>552600</v>
      </c>
      <c r="AM280" s="23">
        <v>10</v>
      </c>
      <c r="AN280" s="23">
        <v>150</v>
      </c>
      <c r="AO280" s="23">
        <v>300</v>
      </c>
      <c r="AP280" s="23">
        <f>(AO280-AF280)-AQ280</f>
        <v>0</v>
      </c>
      <c r="AQ280" s="23">
        <f>(AO280-AF280)/2</f>
        <v>0</v>
      </c>
      <c r="AR280" s="144" t="s">
        <v>5845</v>
      </c>
      <c r="AS280" s="165" t="s">
        <v>6174</v>
      </c>
      <c r="AT280" s="165" t="s">
        <v>6174</v>
      </c>
      <c r="AU280" s="165">
        <v>20</v>
      </c>
      <c r="AV280" s="165">
        <f t="shared" si="135"/>
        <v>245</v>
      </c>
      <c r="AW280" s="35">
        <v>45</v>
      </c>
      <c r="AX280" s="35">
        <v>45</v>
      </c>
      <c r="AY280" s="23">
        <v>70</v>
      </c>
      <c r="AZ280" s="23">
        <v>90</v>
      </c>
      <c r="BA280" s="23">
        <v>70</v>
      </c>
      <c r="BB280" s="19" t="s">
        <v>4388</v>
      </c>
      <c r="BC280" s="165" t="s">
        <v>4497</v>
      </c>
      <c r="BD280" s="165" t="s">
        <v>4497</v>
      </c>
      <c r="BE280" s="165">
        <v>4</v>
      </c>
      <c r="BF280" s="14">
        <v>8</v>
      </c>
      <c r="BG280" s="144">
        <v>140</v>
      </c>
      <c r="BH280" s="165">
        <v>1200</v>
      </c>
      <c r="BI280" s="165" t="s">
        <v>6235</v>
      </c>
      <c r="BJ280" s="165">
        <v>0.8</v>
      </c>
      <c r="BK280" s="165">
        <v>145</v>
      </c>
      <c r="BL280" s="165">
        <v>983</v>
      </c>
      <c r="BM280" s="165">
        <v>76</v>
      </c>
      <c r="BN280" s="165" t="s">
        <v>4623</v>
      </c>
      <c r="BO280" s="144" t="s">
        <v>5894</v>
      </c>
      <c r="BP280" s="165">
        <v>14</v>
      </c>
      <c r="BQ280" s="165">
        <v>2</v>
      </c>
      <c r="BR280" s="34">
        <v>19</v>
      </c>
      <c r="BS280" s="165">
        <v>90</v>
      </c>
      <c r="BT280" s="165">
        <v>200</v>
      </c>
      <c r="BU280" s="14">
        <v>350</v>
      </c>
      <c r="BV280" s="165" t="s">
        <v>4780</v>
      </c>
      <c r="BW280" s="165" t="s">
        <v>6161</v>
      </c>
      <c r="BX280" s="23">
        <f>((BH280/200)+1)*PI()*6^2/4</f>
        <v>197.92033717615698</v>
      </c>
      <c r="BY280" s="21">
        <f>8*PI()*10^2/4</f>
        <v>628.31853071795865</v>
      </c>
      <c r="BZ280" s="165">
        <v>20</v>
      </c>
      <c r="CA280" s="123">
        <v>8.0999999999999996E-3</v>
      </c>
      <c r="CB280" s="144" t="s">
        <v>4781</v>
      </c>
      <c r="CC280" s="165">
        <v>345</v>
      </c>
      <c r="CD280" s="23">
        <v>406.45</v>
      </c>
      <c r="CE280" s="74">
        <v>490</v>
      </c>
      <c r="CF280" s="23">
        <v>495.23329999999999</v>
      </c>
      <c r="CG280" s="83">
        <v>210000</v>
      </c>
      <c r="CH280" s="144" t="s">
        <v>4781</v>
      </c>
      <c r="CI280" s="87">
        <v>345</v>
      </c>
      <c r="CJ280" s="23">
        <v>407.05</v>
      </c>
      <c r="CK280" s="87">
        <v>490</v>
      </c>
      <c r="CL280" s="23">
        <v>533.63329999999996</v>
      </c>
      <c r="CM280" s="83">
        <v>206667</v>
      </c>
      <c r="CN280" s="144" t="s">
        <v>4781</v>
      </c>
      <c r="CO280" s="165">
        <v>345</v>
      </c>
      <c r="CP280" s="23">
        <v>418.73329999999999</v>
      </c>
      <c r="CQ280" s="165">
        <v>490</v>
      </c>
      <c r="CR280" s="23">
        <v>502.9667</v>
      </c>
      <c r="CS280" s="83">
        <v>212333</v>
      </c>
      <c r="CT280" s="144" t="s">
        <v>5834</v>
      </c>
      <c r="CU280" s="23">
        <v>41.48</v>
      </c>
      <c r="CV280" s="33">
        <v>2.9</v>
      </c>
      <c r="CW280" s="83">
        <v>41429</v>
      </c>
      <c r="CX280" s="23">
        <v>446.77</v>
      </c>
      <c r="CY280" s="84">
        <v>588.16999999999996</v>
      </c>
      <c r="CZ280" s="83">
        <v>192000</v>
      </c>
      <c r="DA280" s="288">
        <v>345</v>
      </c>
      <c r="DB280" s="165">
        <v>10.9</v>
      </c>
      <c r="DC280" s="302">
        <v>900</v>
      </c>
      <c r="DD280" s="34">
        <v>990</v>
      </c>
      <c r="DE280" s="302">
        <v>1000</v>
      </c>
      <c r="DF280" s="34">
        <v>1100</v>
      </c>
      <c r="DG280" s="70">
        <v>200000</v>
      </c>
      <c r="DH280" s="27" t="s">
        <v>5888</v>
      </c>
      <c r="DI280" s="304" t="s">
        <v>4464</v>
      </c>
      <c r="DJ280" s="295" t="s">
        <v>4598</v>
      </c>
    </row>
    <row r="281" spans="1:114" ht="15.6" customHeight="1">
      <c r="A281" s="18">
        <v>276</v>
      </c>
      <c r="B281" s="313">
        <v>40</v>
      </c>
      <c r="C281" s="313">
        <v>2007</v>
      </c>
      <c r="D281" s="316" t="s">
        <v>4713</v>
      </c>
      <c r="E281" s="316" t="s">
        <v>4883</v>
      </c>
      <c r="F281" s="313">
        <v>10</v>
      </c>
      <c r="G281" s="311" t="s">
        <v>5936</v>
      </c>
      <c r="H281" s="311" t="s">
        <v>5935</v>
      </c>
      <c r="I281" s="453" t="s">
        <v>4857</v>
      </c>
      <c r="J281" s="304" t="s">
        <v>6269</v>
      </c>
      <c r="K281" s="164" t="s">
        <v>5830</v>
      </c>
      <c r="L281" s="304" t="s">
        <v>4541</v>
      </c>
      <c r="M281" s="164" t="s">
        <v>4736</v>
      </c>
      <c r="N281" s="18" t="s">
        <v>4539</v>
      </c>
      <c r="O281" s="164" t="s">
        <v>4388</v>
      </c>
      <c r="P281" s="164" t="s">
        <v>4444</v>
      </c>
      <c r="Q281" s="164" t="s">
        <v>4444</v>
      </c>
      <c r="R281" s="164" t="s">
        <v>5830</v>
      </c>
      <c r="S281" s="164" t="s">
        <v>4444</v>
      </c>
      <c r="T281" s="164" t="s">
        <v>5830</v>
      </c>
      <c r="U281" s="164" t="s">
        <v>6090</v>
      </c>
      <c r="V281" s="18">
        <v>10</v>
      </c>
      <c r="W281" s="240">
        <v>0</v>
      </c>
      <c r="X281" s="17">
        <v>0</v>
      </c>
      <c r="Y281" s="303" t="s">
        <v>4393</v>
      </c>
      <c r="Z281" s="16">
        <f>INDEX('[2]Cross-Section Database'!$C$2:$V$2928,MATCH(Y281,'[2]Cross-Section Database'!$B$2:$B$2928,0),3)</f>
        <v>340</v>
      </c>
      <c r="AA281" s="16">
        <f>INDEX('[2]Cross-Section Database'!$C$2:$V$2928,MATCH(Y281,'[2]Cross-Section Database'!$B$2:$B$2928,0),4)</f>
        <v>310</v>
      </c>
      <c r="AB281" s="16">
        <f>INDEX('[2]Cross-Section Database'!$C$2:$V$2928,MATCH(Y281,'[2]Cross-Section Database'!$B$2:$B$2928,0),6)</f>
        <v>39</v>
      </c>
      <c r="AC281" s="16">
        <f>INDEX('[2]Cross-Section Database'!$C$2:$V$2928,MATCH(Y281,'[2]Cross-Section Database'!$B$2:$B$2928,0),5)</f>
        <v>21</v>
      </c>
      <c r="AD281" s="16">
        <v>1540</v>
      </c>
      <c r="AE281" s="303" t="s">
        <v>4394</v>
      </c>
      <c r="AF281" s="16">
        <f>INDEX('[2]Cross-Section Database'!$C$2:$V$2928,MATCH(AE281,'[2]Cross-Section Database'!$B$2:$B$2928,0),3)</f>
        <v>310</v>
      </c>
      <c r="AG281" s="16">
        <f>INDEX('[2]Cross-Section Database'!$C$2:$V$2928,MATCH(AE281,'[2]Cross-Section Database'!$B$2:$B$2928,0),4)</f>
        <v>300</v>
      </c>
      <c r="AH281" s="16">
        <f>INDEX('[2]Cross-Section Database'!$C$2:$V$2928,MATCH(AE281,'[2]Cross-Section Database'!$B$2:$B$2928,0),6)</f>
        <v>15.5</v>
      </c>
      <c r="AI281" s="16">
        <f>INDEX('[2]Cross-Section Database'!$C$2:$V$2928,MATCH(AE281,'[2]Cross-Section Database'!$B$2:$B$2928,0),5)</f>
        <v>9</v>
      </c>
      <c r="AJ281" s="16">
        <v>1300</v>
      </c>
      <c r="AK281" s="16">
        <f>INDEX('[2]Cross-Section Database'!$C$2:$V$3928,MATCH(AE281,'[2]Cross-Section Database'!$B$2:$B$3928,0),11)</f>
        <v>229300000</v>
      </c>
      <c r="AL281" s="26">
        <f>INDEX('[2]Cross-Section Database'!$C$2:$V$3928,MATCH(AE281,'[2]Cross-Section Database'!$B$2:$B$3928,0),12)</f>
        <v>1628000</v>
      </c>
      <c r="AM281" s="16">
        <v>15.3</v>
      </c>
      <c r="AN281" s="16">
        <v>300</v>
      </c>
      <c r="AO281" s="16">
        <v>360</v>
      </c>
      <c r="AP281" s="16">
        <v>25</v>
      </c>
      <c r="AQ281" s="16">
        <v>25</v>
      </c>
      <c r="AR281" s="303" t="s">
        <v>5845</v>
      </c>
      <c r="AS281" s="163" t="s">
        <v>4531</v>
      </c>
      <c r="AT281" s="16">
        <f t="shared" ref="AT281:AT293" si="155">0.175*AV281*DE281/1000</f>
        <v>75.365499999999997</v>
      </c>
      <c r="AU281" s="163">
        <v>24</v>
      </c>
      <c r="AV281" s="163">
        <f t="shared" si="135"/>
        <v>353</v>
      </c>
      <c r="AW281" s="16">
        <v>100</v>
      </c>
      <c r="AX281" s="16">
        <v>100</v>
      </c>
      <c r="AY281" s="16">
        <v>0</v>
      </c>
      <c r="AZ281" s="16">
        <v>150</v>
      </c>
      <c r="BA281" s="16">
        <v>160</v>
      </c>
      <c r="BB281" s="22" t="s">
        <v>6262</v>
      </c>
      <c r="BC281" s="163" t="s">
        <v>6250</v>
      </c>
      <c r="BD281" s="163" t="s">
        <v>6250</v>
      </c>
      <c r="BE281" s="163">
        <v>2</v>
      </c>
      <c r="BF281" s="163">
        <v>4</v>
      </c>
      <c r="BG281" s="201" t="s">
        <v>5830</v>
      </c>
      <c r="BH281" s="202" t="s">
        <v>5830</v>
      </c>
      <c r="BI281" s="202" t="s">
        <v>5830</v>
      </c>
      <c r="BJ281" s="202" t="s">
        <v>5830</v>
      </c>
      <c r="BK281" s="202" t="s">
        <v>5830</v>
      </c>
      <c r="BL281" s="202" t="s">
        <v>5830</v>
      </c>
      <c r="BM281" s="202" t="s">
        <v>5830</v>
      </c>
      <c r="BN281" s="202" t="s">
        <v>5830</v>
      </c>
      <c r="BO281" s="201" t="s">
        <v>5830</v>
      </c>
      <c r="BP281" s="202" t="s">
        <v>5830</v>
      </c>
      <c r="BQ281" s="202" t="s">
        <v>5830</v>
      </c>
      <c r="BR281" s="202" t="s">
        <v>5830</v>
      </c>
      <c r="BS281" s="202" t="s">
        <v>5830</v>
      </c>
      <c r="BT281" s="202" t="s">
        <v>5830</v>
      </c>
      <c r="BU281" s="220" t="s">
        <v>5830</v>
      </c>
      <c r="BV281" s="202" t="s">
        <v>5830</v>
      </c>
      <c r="BW281" s="202" t="s">
        <v>5830</v>
      </c>
      <c r="BX281" s="202" t="s">
        <v>5830</v>
      </c>
      <c r="BY281" s="202" t="s">
        <v>5830</v>
      </c>
      <c r="BZ281" s="202" t="s">
        <v>5830</v>
      </c>
      <c r="CA281" s="220" t="s">
        <v>5830</v>
      </c>
      <c r="CB281" s="303" t="s">
        <v>6010</v>
      </c>
      <c r="CC281" s="163">
        <v>355</v>
      </c>
      <c r="CD281" s="31">
        <f t="shared" ref="CD281:CD290" si="156">CC281*1.1</f>
        <v>390.50000000000006</v>
      </c>
      <c r="CE281" s="195">
        <v>470</v>
      </c>
      <c r="CF281" s="31">
        <f t="shared" ref="CF281:CF290" si="157">CE281*1.1</f>
        <v>517</v>
      </c>
      <c r="CG281" s="66">
        <v>200000</v>
      </c>
      <c r="CH281" s="303" t="s">
        <v>6010</v>
      </c>
      <c r="CI281" s="65">
        <v>355</v>
      </c>
      <c r="CJ281" s="31">
        <f t="shared" ref="CJ281:CJ290" si="158">CI281*1.1</f>
        <v>390.50000000000006</v>
      </c>
      <c r="CK281" s="65">
        <v>470</v>
      </c>
      <c r="CL281" s="31">
        <f t="shared" ref="CL281:CL290" si="159">CK281*1.1</f>
        <v>517</v>
      </c>
      <c r="CM281" s="66">
        <v>200000</v>
      </c>
      <c r="CN281" s="303" t="s">
        <v>4859</v>
      </c>
      <c r="CO281" s="16">
        <v>460</v>
      </c>
      <c r="CP281" s="16">
        <v>483.1</v>
      </c>
      <c r="CQ281" s="16">
        <v>575</v>
      </c>
      <c r="CR281" s="16">
        <f>CP281/0.84</f>
        <v>575.11904761904771</v>
      </c>
      <c r="CS281" s="81">
        <v>219800</v>
      </c>
      <c r="CT281" s="205" t="s">
        <v>5830</v>
      </c>
      <c r="CU281" s="206" t="s">
        <v>5830</v>
      </c>
      <c r="CV281" s="206" t="s">
        <v>5830</v>
      </c>
      <c r="CW281" s="207" t="s">
        <v>5830</v>
      </c>
      <c r="CX281" s="205" t="s">
        <v>5830</v>
      </c>
      <c r="CY281" s="206" t="s">
        <v>5830</v>
      </c>
      <c r="CZ281" s="207" t="s">
        <v>5830</v>
      </c>
      <c r="DA281" s="283" t="s">
        <v>5830</v>
      </c>
      <c r="DB281" s="163">
        <v>12.9</v>
      </c>
      <c r="DC281" s="163">
        <v>1100</v>
      </c>
      <c r="DD281" s="16">
        <v>1112.5</v>
      </c>
      <c r="DE281" s="163">
        <v>1220</v>
      </c>
      <c r="DF281" s="163">
        <v>1413</v>
      </c>
      <c r="DG281" s="66">
        <v>200000</v>
      </c>
      <c r="DH281" s="28" t="s">
        <v>4827</v>
      </c>
      <c r="DI281" s="163" t="s">
        <v>4464</v>
      </c>
      <c r="DJ281" s="294" t="s">
        <v>4598</v>
      </c>
    </row>
    <row r="282" spans="1:114">
      <c r="A282" s="18">
        <v>277</v>
      </c>
      <c r="B282" s="314"/>
      <c r="C282" s="314"/>
      <c r="D282" s="317"/>
      <c r="E282" s="317"/>
      <c r="F282" s="314"/>
      <c r="G282" s="319"/>
      <c r="H282" s="319"/>
      <c r="I282" s="453" t="s">
        <v>4858</v>
      </c>
      <c r="J282" s="304" t="s">
        <v>6269</v>
      </c>
      <c r="K282" s="164" t="s">
        <v>5830</v>
      </c>
      <c r="L282" s="304" t="s">
        <v>4541</v>
      </c>
      <c r="M282" s="164" t="s">
        <v>4736</v>
      </c>
      <c r="N282" s="18" t="s">
        <v>4539</v>
      </c>
      <c r="O282" s="164" t="s">
        <v>4388</v>
      </c>
      <c r="P282" s="164" t="s">
        <v>4444</v>
      </c>
      <c r="Q282" s="164" t="s">
        <v>4444</v>
      </c>
      <c r="R282" s="164" t="s">
        <v>5830</v>
      </c>
      <c r="S282" s="164" t="s">
        <v>4444</v>
      </c>
      <c r="T282" s="164" t="s">
        <v>5830</v>
      </c>
      <c r="U282" s="164" t="s">
        <v>6090</v>
      </c>
      <c r="V282" s="18">
        <v>10</v>
      </c>
      <c r="W282" s="231">
        <v>0</v>
      </c>
      <c r="X282" s="18">
        <v>0</v>
      </c>
      <c r="Y282" s="304" t="s">
        <v>4393</v>
      </c>
      <c r="Z282" s="21">
        <f>INDEX('[2]Cross-Section Database'!$C$2:$V$2928,MATCH(Y282,'[2]Cross-Section Database'!$B$2:$B$2928,0),3)</f>
        <v>340</v>
      </c>
      <c r="AA282" s="21">
        <f>INDEX('[2]Cross-Section Database'!$C$2:$V$2928,MATCH(Y282,'[2]Cross-Section Database'!$B$2:$B$2928,0),4)</f>
        <v>310</v>
      </c>
      <c r="AB282" s="21">
        <f>INDEX('[2]Cross-Section Database'!$C$2:$V$2928,MATCH(Y282,'[2]Cross-Section Database'!$B$2:$B$2928,0),6)</f>
        <v>39</v>
      </c>
      <c r="AC282" s="21">
        <f>INDEX('[2]Cross-Section Database'!$C$2:$V$2928,MATCH(Y282,'[2]Cross-Section Database'!$B$2:$B$2928,0),5)</f>
        <v>21</v>
      </c>
      <c r="AD282" s="21">
        <v>1540</v>
      </c>
      <c r="AE282" s="304" t="s">
        <v>4394</v>
      </c>
      <c r="AF282" s="21">
        <f>INDEX('[2]Cross-Section Database'!$C$2:$V$2928,MATCH(AE282,'[2]Cross-Section Database'!$B$2:$B$2928,0),3)</f>
        <v>310</v>
      </c>
      <c r="AG282" s="21">
        <f>INDEX('[2]Cross-Section Database'!$C$2:$V$2928,MATCH(AE282,'[2]Cross-Section Database'!$B$2:$B$2928,0),4)</f>
        <v>300</v>
      </c>
      <c r="AH282" s="21">
        <f>INDEX('[2]Cross-Section Database'!$C$2:$V$2928,MATCH(AE282,'[2]Cross-Section Database'!$B$2:$B$2928,0),6)</f>
        <v>15.5</v>
      </c>
      <c r="AI282" s="21">
        <f>INDEX('[2]Cross-Section Database'!$C$2:$V$2928,MATCH(AE282,'[2]Cross-Section Database'!$B$2:$B$2928,0),5)</f>
        <v>9</v>
      </c>
      <c r="AJ282" s="21">
        <v>1300</v>
      </c>
      <c r="AK282" s="21">
        <f>INDEX('[2]Cross-Section Database'!$C$2:$V$3928,MATCH(AE282,'[2]Cross-Section Database'!$B$2:$B$3928,0),11)</f>
        <v>229300000</v>
      </c>
      <c r="AL282" s="24">
        <f>INDEX('[2]Cross-Section Database'!$C$2:$V$3928,MATCH(AE282,'[2]Cross-Section Database'!$B$2:$B$3928,0),12)</f>
        <v>1628000</v>
      </c>
      <c r="AM282" s="21">
        <v>15.3</v>
      </c>
      <c r="AN282" s="21">
        <v>300</v>
      </c>
      <c r="AO282" s="21">
        <v>310</v>
      </c>
      <c r="AP282" s="21">
        <v>0</v>
      </c>
      <c r="AQ282" s="21">
        <v>0</v>
      </c>
      <c r="AR282" s="304" t="s">
        <v>5845</v>
      </c>
      <c r="AS282" s="164" t="s">
        <v>4531</v>
      </c>
      <c r="AT282" s="21">
        <f t="shared" si="155"/>
        <v>75.365499999999997</v>
      </c>
      <c r="AU282" s="164">
        <v>24</v>
      </c>
      <c r="AV282" s="164">
        <f t="shared" si="135"/>
        <v>353</v>
      </c>
      <c r="AW282" s="21">
        <v>75</v>
      </c>
      <c r="AX282" s="21">
        <v>75</v>
      </c>
      <c r="AY282" s="21">
        <v>0</v>
      </c>
      <c r="AZ282" s="21">
        <v>150</v>
      </c>
      <c r="BA282" s="21">
        <v>160</v>
      </c>
      <c r="BB282" s="15" t="s">
        <v>6262</v>
      </c>
      <c r="BC282" s="164" t="s">
        <v>6250</v>
      </c>
      <c r="BD282" s="164" t="s">
        <v>6250</v>
      </c>
      <c r="BE282" s="164">
        <v>2</v>
      </c>
      <c r="BF282" s="164">
        <v>4</v>
      </c>
      <c r="BG282" s="203" t="s">
        <v>5830</v>
      </c>
      <c r="BH282" s="204" t="s">
        <v>5830</v>
      </c>
      <c r="BI282" s="204" t="s">
        <v>5830</v>
      </c>
      <c r="BJ282" s="204" t="s">
        <v>5830</v>
      </c>
      <c r="BK282" s="204" t="s">
        <v>5830</v>
      </c>
      <c r="BL282" s="204" t="s">
        <v>5830</v>
      </c>
      <c r="BM282" s="204" t="s">
        <v>5830</v>
      </c>
      <c r="BN282" s="204" t="s">
        <v>5830</v>
      </c>
      <c r="BO282" s="203" t="s">
        <v>5830</v>
      </c>
      <c r="BP282" s="204" t="s">
        <v>5830</v>
      </c>
      <c r="BQ282" s="204" t="s">
        <v>5830</v>
      </c>
      <c r="BR282" s="204" t="s">
        <v>5830</v>
      </c>
      <c r="BS282" s="204" t="s">
        <v>5830</v>
      </c>
      <c r="BT282" s="204" t="s">
        <v>5830</v>
      </c>
      <c r="BU282" s="219" t="s">
        <v>5830</v>
      </c>
      <c r="BV282" s="204" t="s">
        <v>5830</v>
      </c>
      <c r="BW282" s="204" t="s">
        <v>5830</v>
      </c>
      <c r="BX282" s="204" t="s">
        <v>5830</v>
      </c>
      <c r="BY282" s="204" t="s">
        <v>5830</v>
      </c>
      <c r="BZ282" s="204" t="s">
        <v>5830</v>
      </c>
      <c r="CA282" s="219" t="s">
        <v>5830</v>
      </c>
      <c r="CB282" s="304" t="s">
        <v>6010</v>
      </c>
      <c r="CC282" s="164">
        <v>355</v>
      </c>
      <c r="CD282" s="33">
        <f t="shared" si="156"/>
        <v>390.50000000000006</v>
      </c>
      <c r="CE282" s="63">
        <v>470</v>
      </c>
      <c r="CF282" s="33">
        <f t="shared" si="157"/>
        <v>517</v>
      </c>
      <c r="CG282" s="67">
        <v>200000</v>
      </c>
      <c r="CH282" s="304" t="s">
        <v>6010</v>
      </c>
      <c r="CI282" s="60">
        <v>355</v>
      </c>
      <c r="CJ282" s="33">
        <f t="shared" si="158"/>
        <v>390.50000000000006</v>
      </c>
      <c r="CK282" s="60">
        <v>470</v>
      </c>
      <c r="CL282" s="33">
        <f t="shared" si="159"/>
        <v>517</v>
      </c>
      <c r="CM282" s="67">
        <v>200000</v>
      </c>
      <c r="CN282" s="304" t="s">
        <v>4859</v>
      </c>
      <c r="CO282" s="21">
        <v>460</v>
      </c>
      <c r="CP282" s="21">
        <v>483.1</v>
      </c>
      <c r="CQ282" s="21">
        <v>575</v>
      </c>
      <c r="CR282" s="21">
        <f>CP282/0.84</f>
        <v>575.11904761904771</v>
      </c>
      <c r="CS282" s="69">
        <v>219800</v>
      </c>
      <c r="CT282" s="208" t="s">
        <v>5830</v>
      </c>
      <c r="CU282" s="209" t="s">
        <v>5830</v>
      </c>
      <c r="CV282" s="209" t="s">
        <v>5830</v>
      </c>
      <c r="CW282" s="210" t="s">
        <v>5830</v>
      </c>
      <c r="CX282" s="208" t="s">
        <v>5830</v>
      </c>
      <c r="CY282" s="209" t="s">
        <v>5830</v>
      </c>
      <c r="CZ282" s="210" t="s">
        <v>5830</v>
      </c>
      <c r="DA282" s="284" t="s">
        <v>5830</v>
      </c>
      <c r="DB282" s="164">
        <v>12.9</v>
      </c>
      <c r="DC282" s="164">
        <v>1100</v>
      </c>
      <c r="DD282" s="21">
        <v>112.5</v>
      </c>
      <c r="DE282" s="164">
        <v>1220</v>
      </c>
      <c r="DF282" s="164">
        <v>1413</v>
      </c>
      <c r="DG282" s="67">
        <v>200000</v>
      </c>
      <c r="DH282" s="29" t="s">
        <v>4827</v>
      </c>
      <c r="DI282" s="304" t="s">
        <v>4464</v>
      </c>
      <c r="DJ282" s="295" t="s">
        <v>4598</v>
      </c>
    </row>
    <row r="283" spans="1:114">
      <c r="A283" s="18">
        <v>278</v>
      </c>
      <c r="B283" s="314"/>
      <c r="C283" s="314"/>
      <c r="D283" s="317"/>
      <c r="E283" s="317"/>
      <c r="F283" s="314"/>
      <c r="G283" s="319"/>
      <c r="H283" s="319"/>
      <c r="I283" s="453" t="s">
        <v>4392</v>
      </c>
      <c r="J283" s="304" t="s">
        <v>6269</v>
      </c>
      <c r="K283" s="164" t="s">
        <v>5830</v>
      </c>
      <c r="L283" s="304" t="s">
        <v>4541</v>
      </c>
      <c r="M283" s="164" t="s">
        <v>4736</v>
      </c>
      <c r="N283" s="18" t="s">
        <v>4539</v>
      </c>
      <c r="O283" s="164" t="s">
        <v>4388</v>
      </c>
      <c r="P283" s="164" t="s">
        <v>4444</v>
      </c>
      <c r="Q283" s="164" t="s">
        <v>4444</v>
      </c>
      <c r="R283" s="164" t="s">
        <v>5830</v>
      </c>
      <c r="S283" s="164" t="s">
        <v>4444</v>
      </c>
      <c r="T283" s="164" t="s">
        <v>5830</v>
      </c>
      <c r="U283" s="164" t="s">
        <v>6090</v>
      </c>
      <c r="V283" s="18">
        <v>10</v>
      </c>
      <c r="W283" s="231">
        <v>0</v>
      </c>
      <c r="X283" s="18">
        <v>0</v>
      </c>
      <c r="Y283" s="304" t="s">
        <v>4393</v>
      </c>
      <c r="Z283" s="21">
        <f>INDEX('[2]Cross-Section Database'!$C$2:$V$2928,MATCH(Y283,'[2]Cross-Section Database'!$B$2:$B$2928,0),3)</f>
        <v>340</v>
      </c>
      <c r="AA283" s="21">
        <f>INDEX('[2]Cross-Section Database'!$C$2:$V$2928,MATCH(Y283,'[2]Cross-Section Database'!$B$2:$B$2928,0),4)</f>
        <v>310</v>
      </c>
      <c r="AB283" s="21">
        <f>INDEX('[2]Cross-Section Database'!$C$2:$V$2928,MATCH(Y283,'[2]Cross-Section Database'!$B$2:$B$2928,0),6)</f>
        <v>39</v>
      </c>
      <c r="AC283" s="21">
        <f>INDEX('[2]Cross-Section Database'!$C$2:$V$2928,MATCH(Y283,'[2]Cross-Section Database'!$B$2:$B$2928,0),5)</f>
        <v>21</v>
      </c>
      <c r="AD283" s="21">
        <v>1540</v>
      </c>
      <c r="AE283" s="304" t="s">
        <v>4394</v>
      </c>
      <c r="AF283" s="21">
        <f>INDEX('[2]Cross-Section Database'!$C$2:$V$2928,MATCH(AE283,'[2]Cross-Section Database'!$B$2:$B$2928,0),3)</f>
        <v>310</v>
      </c>
      <c r="AG283" s="21">
        <f>INDEX('[2]Cross-Section Database'!$C$2:$V$2928,MATCH(AE283,'[2]Cross-Section Database'!$B$2:$B$2928,0),4)</f>
        <v>300</v>
      </c>
      <c r="AH283" s="21">
        <f>INDEX('[2]Cross-Section Database'!$C$2:$V$2928,MATCH(AE283,'[2]Cross-Section Database'!$B$2:$B$2928,0),6)</f>
        <v>15.5</v>
      </c>
      <c r="AI283" s="21">
        <f>INDEX('[2]Cross-Section Database'!$C$2:$V$2928,MATCH(AE283,'[2]Cross-Section Database'!$B$2:$B$2928,0),5)</f>
        <v>9</v>
      </c>
      <c r="AJ283" s="21">
        <v>1300</v>
      </c>
      <c r="AK283" s="21">
        <f>INDEX('[2]Cross-Section Database'!$C$2:$V$3928,MATCH(AE283,'[2]Cross-Section Database'!$B$2:$B$3928,0),11)</f>
        <v>229300000</v>
      </c>
      <c r="AL283" s="24">
        <f>INDEX('[2]Cross-Section Database'!$C$2:$V$3928,MATCH(AE283,'[2]Cross-Section Database'!$B$2:$B$3928,0),12)</f>
        <v>1628000</v>
      </c>
      <c r="AM283" s="21">
        <v>14.75</v>
      </c>
      <c r="AN283" s="21">
        <v>300</v>
      </c>
      <c r="AO283" s="21">
        <v>360</v>
      </c>
      <c r="AP283" s="21">
        <v>25</v>
      </c>
      <c r="AQ283" s="21">
        <v>25</v>
      </c>
      <c r="AR283" s="304" t="s">
        <v>5845</v>
      </c>
      <c r="AS283" s="164" t="s">
        <v>4531</v>
      </c>
      <c r="AT283" s="21">
        <f t="shared" si="155"/>
        <v>75.365499999999997</v>
      </c>
      <c r="AU283" s="164">
        <v>24</v>
      </c>
      <c r="AV283" s="164">
        <f t="shared" si="135"/>
        <v>353</v>
      </c>
      <c r="AW283" s="21">
        <v>100</v>
      </c>
      <c r="AX283" s="21">
        <v>100</v>
      </c>
      <c r="AY283" s="21">
        <v>0</v>
      </c>
      <c r="AZ283" s="21">
        <v>150</v>
      </c>
      <c r="BA283" s="21">
        <v>160</v>
      </c>
      <c r="BB283" s="15" t="s">
        <v>6262</v>
      </c>
      <c r="BC283" s="164" t="s">
        <v>6250</v>
      </c>
      <c r="BD283" s="164" t="s">
        <v>6250</v>
      </c>
      <c r="BE283" s="164">
        <v>2</v>
      </c>
      <c r="BF283" s="164">
        <v>4</v>
      </c>
      <c r="BG283" s="203" t="s">
        <v>5830</v>
      </c>
      <c r="BH283" s="204" t="s">
        <v>5830</v>
      </c>
      <c r="BI283" s="204" t="s">
        <v>5830</v>
      </c>
      <c r="BJ283" s="204" t="s">
        <v>5830</v>
      </c>
      <c r="BK283" s="204" t="s">
        <v>5830</v>
      </c>
      <c r="BL283" s="204" t="s">
        <v>5830</v>
      </c>
      <c r="BM283" s="204" t="s">
        <v>5830</v>
      </c>
      <c r="BN283" s="204" t="s">
        <v>5830</v>
      </c>
      <c r="BO283" s="203" t="s">
        <v>5830</v>
      </c>
      <c r="BP283" s="204" t="s">
        <v>5830</v>
      </c>
      <c r="BQ283" s="204" t="s">
        <v>5830</v>
      </c>
      <c r="BR283" s="204" t="s">
        <v>5830</v>
      </c>
      <c r="BS283" s="204" t="s">
        <v>5830</v>
      </c>
      <c r="BT283" s="204" t="s">
        <v>5830</v>
      </c>
      <c r="BU283" s="219" t="s">
        <v>5830</v>
      </c>
      <c r="BV283" s="204" t="s">
        <v>5830</v>
      </c>
      <c r="BW283" s="204" t="s">
        <v>5830</v>
      </c>
      <c r="BX283" s="204" t="s">
        <v>5830</v>
      </c>
      <c r="BY283" s="204" t="s">
        <v>5830</v>
      </c>
      <c r="BZ283" s="204" t="s">
        <v>5830</v>
      </c>
      <c r="CA283" s="219" t="s">
        <v>5830</v>
      </c>
      <c r="CB283" s="304" t="s">
        <v>6010</v>
      </c>
      <c r="CC283" s="164">
        <v>355</v>
      </c>
      <c r="CD283" s="33">
        <f t="shared" si="156"/>
        <v>390.50000000000006</v>
      </c>
      <c r="CE283" s="63">
        <v>470</v>
      </c>
      <c r="CF283" s="33">
        <f t="shared" si="157"/>
        <v>517</v>
      </c>
      <c r="CG283" s="67">
        <v>200000</v>
      </c>
      <c r="CH283" s="304" t="s">
        <v>6010</v>
      </c>
      <c r="CI283" s="60">
        <v>355</v>
      </c>
      <c r="CJ283" s="33">
        <f t="shared" si="158"/>
        <v>390.50000000000006</v>
      </c>
      <c r="CK283" s="60">
        <v>470</v>
      </c>
      <c r="CL283" s="33">
        <f t="shared" si="159"/>
        <v>517</v>
      </c>
      <c r="CM283" s="67">
        <v>200000</v>
      </c>
      <c r="CN283" s="304" t="s">
        <v>6279</v>
      </c>
      <c r="CO283" s="21">
        <v>690</v>
      </c>
      <c r="CP283" s="21">
        <v>774</v>
      </c>
      <c r="CQ283" s="21">
        <v>770</v>
      </c>
      <c r="CR283" s="21">
        <v>814</v>
      </c>
      <c r="CS283" s="69">
        <v>206400</v>
      </c>
      <c r="CT283" s="208" t="s">
        <v>5830</v>
      </c>
      <c r="CU283" s="209" t="s">
        <v>5830</v>
      </c>
      <c r="CV283" s="209" t="s">
        <v>5830</v>
      </c>
      <c r="CW283" s="210" t="s">
        <v>5830</v>
      </c>
      <c r="CX283" s="208" t="s">
        <v>5830</v>
      </c>
      <c r="CY283" s="209" t="s">
        <v>5830</v>
      </c>
      <c r="CZ283" s="210" t="s">
        <v>5830</v>
      </c>
      <c r="DA283" s="284" t="s">
        <v>5830</v>
      </c>
      <c r="DB283" s="164">
        <v>12.9</v>
      </c>
      <c r="DC283" s="164">
        <v>1100</v>
      </c>
      <c r="DD283" s="21">
        <v>112.5</v>
      </c>
      <c r="DE283" s="164">
        <v>1220</v>
      </c>
      <c r="DF283" s="164">
        <v>1413</v>
      </c>
      <c r="DG283" s="67">
        <v>200000</v>
      </c>
      <c r="DH283" s="29" t="s">
        <v>15</v>
      </c>
      <c r="DI283" s="304" t="s">
        <v>4464</v>
      </c>
      <c r="DJ283" s="295" t="s">
        <v>4598</v>
      </c>
    </row>
    <row r="284" spans="1:114">
      <c r="A284" s="18">
        <v>279</v>
      </c>
      <c r="B284" s="314"/>
      <c r="C284" s="314"/>
      <c r="D284" s="317"/>
      <c r="E284" s="317"/>
      <c r="F284" s="314"/>
      <c r="G284" s="319"/>
      <c r="H284" s="319"/>
      <c r="I284" s="453" t="s">
        <v>6280</v>
      </c>
      <c r="J284" s="304" t="s">
        <v>4383</v>
      </c>
      <c r="K284" s="164" t="s">
        <v>5830</v>
      </c>
      <c r="L284" s="304" t="s">
        <v>4541</v>
      </c>
      <c r="M284" s="164" t="s">
        <v>4736</v>
      </c>
      <c r="N284" s="18" t="s">
        <v>4539</v>
      </c>
      <c r="O284" s="164" t="s">
        <v>4388</v>
      </c>
      <c r="P284" s="164" t="s">
        <v>4444</v>
      </c>
      <c r="Q284" s="164" t="s">
        <v>4444</v>
      </c>
      <c r="R284" s="164" t="s">
        <v>5830</v>
      </c>
      <c r="S284" s="164" t="s">
        <v>4444</v>
      </c>
      <c r="T284" s="164" t="s">
        <v>5830</v>
      </c>
      <c r="U284" s="164" t="s">
        <v>6090</v>
      </c>
      <c r="V284" s="18">
        <v>10</v>
      </c>
      <c r="W284" s="231">
        <v>0</v>
      </c>
      <c r="X284" s="18">
        <v>0</v>
      </c>
      <c r="Y284" s="304" t="s">
        <v>4393</v>
      </c>
      <c r="Z284" s="21">
        <f>INDEX('[2]Cross-Section Database'!$C$2:$V$2928,MATCH(Y284,'[2]Cross-Section Database'!$B$2:$B$2928,0),3)</f>
        <v>340</v>
      </c>
      <c r="AA284" s="21">
        <f>INDEX('[2]Cross-Section Database'!$C$2:$V$2928,MATCH(Y284,'[2]Cross-Section Database'!$B$2:$B$2928,0),4)</f>
        <v>310</v>
      </c>
      <c r="AB284" s="21">
        <f>INDEX('[2]Cross-Section Database'!$C$2:$V$2928,MATCH(Y284,'[2]Cross-Section Database'!$B$2:$B$2928,0),6)</f>
        <v>39</v>
      </c>
      <c r="AC284" s="21">
        <f>INDEX('[2]Cross-Section Database'!$C$2:$V$2928,MATCH(Y284,'[2]Cross-Section Database'!$B$2:$B$2928,0),5)</f>
        <v>21</v>
      </c>
      <c r="AD284" s="21">
        <v>1540</v>
      </c>
      <c r="AE284" s="304" t="s">
        <v>4394</v>
      </c>
      <c r="AF284" s="21">
        <f>INDEX('[2]Cross-Section Database'!$C$2:$V$2928,MATCH(AE284,'[2]Cross-Section Database'!$B$2:$B$2928,0),3)</f>
        <v>310</v>
      </c>
      <c r="AG284" s="21">
        <f>INDEX('[2]Cross-Section Database'!$C$2:$V$2928,MATCH(AE284,'[2]Cross-Section Database'!$B$2:$B$2928,0),4)</f>
        <v>300</v>
      </c>
      <c r="AH284" s="21">
        <f>INDEX('[2]Cross-Section Database'!$C$2:$V$2928,MATCH(AE284,'[2]Cross-Section Database'!$B$2:$B$2928,0),6)</f>
        <v>15.5</v>
      </c>
      <c r="AI284" s="21">
        <f>INDEX('[2]Cross-Section Database'!$C$2:$V$2928,MATCH(AE284,'[2]Cross-Section Database'!$B$2:$B$2928,0),5)</f>
        <v>9</v>
      </c>
      <c r="AJ284" s="21">
        <v>1300</v>
      </c>
      <c r="AK284" s="21">
        <f>INDEX('[2]Cross-Section Database'!$C$2:$V$3928,MATCH(AE284,'[2]Cross-Section Database'!$B$2:$B$3928,0),11)</f>
        <v>229300000</v>
      </c>
      <c r="AL284" s="24">
        <f>INDEX('[2]Cross-Section Database'!$C$2:$V$3928,MATCH(AE284,'[2]Cross-Section Database'!$B$2:$B$3928,0),12)</f>
        <v>1628000</v>
      </c>
      <c r="AM284" s="21">
        <v>14.64</v>
      </c>
      <c r="AN284" s="21">
        <v>300</v>
      </c>
      <c r="AO284" s="21">
        <v>310</v>
      </c>
      <c r="AP284" s="21">
        <v>0</v>
      </c>
      <c r="AQ284" s="21">
        <v>0</v>
      </c>
      <c r="AR284" s="304" t="s">
        <v>5845</v>
      </c>
      <c r="AS284" s="164" t="s">
        <v>4531</v>
      </c>
      <c r="AT284" s="21">
        <f t="shared" si="155"/>
        <v>75.365499999999997</v>
      </c>
      <c r="AU284" s="164">
        <v>24</v>
      </c>
      <c r="AV284" s="164">
        <f t="shared" si="135"/>
        <v>353</v>
      </c>
      <c r="AW284" s="21">
        <v>75</v>
      </c>
      <c r="AX284" s="21">
        <v>75</v>
      </c>
      <c r="AY284" s="21">
        <v>0</v>
      </c>
      <c r="AZ284" s="21">
        <v>150</v>
      </c>
      <c r="BA284" s="21">
        <v>160</v>
      </c>
      <c r="BB284" s="15" t="s">
        <v>6262</v>
      </c>
      <c r="BC284" s="164" t="s">
        <v>6250</v>
      </c>
      <c r="BD284" s="164" t="s">
        <v>6250</v>
      </c>
      <c r="BE284" s="164">
        <v>2</v>
      </c>
      <c r="BF284" s="164">
        <v>4</v>
      </c>
      <c r="BG284" s="203" t="s">
        <v>5830</v>
      </c>
      <c r="BH284" s="204" t="s">
        <v>5830</v>
      </c>
      <c r="BI284" s="204" t="s">
        <v>5830</v>
      </c>
      <c r="BJ284" s="204" t="s">
        <v>5830</v>
      </c>
      <c r="BK284" s="204" t="s">
        <v>5830</v>
      </c>
      <c r="BL284" s="204" t="s">
        <v>5830</v>
      </c>
      <c r="BM284" s="204" t="s">
        <v>5830</v>
      </c>
      <c r="BN284" s="204" t="s">
        <v>5830</v>
      </c>
      <c r="BO284" s="203" t="s">
        <v>5830</v>
      </c>
      <c r="BP284" s="204" t="s">
        <v>5830</v>
      </c>
      <c r="BQ284" s="204" t="s">
        <v>5830</v>
      </c>
      <c r="BR284" s="204" t="s">
        <v>5830</v>
      </c>
      <c r="BS284" s="204" t="s">
        <v>5830</v>
      </c>
      <c r="BT284" s="204" t="s">
        <v>5830</v>
      </c>
      <c r="BU284" s="219" t="s">
        <v>5830</v>
      </c>
      <c r="BV284" s="204" t="s">
        <v>5830</v>
      </c>
      <c r="BW284" s="204" t="s">
        <v>5830</v>
      </c>
      <c r="BX284" s="204" t="s">
        <v>5830</v>
      </c>
      <c r="BY284" s="204" t="s">
        <v>5830</v>
      </c>
      <c r="BZ284" s="204" t="s">
        <v>5830</v>
      </c>
      <c r="CA284" s="219" t="s">
        <v>5830</v>
      </c>
      <c r="CB284" s="304" t="s">
        <v>6010</v>
      </c>
      <c r="CC284" s="164">
        <v>355</v>
      </c>
      <c r="CD284" s="33">
        <f t="shared" si="156"/>
        <v>390.50000000000006</v>
      </c>
      <c r="CE284" s="63">
        <v>470</v>
      </c>
      <c r="CF284" s="33">
        <f t="shared" si="157"/>
        <v>517</v>
      </c>
      <c r="CG284" s="67">
        <v>200000</v>
      </c>
      <c r="CH284" s="304" t="s">
        <v>6010</v>
      </c>
      <c r="CI284" s="60">
        <v>355</v>
      </c>
      <c r="CJ284" s="33">
        <f t="shared" si="158"/>
        <v>390.50000000000006</v>
      </c>
      <c r="CK284" s="60">
        <v>470</v>
      </c>
      <c r="CL284" s="33">
        <f t="shared" si="159"/>
        <v>517</v>
      </c>
      <c r="CM284" s="67">
        <v>200000</v>
      </c>
      <c r="CN284" s="304" t="s">
        <v>6279</v>
      </c>
      <c r="CO284" s="21">
        <v>690</v>
      </c>
      <c r="CP284" s="21">
        <v>774</v>
      </c>
      <c r="CQ284" s="21">
        <v>770</v>
      </c>
      <c r="CR284" s="21">
        <v>814</v>
      </c>
      <c r="CS284" s="69">
        <v>206400</v>
      </c>
      <c r="CT284" s="208" t="s">
        <v>5830</v>
      </c>
      <c r="CU284" s="209" t="s">
        <v>5830</v>
      </c>
      <c r="CV284" s="209" t="s">
        <v>5830</v>
      </c>
      <c r="CW284" s="210" t="s">
        <v>5830</v>
      </c>
      <c r="CX284" s="208" t="s">
        <v>5830</v>
      </c>
      <c r="CY284" s="209" t="s">
        <v>5830</v>
      </c>
      <c r="CZ284" s="210" t="s">
        <v>5830</v>
      </c>
      <c r="DA284" s="284" t="s">
        <v>5830</v>
      </c>
      <c r="DB284" s="164">
        <v>12.9</v>
      </c>
      <c r="DC284" s="164">
        <v>1100</v>
      </c>
      <c r="DD284" s="21">
        <v>112.5</v>
      </c>
      <c r="DE284" s="164">
        <v>1220</v>
      </c>
      <c r="DF284" s="164">
        <v>1413</v>
      </c>
      <c r="DG284" s="67">
        <v>200000</v>
      </c>
      <c r="DH284" s="29" t="s">
        <v>15</v>
      </c>
      <c r="DI284" s="304" t="s">
        <v>4464</v>
      </c>
      <c r="DJ284" s="295" t="s">
        <v>4598</v>
      </c>
    </row>
    <row r="285" spans="1:114">
      <c r="A285" s="18">
        <v>280</v>
      </c>
      <c r="B285" s="314"/>
      <c r="C285" s="314"/>
      <c r="D285" s="317"/>
      <c r="E285" s="317"/>
      <c r="F285" s="314"/>
      <c r="G285" s="319"/>
      <c r="H285" s="319"/>
      <c r="I285" s="453" t="s">
        <v>4826</v>
      </c>
      <c r="J285" s="304" t="s">
        <v>4383</v>
      </c>
      <c r="K285" s="164" t="s">
        <v>5830</v>
      </c>
      <c r="L285" s="304" t="s">
        <v>4541</v>
      </c>
      <c r="M285" s="164" t="s">
        <v>4736</v>
      </c>
      <c r="N285" s="18" t="s">
        <v>4539</v>
      </c>
      <c r="O285" s="164" t="s">
        <v>4388</v>
      </c>
      <c r="P285" s="164" t="s">
        <v>4444</v>
      </c>
      <c r="Q285" s="164" t="s">
        <v>4444</v>
      </c>
      <c r="R285" s="164" t="s">
        <v>5830</v>
      </c>
      <c r="S285" s="164" t="s">
        <v>4444</v>
      </c>
      <c r="T285" s="164" t="s">
        <v>5830</v>
      </c>
      <c r="U285" s="164" t="s">
        <v>6090</v>
      </c>
      <c r="V285" s="18">
        <v>10</v>
      </c>
      <c r="W285" s="231">
        <v>0</v>
      </c>
      <c r="X285" s="18">
        <v>0</v>
      </c>
      <c r="Y285" s="304" t="s">
        <v>4393</v>
      </c>
      <c r="Z285" s="21">
        <f>INDEX('[2]Cross-Section Database'!$C$2:$V$2928,MATCH(Y285,'[2]Cross-Section Database'!$B$2:$B$2928,0),3)</f>
        <v>340</v>
      </c>
      <c r="AA285" s="21">
        <f>INDEX('[2]Cross-Section Database'!$C$2:$V$2928,MATCH(Y285,'[2]Cross-Section Database'!$B$2:$B$2928,0),4)</f>
        <v>310</v>
      </c>
      <c r="AB285" s="21">
        <f>INDEX('[2]Cross-Section Database'!$C$2:$V$2928,MATCH(Y285,'[2]Cross-Section Database'!$B$2:$B$2928,0),6)</f>
        <v>39</v>
      </c>
      <c r="AC285" s="21">
        <f>INDEX('[2]Cross-Section Database'!$C$2:$V$2928,MATCH(Y285,'[2]Cross-Section Database'!$B$2:$B$2928,0),5)</f>
        <v>21</v>
      </c>
      <c r="AD285" s="21">
        <v>1540</v>
      </c>
      <c r="AE285" s="304" t="s">
        <v>4394</v>
      </c>
      <c r="AF285" s="21">
        <f>INDEX('[2]Cross-Section Database'!$C$2:$V$2928,MATCH(AE285,'[2]Cross-Section Database'!$B$2:$B$2928,0),3)</f>
        <v>310</v>
      </c>
      <c r="AG285" s="21">
        <f>INDEX('[2]Cross-Section Database'!$C$2:$V$2928,MATCH(AE285,'[2]Cross-Section Database'!$B$2:$B$2928,0),4)</f>
        <v>300</v>
      </c>
      <c r="AH285" s="21">
        <f>INDEX('[2]Cross-Section Database'!$C$2:$V$2928,MATCH(AE285,'[2]Cross-Section Database'!$B$2:$B$2928,0),6)</f>
        <v>15.5</v>
      </c>
      <c r="AI285" s="21">
        <f>INDEX('[2]Cross-Section Database'!$C$2:$V$2928,MATCH(AE285,'[2]Cross-Section Database'!$B$2:$B$2928,0),5)</f>
        <v>9</v>
      </c>
      <c r="AJ285" s="21">
        <v>1300</v>
      </c>
      <c r="AK285" s="21">
        <f>INDEX('[2]Cross-Section Database'!$C$2:$V$3928,MATCH(AE285,'[2]Cross-Section Database'!$B$2:$B$3928,0),11)</f>
        <v>229300000</v>
      </c>
      <c r="AL285" s="24">
        <f>INDEX('[2]Cross-Section Database'!$C$2:$V$3928,MATCH(AE285,'[2]Cross-Section Database'!$B$2:$B$3928,0),12)</f>
        <v>1628000</v>
      </c>
      <c r="AM285" s="21">
        <v>10.15</v>
      </c>
      <c r="AN285" s="21">
        <v>300</v>
      </c>
      <c r="AO285" s="21">
        <v>360</v>
      </c>
      <c r="AP285" s="21">
        <v>25</v>
      </c>
      <c r="AQ285" s="21">
        <v>25</v>
      </c>
      <c r="AR285" s="304" t="s">
        <v>5845</v>
      </c>
      <c r="AS285" s="164" t="s">
        <v>4531</v>
      </c>
      <c r="AT285" s="21">
        <f t="shared" si="155"/>
        <v>75.365499999999997</v>
      </c>
      <c r="AU285" s="164">
        <v>24</v>
      </c>
      <c r="AV285" s="164">
        <f t="shared" si="135"/>
        <v>353</v>
      </c>
      <c r="AW285" s="21">
        <v>100</v>
      </c>
      <c r="AX285" s="21">
        <v>100</v>
      </c>
      <c r="AY285" s="21">
        <v>0</v>
      </c>
      <c r="AZ285" s="21">
        <v>150</v>
      </c>
      <c r="BA285" s="21">
        <v>160</v>
      </c>
      <c r="BB285" s="15" t="s">
        <v>6262</v>
      </c>
      <c r="BC285" s="164" t="s">
        <v>6250</v>
      </c>
      <c r="BD285" s="164" t="s">
        <v>6250</v>
      </c>
      <c r="BE285" s="164">
        <v>2</v>
      </c>
      <c r="BF285" s="164">
        <v>4</v>
      </c>
      <c r="BG285" s="203" t="s">
        <v>5830</v>
      </c>
      <c r="BH285" s="204" t="s">
        <v>5830</v>
      </c>
      <c r="BI285" s="204" t="s">
        <v>5830</v>
      </c>
      <c r="BJ285" s="204" t="s">
        <v>5830</v>
      </c>
      <c r="BK285" s="204" t="s">
        <v>5830</v>
      </c>
      <c r="BL285" s="204" t="s">
        <v>5830</v>
      </c>
      <c r="BM285" s="204" t="s">
        <v>5830</v>
      </c>
      <c r="BN285" s="204" t="s">
        <v>5830</v>
      </c>
      <c r="BO285" s="203" t="s">
        <v>5830</v>
      </c>
      <c r="BP285" s="204" t="s">
        <v>5830</v>
      </c>
      <c r="BQ285" s="204" t="s">
        <v>5830</v>
      </c>
      <c r="BR285" s="204" t="s">
        <v>5830</v>
      </c>
      <c r="BS285" s="204" t="s">
        <v>5830</v>
      </c>
      <c r="BT285" s="204" t="s">
        <v>5830</v>
      </c>
      <c r="BU285" s="219" t="s">
        <v>5830</v>
      </c>
      <c r="BV285" s="204" t="s">
        <v>5830</v>
      </c>
      <c r="BW285" s="204" t="s">
        <v>5830</v>
      </c>
      <c r="BX285" s="204" t="s">
        <v>5830</v>
      </c>
      <c r="BY285" s="204" t="s">
        <v>5830</v>
      </c>
      <c r="BZ285" s="204" t="s">
        <v>5830</v>
      </c>
      <c r="CA285" s="219" t="s">
        <v>5830</v>
      </c>
      <c r="CB285" s="304" t="s">
        <v>6010</v>
      </c>
      <c r="CC285" s="164">
        <v>355</v>
      </c>
      <c r="CD285" s="33">
        <f t="shared" si="156"/>
        <v>390.50000000000006</v>
      </c>
      <c r="CE285" s="63">
        <v>470</v>
      </c>
      <c r="CF285" s="33">
        <f t="shared" si="157"/>
        <v>517</v>
      </c>
      <c r="CG285" s="67">
        <v>200000</v>
      </c>
      <c r="CH285" s="304" t="s">
        <v>6010</v>
      </c>
      <c r="CI285" s="60">
        <v>355</v>
      </c>
      <c r="CJ285" s="33">
        <f t="shared" si="158"/>
        <v>390.50000000000006</v>
      </c>
      <c r="CK285" s="60">
        <v>470</v>
      </c>
      <c r="CL285" s="33">
        <f t="shared" si="159"/>
        <v>517</v>
      </c>
      <c r="CM285" s="67">
        <v>200000</v>
      </c>
      <c r="CN285" s="304" t="s">
        <v>4396</v>
      </c>
      <c r="CO285" s="21">
        <v>690</v>
      </c>
      <c r="CP285" s="21">
        <v>697.8</v>
      </c>
      <c r="CQ285" s="21">
        <v>770</v>
      </c>
      <c r="CR285" s="21">
        <f>CP285/0.93</f>
        <v>750.32258064516122</v>
      </c>
      <c r="CS285" s="69">
        <v>205900</v>
      </c>
      <c r="CT285" s="208" t="s">
        <v>5830</v>
      </c>
      <c r="CU285" s="209" t="s">
        <v>5830</v>
      </c>
      <c r="CV285" s="209" t="s">
        <v>5830</v>
      </c>
      <c r="CW285" s="210" t="s">
        <v>5830</v>
      </c>
      <c r="CX285" s="208" t="s">
        <v>5830</v>
      </c>
      <c r="CY285" s="209" t="s">
        <v>5830</v>
      </c>
      <c r="CZ285" s="210" t="s">
        <v>5830</v>
      </c>
      <c r="DA285" s="284" t="s">
        <v>5830</v>
      </c>
      <c r="DB285" s="164">
        <v>12.9</v>
      </c>
      <c r="DC285" s="164">
        <v>1100</v>
      </c>
      <c r="DD285" s="21">
        <v>112.5</v>
      </c>
      <c r="DE285" s="164">
        <v>1220</v>
      </c>
      <c r="DF285" s="164">
        <v>1413</v>
      </c>
      <c r="DG285" s="67">
        <v>200000</v>
      </c>
      <c r="DH285" s="29" t="s">
        <v>5877</v>
      </c>
      <c r="DI285" s="304" t="s">
        <v>4464</v>
      </c>
      <c r="DJ285" s="295" t="s">
        <v>4598</v>
      </c>
    </row>
    <row r="286" spans="1:114">
      <c r="A286" s="18">
        <v>281</v>
      </c>
      <c r="B286" s="314"/>
      <c r="C286" s="314"/>
      <c r="D286" s="317"/>
      <c r="E286" s="317"/>
      <c r="F286" s="314"/>
      <c r="G286" s="319"/>
      <c r="H286" s="319"/>
      <c r="I286" s="453" t="s">
        <v>6281</v>
      </c>
      <c r="J286" s="304" t="s">
        <v>4383</v>
      </c>
      <c r="K286" s="164" t="s">
        <v>5830</v>
      </c>
      <c r="L286" s="304" t="s">
        <v>4541</v>
      </c>
      <c r="M286" s="164" t="s">
        <v>4736</v>
      </c>
      <c r="N286" s="18" t="s">
        <v>4539</v>
      </c>
      <c r="O286" s="164" t="s">
        <v>4388</v>
      </c>
      <c r="P286" s="164" t="s">
        <v>4444</v>
      </c>
      <c r="Q286" s="164" t="s">
        <v>4444</v>
      </c>
      <c r="R286" s="164" t="s">
        <v>5830</v>
      </c>
      <c r="S286" s="164" t="s">
        <v>4444</v>
      </c>
      <c r="T286" s="164" t="s">
        <v>5830</v>
      </c>
      <c r="U286" s="164" t="s">
        <v>6090</v>
      </c>
      <c r="V286" s="18">
        <v>10</v>
      </c>
      <c r="W286" s="231">
        <v>0</v>
      </c>
      <c r="X286" s="18">
        <v>0</v>
      </c>
      <c r="Y286" s="304" t="s">
        <v>4393</v>
      </c>
      <c r="Z286" s="21">
        <f>INDEX('[2]Cross-Section Database'!$C$2:$V$2928,MATCH(Y286,'[2]Cross-Section Database'!$B$2:$B$2928,0),3)</f>
        <v>340</v>
      </c>
      <c r="AA286" s="21">
        <f>INDEX('[2]Cross-Section Database'!$C$2:$V$2928,MATCH(Y286,'[2]Cross-Section Database'!$B$2:$B$2928,0),4)</f>
        <v>310</v>
      </c>
      <c r="AB286" s="21">
        <f>INDEX('[2]Cross-Section Database'!$C$2:$V$2928,MATCH(Y286,'[2]Cross-Section Database'!$B$2:$B$2928,0),6)</f>
        <v>39</v>
      </c>
      <c r="AC286" s="21">
        <f>INDEX('[2]Cross-Section Database'!$C$2:$V$2928,MATCH(Y286,'[2]Cross-Section Database'!$B$2:$B$2928,0),5)</f>
        <v>21</v>
      </c>
      <c r="AD286" s="21">
        <v>1540</v>
      </c>
      <c r="AE286" s="304" t="s">
        <v>4394</v>
      </c>
      <c r="AF286" s="21">
        <f>INDEX('[2]Cross-Section Database'!$C$2:$V$2928,MATCH(AE286,'[2]Cross-Section Database'!$B$2:$B$2928,0),3)</f>
        <v>310</v>
      </c>
      <c r="AG286" s="21">
        <f>INDEX('[2]Cross-Section Database'!$C$2:$V$2928,MATCH(AE286,'[2]Cross-Section Database'!$B$2:$B$2928,0),4)</f>
        <v>300</v>
      </c>
      <c r="AH286" s="21">
        <f>INDEX('[2]Cross-Section Database'!$C$2:$V$2928,MATCH(AE286,'[2]Cross-Section Database'!$B$2:$B$2928,0),6)</f>
        <v>15.5</v>
      </c>
      <c r="AI286" s="21">
        <f>INDEX('[2]Cross-Section Database'!$C$2:$V$2928,MATCH(AE286,'[2]Cross-Section Database'!$B$2:$B$2928,0),5)</f>
        <v>9</v>
      </c>
      <c r="AJ286" s="21">
        <v>1300</v>
      </c>
      <c r="AK286" s="21">
        <f>INDEX('[2]Cross-Section Database'!$C$2:$V$3928,MATCH(AE286,'[2]Cross-Section Database'!$B$2:$B$3928,0),11)</f>
        <v>229300000</v>
      </c>
      <c r="AL286" s="24">
        <f>INDEX('[2]Cross-Section Database'!$C$2:$V$3928,MATCH(AE286,'[2]Cross-Section Database'!$B$2:$B$3928,0),12)</f>
        <v>1628000</v>
      </c>
      <c r="AM286" s="21">
        <v>10.25</v>
      </c>
      <c r="AN286" s="21">
        <v>300</v>
      </c>
      <c r="AO286" s="21">
        <v>310</v>
      </c>
      <c r="AP286" s="21">
        <v>0</v>
      </c>
      <c r="AQ286" s="21">
        <v>0</v>
      </c>
      <c r="AR286" s="304" t="s">
        <v>5845</v>
      </c>
      <c r="AS286" s="164" t="s">
        <v>4531</v>
      </c>
      <c r="AT286" s="21">
        <f t="shared" si="155"/>
        <v>75.365499999999997</v>
      </c>
      <c r="AU286" s="164">
        <v>24</v>
      </c>
      <c r="AV286" s="164">
        <f t="shared" si="135"/>
        <v>353</v>
      </c>
      <c r="AW286" s="21">
        <v>75</v>
      </c>
      <c r="AX286" s="21">
        <v>75</v>
      </c>
      <c r="AY286" s="21">
        <v>0</v>
      </c>
      <c r="AZ286" s="21">
        <v>150</v>
      </c>
      <c r="BA286" s="21">
        <v>160</v>
      </c>
      <c r="BB286" s="15" t="s">
        <v>6262</v>
      </c>
      <c r="BC286" s="164" t="s">
        <v>6250</v>
      </c>
      <c r="BD286" s="164" t="s">
        <v>6250</v>
      </c>
      <c r="BE286" s="164">
        <v>2</v>
      </c>
      <c r="BF286" s="164">
        <v>4</v>
      </c>
      <c r="BG286" s="203" t="s">
        <v>5830</v>
      </c>
      <c r="BH286" s="204" t="s">
        <v>5830</v>
      </c>
      <c r="BI286" s="204" t="s">
        <v>5830</v>
      </c>
      <c r="BJ286" s="204" t="s">
        <v>5830</v>
      </c>
      <c r="BK286" s="204" t="s">
        <v>5830</v>
      </c>
      <c r="BL286" s="204" t="s">
        <v>5830</v>
      </c>
      <c r="BM286" s="204" t="s">
        <v>5830</v>
      </c>
      <c r="BN286" s="204" t="s">
        <v>5830</v>
      </c>
      <c r="BO286" s="203" t="s">
        <v>5830</v>
      </c>
      <c r="BP286" s="204" t="s">
        <v>5830</v>
      </c>
      <c r="BQ286" s="204" t="s">
        <v>5830</v>
      </c>
      <c r="BR286" s="204" t="s">
        <v>5830</v>
      </c>
      <c r="BS286" s="204" t="s">
        <v>5830</v>
      </c>
      <c r="BT286" s="204" t="s">
        <v>5830</v>
      </c>
      <c r="BU286" s="219" t="s">
        <v>5830</v>
      </c>
      <c r="BV286" s="204" t="s">
        <v>5830</v>
      </c>
      <c r="BW286" s="204" t="s">
        <v>5830</v>
      </c>
      <c r="BX286" s="204" t="s">
        <v>5830</v>
      </c>
      <c r="BY286" s="204" t="s">
        <v>5830</v>
      </c>
      <c r="BZ286" s="204" t="s">
        <v>5830</v>
      </c>
      <c r="CA286" s="219" t="s">
        <v>5830</v>
      </c>
      <c r="CB286" s="304" t="s">
        <v>6010</v>
      </c>
      <c r="CC286" s="164">
        <v>355</v>
      </c>
      <c r="CD286" s="33">
        <f t="shared" si="156"/>
        <v>390.50000000000006</v>
      </c>
      <c r="CE286" s="63">
        <v>470</v>
      </c>
      <c r="CF286" s="33">
        <f t="shared" si="157"/>
        <v>517</v>
      </c>
      <c r="CG286" s="67">
        <v>200000</v>
      </c>
      <c r="CH286" s="304" t="s">
        <v>6010</v>
      </c>
      <c r="CI286" s="60">
        <v>355</v>
      </c>
      <c r="CJ286" s="33">
        <f t="shared" si="158"/>
        <v>390.50000000000006</v>
      </c>
      <c r="CK286" s="60">
        <v>470</v>
      </c>
      <c r="CL286" s="33">
        <f t="shared" si="159"/>
        <v>517</v>
      </c>
      <c r="CM286" s="67">
        <v>200000</v>
      </c>
      <c r="CN286" s="304" t="s">
        <v>4396</v>
      </c>
      <c r="CO286" s="21">
        <v>690</v>
      </c>
      <c r="CP286" s="21">
        <v>697.8</v>
      </c>
      <c r="CQ286" s="21">
        <v>770</v>
      </c>
      <c r="CR286" s="21">
        <f>CP286/0.93</f>
        <v>750.32258064516122</v>
      </c>
      <c r="CS286" s="69">
        <v>205900</v>
      </c>
      <c r="CT286" s="208" t="s">
        <v>5830</v>
      </c>
      <c r="CU286" s="209" t="s">
        <v>5830</v>
      </c>
      <c r="CV286" s="209" t="s">
        <v>5830</v>
      </c>
      <c r="CW286" s="210" t="s">
        <v>5830</v>
      </c>
      <c r="CX286" s="208" t="s">
        <v>5830</v>
      </c>
      <c r="CY286" s="209" t="s">
        <v>5830</v>
      </c>
      <c r="CZ286" s="210" t="s">
        <v>5830</v>
      </c>
      <c r="DA286" s="284" t="s">
        <v>5830</v>
      </c>
      <c r="DB286" s="164">
        <v>12.9</v>
      </c>
      <c r="DC286" s="164">
        <v>1100</v>
      </c>
      <c r="DD286" s="21">
        <v>112.5</v>
      </c>
      <c r="DE286" s="164">
        <v>1220</v>
      </c>
      <c r="DF286" s="164">
        <v>1413</v>
      </c>
      <c r="DG286" s="67">
        <v>200000</v>
      </c>
      <c r="DH286" s="29" t="s">
        <v>5877</v>
      </c>
      <c r="DI286" s="304" t="s">
        <v>4464</v>
      </c>
      <c r="DJ286" s="295" t="s">
        <v>4598</v>
      </c>
    </row>
    <row r="287" spans="1:114">
      <c r="A287" s="18">
        <v>282</v>
      </c>
      <c r="B287" s="314"/>
      <c r="C287" s="314"/>
      <c r="D287" s="317"/>
      <c r="E287" s="317"/>
      <c r="F287" s="314"/>
      <c r="G287" s="319"/>
      <c r="H287" s="319"/>
      <c r="I287" s="453" t="s">
        <v>4860</v>
      </c>
      <c r="J287" s="304" t="s">
        <v>4383</v>
      </c>
      <c r="K287" s="164" t="s">
        <v>5830</v>
      </c>
      <c r="L287" s="304" t="s">
        <v>4541</v>
      </c>
      <c r="M287" s="164" t="s">
        <v>4736</v>
      </c>
      <c r="N287" s="18" t="s">
        <v>4539</v>
      </c>
      <c r="O287" s="164" t="s">
        <v>4388</v>
      </c>
      <c r="P287" s="164" t="s">
        <v>4444</v>
      </c>
      <c r="Q287" s="164" t="s">
        <v>4444</v>
      </c>
      <c r="R287" s="164" t="s">
        <v>5830</v>
      </c>
      <c r="S287" s="164" t="s">
        <v>4444</v>
      </c>
      <c r="T287" s="164" t="s">
        <v>5830</v>
      </c>
      <c r="U287" s="164" t="s">
        <v>6090</v>
      </c>
      <c r="V287" s="18">
        <v>10</v>
      </c>
      <c r="W287" s="231">
        <v>0</v>
      </c>
      <c r="X287" s="18">
        <v>0</v>
      </c>
      <c r="Y287" s="304" t="s">
        <v>4393</v>
      </c>
      <c r="Z287" s="21">
        <f>INDEX('[2]Cross-Section Database'!$C$2:$V$2928,MATCH(Y287,'[2]Cross-Section Database'!$B$2:$B$2928,0),3)</f>
        <v>340</v>
      </c>
      <c r="AA287" s="21">
        <f>INDEX('[2]Cross-Section Database'!$C$2:$V$2928,MATCH(Y287,'[2]Cross-Section Database'!$B$2:$B$2928,0),4)</f>
        <v>310</v>
      </c>
      <c r="AB287" s="21">
        <f>INDEX('[2]Cross-Section Database'!$C$2:$V$2928,MATCH(Y287,'[2]Cross-Section Database'!$B$2:$B$2928,0),6)</f>
        <v>39</v>
      </c>
      <c r="AC287" s="21">
        <f>INDEX('[2]Cross-Section Database'!$C$2:$V$2928,MATCH(Y287,'[2]Cross-Section Database'!$B$2:$B$2928,0),5)</f>
        <v>21</v>
      </c>
      <c r="AD287" s="21">
        <v>1540</v>
      </c>
      <c r="AE287" s="304" t="s">
        <v>4394</v>
      </c>
      <c r="AF287" s="21">
        <f>INDEX('[2]Cross-Section Database'!$C$2:$V$2928,MATCH(AE287,'[2]Cross-Section Database'!$B$2:$B$2928,0),3)</f>
        <v>310</v>
      </c>
      <c r="AG287" s="21">
        <f>INDEX('[2]Cross-Section Database'!$C$2:$V$2928,MATCH(AE287,'[2]Cross-Section Database'!$B$2:$B$2928,0),4)</f>
        <v>300</v>
      </c>
      <c r="AH287" s="21">
        <f>INDEX('[2]Cross-Section Database'!$C$2:$V$2928,MATCH(AE287,'[2]Cross-Section Database'!$B$2:$B$2928,0),6)</f>
        <v>15.5</v>
      </c>
      <c r="AI287" s="21">
        <f>INDEX('[2]Cross-Section Database'!$C$2:$V$2928,MATCH(AE287,'[2]Cross-Section Database'!$B$2:$B$2928,0),5)</f>
        <v>9</v>
      </c>
      <c r="AJ287" s="21">
        <v>1300</v>
      </c>
      <c r="AK287" s="21">
        <f>INDEX('[2]Cross-Section Database'!$C$2:$V$3928,MATCH(AE287,'[2]Cross-Section Database'!$B$2:$B$3928,0),11)</f>
        <v>229300000</v>
      </c>
      <c r="AL287" s="24">
        <f>INDEX('[2]Cross-Section Database'!$C$2:$V$3928,MATCH(AE287,'[2]Cross-Section Database'!$B$2:$B$3928,0),12)</f>
        <v>1628000</v>
      </c>
      <c r="AM287" s="21">
        <v>10.15</v>
      </c>
      <c r="AN287" s="21">
        <v>300</v>
      </c>
      <c r="AO287" s="21">
        <v>360</v>
      </c>
      <c r="AP287" s="21">
        <v>25</v>
      </c>
      <c r="AQ287" s="21">
        <v>25</v>
      </c>
      <c r="AR287" s="304" t="s">
        <v>5845</v>
      </c>
      <c r="AS287" s="164" t="s">
        <v>4531</v>
      </c>
      <c r="AT287" s="21">
        <f t="shared" si="155"/>
        <v>75.365499999999997</v>
      </c>
      <c r="AU287" s="164">
        <v>24</v>
      </c>
      <c r="AV287" s="164">
        <f t="shared" si="135"/>
        <v>353</v>
      </c>
      <c r="AW287" s="21">
        <v>100</v>
      </c>
      <c r="AX287" s="21">
        <v>100</v>
      </c>
      <c r="AY287" s="21">
        <v>0</v>
      </c>
      <c r="AZ287" s="21">
        <v>150</v>
      </c>
      <c r="BA287" s="21">
        <v>160</v>
      </c>
      <c r="BB287" s="15" t="s">
        <v>6262</v>
      </c>
      <c r="BC287" s="164" t="s">
        <v>6250</v>
      </c>
      <c r="BD287" s="164" t="s">
        <v>6250</v>
      </c>
      <c r="BE287" s="164">
        <v>2</v>
      </c>
      <c r="BF287" s="164">
        <v>4</v>
      </c>
      <c r="BG287" s="203" t="s">
        <v>5830</v>
      </c>
      <c r="BH287" s="204" t="s">
        <v>5830</v>
      </c>
      <c r="BI287" s="204" t="s">
        <v>5830</v>
      </c>
      <c r="BJ287" s="204" t="s">
        <v>5830</v>
      </c>
      <c r="BK287" s="204" t="s">
        <v>5830</v>
      </c>
      <c r="BL287" s="204" t="s">
        <v>5830</v>
      </c>
      <c r="BM287" s="204" t="s">
        <v>5830</v>
      </c>
      <c r="BN287" s="204" t="s">
        <v>5830</v>
      </c>
      <c r="BO287" s="203" t="s">
        <v>5830</v>
      </c>
      <c r="BP287" s="204" t="s">
        <v>5830</v>
      </c>
      <c r="BQ287" s="204" t="s">
        <v>5830</v>
      </c>
      <c r="BR287" s="204" t="s">
        <v>5830</v>
      </c>
      <c r="BS287" s="204" t="s">
        <v>5830</v>
      </c>
      <c r="BT287" s="204" t="s">
        <v>5830</v>
      </c>
      <c r="BU287" s="219" t="s">
        <v>5830</v>
      </c>
      <c r="BV287" s="204" t="s">
        <v>5830</v>
      </c>
      <c r="BW287" s="204" t="s">
        <v>5830</v>
      </c>
      <c r="BX287" s="204" t="s">
        <v>5830</v>
      </c>
      <c r="BY287" s="204" t="s">
        <v>5830</v>
      </c>
      <c r="BZ287" s="204" t="s">
        <v>5830</v>
      </c>
      <c r="CA287" s="219" t="s">
        <v>5830</v>
      </c>
      <c r="CB287" s="304" t="s">
        <v>6010</v>
      </c>
      <c r="CC287" s="164">
        <v>355</v>
      </c>
      <c r="CD287" s="33">
        <f t="shared" si="156"/>
        <v>390.50000000000006</v>
      </c>
      <c r="CE287" s="63">
        <v>470</v>
      </c>
      <c r="CF287" s="33">
        <f t="shared" si="157"/>
        <v>517</v>
      </c>
      <c r="CG287" s="67">
        <v>200000</v>
      </c>
      <c r="CH287" s="304" t="s">
        <v>6010</v>
      </c>
      <c r="CI287" s="60">
        <v>355</v>
      </c>
      <c r="CJ287" s="33">
        <f t="shared" si="158"/>
        <v>390.50000000000006</v>
      </c>
      <c r="CK287" s="60">
        <v>470</v>
      </c>
      <c r="CL287" s="33">
        <f t="shared" si="159"/>
        <v>517</v>
      </c>
      <c r="CM287" s="67">
        <v>200000</v>
      </c>
      <c r="CN287" s="304" t="s">
        <v>4864</v>
      </c>
      <c r="CO287" s="21">
        <v>960</v>
      </c>
      <c r="CP287" s="21">
        <v>951.7</v>
      </c>
      <c r="CQ287" s="21">
        <v>1050</v>
      </c>
      <c r="CR287" s="21">
        <v>1051</v>
      </c>
      <c r="CS287" s="69">
        <v>201800</v>
      </c>
      <c r="CT287" s="208" t="s">
        <v>5830</v>
      </c>
      <c r="CU287" s="209" t="s">
        <v>5830</v>
      </c>
      <c r="CV287" s="209" t="s">
        <v>5830</v>
      </c>
      <c r="CW287" s="210" t="s">
        <v>5830</v>
      </c>
      <c r="CX287" s="208" t="s">
        <v>5830</v>
      </c>
      <c r="CY287" s="209" t="s">
        <v>5830</v>
      </c>
      <c r="CZ287" s="210" t="s">
        <v>5830</v>
      </c>
      <c r="DA287" s="284" t="s">
        <v>5830</v>
      </c>
      <c r="DB287" s="164">
        <v>12.9</v>
      </c>
      <c r="DC287" s="164">
        <v>1100</v>
      </c>
      <c r="DD287" s="21">
        <v>112.5</v>
      </c>
      <c r="DE287" s="164">
        <v>1220</v>
      </c>
      <c r="DF287" s="164">
        <v>1413</v>
      </c>
      <c r="DG287" s="67">
        <v>200000</v>
      </c>
      <c r="DH287" s="29" t="s">
        <v>15</v>
      </c>
      <c r="DI287" s="304" t="s">
        <v>4464</v>
      </c>
      <c r="DJ287" s="295" t="s">
        <v>4598</v>
      </c>
    </row>
    <row r="288" spans="1:114">
      <c r="A288" s="18">
        <v>283</v>
      </c>
      <c r="B288" s="314"/>
      <c r="C288" s="314"/>
      <c r="D288" s="317"/>
      <c r="E288" s="317"/>
      <c r="F288" s="314"/>
      <c r="G288" s="319"/>
      <c r="H288" s="319"/>
      <c r="I288" s="453" t="s">
        <v>4861</v>
      </c>
      <c r="J288" s="304" t="s">
        <v>4383</v>
      </c>
      <c r="K288" s="164" t="s">
        <v>5830</v>
      </c>
      <c r="L288" s="304" t="s">
        <v>4541</v>
      </c>
      <c r="M288" s="164" t="s">
        <v>4736</v>
      </c>
      <c r="N288" s="18" t="s">
        <v>4539</v>
      </c>
      <c r="O288" s="164" t="s">
        <v>4388</v>
      </c>
      <c r="P288" s="164" t="s">
        <v>4444</v>
      </c>
      <c r="Q288" s="164" t="s">
        <v>4444</v>
      </c>
      <c r="R288" s="164" t="s">
        <v>5830</v>
      </c>
      <c r="S288" s="164" t="s">
        <v>4444</v>
      </c>
      <c r="T288" s="164" t="s">
        <v>5830</v>
      </c>
      <c r="U288" s="164" t="s">
        <v>6090</v>
      </c>
      <c r="V288" s="18">
        <v>10</v>
      </c>
      <c r="W288" s="231">
        <v>0</v>
      </c>
      <c r="X288" s="18">
        <v>0</v>
      </c>
      <c r="Y288" s="304" t="s">
        <v>4393</v>
      </c>
      <c r="Z288" s="21">
        <f>INDEX('[2]Cross-Section Database'!$C$2:$V$2928,MATCH(Y288,'[2]Cross-Section Database'!$B$2:$B$2928,0),3)</f>
        <v>340</v>
      </c>
      <c r="AA288" s="21">
        <f>INDEX('[2]Cross-Section Database'!$C$2:$V$2928,MATCH(Y288,'[2]Cross-Section Database'!$B$2:$B$2928,0),4)</f>
        <v>310</v>
      </c>
      <c r="AB288" s="21">
        <f>INDEX('[2]Cross-Section Database'!$C$2:$V$2928,MATCH(Y288,'[2]Cross-Section Database'!$B$2:$B$2928,0),6)</f>
        <v>39</v>
      </c>
      <c r="AC288" s="21">
        <f>INDEX('[2]Cross-Section Database'!$C$2:$V$2928,MATCH(Y288,'[2]Cross-Section Database'!$B$2:$B$2928,0),5)</f>
        <v>21</v>
      </c>
      <c r="AD288" s="21">
        <v>1540</v>
      </c>
      <c r="AE288" s="304" t="s">
        <v>4394</v>
      </c>
      <c r="AF288" s="21">
        <f>INDEX('[2]Cross-Section Database'!$C$2:$V$2928,MATCH(AE288,'[2]Cross-Section Database'!$B$2:$B$2928,0),3)</f>
        <v>310</v>
      </c>
      <c r="AG288" s="21">
        <f>INDEX('[2]Cross-Section Database'!$C$2:$V$2928,MATCH(AE288,'[2]Cross-Section Database'!$B$2:$B$2928,0),4)</f>
        <v>300</v>
      </c>
      <c r="AH288" s="21">
        <f>INDEX('[2]Cross-Section Database'!$C$2:$V$2928,MATCH(AE288,'[2]Cross-Section Database'!$B$2:$B$2928,0),6)</f>
        <v>15.5</v>
      </c>
      <c r="AI288" s="21">
        <f>INDEX('[2]Cross-Section Database'!$C$2:$V$2928,MATCH(AE288,'[2]Cross-Section Database'!$B$2:$B$2928,0),5)</f>
        <v>9</v>
      </c>
      <c r="AJ288" s="21">
        <v>1300</v>
      </c>
      <c r="AK288" s="21">
        <f>INDEX('[2]Cross-Section Database'!$C$2:$V$3928,MATCH(AE288,'[2]Cross-Section Database'!$B$2:$B$3928,0),11)</f>
        <v>229300000</v>
      </c>
      <c r="AL288" s="24">
        <f>INDEX('[2]Cross-Section Database'!$C$2:$V$3928,MATCH(AE288,'[2]Cross-Section Database'!$B$2:$B$3928,0),12)</f>
        <v>1628000</v>
      </c>
      <c r="AM288" s="21">
        <v>10.25</v>
      </c>
      <c r="AN288" s="21">
        <v>300</v>
      </c>
      <c r="AO288" s="21">
        <v>310</v>
      </c>
      <c r="AP288" s="21">
        <v>0</v>
      </c>
      <c r="AQ288" s="21">
        <v>0</v>
      </c>
      <c r="AR288" s="304" t="s">
        <v>5845</v>
      </c>
      <c r="AS288" s="164" t="s">
        <v>4531</v>
      </c>
      <c r="AT288" s="21">
        <f t="shared" si="155"/>
        <v>75.365499999999997</v>
      </c>
      <c r="AU288" s="164">
        <v>24</v>
      </c>
      <c r="AV288" s="164">
        <f t="shared" si="135"/>
        <v>353</v>
      </c>
      <c r="AW288" s="21">
        <v>75</v>
      </c>
      <c r="AX288" s="21">
        <v>75</v>
      </c>
      <c r="AY288" s="21">
        <v>0</v>
      </c>
      <c r="AZ288" s="21">
        <v>150</v>
      </c>
      <c r="BA288" s="21">
        <v>160</v>
      </c>
      <c r="BB288" s="15" t="s">
        <v>6262</v>
      </c>
      <c r="BC288" s="164" t="s">
        <v>6250</v>
      </c>
      <c r="BD288" s="164" t="s">
        <v>6250</v>
      </c>
      <c r="BE288" s="164">
        <v>2</v>
      </c>
      <c r="BF288" s="164">
        <v>4</v>
      </c>
      <c r="BG288" s="203" t="s">
        <v>5830</v>
      </c>
      <c r="BH288" s="204" t="s">
        <v>5830</v>
      </c>
      <c r="BI288" s="204" t="s">
        <v>5830</v>
      </c>
      <c r="BJ288" s="204" t="s">
        <v>5830</v>
      </c>
      <c r="BK288" s="204" t="s">
        <v>5830</v>
      </c>
      <c r="BL288" s="204" t="s">
        <v>5830</v>
      </c>
      <c r="BM288" s="204" t="s">
        <v>5830</v>
      </c>
      <c r="BN288" s="204" t="s">
        <v>5830</v>
      </c>
      <c r="BO288" s="203" t="s">
        <v>5830</v>
      </c>
      <c r="BP288" s="204" t="s">
        <v>5830</v>
      </c>
      <c r="BQ288" s="204" t="s">
        <v>5830</v>
      </c>
      <c r="BR288" s="204" t="s">
        <v>5830</v>
      </c>
      <c r="BS288" s="204" t="s">
        <v>5830</v>
      </c>
      <c r="BT288" s="204" t="s">
        <v>5830</v>
      </c>
      <c r="BU288" s="219" t="s">
        <v>5830</v>
      </c>
      <c r="BV288" s="204" t="s">
        <v>5830</v>
      </c>
      <c r="BW288" s="204" t="s">
        <v>5830</v>
      </c>
      <c r="BX288" s="204" t="s">
        <v>5830</v>
      </c>
      <c r="BY288" s="204" t="s">
        <v>5830</v>
      </c>
      <c r="BZ288" s="204" t="s">
        <v>5830</v>
      </c>
      <c r="CA288" s="219" t="s">
        <v>5830</v>
      </c>
      <c r="CB288" s="304" t="s">
        <v>6010</v>
      </c>
      <c r="CC288" s="164">
        <v>355</v>
      </c>
      <c r="CD288" s="33">
        <f t="shared" si="156"/>
        <v>390.50000000000006</v>
      </c>
      <c r="CE288" s="63">
        <v>470</v>
      </c>
      <c r="CF288" s="33">
        <f t="shared" si="157"/>
        <v>517</v>
      </c>
      <c r="CG288" s="67">
        <v>200000</v>
      </c>
      <c r="CH288" s="304" t="s">
        <v>6010</v>
      </c>
      <c r="CI288" s="60">
        <v>355</v>
      </c>
      <c r="CJ288" s="33">
        <f t="shared" si="158"/>
        <v>390.50000000000006</v>
      </c>
      <c r="CK288" s="60">
        <v>470</v>
      </c>
      <c r="CL288" s="33">
        <f t="shared" si="159"/>
        <v>517</v>
      </c>
      <c r="CM288" s="67">
        <v>200000</v>
      </c>
      <c r="CN288" s="304" t="s">
        <v>4864</v>
      </c>
      <c r="CO288" s="21">
        <v>960</v>
      </c>
      <c r="CP288" s="21">
        <v>951.7</v>
      </c>
      <c r="CQ288" s="21">
        <v>1050</v>
      </c>
      <c r="CR288" s="21">
        <v>1051</v>
      </c>
      <c r="CS288" s="69">
        <v>201800</v>
      </c>
      <c r="CT288" s="208" t="s">
        <v>5830</v>
      </c>
      <c r="CU288" s="209" t="s">
        <v>5830</v>
      </c>
      <c r="CV288" s="209" t="s">
        <v>5830</v>
      </c>
      <c r="CW288" s="210" t="s">
        <v>5830</v>
      </c>
      <c r="CX288" s="208" t="s">
        <v>5830</v>
      </c>
      <c r="CY288" s="209" t="s">
        <v>5830</v>
      </c>
      <c r="CZ288" s="210" t="s">
        <v>5830</v>
      </c>
      <c r="DA288" s="284" t="s">
        <v>5830</v>
      </c>
      <c r="DB288" s="164">
        <v>12.9</v>
      </c>
      <c r="DC288" s="164">
        <v>1100</v>
      </c>
      <c r="DD288" s="21">
        <v>112.5</v>
      </c>
      <c r="DE288" s="164">
        <v>1220</v>
      </c>
      <c r="DF288" s="164">
        <v>1413</v>
      </c>
      <c r="DG288" s="67">
        <v>200000</v>
      </c>
      <c r="DH288" s="29" t="s">
        <v>15</v>
      </c>
      <c r="DI288" s="304" t="s">
        <v>4464</v>
      </c>
      <c r="DJ288" s="295" t="s">
        <v>4598</v>
      </c>
    </row>
    <row r="289" spans="1:114">
      <c r="A289" s="18">
        <v>284</v>
      </c>
      <c r="B289" s="314"/>
      <c r="C289" s="314"/>
      <c r="D289" s="317"/>
      <c r="E289" s="317"/>
      <c r="F289" s="314"/>
      <c r="G289" s="319"/>
      <c r="H289" s="319"/>
      <c r="I289" s="453" t="s">
        <v>4862</v>
      </c>
      <c r="J289" s="304" t="s">
        <v>4383</v>
      </c>
      <c r="K289" s="164" t="s">
        <v>5830</v>
      </c>
      <c r="L289" s="304" t="s">
        <v>4541</v>
      </c>
      <c r="M289" s="164" t="s">
        <v>4736</v>
      </c>
      <c r="N289" s="18" t="s">
        <v>4539</v>
      </c>
      <c r="O289" s="164" t="s">
        <v>4388</v>
      </c>
      <c r="P289" s="164" t="s">
        <v>4444</v>
      </c>
      <c r="Q289" s="164" t="s">
        <v>4444</v>
      </c>
      <c r="R289" s="164" t="s">
        <v>5830</v>
      </c>
      <c r="S289" s="164" t="s">
        <v>4444</v>
      </c>
      <c r="T289" s="164" t="s">
        <v>5830</v>
      </c>
      <c r="U289" s="164" t="s">
        <v>6090</v>
      </c>
      <c r="V289" s="18">
        <v>10</v>
      </c>
      <c r="W289" s="231">
        <v>0</v>
      </c>
      <c r="X289" s="18">
        <v>0</v>
      </c>
      <c r="Y289" s="304" t="s">
        <v>4393</v>
      </c>
      <c r="Z289" s="21">
        <f>INDEX('[2]Cross-Section Database'!$C$2:$V$2928,MATCH(Y289,'[2]Cross-Section Database'!$B$2:$B$2928,0),3)</f>
        <v>340</v>
      </c>
      <c r="AA289" s="21">
        <f>INDEX('[2]Cross-Section Database'!$C$2:$V$2928,MATCH(Y289,'[2]Cross-Section Database'!$B$2:$B$2928,0),4)</f>
        <v>310</v>
      </c>
      <c r="AB289" s="21">
        <f>INDEX('[2]Cross-Section Database'!$C$2:$V$2928,MATCH(Y289,'[2]Cross-Section Database'!$B$2:$B$2928,0),6)</f>
        <v>39</v>
      </c>
      <c r="AC289" s="21">
        <f>INDEX('[2]Cross-Section Database'!$C$2:$V$2928,MATCH(Y289,'[2]Cross-Section Database'!$B$2:$B$2928,0),5)</f>
        <v>21</v>
      </c>
      <c r="AD289" s="21">
        <v>1540</v>
      </c>
      <c r="AE289" s="304" t="s">
        <v>4394</v>
      </c>
      <c r="AF289" s="21">
        <f>INDEX('[2]Cross-Section Database'!$C$2:$V$2928,MATCH(AE289,'[2]Cross-Section Database'!$B$2:$B$2928,0),3)</f>
        <v>310</v>
      </c>
      <c r="AG289" s="21">
        <f>INDEX('[2]Cross-Section Database'!$C$2:$V$2928,MATCH(AE289,'[2]Cross-Section Database'!$B$2:$B$2928,0),4)</f>
        <v>300</v>
      </c>
      <c r="AH289" s="21">
        <f>INDEX('[2]Cross-Section Database'!$C$2:$V$2928,MATCH(AE289,'[2]Cross-Section Database'!$B$2:$B$2928,0),6)</f>
        <v>15.5</v>
      </c>
      <c r="AI289" s="21">
        <f>INDEX('[2]Cross-Section Database'!$C$2:$V$2928,MATCH(AE289,'[2]Cross-Section Database'!$B$2:$B$2928,0),5)</f>
        <v>9</v>
      </c>
      <c r="AJ289" s="21">
        <v>1300</v>
      </c>
      <c r="AK289" s="21">
        <f>INDEX('[2]Cross-Section Database'!$C$2:$V$3928,MATCH(AE289,'[2]Cross-Section Database'!$B$2:$B$3928,0),11)</f>
        <v>229300000</v>
      </c>
      <c r="AL289" s="24">
        <f>INDEX('[2]Cross-Section Database'!$C$2:$V$3928,MATCH(AE289,'[2]Cross-Section Database'!$B$2:$B$3928,0),12)</f>
        <v>1628000</v>
      </c>
      <c r="AM289" s="21">
        <v>10.25</v>
      </c>
      <c r="AN289" s="21">
        <v>300</v>
      </c>
      <c r="AO289" s="21">
        <v>310</v>
      </c>
      <c r="AP289" s="21">
        <v>0</v>
      </c>
      <c r="AQ289" s="21">
        <v>0</v>
      </c>
      <c r="AR289" s="304" t="s">
        <v>5845</v>
      </c>
      <c r="AS289" s="164" t="s">
        <v>4531</v>
      </c>
      <c r="AT289" s="21">
        <f t="shared" si="155"/>
        <v>66.669749999999979</v>
      </c>
      <c r="AU289" s="164">
        <v>27</v>
      </c>
      <c r="AV289" s="164">
        <v>459</v>
      </c>
      <c r="AW289" s="21">
        <v>75</v>
      </c>
      <c r="AX289" s="21">
        <v>75</v>
      </c>
      <c r="AY289" s="21">
        <v>0</v>
      </c>
      <c r="AZ289" s="21">
        <v>150</v>
      </c>
      <c r="BA289" s="21">
        <v>160</v>
      </c>
      <c r="BB289" s="15" t="s">
        <v>6262</v>
      </c>
      <c r="BC289" s="164" t="s">
        <v>6250</v>
      </c>
      <c r="BD289" s="164" t="s">
        <v>6250</v>
      </c>
      <c r="BE289" s="164">
        <v>2</v>
      </c>
      <c r="BF289" s="164">
        <v>4</v>
      </c>
      <c r="BG289" s="203" t="s">
        <v>5830</v>
      </c>
      <c r="BH289" s="204" t="s">
        <v>5830</v>
      </c>
      <c r="BI289" s="204" t="s">
        <v>5830</v>
      </c>
      <c r="BJ289" s="204" t="s">
        <v>5830</v>
      </c>
      <c r="BK289" s="204" t="s">
        <v>5830</v>
      </c>
      <c r="BL289" s="204" t="s">
        <v>5830</v>
      </c>
      <c r="BM289" s="204" t="s">
        <v>5830</v>
      </c>
      <c r="BN289" s="204" t="s">
        <v>5830</v>
      </c>
      <c r="BO289" s="203" t="s">
        <v>5830</v>
      </c>
      <c r="BP289" s="204" t="s">
        <v>5830</v>
      </c>
      <c r="BQ289" s="204" t="s">
        <v>5830</v>
      </c>
      <c r="BR289" s="204" t="s">
        <v>5830</v>
      </c>
      <c r="BS289" s="204" t="s">
        <v>5830</v>
      </c>
      <c r="BT289" s="204" t="s">
        <v>5830</v>
      </c>
      <c r="BU289" s="219" t="s">
        <v>5830</v>
      </c>
      <c r="BV289" s="204" t="s">
        <v>5830</v>
      </c>
      <c r="BW289" s="204" t="s">
        <v>5830</v>
      </c>
      <c r="BX289" s="204" t="s">
        <v>5830</v>
      </c>
      <c r="BY289" s="204" t="s">
        <v>5830</v>
      </c>
      <c r="BZ289" s="204" t="s">
        <v>5830</v>
      </c>
      <c r="CA289" s="219" t="s">
        <v>5830</v>
      </c>
      <c r="CB289" s="304" t="s">
        <v>6010</v>
      </c>
      <c r="CC289" s="164">
        <v>355</v>
      </c>
      <c r="CD289" s="33">
        <f t="shared" si="156"/>
        <v>390.50000000000006</v>
      </c>
      <c r="CE289" s="63">
        <v>470</v>
      </c>
      <c r="CF289" s="33">
        <f t="shared" si="157"/>
        <v>517</v>
      </c>
      <c r="CG289" s="67">
        <v>200000</v>
      </c>
      <c r="CH289" s="304" t="s">
        <v>6010</v>
      </c>
      <c r="CI289" s="60">
        <v>355</v>
      </c>
      <c r="CJ289" s="33">
        <f t="shared" si="158"/>
        <v>390.50000000000006</v>
      </c>
      <c r="CK289" s="60">
        <v>470</v>
      </c>
      <c r="CL289" s="33">
        <f t="shared" si="159"/>
        <v>517</v>
      </c>
      <c r="CM289" s="67">
        <v>200000</v>
      </c>
      <c r="CN289" s="304" t="s">
        <v>4396</v>
      </c>
      <c r="CO289" s="21">
        <v>690</v>
      </c>
      <c r="CP289" s="21">
        <v>697.8</v>
      </c>
      <c r="CQ289" s="21">
        <v>770</v>
      </c>
      <c r="CR289" s="21">
        <f>CP289/0.93</f>
        <v>750.32258064516122</v>
      </c>
      <c r="CS289" s="69">
        <v>205900</v>
      </c>
      <c r="CT289" s="208" t="s">
        <v>5830</v>
      </c>
      <c r="CU289" s="209" t="s">
        <v>5830</v>
      </c>
      <c r="CV289" s="209" t="s">
        <v>5830</v>
      </c>
      <c r="CW289" s="210" t="s">
        <v>5830</v>
      </c>
      <c r="CX289" s="208" t="s">
        <v>5830</v>
      </c>
      <c r="CY289" s="209" t="s">
        <v>5830</v>
      </c>
      <c r="CZ289" s="210" t="s">
        <v>5830</v>
      </c>
      <c r="DA289" s="284" t="s">
        <v>5830</v>
      </c>
      <c r="DB289" s="164">
        <v>8.8000000000000007</v>
      </c>
      <c r="DC289" s="164">
        <v>660</v>
      </c>
      <c r="DD289" s="21">
        <v>778.6</v>
      </c>
      <c r="DE289" s="164">
        <v>830</v>
      </c>
      <c r="DF289" s="164">
        <v>1013</v>
      </c>
      <c r="DG289" s="67">
        <v>200000</v>
      </c>
      <c r="DH289" s="29" t="s">
        <v>4827</v>
      </c>
      <c r="DI289" s="304" t="s">
        <v>4464</v>
      </c>
      <c r="DJ289" s="295" t="s">
        <v>4598</v>
      </c>
    </row>
    <row r="290" spans="1:114" ht="16.2" thickBot="1">
      <c r="A290" s="18">
        <v>285</v>
      </c>
      <c r="B290" s="315"/>
      <c r="C290" s="315"/>
      <c r="D290" s="318"/>
      <c r="E290" s="318"/>
      <c r="F290" s="315"/>
      <c r="G290" s="312"/>
      <c r="H290" s="312"/>
      <c r="I290" s="247" t="s">
        <v>4863</v>
      </c>
      <c r="J290" s="304" t="s">
        <v>4383</v>
      </c>
      <c r="K290" s="164" t="s">
        <v>5830</v>
      </c>
      <c r="L290" s="304" t="s">
        <v>4541</v>
      </c>
      <c r="M290" s="164" t="s">
        <v>4736</v>
      </c>
      <c r="N290" s="18" t="s">
        <v>4539</v>
      </c>
      <c r="O290" s="164" t="s">
        <v>4388</v>
      </c>
      <c r="P290" s="164" t="s">
        <v>4444</v>
      </c>
      <c r="Q290" s="164" t="s">
        <v>4444</v>
      </c>
      <c r="R290" s="164" t="s">
        <v>5830</v>
      </c>
      <c r="S290" s="164" t="s">
        <v>4444</v>
      </c>
      <c r="T290" s="164" t="s">
        <v>5830</v>
      </c>
      <c r="U290" s="164" t="s">
        <v>6090</v>
      </c>
      <c r="V290" s="18">
        <v>10</v>
      </c>
      <c r="W290" s="231">
        <v>0</v>
      </c>
      <c r="X290" s="18">
        <v>0</v>
      </c>
      <c r="Y290" s="144" t="s">
        <v>4393</v>
      </c>
      <c r="Z290" s="23">
        <f>INDEX('[2]Cross-Section Database'!$C$2:$V$2928,MATCH(Y290,'[2]Cross-Section Database'!$B$2:$B$2928,0),3)</f>
        <v>340</v>
      </c>
      <c r="AA290" s="23">
        <f>INDEX('[2]Cross-Section Database'!$C$2:$V$2928,MATCH(Y290,'[2]Cross-Section Database'!$B$2:$B$2928,0),4)</f>
        <v>310</v>
      </c>
      <c r="AB290" s="23">
        <f>INDEX('[2]Cross-Section Database'!$C$2:$V$2928,MATCH(Y290,'[2]Cross-Section Database'!$B$2:$B$2928,0),6)</f>
        <v>39</v>
      </c>
      <c r="AC290" s="23">
        <f>INDEX('[2]Cross-Section Database'!$C$2:$V$2928,MATCH(Y290,'[2]Cross-Section Database'!$B$2:$B$2928,0),5)</f>
        <v>21</v>
      </c>
      <c r="AD290" s="23">
        <v>1540</v>
      </c>
      <c r="AE290" s="144" t="s">
        <v>4394</v>
      </c>
      <c r="AF290" s="23">
        <f>INDEX('[2]Cross-Section Database'!$C$2:$V$2928,MATCH(AE290,'[2]Cross-Section Database'!$B$2:$B$2928,0),3)</f>
        <v>310</v>
      </c>
      <c r="AG290" s="23">
        <f>INDEX('[2]Cross-Section Database'!$C$2:$V$2928,MATCH(AE290,'[2]Cross-Section Database'!$B$2:$B$2928,0),4)</f>
        <v>300</v>
      </c>
      <c r="AH290" s="23">
        <f>INDEX('[2]Cross-Section Database'!$C$2:$V$2928,MATCH(AE290,'[2]Cross-Section Database'!$B$2:$B$2928,0),6)</f>
        <v>15.5</v>
      </c>
      <c r="AI290" s="23">
        <f>INDEX('[2]Cross-Section Database'!$C$2:$V$2928,MATCH(AE290,'[2]Cross-Section Database'!$B$2:$B$2928,0),5)</f>
        <v>9</v>
      </c>
      <c r="AJ290" s="23">
        <v>1300</v>
      </c>
      <c r="AK290" s="23">
        <f>INDEX('[2]Cross-Section Database'!$C$2:$V$3928,MATCH(AE290,'[2]Cross-Section Database'!$B$2:$B$3928,0),11)</f>
        <v>229300000</v>
      </c>
      <c r="AL290" s="25">
        <f>INDEX('[2]Cross-Section Database'!$C$2:$V$3928,MATCH(AE290,'[2]Cross-Section Database'!$B$2:$B$3928,0),12)</f>
        <v>1628000</v>
      </c>
      <c r="AM290" s="21">
        <v>10.25</v>
      </c>
      <c r="AN290" s="21">
        <v>300</v>
      </c>
      <c r="AO290" s="21">
        <v>310</v>
      </c>
      <c r="AP290" s="21">
        <v>0</v>
      </c>
      <c r="AQ290" s="21">
        <v>0</v>
      </c>
      <c r="AR290" s="304" t="s">
        <v>5845</v>
      </c>
      <c r="AS290" s="164" t="s">
        <v>4531</v>
      </c>
      <c r="AT290" s="21">
        <f t="shared" si="155"/>
        <v>66.669749999999979</v>
      </c>
      <c r="AU290" s="164">
        <v>27</v>
      </c>
      <c r="AV290" s="164">
        <v>459</v>
      </c>
      <c r="AW290" s="21">
        <v>75</v>
      </c>
      <c r="AX290" s="21">
        <v>75</v>
      </c>
      <c r="AY290" s="23">
        <v>0</v>
      </c>
      <c r="AZ290" s="23">
        <v>150</v>
      </c>
      <c r="BA290" s="23">
        <v>160</v>
      </c>
      <c r="BB290" s="19" t="s">
        <v>6262</v>
      </c>
      <c r="BC290" s="165" t="s">
        <v>6250</v>
      </c>
      <c r="BD290" s="165" t="s">
        <v>6250</v>
      </c>
      <c r="BE290" s="165">
        <v>2</v>
      </c>
      <c r="BF290" s="165">
        <v>4</v>
      </c>
      <c r="BG290" s="198" t="s">
        <v>5830</v>
      </c>
      <c r="BH290" s="199" t="s">
        <v>5830</v>
      </c>
      <c r="BI290" s="199" t="s">
        <v>5830</v>
      </c>
      <c r="BJ290" s="199" t="s">
        <v>5830</v>
      </c>
      <c r="BK290" s="199" t="s">
        <v>5830</v>
      </c>
      <c r="BL290" s="199" t="s">
        <v>5830</v>
      </c>
      <c r="BM290" s="199" t="s">
        <v>5830</v>
      </c>
      <c r="BN290" s="199" t="s">
        <v>5830</v>
      </c>
      <c r="BO290" s="198" t="s">
        <v>5830</v>
      </c>
      <c r="BP290" s="199" t="s">
        <v>5830</v>
      </c>
      <c r="BQ290" s="199" t="s">
        <v>5830</v>
      </c>
      <c r="BR290" s="199" t="s">
        <v>5830</v>
      </c>
      <c r="BS290" s="199" t="s">
        <v>5830</v>
      </c>
      <c r="BT290" s="199" t="s">
        <v>5830</v>
      </c>
      <c r="BU290" s="221" t="s">
        <v>5830</v>
      </c>
      <c r="BV290" s="199" t="s">
        <v>5830</v>
      </c>
      <c r="BW290" s="199" t="s">
        <v>5830</v>
      </c>
      <c r="BX290" s="199" t="s">
        <v>5830</v>
      </c>
      <c r="BY290" s="199" t="s">
        <v>5830</v>
      </c>
      <c r="BZ290" s="199" t="s">
        <v>5830</v>
      </c>
      <c r="CA290" s="221" t="s">
        <v>5830</v>
      </c>
      <c r="CB290" s="144" t="s">
        <v>6010</v>
      </c>
      <c r="CC290" s="165">
        <v>355</v>
      </c>
      <c r="CD290" s="35">
        <f t="shared" si="156"/>
        <v>390.50000000000006</v>
      </c>
      <c r="CE290" s="74">
        <v>470</v>
      </c>
      <c r="CF290" s="35">
        <f t="shared" si="157"/>
        <v>517</v>
      </c>
      <c r="CG290" s="70">
        <v>200000</v>
      </c>
      <c r="CH290" s="144" t="s">
        <v>6010</v>
      </c>
      <c r="CI290" s="87">
        <v>355</v>
      </c>
      <c r="CJ290" s="35">
        <f t="shared" si="158"/>
        <v>390.50000000000006</v>
      </c>
      <c r="CK290" s="87">
        <v>470</v>
      </c>
      <c r="CL290" s="35">
        <f t="shared" si="159"/>
        <v>517</v>
      </c>
      <c r="CM290" s="70">
        <v>200000</v>
      </c>
      <c r="CN290" s="144" t="s">
        <v>4864</v>
      </c>
      <c r="CO290" s="23">
        <v>960</v>
      </c>
      <c r="CP290" s="23">
        <v>951.7</v>
      </c>
      <c r="CQ290" s="23">
        <v>1050</v>
      </c>
      <c r="CR290" s="23">
        <v>1051</v>
      </c>
      <c r="CS290" s="83">
        <v>201800</v>
      </c>
      <c r="CT290" s="208" t="s">
        <v>5830</v>
      </c>
      <c r="CU290" s="209" t="s">
        <v>5830</v>
      </c>
      <c r="CV290" s="209" t="s">
        <v>5830</v>
      </c>
      <c r="CW290" s="210" t="s">
        <v>5830</v>
      </c>
      <c r="CX290" s="208" t="s">
        <v>5830</v>
      </c>
      <c r="CY290" s="209" t="s">
        <v>5830</v>
      </c>
      <c r="CZ290" s="210" t="s">
        <v>5830</v>
      </c>
      <c r="DA290" s="285" t="s">
        <v>5830</v>
      </c>
      <c r="DB290" s="165">
        <v>8.8000000000000007</v>
      </c>
      <c r="DC290" s="165">
        <v>660</v>
      </c>
      <c r="DD290" s="23">
        <v>778.6</v>
      </c>
      <c r="DE290" s="165">
        <v>830</v>
      </c>
      <c r="DF290" s="165">
        <v>1013</v>
      </c>
      <c r="DG290" s="70">
        <v>200000</v>
      </c>
      <c r="DH290" s="29" t="s">
        <v>4865</v>
      </c>
      <c r="DI290" s="144" t="s">
        <v>4464</v>
      </c>
      <c r="DJ290" s="295" t="s">
        <v>4598</v>
      </c>
    </row>
    <row r="291" spans="1:114" ht="15.6" customHeight="1">
      <c r="A291" s="17">
        <v>286</v>
      </c>
      <c r="B291" s="313">
        <v>41</v>
      </c>
      <c r="C291" s="313">
        <v>2008</v>
      </c>
      <c r="D291" s="313" t="s">
        <v>6039</v>
      </c>
      <c r="E291" s="309" t="s">
        <v>6046</v>
      </c>
      <c r="F291" s="313">
        <v>3</v>
      </c>
      <c r="G291" s="309" t="s">
        <v>6037</v>
      </c>
      <c r="H291" s="313" t="s">
        <v>6038</v>
      </c>
      <c r="I291" s="452" t="s">
        <v>6040</v>
      </c>
      <c r="J291" s="303" t="s">
        <v>4383</v>
      </c>
      <c r="K291" s="163" t="s">
        <v>5830</v>
      </c>
      <c r="L291" s="303" t="s">
        <v>4540</v>
      </c>
      <c r="M291" s="163" t="s">
        <v>4735</v>
      </c>
      <c r="N291" s="17" t="s">
        <v>4539</v>
      </c>
      <c r="O291" s="163" t="s">
        <v>4502</v>
      </c>
      <c r="P291" s="163" t="s">
        <v>4444</v>
      </c>
      <c r="Q291" s="163" t="s">
        <v>4444</v>
      </c>
      <c r="R291" s="163" t="s">
        <v>5830</v>
      </c>
      <c r="S291" s="163" t="s">
        <v>4444</v>
      </c>
      <c r="T291" s="163" t="s">
        <v>5830</v>
      </c>
      <c r="U291" s="163" t="s">
        <v>4591</v>
      </c>
      <c r="V291" s="88">
        <v>5</v>
      </c>
      <c r="W291" s="240">
        <v>0</v>
      </c>
      <c r="X291" s="17">
        <v>0</v>
      </c>
      <c r="Y291" s="303" t="s">
        <v>3983</v>
      </c>
      <c r="Z291" s="16">
        <f>INDEX('[2]Cross-Section Database'!$C$2:$V$2928,MATCH(Y291,'[2]Cross-Section Database'!$B$2:$B$2928,0),3)</f>
        <v>240</v>
      </c>
      <c r="AA291" s="16">
        <f>INDEX('[2]Cross-Section Database'!$C$2:$V$2928,MATCH(Y291,'[2]Cross-Section Database'!$B$2:$B$2928,0),4)</f>
        <v>240</v>
      </c>
      <c r="AB291" s="16">
        <f>INDEX('[2]Cross-Section Database'!$C$2:$V$2928,MATCH(Y291,'[2]Cross-Section Database'!$B$2:$B$2928,0),6)</f>
        <v>17</v>
      </c>
      <c r="AC291" s="16">
        <f>INDEX('[2]Cross-Section Database'!$C$2:$V$2928,MATCH(Y291,'[2]Cross-Section Database'!$B$2:$B$2928,0),5)</f>
        <v>10</v>
      </c>
      <c r="AD291" s="16">
        <v>1935</v>
      </c>
      <c r="AE291" s="303" t="s">
        <v>3910</v>
      </c>
      <c r="AF291" s="16">
        <f>INDEX('[2]Cross-Section Database'!$C$2:$V$23928,MATCH(AE291,'[2]Cross-Section Database'!$B$2:$B$3928,0),3)</f>
        <v>270</v>
      </c>
      <c r="AG291" s="16">
        <f>INDEX('[2]Cross-Section Database'!$C$2:$V$3928,MATCH(AE291,'[2]Cross-Section Database'!$B$2:$B$3928,0),4)</f>
        <v>135</v>
      </c>
      <c r="AH291" s="16">
        <f>INDEX('[2]Cross-Section Database'!$C$2:$V$3928,MATCH(AE291,'[2]Cross-Section Database'!$B$2:$B$3928,0),6)</f>
        <v>10.199999999999999</v>
      </c>
      <c r="AI291" s="16">
        <f>INDEX('[2]Cross-Section Database'!$C$2:$V$3928,MATCH(AE291,'[2]Cross-Section Database'!$B$2:$B$3928,0),5)</f>
        <v>6.6</v>
      </c>
      <c r="AJ291" s="16">
        <v>1080</v>
      </c>
      <c r="AK291" s="16">
        <f>INDEX('[2]Cross-Section Database'!$C$2:$V$3928,MATCH(AE291,'[2]Cross-Section Database'!$B$2:$B$3928,0),11)</f>
        <v>57900000</v>
      </c>
      <c r="AL291" s="26">
        <f>INDEX('[2]Cross-Section Database'!$C$2:$V$3928,MATCH(AE291,'[2]Cross-Section Database'!$B$2:$B$3928,0),12)</f>
        <v>484000</v>
      </c>
      <c r="AM291" s="53">
        <v>10</v>
      </c>
      <c r="AN291" s="45">
        <v>145</v>
      </c>
      <c r="AO291" s="45">
        <v>280</v>
      </c>
      <c r="AP291" s="45">
        <v>5</v>
      </c>
      <c r="AQ291" s="51">
        <v>5</v>
      </c>
      <c r="AR291" s="303" t="s">
        <v>5845</v>
      </c>
      <c r="AS291" s="163" t="s">
        <v>4605</v>
      </c>
      <c r="AT291" s="16">
        <f t="shared" si="155"/>
        <v>27.474999999999998</v>
      </c>
      <c r="AU291" s="163">
        <v>16</v>
      </c>
      <c r="AV291" s="163">
        <f t="shared" ref="AV291:AV354" si="160">IF(AU291=24,353,IF(AU291=22,303,IF(AU291=20,245,IF(AU291=16,157,0))))</f>
        <v>157</v>
      </c>
      <c r="AW291" s="16">
        <v>45</v>
      </c>
      <c r="AX291" s="16">
        <v>45</v>
      </c>
      <c r="AY291" s="16">
        <v>0</v>
      </c>
      <c r="AZ291" s="16">
        <v>95</v>
      </c>
      <c r="BA291" s="16">
        <v>190</v>
      </c>
      <c r="BB291" s="22" t="s">
        <v>4502</v>
      </c>
      <c r="BC291" s="163" t="s">
        <v>6250</v>
      </c>
      <c r="BD291" s="163" t="s">
        <v>6250</v>
      </c>
      <c r="BE291" s="163">
        <v>2</v>
      </c>
      <c r="BF291" s="17">
        <v>4</v>
      </c>
      <c r="BG291" s="303">
        <v>100</v>
      </c>
      <c r="BH291" s="163">
        <v>1000</v>
      </c>
      <c r="BI291" s="202" t="s">
        <v>5830</v>
      </c>
      <c r="BJ291" s="202" t="s">
        <v>5830</v>
      </c>
      <c r="BK291" s="202" t="s">
        <v>5830</v>
      </c>
      <c r="BL291" s="202" t="s">
        <v>5830</v>
      </c>
      <c r="BM291" s="202" t="s">
        <v>5830</v>
      </c>
      <c r="BN291" s="220" t="s">
        <v>5830</v>
      </c>
      <c r="BO291" s="303" t="s">
        <v>5894</v>
      </c>
      <c r="BP291" s="163">
        <v>11</v>
      </c>
      <c r="BQ291" s="163">
        <v>1</v>
      </c>
      <c r="BR291" s="163">
        <v>19</v>
      </c>
      <c r="BS291" s="163">
        <v>75</v>
      </c>
      <c r="BT291" s="163">
        <v>110</v>
      </c>
      <c r="BU291" s="17">
        <v>100</v>
      </c>
      <c r="BV291" s="303" t="s">
        <v>6042</v>
      </c>
      <c r="BW291" s="163" t="s">
        <v>4634</v>
      </c>
      <c r="BX291" s="16">
        <f t="shared" ref="BX291:BX292" si="161">((BH291/100)+1)*PI()*8^2/4</f>
        <v>552.92030703180353</v>
      </c>
      <c r="BY291" s="16">
        <f>6*PI()*16^2/4</f>
        <v>1206.3715789784806</v>
      </c>
      <c r="BZ291" s="163">
        <v>30</v>
      </c>
      <c r="CA291" s="124">
        <v>1.2E-2</v>
      </c>
      <c r="CB291" s="163" t="s">
        <v>4389</v>
      </c>
      <c r="CC291" s="16">
        <v>275</v>
      </c>
      <c r="CD291" s="30">
        <v>360</v>
      </c>
      <c r="CE291" s="16">
        <v>410</v>
      </c>
      <c r="CF291" s="30">
        <v>530</v>
      </c>
      <c r="CG291" s="66">
        <v>200000</v>
      </c>
      <c r="CH291" s="163" t="s">
        <v>4389</v>
      </c>
      <c r="CI291" s="16">
        <v>275</v>
      </c>
      <c r="CJ291" s="30">
        <v>360</v>
      </c>
      <c r="CK291" s="16">
        <v>410</v>
      </c>
      <c r="CL291" s="30">
        <v>530</v>
      </c>
      <c r="CM291" s="66">
        <v>200000</v>
      </c>
      <c r="CN291" s="163" t="s">
        <v>4389</v>
      </c>
      <c r="CO291" s="16">
        <v>275</v>
      </c>
      <c r="CP291" s="30">
        <v>360</v>
      </c>
      <c r="CQ291" s="16">
        <v>410</v>
      </c>
      <c r="CR291" s="30">
        <v>530</v>
      </c>
      <c r="CS291" s="66">
        <v>200000</v>
      </c>
      <c r="CT291" s="300" t="s">
        <v>6043</v>
      </c>
      <c r="CU291" s="45">
        <v>32</v>
      </c>
      <c r="CV291" s="76">
        <v>2.6</v>
      </c>
      <c r="CW291" s="66">
        <v>31000</v>
      </c>
      <c r="CX291" s="251">
        <v>540</v>
      </c>
      <c r="CY291" s="82">
        <v>650</v>
      </c>
      <c r="CZ291" s="66">
        <v>200000</v>
      </c>
      <c r="DA291" s="283" t="s">
        <v>5830</v>
      </c>
      <c r="DB291" s="163">
        <v>10.9</v>
      </c>
      <c r="DC291" s="163">
        <v>900</v>
      </c>
      <c r="DD291" s="30">
        <v>990</v>
      </c>
      <c r="DE291" s="163">
        <v>1000</v>
      </c>
      <c r="DF291" s="30">
        <v>1100</v>
      </c>
      <c r="DG291" s="66">
        <v>200000</v>
      </c>
      <c r="DH291" s="28" t="s">
        <v>6044</v>
      </c>
      <c r="DI291" s="163" t="s">
        <v>4464</v>
      </c>
      <c r="DJ291" s="294" t="s">
        <v>6053</v>
      </c>
    </row>
    <row r="292" spans="1:114">
      <c r="A292" s="18">
        <v>287</v>
      </c>
      <c r="B292" s="314"/>
      <c r="C292" s="314"/>
      <c r="D292" s="314"/>
      <c r="E292" s="310"/>
      <c r="F292" s="314"/>
      <c r="G292" s="310"/>
      <c r="H292" s="314"/>
      <c r="I292" s="453" t="s">
        <v>6041</v>
      </c>
      <c r="J292" s="304" t="s">
        <v>4383</v>
      </c>
      <c r="K292" s="164" t="s">
        <v>5830</v>
      </c>
      <c r="L292" s="304" t="s">
        <v>4541</v>
      </c>
      <c r="M292" s="164" t="s">
        <v>4736</v>
      </c>
      <c r="N292" s="18" t="s">
        <v>4539</v>
      </c>
      <c r="O292" s="164" t="s">
        <v>4502</v>
      </c>
      <c r="P292" s="164" t="s">
        <v>4444</v>
      </c>
      <c r="Q292" s="164" t="s">
        <v>4444</v>
      </c>
      <c r="R292" s="164" t="s">
        <v>5830</v>
      </c>
      <c r="S292" s="164" t="s">
        <v>4444</v>
      </c>
      <c r="T292" s="164" t="s">
        <v>5830</v>
      </c>
      <c r="U292" s="164" t="s">
        <v>4591</v>
      </c>
      <c r="V292" s="73">
        <v>5</v>
      </c>
      <c r="W292" s="231">
        <v>0</v>
      </c>
      <c r="X292" s="18">
        <v>0</v>
      </c>
      <c r="Y292" s="304" t="s">
        <v>3983</v>
      </c>
      <c r="Z292" s="21">
        <f>INDEX('[2]Cross-Section Database'!$C$2:$V$2928,MATCH(Y292,'[2]Cross-Section Database'!$B$2:$B$2928,0),3)</f>
        <v>240</v>
      </c>
      <c r="AA292" s="21">
        <f>INDEX('[2]Cross-Section Database'!$C$2:$V$2928,MATCH(Y292,'[2]Cross-Section Database'!$B$2:$B$2928,0),4)</f>
        <v>240</v>
      </c>
      <c r="AB292" s="21">
        <f>INDEX('[2]Cross-Section Database'!$C$2:$V$2928,MATCH(Y292,'[2]Cross-Section Database'!$B$2:$B$2928,0),6)</f>
        <v>17</v>
      </c>
      <c r="AC292" s="21">
        <f>INDEX('[2]Cross-Section Database'!$C$2:$V$2928,MATCH(Y292,'[2]Cross-Section Database'!$B$2:$B$2928,0),5)</f>
        <v>10</v>
      </c>
      <c r="AD292" s="21">
        <v>1935</v>
      </c>
      <c r="AE292" s="304" t="s">
        <v>3910</v>
      </c>
      <c r="AF292" s="21">
        <f>INDEX('[2]Cross-Section Database'!$C$2:$V$23928,MATCH(AE292,'[2]Cross-Section Database'!$B$2:$B$3928,0),3)</f>
        <v>270</v>
      </c>
      <c r="AG292" s="21">
        <f>INDEX('[2]Cross-Section Database'!$C$2:$V$3928,MATCH(AE292,'[2]Cross-Section Database'!$B$2:$B$3928,0),4)</f>
        <v>135</v>
      </c>
      <c r="AH292" s="21">
        <f>INDEX('[2]Cross-Section Database'!$C$2:$V$3928,MATCH(AE292,'[2]Cross-Section Database'!$B$2:$B$3928,0),6)</f>
        <v>10.199999999999999</v>
      </c>
      <c r="AI292" s="21">
        <f>INDEX('[2]Cross-Section Database'!$C$2:$V$3928,MATCH(AE292,'[2]Cross-Section Database'!$B$2:$B$3928,0),5)</f>
        <v>6.6</v>
      </c>
      <c r="AJ292" s="21">
        <v>1080</v>
      </c>
      <c r="AK292" s="21">
        <f>INDEX('[2]Cross-Section Database'!$C$2:$V$3928,MATCH(AE292,'[2]Cross-Section Database'!$B$2:$B$3928,0),11)</f>
        <v>57900000</v>
      </c>
      <c r="AL292" s="24">
        <f>INDEX('[2]Cross-Section Database'!$C$2:$V$3928,MATCH(AE292,'[2]Cross-Section Database'!$B$2:$B$3928,0),12)</f>
        <v>484000</v>
      </c>
      <c r="AM292" s="54">
        <v>10</v>
      </c>
      <c r="AN292" s="46">
        <v>145</v>
      </c>
      <c r="AO292" s="46">
        <v>280</v>
      </c>
      <c r="AP292" s="46">
        <v>5</v>
      </c>
      <c r="AQ292" s="52">
        <v>5</v>
      </c>
      <c r="AR292" s="298" t="s">
        <v>5845</v>
      </c>
      <c r="AS292" s="164" t="s">
        <v>4605</v>
      </c>
      <c r="AT292" s="21">
        <f t="shared" si="155"/>
        <v>27.474999999999998</v>
      </c>
      <c r="AU292" s="301">
        <v>16</v>
      </c>
      <c r="AV292" s="164">
        <f t="shared" si="160"/>
        <v>157</v>
      </c>
      <c r="AW292" s="46">
        <v>45</v>
      </c>
      <c r="AX292" s="46">
        <v>45</v>
      </c>
      <c r="AY292" s="46">
        <v>0</v>
      </c>
      <c r="AZ292" s="46">
        <v>95</v>
      </c>
      <c r="BA292" s="46">
        <v>190</v>
      </c>
      <c r="BB292" s="241" t="s">
        <v>4502</v>
      </c>
      <c r="BC292" s="164" t="s">
        <v>6250</v>
      </c>
      <c r="BD292" s="164" t="s">
        <v>6250</v>
      </c>
      <c r="BE292" s="301">
        <v>2</v>
      </c>
      <c r="BF292" s="301">
        <v>4</v>
      </c>
      <c r="BG292" s="304">
        <v>100</v>
      </c>
      <c r="BH292" s="164">
        <v>1000</v>
      </c>
      <c r="BI292" s="204" t="s">
        <v>5830</v>
      </c>
      <c r="BJ292" s="204" t="s">
        <v>5830</v>
      </c>
      <c r="BK292" s="204" t="s">
        <v>5830</v>
      </c>
      <c r="BL292" s="204" t="s">
        <v>5830</v>
      </c>
      <c r="BM292" s="204" t="s">
        <v>5830</v>
      </c>
      <c r="BN292" s="219" t="s">
        <v>5830</v>
      </c>
      <c r="BO292" s="304" t="s">
        <v>5894</v>
      </c>
      <c r="BP292" s="164">
        <v>11</v>
      </c>
      <c r="BQ292" s="164">
        <v>1</v>
      </c>
      <c r="BR292" s="164">
        <v>19</v>
      </c>
      <c r="BS292" s="164">
        <v>75</v>
      </c>
      <c r="BT292" s="164">
        <v>110</v>
      </c>
      <c r="BU292" s="18">
        <v>100</v>
      </c>
      <c r="BV292" s="304" t="s">
        <v>6042</v>
      </c>
      <c r="BW292" s="164" t="s">
        <v>4634</v>
      </c>
      <c r="BX292" s="21">
        <f t="shared" si="161"/>
        <v>552.92030703180353</v>
      </c>
      <c r="BY292" s="21">
        <f>6*PI()*16^2/4</f>
        <v>1206.3715789784806</v>
      </c>
      <c r="BZ292" s="164">
        <v>30</v>
      </c>
      <c r="CA292" s="122">
        <v>1.2E-2</v>
      </c>
      <c r="CB292" s="164" t="s">
        <v>4389</v>
      </c>
      <c r="CC292" s="21">
        <v>275</v>
      </c>
      <c r="CD292" s="32">
        <v>360</v>
      </c>
      <c r="CE292" s="21">
        <v>410</v>
      </c>
      <c r="CF292" s="32">
        <v>530</v>
      </c>
      <c r="CG292" s="67">
        <v>200000</v>
      </c>
      <c r="CH292" s="164" t="s">
        <v>4389</v>
      </c>
      <c r="CI292" s="21">
        <v>275</v>
      </c>
      <c r="CJ292" s="32">
        <v>360</v>
      </c>
      <c r="CK292" s="21">
        <v>410</v>
      </c>
      <c r="CL292" s="32">
        <v>530</v>
      </c>
      <c r="CM292" s="67">
        <v>200000</v>
      </c>
      <c r="CN292" s="164" t="s">
        <v>4389</v>
      </c>
      <c r="CO292" s="21">
        <v>275</v>
      </c>
      <c r="CP292" s="32">
        <v>360</v>
      </c>
      <c r="CQ292" s="21">
        <v>410</v>
      </c>
      <c r="CR292" s="32">
        <v>530</v>
      </c>
      <c r="CS292" s="67">
        <v>200000</v>
      </c>
      <c r="CT292" s="301" t="s">
        <v>6043</v>
      </c>
      <c r="CU292" s="46">
        <v>33.299999999999997</v>
      </c>
      <c r="CV292" s="61">
        <v>2.6</v>
      </c>
      <c r="CW292" s="67">
        <v>31000</v>
      </c>
      <c r="CX292" s="93">
        <v>540</v>
      </c>
      <c r="CY292" s="64">
        <v>650</v>
      </c>
      <c r="CZ292" s="67">
        <v>200000</v>
      </c>
      <c r="DA292" s="284" t="s">
        <v>5830</v>
      </c>
      <c r="DB292" s="164">
        <v>10.9</v>
      </c>
      <c r="DC292" s="164">
        <v>900</v>
      </c>
      <c r="DD292" s="32">
        <v>990</v>
      </c>
      <c r="DE292" s="164">
        <v>1000</v>
      </c>
      <c r="DF292" s="32">
        <v>1100</v>
      </c>
      <c r="DG292" s="67">
        <v>200000</v>
      </c>
      <c r="DH292" s="29" t="s">
        <v>6045</v>
      </c>
      <c r="DI292" s="164" t="s">
        <v>4464</v>
      </c>
      <c r="DJ292" s="295" t="s">
        <v>4598</v>
      </c>
    </row>
    <row r="293" spans="1:114" ht="16.2" thickBot="1">
      <c r="A293" s="14">
        <v>288</v>
      </c>
      <c r="B293" s="315"/>
      <c r="C293" s="315"/>
      <c r="D293" s="315"/>
      <c r="E293" s="342"/>
      <c r="F293" s="315"/>
      <c r="G293" s="342"/>
      <c r="H293" s="315"/>
      <c r="I293" s="247" t="s">
        <v>0</v>
      </c>
      <c r="J293" s="144" t="s">
        <v>4383</v>
      </c>
      <c r="K293" s="165" t="s">
        <v>5830</v>
      </c>
      <c r="L293" s="144" t="s">
        <v>4541</v>
      </c>
      <c r="M293" s="165" t="s">
        <v>4736</v>
      </c>
      <c r="N293" s="14" t="s">
        <v>4539</v>
      </c>
      <c r="O293" s="165" t="s">
        <v>4502</v>
      </c>
      <c r="P293" s="165" t="s">
        <v>4444</v>
      </c>
      <c r="Q293" s="165" t="s">
        <v>4444</v>
      </c>
      <c r="R293" s="165" t="s">
        <v>5830</v>
      </c>
      <c r="S293" s="165" t="s">
        <v>4444</v>
      </c>
      <c r="T293" s="165" t="s">
        <v>5830</v>
      </c>
      <c r="U293" s="165" t="s">
        <v>4591</v>
      </c>
      <c r="V293" s="119">
        <v>5</v>
      </c>
      <c r="W293" s="236">
        <v>0</v>
      </c>
      <c r="X293" s="14">
        <v>0</v>
      </c>
      <c r="Y293" s="144" t="s">
        <v>3983</v>
      </c>
      <c r="Z293" s="23">
        <f>INDEX('[2]Cross-Section Database'!$C$2:$V$2928,MATCH(Y293,'[2]Cross-Section Database'!$B$2:$B$2928,0),3)</f>
        <v>240</v>
      </c>
      <c r="AA293" s="23">
        <f>INDEX('[2]Cross-Section Database'!$C$2:$V$2928,MATCH(Y293,'[2]Cross-Section Database'!$B$2:$B$2928,0),4)</f>
        <v>240</v>
      </c>
      <c r="AB293" s="23">
        <f>INDEX('[2]Cross-Section Database'!$C$2:$V$2928,MATCH(Y293,'[2]Cross-Section Database'!$B$2:$B$2928,0),6)</f>
        <v>17</v>
      </c>
      <c r="AC293" s="23">
        <f>INDEX('[2]Cross-Section Database'!$C$2:$V$2928,MATCH(Y293,'[2]Cross-Section Database'!$B$2:$B$2928,0),5)</f>
        <v>10</v>
      </c>
      <c r="AD293" s="23">
        <v>1935</v>
      </c>
      <c r="AE293" s="144" t="s">
        <v>3910</v>
      </c>
      <c r="AF293" s="23">
        <f>INDEX('[2]Cross-Section Database'!$C$2:$V$23928,MATCH(AE293,'[2]Cross-Section Database'!$B$2:$B$3928,0),3)</f>
        <v>270</v>
      </c>
      <c r="AG293" s="23">
        <f>INDEX('[2]Cross-Section Database'!$C$2:$V$3928,MATCH(AE293,'[2]Cross-Section Database'!$B$2:$B$3928,0),4)</f>
        <v>135</v>
      </c>
      <c r="AH293" s="23">
        <f>INDEX('[2]Cross-Section Database'!$C$2:$V$3928,MATCH(AE293,'[2]Cross-Section Database'!$B$2:$B$3928,0),6)</f>
        <v>10.199999999999999</v>
      </c>
      <c r="AI293" s="23">
        <f>INDEX('[2]Cross-Section Database'!$C$2:$V$3928,MATCH(AE293,'[2]Cross-Section Database'!$B$2:$B$3928,0),5)</f>
        <v>6.6</v>
      </c>
      <c r="AJ293" s="23">
        <v>1080</v>
      </c>
      <c r="AK293" s="23">
        <f>INDEX('[2]Cross-Section Database'!$C$2:$V$3928,MATCH(AE293,'[2]Cross-Section Database'!$B$2:$B$3928,0),11)</f>
        <v>57900000</v>
      </c>
      <c r="AL293" s="25">
        <f>INDEX('[2]Cross-Section Database'!$C$2:$V$3928,MATCH(AE293,'[2]Cross-Section Database'!$B$2:$B$3928,0),12)</f>
        <v>484000</v>
      </c>
      <c r="AM293" s="55">
        <v>10</v>
      </c>
      <c r="AN293" s="56">
        <v>145</v>
      </c>
      <c r="AO293" s="56">
        <v>280</v>
      </c>
      <c r="AP293" s="56">
        <v>5</v>
      </c>
      <c r="AQ293" s="57">
        <v>5</v>
      </c>
      <c r="AR293" s="299" t="s">
        <v>5845</v>
      </c>
      <c r="AS293" s="165" t="s">
        <v>4605</v>
      </c>
      <c r="AT293" s="21">
        <f t="shared" si="155"/>
        <v>27.474999999999998</v>
      </c>
      <c r="AU293" s="302">
        <v>16</v>
      </c>
      <c r="AV293" s="165">
        <f t="shared" si="160"/>
        <v>157</v>
      </c>
      <c r="AW293" s="56">
        <v>45</v>
      </c>
      <c r="AX293" s="56">
        <v>45</v>
      </c>
      <c r="AY293" s="56">
        <v>0</v>
      </c>
      <c r="AZ293" s="56">
        <v>95</v>
      </c>
      <c r="BA293" s="56">
        <v>190</v>
      </c>
      <c r="BB293" s="243" t="s">
        <v>4502</v>
      </c>
      <c r="BC293" s="165" t="s">
        <v>6250</v>
      </c>
      <c r="BD293" s="165" t="s">
        <v>6250</v>
      </c>
      <c r="BE293" s="302">
        <v>2</v>
      </c>
      <c r="BF293" s="302">
        <v>4</v>
      </c>
      <c r="BG293" s="144">
        <v>100</v>
      </c>
      <c r="BH293" s="165">
        <v>1000</v>
      </c>
      <c r="BI293" s="199" t="s">
        <v>5830</v>
      </c>
      <c r="BJ293" s="199" t="s">
        <v>5830</v>
      </c>
      <c r="BK293" s="199" t="s">
        <v>5830</v>
      </c>
      <c r="BL293" s="199" t="s">
        <v>5830</v>
      </c>
      <c r="BM293" s="199" t="s">
        <v>5830</v>
      </c>
      <c r="BN293" s="221" t="s">
        <v>5830</v>
      </c>
      <c r="BO293" s="144" t="s">
        <v>5894</v>
      </c>
      <c r="BP293" s="165">
        <v>11</v>
      </c>
      <c r="BQ293" s="165">
        <v>1</v>
      </c>
      <c r="BR293" s="165">
        <v>19</v>
      </c>
      <c r="BS293" s="165">
        <v>75</v>
      </c>
      <c r="BT293" s="165">
        <v>110</v>
      </c>
      <c r="BU293" s="14">
        <v>100</v>
      </c>
      <c r="BV293" s="144" t="s">
        <v>6042</v>
      </c>
      <c r="BW293" s="165" t="s">
        <v>4634</v>
      </c>
      <c r="BX293" s="23">
        <f>((BH293/100)+1)*PI()*8^2/4</f>
        <v>552.92030703180353</v>
      </c>
      <c r="BY293" s="23">
        <f>6*PI()*16^2/4</f>
        <v>1206.3715789784806</v>
      </c>
      <c r="BZ293" s="165">
        <v>30</v>
      </c>
      <c r="CA293" s="123">
        <v>1.2E-2</v>
      </c>
      <c r="CB293" s="165" t="s">
        <v>4389</v>
      </c>
      <c r="CC293" s="23">
        <v>275</v>
      </c>
      <c r="CD293" s="34">
        <v>360</v>
      </c>
      <c r="CE293" s="23">
        <v>410</v>
      </c>
      <c r="CF293" s="34">
        <v>530</v>
      </c>
      <c r="CG293" s="70">
        <v>200000</v>
      </c>
      <c r="CH293" s="165" t="s">
        <v>4389</v>
      </c>
      <c r="CI293" s="23">
        <v>275</v>
      </c>
      <c r="CJ293" s="34">
        <v>360</v>
      </c>
      <c r="CK293" s="23">
        <v>410</v>
      </c>
      <c r="CL293" s="34">
        <v>530</v>
      </c>
      <c r="CM293" s="70">
        <v>200000</v>
      </c>
      <c r="CN293" s="165" t="s">
        <v>4389</v>
      </c>
      <c r="CO293" s="23">
        <v>275</v>
      </c>
      <c r="CP293" s="34">
        <v>360</v>
      </c>
      <c r="CQ293" s="23">
        <v>410</v>
      </c>
      <c r="CR293" s="34">
        <v>530</v>
      </c>
      <c r="CS293" s="70">
        <v>200000</v>
      </c>
      <c r="CT293" s="302" t="s">
        <v>6043</v>
      </c>
      <c r="CU293" s="56">
        <v>26.7</v>
      </c>
      <c r="CV293" s="77">
        <v>2.6</v>
      </c>
      <c r="CW293" s="70">
        <v>31000</v>
      </c>
      <c r="CX293" s="94">
        <v>540</v>
      </c>
      <c r="CY293" s="84">
        <v>650</v>
      </c>
      <c r="CZ293" s="70">
        <v>200000</v>
      </c>
      <c r="DA293" s="285" t="s">
        <v>5830</v>
      </c>
      <c r="DB293" s="165">
        <v>10.9</v>
      </c>
      <c r="DC293" s="165">
        <v>900</v>
      </c>
      <c r="DD293" s="34">
        <v>990</v>
      </c>
      <c r="DE293" s="165">
        <v>1000</v>
      </c>
      <c r="DF293" s="34">
        <v>1100</v>
      </c>
      <c r="DG293" s="70">
        <v>200000</v>
      </c>
      <c r="DH293" s="27" t="s">
        <v>8</v>
      </c>
      <c r="DI293" s="144" t="s">
        <v>4464</v>
      </c>
      <c r="DJ293" s="296" t="s">
        <v>4598</v>
      </c>
    </row>
    <row r="294" spans="1:114" ht="15.6" customHeight="1">
      <c r="A294" s="17">
        <v>289</v>
      </c>
      <c r="B294" s="313">
        <v>42</v>
      </c>
      <c r="C294" s="313">
        <v>2009</v>
      </c>
      <c r="D294" s="316" t="s">
        <v>4708</v>
      </c>
      <c r="E294" s="316" t="s">
        <v>4881</v>
      </c>
      <c r="F294" s="313">
        <v>4</v>
      </c>
      <c r="G294" s="311" t="s">
        <v>5959</v>
      </c>
      <c r="H294" s="311" t="s">
        <v>5958</v>
      </c>
      <c r="I294" s="453" t="s">
        <v>4747</v>
      </c>
      <c r="J294" s="303" t="s">
        <v>6272</v>
      </c>
      <c r="K294" s="163" t="s">
        <v>6099</v>
      </c>
      <c r="L294" s="303" t="s">
        <v>4540</v>
      </c>
      <c r="M294" s="163" t="s">
        <v>4737</v>
      </c>
      <c r="N294" s="17" t="s">
        <v>4539</v>
      </c>
      <c r="O294" s="163" t="s">
        <v>4388</v>
      </c>
      <c r="P294" s="163" t="s">
        <v>4502</v>
      </c>
      <c r="Q294" s="163" t="s">
        <v>4444</v>
      </c>
      <c r="R294" s="163" t="s">
        <v>5830</v>
      </c>
      <c r="S294" s="163" t="s">
        <v>4444</v>
      </c>
      <c r="T294" s="163" t="s">
        <v>5830</v>
      </c>
      <c r="U294" s="163" t="s">
        <v>4592</v>
      </c>
      <c r="V294" s="91">
        <v>0</v>
      </c>
      <c r="W294" s="240">
        <v>0</v>
      </c>
      <c r="X294" s="17">
        <v>1777</v>
      </c>
      <c r="Y294" s="303" t="s">
        <v>4410</v>
      </c>
      <c r="Z294" s="16">
        <f>INDEX('[2]Cross-Section Database'!$C$2:$V$2928,MATCH(Y294,'[2]Cross-Section Database'!$B$2:$B$2928,0),3)</f>
        <v>200</v>
      </c>
      <c r="AA294" s="16">
        <f>INDEX('[2]Cross-Section Database'!$C$2:$V$2928,MATCH(Y294,'[2]Cross-Section Database'!$B$2:$B$2928,0),4)</f>
        <v>200</v>
      </c>
      <c r="AB294" s="45">
        <f>INDEX('[2]Cross-Section Database'!$C$2:$V$2928,MATCH(Y294,'[2]Cross-Section Database'!$B$2:$B$2928,0),6)</f>
        <v>8</v>
      </c>
      <c r="AC294" s="45">
        <f>INDEX('[2]Cross-Section Database'!$C$2:$V$2928,MATCH(Y294,'[2]Cross-Section Database'!$B$2:$B$2928,0),5)</f>
        <v>8</v>
      </c>
      <c r="AD294" s="16">
        <v>1400</v>
      </c>
      <c r="AE294" s="303" t="s">
        <v>5634</v>
      </c>
      <c r="AF294" s="16">
        <f>INDEX('[2]Cross-Section Database'!$C$2:$V$3928,MATCH(AE294,'[2]Cross-Section Database'!$B$2:$B$3928,0),3)</f>
        <v>300</v>
      </c>
      <c r="AG294" s="16">
        <f>INDEX('[2]Cross-Section Database'!$C$2:$V$3928,MATCH(AE294,'[2]Cross-Section Database'!$B$2:$B$3928,0),4)</f>
        <v>150</v>
      </c>
      <c r="AH294" s="16">
        <f>INDEX('[2]Cross-Section Database'!$C$2:$V$3928,MATCH(AE294,'[2]Cross-Section Database'!$B$2:$B$3928,0),6)</f>
        <v>9</v>
      </c>
      <c r="AI294" s="16">
        <f>INDEX('[2]Cross-Section Database'!$C$2:$V$3928,MATCH(AE294,'[2]Cross-Section Database'!$B$2:$B$3928,0),5)</f>
        <v>6.5</v>
      </c>
      <c r="AJ294" s="16">
        <v>1300</v>
      </c>
      <c r="AK294" s="16">
        <f>INDEX('[2]Cross-Section Database'!$C$2:$V$3928,MATCH(AE294,'[2]Cross-Section Database'!$B$2:$B$3928,0),11)</f>
        <v>69325191</v>
      </c>
      <c r="AL294" s="26">
        <f>INDEX('[2]Cross-Section Database'!$C$2:$V$3928,MATCH(AE294,'[2]Cross-Section Database'!$B$2:$B$3928,0),12)</f>
        <v>522076.5</v>
      </c>
      <c r="AM294" s="16">
        <v>18</v>
      </c>
      <c r="AN294" s="16">
        <v>200</v>
      </c>
      <c r="AO294" s="16">
        <v>340</v>
      </c>
      <c r="AP294" s="16">
        <f>(AO294-AF294)-AQ294</f>
        <v>20</v>
      </c>
      <c r="AQ294" s="16">
        <f t="shared" ref="AQ294:AQ331" si="162">(AO294-AF294)/2</f>
        <v>20</v>
      </c>
      <c r="AR294" s="303" t="s">
        <v>5697</v>
      </c>
      <c r="AS294" s="163" t="s">
        <v>4683</v>
      </c>
      <c r="AT294" s="16">
        <f>190/AU294/0.25</f>
        <v>47.5</v>
      </c>
      <c r="AU294" s="163">
        <v>16</v>
      </c>
      <c r="AV294" s="163">
        <f t="shared" si="160"/>
        <v>157</v>
      </c>
      <c r="AW294" s="16">
        <v>65</v>
      </c>
      <c r="AX294" s="16">
        <f>AW294</f>
        <v>65</v>
      </c>
      <c r="AY294" s="16">
        <v>70</v>
      </c>
      <c r="AZ294" s="16">
        <v>110</v>
      </c>
      <c r="BA294" s="16">
        <v>70</v>
      </c>
      <c r="BB294" s="22" t="s">
        <v>4388</v>
      </c>
      <c r="BC294" s="163" t="s">
        <v>4497</v>
      </c>
      <c r="BD294" s="163" t="s">
        <v>4497</v>
      </c>
      <c r="BE294" s="163">
        <v>4</v>
      </c>
      <c r="BF294" s="163">
        <v>8</v>
      </c>
      <c r="BG294" s="201" t="s">
        <v>5830</v>
      </c>
      <c r="BH294" s="202" t="s">
        <v>5830</v>
      </c>
      <c r="BI294" s="202" t="s">
        <v>5830</v>
      </c>
      <c r="BJ294" s="202" t="s">
        <v>5830</v>
      </c>
      <c r="BK294" s="202" t="s">
        <v>5830</v>
      </c>
      <c r="BL294" s="202" t="s">
        <v>5830</v>
      </c>
      <c r="BM294" s="202" t="s">
        <v>5830</v>
      </c>
      <c r="BN294" s="202" t="s">
        <v>5830</v>
      </c>
      <c r="BO294" s="201" t="s">
        <v>5830</v>
      </c>
      <c r="BP294" s="202" t="s">
        <v>5830</v>
      </c>
      <c r="BQ294" s="202" t="s">
        <v>5830</v>
      </c>
      <c r="BR294" s="202" t="s">
        <v>5830</v>
      </c>
      <c r="BS294" s="202" t="s">
        <v>5830</v>
      </c>
      <c r="BT294" s="202" t="s">
        <v>5830</v>
      </c>
      <c r="BU294" s="220" t="s">
        <v>5830</v>
      </c>
      <c r="BV294" s="202" t="s">
        <v>5830</v>
      </c>
      <c r="BW294" s="202" t="s">
        <v>5830</v>
      </c>
      <c r="BX294" s="202" t="s">
        <v>5830</v>
      </c>
      <c r="BY294" s="202" t="s">
        <v>5830</v>
      </c>
      <c r="BZ294" s="202" t="s">
        <v>5830</v>
      </c>
      <c r="CA294" s="220" t="s">
        <v>5830</v>
      </c>
      <c r="CB294" s="33" t="s">
        <v>5689</v>
      </c>
      <c r="CC294" s="16">
        <v>235</v>
      </c>
      <c r="CD294" s="16">
        <v>301.7</v>
      </c>
      <c r="CE294" s="79">
        <v>370</v>
      </c>
      <c r="CF294" s="16">
        <v>436.5</v>
      </c>
      <c r="CG294" s="81">
        <v>200000</v>
      </c>
      <c r="CH294" s="33" t="s">
        <v>5689</v>
      </c>
      <c r="CI294" s="47">
        <v>235</v>
      </c>
      <c r="CJ294" s="16">
        <v>267.5</v>
      </c>
      <c r="CK294" s="47">
        <v>370</v>
      </c>
      <c r="CL294" s="16">
        <v>379.15</v>
      </c>
      <c r="CM294" s="81">
        <v>193000</v>
      </c>
      <c r="CN294" s="33" t="s">
        <v>5689</v>
      </c>
      <c r="CO294" s="47">
        <v>235</v>
      </c>
      <c r="CP294" s="21">
        <v>268.5</v>
      </c>
      <c r="CQ294" s="47">
        <v>370</v>
      </c>
      <c r="CR294" s="21">
        <v>399.2</v>
      </c>
      <c r="CS294" s="69">
        <v>186000</v>
      </c>
      <c r="CT294" s="205" t="s">
        <v>5830</v>
      </c>
      <c r="CU294" s="206" t="s">
        <v>5830</v>
      </c>
      <c r="CV294" s="206" t="s">
        <v>5830</v>
      </c>
      <c r="CW294" s="207" t="s">
        <v>5830</v>
      </c>
      <c r="CX294" s="205" t="s">
        <v>5830</v>
      </c>
      <c r="CY294" s="206" t="s">
        <v>5830</v>
      </c>
      <c r="CZ294" s="207" t="s">
        <v>5830</v>
      </c>
      <c r="DA294" s="283" t="s">
        <v>5830</v>
      </c>
      <c r="DB294" s="164">
        <v>8.8000000000000007</v>
      </c>
      <c r="DC294" s="164">
        <v>640</v>
      </c>
      <c r="DD294" s="164">
        <v>752</v>
      </c>
      <c r="DE294" s="164">
        <v>800</v>
      </c>
      <c r="DF294" s="164">
        <v>946</v>
      </c>
      <c r="DG294" s="61">
        <v>200000</v>
      </c>
      <c r="DH294" s="28" t="s">
        <v>4818</v>
      </c>
      <c r="DI294" s="163" t="s">
        <v>4593</v>
      </c>
      <c r="DJ294" s="294" t="s">
        <v>6057</v>
      </c>
    </row>
    <row r="295" spans="1:114">
      <c r="A295" s="18">
        <v>290</v>
      </c>
      <c r="B295" s="314"/>
      <c r="C295" s="314"/>
      <c r="D295" s="317"/>
      <c r="E295" s="317"/>
      <c r="F295" s="314"/>
      <c r="G295" s="319"/>
      <c r="H295" s="319"/>
      <c r="I295" s="453" t="s">
        <v>4748</v>
      </c>
      <c r="J295" s="304" t="s">
        <v>6272</v>
      </c>
      <c r="K295" s="164" t="s">
        <v>6099</v>
      </c>
      <c r="L295" s="304" t="s">
        <v>4540</v>
      </c>
      <c r="M295" s="164" t="s">
        <v>4737</v>
      </c>
      <c r="N295" s="18" t="s">
        <v>4539</v>
      </c>
      <c r="O295" s="164" t="s">
        <v>4388</v>
      </c>
      <c r="P295" s="164" t="s">
        <v>4502</v>
      </c>
      <c r="Q295" s="164" t="s">
        <v>4444</v>
      </c>
      <c r="R295" s="164" t="s">
        <v>5830</v>
      </c>
      <c r="S295" s="164" t="s">
        <v>4444</v>
      </c>
      <c r="T295" s="164" t="s">
        <v>5830</v>
      </c>
      <c r="U295" s="164" t="s">
        <v>4592</v>
      </c>
      <c r="V295" s="90">
        <v>0</v>
      </c>
      <c r="W295" s="231">
        <v>0</v>
      </c>
      <c r="X295" s="18">
        <v>1777</v>
      </c>
      <c r="Y295" s="304" t="s">
        <v>4410</v>
      </c>
      <c r="Z295" s="164">
        <f>INDEX('[2]Cross-Section Database'!$C$2:$V$2928,MATCH(Y295,'[2]Cross-Section Database'!$B$2:$B$2928,0),3)</f>
        <v>200</v>
      </c>
      <c r="AA295" s="164">
        <f>INDEX('[2]Cross-Section Database'!$C$2:$V$2928,MATCH(Y295,'[2]Cross-Section Database'!$B$2:$B$2928,0),4)</f>
        <v>200</v>
      </c>
      <c r="AB295" s="21">
        <f>INDEX('[2]Cross-Section Database'!$C$2:$V$2928,MATCH(Y295,'[2]Cross-Section Database'!$B$2:$B$2928,0),6)</f>
        <v>8</v>
      </c>
      <c r="AC295" s="21">
        <f>INDEX('[2]Cross-Section Database'!$C$2:$V$2928,MATCH(Y295,'[2]Cross-Section Database'!$B$2:$B$2928,0),5)</f>
        <v>8</v>
      </c>
      <c r="AD295" s="21">
        <v>1400</v>
      </c>
      <c r="AE295" s="304" t="s">
        <v>5634</v>
      </c>
      <c r="AF295" s="21">
        <f>INDEX('[2]Cross-Section Database'!$C$2:$V$3928,MATCH(AE295,'[2]Cross-Section Database'!$B$2:$B$3928,0),3)</f>
        <v>300</v>
      </c>
      <c r="AG295" s="21">
        <f>INDEX('[2]Cross-Section Database'!$C$2:$V$3928,MATCH(AE295,'[2]Cross-Section Database'!$B$2:$B$3928,0),4)</f>
        <v>150</v>
      </c>
      <c r="AH295" s="21">
        <f>INDEX('[2]Cross-Section Database'!$C$2:$V$3928,MATCH(AE295,'[2]Cross-Section Database'!$B$2:$B$3928,0),6)</f>
        <v>9</v>
      </c>
      <c r="AI295" s="21">
        <f>INDEX('[2]Cross-Section Database'!$C$2:$V$3928,MATCH(AE295,'[2]Cross-Section Database'!$B$2:$B$3928,0),5)</f>
        <v>6.5</v>
      </c>
      <c r="AJ295" s="21">
        <v>1300</v>
      </c>
      <c r="AK295" s="21">
        <f>INDEX('[2]Cross-Section Database'!$C$2:$V$3928,MATCH(AE295,'[2]Cross-Section Database'!$B$2:$B$3928,0),11)</f>
        <v>69325191</v>
      </c>
      <c r="AL295" s="24">
        <f>INDEX('[2]Cross-Section Database'!$C$2:$V$3928,MATCH(AE295,'[2]Cross-Section Database'!$B$2:$B$3928,0),12)</f>
        <v>522076.5</v>
      </c>
      <c r="AM295" s="21">
        <v>12</v>
      </c>
      <c r="AN295" s="21">
        <v>200</v>
      </c>
      <c r="AO295" s="21">
        <v>340</v>
      </c>
      <c r="AP295" s="21">
        <f>(AO295-AF295)-AQ295</f>
        <v>20</v>
      </c>
      <c r="AQ295" s="21">
        <f t="shared" si="162"/>
        <v>20</v>
      </c>
      <c r="AR295" s="304" t="s">
        <v>5697</v>
      </c>
      <c r="AS295" s="164" t="s">
        <v>4683</v>
      </c>
      <c r="AT295" s="21">
        <f>190/AU295/0.25</f>
        <v>47.5</v>
      </c>
      <c r="AU295" s="164">
        <v>16</v>
      </c>
      <c r="AV295" s="164">
        <f t="shared" si="160"/>
        <v>157</v>
      </c>
      <c r="AW295" s="21">
        <v>65</v>
      </c>
      <c r="AX295" s="21">
        <f>AW295</f>
        <v>65</v>
      </c>
      <c r="AY295" s="21">
        <v>70</v>
      </c>
      <c r="AZ295" s="21">
        <v>110</v>
      </c>
      <c r="BA295" s="21">
        <v>70</v>
      </c>
      <c r="BB295" s="15" t="s">
        <v>4388</v>
      </c>
      <c r="BC295" s="164" t="s">
        <v>4497</v>
      </c>
      <c r="BD295" s="164" t="s">
        <v>4497</v>
      </c>
      <c r="BE295" s="164">
        <v>4</v>
      </c>
      <c r="BF295" s="164">
        <v>8</v>
      </c>
      <c r="BG295" s="203" t="s">
        <v>5830</v>
      </c>
      <c r="BH295" s="204" t="s">
        <v>5830</v>
      </c>
      <c r="BI295" s="204" t="s">
        <v>5830</v>
      </c>
      <c r="BJ295" s="204" t="s">
        <v>5830</v>
      </c>
      <c r="BK295" s="204" t="s">
        <v>5830</v>
      </c>
      <c r="BL295" s="204" t="s">
        <v>5830</v>
      </c>
      <c r="BM295" s="204" t="s">
        <v>5830</v>
      </c>
      <c r="BN295" s="204" t="s">
        <v>5830</v>
      </c>
      <c r="BO295" s="203" t="s">
        <v>5830</v>
      </c>
      <c r="BP295" s="204" t="s">
        <v>5830</v>
      </c>
      <c r="BQ295" s="204" t="s">
        <v>5830</v>
      </c>
      <c r="BR295" s="204" t="s">
        <v>5830</v>
      </c>
      <c r="BS295" s="204" t="s">
        <v>5830</v>
      </c>
      <c r="BT295" s="204" t="s">
        <v>5830</v>
      </c>
      <c r="BU295" s="219" t="s">
        <v>5830</v>
      </c>
      <c r="BV295" s="204" t="s">
        <v>5830</v>
      </c>
      <c r="BW295" s="204" t="s">
        <v>5830</v>
      </c>
      <c r="BX295" s="204" t="s">
        <v>5830</v>
      </c>
      <c r="BY295" s="204" t="s">
        <v>5830</v>
      </c>
      <c r="BZ295" s="204" t="s">
        <v>5830</v>
      </c>
      <c r="CA295" s="219" t="s">
        <v>5830</v>
      </c>
      <c r="CB295" s="33" t="s">
        <v>5689</v>
      </c>
      <c r="CC295" s="21">
        <v>235</v>
      </c>
      <c r="CD295" s="21">
        <v>301.7</v>
      </c>
      <c r="CE295" s="59">
        <v>370</v>
      </c>
      <c r="CF295" s="21">
        <v>436.5</v>
      </c>
      <c r="CG295" s="69">
        <v>200000</v>
      </c>
      <c r="CH295" s="33" t="s">
        <v>5689</v>
      </c>
      <c r="CI295" s="47">
        <v>235</v>
      </c>
      <c r="CJ295" s="21">
        <v>267.5</v>
      </c>
      <c r="CK295" s="47">
        <v>370</v>
      </c>
      <c r="CL295" s="21">
        <v>379.15</v>
      </c>
      <c r="CM295" s="69">
        <v>193000</v>
      </c>
      <c r="CN295" s="33" t="s">
        <v>5689</v>
      </c>
      <c r="CO295" s="47">
        <v>235</v>
      </c>
      <c r="CP295" s="21">
        <v>268.5</v>
      </c>
      <c r="CQ295" s="47">
        <v>370</v>
      </c>
      <c r="CR295" s="21">
        <v>399.2</v>
      </c>
      <c r="CS295" s="69">
        <v>186000</v>
      </c>
      <c r="CT295" s="208" t="s">
        <v>5830</v>
      </c>
      <c r="CU295" s="209" t="s">
        <v>5830</v>
      </c>
      <c r="CV295" s="209" t="s">
        <v>5830</v>
      </c>
      <c r="CW295" s="210" t="s">
        <v>5830</v>
      </c>
      <c r="CX295" s="208" t="s">
        <v>5830</v>
      </c>
      <c r="CY295" s="209" t="s">
        <v>5830</v>
      </c>
      <c r="CZ295" s="210" t="s">
        <v>5830</v>
      </c>
      <c r="DA295" s="284" t="s">
        <v>5830</v>
      </c>
      <c r="DB295" s="164">
        <v>8.8000000000000007</v>
      </c>
      <c r="DC295" s="164">
        <v>640</v>
      </c>
      <c r="DD295" s="164">
        <v>752</v>
      </c>
      <c r="DE295" s="164">
        <v>800</v>
      </c>
      <c r="DF295" s="164">
        <v>946</v>
      </c>
      <c r="DG295" s="61">
        <v>200000</v>
      </c>
      <c r="DH295" s="29" t="s">
        <v>6058</v>
      </c>
      <c r="DI295" s="164" t="s">
        <v>4593</v>
      </c>
      <c r="DJ295" s="295" t="s">
        <v>6057</v>
      </c>
    </row>
    <row r="296" spans="1:114">
      <c r="A296" s="18">
        <v>291</v>
      </c>
      <c r="B296" s="314"/>
      <c r="C296" s="314"/>
      <c r="D296" s="317"/>
      <c r="E296" s="317"/>
      <c r="F296" s="314"/>
      <c r="G296" s="319"/>
      <c r="H296" s="319"/>
      <c r="I296" s="458" t="s">
        <v>4681</v>
      </c>
      <c r="J296" s="304" t="s">
        <v>4383</v>
      </c>
      <c r="K296" s="164" t="s">
        <v>5830</v>
      </c>
      <c r="L296" s="304" t="s">
        <v>4540</v>
      </c>
      <c r="M296" s="164" t="s">
        <v>4735</v>
      </c>
      <c r="N296" s="18" t="s">
        <v>4539</v>
      </c>
      <c r="O296" s="164" t="s">
        <v>4444</v>
      </c>
      <c r="P296" s="164" t="s">
        <v>4502</v>
      </c>
      <c r="Q296" s="164" t="s">
        <v>4444</v>
      </c>
      <c r="R296" s="164" t="s">
        <v>5830</v>
      </c>
      <c r="S296" s="164" t="s">
        <v>4444</v>
      </c>
      <c r="T296" s="164" t="s">
        <v>5830</v>
      </c>
      <c r="U296" s="164" t="s">
        <v>4592</v>
      </c>
      <c r="V296" s="90">
        <v>0</v>
      </c>
      <c r="W296" s="231">
        <v>0</v>
      </c>
      <c r="X296" s="18">
        <v>1777</v>
      </c>
      <c r="Y296" s="304" t="s">
        <v>4679</v>
      </c>
      <c r="Z296" s="164">
        <f>INDEX('[2]Cross-Section Database'!$C$2:$V$2928,MATCH(Y296,'[2]Cross-Section Database'!$B$2:$B$2928,0),3)</f>
        <v>200</v>
      </c>
      <c r="AA296" s="164">
        <f>INDEX('[2]Cross-Section Database'!$C$2:$V$2928,MATCH(Y296,'[2]Cross-Section Database'!$B$2:$B$2928,0),4)</f>
        <v>200</v>
      </c>
      <c r="AB296" s="21">
        <f>INDEX('[2]Cross-Section Database'!$C$2:$V$2928,MATCH(Y296,'[2]Cross-Section Database'!$B$2:$B$2928,0),6)</f>
        <v>8</v>
      </c>
      <c r="AC296" s="21">
        <f>INDEX('[2]Cross-Section Database'!$C$2:$V$2928,MATCH(Y296,'[2]Cross-Section Database'!$B$2:$B$2928,0),5)</f>
        <v>8</v>
      </c>
      <c r="AD296" s="21">
        <v>1400</v>
      </c>
      <c r="AE296" s="304" t="s">
        <v>5634</v>
      </c>
      <c r="AF296" s="21">
        <f>INDEX('[2]Cross-Section Database'!$C$2:$V$3928,MATCH(AE296,'[2]Cross-Section Database'!$B$2:$B$3928,0),3)</f>
        <v>300</v>
      </c>
      <c r="AG296" s="21">
        <f>INDEX('[2]Cross-Section Database'!$C$2:$V$3928,MATCH(AE296,'[2]Cross-Section Database'!$B$2:$B$3928,0),4)</f>
        <v>150</v>
      </c>
      <c r="AH296" s="21">
        <f>INDEX('[2]Cross-Section Database'!$C$2:$V$3928,MATCH(AE296,'[2]Cross-Section Database'!$B$2:$B$3928,0),6)</f>
        <v>9</v>
      </c>
      <c r="AI296" s="21">
        <f>INDEX('[2]Cross-Section Database'!$C$2:$V$3928,MATCH(AE296,'[2]Cross-Section Database'!$B$2:$B$3928,0),5)</f>
        <v>6.5</v>
      </c>
      <c r="AJ296" s="21">
        <v>1200</v>
      </c>
      <c r="AK296" s="21">
        <f>INDEX('[2]Cross-Section Database'!$C$2:$V$3928,MATCH(AE296,'[2]Cross-Section Database'!$B$2:$B$3928,0),11)</f>
        <v>69325191</v>
      </c>
      <c r="AL296" s="24">
        <v>522077</v>
      </c>
      <c r="AM296" s="21">
        <v>18</v>
      </c>
      <c r="AN296" s="21">
        <v>200</v>
      </c>
      <c r="AO296" s="21">
        <v>340</v>
      </c>
      <c r="AP296" s="21">
        <v>20</v>
      </c>
      <c r="AQ296" s="21">
        <f t="shared" si="162"/>
        <v>20</v>
      </c>
      <c r="AR296" s="304" t="s">
        <v>5697</v>
      </c>
      <c r="AS296" s="164" t="s">
        <v>4683</v>
      </c>
      <c r="AT296" s="21">
        <f>190/AU296/0.25</f>
        <v>47.5</v>
      </c>
      <c r="AU296" s="164">
        <v>16</v>
      </c>
      <c r="AV296" s="164">
        <f t="shared" si="160"/>
        <v>157</v>
      </c>
      <c r="AW296" s="21">
        <v>65</v>
      </c>
      <c r="AX296" s="21">
        <f>AW296</f>
        <v>65</v>
      </c>
      <c r="AY296" s="21">
        <v>105</v>
      </c>
      <c r="AZ296" s="21">
        <v>110</v>
      </c>
      <c r="BA296" s="21">
        <v>0</v>
      </c>
      <c r="BB296" s="15" t="s">
        <v>4502</v>
      </c>
      <c r="BC296" s="164" t="s">
        <v>6250</v>
      </c>
      <c r="BD296" s="164" t="s">
        <v>6250</v>
      </c>
      <c r="BE296" s="164">
        <v>2</v>
      </c>
      <c r="BF296" s="164">
        <v>6</v>
      </c>
      <c r="BG296" s="203" t="s">
        <v>5830</v>
      </c>
      <c r="BH296" s="204" t="s">
        <v>5830</v>
      </c>
      <c r="BI296" s="204" t="s">
        <v>5830</v>
      </c>
      <c r="BJ296" s="204" t="s">
        <v>5830</v>
      </c>
      <c r="BK296" s="204" t="s">
        <v>5830</v>
      </c>
      <c r="BL296" s="204" t="s">
        <v>5830</v>
      </c>
      <c r="BM296" s="204" t="s">
        <v>5830</v>
      </c>
      <c r="BN296" s="204" t="s">
        <v>5830</v>
      </c>
      <c r="BO296" s="203" t="s">
        <v>5830</v>
      </c>
      <c r="BP296" s="204" t="s">
        <v>5830</v>
      </c>
      <c r="BQ296" s="204" t="s">
        <v>5830</v>
      </c>
      <c r="BR296" s="204" t="s">
        <v>5830</v>
      </c>
      <c r="BS296" s="204" t="s">
        <v>5830</v>
      </c>
      <c r="BT296" s="204" t="s">
        <v>5830</v>
      </c>
      <c r="BU296" s="219" t="s">
        <v>5830</v>
      </c>
      <c r="BV296" s="204" t="s">
        <v>5830</v>
      </c>
      <c r="BW296" s="204" t="s">
        <v>5830</v>
      </c>
      <c r="BX296" s="204" t="s">
        <v>5830</v>
      </c>
      <c r="BY296" s="204" t="s">
        <v>5830</v>
      </c>
      <c r="BZ296" s="204" t="s">
        <v>5830</v>
      </c>
      <c r="CA296" s="219" t="s">
        <v>5830</v>
      </c>
      <c r="CB296" s="33" t="s">
        <v>5689</v>
      </c>
      <c r="CC296" s="21">
        <v>235</v>
      </c>
      <c r="CD296" s="21">
        <v>301.7</v>
      </c>
      <c r="CE296" s="59">
        <v>370</v>
      </c>
      <c r="CF296" s="21">
        <v>436.5</v>
      </c>
      <c r="CG296" s="69">
        <v>200000</v>
      </c>
      <c r="CH296" s="33" t="s">
        <v>5689</v>
      </c>
      <c r="CI296" s="47">
        <v>235</v>
      </c>
      <c r="CJ296" s="21">
        <v>267.5</v>
      </c>
      <c r="CK296" s="47">
        <v>370</v>
      </c>
      <c r="CL296" s="21">
        <v>379.1</v>
      </c>
      <c r="CM296" s="69">
        <v>193000</v>
      </c>
      <c r="CN296" s="33" t="s">
        <v>5689</v>
      </c>
      <c r="CO296" s="47">
        <v>235</v>
      </c>
      <c r="CP296" s="21">
        <v>268.5</v>
      </c>
      <c r="CQ296" s="47">
        <v>370</v>
      </c>
      <c r="CR296" s="21">
        <v>399.2</v>
      </c>
      <c r="CS296" s="69">
        <v>186000</v>
      </c>
      <c r="CT296" s="304" t="s">
        <v>5698</v>
      </c>
      <c r="CU296" s="64">
        <v>64</v>
      </c>
      <c r="CV296" s="33">
        <v>4.4000000000000004</v>
      </c>
      <c r="CW296" s="69">
        <v>34258</v>
      </c>
      <c r="CX296" s="208" t="s">
        <v>5830</v>
      </c>
      <c r="CY296" s="209" t="s">
        <v>5830</v>
      </c>
      <c r="CZ296" s="210" t="s">
        <v>5830</v>
      </c>
      <c r="DA296" s="284" t="s">
        <v>5830</v>
      </c>
      <c r="DB296" s="164">
        <v>8.8000000000000007</v>
      </c>
      <c r="DC296" s="164">
        <v>640</v>
      </c>
      <c r="DD296" s="164">
        <v>752</v>
      </c>
      <c r="DE296" s="164">
        <v>800</v>
      </c>
      <c r="DF296" s="164">
        <v>946</v>
      </c>
      <c r="DG296" s="61">
        <v>200000</v>
      </c>
      <c r="DH296" s="29" t="s">
        <v>6059</v>
      </c>
      <c r="DI296" s="304" t="s">
        <v>4593</v>
      </c>
      <c r="DJ296" s="295" t="s">
        <v>6057</v>
      </c>
    </row>
    <row r="297" spans="1:114" ht="16.2" thickBot="1">
      <c r="A297" s="14">
        <v>292</v>
      </c>
      <c r="B297" s="315"/>
      <c r="C297" s="315"/>
      <c r="D297" s="318"/>
      <c r="E297" s="318"/>
      <c r="F297" s="315"/>
      <c r="G297" s="312"/>
      <c r="H297" s="312"/>
      <c r="I297" s="459" t="s">
        <v>4682</v>
      </c>
      <c r="J297" s="144" t="s">
        <v>4383</v>
      </c>
      <c r="K297" s="165" t="s">
        <v>5830</v>
      </c>
      <c r="L297" s="144" t="s">
        <v>4540</v>
      </c>
      <c r="M297" s="165" t="s">
        <v>4735</v>
      </c>
      <c r="N297" s="14" t="s">
        <v>4539</v>
      </c>
      <c r="O297" s="165" t="s">
        <v>4444</v>
      </c>
      <c r="P297" s="165" t="s">
        <v>4502</v>
      </c>
      <c r="Q297" s="165" t="s">
        <v>4444</v>
      </c>
      <c r="R297" s="165" t="s">
        <v>5830</v>
      </c>
      <c r="S297" s="165" t="s">
        <v>4444</v>
      </c>
      <c r="T297" s="165" t="s">
        <v>5830</v>
      </c>
      <c r="U297" s="165" t="s">
        <v>4592</v>
      </c>
      <c r="V297" s="92">
        <v>0</v>
      </c>
      <c r="W297" s="236">
        <v>0</v>
      </c>
      <c r="X297" s="14">
        <v>1777</v>
      </c>
      <c r="Y297" s="144" t="s">
        <v>4679</v>
      </c>
      <c r="Z297" s="23">
        <f>INDEX('[2]Cross-Section Database'!$C$2:$V$2928,MATCH(Y297,'[2]Cross-Section Database'!$B$2:$B$2928,0),3)</f>
        <v>200</v>
      </c>
      <c r="AA297" s="23">
        <f>INDEX('[2]Cross-Section Database'!$C$2:$V$2928,MATCH(Y297,'[2]Cross-Section Database'!$B$2:$B$2928,0),4)</f>
        <v>200</v>
      </c>
      <c r="AB297" s="23">
        <f>INDEX('[2]Cross-Section Database'!$C$2:$V$2928,MATCH(Y297,'[2]Cross-Section Database'!$B$2:$B$2928,0),6)</f>
        <v>8</v>
      </c>
      <c r="AC297" s="23">
        <f>INDEX('[2]Cross-Section Database'!$C$2:$V$2928,MATCH(Y297,'[2]Cross-Section Database'!$B$2:$B$2928,0),5)</f>
        <v>8</v>
      </c>
      <c r="AD297" s="23">
        <v>1400</v>
      </c>
      <c r="AE297" s="144" t="s">
        <v>5634</v>
      </c>
      <c r="AF297" s="23">
        <f>INDEX('[2]Cross-Section Database'!$C$2:$V$3928,MATCH(AE297,'[2]Cross-Section Database'!$B$2:$B$3928,0),3)</f>
        <v>300</v>
      </c>
      <c r="AG297" s="23">
        <f>INDEX('[2]Cross-Section Database'!$C$2:$V$3928,MATCH(AE297,'[2]Cross-Section Database'!$B$2:$B$3928,0),4)</f>
        <v>150</v>
      </c>
      <c r="AH297" s="23">
        <f>INDEX('[2]Cross-Section Database'!$C$2:$V$3928,MATCH(AE297,'[2]Cross-Section Database'!$B$2:$B$3928,0),6)</f>
        <v>9</v>
      </c>
      <c r="AI297" s="23">
        <f>INDEX('[2]Cross-Section Database'!$C$2:$V$3928,MATCH(AE297,'[2]Cross-Section Database'!$B$2:$B$3928,0),5)</f>
        <v>6.5</v>
      </c>
      <c r="AJ297" s="23">
        <v>1200</v>
      </c>
      <c r="AK297" s="23">
        <f>INDEX('[2]Cross-Section Database'!$C$2:$V$3928,MATCH(AE297,'[2]Cross-Section Database'!$B$2:$B$3928,0),11)</f>
        <v>69325191</v>
      </c>
      <c r="AL297" s="25">
        <v>522077</v>
      </c>
      <c r="AM297" s="23">
        <v>12</v>
      </c>
      <c r="AN297" s="23">
        <v>200</v>
      </c>
      <c r="AO297" s="23">
        <v>340</v>
      </c>
      <c r="AP297" s="23">
        <v>20</v>
      </c>
      <c r="AQ297" s="23">
        <f t="shared" si="162"/>
        <v>20</v>
      </c>
      <c r="AR297" s="144" t="s">
        <v>5697</v>
      </c>
      <c r="AS297" s="165" t="s">
        <v>4683</v>
      </c>
      <c r="AT297" s="23">
        <f>190/AU297/0.25</f>
        <v>47.5</v>
      </c>
      <c r="AU297" s="165">
        <v>16</v>
      </c>
      <c r="AV297" s="165">
        <f t="shared" si="160"/>
        <v>157</v>
      </c>
      <c r="AW297" s="23">
        <v>65</v>
      </c>
      <c r="AX297" s="23">
        <f>AW297</f>
        <v>65</v>
      </c>
      <c r="AY297" s="23">
        <v>105</v>
      </c>
      <c r="AZ297" s="23">
        <v>110</v>
      </c>
      <c r="BA297" s="23">
        <v>0</v>
      </c>
      <c r="BB297" s="19" t="s">
        <v>4502</v>
      </c>
      <c r="BC297" s="165" t="s">
        <v>6250</v>
      </c>
      <c r="BD297" s="165" t="s">
        <v>6250</v>
      </c>
      <c r="BE297" s="165">
        <v>2</v>
      </c>
      <c r="BF297" s="165">
        <v>6</v>
      </c>
      <c r="BG297" s="198" t="s">
        <v>5830</v>
      </c>
      <c r="BH297" s="199" t="s">
        <v>5830</v>
      </c>
      <c r="BI297" s="199" t="s">
        <v>5830</v>
      </c>
      <c r="BJ297" s="199" t="s">
        <v>5830</v>
      </c>
      <c r="BK297" s="199" t="s">
        <v>5830</v>
      </c>
      <c r="BL297" s="199" t="s">
        <v>5830</v>
      </c>
      <c r="BM297" s="199" t="s">
        <v>5830</v>
      </c>
      <c r="BN297" s="199" t="s">
        <v>5830</v>
      </c>
      <c r="BO297" s="198" t="s">
        <v>5830</v>
      </c>
      <c r="BP297" s="199" t="s">
        <v>5830</v>
      </c>
      <c r="BQ297" s="199" t="s">
        <v>5830</v>
      </c>
      <c r="BR297" s="199" t="s">
        <v>5830</v>
      </c>
      <c r="BS297" s="199" t="s">
        <v>5830</v>
      </c>
      <c r="BT297" s="199" t="s">
        <v>5830</v>
      </c>
      <c r="BU297" s="221" t="s">
        <v>5830</v>
      </c>
      <c r="BV297" s="199" t="s">
        <v>5830</v>
      </c>
      <c r="BW297" s="199" t="s">
        <v>5830</v>
      </c>
      <c r="BX297" s="199" t="s">
        <v>5830</v>
      </c>
      <c r="BY297" s="199" t="s">
        <v>5830</v>
      </c>
      <c r="BZ297" s="199" t="s">
        <v>5830</v>
      </c>
      <c r="CA297" s="221" t="s">
        <v>5830</v>
      </c>
      <c r="CB297" s="35" t="s">
        <v>5689</v>
      </c>
      <c r="CC297" s="23">
        <v>235</v>
      </c>
      <c r="CD297" s="23">
        <v>301.7</v>
      </c>
      <c r="CE297" s="37">
        <v>370</v>
      </c>
      <c r="CF297" s="23">
        <v>436.5</v>
      </c>
      <c r="CG297" s="83">
        <v>200000</v>
      </c>
      <c r="CH297" s="35" t="s">
        <v>5689</v>
      </c>
      <c r="CI297" s="85">
        <v>235</v>
      </c>
      <c r="CJ297" s="23">
        <v>267.5</v>
      </c>
      <c r="CK297" s="85">
        <v>370</v>
      </c>
      <c r="CL297" s="23">
        <v>379.1</v>
      </c>
      <c r="CM297" s="83">
        <v>193000</v>
      </c>
      <c r="CN297" s="35" t="s">
        <v>5689</v>
      </c>
      <c r="CO297" s="85">
        <v>235</v>
      </c>
      <c r="CP297" s="23">
        <v>313</v>
      </c>
      <c r="CQ297" s="85">
        <v>370</v>
      </c>
      <c r="CR297" s="23">
        <v>448.4</v>
      </c>
      <c r="CS297" s="83">
        <v>202000</v>
      </c>
      <c r="CT297" s="144" t="s">
        <v>5698</v>
      </c>
      <c r="CU297" s="84">
        <v>64</v>
      </c>
      <c r="CV297" s="33">
        <v>4.4000000000000004</v>
      </c>
      <c r="CW297" s="83">
        <v>34258</v>
      </c>
      <c r="CX297" s="208" t="s">
        <v>5830</v>
      </c>
      <c r="CY297" s="209" t="s">
        <v>5830</v>
      </c>
      <c r="CZ297" s="210" t="s">
        <v>5830</v>
      </c>
      <c r="DA297" s="285" t="s">
        <v>5830</v>
      </c>
      <c r="DB297" s="165">
        <v>8.8000000000000007</v>
      </c>
      <c r="DC297" s="165">
        <v>640</v>
      </c>
      <c r="DD297" s="165">
        <v>752</v>
      </c>
      <c r="DE297" s="165">
        <v>800</v>
      </c>
      <c r="DF297" s="165">
        <v>946</v>
      </c>
      <c r="DG297" s="77">
        <v>200000</v>
      </c>
      <c r="DH297" s="27" t="s">
        <v>6058</v>
      </c>
      <c r="DI297" s="144" t="s">
        <v>4593</v>
      </c>
      <c r="DJ297" s="295" t="s">
        <v>6057</v>
      </c>
    </row>
    <row r="298" spans="1:114" ht="15.6" customHeight="1">
      <c r="A298" s="18">
        <v>293</v>
      </c>
      <c r="B298" s="313">
        <v>43</v>
      </c>
      <c r="C298" s="313">
        <v>2009</v>
      </c>
      <c r="D298" s="324" t="s">
        <v>4714</v>
      </c>
      <c r="E298" s="324" t="s">
        <v>4882</v>
      </c>
      <c r="F298" s="313">
        <v>6</v>
      </c>
      <c r="G298" s="311" t="s">
        <v>5973</v>
      </c>
      <c r="H298" s="311" t="s">
        <v>5972</v>
      </c>
      <c r="I298" s="452" t="s">
        <v>4458</v>
      </c>
      <c r="J298" s="304" t="s">
        <v>6269</v>
      </c>
      <c r="K298" s="164" t="s">
        <v>5830</v>
      </c>
      <c r="L298" s="304" t="s">
        <v>4541</v>
      </c>
      <c r="M298" s="164" t="s">
        <v>4736</v>
      </c>
      <c r="N298" s="18" t="s">
        <v>4539</v>
      </c>
      <c r="O298" s="164" t="s">
        <v>4388</v>
      </c>
      <c r="P298" s="164" t="s">
        <v>4444</v>
      </c>
      <c r="Q298" s="164" t="s">
        <v>4444</v>
      </c>
      <c r="R298" s="164" t="s">
        <v>5830</v>
      </c>
      <c r="S298" s="164" t="s">
        <v>4444</v>
      </c>
      <c r="T298" s="164" t="s">
        <v>5830</v>
      </c>
      <c r="U298" s="164" t="s">
        <v>4591</v>
      </c>
      <c r="V298" s="18">
        <v>10</v>
      </c>
      <c r="W298" s="231">
        <v>0</v>
      </c>
      <c r="X298" s="18">
        <v>0</v>
      </c>
      <c r="Y298" s="303" t="s">
        <v>4416</v>
      </c>
      <c r="Z298" s="16">
        <f>INDEX('[2]Cross-Section Database'!$C$2:$V$2928,MATCH(Y298,'[2]Cross-Section Database'!$B$2:$B$2928,0),3)</f>
        <v>200</v>
      </c>
      <c r="AA298" s="16">
        <f>INDEX('[2]Cross-Section Database'!$C$2:$V$2928,MATCH(Y298,'[2]Cross-Section Database'!$B$2:$B$2928,0),4)</f>
        <v>204</v>
      </c>
      <c r="AB298" s="16">
        <f>INDEX('[2]Cross-Section Database'!$C$2:$V$2928,MATCH(Y298,'[2]Cross-Section Database'!$B$2:$B$2928,0),6)</f>
        <v>12</v>
      </c>
      <c r="AC298" s="16">
        <f>INDEX('[2]Cross-Section Database'!$C$2:$V$2928,MATCH(Y298,'[2]Cross-Section Database'!$B$2:$B$2928,0),5)</f>
        <v>12</v>
      </c>
      <c r="AD298" s="16">
        <v>3000</v>
      </c>
      <c r="AE298" s="303" t="s">
        <v>6282</v>
      </c>
      <c r="AF298" s="16">
        <f>INDEX('[2]Cross-Section Database'!$C$2:$V$2928,MATCH(AE298,'[2]Cross-Section Database'!$B$2:$B$2928,0),3)</f>
        <v>248</v>
      </c>
      <c r="AG298" s="16">
        <f>INDEX('[2]Cross-Section Database'!$C$2:$V$2928,MATCH(AE298,'[2]Cross-Section Database'!$B$2:$B$2928,0),4)</f>
        <v>124</v>
      </c>
      <c r="AH298" s="16">
        <f>INDEX('[2]Cross-Section Database'!$C$2:$V$2928,MATCH(AE298,'[2]Cross-Section Database'!$B$2:$B$2928,0),6)</f>
        <v>8</v>
      </c>
      <c r="AI298" s="16">
        <f>INDEX('[2]Cross-Section Database'!$C$2:$V$2928,MATCH(AE298,'[2]Cross-Section Database'!$B$2:$B$2928,0),5)</f>
        <v>5</v>
      </c>
      <c r="AJ298" s="16">
        <v>1300</v>
      </c>
      <c r="AK298" s="16">
        <f>INDEX('[2]Cross-Section Database'!$C$2:$V$3928,MATCH(AE298,'[2]Cross-Section Database'!$B$2:$B$3928,0),11)</f>
        <v>34500000</v>
      </c>
      <c r="AL298" s="26">
        <f>INDEX('[2]Cross-Section Database'!$C$2:$V$3928,MATCH(AE298,'[2]Cross-Section Database'!$B$2:$B$3928,0),12)</f>
        <v>312000</v>
      </c>
      <c r="AM298" s="16">
        <v>12</v>
      </c>
      <c r="AN298" s="16">
        <v>200</v>
      </c>
      <c r="AO298" s="16">
        <v>300</v>
      </c>
      <c r="AP298" s="16">
        <f t="shared" ref="AP298:AP303" si="163">(AO298-AF298)-AQ298</f>
        <v>26</v>
      </c>
      <c r="AQ298" s="16">
        <f t="shared" si="162"/>
        <v>26</v>
      </c>
      <c r="AR298" s="303" t="s">
        <v>5845</v>
      </c>
      <c r="AS298" s="163" t="s">
        <v>6174</v>
      </c>
      <c r="AT298" s="163" t="s">
        <v>6174</v>
      </c>
      <c r="AU298" s="163">
        <v>20</v>
      </c>
      <c r="AV298" s="163">
        <f t="shared" si="160"/>
        <v>245</v>
      </c>
      <c r="AW298" s="16">
        <v>85.5</v>
      </c>
      <c r="AX298" s="16">
        <v>85.5</v>
      </c>
      <c r="AY298" s="16">
        <v>0</v>
      </c>
      <c r="AZ298" s="16">
        <v>90</v>
      </c>
      <c r="BA298" s="16">
        <f t="shared" ref="BA298:BA303" si="164">AO298-AW298-AX298-AY298</f>
        <v>129</v>
      </c>
      <c r="BB298" s="22" t="s">
        <v>6262</v>
      </c>
      <c r="BC298" s="163" t="s">
        <v>6250</v>
      </c>
      <c r="BD298" s="163" t="s">
        <v>6250</v>
      </c>
      <c r="BE298" s="163">
        <v>2</v>
      </c>
      <c r="BF298" s="163">
        <v>4</v>
      </c>
      <c r="BG298" s="201" t="s">
        <v>5830</v>
      </c>
      <c r="BH298" s="202" t="s">
        <v>5830</v>
      </c>
      <c r="BI298" s="202" t="s">
        <v>5830</v>
      </c>
      <c r="BJ298" s="202" t="s">
        <v>5830</v>
      </c>
      <c r="BK298" s="202" t="s">
        <v>5830</v>
      </c>
      <c r="BL298" s="202" t="s">
        <v>5830</v>
      </c>
      <c r="BM298" s="202" t="s">
        <v>5830</v>
      </c>
      <c r="BN298" s="202" t="s">
        <v>5830</v>
      </c>
      <c r="BO298" s="201" t="s">
        <v>5830</v>
      </c>
      <c r="BP298" s="202" t="s">
        <v>5830</v>
      </c>
      <c r="BQ298" s="202" t="s">
        <v>5830</v>
      </c>
      <c r="BR298" s="202" t="s">
        <v>5830</v>
      </c>
      <c r="BS298" s="202" t="s">
        <v>5830</v>
      </c>
      <c r="BT298" s="202" t="s">
        <v>5830</v>
      </c>
      <c r="BU298" s="220" t="s">
        <v>5830</v>
      </c>
      <c r="BV298" s="202" t="s">
        <v>5830</v>
      </c>
      <c r="BW298" s="202" t="s">
        <v>5830</v>
      </c>
      <c r="BX298" s="202" t="s">
        <v>5830</v>
      </c>
      <c r="BY298" s="202" t="s">
        <v>5830</v>
      </c>
      <c r="BZ298" s="202" t="s">
        <v>5830</v>
      </c>
      <c r="CA298" s="220" t="s">
        <v>5830</v>
      </c>
      <c r="CB298" s="163" t="s">
        <v>4389</v>
      </c>
      <c r="CC298" s="163">
        <v>275</v>
      </c>
      <c r="CD298" s="163">
        <v>376</v>
      </c>
      <c r="CE298" s="195">
        <v>410</v>
      </c>
      <c r="CF298" s="16">
        <v>537.5</v>
      </c>
      <c r="CG298" s="81">
        <v>196000</v>
      </c>
      <c r="CH298" s="303" t="s">
        <v>4389</v>
      </c>
      <c r="CI298" s="65">
        <v>275</v>
      </c>
      <c r="CJ298" s="16">
        <v>372</v>
      </c>
      <c r="CK298" s="72">
        <v>410</v>
      </c>
      <c r="CL298" s="16">
        <v>513.5</v>
      </c>
      <c r="CM298" s="81">
        <v>200500</v>
      </c>
      <c r="CN298" s="163" t="s">
        <v>4389</v>
      </c>
      <c r="CO298" s="16">
        <v>275</v>
      </c>
      <c r="CP298" s="16">
        <v>305</v>
      </c>
      <c r="CQ298" s="16">
        <v>410</v>
      </c>
      <c r="CR298" s="16">
        <v>467</v>
      </c>
      <c r="CS298" s="106">
        <v>203000</v>
      </c>
      <c r="CT298" s="205" t="s">
        <v>5830</v>
      </c>
      <c r="CU298" s="206" t="s">
        <v>5830</v>
      </c>
      <c r="CV298" s="206" t="s">
        <v>5830</v>
      </c>
      <c r="CW298" s="207" t="s">
        <v>5830</v>
      </c>
      <c r="CX298" s="205" t="s">
        <v>5830</v>
      </c>
      <c r="CY298" s="206" t="s">
        <v>5830</v>
      </c>
      <c r="CZ298" s="207" t="s">
        <v>5830</v>
      </c>
      <c r="DA298" s="283" t="s">
        <v>5830</v>
      </c>
      <c r="DB298" s="163">
        <v>8.8000000000000007</v>
      </c>
      <c r="DC298" s="163">
        <v>640</v>
      </c>
      <c r="DD298" s="30">
        <v>730</v>
      </c>
      <c r="DE298" s="163">
        <v>800</v>
      </c>
      <c r="DF298" s="30">
        <v>940</v>
      </c>
      <c r="DG298" s="76">
        <v>200000</v>
      </c>
      <c r="DH298" s="28" t="s">
        <v>5870</v>
      </c>
      <c r="DI298" s="163" t="s">
        <v>4593</v>
      </c>
      <c r="DJ298" s="294" t="s">
        <v>6056</v>
      </c>
    </row>
    <row r="299" spans="1:114">
      <c r="A299" s="18">
        <v>294</v>
      </c>
      <c r="B299" s="314"/>
      <c r="C299" s="314"/>
      <c r="D299" s="325"/>
      <c r="E299" s="325"/>
      <c r="F299" s="314"/>
      <c r="G299" s="319"/>
      <c r="H299" s="319"/>
      <c r="I299" s="453" t="s">
        <v>4459</v>
      </c>
      <c r="J299" s="304" t="s">
        <v>4383</v>
      </c>
      <c r="K299" s="164" t="s">
        <v>5830</v>
      </c>
      <c r="L299" s="304" t="s">
        <v>4541</v>
      </c>
      <c r="M299" s="164" t="s">
        <v>4736</v>
      </c>
      <c r="N299" s="18" t="s">
        <v>4539</v>
      </c>
      <c r="O299" s="164" t="s">
        <v>4388</v>
      </c>
      <c r="P299" s="164" t="s">
        <v>4444</v>
      </c>
      <c r="Q299" s="164" t="s">
        <v>4444</v>
      </c>
      <c r="R299" s="164" t="s">
        <v>5830</v>
      </c>
      <c r="S299" s="164" t="s">
        <v>4444</v>
      </c>
      <c r="T299" s="164" t="s">
        <v>5830</v>
      </c>
      <c r="U299" s="164" t="s">
        <v>4591</v>
      </c>
      <c r="V299" s="18">
        <v>10</v>
      </c>
      <c r="W299" s="231">
        <v>0</v>
      </c>
      <c r="X299" s="18">
        <v>0</v>
      </c>
      <c r="Y299" s="304" t="s">
        <v>4416</v>
      </c>
      <c r="Z299" s="21">
        <f>INDEX('[2]Cross-Section Database'!$C$2:$V$2928,MATCH(Y299,'[2]Cross-Section Database'!$B$2:$B$2928,0),3)</f>
        <v>200</v>
      </c>
      <c r="AA299" s="21">
        <f>INDEX('[2]Cross-Section Database'!$C$2:$V$2928,MATCH(Y299,'[2]Cross-Section Database'!$B$2:$B$2928,0),4)</f>
        <v>204</v>
      </c>
      <c r="AB299" s="21">
        <f>INDEX('[2]Cross-Section Database'!$C$2:$V$2928,MATCH(Y299,'[2]Cross-Section Database'!$B$2:$B$2928,0),6)</f>
        <v>12</v>
      </c>
      <c r="AC299" s="21">
        <f>INDEX('[2]Cross-Section Database'!$C$2:$V$2928,MATCH(Y299,'[2]Cross-Section Database'!$B$2:$B$2928,0),5)</f>
        <v>12</v>
      </c>
      <c r="AD299" s="21">
        <v>3000</v>
      </c>
      <c r="AE299" s="304" t="s">
        <v>6282</v>
      </c>
      <c r="AF299" s="21">
        <f>INDEX('[2]Cross-Section Database'!$C$2:$V$2928,MATCH(AE299,'[2]Cross-Section Database'!$B$2:$B$2928,0),3)</f>
        <v>248</v>
      </c>
      <c r="AG299" s="21">
        <f>INDEX('[2]Cross-Section Database'!$C$2:$V$2928,MATCH(AE299,'[2]Cross-Section Database'!$B$2:$B$2928,0),4)</f>
        <v>124</v>
      </c>
      <c r="AH299" s="21">
        <f>INDEX('[2]Cross-Section Database'!$C$2:$V$2928,MATCH(AE299,'[2]Cross-Section Database'!$B$2:$B$2928,0),6)</f>
        <v>8</v>
      </c>
      <c r="AI299" s="21">
        <f>INDEX('[2]Cross-Section Database'!$C$2:$V$2928,MATCH(AE299,'[2]Cross-Section Database'!$B$2:$B$2928,0),5)</f>
        <v>5</v>
      </c>
      <c r="AJ299" s="21">
        <v>1300</v>
      </c>
      <c r="AK299" s="21">
        <f>INDEX('[2]Cross-Section Database'!$C$2:$V$3928,MATCH(AE299,'[2]Cross-Section Database'!$B$2:$B$3928,0),11)</f>
        <v>34500000</v>
      </c>
      <c r="AL299" s="24">
        <f>INDEX('[2]Cross-Section Database'!$C$2:$V$3928,MATCH(AE299,'[2]Cross-Section Database'!$B$2:$B$3928,0),12)</f>
        <v>312000</v>
      </c>
      <c r="AM299" s="21">
        <v>15</v>
      </c>
      <c r="AN299" s="21">
        <v>200</v>
      </c>
      <c r="AO299" s="21">
        <v>300</v>
      </c>
      <c r="AP299" s="21">
        <f t="shared" si="163"/>
        <v>26</v>
      </c>
      <c r="AQ299" s="21">
        <f t="shared" si="162"/>
        <v>26</v>
      </c>
      <c r="AR299" s="304" t="s">
        <v>5845</v>
      </c>
      <c r="AS299" s="164" t="s">
        <v>6174</v>
      </c>
      <c r="AT299" s="164" t="s">
        <v>6174</v>
      </c>
      <c r="AU299" s="164">
        <v>24</v>
      </c>
      <c r="AV299" s="164">
        <f t="shared" si="160"/>
        <v>353</v>
      </c>
      <c r="AW299" s="21">
        <v>85.5</v>
      </c>
      <c r="AX299" s="21">
        <v>85.5</v>
      </c>
      <c r="AY299" s="21">
        <v>0</v>
      </c>
      <c r="AZ299" s="21">
        <v>90</v>
      </c>
      <c r="BA299" s="21">
        <f t="shared" si="164"/>
        <v>129</v>
      </c>
      <c r="BB299" s="15" t="s">
        <v>6262</v>
      </c>
      <c r="BC299" s="164" t="s">
        <v>6250</v>
      </c>
      <c r="BD299" s="164" t="s">
        <v>6250</v>
      </c>
      <c r="BE299" s="164">
        <v>2</v>
      </c>
      <c r="BF299" s="164">
        <v>4</v>
      </c>
      <c r="BG299" s="203" t="s">
        <v>5830</v>
      </c>
      <c r="BH299" s="204" t="s">
        <v>5830</v>
      </c>
      <c r="BI299" s="204" t="s">
        <v>5830</v>
      </c>
      <c r="BJ299" s="204" t="s">
        <v>5830</v>
      </c>
      <c r="BK299" s="204" t="s">
        <v>5830</v>
      </c>
      <c r="BL299" s="204" t="s">
        <v>5830</v>
      </c>
      <c r="BM299" s="204" t="s">
        <v>5830</v>
      </c>
      <c r="BN299" s="204" t="s">
        <v>5830</v>
      </c>
      <c r="BO299" s="203" t="s">
        <v>5830</v>
      </c>
      <c r="BP299" s="204" t="s">
        <v>5830</v>
      </c>
      <c r="BQ299" s="204" t="s">
        <v>5830</v>
      </c>
      <c r="BR299" s="204" t="s">
        <v>5830</v>
      </c>
      <c r="BS299" s="204" t="s">
        <v>5830</v>
      </c>
      <c r="BT299" s="204" t="s">
        <v>5830</v>
      </c>
      <c r="BU299" s="219" t="s">
        <v>5830</v>
      </c>
      <c r="BV299" s="204" t="s">
        <v>5830</v>
      </c>
      <c r="BW299" s="204" t="s">
        <v>5830</v>
      </c>
      <c r="BX299" s="204" t="s">
        <v>5830</v>
      </c>
      <c r="BY299" s="204" t="s">
        <v>5830</v>
      </c>
      <c r="BZ299" s="204" t="s">
        <v>5830</v>
      </c>
      <c r="CA299" s="219" t="s">
        <v>5830</v>
      </c>
      <c r="CB299" s="164" t="s">
        <v>4389</v>
      </c>
      <c r="CC299" s="164">
        <v>275</v>
      </c>
      <c r="CD299" s="164">
        <v>376</v>
      </c>
      <c r="CE299" s="63">
        <v>410</v>
      </c>
      <c r="CF299" s="21">
        <v>537.5</v>
      </c>
      <c r="CG299" s="69">
        <v>196000</v>
      </c>
      <c r="CH299" s="304" t="s">
        <v>4389</v>
      </c>
      <c r="CI299" s="60">
        <v>275</v>
      </c>
      <c r="CJ299" s="21">
        <v>372</v>
      </c>
      <c r="CK299" s="47">
        <v>410</v>
      </c>
      <c r="CL299" s="21">
        <v>513.5</v>
      </c>
      <c r="CM299" s="69">
        <v>200500</v>
      </c>
      <c r="CN299" s="164" t="s">
        <v>4389</v>
      </c>
      <c r="CO299" s="21">
        <v>275</v>
      </c>
      <c r="CP299" s="21">
        <v>309.7</v>
      </c>
      <c r="CQ299" s="21">
        <v>410</v>
      </c>
      <c r="CR299" s="21">
        <v>515.29999999999995</v>
      </c>
      <c r="CS299" s="62">
        <v>204000</v>
      </c>
      <c r="CT299" s="208" t="s">
        <v>5830</v>
      </c>
      <c r="CU299" s="209" t="s">
        <v>5830</v>
      </c>
      <c r="CV299" s="209" t="s">
        <v>5830</v>
      </c>
      <c r="CW299" s="210" t="s">
        <v>5830</v>
      </c>
      <c r="CX299" s="208" t="s">
        <v>5830</v>
      </c>
      <c r="CY299" s="209" t="s">
        <v>5830</v>
      </c>
      <c r="CZ299" s="210" t="s">
        <v>5830</v>
      </c>
      <c r="DA299" s="284" t="s">
        <v>5830</v>
      </c>
      <c r="DB299" s="164">
        <v>8.8000000000000007</v>
      </c>
      <c r="DC299" s="164">
        <v>640</v>
      </c>
      <c r="DD299" s="32">
        <v>730</v>
      </c>
      <c r="DE299" s="164">
        <v>800</v>
      </c>
      <c r="DF299" s="32">
        <v>940</v>
      </c>
      <c r="DG299" s="61">
        <v>200000</v>
      </c>
      <c r="DH299" s="78" t="s">
        <v>5889</v>
      </c>
      <c r="DI299" s="164" t="s">
        <v>4593</v>
      </c>
      <c r="DJ299" s="295" t="s">
        <v>4598</v>
      </c>
    </row>
    <row r="300" spans="1:114">
      <c r="A300" s="18">
        <v>295</v>
      </c>
      <c r="B300" s="314"/>
      <c r="C300" s="314"/>
      <c r="D300" s="325"/>
      <c r="E300" s="325"/>
      <c r="F300" s="314"/>
      <c r="G300" s="319"/>
      <c r="H300" s="319"/>
      <c r="I300" s="453" t="s">
        <v>4460</v>
      </c>
      <c r="J300" s="304" t="s">
        <v>4383</v>
      </c>
      <c r="K300" s="164" t="s">
        <v>5830</v>
      </c>
      <c r="L300" s="304" t="s">
        <v>4541</v>
      </c>
      <c r="M300" s="164" t="s">
        <v>4736</v>
      </c>
      <c r="N300" s="18" t="s">
        <v>4539</v>
      </c>
      <c r="O300" s="164" t="s">
        <v>4444</v>
      </c>
      <c r="P300" s="164" t="s">
        <v>4444</v>
      </c>
      <c r="Q300" s="164" t="s">
        <v>4444</v>
      </c>
      <c r="R300" s="164" t="s">
        <v>5830</v>
      </c>
      <c r="S300" s="164" t="s">
        <v>4444</v>
      </c>
      <c r="T300" s="164" t="s">
        <v>5830</v>
      </c>
      <c r="U300" s="164" t="s">
        <v>4591</v>
      </c>
      <c r="V300" s="18">
        <v>10</v>
      </c>
      <c r="W300" s="231">
        <v>0</v>
      </c>
      <c r="X300" s="18">
        <v>0</v>
      </c>
      <c r="Y300" s="304" t="s">
        <v>4417</v>
      </c>
      <c r="Z300" s="21">
        <f>INDEX('[2]Cross-Section Database'!$C$2:$V$2928,MATCH(Y300,'[2]Cross-Section Database'!$B$2:$B$2928,0),3)</f>
        <v>244</v>
      </c>
      <c r="AA300" s="21">
        <f>INDEX('[2]Cross-Section Database'!$C$2:$V$2928,MATCH(Y300,'[2]Cross-Section Database'!$B$2:$B$2928,0),4)</f>
        <v>252</v>
      </c>
      <c r="AB300" s="21">
        <f>INDEX('[2]Cross-Section Database'!$C$2:$V$2928,MATCH(Y300,'[2]Cross-Section Database'!$B$2:$B$2928,0),6)</f>
        <v>11</v>
      </c>
      <c r="AC300" s="21">
        <f>INDEX('[2]Cross-Section Database'!$C$2:$V$2928,MATCH(Y300,'[2]Cross-Section Database'!$B$2:$B$2928,0),5)</f>
        <v>11</v>
      </c>
      <c r="AD300" s="21">
        <v>3000</v>
      </c>
      <c r="AE300" s="304" t="s">
        <v>4415</v>
      </c>
      <c r="AF300" s="21">
        <f>INDEX('[2]Cross-Section Database'!$C$2:$V$2928,MATCH(AE300,'[2]Cross-Section Database'!$B$2:$B$2928,0),3)</f>
        <v>400</v>
      </c>
      <c r="AG300" s="21">
        <f>INDEX('[2]Cross-Section Database'!$C$2:$V$2928,MATCH(AE300,'[2]Cross-Section Database'!$B$2:$B$2928,0),4)</f>
        <v>200</v>
      </c>
      <c r="AH300" s="21">
        <f>INDEX('[2]Cross-Section Database'!$C$2:$V$2928,MATCH(AE300,'[2]Cross-Section Database'!$B$2:$B$2928,0),6)</f>
        <v>13</v>
      </c>
      <c r="AI300" s="21">
        <f>INDEX('[2]Cross-Section Database'!$C$2:$V$2928,MATCH(AE300,'[2]Cross-Section Database'!$B$2:$B$2928,0),5)</f>
        <v>8</v>
      </c>
      <c r="AJ300" s="21">
        <v>1300</v>
      </c>
      <c r="AK300" s="21">
        <f>INDEX('[2]Cross-Section Database'!$C$2:$V$3928,MATCH(AE300,'[2]Cross-Section Database'!$B$2:$B$3928,0),11)</f>
        <v>235000000</v>
      </c>
      <c r="AL300" s="24">
        <f>INDEX('[2]Cross-Section Database'!$C$2:$V$3928,MATCH(AE300,'[2]Cross-Section Database'!$B$2:$B$3928,0),12)</f>
        <v>1310000</v>
      </c>
      <c r="AM300" s="21">
        <v>12</v>
      </c>
      <c r="AN300" s="21">
        <v>200</v>
      </c>
      <c r="AO300" s="21">
        <v>500</v>
      </c>
      <c r="AP300" s="21">
        <f t="shared" si="163"/>
        <v>50</v>
      </c>
      <c r="AQ300" s="21">
        <f t="shared" si="162"/>
        <v>50</v>
      </c>
      <c r="AR300" s="304" t="s">
        <v>5845</v>
      </c>
      <c r="AS300" s="164" t="s">
        <v>6174</v>
      </c>
      <c r="AT300" s="21" t="s">
        <v>6174</v>
      </c>
      <c r="AU300" s="164">
        <v>20</v>
      </c>
      <c r="AV300" s="164">
        <f t="shared" si="160"/>
        <v>245</v>
      </c>
      <c r="AW300" s="21">
        <v>110</v>
      </c>
      <c r="AX300" s="21">
        <f t="shared" ref="AX300:AX341" si="165">AW300</f>
        <v>110</v>
      </c>
      <c r="AY300" s="21">
        <v>90</v>
      </c>
      <c r="AZ300" s="21">
        <v>90</v>
      </c>
      <c r="BA300" s="21">
        <f t="shared" si="164"/>
        <v>190</v>
      </c>
      <c r="BB300" s="15" t="s">
        <v>4388</v>
      </c>
      <c r="BC300" s="164" t="s">
        <v>4497</v>
      </c>
      <c r="BD300" s="164" t="s">
        <v>6250</v>
      </c>
      <c r="BE300" s="164">
        <v>4</v>
      </c>
      <c r="BF300" s="164">
        <v>6</v>
      </c>
      <c r="BG300" s="203" t="s">
        <v>5830</v>
      </c>
      <c r="BH300" s="204" t="s">
        <v>5830</v>
      </c>
      <c r="BI300" s="204" t="s">
        <v>5830</v>
      </c>
      <c r="BJ300" s="204" t="s">
        <v>5830</v>
      </c>
      <c r="BK300" s="204" t="s">
        <v>5830</v>
      </c>
      <c r="BL300" s="204" t="s">
        <v>5830</v>
      </c>
      <c r="BM300" s="204" t="s">
        <v>5830</v>
      </c>
      <c r="BN300" s="204" t="s">
        <v>5830</v>
      </c>
      <c r="BO300" s="203" t="s">
        <v>5830</v>
      </c>
      <c r="BP300" s="204" t="s">
        <v>5830</v>
      </c>
      <c r="BQ300" s="204" t="s">
        <v>5830</v>
      </c>
      <c r="BR300" s="204" t="s">
        <v>5830</v>
      </c>
      <c r="BS300" s="204" t="s">
        <v>5830</v>
      </c>
      <c r="BT300" s="204" t="s">
        <v>5830</v>
      </c>
      <c r="BU300" s="219" t="s">
        <v>5830</v>
      </c>
      <c r="BV300" s="204" t="s">
        <v>5830</v>
      </c>
      <c r="BW300" s="204" t="s">
        <v>5830</v>
      </c>
      <c r="BX300" s="204" t="s">
        <v>5830</v>
      </c>
      <c r="BY300" s="204" t="s">
        <v>5830</v>
      </c>
      <c r="BZ300" s="204" t="s">
        <v>5830</v>
      </c>
      <c r="CA300" s="219" t="s">
        <v>5830</v>
      </c>
      <c r="CB300" s="164" t="s">
        <v>4389</v>
      </c>
      <c r="CC300" s="164">
        <v>275</v>
      </c>
      <c r="CD300" s="164">
        <v>351</v>
      </c>
      <c r="CE300" s="63">
        <v>410</v>
      </c>
      <c r="CF300" s="21">
        <v>525</v>
      </c>
      <c r="CG300" s="69">
        <v>192500</v>
      </c>
      <c r="CH300" s="304" t="s">
        <v>4389</v>
      </c>
      <c r="CI300" s="60">
        <v>275</v>
      </c>
      <c r="CJ300" s="21">
        <v>312</v>
      </c>
      <c r="CK300" s="47">
        <v>410</v>
      </c>
      <c r="CL300" s="21">
        <v>507</v>
      </c>
      <c r="CM300" s="69">
        <v>199500</v>
      </c>
      <c r="CN300" s="164" t="s">
        <v>4389</v>
      </c>
      <c r="CO300" s="21">
        <v>275</v>
      </c>
      <c r="CP300" s="21">
        <v>308</v>
      </c>
      <c r="CQ300" s="21">
        <v>410</v>
      </c>
      <c r="CR300" s="21">
        <v>491</v>
      </c>
      <c r="CS300" s="62">
        <v>205000</v>
      </c>
      <c r="CT300" s="208" t="s">
        <v>5830</v>
      </c>
      <c r="CU300" s="209" t="s">
        <v>5830</v>
      </c>
      <c r="CV300" s="209" t="s">
        <v>5830</v>
      </c>
      <c r="CW300" s="210" t="s">
        <v>5830</v>
      </c>
      <c r="CX300" s="208" t="s">
        <v>5830</v>
      </c>
      <c r="CY300" s="209" t="s">
        <v>5830</v>
      </c>
      <c r="CZ300" s="210" t="s">
        <v>5830</v>
      </c>
      <c r="DA300" s="284" t="s">
        <v>5830</v>
      </c>
      <c r="DB300" s="164">
        <v>8.8000000000000007</v>
      </c>
      <c r="DC300" s="164">
        <v>640</v>
      </c>
      <c r="DD300" s="32">
        <v>730</v>
      </c>
      <c r="DE300" s="164">
        <v>800</v>
      </c>
      <c r="DF300" s="32">
        <v>940</v>
      </c>
      <c r="DG300" s="61">
        <v>200000</v>
      </c>
      <c r="DH300" s="29" t="s">
        <v>4798</v>
      </c>
      <c r="DI300" s="304" t="s">
        <v>4593</v>
      </c>
      <c r="DJ300" s="295" t="s">
        <v>4598</v>
      </c>
    </row>
    <row r="301" spans="1:114">
      <c r="A301" s="18">
        <v>296</v>
      </c>
      <c r="B301" s="314"/>
      <c r="C301" s="314"/>
      <c r="D301" s="325"/>
      <c r="E301" s="325"/>
      <c r="F301" s="314"/>
      <c r="G301" s="319"/>
      <c r="H301" s="319"/>
      <c r="I301" s="453" t="s">
        <v>4461</v>
      </c>
      <c r="J301" s="304" t="s">
        <v>4383</v>
      </c>
      <c r="K301" s="164" t="s">
        <v>5830</v>
      </c>
      <c r="L301" s="304" t="s">
        <v>4541</v>
      </c>
      <c r="M301" s="164" t="s">
        <v>4736</v>
      </c>
      <c r="N301" s="18" t="s">
        <v>4539</v>
      </c>
      <c r="O301" s="164" t="s">
        <v>4388</v>
      </c>
      <c r="P301" s="164" t="s">
        <v>4444</v>
      </c>
      <c r="Q301" s="164" t="s">
        <v>4444</v>
      </c>
      <c r="R301" s="164" t="s">
        <v>5830</v>
      </c>
      <c r="S301" s="164" t="s">
        <v>4444</v>
      </c>
      <c r="T301" s="164" t="s">
        <v>5830</v>
      </c>
      <c r="U301" s="164" t="s">
        <v>4591</v>
      </c>
      <c r="V301" s="18">
        <v>10</v>
      </c>
      <c r="W301" s="231">
        <v>0</v>
      </c>
      <c r="X301" s="18">
        <v>0</v>
      </c>
      <c r="Y301" s="304" t="s">
        <v>4417</v>
      </c>
      <c r="Z301" s="21">
        <f>INDEX('[2]Cross-Section Database'!$C$2:$V$2928,MATCH(Y301,'[2]Cross-Section Database'!$B$2:$B$2928,0),3)</f>
        <v>244</v>
      </c>
      <c r="AA301" s="21">
        <f>INDEX('[2]Cross-Section Database'!$C$2:$V$2928,MATCH(Y301,'[2]Cross-Section Database'!$B$2:$B$2928,0),4)</f>
        <v>252</v>
      </c>
      <c r="AB301" s="21">
        <f>INDEX('[2]Cross-Section Database'!$C$2:$V$2928,MATCH(Y301,'[2]Cross-Section Database'!$B$2:$B$2928,0),6)</f>
        <v>11</v>
      </c>
      <c r="AC301" s="21">
        <f>INDEX('[2]Cross-Section Database'!$C$2:$V$2928,MATCH(Y301,'[2]Cross-Section Database'!$B$2:$B$2928,0),5)</f>
        <v>11</v>
      </c>
      <c r="AD301" s="21">
        <v>3000</v>
      </c>
      <c r="AE301" s="304" t="s">
        <v>4745</v>
      </c>
      <c r="AF301" s="21">
        <f>INDEX('[2]Cross-Section Database'!$C$2:$V$2928,MATCH(AE301,'[2]Cross-Section Database'!$B$2:$B$2928,0),3)</f>
        <v>400</v>
      </c>
      <c r="AG301" s="21">
        <f>INDEX('[2]Cross-Section Database'!$C$2:$V$2928,MATCH(AE301,'[2]Cross-Section Database'!$B$2:$B$2928,0),4)</f>
        <v>200</v>
      </c>
      <c r="AH301" s="21">
        <f>INDEX('[2]Cross-Section Database'!$C$2:$V$2928,MATCH(AE301,'[2]Cross-Section Database'!$B$2:$B$2928,0),6)</f>
        <v>13</v>
      </c>
      <c r="AI301" s="21">
        <f>INDEX('[2]Cross-Section Database'!$C$2:$V$2928,MATCH(AE301,'[2]Cross-Section Database'!$B$2:$B$2928,0),5)</f>
        <v>8</v>
      </c>
      <c r="AJ301" s="21">
        <v>1300</v>
      </c>
      <c r="AK301" s="21">
        <f>INDEX('[2]Cross-Section Database'!$C$2:$V$3928,MATCH(AE301,'[2]Cross-Section Database'!$B$2:$B$3928,0),11)</f>
        <v>235000000</v>
      </c>
      <c r="AL301" s="24">
        <f>INDEX('[2]Cross-Section Database'!$C$2:$V$3928,MATCH(AE301,'[2]Cross-Section Database'!$B$2:$B$3928,0),12)</f>
        <v>1310000</v>
      </c>
      <c r="AM301" s="21">
        <v>12</v>
      </c>
      <c r="AN301" s="21">
        <v>250</v>
      </c>
      <c r="AO301" s="21">
        <v>500</v>
      </c>
      <c r="AP301" s="21">
        <f t="shared" si="163"/>
        <v>50</v>
      </c>
      <c r="AQ301" s="21">
        <f t="shared" si="162"/>
        <v>50</v>
      </c>
      <c r="AR301" s="304" t="s">
        <v>5845</v>
      </c>
      <c r="AS301" s="164" t="s">
        <v>6174</v>
      </c>
      <c r="AT301" s="21" t="s">
        <v>6174</v>
      </c>
      <c r="AU301" s="164">
        <v>20</v>
      </c>
      <c r="AV301" s="164">
        <f t="shared" si="160"/>
        <v>245</v>
      </c>
      <c r="AW301" s="21">
        <v>110</v>
      </c>
      <c r="AX301" s="21">
        <f t="shared" si="165"/>
        <v>110</v>
      </c>
      <c r="AY301" s="21">
        <v>90</v>
      </c>
      <c r="AZ301" s="21">
        <v>90</v>
      </c>
      <c r="BA301" s="21">
        <f t="shared" si="164"/>
        <v>190</v>
      </c>
      <c r="BB301" s="15" t="s">
        <v>4388</v>
      </c>
      <c r="BC301" s="164" t="s">
        <v>4497</v>
      </c>
      <c r="BD301" s="164" t="s">
        <v>6250</v>
      </c>
      <c r="BE301" s="164">
        <v>4</v>
      </c>
      <c r="BF301" s="164">
        <v>6</v>
      </c>
      <c r="BG301" s="203" t="s">
        <v>5830</v>
      </c>
      <c r="BH301" s="204" t="s">
        <v>5830</v>
      </c>
      <c r="BI301" s="204" t="s">
        <v>5830</v>
      </c>
      <c r="BJ301" s="204" t="s">
        <v>5830</v>
      </c>
      <c r="BK301" s="204" t="s">
        <v>5830</v>
      </c>
      <c r="BL301" s="204" t="s">
        <v>5830</v>
      </c>
      <c r="BM301" s="204" t="s">
        <v>5830</v>
      </c>
      <c r="BN301" s="204" t="s">
        <v>5830</v>
      </c>
      <c r="BO301" s="203" t="s">
        <v>5830</v>
      </c>
      <c r="BP301" s="204" t="s">
        <v>5830</v>
      </c>
      <c r="BQ301" s="204" t="s">
        <v>5830</v>
      </c>
      <c r="BR301" s="204" t="s">
        <v>5830</v>
      </c>
      <c r="BS301" s="204" t="s">
        <v>5830</v>
      </c>
      <c r="BT301" s="204" t="s">
        <v>5830</v>
      </c>
      <c r="BU301" s="219" t="s">
        <v>5830</v>
      </c>
      <c r="BV301" s="204" t="s">
        <v>5830</v>
      </c>
      <c r="BW301" s="204" t="s">
        <v>5830</v>
      </c>
      <c r="BX301" s="204" t="s">
        <v>5830</v>
      </c>
      <c r="BY301" s="204" t="s">
        <v>5830</v>
      </c>
      <c r="BZ301" s="204" t="s">
        <v>5830</v>
      </c>
      <c r="CA301" s="219" t="s">
        <v>5830</v>
      </c>
      <c r="CB301" s="164" t="s">
        <v>4389</v>
      </c>
      <c r="CC301" s="164">
        <v>275</v>
      </c>
      <c r="CD301" s="164">
        <v>351</v>
      </c>
      <c r="CE301" s="63">
        <v>410</v>
      </c>
      <c r="CF301" s="21">
        <v>525</v>
      </c>
      <c r="CG301" s="69">
        <v>192500</v>
      </c>
      <c r="CH301" s="304" t="s">
        <v>4389</v>
      </c>
      <c r="CI301" s="60">
        <v>275</v>
      </c>
      <c r="CJ301" s="21">
        <v>312</v>
      </c>
      <c r="CK301" s="47">
        <v>410</v>
      </c>
      <c r="CL301" s="21">
        <v>507</v>
      </c>
      <c r="CM301" s="69">
        <v>199500</v>
      </c>
      <c r="CN301" s="164" t="s">
        <v>4389</v>
      </c>
      <c r="CO301" s="21">
        <v>275</v>
      </c>
      <c r="CP301" s="21">
        <v>309</v>
      </c>
      <c r="CQ301" s="21">
        <v>410</v>
      </c>
      <c r="CR301" s="21">
        <v>470</v>
      </c>
      <c r="CS301" s="62">
        <v>204000</v>
      </c>
      <c r="CT301" s="208" t="s">
        <v>5830</v>
      </c>
      <c r="CU301" s="209" t="s">
        <v>5830</v>
      </c>
      <c r="CV301" s="209" t="s">
        <v>5830</v>
      </c>
      <c r="CW301" s="210" t="s">
        <v>5830</v>
      </c>
      <c r="CX301" s="208" t="s">
        <v>5830</v>
      </c>
      <c r="CY301" s="209" t="s">
        <v>5830</v>
      </c>
      <c r="CZ301" s="210" t="s">
        <v>5830</v>
      </c>
      <c r="DA301" s="284" t="s">
        <v>5830</v>
      </c>
      <c r="DB301" s="164">
        <v>8.8000000000000007</v>
      </c>
      <c r="DC301" s="164">
        <v>640</v>
      </c>
      <c r="DD301" s="32">
        <v>730</v>
      </c>
      <c r="DE301" s="164">
        <v>800</v>
      </c>
      <c r="DF301" s="32">
        <v>940</v>
      </c>
      <c r="DG301" s="61">
        <v>200000</v>
      </c>
      <c r="DH301" s="29" t="s">
        <v>4798</v>
      </c>
      <c r="DI301" s="164" t="s">
        <v>4593</v>
      </c>
      <c r="DJ301" s="295" t="s">
        <v>4598</v>
      </c>
    </row>
    <row r="302" spans="1:114">
      <c r="A302" s="18">
        <v>297</v>
      </c>
      <c r="B302" s="314"/>
      <c r="C302" s="314"/>
      <c r="D302" s="325"/>
      <c r="E302" s="325"/>
      <c r="F302" s="314"/>
      <c r="G302" s="319"/>
      <c r="H302" s="319"/>
      <c r="I302" s="453" t="s">
        <v>4462</v>
      </c>
      <c r="J302" s="304" t="s">
        <v>4383</v>
      </c>
      <c r="K302" s="164" t="s">
        <v>5830</v>
      </c>
      <c r="L302" s="304" t="s">
        <v>4541</v>
      </c>
      <c r="M302" s="164" t="s">
        <v>4736</v>
      </c>
      <c r="N302" s="18" t="s">
        <v>4539</v>
      </c>
      <c r="O302" s="164" t="s">
        <v>4388</v>
      </c>
      <c r="P302" s="164" t="s">
        <v>4444</v>
      </c>
      <c r="Q302" s="164" t="s">
        <v>4444</v>
      </c>
      <c r="R302" s="164" t="s">
        <v>5830</v>
      </c>
      <c r="S302" s="164" t="s">
        <v>4444</v>
      </c>
      <c r="T302" s="164" t="s">
        <v>5830</v>
      </c>
      <c r="U302" s="164" t="s">
        <v>4591</v>
      </c>
      <c r="V302" s="18">
        <v>10</v>
      </c>
      <c r="W302" s="231">
        <v>0</v>
      </c>
      <c r="X302" s="18">
        <v>0</v>
      </c>
      <c r="Y302" s="304" t="s">
        <v>4418</v>
      </c>
      <c r="Z302" s="21">
        <f>INDEX('[2]Cross-Section Database'!$C$2:$V$2928,MATCH(Y302,'[2]Cross-Section Database'!$B$2:$B$2928,0),3)</f>
        <v>294</v>
      </c>
      <c r="AA302" s="21">
        <f>INDEX('[2]Cross-Section Database'!$C$2:$V$2928,MATCH(Y302,'[2]Cross-Section Database'!$B$2:$B$2928,0),4)</f>
        <v>302</v>
      </c>
      <c r="AB302" s="21">
        <f>INDEX('[2]Cross-Section Database'!$C$2:$V$2928,MATCH(Y302,'[2]Cross-Section Database'!$B$2:$B$2928,0),6)</f>
        <v>12</v>
      </c>
      <c r="AC302" s="21">
        <f>INDEX('[2]Cross-Section Database'!$C$2:$V$2928,MATCH(Y302,'[2]Cross-Section Database'!$B$2:$B$2928,0),5)</f>
        <v>12</v>
      </c>
      <c r="AD302" s="21">
        <v>3000</v>
      </c>
      <c r="AE302" s="304" t="s">
        <v>6283</v>
      </c>
      <c r="AF302" s="21">
        <f>INDEX('[2]Cross-Section Database'!$C$2:$V$2928,MATCH(AE302,'[2]Cross-Section Database'!$B$2:$B$2928,0),3)</f>
        <v>506</v>
      </c>
      <c r="AG302" s="21">
        <f>INDEX('[2]Cross-Section Database'!$C$2:$V$2928,MATCH(AE302,'[2]Cross-Section Database'!$B$2:$B$2928,0),4)</f>
        <v>201</v>
      </c>
      <c r="AH302" s="21">
        <f>INDEX('[2]Cross-Section Database'!$C$2:$V$2928,MATCH(AE302,'[2]Cross-Section Database'!$B$2:$B$2928,0),6)</f>
        <v>19</v>
      </c>
      <c r="AI302" s="21">
        <f>INDEX('[2]Cross-Section Database'!$C$2:$V$2928,MATCH(AE302,'[2]Cross-Section Database'!$B$2:$B$2928,0),5)</f>
        <v>11</v>
      </c>
      <c r="AJ302" s="21">
        <v>1300</v>
      </c>
      <c r="AK302" s="21">
        <f>INDEX('[2]Cross-Section Database'!$C$2:$V$3928,MATCH(AE302,'[2]Cross-Section Database'!$B$2:$B$3928,0),11)</f>
        <v>555000000</v>
      </c>
      <c r="AL302" s="24">
        <f>INDEX('[2]Cross-Section Database'!$C$2:$V$3928,MATCH(AE302,'[2]Cross-Section Database'!$B$2:$B$3928,0),12)</f>
        <v>2500000</v>
      </c>
      <c r="AM302" s="21">
        <v>15</v>
      </c>
      <c r="AN302" s="21">
        <v>200</v>
      </c>
      <c r="AO302" s="21">
        <v>600</v>
      </c>
      <c r="AP302" s="21">
        <f t="shared" si="163"/>
        <v>47</v>
      </c>
      <c r="AQ302" s="21">
        <f t="shared" si="162"/>
        <v>47</v>
      </c>
      <c r="AR302" s="304" t="s">
        <v>5845</v>
      </c>
      <c r="AS302" s="164" t="s">
        <v>6174</v>
      </c>
      <c r="AT302" s="21" t="s">
        <v>6174</v>
      </c>
      <c r="AU302" s="164">
        <v>24</v>
      </c>
      <c r="AV302" s="164">
        <f t="shared" si="160"/>
        <v>353</v>
      </c>
      <c r="AW302" s="21">
        <v>106.5</v>
      </c>
      <c r="AX302" s="21">
        <f t="shared" si="165"/>
        <v>106.5</v>
      </c>
      <c r="AY302" s="21">
        <v>90</v>
      </c>
      <c r="AZ302" s="21">
        <v>90</v>
      </c>
      <c r="BA302" s="21">
        <f t="shared" si="164"/>
        <v>297</v>
      </c>
      <c r="BB302" s="15" t="s">
        <v>4388</v>
      </c>
      <c r="BC302" s="164" t="s">
        <v>4497</v>
      </c>
      <c r="BD302" s="164" t="s">
        <v>4497</v>
      </c>
      <c r="BE302" s="164">
        <v>4</v>
      </c>
      <c r="BF302" s="164">
        <v>8</v>
      </c>
      <c r="BG302" s="203" t="s">
        <v>5830</v>
      </c>
      <c r="BH302" s="204" t="s">
        <v>5830</v>
      </c>
      <c r="BI302" s="204" t="s">
        <v>5830</v>
      </c>
      <c r="BJ302" s="204" t="s">
        <v>5830</v>
      </c>
      <c r="BK302" s="204" t="s">
        <v>5830</v>
      </c>
      <c r="BL302" s="204" t="s">
        <v>5830</v>
      </c>
      <c r="BM302" s="204" t="s">
        <v>5830</v>
      </c>
      <c r="BN302" s="204" t="s">
        <v>5830</v>
      </c>
      <c r="BO302" s="203" t="s">
        <v>5830</v>
      </c>
      <c r="BP302" s="204" t="s">
        <v>5830</v>
      </c>
      <c r="BQ302" s="204" t="s">
        <v>5830</v>
      </c>
      <c r="BR302" s="204" t="s">
        <v>5830</v>
      </c>
      <c r="BS302" s="204" t="s">
        <v>5830</v>
      </c>
      <c r="BT302" s="204" t="s">
        <v>5830</v>
      </c>
      <c r="BU302" s="219" t="s">
        <v>5830</v>
      </c>
      <c r="BV302" s="204" t="s">
        <v>5830</v>
      </c>
      <c r="BW302" s="204" t="s">
        <v>5830</v>
      </c>
      <c r="BX302" s="204" t="s">
        <v>5830</v>
      </c>
      <c r="BY302" s="204" t="s">
        <v>5830</v>
      </c>
      <c r="BZ302" s="204" t="s">
        <v>5830</v>
      </c>
      <c r="CA302" s="219" t="s">
        <v>5830</v>
      </c>
      <c r="CB302" s="164" t="s">
        <v>4389</v>
      </c>
      <c r="CC302" s="21">
        <v>275</v>
      </c>
      <c r="CD302" s="21">
        <v>364.5</v>
      </c>
      <c r="CE302" s="59">
        <v>410</v>
      </c>
      <c r="CF302" s="21">
        <v>513</v>
      </c>
      <c r="CG302" s="69">
        <v>198000</v>
      </c>
      <c r="CH302" s="304" t="s">
        <v>4389</v>
      </c>
      <c r="CI302" s="60">
        <v>275</v>
      </c>
      <c r="CJ302" s="21">
        <v>357</v>
      </c>
      <c r="CK302" s="47">
        <v>410</v>
      </c>
      <c r="CL302" s="21">
        <v>485</v>
      </c>
      <c r="CM302" s="69">
        <v>194000</v>
      </c>
      <c r="CN302" s="164" t="s">
        <v>4389</v>
      </c>
      <c r="CO302" s="21">
        <v>275</v>
      </c>
      <c r="CP302" s="21">
        <v>311</v>
      </c>
      <c r="CQ302" s="21">
        <v>410</v>
      </c>
      <c r="CR302" s="21">
        <v>524</v>
      </c>
      <c r="CS302" s="62">
        <v>205000</v>
      </c>
      <c r="CT302" s="208" t="s">
        <v>5830</v>
      </c>
      <c r="CU302" s="209" t="s">
        <v>5830</v>
      </c>
      <c r="CV302" s="209" t="s">
        <v>5830</v>
      </c>
      <c r="CW302" s="210" t="s">
        <v>5830</v>
      </c>
      <c r="CX302" s="208" t="s">
        <v>5830</v>
      </c>
      <c r="CY302" s="209" t="s">
        <v>5830</v>
      </c>
      <c r="CZ302" s="210" t="s">
        <v>5830</v>
      </c>
      <c r="DA302" s="284" t="s">
        <v>5830</v>
      </c>
      <c r="DB302" s="164">
        <v>8.8000000000000007</v>
      </c>
      <c r="DC302" s="164">
        <v>640</v>
      </c>
      <c r="DD302" s="32">
        <v>730</v>
      </c>
      <c r="DE302" s="164">
        <v>800</v>
      </c>
      <c r="DF302" s="32">
        <v>940</v>
      </c>
      <c r="DG302" s="61">
        <v>200000</v>
      </c>
      <c r="DH302" s="29" t="s">
        <v>4798</v>
      </c>
      <c r="DI302" s="304" t="s">
        <v>4593</v>
      </c>
      <c r="DJ302" s="295" t="s">
        <v>4598</v>
      </c>
    </row>
    <row r="303" spans="1:114" ht="16.2" thickBot="1">
      <c r="A303" s="18">
        <v>298</v>
      </c>
      <c r="B303" s="315"/>
      <c r="C303" s="315"/>
      <c r="D303" s="344"/>
      <c r="E303" s="344"/>
      <c r="F303" s="315"/>
      <c r="G303" s="312"/>
      <c r="H303" s="312"/>
      <c r="I303" s="247" t="s">
        <v>4463</v>
      </c>
      <c r="J303" s="304" t="s">
        <v>4383</v>
      </c>
      <c r="K303" s="164" t="s">
        <v>5830</v>
      </c>
      <c r="L303" s="304" t="s">
        <v>4541</v>
      </c>
      <c r="M303" s="164" t="s">
        <v>4736</v>
      </c>
      <c r="N303" s="18" t="s">
        <v>4539</v>
      </c>
      <c r="O303" s="164" t="s">
        <v>4388</v>
      </c>
      <c r="P303" s="164" t="s">
        <v>4444</v>
      </c>
      <c r="Q303" s="164" t="s">
        <v>4444</v>
      </c>
      <c r="R303" s="164" t="s">
        <v>5830</v>
      </c>
      <c r="S303" s="164" t="s">
        <v>4444</v>
      </c>
      <c r="T303" s="164" t="s">
        <v>5830</v>
      </c>
      <c r="U303" s="164" t="s">
        <v>4591</v>
      </c>
      <c r="V303" s="18">
        <v>10</v>
      </c>
      <c r="W303" s="236">
        <v>0</v>
      </c>
      <c r="X303" s="14">
        <v>0</v>
      </c>
      <c r="Y303" s="144" t="s">
        <v>4418</v>
      </c>
      <c r="Z303" s="23">
        <f>INDEX('[2]Cross-Section Database'!$C$2:$V$2928,MATCH(Y303,'[2]Cross-Section Database'!$B$2:$B$2928,0),3)</f>
        <v>294</v>
      </c>
      <c r="AA303" s="23">
        <f>INDEX('[2]Cross-Section Database'!$C$2:$V$2928,MATCH(Y303,'[2]Cross-Section Database'!$B$2:$B$2928,0),4)</f>
        <v>302</v>
      </c>
      <c r="AB303" s="23">
        <f>INDEX('[2]Cross-Section Database'!$C$2:$V$2928,MATCH(Y303,'[2]Cross-Section Database'!$B$2:$B$2928,0),6)</f>
        <v>12</v>
      </c>
      <c r="AC303" s="23">
        <f>INDEX('[2]Cross-Section Database'!$C$2:$V$2928,MATCH(Y303,'[2]Cross-Section Database'!$B$2:$B$2928,0),5)</f>
        <v>12</v>
      </c>
      <c r="AD303" s="23">
        <v>3000</v>
      </c>
      <c r="AE303" s="144" t="s">
        <v>6283</v>
      </c>
      <c r="AF303" s="23">
        <f>INDEX('[2]Cross-Section Database'!$C$2:$V$2928,MATCH(AE303,'[2]Cross-Section Database'!$B$2:$B$2928,0),3)</f>
        <v>506</v>
      </c>
      <c r="AG303" s="23">
        <f>INDEX('[2]Cross-Section Database'!$C$2:$V$2928,MATCH(AE303,'[2]Cross-Section Database'!$B$2:$B$2928,0),4)</f>
        <v>201</v>
      </c>
      <c r="AH303" s="23">
        <f>INDEX('[2]Cross-Section Database'!$C$2:$V$2928,MATCH(AE303,'[2]Cross-Section Database'!$B$2:$B$2928,0),6)</f>
        <v>19</v>
      </c>
      <c r="AI303" s="23">
        <f>INDEX('[2]Cross-Section Database'!$C$2:$V$2928,MATCH(AE303,'[2]Cross-Section Database'!$B$2:$B$2928,0),5)</f>
        <v>11</v>
      </c>
      <c r="AJ303" s="23">
        <v>1300</v>
      </c>
      <c r="AK303" s="23">
        <f>INDEX('[2]Cross-Section Database'!$C$2:$V$3928,MATCH(AE303,'[2]Cross-Section Database'!$B$2:$B$3928,0),11)</f>
        <v>555000000</v>
      </c>
      <c r="AL303" s="25">
        <f>INDEX('[2]Cross-Section Database'!$C$2:$V$3928,MATCH(AE303,'[2]Cross-Section Database'!$B$2:$B$3928,0),12)</f>
        <v>2500000</v>
      </c>
      <c r="AM303" s="23">
        <v>15</v>
      </c>
      <c r="AN303" s="23">
        <v>250</v>
      </c>
      <c r="AO303" s="23">
        <v>600</v>
      </c>
      <c r="AP303" s="23">
        <f t="shared" si="163"/>
        <v>47</v>
      </c>
      <c r="AQ303" s="23">
        <f t="shared" si="162"/>
        <v>47</v>
      </c>
      <c r="AR303" s="144" t="s">
        <v>5845</v>
      </c>
      <c r="AS303" s="165" t="s">
        <v>6174</v>
      </c>
      <c r="AT303" s="23" t="s">
        <v>6174</v>
      </c>
      <c r="AU303" s="165">
        <v>24</v>
      </c>
      <c r="AV303" s="165">
        <f t="shared" si="160"/>
        <v>353</v>
      </c>
      <c r="AW303" s="23">
        <v>106.5</v>
      </c>
      <c r="AX303" s="23">
        <f t="shared" si="165"/>
        <v>106.5</v>
      </c>
      <c r="AY303" s="23">
        <v>90</v>
      </c>
      <c r="AZ303" s="23">
        <v>90</v>
      </c>
      <c r="BA303" s="23">
        <f t="shared" si="164"/>
        <v>297</v>
      </c>
      <c r="BB303" s="19" t="s">
        <v>4388</v>
      </c>
      <c r="BC303" s="165" t="s">
        <v>4497</v>
      </c>
      <c r="BD303" s="165" t="s">
        <v>6250</v>
      </c>
      <c r="BE303" s="165">
        <v>4</v>
      </c>
      <c r="BF303" s="165">
        <v>6</v>
      </c>
      <c r="BG303" s="198" t="s">
        <v>5830</v>
      </c>
      <c r="BH303" s="199" t="s">
        <v>5830</v>
      </c>
      <c r="BI303" s="199" t="s">
        <v>5830</v>
      </c>
      <c r="BJ303" s="199" t="s">
        <v>5830</v>
      </c>
      <c r="BK303" s="199" t="s">
        <v>5830</v>
      </c>
      <c r="BL303" s="199" t="s">
        <v>5830</v>
      </c>
      <c r="BM303" s="199" t="s">
        <v>5830</v>
      </c>
      <c r="BN303" s="199" t="s">
        <v>5830</v>
      </c>
      <c r="BO303" s="198" t="s">
        <v>5830</v>
      </c>
      <c r="BP303" s="199" t="s">
        <v>5830</v>
      </c>
      <c r="BQ303" s="199" t="s">
        <v>5830</v>
      </c>
      <c r="BR303" s="199" t="s">
        <v>5830</v>
      </c>
      <c r="BS303" s="199" t="s">
        <v>5830</v>
      </c>
      <c r="BT303" s="199" t="s">
        <v>5830</v>
      </c>
      <c r="BU303" s="221" t="s">
        <v>5830</v>
      </c>
      <c r="BV303" s="199" t="s">
        <v>5830</v>
      </c>
      <c r="BW303" s="199" t="s">
        <v>5830</v>
      </c>
      <c r="BX303" s="199" t="s">
        <v>5830</v>
      </c>
      <c r="BY303" s="199" t="s">
        <v>5830</v>
      </c>
      <c r="BZ303" s="199" t="s">
        <v>5830</v>
      </c>
      <c r="CA303" s="221" t="s">
        <v>5830</v>
      </c>
      <c r="CB303" s="165" t="s">
        <v>4389</v>
      </c>
      <c r="CC303" s="23">
        <v>275</v>
      </c>
      <c r="CD303" s="23">
        <v>364.5</v>
      </c>
      <c r="CE303" s="37">
        <v>410</v>
      </c>
      <c r="CF303" s="23">
        <v>513</v>
      </c>
      <c r="CG303" s="83">
        <v>198000</v>
      </c>
      <c r="CH303" s="144" t="s">
        <v>4389</v>
      </c>
      <c r="CI303" s="87">
        <v>275</v>
      </c>
      <c r="CJ303" s="23">
        <v>357</v>
      </c>
      <c r="CK303" s="85">
        <v>410</v>
      </c>
      <c r="CL303" s="23">
        <v>485</v>
      </c>
      <c r="CM303" s="83">
        <v>194000</v>
      </c>
      <c r="CN303" s="165" t="s">
        <v>4389</v>
      </c>
      <c r="CO303" s="23">
        <v>275</v>
      </c>
      <c r="CP303" s="23">
        <v>308</v>
      </c>
      <c r="CQ303" s="23">
        <v>410</v>
      </c>
      <c r="CR303" s="23">
        <v>507</v>
      </c>
      <c r="CS303" s="89">
        <v>203000</v>
      </c>
      <c r="CT303" s="208" t="s">
        <v>5830</v>
      </c>
      <c r="CU303" s="209" t="s">
        <v>5830</v>
      </c>
      <c r="CV303" s="209" t="s">
        <v>5830</v>
      </c>
      <c r="CW303" s="210" t="s">
        <v>5830</v>
      </c>
      <c r="CX303" s="208" t="s">
        <v>5830</v>
      </c>
      <c r="CY303" s="209" t="s">
        <v>5830</v>
      </c>
      <c r="CZ303" s="210" t="s">
        <v>5830</v>
      </c>
      <c r="DA303" s="285" t="s">
        <v>5830</v>
      </c>
      <c r="DB303" s="165">
        <v>8.8000000000000007</v>
      </c>
      <c r="DC303" s="165">
        <v>640</v>
      </c>
      <c r="DD303" s="34">
        <v>730</v>
      </c>
      <c r="DE303" s="165">
        <v>800</v>
      </c>
      <c r="DF303" s="34">
        <v>940</v>
      </c>
      <c r="DG303" s="77">
        <v>200000</v>
      </c>
      <c r="DH303" s="27" t="s">
        <v>4798</v>
      </c>
      <c r="DI303" s="144" t="s">
        <v>4593</v>
      </c>
      <c r="DJ303" s="295" t="s">
        <v>4598</v>
      </c>
    </row>
    <row r="304" spans="1:114" ht="15.6" customHeight="1">
      <c r="A304" s="17">
        <v>299</v>
      </c>
      <c r="B304" s="313">
        <v>44</v>
      </c>
      <c r="C304" s="313">
        <v>2011</v>
      </c>
      <c r="D304" s="322" t="s">
        <v>4715</v>
      </c>
      <c r="E304" s="324" t="s">
        <v>4880</v>
      </c>
      <c r="F304" s="313">
        <v>3</v>
      </c>
      <c r="G304" s="313" t="s">
        <v>5966</v>
      </c>
      <c r="H304" s="313" t="s">
        <v>5961</v>
      </c>
      <c r="I304" s="452" t="s">
        <v>4721</v>
      </c>
      <c r="J304" s="303" t="s">
        <v>4383</v>
      </c>
      <c r="K304" s="163" t="s">
        <v>5830</v>
      </c>
      <c r="L304" s="303" t="s">
        <v>4540</v>
      </c>
      <c r="M304" s="163" t="s">
        <v>4735</v>
      </c>
      <c r="N304" s="17" t="s">
        <v>4539</v>
      </c>
      <c r="O304" s="163" t="s">
        <v>4444</v>
      </c>
      <c r="P304" s="163" t="s">
        <v>4502</v>
      </c>
      <c r="Q304" s="163" t="s">
        <v>4444</v>
      </c>
      <c r="R304" s="163" t="s">
        <v>5830</v>
      </c>
      <c r="S304" s="163" t="s">
        <v>4444</v>
      </c>
      <c r="T304" s="163" t="s">
        <v>5830</v>
      </c>
      <c r="U304" s="30" t="s">
        <v>4591</v>
      </c>
      <c r="V304" s="88">
        <v>10</v>
      </c>
      <c r="W304" s="231">
        <v>0</v>
      </c>
      <c r="X304" s="18">
        <v>470</v>
      </c>
      <c r="Y304" s="304" t="s">
        <v>4666</v>
      </c>
      <c r="Z304" s="21">
        <v>300</v>
      </c>
      <c r="AA304" s="21">
        <v>300</v>
      </c>
      <c r="AB304" s="21">
        <v>10</v>
      </c>
      <c r="AC304" s="21">
        <v>10</v>
      </c>
      <c r="AD304" s="21">
        <v>1500</v>
      </c>
      <c r="AE304" s="303" t="s">
        <v>4665</v>
      </c>
      <c r="AF304" s="16">
        <f>INDEX('[2]Cross-Section Database'!$C$2:$V$2928,MATCH(AE304,'[2]Cross-Section Database'!$B$2:$B$2928,0),3)</f>
        <v>602</v>
      </c>
      <c r="AG304" s="16">
        <f>INDEX('[2]Cross-Section Database'!$C$2:$V$2928,MATCH(AE304,'[2]Cross-Section Database'!$B$2:$B$2928,0),4)</f>
        <v>228</v>
      </c>
      <c r="AH304" s="16">
        <f>INDEX('[2]Cross-Section Database'!$C$2:$V$2928,MATCH(AE304,'[2]Cross-Section Database'!$B$2:$B$2928,0),6)</f>
        <v>14.8</v>
      </c>
      <c r="AI304" s="16">
        <f>INDEX('[2]Cross-Section Database'!$C$2:$V$2928,MATCH(AE304,'[2]Cross-Section Database'!$B$2:$B$2928,0),5)</f>
        <v>10.6</v>
      </c>
      <c r="AJ304" s="16">
        <v>1620</v>
      </c>
      <c r="AK304" s="16">
        <f>INDEX('[2]Cross-Section Database'!$C$2:$V$3928,MATCH(AE304,'[2]Cross-Section Database'!$B$2:$B$3928,0),11)</f>
        <v>761000000</v>
      </c>
      <c r="AL304" s="26">
        <f>INDEX('[2]Cross-Section Database'!$C$2:$V$3928,MATCH(AE304,'[2]Cross-Section Database'!$B$2:$B$3928,0),12)</f>
        <v>2900000</v>
      </c>
      <c r="AM304" s="16">
        <v>12</v>
      </c>
      <c r="AN304" s="16">
        <v>300</v>
      </c>
      <c r="AO304" s="16">
        <v>610</v>
      </c>
      <c r="AP304" s="16">
        <v>4</v>
      </c>
      <c r="AQ304" s="16">
        <f t="shared" si="162"/>
        <v>4</v>
      </c>
      <c r="AR304" s="303" t="s">
        <v>5710</v>
      </c>
      <c r="AS304" s="163" t="s">
        <v>6174</v>
      </c>
      <c r="AT304" s="16" t="s">
        <v>6174</v>
      </c>
      <c r="AU304" s="163">
        <v>20</v>
      </c>
      <c r="AV304" s="163">
        <f t="shared" si="160"/>
        <v>245</v>
      </c>
      <c r="AW304" s="16">
        <v>97</v>
      </c>
      <c r="AX304" s="16">
        <f t="shared" si="165"/>
        <v>97</v>
      </c>
      <c r="AY304" s="16">
        <v>205</v>
      </c>
      <c r="AZ304" s="16">
        <v>90</v>
      </c>
      <c r="BA304" s="16">
        <v>0</v>
      </c>
      <c r="BB304" s="22" t="s">
        <v>4502</v>
      </c>
      <c r="BC304" s="163" t="s">
        <v>6250</v>
      </c>
      <c r="BD304" s="163" t="s">
        <v>6250</v>
      </c>
      <c r="BE304" s="163">
        <v>2</v>
      </c>
      <c r="BF304" s="163">
        <v>6</v>
      </c>
      <c r="BG304" s="201" t="s">
        <v>5830</v>
      </c>
      <c r="BH304" s="202" t="s">
        <v>5830</v>
      </c>
      <c r="BI304" s="202" t="s">
        <v>5830</v>
      </c>
      <c r="BJ304" s="202" t="s">
        <v>5830</v>
      </c>
      <c r="BK304" s="202" t="s">
        <v>5830</v>
      </c>
      <c r="BL304" s="202" t="s">
        <v>5830</v>
      </c>
      <c r="BM304" s="202" t="s">
        <v>5830</v>
      </c>
      <c r="BN304" s="202" t="s">
        <v>5830</v>
      </c>
      <c r="BO304" s="201" t="s">
        <v>5830</v>
      </c>
      <c r="BP304" s="202" t="s">
        <v>5830</v>
      </c>
      <c r="BQ304" s="202" t="s">
        <v>5830</v>
      </c>
      <c r="BR304" s="202" t="s">
        <v>5830</v>
      </c>
      <c r="BS304" s="202" t="s">
        <v>5830</v>
      </c>
      <c r="BT304" s="202" t="s">
        <v>5830</v>
      </c>
      <c r="BU304" s="220" t="s">
        <v>5830</v>
      </c>
      <c r="BV304" s="202" t="s">
        <v>5830</v>
      </c>
      <c r="BW304" s="202" t="s">
        <v>5830</v>
      </c>
      <c r="BX304" s="202" t="s">
        <v>5830</v>
      </c>
      <c r="BY304" s="202" t="s">
        <v>5830</v>
      </c>
      <c r="BZ304" s="202" t="s">
        <v>5830</v>
      </c>
      <c r="CA304" s="225" t="s">
        <v>5830</v>
      </c>
      <c r="CB304" s="30" t="s">
        <v>4478</v>
      </c>
      <c r="CC304" s="195">
        <v>235</v>
      </c>
      <c r="CD304" s="33">
        <v>300</v>
      </c>
      <c r="CE304" s="195">
        <v>360</v>
      </c>
      <c r="CF304" s="33">
        <v>430</v>
      </c>
      <c r="CG304" s="66">
        <v>200000</v>
      </c>
      <c r="CH304" s="107" t="s">
        <v>4478</v>
      </c>
      <c r="CI304" s="65">
        <v>235</v>
      </c>
      <c r="CJ304" s="33">
        <v>300</v>
      </c>
      <c r="CK304" s="47">
        <v>360</v>
      </c>
      <c r="CL304" s="33">
        <v>430</v>
      </c>
      <c r="CM304" s="66">
        <v>200000</v>
      </c>
      <c r="CN304" s="107" t="s">
        <v>4478</v>
      </c>
      <c r="CO304" s="65">
        <v>235</v>
      </c>
      <c r="CP304" s="31">
        <v>300</v>
      </c>
      <c r="CQ304" s="72">
        <v>360</v>
      </c>
      <c r="CR304" s="31">
        <v>430</v>
      </c>
      <c r="CS304" s="66">
        <v>200000</v>
      </c>
      <c r="CT304" s="205" t="s">
        <v>5830</v>
      </c>
      <c r="CU304" s="206" t="s">
        <v>5830</v>
      </c>
      <c r="CV304" s="206" t="s">
        <v>5830</v>
      </c>
      <c r="CW304" s="207" t="s">
        <v>5830</v>
      </c>
      <c r="CX304" s="205" t="s">
        <v>5830</v>
      </c>
      <c r="CY304" s="206" t="s">
        <v>5830</v>
      </c>
      <c r="CZ304" s="207" t="s">
        <v>5830</v>
      </c>
      <c r="DA304" s="283" t="s">
        <v>5830</v>
      </c>
      <c r="DB304" s="163">
        <v>8.8000000000000007</v>
      </c>
      <c r="DC304" s="163">
        <v>640</v>
      </c>
      <c r="DD304" s="30">
        <v>750</v>
      </c>
      <c r="DE304" s="163">
        <v>800</v>
      </c>
      <c r="DF304" s="30">
        <v>940</v>
      </c>
      <c r="DG304" s="76">
        <v>200000</v>
      </c>
      <c r="DH304" s="43" t="s">
        <v>4605</v>
      </c>
      <c r="DI304" s="163" t="s">
        <v>4593</v>
      </c>
      <c r="DJ304" s="294" t="s">
        <v>4598</v>
      </c>
    </row>
    <row r="305" spans="1:114">
      <c r="A305" s="18">
        <v>300</v>
      </c>
      <c r="B305" s="314"/>
      <c r="C305" s="314"/>
      <c r="D305" s="323"/>
      <c r="E305" s="325"/>
      <c r="F305" s="314"/>
      <c r="G305" s="314"/>
      <c r="H305" s="314"/>
      <c r="I305" s="453" t="s">
        <v>4722</v>
      </c>
      <c r="J305" s="304" t="s">
        <v>4383</v>
      </c>
      <c r="K305" s="164" t="s">
        <v>6101</v>
      </c>
      <c r="L305" s="304" t="s">
        <v>4540</v>
      </c>
      <c r="M305" s="164" t="s">
        <v>4735</v>
      </c>
      <c r="N305" s="18" t="s">
        <v>4539</v>
      </c>
      <c r="O305" s="164" t="s">
        <v>4502</v>
      </c>
      <c r="P305" s="164" t="s">
        <v>4502</v>
      </c>
      <c r="Q305" s="164" t="s">
        <v>4444</v>
      </c>
      <c r="R305" s="164" t="s">
        <v>5830</v>
      </c>
      <c r="S305" s="164" t="s">
        <v>4444</v>
      </c>
      <c r="T305" s="164" t="s">
        <v>5830</v>
      </c>
      <c r="U305" s="32" t="s">
        <v>4591</v>
      </c>
      <c r="V305" s="73">
        <v>10</v>
      </c>
      <c r="W305" s="231">
        <v>0</v>
      </c>
      <c r="X305" s="18">
        <v>1980</v>
      </c>
      <c r="Y305" s="304" t="s">
        <v>4666</v>
      </c>
      <c r="Z305" s="21">
        <v>300</v>
      </c>
      <c r="AA305" s="21">
        <v>300</v>
      </c>
      <c r="AB305" s="21">
        <v>10</v>
      </c>
      <c r="AC305" s="21">
        <v>10</v>
      </c>
      <c r="AD305" s="21">
        <v>1500</v>
      </c>
      <c r="AE305" s="304" t="s">
        <v>4665</v>
      </c>
      <c r="AF305" s="21">
        <f>INDEX('[2]Cross-Section Database'!$C$2:$V$2928,MATCH(AE305,'[2]Cross-Section Database'!$B$2:$B$2928,0),3)</f>
        <v>602</v>
      </c>
      <c r="AG305" s="21">
        <f>INDEX('[2]Cross-Section Database'!$C$2:$V$2928,MATCH(AE305,'[2]Cross-Section Database'!$B$2:$B$2928,0),4)</f>
        <v>228</v>
      </c>
      <c r="AH305" s="21">
        <f>INDEX('[2]Cross-Section Database'!$C$2:$V$2928,MATCH(AE305,'[2]Cross-Section Database'!$B$2:$B$2928,0),6)</f>
        <v>14.8</v>
      </c>
      <c r="AI305" s="21">
        <f>INDEX('[2]Cross-Section Database'!$C$2:$V$2928,MATCH(AE305,'[2]Cross-Section Database'!$B$2:$B$2928,0),5)</f>
        <v>10.6</v>
      </c>
      <c r="AJ305" s="21">
        <v>1620</v>
      </c>
      <c r="AK305" s="21">
        <f>INDEX('[2]Cross-Section Database'!$C$2:$V$3928,MATCH(AE305,'[2]Cross-Section Database'!$B$2:$B$3928,0),11)</f>
        <v>761000000</v>
      </c>
      <c r="AL305" s="24">
        <f>INDEX('[2]Cross-Section Database'!$C$2:$V$3928,MATCH(AE305,'[2]Cross-Section Database'!$B$2:$B$3928,0),12)</f>
        <v>2900000</v>
      </c>
      <c r="AM305" s="21">
        <v>12</v>
      </c>
      <c r="AN305" s="21">
        <v>300</v>
      </c>
      <c r="AO305" s="21">
        <v>610</v>
      </c>
      <c r="AP305" s="21">
        <v>4</v>
      </c>
      <c r="AQ305" s="21">
        <f t="shared" si="162"/>
        <v>4</v>
      </c>
      <c r="AR305" s="304" t="s">
        <v>5710</v>
      </c>
      <c r="AS305" s="164" t="s">
        <v>6174</v>
      </c>
      <c r="AT305" s="21" t="s">
        <v>6174</v>
      </c>
      <c r="AU305" s="164">
        <v>20</v>
      </c>
      <c r="AV305" s="164">
        <f t="shared" si="160"/>
        <v>245</v>
      </c>
      <c r="AW305" s="21">
        <v>97</v>
      </c>
      <c r="AX305" s="21">
        <f t="shared" si="165"/>
        <v>97</v>
      </c>
      <c r="AY305" s="21">
        <v>205</v>
      </c>
      <c r="AZ305" s="21">
        <v>90</v>
      </c>
      <c r="BA305" s="21">
        <v>0</v>
      </c>
      <c r="BB305" s="15" t="s">
        <v>4502</v>
      </c>
      <c r="BC305" s="164" t="s">
        <v>6250</v>
      </c>
      <c r="BD305" s="164" t="s">
        <v>6250</v>
      </c>
      <c r="BE305" s="164">
        <v>2</v>
      </c>
      <c r="BF305" s="164">
        <v>6</v>
      </c>
      <c r="BG305" s="304">
        <v>120</v>
      </c>
      <c r="BH305" s="164">
        <v>2000</v>
      </c>
      <c r="BI305" s="164" t="s">
        <v>6236</v>
      </c>
      <c r="BJ305" s="164">
        <v>1</v>
      </c>
      <c r="BK305" s="164">
        <v>300</v>
      </c>
      <c r="BL305" s="164">
        <v>1620</v>
      </c>
      <c r="BM305" s="164">
        <v>55</v>
      </c>
      <c r="BN305" s="164" t="s">
        <v>4622</v>
      </c>
      <c r="BO305" s="304" t="s">
        <v>5894</v>
      </c>
      <c r="BP305" s="164">
        <v>5</v>
      </c>
      <c r="BQ305" s="164">
        <v>1</v>
      </c>
      <c r="BR305" s="164">
        <v>19</v>
      </c>
      <c r="BS305" s="164">
        <v>100</v>
      </c>
      <c r="BT305" s="32">
        <v>200</v>
      </c>
      <c r="BU305" s="18">
        <v>300</v>
      </c>
      <c r="BV305" s="164" t="s">
        <v>4619</v>
      </c>
      <c r="BW305" s="164" t="s">
        <v>4724</v>
      </c>
      <c r="BX305" s="21">
        <v>0</v>
      </c>
      <c r="BY305" s="21">
        <f>10*PI()*12^2/4</f>
        <v>1130.9733552923256</v>
      </c>
      <c r="BZ305" s="32">
        <v>30</v>
      </c>
      <c r="CA305" s="122">
        <v>8.6999999999999994E-3</v>
      </c>
      <c r="CB305" s="32" t="s">
        <v>4478</v>
      </c>
      <c r="CC305" s="63">
        <v>235</v>
      </c>
      <c r="CD305" s="32">
        <v>300</v>
      </c>
      <c r="CE305" s="63">
        <v>360</v>
      </c>
      <c r="CF305" s="32">
        <v>430</v>
      </c>
      <c r="CG305" s="73">
        <v>200000</v>
      </c>
      <c r="CH305" s="108" t="s">
        <v>4478</v>
      </c>
      <c r="CI305" s="60">
        <v>235</v>
      </c>
      <c r="CJ305" s="32">
        <v>300</v>
      </c>
      <c r="CK305" s="60">
        <v>360</v>
      </c>
      <c r="CL305" s="32">
        <v>430</v>
      </c>
      <c r="CM305" s="73">
        <v>200000</v>
      </c>
      <c r="CN305" s="108" t="s">
        <v>4478</v>
      </c>
      <c r="CO305" s="60">
        <v>235</v>
      </c>
      <c r="CP305" s="32">
        <v>300</v>
      </c>
      <c r="CQ305" s="60">
        <v>360</v>
      </c>
      <c r="CR305" s="32">
        <v>430</v>
      </c>
      <c r="CS305" s="61">
        <v>200000</v>
      </c>
      <c r="CT305" s="108" t="s">
        <v>4785</v>
      </c>
      <c r="CU305" s="64">
        <v>28.74</v>
      </c>
      <c r="CV305" s="64">
        <v>3.74</v>
      </c>
      <c r="CW305" s="69">
        <v>27070</v>
      </c>
      <c r="CX305" s="108">
        <v>540</v>
      </c>
      <c r="CY305" s="32">
        <v>650</v>
      </c>
      <c r="CZ305" s="67">
        <v>200000</v>
      </c>
      <c r="DA305" s="292">
        <v>550</v>
      </c>
      <c r="DB305" s="164">
        <v>8.8000000000000007</v>
      </c>
      <c r="DC305" s="164">
        <v>640</v>
      </c>
      <c r="DD305" s="32">
        <v>750</v>
      </c>
      <c r="DE305" s="164">
        <v>800</v>
      </c>
      <c r="DF305" s="32">
        <v>940</v>
      </c>
      <c r="DG305" s="61">
        <v>200000</v>
      </c>
      <c r="DH305" s="41" t="s">
        <v>5890</v>
      </c>
      <c r="DI305" s="164" t="s">
        <v>4593</v>
      </c>
      <c r="DJ305" s="295" t="s">
        <v>4598</v>
      </c>
    </row>
    <row r="306" spans="1:114" ht="16.2" thickBot="1">
      <c r="A306" s="14">
        <v>301</v>
      </c>
      <c r="B306" s="315"/>
      <c r="C306" s="315"/>
      <c r="D306" s="343"/>
      <c r="E306" s="344"/>
      <c r="F306" s="315"/>
      <c r="G306" s="315"/>
      <c r="H306" s="315"/>
      <c r="I306" s="247" t="s">
        <v>4723</v>
      </c>
      <c r="J306" s="144" t="s">
        <v>4567</v>
      </c>
      <c r="K306" s="165" t="s">
        <v>6101</v>
      </c>
      <c r="L306" s="144" t="s">
        <v>4540</v>
      </c>
      <c r="M306" s="165" t="s">
        <v>4735</v>
      </c>
      <c r="N306" s="14" t="s">
        <v>4539</v>
      </c>
      <c r="O306" s="165" t="s">
        <v>4502</v>
      </c>
      <c r="P306" s="165" t="s">
        <v>4502</v>
      </c>
      <c r="Q306" s="165" t="s">
        <v>4444</v>
      </c>
      <c r="R306" s="165" t="s">
        <v>5830</v>
      </c>
      <c r="S306" s="165" t="s">
        <v>4444</v>
      </c>
      <c r="T306" s="165" t="s">
        <v>5830</v>
      </c>
      <c r="U306" s="34" t="s">
        <v>4591</v>
      </c>
      <c r="V306" s="119">
        <v>10</v>
      </c>
      <c r="W306" s="236">
        <v>0</v>
      </c>
      <c r="X306" s="14">
        <v>1963</v>
      </c>
      <c r="Y306" s="144" t="s">
        <v>4666</v>
      </c>
      <c r="Z306" s="165">
        <v>300</v>
      </c>
      <c r="AA306" s="165">
        <v>300</v>
      </c>
      <c r="AB306" s="23">
        <v>10</v>
      </c>
      <c r="AC306" s="23">
        <v>10</v>
      </c>
      <c r="AD306" s="23">
        <v>1500</v>
      </c>
      <c r="AE306" s="144" t="s">
        <v>4665</v>
      </c>
      <c r="AF306" s="23">
        <f>INDEX('[2]Cross-Section Database'!$C$2:$V$2928,MATCH(AE306,'[2]Cross-Section Database'!$B$2:$B$2928,0),3)</f>
        <v>602</v>
      </c>
      <c r="AG306" s="23">
        <f>INDEX('[2]Cross-Section Database'!$C$2:$V$2928,MATCH(AE306,'[2]Cross-Section Database'!$B$2:$B$2928,0),4)</f>
        <v>228</v>
      </c>
      <c r="AH306" s="23">
        <f>INDEX('[2]Cross-Section Database'!$C$2:$V$2928,MATCH(AE306,'[2]Cross-Section Database'!$B$2:$B$2928,0),6)</f>
        <v>14.8</v>
      </c>
      <c r="AI306" s="23">
        <f>INDEX('[2]Cross-Section Database'!$C$2:$V$2928,MATCH(AE306,'[2]Cross-Section Database'!$B$2:$B$2928,0),5)</f>
        <v>10.6</v>
      </c>
      <c r="AJ306" s="23">
        <v>1620</v>
      </c>
      <c r="AK306" s="23">
        <f>INDEX('[2]Cross-Section Database'!$C$2:$V$3928,MATCH(AE306,'[2]Cross-Section Database'!$B$2:$B$3928,0),11)</f>
        <v>761000000</v>
      </c>
      <c r="AL306" s="25">
        <f>INDEX('[2]Cross-Section Database'!$C$2:$V$3928,MATCH(AE306,'[2]Cross-Section Database'!$B$2:$B$3928,0),12)</f>
        <v>2900000</v>
      </c>
      <c r="AM306" s="23">
        <v>12</v>
      </c>
      <c r="AN306" s="23">
        <v>300</v>
      </c>
      <c r="AO306" s="23">
        <v>610</v>
      </c>
      <c r="AP306" s="23">
        <v>4</v>
      </c>
      <c r="AQ306" s="23">
        <f t="shared" si="162"/>
        <v>4</v>
      </c>
      <c r="AR306" s="144" t="s">
        <v>5710</v>
      </c>
      <c r="AS306" s="165" t="s">
        <v>6174</v>
      </c>
      <c r="AT306" s="23" t="s">
        <v>6174</v>
      </c>
      <c r="AU306" s="165">
        <v>20</v>
      </c>
      <c r="AV306" s="165">
        <f t="shared" si="160"/>
        <v>245</v>
      </c>
      <c r="AW306" s="23">
        <v>97</v>
      </c>
      <c r="AX306" s="23">
        <f t="shared" si="165"/>
        <v>97</v>
      </c>
      <c r="AY306" s="23">
        <v>205</v>
      </c>
      <c r="AZ306" s="23">
        <v>90</v>
      </c>
      <c r="BA306" s="23">
        <v>0</v>
      </c>
      <c r="BB306" s="19" t="s">
        <v>4502</v>
      </c>
      <c r="BC306" s="165" t="s">
        <v>6250</v>
      </c>
      <c r="BD306" s="165" t="s">
        <v>6250</v>
      </c>
      <c r="BE306" s="165">
        <v>2</v>
      </c>
      <c r="BF306" s="165">
        <v>6</v>
      </c>
      <c r="BG306" s="144">
        <v>120</v>
      </c>
      <c r="BH306" s="165">
        <v>2000</v>
      </c>
      <c r="BI306" s="165" t="s">
        <v>6236</v>
      </c>
      <c r="BJ306" s="165">
        <v>1</v>
      </c>
      <c r="BK306" s="165">
        <v>300</v>
      </c>
      <c r="BL306" s="165">
        <v>1620</v>
      </c>
      <c r="BM306" s="165">
        <v>55</v>
      </c>
      <c r="BN306" s="165" t="s">
        <v>4622</v>
      </c>
      <c r="BO306" s="144" t="s">
        <v>5894</v>
      </c>
      <c r="BP306" s="165">
        <v>5</v>
      </c>
      <c r="BQ306" s="165">
        <v>1</v>
      </c>
      <c r="BR306" s="165">
        <v>19</v>
      </c>
      <c r="BS306" s="165">
        <v>100</v>
      </c>
      <c r="BT306" s="34">
        <v>200</v>
      </c>
      <c r="BU306" s="14">
        <v>300</v>
      </c>
      <c r="BV306" s="165" t="s">
        <v>4619</v>
      </c>
      <c r="BW306" s="165" t="s">
        <v>4724</v>
      </c>
      <c r="BX306" s="23">
        <v>0</v>
      </c>
      <c r="BY306" s="23">
        <f>10*PI()*12^2/4</f>
        <v>1130.9733552923256</v>
      </c>
      <c r="BZ306" s="34">
        <v>30</v>
      </c>
      <c r="CA306" s="123">
        <v>8.6999999999999994E-3</v>
      </c>
      <c r="CB306" s="34" t="s">
        <v>4478</v>
      </c>
      <c r="CC306" s="74">
        <v>235</v>
      </c>
      <c r="CD306" s="34">
        <v>300</v>
      </c>
      <c r="CE306" s="74">
        <v>360</v>
      </c>
      <c r="CF306" s="34">
        <v>430</v>
      </c>
      <c r="CG306" s="119">
        <v>200000</v>
      </c>
      <c r="CH306" s="133" t="s">
        <v>4478</v>
      </c>
      <c r="CI306" s="87">
        <v>235</v>
      </c>
      <c r="CJ306" s="34">
        <v>300</v>
      </c>
      <c r="CK306" s="87">
        <v>360</v>
      </c>
      <c r="CL306" s="34">
        <v>430</v>
      </c>
      <c r="CM306" s="119">
        <v>200000</v>
      </c>
      <c r="CN306" s="133" t="s">
        <v>4478</v>
      </c>
      <c r="CO306" s="87">
        <v>235</v>
      </c>
      <c r="CP306" s="34">
        <v>300</v>
      </c>
      <c r="CQ306" s="87">
        <v>360</v>
      </c>
      <c r="CR306" s="34">
        <v>430</v>
      </c>
      <c r="CS306" s="77">
        <v>200000</v>
      </c>
      <c r="CT306" s="133" t="s">
        <v>4785</v>
      </c>
      <c r="CU306" s="84">
        <v>28.74</v>
      </c>
      <c r="CV306" s="84">
        <v>3.74</v>
      </c>
      <c r="CW306" s="83">
        <v>27070</v>
      </c>
      <c r="CX306" s="133">
        <v>540</v>
      </c>
      <c r="CY306" s="34">
        <v>650</v>
      </c>
      <c r="CZ306" s="70">
        <v>200000</v>
      </c>
      <c r="DA306" s="293">
        <v>550</v>
      </c>
      <c r="DB306" s="165">
        <v>8.8000000000000007</v>
      </c>
      <c r="DC306" s="165">
        <v>640</v>
      </c>
      <c r="DD306" s="34">
        <v>750</v>
      </c>
      <c r="DE306" s="165">
        <v>800</v>
      </c>
      <c r="DF306" s="34">
        <v>940</v>
      </c>
      <c r="DG306" s="77">
        <v>200000</v>
      </c>
      <c r="DH306" s="42" t="s">
        <v>5891</v>
      </c>
      <c r="DI306" s="165" t="s">
        <v>4593</v>
      </c>
      <c r="DJ306" s="296" t="s">
        <v>4598</v>
      </c>
    </row>
    <row r="307" spans="1:114" ht="15.6" customHeight="1">
      <c r="A307" s="17">
        <v>302</v>
      </c>
      <c r="B307" s="313">
        <v>45</v>
      </c>
      <c r="C307" s="313">
        <v>2012</v>
      </c>
      <c r="D307" s="313" t="s">
        <v>4786</v>
      </c>
      <c r="E307" s="309" t="s">
        <v>4879</v>
      </c>
      <c r="F307" s="313">
        <v>2</v>
      </c>
      <c r="G307" s="313" t="s">
        <v>5974</v>
      </c>
      <c r="H307" s="313" t="s">
        <v>4709</v>
      </c>
      <c r="I307" s="452" t="s">
        <v>4760</v>
      </c>
      <c r="J307" s="303" t="s">
        <v>4383</v>
      </c>
      <c r="K307" s="163" t="s">
        <v>5830</v>
      </c>
      <c r="L307" s="303" t="s">
        <v>4540</v>
      </c>
      <c r="M307" s="163" t="s">
        <v>4734</v>
      </c>
      <c r="N307" s="17" t="s">
        <v>4539</v>
      </c>
      <c r="O307" s="163" t="s">
        <v>4444</v>
      </c>
      <c r="P307" s="163" t="s">
        <v>4444</v>
      </c>
      <c r="Q307" s="163" t="s">
        <v>4444</v>
      </c>
      <c r="R307" s="163" t="s">
        <v>5830</v>
      </c>
      <c r="S307" s="163" t="s">
        <v>4444</v>
      </c>
      <c r="T307" s="163" t="s">
        <v>5830</v>
      </c>
      <c r="U307" s="163" t="s">
        <v>4591</v>
      </c>
      <c r="V307" s="17">
        <v>6</v>
      </c>
      <c r="W307" s="240">
        <v>0</v>
      </c>
      <c r="X307" s="17">
        <v>0</v>
      </c>
      <c r="Y307" s="303" t="s">
        <v>3952</v>
      </c>
      <c r="Z307" s="16">
        <f>INDEX('[2]Cross-Section Database'!$C$2:$V$2928,MATCH(Y307,'[2]Cross-Section Database'!$B$2:$B$2928,0),3)</f>
        <v>114</v>
      </c>
      <c r="AA307" s="16">
        <f>INDEX('[2]Cross-Section Database'!$C$2:$V$2928,MATCH(Y307,'[2]Cross-Section Database'!$B$2:$B$2928,0),4)</f>
        <v>120</v>
      </c>
      <c r="AB307" s="16">
        <f>INDEX('[2]Cross-Section Database'!$C$2:$V$2928,MATCH(Y307,'[2]Cross-Section Database'!$B$2:$B$2928,0),6)</f>
        <v>8</v>
      </c>
      <c r="AC307" s="16">
        <f>INDEX('[2]Cross-Section Database'!$C$2:$V$2928,MATCH(Y307,'[2]Cross-Section Database'!$B$2:$B$2928,0),5)</f>
        <v>5</v>
      </c>
      <c r="AD307" s="21">
        <v>510</v>
      </c>
      <c r="AE307" s="304" t="s">
        <v>3907</v>
      </c>
      <c r="AF307" s="16">
        <f>INDEX('[2]Cross-Section Database'!$C$2:$V$2928,MATCH(AE307,'[2]Cross-Section Database'!$B$2:$B$2928,0),3)</f>
        <v>240</v>
      </c>
      <c r="AG307" s="16">
        <f>INDEX('[2]Cross-Section Database'!$C$2:$V$2928,MATCH(AE307,'[2]Cross-Section Database'!$B$2:$B$2928,0),4)</f>
        <v>120</v>
      </c>
      <c r="AH307" s="16">
        <f>INDEX('[2]Cross-Section Database'!$C$2:$V$2928,MATCH(AE307,'[2]Cross-Section Database'!$B$2:$B$2928,0),6)</f>
        <v>9.8000000000000007</v>
      </c>
      <c r="AI307" s="16">
        <f>INDEX('[2]Cross-Section Database'!$C$2:$V$2928,MATCH(AE307,'[2]Cross-Section Database'!$B$2:$B$2928,0),5)</f>
        <v>6.2</v>
      </c>
      <c r="AJ307" s="16">
        <v>1703</v>
      </c>
      <c r="AK307" s="16">
        <f>INDEX('[2]Cross-Section Database'!$C$2:$V$3928,MATCH(AE307,'[2]Cross-Section Database'!$B$2:$B$3928,0),11)</f>
        <v>38920000</v>
      </c>
      <c r="AL307" s="26">
        <f>INDEX('[2]Cross-Section Database'!$C$2:$V$3928,MATCH(AE307,'[2]Cross-Section Database'!$B$2:$B$3928,0),12)</f>
        <v>367000</v>
      </c>
      <c r="AM307" s="16">
        <v>15</v>
      </c>
      <c r="AN307" s="16">
        <v>150</v>
      </c>
      <c r="AO307" s="16">
        <v>285</v>
      </c>
      <c r="AP307" s="16">
        <f t="shared" ref="AP307:AP331" si="166">(AO307-AF307)-AQ307</f>
        <v>22.5</v>
      </c>
      <c r="AQ307" s="16">
        <f t="shared" si="162"/>
        <v>22.5</v>
      </c>
      <c r="AR307" s="303" t="s">
        <v>5845</v>
      </c>
      <c r="AS307" s="163" t="s">
        <v>4531</v>
      </c>
      <c r="AT307" s="16">
        <f>0.175*AV307*DE307/1000</f>
        <v>21.98</v>
      </c>
      <c r="AU307" s="163">
        <v>16</v>
      </c>
      <c r="AV307" s="163">
        <f>IF(AU307=24,353,IF(AU307=22,303,IF(AU307=20,245,IF(AU307=16,157,0))))</f>
        <v>157</v>
      </c>
      <c r="AW307" s="16">
        <v>61</v>
      </c>
      <c r="AX307" s="16">
        <v>61</v>
      </c>
      <c r="AY307" s="16">
        <v>82</v>
      </c>
      <c r="AZ307" s="16">
        <v>75</v>
      </c>
      <c r="BA307" s="16">
        <v>0</v>
      </c>
      <c r="BB307" s="22" t="s">
        <v>4502</v>
      </c>
      <c r="BC307" s="163" t="s">
        <v>6250</v>
      </c>
      <c r="BD307" s="163" t="s">
        <v>6250</v>
      </c>
      <c r="BE307" s="163">
        <v>2</v>
      </c>
      <c r="BF307" s="17">
        <v>6</v>
      </c>
      <c r="BG307" s="203" t="s">
        <v>5830</v>
      </c>
      <c r="BH307" s="204" t="s">
        <v>5830</v>
      </c>
      <c r="BI307" s="204" t="s">
        <v>5830</v>
      </c>
      <c r="BJ307" s="204" t="s">
        <v>5830</v>
      </c>
      <c r="BK307" s="204" t="s">
        <v>5830</v>
      </c>
      <c r="BL307" s="204" t="s">
        <v>5830</v>
      </c>
      <c r="BM307" s="204" t="s">
        <v>5830</v>
      </c>
      <c r="BN307" s="204" t="s">
        <v>5830</v>
      </c>
      <c r="BO307" s="203" t="s">
        <v>5830</v>
      </c>
      <c r="BP307" s="204" t="s">
        <v>5830</v>
      </c>
      <c r="BQ307" s="204" t="s">
        <v>5830</v>
      </c>
      <c r="BR307" s="204" t="s">
        <v>5830</v>
      </c>
      <c r="BS307" s="204" t="s">
        <v>5830</v>
      </c>
      <c r="BT307" s="204" t="s">
        <v>5830</v>
      </c>
      <c r="BU307" s="219" t="s">
        <v>5830</v>
      </c>
      <c r="BV307" s="204" t="s">
        <v>5830</v>
      </c>
      <c r="BW307" s="204" t="s">
        <v>5830</v>
      </c>
      <c r="BX307" s="204" t="s">
        <v>5830</v>
      </c>
      <c r="BY307" s="204" t="s">
        <v>5830</v>
      </c>
      <c r="BZ307" s="204" t="s">
        <v>5830</v>
      </c>
      <c r="CA307" s="219" t="s">
        <v>5830</v>
      </c>
      <c r="CB307" s="304" t="s">
        <v>4478</v>
      </c>
      <c r="CC307" s="164">
        <v>235</v>
      </c>
      <c r="CD307" s="21">
        <f>(345+338)/2</f>
        <v>341.5</v>
      </c>
      <c r="CE307" s="21">
        <v>360</v>
      </c>
      <c r="CF307" s="21">
        <f>(456+535)/2</f>
        <v>495.5</v>
      </c>
      <c r="CG307" s="76">
        <v>200000</v>
      </c>
      <c r="CH307" s="164" t="s">
        <v>4478</v>
      </c>
      <c r="CI307" s="164">
        <v>235</v>
      </c>
      <c r="CJ307" s="21">
        <f>(343+356)/2</f>
        <v>349.5</v>
      </c>
      <c r="CK307" s="164">
        <v>360</v>
      </c>
      <c r="CL307" s="164">
        <f>(456+480)/2</f>
        <v>468</v>
      </c>
      <c r="CM307" s="76">
        <v>200000</v>
      </c>
      <c r="CN307" s="164" t="s">
        <v>4478</v>
      </c>
      <c r="CO307" s="60">
        <v>235</v>
      </c>
      <c r="CP307" s="164">
        <v>310</v>
      </c>
      <c r="CQ307" s="60">
        <v>360</v>
      </c>
      <c r="CR307" s="164">
        <v>464</v>
      </c>
      <c r="CS307" s="61">
        <v>200000</v>
      </c>
      <c r="CT307" s="205" t="s">
        <v>5830</v>
      </c>
      <c r="CU307" s="206" t="s">
        <v>5830</v>
      </c>
      <c r="CV307" s="206" t="s">
        <v>5830</v>
      </c>
      <c r="CW307" s="207" t="s">
        <v>5830</v>
      </c>
      <c r="CX307" s="205" t="s">
        <v>5830</v>
      </c>
      <c r="CY307" s="206" t="s">
        <v>5830</v>
      </c>
      <c r="CZ307" s="207" t="s">
        <v>5830</v>
      </c>
      <c r="DA307" s="284" t="s">
        <v>5830</v>
      </c>
      <c r="DB307" s="163">
        <v>8.8000000000000007</v>
      </c>
      <c r="DC307" s="163">
        <v>640</v>
      </c>
      <c r="DD307" s="163">
        <v>893</v>
      </c>
      <c r="DE307" s="163">
        <v>800</v>
      </c>
      <c r="DF307" s="163">
        <v>1010</v>
      </c>
      <c r="DG307" s="76">
        <v>200000</v>
      </c>
      <c r="DH307" s="145" t="s">
        <v>4798</v>
      </c>
      <c r="DI307" s="163" t="s">
        <v>4464</v>
      </c>
      <c r="DJ307" s="294" t="s">
        <v>4598</v>
      </c>
    </row>
    <row r="308" spans="1:114" ht="16.2" thickBot="1">
      <c r="A308" s="14">
        <v>303</v>
      </c>
      <c r="B308" s="315"/>
      <c r="C308" s="315"/>
      <c r="D308" s="315"/>
      <c r="E308" s="342"/>
      <c r="F308" s="315"/>
      <c r="G308" s="315"/>
      <c r="H308" s="315"/>
      <c r="I308" s="247" t="s">
        <v>4761</v>
      </c>
      <c r="J308" s="144" t="s">
        <v>4383</v>
      </c>
      <c r="K308" s="165" t="s">
        <v>5830</v>
      </c>
      <c r="L308" s="144" t="s">
        <v>4584</v>
      </c>
      <c r="M308" s="165" t="s">
        <v>4740</v>
      </c>
      <c r="N308" s="14" t="s">
        <v>4539</v>
      </c>
      <c r="O308" s="165" t="s">
        <v>4444</v>
      </c>
      <c r="P308" s="165" t="s">
        <v>4444</v>
      </c>
      <c r="Q308" s="165" t="s">
        <v>4444</v>
      </c>
      <c r="R308" s="165" t="s">
        <v>5830</v>
      </c>
      <c r="S308" s="165" t="s">
        <v>4444</v>
      </c>
      <c r="T308" s="165" t="s">
        <v>5830</v>
      </c>
      <c r="U308" s="165" t="s">
        <v>4591</v>
      </c>
      <c r="V308" s="14">
        <v>6</v>
      </c>
      <c r="W308" s="236">
        <v>0</v>
      </c>
      <c r="X308" s="14" t="s">
        <v>5830</v>
      </c>
      <c r="Y308" s="198" t="s">
        <v>5830</v>
      </c>
      <c r="Z308" s="199" t="s">
        <v>4720</v>
      </c>
      <c r="AA308" s="199" t="s">
        <v>4720</v>
      </c>
      <c r="AB308" s="200" t="s">
        <v>4720</v>
      </c>
      <c r="AC308" s="200" t="s">
        <v>4720</v>
      </c>
      <c r="AD308" s="200" t="s">
        <v>4720</v>
      </c>
      <c r="AE308" s="144" t="s">
        <v>3907</v>
      </c>
      <c r="AF308" s="23">
        <f>INDEX('[2]Cross-Section Database'!$C$2:$V$2928,MATCH(AE308,'[2]Cross-Section Database'!$B$2:$B$2928,0),3)</f>
        <v>240</v>
      </c>
      <c r="AG308" s="23">
        <f>INDEX('[2]Cross-Section Database'!$C$2:$V$2928,MATCH(AE308,'[2]Cross-Section Database'!$B$2:$B$2928,0),4)</f>
        <v>120</v>
      </c>
      <c r="AH308" s="23">
        <f>INDEX('[2]Cross-Section Database'!$C$2:$V$2928,MATCH(AE308,'[2]Cross-Section Database'!$B$2:$B$2928,0),6)</f>
        <v>9.8000000000000007</v>
      </c>
      <c r="AI308" s="23">
        <f>INDEX('[2]Cross-Section Database'!$C$2:$V$2928,MATCH(AE308,'[2]Cross-Section Database'!$B$2:$B$2928,0),5)</f>
        <v>6.2</v>
      </c>
      <c r="AJ308" s="23">
        <v>1745</v>
      </c>
      <c r="AK308" s="23">
        <f>INDEX('[2]Cross-Section Database'!$C$2:$V$3928,MATCH(AE308,'[2]Cross-Section Database'!$B$2:$B$3928,0),11)</f>
        <v>38920000</v>
      </c>
      <c r="AL308" s="25">
        <f>INDEX('[2]Cross-Section Database'!$C$2:$V$3928,MATCH(AE308,'[2]Cross-Section Database'!$B$2:$B$3928,0),12)</f>
        <v>367000</v>
      </c>
      <c r="AM308" s="23">
        <v>15</v>
      </c>
      <c r="AN308" s="23">
        <v>150</v>
      </c>
      <c r="AO308" s="23">
        <v>285</v>
      </c>
      <c r="AP308" s="23">
        <f t="shared" si="166"/>
        <v>22.5</v>
      </c>
      <c r="AQ308" s="23">
        <f t="shared" si="162"/>
        <v>22.5</v>
      </c>
      <c r="AR308" s="144" t="s">
        <v>5845</v>
      </c>
      <c r="AS308" s="165" t="s">
        <v>4531</v>
      </c>
      <c r="AT308" s="23">
        <f>0.175*AV308*DE308/1000</f>
        <v>21.98</v>
      </c>
      <c r="AU308" s="165">
        <v>16</v>
      </c>
      <c r="AV308" s="165">
        <f>IF(AU308=24,353,IF(AU308=22,303,IF(AU308=20,245,IF(AU308=16,157,0))))</f>
        <v>157</v>
      </c>
      <c r="AW308" s="23">
        <v>61</v>
      </c>
      <c r="AX308" s="23">
        <v>61</v>
      </c>
      <c r="AY308" s="23">
        <v>82</v>
      </c>
      <c r="AZ308" s="23">
        <v>75</v>
      </c>
      <c r="BA308" s="23">
        <v>0</v>
      </c>
      <c r="BB308" s="19" t="s">
        <v>4502</v>
      </c>
      <c r="BC308" s="165" t="s">
        <v>6250</v>
      </c>
      <c r="BD308" s="165" t="s">
        <v>6250</v>
      </c>
      <c r="BE308" s="165">
        <v>2</v>
      </c>
      <c r="BF308" s="14">
        <v>6</v>
      </c>
      <c r="BG308" s="198" t="s">
        <v>5830</v>
      </c>
      <c r="BH308" s="199" t="s">
        <v>5830</v>
      </c>
      <c r="BI308" s="199" t="s">
        <v>5830</v>
      </c>
      <c r="BJ308" s="199" t="s">
        <v>5830</v>
      </c>
      <c r="BK308" s="199" t="s">
        <v>5830</v>
      </c>
      <c r="BL308" s="199" t="s">
        <v>5830</v>
      </c>
      <c r="BM308" s="199" t="s">
        <v>5830</v>
      </c>
      <c r="BN308" s="199" t="s">
        <v>5830</v>
      </c>
      <c r="BO308" s="198" t="s">
        <v>5830</v>
      </c>
      <c r="BP308" s="199" t="s">
        <v>5830</v>
      </c>
      <c r="BQ308" s="199" t="s">
        <v>5830</v>
      </c>
      <c r="BR308" s="199" t="s">
        <v>5830</v>
      </c>
      <c r="BS308" s="199" t="s">
        <v>5830</v>
      </c>
      <c r="BT308" s="199" t="s">
        <v>5830</v>
      </c>
      <c r="BU308" s="221" t="s">
        <v>5830</v>
      </c>
      <c r="BV308" s="199" t="s">
        <v>5830</v>
      </c>
      <c r="BW308" s="199" t="s">
        <v>5830</v>
      </c>
      <c r="BX308" s="199" t="s">
        <v>5830</v>
      </c>
      <c r="BY308" s="199" t="s">
        <v>5830</v>
      </c>
      <c r="BZ308" s="199" t="s">
        <v>5830</v>
      </c>
      <c r="CA308" s="221" t="s">
        <v>5830</v>
      </c>
      <c r="CB308" s="144" t="s">
        <v>4478</v>
      </c>
      <c r="CC308" s="165">
        <v>235</v>
      </c>
      <c r="CD308" s="23">
        <f>(345+338)/2</f>
        <v>341.5</v>
      </c>
      <c r="CE308" s="23">
        <v>360</v>
      </c>
      <c r="CF308" s="23">
        <f>(456+535)/2</f>
        <v>495.5</v>
      </c>
      <c r="CG308" s="77">
        <v>200000</v>
      </c>
      <c r="CH308" s="165" t="s">
        <v>4478</v>
      </c>
      <c r="CI308" s="165">
        <v>235</v>
      </c>
      <c r="CJ308" s="23">
        <f>(343+356)/2</f>
        <v>349.5</v>
      </c>
      <c r="CK308" s="165">
        <v>360</v>
      </c>
      <c r="CL308" s="165">
        <f>(456+480)/2</f>
        <v>468</v>
      </c>
      <c r="CM308" s="77">
        <v>200000</v>
      </c>
      <c r="CN308" s="165" t="s">
        <v>4478</v>
      </c>
      <c r="CO308" s="87">
        <v>235</v>
      </c>
      <c r="CP308" s="165">
        <v>310</v>
      </c>
      <c r="CQ308" s="87">
        <v>360</v>
      </c>
      <c r="CR308" s="165">
        <v>464</v>
      </c>
      <c r="CS308" s="77">
        <v>200000</v>
      </c>
      <c r="CT308" s="208" t="s">
        <v>5830</v>
      </c>
      <c r="CU308" s="209" t="s">
        <v>5830</v>
      </c>
      <c r="CV308" s="209" t="s">
        <v>5830</v>
      </c>
      <c r="CW308" s="210" t="s">
        <v>5830</v>
      </c>
      <c r="CX308" s="208" t="s">
        <v>5830</v>
      </c>
      <c r="CY308" s="209" t="s">
        <v>5830</v>
      </c>
      <c r="CZ308" s="210" t="s">
        <v>5830</v>
      </c>
      <c r="DA308" s="285" t="s">
        <v>5830</v>
      </c>
      <c r="DB308" s="165">
        <v>8.8000000000000007</v>
      </c>
      <c r="DC308" s="165">
        <v>640</v>
      </c>
      <c r="DD308" s="165">
        <v>893</v>
      </c>
      <c r="DE308" s="165">
        <v>800</v>
      </c>
      <c r="DF308" s="165">
        <v>1010</v>
      </c>
      <c r="DG308" s="77">
        <v>200000</v>
      </c>
      <c r="DH308" s="146" t="s">
        <v>5874</v>
      </c>
      <c r="DI308" s="144" t="s">
        <v>4464</v>
      </c>
      <c r="DJ308" s="296" t="s">
        <v>4598</v>
      </c>
    </row>
    <row r="309" spans="1:114" ht="15.6" customHeight="1">
      <c r="A309" s="17">
        <v>304</v>
      </c>
      <c r="B309" s="313">
        <v>46</v>
      </c>
      <c r="C309" s="313">
        <v>2012</v>
      </c>
      <c r="D309" s="324" t="s">
        <v>4716</v>
      </c>
      <c r="E309" s="324" t="s">
        <v>4878</v>
      </c>
      <c r="F309" s="313">
        <v>4</v>
      </c>
      <c r="G309" s="311" t="s">
        <v>5973</v>
      </c>
      <c r="H309" s="311" t="s">
        <v>5972</v>
      </c>
      <c r="I309" s="453" t="s">
        <v>4599</v>
      </c>
      <c r="J309" s="303" t="s">
        <v>4383</v>
      </c>
      <c r="K309" s="163" t="s">
        <v>5830</v>
      </c>
      <c r="L309" s="303" t="s">
        <v>4541</v>
      </c>
      <c r="M309" s="163" t="s">
        <v>4736</v>
      </c>
      <c r="N309" s="17" t="s">
        <v>4539</v>
      </c>
      <c r="O309" s="163" t="s">
        <v>4388</v>
      </c>
      <c r="P309" s="163" t="s">
        <v>4444</v>
      </c>
      <c r="Q309" s="163" t="s">
        <v>4444</v>
      </c>
      <c r="R309" s="163" t="s">
        <v>5830</v>
      </c>
      <c r="S309" s="163" t="s">
        <v>4444</v>
      </c>
      <c r="T309" s="163" t="s">
        <v>5830</v>
      </c>
      <c r="U309" s="163" t="s">
        <v>6086</v>
      </c>
      <c r="V309" s="17">
        <v>10</v>
      </c>
      <c r="W309" s="240">
        <v>0</v>
      </c>
      <c r="X309" s="17">
        <v>0</v>
      </c>
      <c r="Y309" s="303" t="s">
        <v>4353</v>
      </c>
      <c r="Z309" s="16">
        <f>INDEX('[2]Cross-Section Database'!$C$2:$V$2928,MATCH(Y309,'[2]Cross-Section Database'!$B$2:$B$2928,0),3)</f>
        <v>314.5</v>
      </c>
      <c r="AA309" s="16">
        <f>INDEX('[2]Cross-Section Database'!$C$2:$V$2928,MATCH(Y309,'[2]Cross-Section Database'!$B$2:$B$2928,0),4)</f>
        <v>307.39999999999998</v>
      </c>
      <c r="AB309" s="16">
        <f>INDEX('[2]Cross-Section Database'!$C$2:$V$2928,MATCH(Y309,'[2]Cross-Section Database'!$B$2:$B$2928,0),6)</f>
        <v>18.7</v>
      </c>
      <c r="AC309" s="16">
        <f>INDEX('[2]Cross-Section Database'!$C$2:$V$2928,MATCH(Y309,'[2]Cross-Section Database'!$B$2:$B$2928,0),5)</f>
        <v>12</v>
      </c>
      <c r="AD309" s="16">
        <v>3000</v>
      </c>
      <c r="AE309" s="303" t="s">
        <v>4841</v>
      </c>
      <c r="AF309" s="16">
        <v>400</v>
      </c>
      <c r="AG309" s="16">
        <v>140</v>
      </c>
      <c r="AH309" s="16">
        <v>12</v>
      </c>
      <c r="AI309" s="16">
        <v>5</v>
      </c>
      <c r="AJ309" s="16">
        <v>1300</v>
      </c>
      <c r="AK309" s="16">
        <f>AG309*AF309^3/12-(AG309-AI309)*(AF309-2*AH309)^3/12</f>
        <v>148646186.66666663</v>
      </c>
      <c r="AL309" s="24">
        <f>AG309*AF309^2/4-(AG309-AI309)*(AF309-2*AH309)^2/4</f>
        <v>828560</v>
      </c>
      <c r="AM309" s="16">
        <v>12</v>
      </c>
      <c r="AN309" s="16">
        <v>200</v>
      </c>
      <c r="AO309" s="16">
        <v>450</v>
      </c>
      <c r="AP309" s="16">
        <f t="shared" si="166"/>
        <v>25</v>
      </c>
      <c r="AQ309" s="16">
        <f t="shared" si="162"/>
        <v>25</v>
      </c>
      <c r="AR309" s="303" t="s">
        <v>5845</v>
      </c>
      <c r="AS309" s="163" t="s">
        <v>6174</v>
      </c>
      <c r="AT309" s="16" t="s">
        <v>6174</v>
      </c>
      <c r="AU309" s="163">
        <v>20</v>
      </c>
      <c r="AV309" s="163">
        <f t="shared" si="160"/>
        <v>245</v>
      </c>
      <c r="AW309" s="16">
        <v>85</v>
      </c>
      <c r="AX309" s="16">
        <f t="shared" si="165"/>
        <v>85</v>
      </c>
      <c r="AY309" s="16">
        <v>0</v>
      </c>
      <c r="AZ309" s="16">
        <v>90</v>
      </c>
      <c r="BA309" s="16">
        <f>AO309-AW309-AX309-AY309</f>
        <v>280</v>
      </c>
      <c r="BB309" s="22" t="s">
        <v>4502</v>
      </c>
      <c r="BC309" s="163" t="s">
        <v>6250</v>
      </c>
      <c r="BD309" s="163" t="s">
        <v>6250</v>
      </c>
      <c r="BE309" s="163">
        <v>2</v>
      </c>
      <c r="BF309" s="163">
        <v>4</v>
      </c>
      <c r="BG309" s="201" t="s">
        <v>5830</v>
      </c>
      <c r="BH309" s="202" t="s">
        <v>5830</v>
      </c>
      <c r="BI309" s="202" t="s">
        <v>5830</v>
      </c>
      <c r="BJ309" s="202" t="s">
        <v>5830</v>
      </c>
      <c r="BK309" s="202" t="s">
        <v>5830</v>
      </c>
      <c r="BL309" s="202" t="s">
        <v>5830</v>
      </c>
      <c r="BM309" s="202" t="s">
        <v>5830</v>
      </c>
      <c r="BN309" s="202" t="s">
        <v>5830</v>
      </c>
      <c r="BO309" s="201" t="s">
        <v>5830</v>
      </c>
      <c r="BP309" s="202" t="s">
        <v>5830</v>
      </c>
      <c r="BQ309" s="202" t="s">
        <v>5830</v>
      </c>
      <c r="BR309" s="202" t="s">
        <v>5830</v>
      </c>
      <c r="BS309" s="202" t="s">
        <v>5830</v>
      </c>
      <c r="BT309" s="202" t="s">
        <v>5830</v>
      </c>
      <c r="BU309" s="220" t="s">
        <v>5830</v>
      </c>
      <c r="BV309" s="202" t="s">
        <v>5830</v>
      </c>
      <c r="BW309" s="202" t="s">
        <v>5830</v>
      </c>
      <c r="BX309" s="202" t="s">
        <v>5830</v>
      </c>
      <c r="BY309" s="202" t="s">
        <v>5830</v>
      </c>
      <c r="BZ309" s="202" t="s">
        <v>5830</v>
      </c>
      <c r="CA309" s="220" t="s">
        <v>5830</v>
      </c>
      <c r="CB309" s="163" t="s">
        <v>4479</v>
      </c>
      <c r="CC309" s="163">
        <v>275</v>
      </c>
      <c r="CD309" s="16">
        <v>371</v>
      </c>
      <c r="CE309" s="16">
        <v>410</v>
      </c>
      <c r="CF309" s="16">
        <f>(458+531)/2</f>
        <v>494.5</v>
      </c>
      <c r="CG309" s="81">
        <v>203000</v>
      </c>
      <c r="CH309" s="303" t="s">
        <v>4395</v>
      </c>
      <c r="CI309" s="163">
        <v>355</v>
      </c>
      <c r="CJ309" s="16">
        <f>(317+373)/2</f>
        <v>345</v>
      </c>
      <c r="CK309" s="16">
        <v>470</v>
      </c>
      <c r="CL309" s="16">
        <v>545</v>
      </c>
      <c r="CM309" s="81">
        <v>236500</v>
      </c>
      <c r="CN309" s="30" t="s">
        <v>4479</v>
      </c>
      <c r="CO309" s="72">
        <v>275</v>
      </c>
      <c r="CP309" s="16">
        <v>334</v>
      </c>
      <c r="CQ309" s="72">
        <v>410</v>
      </c>
      <c r="CR309" s="16">
        <v>413</v>
      </c>
      <c r="CS309" s="106">
        <v>235000</v>
      </c>
      <c r="CT309" s="205" t="s">
        <v>5830</v>
      </c>
      <c r="CU309" s="206" t="s">
        <v>5830</v>
      </c>
      <c r="CV309" s="206" t="s">
        <v>5830</v>
      </c>
      <c r="CW309" s="207" t="s">
        <v>5830</v>
      </c>
      <c r="CX309" s="205" t="s">
        <v>5830</v>
      </c>
      <c r="CY309" s="206" t="s">
        <v>5830</v>
      </c>
      <c r="CZ309" s="207" t="s">
        <v>5830</v>
      </c>
      <c r="DA309" s="283" t="s">
        <v>5830</v>
      </c>
      <c r="DB309" s="163">
        <v>8.8000000000000007</v>
      </c>
      <c r="DC309" s="163">
        <v>640</v>
      </c>
      <c r="DD309" s="30">
        <v>730</v>
      </c>
      <c r="DE309" s="163">
        <v>800</v>
      </c>
      <c r="DF309" s="30">
        <v>940</v>
      </c>
      <c r="DG309" s="76">
        <v>200000</v>
      </c>
      <c r="DH309" s="28" t="s">
        <v>5870</v>
      </c>
      <c r="DI309" s="163" t="s">
        <v>6094</v>
      </c>
      <c r="DJ309" s="294" t="s">
        <v>6085</v>
      </c>
    </row>
    <row r="310" spans="1:114">
      <c r="A310" s="18">
        <v>305</v>
      </c>
      <c r="B310" s="314"/>
      <c r="C310" s="314"/>
      <c r="D310" s="325"/>
      <c r="E310" s="325"/>
      <c r="F310" s="314"/>
      <c r="G310" s="319"/>
      <c r="H310" s="319"/>
      <c r="I310" s="453" t="s">
        <v>4600</v>
      </c>
      <c r="J310" s="304" t="s">
        <v>4383</v>
      </c>
      <c r="K310" s="164" t="s">
        <v>5830</v>
      </c>
      <c r="L310" s="304" t="s">
        <v>4541</v>
      </c>
      <c r="M310" s="164" t="s">
        <v>4736</v>
      </c>
      <c r="N310" s="18" t="s">
        <v>4539</v>
      </c>
      <c r="O310" s="164" t="s">
        <v>4388</v>
      </c>
      <c r="P310" s="164" t="s">
        <v>4444</v>
      </c>
      <c r="Q310" s="164" t="s">
        <v>4444</v>
      </c>
      <c r="R310" s="164" t="s">
        <v>5830</v>
      </c>
      <c r="S310" s="164" t="s">
        <v>4444</v>
      </c>
      <c r="T310" s="164" t="s">
        <v>5830</v>
      </c>
      <c r="U310" s="164" t="s">
        <v>6086</v>
      </c>
      <c r="V310" s="18">
        <v>10</v>
      </c>
      <c r="W310" s="231">
        <v>0</v>
      </c>
      <c r="X310" s="18">
        <v>0</v>
      </c>
      <c r="Y310" s="304" t="s">
        <v>4353</v>
      </c>
      <c r="Z310" s="21">
        <f>INDEX('[2]Cross-Section Database'!$C$2:$V$2928,MATCH(Y310,'[2]Cross-Section Database'!$B$2:$B$2928,0),3)</f>
        <v>314.5</v>
      </c>
      <c r="AA310" s="21">
        <f>INDEX('[2]Cross-Section Database'!$C$2:$V$2928,MATCH(Y310,'[2]Cross-Section Database'!$B$2:$B$2928,0),4)</f>
        <v>307.39999999999998</v>
      </c>
      <c r="AB310" s="21">
        <f>INDEX('[2]Cross-Section Database'!$C$2:$V$2928,MATCH(Y310,'[2]Cross-Section Database'!$B$2:$B$2928,0),6)</f>
        <v>18.7</v>
      </c>
      <c r="AC310" s="21">
        <f>INDEX('[2]Cross-Section Database'!$C$2:$V$2928,MATCH(Y310,'[2]Cross-Section Database'!$B$2:$B$2928,0),5)</f>
        <v>12</v>
      </c>
      <c r="AD310" s="21">
        <v>3000</v>
      </c>
      <c r="AE310" s="304" t="s">
        <v>4840</v>
      </c>
      <c r="AF310" s="21">
        <v>500</v>
      </c>
      <c r="AG310" s="21">
        <v>180</v>
      </c>
      <c r="AH310" s="21">
        <v>16</v>
      </c>
      <c r="AI310" s="21">
        <v>5</v>
      </c>
      <c r="AJ310" s="21">
        <v>1300</v>
      </c>
      <c r="AK310" s="21">
        <f>AG310*AF310^3/12-(AG310-AI310)*(AF310-2*AH310)^3/12</f>
        <v>380161200</v>
      </c>
      <c r="AL310" s="24">
        <f>AG310*AF310^2/4-(AG310-AI310)*(AF310-2*AH310)^2/4</f>
        <v>1667700</v>
      </c>
      <c r="AM310" s="21">
        <v>12</v>
      </c>
      <c r="AN310" s="21">
        <v>200</v>
      </c>
      <c r="AO310" s="21">
        <v>550</v>
      </c>
      <c r="AP310" s="21">
        <f t="shared" si="166"/>
        <v>25</v>
      </c>
      <c r="AQ310" s="21">
        <f t="shared" si="162"/>
        <v>25</v>
      </c>
      <c r="AR310" s="304" t="s">
        <v>5845</v>
      </c>
      <c r="AS310" s="164" t="s">
        <v>6174</v>
      </c>
      <c r="AT310" s="21" t="s">
        <v>6174</v>
      </c>
      <c r="AU310" s="164">
        <v>20</v>
      </c>
      <c r="AV310" s="164">
        <f t="shared" si="160"/>
        <v>245</v>
      </c>
      <c r="AW310" s="21">
        <v>85</v>
      </c>
      <c r="AX310" s="21">
        <f t="shared" si="165"/>
        <v>85</v>
      </c>
      <c r="AY310" s="21">
        <v>0</v>
      </c>
      <c r="AZ310" s="21">
        <v>90</v>
      </c>
      <c r="BA310" s="21">
        <f>AO310-AW310-AX310-AY310</f>
        <v>380</v>
      </c>
      <c r="BB310" s="15" t="s">
        <v>4502</v>
      </c>
      <c r="BC310" s="164" t="s">
        <v>6250</v>
      </c>
      <c r="BD310" s="164" t="s">
        <v>6250</v>
      </c>
      <c r="BE310" s="164">
        <v>2</v>
      </c>
      <c r="BF310" s="164">
        <v>4</v>
      </c>
      <c r="BG310" s="203" t="s">
        <v>5830</v>
      </c>
      <c r="BH310" s="204" t="s">
        <v>5830</v>
      </c>
      <c r="BI310" s="204" t="s">
        <v>5830</v>
      </c>
      <c r="BJ310" s="204" t="s">
        <v>5830</v>
      </c>
      <c r="BK310" s="204" t="s">
        <v>5830</v>
      </c>
      <c r="BL310" s="204" t="s">
        <v>5830</v>
      </c>
      <c r="BM310" s="204" t="s">
        <v>5830</v>
      </c>
      <c r="BN310" s="204" t="s">
        <v>5830</v>
      </c>
      <c r="BO310" s="203" t="s">
        <v>5830</v>
      </c>
      <c r="BP310" s="204" t="s">
        <v>5830</v>
      </c>
      <c r="BQ310" s="204" t="s">
        <v>5830</v>
      </c>
      <c r="BR310" s="204" t="s">
        <v>5830</v>
      </c>
      <c r="BS310" s="204" t="s">
        <v>5830</v>
      </c>
      <c r="BT310" s="204" t="s">
        <v>5830</v>
      </c>
      <c r="BU310" s="219" t="s">
        <v>5830</v>
      </c>
      <c r="BV310" s="204" t="s">
        <v>5830</v>
      </c>
      <c r="BW310" s="204" t="s">
        <v>5830</v>
      </c>
      <c r="BX310" s="204" t="s">
        <v>5830</v>
      </c>
      <c r="BY310" s="204" t="s">
        <v>5830</v>
      </c>
      <c r="BZ310" s="204" t="s">
        <v>5830</v>
      </c>
      <c r="CA310" s="219" t="s">
        <v>5830</v>
      </c>
      <c r="CB310" s="164" t="s">
        <v>4479</v>
      </c>
      <c r="CC310" s="164">
        <v>275</v>
      </c>
      <c r="CD310" s="21">
        <v>371</v>
      </c>
      <c r="CE310" s="21">
        <v>410</v>
      </c>
      <c r="CF310" s="21">
        <f>(458+531)/2</f>
        <v>494.5</v>
      </c>
      <c r="CG310" s="69">
        <v>203000</v>
      </c>
      <c r="CH310" s="304" t="s">
        <v>4395</v>
      </c>
      <c r="CI310" s="164">
        <v>355</v>
      </c>
      <c r="CJ310" s="21">
        <f>(317+373)/2</f>
        <v>345</v>
      </c>
      <c r="CK310" s="21">
        <v>470</v>
      </c>
      <c r="CL310" s="21">
        <v>545</v>
      </c>
      <c r="CM310" s="69">
        <v>236500</v>
      </c>
      <c r="CN310" s="32" t="s">
        <v>4479</v>
      </c>
      <c r="CO310" s="47">
        <v>275</v>
      </c>
      <c r="CP310" s="21">
        <v>334</v>
      </c>
      <c r="CQ310" s="47">
        <v>410</v>
      </c>
      <c r="CR310" s="21">
        <v>413</v>
      </c>
      <c r="CS310" s="62">
        <v>235000</v>
      </c>
      <c r="CT310" s="208" t="s">
        <v>5830</v>
      </c>
      <c r="CU310" s="209" t="s">
        <v>5830</v>
      </c>
      <c r="CV310" s="209" t="s">
        <v>5830</v>
      </c>
      <c r="CW310" s="210" t="s">
        <v>5830</v>
      </c>
      <c r="CX310" s="208" t="s">
        <v>5830</v>
      </c>
      <c r="CY310" s="209" t="s">
        <v>5830</v>
      </c>
      <c r="CZ310" s="210" t="s">
        <v>5830</v>
      </c>
      <c r="DA310" s="284" t="s">
        <v>5830</v>
      </c>
      <c r="DB310" s="164">
        <v>8.8000000000000007</v>
      </c>
      <c r="DC310" s="164">
        <v>640</v>
      </c>
      <c r="DD310" s="32">
        <v>730</v>
      </c>
      <c r="DE310" s="164">
        <v>800</v>
      </c>
      <c r="DF310" s="32">
        <v>940</v>
      </c>
      <c r="DG310" s="61">
        <v>200000</v>
      </c>
      <c r="DH310" s="29" t="s">
        <v>6087</v>
      </c>
      <c r="DI310" s="164" t="s">
        <v>6094</v>
      </c>
      <c r="DJ310" s="295" t="s">
        <v>6085</v>
      </c>
    </row>
    <row r="311" spans="1:114">
      <c r="A311" s="18">
        <v>306</v>
      </c>
      <c r="B311" s="314"/>
      <c r="C311" s="314"/>
      <c r="D311" s="325"/>
      <c r="E311" s="325"/>
      <c r="F311" s="314"/>
      <c r="G311" s="319"/>
      <c r="H311" s="319"/>
      <c r="I311" s="453" t="s">
        <v>4601</v>
      </c>
      <c r="J311" s="304" t="s">
        <v>4383</v>
      </c>
      <c r="K311" s="164" t="s">
        <v>5830</v>
      </c>
      <c r="L311" s="304" t="s">
        <v>4541</v>
      </c>
      <c r="M311" s="164" t="s">
        <v>4736</v>
      </c>
      <c r="N311" s="18" t="s">
        <v>4539</v>
      </c>
      <c r="O311" s="164" t="s">
        <v>4388</v>
      </c>
      <c r="P311" s="164" t="s">
        <v>4444</v>
      </c>
      <c r="Q311" s="164" t="s">
        <v>4444</v>
      </c>
      <c r="R311" s="164" t="s">
        <v>5830</v>
      </c>
      <c r="S311" s="164" t="s">
        <v>4444</v>
      </c>
      <c r="T311" s="164" t="s">
        <v>5830</v>
      </c>
      <c r="U311" s="164" t="s">
        <v>6086</v>
      </c>
      <c r="V311" s="18">
        <v>10</v>
      </c>
      <c r="W311" s="231">
        <v>0</v>
      </c>
      <c r="X311" s="18">
        <v>0</v>
      </c>
      <c r="Y311" s="304" t="s">
        <v>4353</v>
      </c>
      <c r="Z311" s="21">
        <f>INDEX('[2]Cross-Section Database'!$C$2:$V$2928,MATCH(Y311,'[2]Cross-Section Database'!$B$2:$B$2928,0),3)</f>
        <v>314.5</v>
      </c>
      <c r="AA311" s="21">
        <f>INDEX('[2]Cross-Section Database'!$C$2:$V$2928,MATCH(Y311,'[2]Cross-Section Database'!$B$2:$B$2928,0),4)</f>
        <v>307.39999999999998</v>
      </c>
      <c r="AB311" s="21">
        <f>INDEX('[2]Cross-Section Database'!$C$2:$V$2928,MATCH(Y311,'[2]Cross-Section Database'!$B$2:$B$2928,0),6)</f>
        <v>18.7</v>
      </c>
      <c r="AC311" s="21">
        <f>INDEX('[2]Cross-Section Database'!$C$2:$V$2928,MATCH(Y311,'[2]Cross-Section Database'!$B$2:$B$2928,0),5)</f>
        <v>12</v>
      </c>
      <c r="AD311" s="21">
        <v>3000</v>
      </c>
      <c r="AE311" s="304" t="s">
        <v>4839</v>
      </c>
      <c r="AF311" s="21">
        <v>450</v>
      </c>
      <c r="AG311" s="21">
        <v>160</v>
      </c>
      <c r="AH311" s="21">
        <v>12</v>
      </c>
      <c r="AI311" s="21">
        <v>5</v>
      </c>
      <c r="AJ311" s="21">
        <v>1300</v>
      </c>
      <c r="AK311" s="21">
        <f>AG311*AF311^3/12-(AG311-AI311)*(AF311-2*AH311)^3/12</f>
        <v>216428310</v>
      </c>
      <c r="AL311" s="24">
        <f>AG311*AF311^2/4-(AG311-AI311)*(AF311-2*AH311)^2/4</f>
        <v>1067805</v>
      </c>
      <c r="AM311" s="21">
        <v>12</v>
      </c>
      <c r="AN311" s="21">
        <v>200</v>
      </c>
      <c r="AO311" s="21">
        <v>500</v>
      </c>
      <c r="AP311" s="21">
        <f t="shared" si="166"/>
        <v>25</v>
      </c>
      <c r="AQ311" s="21">
        <f t="shared" si="162"/>
        <v>25</v>
      </c>
      <c r="AR311" s="304" t="s">
        <v>5845</v>
      </c>
      <c r="AS311" s="164" t="s">
        <v>6174</v>
      </c>
      <c r="AT311" s="21" t="s">
        <v>6174</v>
      </c>
      <c r="AU311" s="164">
        <v>20</v>
      </c>
      <c r="AV311" s="164">
        <f t="shared" si="160"/>
        <v>245</v>
      </c>
      <c r="AW311" s="21">
        <v>85</v>
      </c>
      <c r="AX311" s="21">
        <f t="shared" si="165"/>
        <v>85</v>
      </c>
      <c r="AY311" s="21">
        <v>90</v>
      </c>
      <c r="AZ311" s="21">
        <v>90</v>
      </c>
      <c r="BA311" s="21">
        <f>AO311-AW311-AX311-AY311</f>
        <v>240</v>
      </c>
      <c r="BB311" s="15" t="s">
        <v>4444</v>
      </c>
      <c r="BC311" s="164" t="s">
        <v>4497</v>
      </c>
      <c r="BD311" s="164" t="s">
        <v>4497</v>
      </c>
      <c r="BE311" s="164">
        <v>4</v>
      </c>
      <c r="BF311" s="164">
        <v>8</v>
      </c>
      <c r="BG311" s="203" t="s">
        <v>5830</v>
      </c>
      <c r="BH311" s="204" t="s">
        <v>5830</v>
      </c>
      <c r="BI311" s="204" t="s">
        <v>5830</v>
      </c>
      <c r="BJ311" s="204" t="s">
        <v>5830</v>
      </c>
      <c r="BK311" s="204" t="s">
        <v>5830</v>
      </c>
      <c r="BL311" s="204" t="s">
        <v>5830</v>
      </c>
      <c r="BM311" s="204" t="s">
        <v>5830</v>
      </c>
      <c r="BN311" s="204" t="s">
        <v>5830</v>
      </c>
      <c r="BO311" s="203" t="s">
        <v>5830</v>
      </c>
      <c r="BP311" s="204" t="s">
        <v>5830</v>
      </c>
      <c r="BQ311" s="204" t="s">
        <v>5830</v>
      </c>
      <c r="BR311" s="204" t="s">
        <v>5830</v>
      </c>
      <c r="BS311" s="204" t="s">
        <v>5830</v>
      </c>
      <c r="BT311" s="204" t="s">
        <v>5830</v>
      </c>
      <c r="BU311" s="219" t="s">
        <v>5830</v>
      </c>
      <c r="BV311" s="204" t="s">
        <v>5830</v>
      </c>
      <c r="BW311" s="204" t="s">
        <v>5830</v>
      </c>
      <c r="BX311" s="204" t="s">
        <v>5830</v>
      </c>
      <c r="BY311" s="204" t="s">
        <v>5830</v>
      </c>
      <c r="BZ311" s="204" t="s">
        <v>5830</v>
      </c>
      <c r="CA311" s="219" t="s">
        <v>5830</v>
      </c>
      <c r="CB311" s="164" t="s">
        <v>4479</v>
      </c>
      <c r="CC311" s="164">
        <v>275</v>
      </c>
      <c r="CD311" s="21">
        <v>371</v>
      </c>
      <c r="CE311" s="21">
        <v>410</v>
      </c>
      <c r="CF311" s="21">
        <f>(458+531)/2</f>
        <v>494.5</v>
      </c>
      <c r="CG311" s="69">
        <v>203000</v>
      </c>
      <c r="CH311" s="304" t="s">
        <v>4395</v>
      </c>
      <c r="CI311" s="164">
        <v>355</v>
      </c>
      <c r="CJ311" s="21">
        <f>(317+373)/2</f>
        <v>345</v>
      </c>
      <c r="CK311" s="21">
        <v>470</v>
      </c>
      <c r="CL311" s="21">
        <v>545</v>
      </c>
      <c r="CM311" s="69">
        <v>236500</v>
      </c>
      <c r="CN311" s="32" t="s">
        <v>4479</v>
      </c>
      <c r="CO311" s="47">
        <v>275</v>
      </c>
      <c r="CP311" s="21">
        <v>334</v>
      </c>
      <c r="CQ311" s="47">
        <v>410</v>
      </c>
      <c r="CR311" s="21">
        <v>413</v>
      </c>
      <c r="CS311" s="62">
        <v>235000</v>
      </c>
      <c r="CT311" s="208" t="s">
        <v>5830</v>
      </c>
      <c r="CU311" s="209" t="s">
        <v>5830</v>
      </c>
      <c r="CV311" s="209" t="s">
        <v>5830</v>
      </c>
      <c r="CW311" s="210" t="s">
        <v>5830</v>
      </c>
      <c r="CX311" s="208" t="s">
        <v>5830</v>
      </c>
      <c r="CY311" s="209" t="s">
        <v>5830</v>
      </c>
      <c r="CZ311" s="210" t="s">
        <v>5830</v>
      </c>
      <c r="DA311" s="284" t="s">
        <v>5830</v>
      </c>
      <c r="DB311" s="164">
        <v>8.8000000000000007</v>
      </c>
      <c r="DC311" s="164">
        <v>640</v>
      </c>
      <c r="DD311" s="32">
        <v>730</v>
      </c>
      <c r="DE311" s="164">
        <v>800</v>
      </c>
      <c r="DF311" s="32">
        <v>940</v>
      </c>
      <c r="DG311" s="61">
        <v>200000</v>
      </c>
      <c r="DH311" s="29" t="s">
        <v>6087</v>
      </c>
      <c r="DI311" s="164" t="s">
        <v>6094</v>
      </c>
      <c r="DJ311" s="295" t="s">
        <v>6085</v>
      </c>
    </row>
    <row r="312" spans="1:114" ht="16.2" thickBot="1">
      <c r="A312" s="18">
        <v>307</v>
      </c>
      <c r="B312" s="315"/>
      <c r="C312" s="315"/>
      <c r="D312" s="344"/>
      <c r="E312" s="344"/>
      <c r="F312" s="315"/>
      <c r="G312" s="312"/>
      <c r="H312" s="312"/>
      <c r="I312" s="453" t="s">
        <v>4602</v>
      </c>
      <c r="J312" s="304" t="s">
        <v>4383</v>
      </c>
      <c r="K312" s="164" t="s">
        <v>5830</v>
      </c>
      <c r="L312" s="304" t="s">
        <v>4541</v>
      </c>
      <c r="M312" s="164" t="s">
        <v>4736</v>
      </c>
      <c r="N312" s="18" t="s">
        <v>4539</v>
      </c>
      <c r="O312" s="164" t="s">
        <v>4388</v>
      </c>
      <c r="P312" s="164" t="s">
        <v>4444</v>
      </c>
      <c r="Q312" s="164" t="s">
        <v>4444</v>
      </c>
      <c r="R312" s="164" t="s">
        <v>5830</v>
      </c>
      <c r="S312" s="164" t="s">
        <v>4444</v>
      </c>
      <c r="T312" s="164" t="s">
        <v>5830</v>
      </c>
      <c r="U312" s="164" t="s">
        <v>6086</v>
      </c>
      <c r="V312" s="18">
        <v>10</v>
      </c>
      <c r="W312" s="231">
        <v>0</v>
      </c>
      <c r="X312" s="18">
        <v>0</v>
      </c>
      <c r="Y312" s="304" t="s">
        <v>4353</v>
      </c>
      <c r="Z312" s="21">
        <f>INDEX('[2]Cross-Section Database'!$C$2:$V$2928,MATCH(Y312,'[2]Cross-Section Database'!$B$2:$B$2928,0),3)</f>
        <v>314.5</v>
      </c>
      <c r="AA312" s="21">
        <f>INDEX('[2]Cross-Section Database'!$C$2:$V$2928,MATCH(Y312,'[2]Cross-Section Database'!$B$2:$B$2928,0),4)</f>
        <v>307.39999999999998</v>
      </c>
      <c r="AB312" s="21">
        <f>INDEX('[2]Cross-Section Database'!$C$2:$V$2928,MATCH(Y312,'[2]Cross-Section Database'!$B$2:$B$2928,0),6)</f>
        <v>18.7</v>
      </c>
      <c r="AC312" s="21">
        <f>INDEX('[2]Cross-Section Database'!$C$2:$V$2928,MATCH(Y312,'[2]Cross-Section Database'!$B$2:$B$2928,0),5)</f>
        <v>12</v>
      </c>
      <c r="AD312" s="21">
        <v>3000</v>
      </c>
      <c r="AE312" s="304" t="s">
        <v>4838</v>
      </c>
      <c r="AF312" s="21">
        <v>600</v>
      </c>
      <c r="AG312" s="21">
        <v>200</v>
      </c>
      <c r="AH312" s="21">
        <v>16</v>
      </c>
      <c r="AI312" s="21">
        <v>6</v>
      </c>
      <c r="AJ312" s="21">
        <v>1300</v>
      </c>
      <c r="AK312" s="23">
        <f>AG312*AF312^3/12-(AG312-AI312)*(AF312-2*AH312)^3/12</f>
        <v>637451349.33333349</v>
      </c>
      <c r="AL312" s="25">
        <f>AG312*AF312^2/4-(AG312-AI312)*(AF312-2*AH312)^2/4</f>
        <v>2352736</v>
      </c>
      <c r="AM312" s="21">
        <v>12</v>
      </c>
      <c r="AN312" s="21">
        <v>200</v>
      </c>
      <c r="AO312" s="21">
        <v>650</v>
      </c>
      <c r="AP312" s="21">
        <f t="shared" si="166"/>
        <v>25</v>
      </c>
      <c r="AQ312" s="21">
        <f t="shared" si="162"/>
        <v>25</v>
      </c>
      <c r="AR312" s="304" t="s">
        <v>5845</v>
      </c>
      <c r="AS312" s="164" t="s">
        <v>6174</v>
      </c>
      <c r="AT312" s="21" t="s">
        <v>6174</v>
      </c>
      <c r="AU312" s="164">
        <v>20</v>
      </c>
      <c r="AV312" s="164">
        <f t="shared" si="160"/>
        <v>245</v>
      </c>
      <c r="AW312" s="21">
        <v>85</v>
      </c>
      <c r="AX312" s="21">
        <f t="shared" si="165"/>
        <v>85</v>
      </c>
      <c r="AY312" s="21">
        <v>90</v>
      </c>
      <c r="AZ312" s="21">
        <v>90</v>
      </c>
      <c r="BA312" s="21">
        <f>AO312-AW312-AX312-AY312</f>
        <v>390</v>
      </c>
      <c r="BB312" s="15" t="s">
        <v>4444</v>
      </c>
      <c r="BC312" s="164" t="s">
        <v>4497</v>
      </c>
      <c r="BD312" s="164" t="s">
        <v>4497</v>
      </c>
      <c r="BE312" s="164">
        <v>4</v>
      </c>
      <c r="BF312" s="164">
        <v>8</v>
      </c>
      <c r="BG312" s="203" t="s">
        <v>5830</v>
      </c>
      <c r="BH312" s="204" t="s">
        <v>5830</v>
      </c>
      <c r="BI312" s="204" t="s">
        <v>5830</v>
      </c>
      <c r="BJ312" s="204" t="s">
        <v>5830</v>
      </c>
      <c r="BK312" s="204" t="s">
        <v>5830</v>
      </c>
      <c r="BL312" s="204" t="s">
        <v>5830</v>
      </c>
      <c r="BM312" s="204" t="s">
        <v>5830</v>
      </c>
      <c r="BN312" s="204" t="s">
        <v>5830</v>
      </c>
      <c r="BO312" s="203" t="s">
        <v>5830</v>
      </c>
      <c r="BP312" s="204" t="s">
        <v>5830</v>
      </c>
      <c r="BQ312" s="204" t="s">
        <v>5830</v>
      </c>
      <c r="BR312" s="204" t="s">
        <v>5830</v>
      </c>
      <c r="BS312" s="204" t="s">
        <v>5830</v>
      </c>
      <c r="BT312" s="204" t="s">
        <v>5830</v>
      </c>
      <c r="BU312" s="219" t="s">
        <v>5830</v>
      </c>
      <c r="BV312" s="204" t="s">
        <v>5830</v>
      </c>
      <c r="BW312" s="204" t="s">
        <v>5830</v>
      </c>
      <c r="BX312" s="204" t="s">
        <v>5830</v>
      </c>
      <c r="BY312" s="204" t="s">
        <v>5830</v>
      </c>
      <c r="BZ312" s="204" t="s">
        <v>5830</v>
      </c>
      <c r="CA312" s="219" t="s">
        <v>5830</v>
      </c>
      <c r="CB312" s="164" t="s">
        <v>4479</v>
      </c>
      <c r="CC312" s="164">
        <v>275</v>
      </c>
      <c r="CD312" s="21">
        <v>371</v>
      </c>
      <c r="CE312" s="21">
        <v>410</v>
      </c>
      <c r="CF312" s="21">
        <f>(458+531)/2</f>
        <v>494.5</v>
      </c>
      <c r="CG312" s="69">
        <v>203000</v>
      </c>
      <c r="CH312" s="304" t="s">
        <v>4395</v>
      </c>
      <c r="CI312" s="164">
        <v>355</v>
      </c>
      <c r="CJ312" s="21">
        <f>(317+373)/2</f>
        <v>345</v>
      </c>
      <c r="CK312" s="21">
        <v>470</v>
      </c>
      <c r="CL312" s="21">
        <v>545</v>
      </c>
      <c r="CM312" s="69">
        <v>236500</v>
      </c>
      <c r="CN312" s="32" t="s">
        <v>4479</v>
      </c>
      <c r="CO312" s="47">
        <v>275</v>
      </c>
      <c r="CP312" s="21">
        <v>334</v>
      </c>
      <c r="CQ312" s="47">
        <v>410</v>
      </c>
      <c r="CR312" s="21">
        <v>413</v>
      </c>
      <c r="CS312" s="62">
        <v>235000</v>
      </c>
      <c r="CT312" s="208" t="s">
        <v>5830</v>
      </c>
      <c r="CU312" s="209" t="s">
        <v>5830</v>
      </c>
      <c r="CV312" s="209" t="s">
        <v>5830</v>
      </c>
      <c r="CW312" s="210" t="s">
        <v>5830</v>
      </c>
      <c r="CX312" s="208" t="s">
        <v>5830</v>
      </c>
      <c r="CY312" s="209" t="s">
        <v>5830</v>
      </c>
      <c r="CZ312" s="210" t="s">
        <v>5830</v>
      </c>
      <c r="DA312" s="284" t="s">
        <v>5830</v>
      </c>
      <c r="DB312" s="164">
        <v>8.8000000000000007</v>
      </c>
      <c r="DC312" s="164">
        <v>640</v>
      </c>
      <c r="DD312" s="32">
        <v>730</v>
      </c>
      <c r="DE312" s="164">
        <v>800</v>
      </c>
      <c r="DF312" s="32">
        <v>940</v>
      </c>
      <c r="DG312" s="61">
        <v>200000</v>
      </c>
      <c r="DH312" s="29" t="s">
        <v>5870</v>
      </c>
      <c r="DI312" s="164" t="s">
        <v>6094</v>
      </c>
      <c r="DJ312" s="295" t="s">
        <v>6085</v>
      </c>
    </row>
    <row r="313" spans="1:114" ht="15.6" customHeight="1">
      <c r="A313" s="17">
        <v>308</v>
      </c>
      <c r="B313" s="313">
        <v>47</v>
      </c>
      <c r="C313" s="313">
        <v>2013</v>
      </c>
      <c r="D313" s="316" t="s">
        <v>5690</v>
      </c>
      <c r="E313" s="316" t="s">
        <v>5694</v>
      </c>
      <c r="F313" s="313">
        <v>7</v>
      </c>
      <c r="G313" s="311" t="s">
        <v>5951</v>
      </c>
      <c r="H313" s="311" t="s">
        <v>5940</v>
      </c>
      <c r="I313" s="452" t="s">
        <v>4544</v>
      </c>
      <c r="J313" s="303" t="s">
        <v>4383</v>
      </c>
      <c r="K313" s="163" t="s">
        <v>5830</v>
      </c>
      <c r="L313" s="303" t="s">
        <v>4541</v>
      </c>
      <c r="M313" s="163" t="s">
        <v>4736</v>
      </c>
      <c r="N313" s="17" t="s">
        <v>4539</v>
      </c>
      <c r="O313" s="163" t="s">
        <v>4388</v>
      </c>
      <c r="P313" s="163" t="s">
        <v>4502</v>
      </c>
      <c r="Q313" s="163" t="s">
        <v>4444</v>
      </c>
      <c r="R313" s="163" t="s">
        <v>5830</v>
      </c>
      <c r="S313" s="163" t="s">
        <v>4444</v>
      </c>
      <c r="T313" s="163" t="s">
        <v>5830</v>
      </c>
      <c r="U313" s="163" t="s">
        <v>4591</v>
      </c>
      <c r="V313" s="88">
        <v>8</v>
      </c>
      <c r="W313" s="240">
        <v>0</v>
      </c>
      <c r="X313" s="17">
        <v>0</v>
      </c>
      <c r="Y313" s="303" t="s">
        <v>4763</v>
      </c>
      <c r="Z313" s="16">
        <f>INDEX('[2]Cross-Section Database'!$C$2:$V$2928,MATCH(Y313,'[2]Cross-Section Database'!$B$2:$B$2928,0),3)</f>
        <v>200</v>
      </c>
      <c r="AA313" s="16">
        <f>INDEX('[2]Cross-Section Database'!$C$2:$V$2928,MATCH(Y313,'[2]Cross-Section Database'!$B$2:$B$2928,0),4)</f>
        <v>200</v>
      </c>
      <c r="AB313" s="16">
        <f>INDEX('[2]Cross-Section Database'!$C$2:$V$2928,MATCH(Y313,'[2]Cross-Section Database'!$B$2:$B$2928,0),6)</f>
        <v>12.5</v>
      </c>
      <c r="AC313" s="16">
        <f>INDEX('[2]Cross-Section Database'!$C$2:$V$2928,MATCH(Y313,'[2]Cross-Section Database'!$B$2:$B$2928,0),5)</f>
        <v>12.5</v>
      </c>
      <c r="AD313" s="16">
        <v>1800</v>
      </c>
      <c r="AE313" s="303" t="s">
        <v>4225</v>
      </c>
      <c r="AF313" s="16">
        <f>INDEX('[2]Cross-Section Database'!$C$2:$V$2928,MATCH(AE313,'[2]Cross-Section Database'!$B$2:$B$2928,0),3)</f>
        <v>363.4</v>
      </c>
      <c r="AG313" s="16">
        <f>INDEX('[2]Cross-Section Database'!$C$2:$V$2928,MATCH(AE313,'[2]Cross-Section Database'!$B$2:$B$2928,0),4)</f>
        <v>173.2</v>
      </c>
      <c r="AH313" s="16">
        <f>INDEX('[2]Cross-Section Database'!$C$2:$V$2928,MATCH(AE313,'[2]Cross-Section Database'!$B$2:$B$2928,0),6)</f>
        <v>15.7</v>
      </c>
      <c r="AI313" s="16">
        <f>INDEX('[2]Cross-Section Database'!$C$2:$V$2928,MATCH(AE313,'[2]Cross-Section Database'!$B$2:$B$2928,0),5)</f>
        <v>9.1</v>
      </c>
      <c r="AJ313" s="16">
        <v>1000</v>
      </c>
      <c r="AK313" s="21">
        <f>INDEX('[2]Cross-Section Database'!$C$2:$V$3928,MATCH(AE313,'[2]Cross-Section Database'!$B$2:$B$3928,0),11)</f>
        <v>194600000</v>
      </c>
      <c r="AL313" s="24">
        <f>INDEX('[2]Cross-Section Database'!$C$2:$V$3928,MATCH(AE313,'[2]Cross-Section Database'!$B$2:$B$3928,0),12)</f>
        <v>1211000</v>
      </c>
      <c r="AM313" s="16">
        <v>25</v>
      </c>
      <c r="AN313" s="16">
        <v>220</v>
      </c>
      <c r="AO313" s="16">
        <v>404</v>
      </c>
      <c r="AP313" s="16">
        <f t="shared" si="166"/>
        <v>20.300000000000011</v>
      </c>
      <c r="AQ313" s="16">
        <f t="shared" si="162"/>
        <v>20.300000000000011</v>
      </c>
      <c r="AR313" s="303" t="s">
        <v>5691</v>
      </c>
      <c r="AS313" s="30" t="s">
        <v>5696</v>
      </c>
      <c r="AT313" s="31">
        <v>57.192744999999995</v>
      </c>
      <c r="AU313" s="163">
        <v>16</v>
      </c>
      <c r="AV313" s="163">
        <f t="shared" si="160"/>
        <v>157</v>
      </c>
      <c r="AW313" s="16">
        <f>50+AH313+AP313</f>
        <v>86.000000000000014</v>
      </c>
      <c r="AX313" s="16">
        <f>AO313-AW313-2*AY313</f>
        <v>118</v>
      </c>
      <c r="AY313" s="16">
        <v>100</v>
      </c>
      <c r="AZ313" s="16">
        <v>120</v>
      </c>
      <c r="BA313" s="16">
        <v>0</v>
      </c>
      <c r="BB313" s="22" t="s">
        <v>4502</v>
      </c>
      <c r="BC313" s="163" t="s">
        <v>6250</v>
      </c>
      <c r="BD313" s="163" t="s">
        <v>6250</v>
      </c>
      <c r="BE313" s="163">
        <v>2</v>
      </c>
      <c r="BF313" s="17">
        <v>6</v>
      </c>
      <c r="BG313" s="201" t="s">
        <v>5830</v>
      </c>
      <c r="BH313" s="202" t="s">
        <v>5830</v>
      </c>
      <c r="BI313" s="202" t="s">
        <v>5830</v>
      </c>
      <c r="BJ313" s="202" t="s">
        <v>5830</v>
      </c>
      <c r="BK313" s="202" t="s">
        <v>5830</v>
      </c>
      <c r="BL313" s="202" t="s">
        <v>5830</v>
      </c>
      <c r="BM313" s="202" t="s">
        <v>5830</v>
      </c>
      <c r="BN313" s="202" t="s">
        <v>5830</v>
      </c>
      <c r="BO313" s="201" t="s">
        <v>5830</v>
      </c>
      <c r="BP313" s="202" t="s">
        <v>5830</v>
      </c>
      <c r="BQ313" s="202" t="s">
        <v>5830</v>
      </c>
      <c r="BR313" s="202" t="s">
        <v>5830</v>
      </c>
      <c r="BS313" s="202" t="s">
        <v>5830</v>
      </c>
      <c r="BT313" s="202" t="s">
        <v>5830</v>
      </c>
      <c r="BU313" s="220" t="s">
        <v>5830</v>
      </c>
      <c r="BV313" s="202" t="s">
        <v>5830</v>
      </c>
      <c r="BW313" s="202" t="s">
        <v>5830</v>
      </c>
      <c r="BX313" s="202" t="s">
        <v>5830</v>
      </c>
      <c r="BY313" s="202" t="s">
        <v>5830</v>
      </c>
      <c r="BZ313" s="202" t="s">
        <v>5830</v>
      </c>
      <c r="CA313" s="220" t="s">
        <v>5830</v>
      </c>
      <c r="CB313" s="303" t="s">
        <v>4395</v>
      </c>
      <c r="CC313" s="163">
        <v>355</v>
      </c>
      <c r="CD313" s="16">
        <v>437</v>
      </c>
      <c r="CE313" s="16">
        <v>470</v>
      </c>
      <c r="CF313" s="16">
        <v>507</v>
      </c>
      <c r="CG313" s="81">
        <v>205000</v>
      </c>
      <c r="CH313" s="303" t="s">
        <v>4395</v>
      </c>
      <c r="CI313" s="163">
        <v>355</v>
      </c>
      <c r="CJ313" s="16">
        <v>394</v>
      </c>
      <c r="CK313" s="16">
        <v>470</v>
      </c>
      <c r="CL313" s="16">
        <v>501</v>
      </c>
      <c r="CM313" s="81">
        <v>205000</v>
      </c>
      <c r="CN313" s="30" t="s">
        <v>4395</v>
      </c>
      <c r="CO313" s="163">
        <v>355</v>
      </c>
      <c r="CP313" s="16">
        <f>1.1*CO313</f>
        <v>390.50000000000006</v>
      </c>
      <c r="CQ313" s="16">
        <v>470</v>
      </c>
      <c r="CR313" s="16">
        <f>1.1*CQ313</f>
        <v>517</v>
      </c>
      <c r="CS313" s="61">
        <v>200000</v>
      </c>
      <c r="CT313" s="303" t="s">
        <v>5692</v>
      </c>
      <c r="CU313" s="16">
        <v>40</v>
      </c>
      <c r="CV313" s="31">
        <v>2.5</v>
      </c>
      <c r="CW313" s="66">
        <v>35000</v>
      </c>
      <c r="CX313" s="205" t="s">
        <v>5830</v>
      </c>
      <c r="CY313" s="206" t="s">
        <v>5830</v>
      </c>
      <c r="CZ313" s="207" t="s">
        <v>5830</v>
      </c>
      <c r="DA313" s="283" t="s">
        <v>5830</v>
      </c>
      <c r="DB313" s="163">
        <v>8.8000000000000007</v>
      </c>
      <c r="DC313" s="163">
        <v>640</v>
      </c>
      <c r="DD313" s="163">
        <v>752</v>
      </c>
      <c r="DE313" s="163">
        <v>800</v>
      </c>
      <c r="DF313" s="163">
        <v>987</v>
      </c>
      <c r="DG313" s="95">
        <v>205000</v>
      </c>
      <c r="DH313" s="28" t="s">
        <v>5695</v>
      </c>
      <c r="DI313" s="163" t="s">
        <v>4464</v>
      </c>
      <c r="DJ313" s="294" t="s">
        <v>4598</v>
      </c>
    </row>
    <row r="314" spans="1:114">
      <c r="A314" s="18">
        <v>309</v>
      </c>
      <c r="B314" s="314"/>
      <c r="C314" s="314"/>
      <c r="D314" s="317"/>
      <c r="E314" s="317"/>
      <c r="F314" s="314"/>
      <c r="G314" s="319"/>
      <c r="H314" s="319"/>
      <c r="I314" s="453" t="s">
        <v>4421</v>
      </c>
      <c r="J314" s="304" t="s">
        <v>4383</v>
      </c>
      <c r="K314" s="164" t="s">
        <v>5830</v>
      </c>
      <c r="L314" s="304" t="s">
        <v>4541</v>
      </c>
      <c r="M314" s="164" t="s">
        <v>4736</v>
      </c>
      <c r="N314" s="18" t="s">
        <v>4539</v>
      </c>
      <c r="O314" s="164" t="s">
        <v>4388</v>
      </c>
      <c r="P314" s="164" t="s">
        <v>4502</v>
      </c>
      <c r="Q314" s="164" t="s">
        <v>4444</v>
      </c>
      <c r="R314" s="164" t="s">
        <v>5830</v>
      </c>
      <c r="S314" s="164" t="s">
        <v>4444</v>
      </c>
      <c r="T314" s="164" t="s">
        <v>5830</v>
      </c>
      <c r="U314" s="164" t="s">
        <v>4591</v>
      </c>
      <c r="V314" s="73">
        <v>8</v>
      </c>
      <c r="W314" s="231">
        <v>0</v>
      </c>
      <c r="X314" s="18">
        <v>0</v>
      </c>
      <c r="Y314" s="304" t="s">
        <v>5526</v>
      </c>
      <c r="Z314" s="21">
        <f>INDEX('[2]Cross-Section Database'!$C$2:$V$2928,MATCH(Y314,'[2]Cross-Section Database'!$B$2:$B$2928,0),3)</f>
        <v>200</v>
      </c>
      <c r="AA314" s="21">
        <f>INDEX('[2]Cross-Section Database'!$C$2:$V$2928,MATCH(Y314,'[2]Cross-Section Database'!$B$2:$B$2928,0),4)</f>
        <v>200</v>
      </c>
      <c r="AB314" s="21">
        <f>INDEX('[2]Cross-Section Database'!$C$2:$V$2928,MATCH(Y314,'[2]Cross-Section Database'!$B$2:$B$2928,0),6)</f>
        <v>10</v>
      </c>
      <c r="AC314" s="21">
        <f>INDEX('[2]Cross-Section Database'!$C$2:$V$2928,MATCH(Y314,'[2]Cross-Section Database'!$B$2:$B$2928,0),5)</f>
        <v>10</v>
      </c>
      <c r="AD314" s="21">
        <v>1800</v>
      </c>
      <c r="AE314" s="304" t="s">
        <v>4234</v>
      </c>
      <c r="AF314" s="21">
        <f>INDEX('[2]Cross-Section Database'!$C$2:$V$2928,MATCH(AE314,'[2]Cross-Section Database'!$B$2:$B$2928,0),3)</f>
        <v>449.8</v>
      </c>
      <c r="AG314" s="21">
        <f>INDEX('[2]Cross-Section Database'!$C$2:$V$2928,MATCH(AE314,'[2]Cross-Section Database'!$B$2:$B$2928,0),4)</f>
        <v>152.4</v>
      </c>
      <c r="AH314" s="21">
        <f>INDEX('[2]Cross-Section Database'!$C$2:$V$2928,MATCH(AE314,'[2]Cross-Section Database'!$B$2:$B$2928,0),6)</f>
        <v>10.9</v>
      </c>
      <c r="AI314" s="21">
        <f>INDEX('[2]Cross-Section Database'!$C$2:$V$2928,MATCH(AE314,'[2]Cross-Section Database'!$B$2:$B$2928,0),5)</f>
        <v>7.6</v>
      </c>
      <c r="AJ314" s="21">
        <v>1000</v>
      </c>
      <c r="AK314" s="21">
        <f>INDEX('[2]Cross-Section Database'!$C$2:$V$3928,MATCH(AE314,'[2]Cross-Section Database'!$B$2:$B$3928,0),11)</f>
        <v>213700000</v>
      </c>
      <c r="AL314" s="24">
        <f>INDEX('[2]Cross-Section Database'!$C$2:$V$3928,MATCH(AE314,'[2]Cross-Section Database'!$B$2:$B$3928,0),12)</f>
        <v>1096000</v>
      </c>
      <c r="AM314" s="21">
        <v>25</v>
      </c>
      <c r="AN314" s="21">
        <v>200</v>
      </c>
      <c r="AO314" s="21">
        <v>490</v>
      </c>
      <c r="AP314" s="21">
        <f t="shared" si="166"/>
        <v>20.099999999999994</v>
      </c>
      <c r="AQ314" s="21">
        <f t="shared" si="162"/>
        <v>20.099999999999994</v>
      </c>
      <c r="AR314" s="304" t="s">
        <v>5691</v>
      </c>
      <c r="AS314" s="32" t="s">
        <v>5696</v>
      </c>
      <c r="AT314" s="33">
        <v>54.875424999999993</v>
      </c>
      <c r="AU314" s="164">
        <v>16</v>
      </c>
      <c r="AV314" s="164">
        <f t="shared" si="160"/>
        <v>157</v>
      </c>
      <c r="AW314" s="21">
        <f t="shared" ref="AW314:AW319" si="167">50+AH314+AP314</f>
        <v>81</v>
      </c>
      <c r="AX314" s="21">
        <f>AO314-AW314-2*AY314</f>
        <v>129</v>
      </c>
      <c r="AY314" s="21">
        <v>140</v>
      </c>
      <c r="AZ314" s="21">
        <v>120</v>
      </c>
      <c r="BA314" s="21">
        <v>0</v>
      </c>
      <c r="BB314" s="15" t="s">
        <v>4502</v>
      </c>
      <c r="BC314" s="164" t="s">
        <v>6250</v>
      </c>
      <c r="BD314" s="164" t="s">
        <v>6250</v>
      </c>
      <c r="BE314" s="164">
        <v>2</v>
      </c>
      <c r="BF314" s="18">
        <v>6</v>
      </c>
      <c r="BG314" s="203" t="s">
        <v>5830</v>
      </c>
      <c r="BH314" s="204" t="s">
        <v>5830</v>
      </c>
      <c r="BI314" s="204" t="s">
        <v>5830</v>
      </c>
      <c r="BJ314" s="204" t="s">
        <v>5830</v>
      </c>
      <c r="BK314" s="204" t="s">
        <v>5830</v>
      </c>
      <c r="BL314" s="204" t="s">
        <v>5830</v>
      </c>
      <c r="BM314" s="204" t="s">
        <v>5830</v>
      </c>
      <c r="BN314" s="204" t="s">
        <v>5830</v>
      </c>
      <c r="BO314" s="203" t="s">
        <v>5830</v>
      </c>
      <c r="BP314" s="204" t="s">
        <v>5830</v>
      </c>
      <c r="BQ314" s="204" t="s">
        <v>5830</v>
      </c>
      <c r="BR314" s="204" t="s">
        <v>5830</v>
      </c>
      <c r="BS314" s="204" t="s">
        <v>5830</v>
      </c>
      <c r="BT314" s="204" t="s">
        <v>5830</v>
      </c>
      <c r="BU314" s="219" t="s">
        <v>5830</v>
      </c>
      <c r="BV314" s="204" t="s">
        <v>5830</v>
      </c>
      <c r="BW314" s="204" t="s">
        <v>5830</v>
      </c>
      <c r="BX314" s="204" t="s">
        <v>5830</v>
      </c>
      <c r="BY314" s="204" t="s">
        <v>5830</v>
      </c>
      <c r="BZ314" s="204" t="s">
        <v>5830</v>
      </c>
      <c r="CA314" s="219" t="s">
        <v>5830</v>
      </c>
      <c r="CB314" s="304" t="s">
        <v>4395</v>
      </c>
      <c r="CC314" s="164">
        <v>355</v>
      </c>
      <c r="CD314" s="21">
        <v>440</v>
      </c>
      <c r="CE314" s="21">
        <v>470</v>
      </c>
      <c r="CF314" s="21">
        <v>517</v>
      </c>
      <c r="CG314" s="69">
        <v>205000</v>
      </c>
      <c r="CH314" s="304" t="s">
        <v>4395</v>
      </c>
      <c r="CI314" s="164">
        <v>355</v>
      </c>
      <c r="CJ314" s="21">
        <v>385</v>
      </c>
      <c r="CK314" s="21">
        <v>470</v>
      </c>
      <c r="CL314" s="21">
        <v>495</v>
      </c>
      <c r="CM314" s="69">
        <v>201000</v>
      </c>
      <c r="CN314" s="32" t="s">
        <v>4395</v>
      </c>
      <c r="CO314" s="164">
        <v>355</v>
      </c>
      <c r="CP314" s="21">
        <f t="shared" ref="CP314:CR319" si="168">1.1*CO314</f>
        <v>390.50000000000006</v>
      </c>
      <c r="CQ314" s="21">
        <v>470</v>
      </c>
      <c r="CR314" s="21">
        <f t="shared" si="168"/>
        <v>517</v>
      </c>
      <c r="CS314" s="61">
        <v>200000</v>
      </c>
      <c r="CT314" s="304" t="s">
        <v>5692</v>
      </c>
      <c r="CU314" s="21">
        <v>45</v>
      </c>
      <c r="CV314" s="33">
        <v>2.5</v>
      </c>
      <c r="CW314" s="67">
        <v>35000</v>
      </c>
      <c r="CX314" s="208" t="s">
        <v>5830</v>
      </c>
      <c r="CY314" s="209" t="s">
        <v>5830</v>
      </c>
      <c r="CZ314" s="210" t="s">
        <v>5830</v>
      </c>
      <c r="DA314" s="284" t="s">
        <v>5830</v>
      </c>
      <c r="DB314" s="164">
        <v>8.8000000000000007</v>
      </c>
      <c r="DC314" s="164">
        <v>640</v>
      </c>
      <c r="DD314" s="164">
        <v>752</v>
      </c>
      <c r="DE314" s="164">
        <v>800</v>
      </c>
      <c r="DF314" s="164">
        <v>987</v>
      </c>
      <c r="DG314" s="98">
        <v>205000</v>
      </c>
      <c r="DH314" s="29" t="s">
        <v>5695</v>
      </c>
      <c r="DI314" s="164" t="s">
        <v>4464</v>
      </c>
      <c r="DJ314" s="295" t="s">
        <v>4598</v>
      </c>
    </row>
    <row r="315" spans="1:114">
      <c r="A315" s="18">
        <v>310</v>
      </c>
      <c r="B315" s="314"/>
      <c r="C315" s="314"/>
      <c r="D315" s="317"/>
      <c r="E315" s="317"/>
      <c r="F315" s="314"/>
      <c r="G315" s="319"/>
      <c r="H315" s="319"/>
      <c r="I315" s="453" t="s">
        <v>4423</v>
      </c>
      <c r="J315" s="304" t="s">
        <v>4383</v>
      </c>
      <c r="K315" s="164" t="s">
        <v>5830</v>
      </c>
      <c r="L315" s="304" t="s">
        <v>4541</v>
      </c>
      <c r="M315" s="164" t="s">
        <v>4736</v>
      </c>
      <c r="N315" s="18" t="s">
        <v>4539</v>
      </c>
      <c r="O315" s="164" t="s">
        <v>4388</v>
      </c>
      <c r="P315" s="164" t="s">
        <v>4502</v>
      </c>
      <c r="Q315" s="164" t="s">
        <v>4444</v>
      </c>
      <c r="R315" s="164" t="s">
        <v>5830</v>
      </c>
      <c r="S315" s="164" t="s">
        <v>4444</v>
      </c>
      <c r="T315" s="164" t="s">
        <v>5830</v>
      </c>
      <c r="U315" s="164" t="s">
        <v>4591</v>
      </c>
      <c r="V315" s="73">
        <v>8</v>
      </c>
      <c r="W315" s="231">
        <v>0</v>
      </c>
      <c r="X315" s="18">
        <v>0</v>
      </c>
      <c r="Y315" s="304" t="s">
        <v>4679</v>
      </c>
      <c r="Z315" s="21">
        <f>INDEX('[2]Cross-Section Database'!$C$2:$V$2928,MATCH(Y315,'[2]Cross-Section Database'!$B$2:$B$2928,0),3)</f>
        <v>200</v>
      </c>
      <c r="AA315" s="21">
        <f>INDEX('[2]Cross-Section Database'!$C$2:$V$2928,MATCH(Y315,'[2]Cross-Section Database'!$B$2:$B$2928,0),4)</f>
        <v>200</v>
      </c>
      <c r="AB315" s="21">
        <f>INDEX('[2]Cross-Section Database'!$C$2:$V$2928,MATCH(Y315,'[2]Cross-Section Database'!$B$2:$B$2928,0),6)</f>
        <v>8</v>
      </c>
      <c r="AC315" s="21">
        <f>INDEX('[2]Cross-Section Database'!$C$2:$V$2928,MATCH(Y315,'[2]Cross-Section Database'!$B$2:$B$2928,0),5)</f>
        <v>8</v>
      </c>
      <c r="AD315" s="21">
        <v>1800</v>
      </c>
      <c r="AE315" s="304" t="s">
        <v>4234</v>
      </c>
      <c r="AF315" s="21">
        <f>INDEX('[2]Cross-Section Database'!$C$2:$V$2928,MATCH(AE315,'[2]Cross-Section Database'!$B$2:$B$2928,0),3)</f>
        <v>449.8</v>
      </c>
      <c r="AG315" s="21">
        <f>INDEX('[2]Cross-Section Database'!$C$2:$V$2928,MATCH(AE315,'[2]Cross-Section Database'!$B$2:$B$2928,0),4)</f>
        <v>152.4</v>
      </c>
      <c r="AH315" s="21">
        <f>INDEX('[2]Cross-Section Database'!$C$2:$V$2928,MATCH(AE315,'[2]Cross-Section Database'!$B$2:$B$2928,0),6)</f>
        <v>10.9</v>
      </c>
      <c r="AI315" s="21">
        <f>INDEX('[2]Cross-Section Database'!$C$2:$V$2928,MATCH(AE315,'[2]Cross-Section Database'!$B$2:$B$2928,0),5)</f>
        <v>7.6</v>
      </c>
      <c r="AJ315" s="21">
        <v>1000</v>
      </c>
      <c r="AK315" s="21">
        <f>INDEX('[2]Cross-Section Database'!$C$2:$V$3928,MATCH(AE315,'[2]Cross-Section Database'!$B$2:$B$3928,0),11)</f>
        <v>213700000</v>
      </c>
      <c r="AL315" s="24">
        <f>INDEX('[2]Cross-Section Database'!$C$2:$V$3928,MATCH(AE315,'[2]Cross-Section Database'!$B$2:$B$3928,0),12)</f>
        <v>1096000</v>
      </c>
      <c r="AM315" s="21">
        <v>25</v>
      </c>
      <c r="AN315" s="21">
        <v>200</v>
      </c>
      <c r="AO315" s="21">
        <v>490</v>
      </c>
      <c r="AP315" s="21">
        <f t="shared" si="166"/>
        <v>20.099999999999994</v>
      </c>
      <c r="AQ315" s="21">
        <f t="shared" si="162"/>
        <v>20.099999999999994</v>
      </c>
      <c r="AR315" s="304" t="s">
        <v>5691</v>
      </c>
      <c r="AS315" s="32" t="s">
        <v>5696</v>
      </c>
      <c r="AT315" s="33">
        <v>54.714500000000001</v>
      </c>
      <c r="AU315" s="164">
        <v>16</v>
      </c>
      <c r="AV315" s="164">
        <f t="shared" si="160"/>
        <v>157</v>
      </c>
      <c r="AW315" s="21">
        <f t="shared" si="167"/>
        <v>81</v>
      </c>
      <c r="AX315" s="21">
        <f t="shared" ref="AX315:AX319" si="169">AO315-AW315-2*AY315</f>
        <v>129</v>
      </c>
      <c r="AY315" s="21">
        <v>140</v>
      </c>
      <c r="AZ315" s="21">
        <v>120</v>
      </c>
      <c r="BA315" s="21">
        <v>0</v>
      </c>
      <c r="BB315" s="15" t="s">
        <v>4502</v>
      </c>
      <c r="BC315" s="164" t="s">
        <v>6250</v>
      </c>
      <c r="BD315" s="164" t="s">
        <v>6250</v>
      </c>
      <c r="BE315" s="164">
        <v>2</v>
      </c>
      <c r="BF315" s="18">
        <v>6</v>
      </c>
      <c r="BG315" s="203" t="s">
        <v>5830</v>
      </c>
      <c r="BH315" s="204" t="s">
        <v>5830</v>
      </c>
      <c r="BI315" s="204" t="s">
        <v>5830</v>
      </c>
      <c r="BJ315" s="204" t="s">
        <v>5830</v>
      </c>
      <c r="BK315" s="204" t="s">
        <v>5830</v>
      </c>
      <c r="BL315" s="204" t="s">
        <v>5830</v>
      </c>
      <c r="BM315" s="204" t="s">
        <v>5830</v>
      </c>
      <c r="BN315" s="204" t="s">
        <v>5830</v>
      </c>
      <c r="BO315" s="203" t="s">
        <v>5830</v>
      </c>
      <c r="BP315" s="204" t="s">
        <v>5830</v>
      </c>
      <c r="BQ315" s="204" t="s">
        <v>5830</v>
      </c>
      <c r="BR315" s="204" t="s">
        <v>5830</v>
      </c>
      <c r="BS315" s="204" t="s">
        <v>5830</v>
      </c>
      <c r="BT315" s="204" t="s">
        <v>5830</v>
      </c>
      <c r="BU315" s="219" t="s">
        <v>5830</v>
      </c>
      <c r="BV315" s="204" t="s">
        <v>5830</v>
      </c>
      <c r="BW315" s="204" t="s">
        <v>5830</v>
      </c>
      <c r="BX315" s="204" t="s">
        <v>5830</v>
      </c>
      <c r="BY315" s="204" t="s">
        <v>5830</v>
      </c>
      <c r="BZ315" s="204" t="s">
        <v>5830</v>
      </c>
      <c r="CA315" s="219" t="s">
        <v>5830</v>
      </c>
      <c r="CB315" s="304" t="s">
        <v>4395</v>
      </c>
      <c r="CC315" s="164">
        <v>355</v>
      </c>
      <c r="CD315" s="21">
        <v>449</v>
      </c>
      <c r="CE315" s="21">
        <v>470</v>
      </c>
      <c r="CF315" s="21">
        <v>520</v>
      </c>
      <c r="CG315" s="69">
        <v>199000</v>
      </c>
      <c r="CH315" s="304" t="s">
        <v>4395</v>
      </c>
      <c r="CI315" s="164">
        <v>355</v>
      </c>
      <c r="CJ315" s="21">
        <v>385</v>
      </c>
      <c r="CK315" s="21">
        <v>470</v>
      </c>
      <c r="CL315" s="21">
        <v>495</v>
      </c>
      <c r="CM315" s="69">
        <v>201000</v>
      </c>
      <c r="CN315" s="32" t="s">
        <v>4395</v>
      </c>
      <c r="CO315" s="164">
        <v>355</v>
      </c>
      <c r="CP315" s="21">
        <f t="shared" si="168"/>
        <v>390.50000000000006</v>
      </c>
      <c r="CQ315" s="21">
        <v>470</v>
      </c>
      <c r="CR315" s="21">
        <f t="shared" si="168"/>
        <v>517</v>
      </c>
      <c r="CS315" s="61">
        <v>200000</v>
      </c>
      <c r="CT315" s="304" t="s">
        <v>5692</v>
      </c>
      <c r="CU315" s="21">
        <v>39</v>
      </c>
      <c r="CV315" s="33">
        <v>2.5</v>
      </c>
      <c r="CW315" s="67">
        <v>35000</v>
      </c>
      <c r="CX315" s="208" t="s">
        <v>5830</v>
      </c>
      <c r="CY315" s="209" t="s">
        <v>5830</v>
      </c>
      <c r="CZ315" s="210" t="s">
        <v>5830</v>
      </c>
      <c r="DA315" s="284" t="s">
        <v>5830</v>
      </c>
      <c r="DB315" s="164">
        <v>8.8000000000000007</v>
      </c>
      <c r="DC315" s="164">
        <v>640</v>
      </c>
      <c r="DD315" s="164">
        <v>752</v>
      </c>
      <c r="DE315" s="164">
        <v>800</v>
      </c>
      <c r="DF315" s="164">
        <v>987</v>
      </c>
      <c r="DG315" s="98">
        <v>205000</v>
      </c>
      <c r="DH315" s="29" t="s">
        <v>5695</v>
      </c>
      <c r="DI315" s="164" t="s">
        <v>4464</v>
      </c>
      <c r="DJ315" s="295" t="s">
        <v>4598</v>
      </c>
    </row>
    <row r="316" spans="1:114">
      <c r="A316" s="18">
        <v>311</v>
      </c>
      <c r="B316" s="314"/>
      <c r="C316" s="314"/>
      <c r="D316" s="317"/>
      <c r="E316" s="317"/>
      <c r="F316" s="314"/>
      <c r="G316" s="319"/>
      <c r="H316" s="319"/>
      <c r="I316" s="453" t="s">
        <v>4424</v>
      </c>
      <c r="J316" s="304" t="s">
        <v>4383</v>
      </c>
      <c r="K316" s="164" t="s">
        <v>5830</v>
      </c>
      <c r="L316" s="304" t="s">
        <v>4541</v>
      </c>
      <c r="M316" s="164" t="s">
        <v>4736</v>
      </c>
      <c r="N316" s="18" t="s">
        <v>4539</v>
      </c>
      <c r="O316" s="164" t="s">
        <v>4388</v>
      </c>
      <c r="P316" s="164" t="s">
        <v>4502</v>
      </c>
      <c r="Q316" s="164" t="s">
        <v>4444</v>
      </c>
      <c r="R316" s="164" t="s">
        <v>5830</v>
      </c>
      <c r="S316" s="164" t="s">
        <v>4444</v>
      </c>
      <c r="T316" s="164" t="s">
        <v>5830</v>
      </c>
      <c r="U316" s="164" t="s">
        <v>4591</v>
      </c>
      <c r="V316" s="73">
        <v>8</v>
      </c>
      <c r="W316" s="231">
        <v>0</v>
      </c>
      <c r="X316" s="18">
        <v>0</v>
      </c>
      <c r="Y316" s="304" t="s">
        <v>4679</v>
      </c>
      <c r="Z316" s="21">
        <f>INDEX('[2]Cross-Section Database'!$C$2:$V$2928,MATCH(Y316,'[2]Cross-Section Database'!$B$2:$B$2928,0),3)</f>
        <v>200</v>
      </c>
      <c r="AA316" s="21">
        <f>INDEX('[2]Cross-Section Database'!$C$2:$V$2928,MATCH(Y316,'[2]Cross-Section Database'!$B$2:$B$2928,0),4)</f>
        <v>200</v>
      </c>
      <c r="AB316" s="21">
        <f>INDEX('[2]Cross-Section Database'!$C$2:$V$2928,MATCH(Y316,'[2]Cross-Section Database'!$B$2:$B$2928,0),6)</f>
        <v>8</v>
      </c>
      <c r="AC316" s="21">
        <f>INDEX('[2]Cross-Section Database'!$C$2:$V$2928,MATCH(Y316,'[2]Cross-Section Database'!$B$2:$B$2928,0),5)</f>
        <v>8</v>
      </c>
      <c r="AD316" s="21">
        <v>1800</v>
      </c>
      <c r="AE316" s="304" t="s">
        <v>4225</v>
      </c>
      <c r="AF316" s="21">
        <f>INDEX('[2]Cross-Section Database'!$C$2:$V$2928,MATCH(AE316,'[2]Cross-Section Database'!$B$2:$B$2928,0),3)</f>
        <v>363.4</v>
      </c>
      <c r="AG316" s="21">
        <f>INDEX('[2]Cross-Section Database'!$C$2:$V$2928,MATCH(AE316,'[2]Cross-Section Database'!$B$2:$B$2928,0),4)</f>
        <v>173.2</v>
      </c>
      <c r="AH316" s="21">
        <f>INDEX('[2]Cross-Section Database'!$C$2:$V$2928,MATCH(AE316,'[2]Cross-Section Database'!$B$2:$B$2928,0),6)</f>
        <v>15.7</v>
      </c>
      <c r="AI316" s="21">
        <f>INDEX('[2]Cross-Section Database'!$C$2:$V$2928,MATCH(AE316,'[2]Cross-Section Database'!$B$2:$B$2928,0),5)</f>
        <v>9.1</v>
      </c>
      <c r="AJ316" s="21">
        <v>1000</v>
      </c>
      <c r="AK316" s="21">
        <f>INDEX('[2]Cross-Section Database'!$C$2:$V$3928,MATCH(AE316,'[2]Cross-Section Database'!$B$2:$B$3928,0),11)</f>
        <v>194600000</v>
      </c>
      <c r="AL316" s="24">
        <f>INDEX('[2]Cross-Section Database'!$C$2:$V$3928,MATCH(AE316,'[2]Cross-Section Database'!$B$2:$B$3928,0),12)</f>
        <v>1211000</v>
      </c>
      <c r="AM316" s="21">
        <v>25</v>
      </c>
      <c r="AN316" s="21">
        <v>220</v>
      </c>
      <c r="AO316" s="21">
        <v>404</v>
      </c>
      <c r="AP316" s="21">
        <f t="shared" si="166"/>
        <v>20.300000000000011</v>
      </c>
      <c r="AQ316" s="21">
        <f t="shared" si="162"/>
        <v>20.300000000000011</v>
      </c>
      <c r="AR316" s="304" t="s">
        <v>5691</v>
      </c>
      <c r="AS316" s="32" t="s">
        <v>5696</v>
      </c>
      <c r="AT316" s="33">
        <v>57.064004999999995</v>
      </c>
      <c r="AU316" s="164">
        <v>16</v>
      </c>
      <c r="AV316" s="164">
        <f t="shared" si="160"/>
        <v>157</v>
      </c>
      <c r="AW316" s="21">
        <f t="shared" si="167"/>
        <v>86.000000000000014</v>
      </c>
      <c r="AX316" s="21">
        <f t="shared" si="169"/>
        <v>118</v>
      </c>
      <c r="AY316" s="21">
        <v>100</v>
      </c>
      <c r="AZ316" s="21">
        <v>120</v>
      </c>
      <c r="BA316" s="21">
        <v>0</v>
      </c>
      <c r="BB316" s="15" t="s">
        <v>4502</v>
      </c>
      <c r="BC316" s="164" t="s">
        <v>6250</v>
      </c>
      <c r="BD316" s="164" t="s">
        <v>6250</v>
      </c>
      <c r="BE316" s="164">
        <v>2</v>
      </c>
      <c r="BF316" s="18">
        <v>6</v>
      </c>
      <c r="BG316" s="203" t="s">
        <v>5830</v>
      </c>
      <c r="BH316" s="204" t="s">
        <v>5830</v>
      </c>
      <c r="BI316" s="204" t="s">
        <v>5830</v>
      </c>
      <c r="BJ316" s="204" t="s">
        <v>5830</v>
      </c>
      <c r="BK316" s="204" t="s">
        <v>5830</v>
      </c>
      <c r="BL316" s="204" t="s">
        <v>5830</v>
      </c>
      <c r="BM316" s="204" t="s">
        <v>5830</v>
      </c>
      <c r="BN316" s="204" t="s">
        <v>5830</v>
      </c>
      <c r="BO316" s="203" t="s">
        <v>5830</v>
      </c>
      <c r="BP316" s="204" t="s">
        <v>5830</v>
      </c>
      <c r="BQ316" s="204" t="s">
        <v>5830</v>
      </c>
      <c r="BR316" s="204" t="s">
        <v>5830</v>
      </c>
      <c r="BS316" s="204" t="s">
        <v>5830</v>
      </c>
      <c r="BT316" s="204" t="s">
        <v>5830</v>
      </c>
      <c r="BU316" s="219" t="s">
        <v>5830</v>
      </c>
      <c r="BV316" s="204" t="s">
        <v>5830</v>
      </c>
      <c r="BW316" s="204" t="s">
        <v>5830</v>
      </c>
      <c r="BX316" s="204" t="s">
        <v>5830</v>
      </c>
      <c r="BY316" s="204" t="s">
        <v>5830</v>
      </c>
      <c r="BZ316" s="204" t="s">
        <v>5830</v>
      </c>
      <c r="CA316" s="219" t="s">
        <v>5830</v>
      </c>
      <c r="CB316" s="304" t="s">
        <v>4395</v>
      </c>
      <c r="CC316" s="164">
        <v>355</v>
      </c>
      <c r="CD316" s="21">
        <v>449</v>
      </c>
      <c r="CE316" s="21">
        <v>470</v>
      </c>
      <c r="CF316" s="21">
        <v>520</v>
      </c>
      <c r="CG316" s="69">
        <v>199000</v>
      </c>
      <c r="CH316" s="304" t="s">
        <v>4395</v>
      </c>
      <c r="CI316" s="164">
        <v>355</v>
      </c>
      <c r="CJ316" s="21">
        <v>394</v>
      </c>
      <c r="CK316" s="21">
        <v>470</v>
      </c>
      <c r="CL316" s="21">
        <v>501</v>
      </c>
      <c r="CM316" s="69">
        <v>205000</v>
      </c>
      <c r="CN316" s="32" t="s">
        <v>4395</v>
      </c>
      <c r="CO316" s="164">
        <v>355</v>
      </c>
      <c r="CP316" s="21">
        <f t="shared" si="168"/>
        <v>390.50000000000006</v>
      </c>
      <c r="CQ316" s="21">
        <v>470</v>
      </c>
      <c r="CR316" s="21">
        <f t="shared" si="168"/>
        <v>517</v>
      </c>
      <c r="CS316" s="61">
        <v>200000</v>
      </c>
      <c r="CT316" s="304" t="s">
        <v>5692</v>
      </c>
      <c r="CU316" s="21">
        <v>40</v>
      </c>
      <c r="CV316" s="33">
        <v>2.5</v>
      </c>
      <c r="CW316" s="67">
        <v>35000</v>
      </c>
      <c r="CX316" s="208" t="s">
        <v>5830</v>
      </c>
      <c r="CY316" s="209" t="s">
        <v>5830</v>
      </c>
      <c r="CZ316" s="210" t="s">
        <v>5830</v>
      </c>
      <c r="DA316" s="284" t="s">
        <v>5830</v>
      </c>
      <c r="DB316" s="164">
        <v>8.8000000000000007</v>
      </c>
      <c r="DC316" s="164">
        <v>640</v>
      </c>
      <c r="DD316" s="164">
        <v>752</v>
      </c>
      <c r="DE316" s="164">
        <v>800</v>
      </c>
      <c r="DF316" s="164">
        <v>987</v>
      </c>
      <c r="DG316" s="98">
        <v>205000</v>
      </c>
      <c r="DH316" s="29" t="s">
        <v>5695</v>
      </c>
      <c r="DI316" s="164" t="s">
        <v>4464</v>
      </c>
      <c r="DJ316" s="295" t="s">
        <v>4598</v>
      </c>
    </row>
    <row r="317" spans="1:114">
      <c r="A317" s="18">
        <v>312</v>
      </c>
      <c r="B317" s="314"/>
      <c r="C317" s="314"/>
      <c r="D317" s="317"/>
      <c r="E317" s="317"/>
      <c r="F317" s="314"/>
      <c r="G317" s="319"/>
      <c r="H317" s="319"/>
      <c r="I317" s="453" t="s">
        <v>4425</v>
      </c>
      <c r="J317" s="304" t="s">
        <v>4383</v>
      </c>
      <c r="K317" s="164" t="s">
        <v>5830</v>
      </c>
      <c r="L317" s="304" t="s">
        <v>4541</v>
      </c>
      <c r="M317" s="164" t="s">
        <v>4736</v>
      </c>
      <c r="N317" s="18" t="s">
        <v>4539</v>
      </c>
      <c r="O317" s="164" t="s">
        <v>4388</v>
      </c>
      <c r="P317" s="164" t="s">
        <v>4502</v>
      </c>
      <c r="Q317" s="164" t="s">
        <v>4444</v>
      </c>
      <c r="R317" s="164" t="s">
        <v>5830</v>
      </c>
      <c r="S317" s="164" t="s">
        <v>4444</v>
      </c>
      <c r="T317" s="164" t="s">
        <v>5830</v>
      </c>
      <c r="U317" s="164" t="s">
        <v>4591</v>
      </c>
      <c r="V317" s="73">
        <v>8</v>
      </c>
      <c r="W317" s="231">
        <v>0</v>
      </c>
      <c r="X317" s="18">
        <v>0</v>
      </c>
      <c r="Y317" s="304" t="s">
        <v>4763</v>
      </c>
      <c r="Z317" s="21">
        <f>INDEX('[2]Cross-Section Database'!$C$2:$V$2928,MATCH(Y317,'[2]Cross-Section Database'!$B$2:$B$2928,0),3)</f>
        <v>200</v>
      </c>
      <c r="AA317" s="21">
        <f>INDEX('[2]Cross-Section Database'!$C$2:$V$2928,MATCH(Y317,'[2]Cross-Section Database'!$B$2:$B$2928,0),4)</f>
        <v>200</v>
      </c>
      <c r="AB317" s="21">
        <f>INDEX('[2]Cross-Section Database'!$C$2:$V$2928,MATCH(Y317,'[2]Cross-Section Database'!$B$2:$B$2928,0),6)</f>
        <v>12.5</v>
      </c>
      <c r="AC317" s="21">
        <f>INDEX('[2]Cross-Section Database'!$C$2:$V$2928,MATCH(Y317,'[2]Cross-Section Database'!$B$2:$B$2928,0),5)</f>
        <v>12.5</v>
      </c>
      <c r="AD317" s="21">
        <v>1800</v>
      </c>
      <c r="AE317" s="304" t="s">
        <v>4234</v>
      </c>
      <c r="AF317" s="21">
        <f>INDEX('[2]Cross-Section Database'!$C$2:$V$2928,MATCH(AE317,'[2]Cross-Section Database'!$B$2:$B$2928,0),3)</f>
        <v>449.8</v>
      </c>
      <c r="AG317" s="21">
        <f>INDEX('[2]Cross-Section Database'!$C$2:$V$2928,MATCH(AE317,'[2]Cross-Section Database'!$B$2:$B$2928,0),4)</f>
        <v>152.4</v>
      </c>
      <c r="AH317" s="21">
        <f>INDEX('[2]Cross-Section Database'!$C$2:$V$2928,MATCH(AE317,'[2]Cross-Section Database'!$B$2:$B$2928,0),6)</f>
        <v>10.9</v>
      </c>
      <c r="AI317" s="21">
        <f>INDEX('[2]Cross-Section Database'!$C$2:$V$2928,MATCH(AE317,'[2]Cross-Section Database'!$B$2:$B$2928,0),5)</f>
        <v>7.6</v>
      </c>
      <c r="AJ317" s="21">
        <v>1000</v>
      </c>
      <c r="AK317" s="21">
        <f>INDEX('[2]Cross-Section Database'!$C$2:$V$3928,MATCH(AE317,'[2]Cross-Section Database'!$B$2:$B$3928,0),11)</f>
        <v>213700000</v>
      </c>
      <c r="AL317" s="24">
        <f>INDEX('[2]Cross-Section Database'!$C$2:$V$3928,MATCH(AE317,'[2]Cross-Section Database'!$B$2:$B$3928,0),12)</f>
        <v>1096000</v>
      </c>
      <c r="AM317" s="21">
        <v>25</v>
      </c>
      <c r="AN317" s="21">
        <v>200</v>
      </c>
      <c r="AO317" s="21">
        <v>490</v>
      </c>
      <c r="AP317" s="21">
        <f t="shared" si="166"/>
        <v>20.099999999999994</v>
      </c>
      <c r="AQ317" s="21">
        <f t="shared" si="162"/>
        <v>20.099999999999994</v>
      </c>
      <c r="AR317" s="304" t="s">
        <v>5691</v>
      </c>
      <c r="AS317" s="32" t="s">
        <v>5696</v>
      </c>
      <c r="AT317" s="33">
        <v>48.374054999999998</v>
      </c>
      <c r="AU317" s="164">
        <v>16</v>
      </c>
      <c r="AV317" s="164">
        <f t="shared" si="160"/>
        <v>157</v>
      </c>
      <c r="AW317" s="21">
        <f t="shared" si="167"/>
        <v>81</v>
      </c>
      <c r="AX317" s="21">
        <f t="shared" si="169"/>
        <v>129</v>
      </c>
      <c r="AY317" s="21">
        <v>140</v>
      </c>
      <c r="AZ317" s="21">
        <v>120</v>
      </c>
      <c r="BA317" s="21">
        <v>0</v>
      </c>
      <c r="BB317" s="15" t="s">
        <v>4502</v>
      </c>
      <c r="BC317" s="164" t="s">
        <v>6250</v>
      </c>
      <c r="BD317" s="164" t="s">
        <v>6250</v>
      </c>
      <c r="BE317" s="164">
        <v>2</v>
      </c>
      <c r="BF317" s="18">
        <v>6</v>
      </c>
      <c r="BG317" s="203" t="s">
        <v>5830</v>
      </c>
      <c r="BH317" s="204" t="s">
        <v>5830</v>
      </c>
      <c r="BI317" s="204" t="s">
        <v>5830</v>
      </c>
      <c r="BJ317" s="204" t="s">
        <v>5830</v>
      </c>
      <c r="BK317" s="204" t="s">
        <v>5830</v>
      </c>
      <c r="BL317" s="204" t="s">
        <v>5830</v>
      </c>
      <c r="BM317" s="204" t="s">
        <v>5830</v>
      </c>
      <c r="BN317" s="204" t="s">
        <v>5830</v>
      </c>
      <c r="BO317" s="203" t="s">
        <v>5830</v>
      </c>
      <c r="BP317" s="204" t="s">
        <v>5830</v>
      </c>
      <c r="BQ317" s="204" t="s">
        <v>5830</v>
      </c>
      <c r="BR317" s="204" t="s">
        <v>5830</v>
      </c>
      <c r="BS317" s="204" t="s">
        <v>5830</v>
      </c>
      <c r="BT317" s="204" t="s">
        <v>5830</v>
      </c>
      <c r="BU317" s="219" t="s">
        <v>5830</v>
      </c>
      <c r="BV317" s="204" t="s">
        <v>5830</v>
      </c>
      <c r="BW317" s="204" t="s">
        <v>5830</v>
      </c>
      <c r="BX317" s="204" t="s">
        <v>5830</v>
      </c>
      <c r="BY317" s="204" t="s">
        <v>5830</v>
      </c>
      <c r="BZ317" s="204" t="s">
        <v>5830</v>
      </c>
      <c r="CA317" s="219" t="s">
        <v>5830</v>
      </c>
      <c r="CB317" s="304" t="s">
        <v>4395</v>
      </c>
      <c r="CC317" s="164">
        <v>355</v>
      </c>
      <c r="CD317" s="21">
        <v>437</v>
      </c>
      <c r="CE317" s="21">
        <v>470</v>
      </c>
      <c r="CF317" s="21">
        <v>507</v>
      </c>
      <c r="CG317" s="69">
        <v>205000</v>
      </c>
      <c r="CH317" s="304" t="s">
        <v>4395</v>
      </c>
      <c r="CI317" s="164">
        <v>355</v>
      </c>
      <c r="CJ317" s="21">
        <v>385</v>
      </c>
      <c r="CK317" s="21">
        <v>470</v>
      </c>
      <c r="CL317" s="21">
        <v>495</v>
      </c>
      <c r="CM317" s="69">
        <v>201000</v>
      </c>
      <c r="CN317" s="32" t="s">
        <v>4395</v>
      </c>
      <c r="CO317" s="164">
        <v>355</v>
      </c>
      <c r="CP317" s="21">
        <f t="shared" si="168"/>
        <v>390.50000000000006</v>
      </c>
      <c r="CQ317" s="21">
        <v>470</v>
      </c>
      <c r="CR317" s="21">
        <f t="shared" si="168"/>
        <v>517</v>
      </c>
      <c r="CS317" s="61">
        <v>200000</v>
      </c>
      <c r="CT317" s="304" t="s">
        <v>5692</v>
      </c>
      <c r="CU317" s="21">
        <v>42</v>
      </c>
      <c r="CV317" s="33">
        <v>2.5</v>
      </c>
      <c r="CW317" s="67">
        <v>35000</v>
      </c>
      <c r="CX317" s="208" t="s">
        <v>5830</v>
      </c>
      <c r="CY317" s="209" t="s">
        <v>5830</v>
      </c>
      <c r="CZ317" s="210" t="s">
        <v>5830</v>
      </c>
      <c r="DA317" s="284" t="s">
        <v>5830</v>
      </c>
      <c r="DB317" s="164">
        <v>8.8000000000000007</v>
      </c>
      <c r="DC317" s="164">
        <v>640</v>
      </c>
      <c r="DD317" s="164">
        <v>752</v>
      </c>
      <c r="DE317" s="164">
        <v>800</v>
      </c>
      <c r="DF317" s="164">
        <v>987</v>
      </c>
      <c r="DG317" s="98">
        <v>205000</v>
      </c>
      <c r="DH317" s="29" t="s">
        <v>5695</v>
      </c>
      <c r="DI317" s="164" t="s">
        <v>4464</v>
      </c>
      <c r="DJ317" s="295" t="s">
        <v>4598</v>
      </c>
    </row>
    <row r="318" spans="1:114">
      <c r="A318" s="18">
        <v>313</v>
      </c>
      <c r="B318" s="314"/>
      <c r="C318" s="314"/>
      <c r="D318" s="317"/>
      <c r="E318" s="317"/>
      <c r="F318" s="314"/>
      <c r="G318" s="319"/>
      <c r="H318" s="319"/>
      <c r="I318" s="453" t="s">
        <v>4426</v>
      </c>
      <c r="J318" s="304" t="s">
        <v>4383</v>
      </c>
      <c r="K318" s="164" t="s">
        <v>5830</v>
      </c>
      <c r="L318" s="304" t="s">
        <v>4541</v>
      </c>
      <c r="M318" s="164" t="s">
        <v>4736</v>
      </c>
      <c r="N318" s="18" t="s">
        <v>4539</v>
      </c>
      <c r="O318" s="164" t="s">
        <v>4388</v>
      </c>
      <c r="P318" s="164" t="s">
        <v>4502</v>
      </c>
      <c r="Q318" s="164" t="s">
        <v>4444</v>
      </c>
      <c r="R318" s="164" t="s">
        <v>5830</v>
      </c>
      <c r="S318" s="164" t="s">
        <v>4444</v>
      </c>
      <c r="T318" s="164" t="s">
        <v>5830</v>
      </c>
      <c r="U318" s="164" t="s">
        <v>4591</v>
      </c>
      <c r="V318" s="73">
        <v>8</v>
      </c>
      <c r="W318" s="231">
        <v>0</v>
      </c>
      <c r="X318" s="18">
        <v>0</v>
      </c>
      <c r="Y318" s="304" t="s">
        <v>5526</v>
      </c>
      <c r="Z318" s="21">
        <f>INDEX('[2]Cross-Section Database'!$C$2:$V$2928,MATCH(Y318,'[2]Cross-Section Database'!$B$2:$B$2928,0),3)</f>
        <v>200</v>
      </c>
      <c r="AA318" s="21">
        <f>INDEX('[2]Cross-Section Database'!$C$2:$V$2928,MATCH(Y318,'[2]Cross-Section Database'!$B$2:$B$2928,0),4)</f>
        <v>200</v>
      </c>
      <c r="AB318" s="21">
        <f>INDEX('[2]Cross-Section Database'!$C$2:$V$2928,MATCH(Y318,'[2]Cross-Section Database'!$B$2:$B$2928,0),6)</f>
        <v>10</v>
      </c>
      <c r="AC318" s="21">
        <f>INDEX('[2]Cross-Section Database'!$C$2:$V$2928,MATCH(Y318,'[2]Cross-Section Database'!$B$2:$B$2928,0),5)</f>
        <v>10</v>
      </c>
      <c r="AD318" s="21">
        <v>1800</v>
      </c>
      <c r="AE318" s="304" t="s">
        <v>4225</v>
      </c>
      <c r="AF318" s="21">
        <f>INDEX('[2]Cross-Section Database'!$C$2:$V$2928,MATCH(AE318,'[2]Cross-Section Database'!$B$2:$B$2928,0),3)</f>
        <v>363.4</v>
      </c>
      <c r="AG318" s="21">
        <f>INDEX('[2]Cross-Section Database'!$C$2:$V$2928,MATCH(AE318,'[2]Cross-Section Database'!$B$2:$B$2928,0),4)</f>
        <v>173.2</v>
      </c>
      <c r="AH318" s="21">
        <f>INDEX('[2]Cross-Section Database'!$C$2:$V$2928,MATCH(AE318,'[2]Cross-Section Database'!$B$2:$B$2928,0),6)</f>
        <v>15.7</v>
      </c>
      <c r="AI318" s="21">
        <f>INDEX('[2]Cross-Section Database'!$C$2:$V$2928,MATCH(AE318,'[2]Cross-Section Database'!$B$2:$B$2928,0),5)</f>
        <v>9.1</v>
      </c>
      <c r="AJ318" s="21">
        <v>1000</v>
      </c>
      <c r="AK318" s="21">
        <f>INDEX('[2]Cross-Section Database'!$C$2:$V$3928,MATCH(AE318,'[2]Cross-Section Database'!$B$2:$B$3928,0),11)</f>
        <v>194600000</v>
      </c>
      <c r="AL318" s="24">
        <f>INDEX('[2]Cross-Section Database'!$C$2:$V$3928,MATCH(AE318,'[2]Cross-Section Database'!$B$2:$B$3928,0),12)</f>
        <v>1211000</v>
      </c>
      <c r="AM318" s="21">
        <v>25</v>
      </c>
      <c r="AN318" s="21">
        <v>220</v>
      </c>
      <c r="AO318" s="21">
        <v>404</v>
      </c>
      <c r="AP318" s="21">
        <f t="shared" si="166"/>
        <v>20.300000000000011</v>
      </c>
      <c r="AQ318" s="21">
        <f t="shared" si="162"/>
        <v>20.300000000000011</v>
      </c>
      <c r="AR318" s="304" t="s">
        <v>5691</v>
      </c>
      <c r="AS318" s="32" t="s">
        <v>5696</v>
      </c>
      <c r="AT318" s="33">
        <v>61.602090000000004</v>
      </c>
      <c r="AU318" s="164">
        <v>16</v>
      </c>
      <c r="AV318" s="164">
        <f t="shared" si="160"/>
        <v>157</v>
      </c>
      <c r="AW318" s="21">
        <f t="shared" si="167"/>
        <v>86.000000000000014</v>
      </c>
      <c r="AX318" s="21">
        <f t="shared" si="169"/>
        <v>118</v>
      </c>
      <c r="AY318" s="21">
        <v>100</v>
      </c>
      <c r="AZ318" s="21">
        <v>120</v>
      </c>
      <c r="BA318" s="21">
        <v>0</v>
      </c>
      <c r="BB318" s="15" t="s">
        <v>4502</v>
      </c>
      <c r="BC318" s="164" t="s">
        <v>6250</v>
      </c>
      <c r="BD318" s="164" t="s">
        <v>6250</v>
      </c>
      <c r="BE318" s="164">
        <v>2</v>
      </c>
      <c r="BF318" s="18">
        <v>6</v>
      </c>
      <c r="BG318" s="203" t="s">
        <v>5830</v>
      </c>
      <c r="BH318" s="204" t="s">
        <v>5830</v>
      </c>
      <c r="BI318" s="204" t="s">
        <v>5830</v>
      </c>
      <c r="BJ318" s="204" t="s">
        <v>5830</v>
      </c>
      <c r="BK318" s="204" t="s">
        <v>5830</v>
      </c>
      <c r="BL318" s="204" t="s">
        <v>5830</v>
      </c>
      <c r="BM318" s="204" t="s">
        <v>5830</v>
      </c>
      <c r="BN318" s="204" t="s">
        <v>5830</v>
      </c>
      <c r="BO318" s="203" t="s">
        <v>5830</v>
      </c>
      <c r="BP318" s="204" t="s">
        <v>5830</v>
      </c>
      <c r="BQ318" s="204" t="s">
        <v>5830</v>
      </c>
      <c r="BR318" s="204" t="s">
        <v>5830</v>
      </c>
      <c r="BS318" s="204" t="s">
        <v>5830</v>
      </c>
      <c r="BT318" s="204" t="s">
        <v>5830</v>
      </c>
      <c r="BU318" s="219" t="s">
        <v>5830</v>
      </c>
      <c r="BV318" s="204" t="s">
        <v>5830</v>
      </c>
      <c r="BW318" s="204" t="s">
        <v>5830</v>
      </c>
      <c r="BX318" s="204" t="s">
        <v>5830</v>
      </c>
      <c r="BY318" s="204" t="s">
        <v>5830</v>
      </c>
      <c r="BZ318" s="204" t="s">
        <v>5830</v>
      </c>
      <c r="CA318" s="219" t="s">
        <v>5830</v>
      </c>
      <c r="CB318" s="304" t="s">
        <v>4395</v>
      </c>
      <c r="CC318" s="164">
        <v>355</v>
      </c>
      <c r="CD318" s="21">
        <v>440</v>
      </c>
      <c r="CE318" s="21">
        <v>470</v>
      </c>
      <c r="CF318" s="21">
        <v>517</v>
      </c>
      <c r="CG318" s="69">
        <v>205000</v>
      </c>
      <c r="CH318" s="304" t="s">
        <v>4395</v>
      </c>
      <c r="CI318" s="164">
        <v>355</v>
      </c>
      <c r="CJ318" s="21">
        <v>394</v>
      </c>
      <c r="CK318" s="21">
        <v>470</v>
      </c>
      <c r="CL318" s="21">
        <v>501</v>
      </c>
      <c r="CM318" s="69">
        <v>205000</v>
      </c>
      <c r="CN318" s="32" t="s">
        <v>4395</v>
      </c>
      <c r="CO318" s="164">
        <v>355</v>
      </c>
      <c r="CP318" s="21">
        <f t="shared" si="168"/>
        <v>390.50000000000006</v>
      </c>
      <c r="CQ318" s="21">
        <v>470</v>
      </c>
      <c r="CR318" s="21">
        <f t="shared" si="168"/>
        <v>517</v>
      </c>
      <c r="CS318" s="61">
        <v>200000</v>
      </c>
      <c r="CT318" s="304" t="s">
        <v>5692</v>
      </c>
      <c r="CU318" s="64">
        <v>40</v>
      </c>
      <c r="CV318" s="33">
        <v>2.5</v>
      </c>
      <c r="CW318" s="67">
        <v>35000</v>
      </c>
      <c r="CX318" s="208" t="s">
        <v>5830</v>
      </c>
      <c r="CY318" s="209" t="s">
        <v>5830</v>
      </c>
      <c r="CZ318" s="210" t="s">
        <v>5830</v>
      </c>
      <c r="DA318" s="284" t="s">
        <v>5830</v>
      </c>
      <c r="DB318" s="164">
        <v>8.8000000000000007</v>
      </c>
      <c r="DC318" s="164">
        <v>640</v>
      </c>
      <c r="DD318" s="164">
        <v>752</v>
      </c>
      <c r="DE318" s="164">
        <v>800</v>
      </c>
      <c r="DF318" s="164">
        <v>987</v>
      </c>
      <c r="DG318" s="98">
        <v>205000</v>
      </c>
      <c r="DH318" s="29" t="s">
        <v>5695</v>
      </c>
      <c r="DI318" s="164" t="s">
        <v>4464</v>
      </c>
      <c r="DJ318" s="295" t="s">
        <v>4598</v>
      </c>
    </row>
    <row r="319" spans="1:114" ht="16.2" thickBot="1">
      <c r="A319" s="14">
        <v>314</v>
      </c>
      <c r="B319" s="315"/>
      <c r="C319" s="315"/>
      <c r="D319" s="318"/>
      <c r="E319" s="318"/>
      <c r="F319" s="315"/>
      <c r="G319" s="312"/>
      <c r="H319" s="312"/>
      <c r="I319" s="247" t="s">
        <v>4427</v>
      </c>
      <c r="J319" s="144" t="s">
        <v>4383</v>
      </c>
      <c r="K319" s="165" t="s">
        <v>5830</v>
      </c>
      <c r="L319" s="144" t="s">
        <v>4541</v>
      </c>
      <c r="M319" s="165" t="s">
        <v>4736</v>
      </c>
      <c r="N319" s="14" t="s">
        <v>4539</v>
      </c>
      <c r="O319" s="165" t="s">
        <v>4388</v>
      </c>
      <c r="P319" s="165" t="s">
        <v>4502</v>
      </c>
      <c r="Q319" s="165" t="s">
        <v>4444</v>
      </c>
      <c r="R319" s="165" t="s">
        <v>5830</v>
      </c>
      <c r="S319" s="165" t="s">
        <v>4444</v>
      </c>
      <c r="T319" s="165" t="s">
        <v>5830</v>
      </c>
      <c r="U319" s="165" t="s">
        <v>4591</v>
      </c>
      <c r="V319" s="119">
        <v>8</v>
      </c>
      <c r="W319" s="236">
        <v>0</v>
      </c>
      <c r="X319" s="14">
        <v>0</v>
      </c>
      <c r="Y319" s="144" t="s">
        <v>5526</v>
      </c>
      <c r="Z319" s="23">
        <f>INDEX('[2]Cross-Section Database'!$C$2:$V$2928,MATCH(Y319,'[2]Cross-Section Database'!$B$2:$B$2928,0),3)</f>
        <v>200</v>
      </c>
      <c r="AA319" s="23">
        <f>INDEX('[2]Cross-Section Database'!$C$2:$V$2928,MATCH(Y319,'[2]Cross-Section Database'!$B$2:$B$2928,0),4)</f>
        <v>200</v>
      </c>
      <c r="AB319" s="23">
        <f>INDEX('[2]Cross-Section Database'!$C$2:$V$2928,MATCH(Y319,'[2]Cross-Section Database'!$B$2:$B$2928,0),6)</f>
        <v>10</v>
      </c>
      <c r="AC319" s="23">
        <f>INDEX('[2]Cross-Section Database'!$C$2:$V$2928,MATCH(Y319,'[2]Cross-Section Database'!$B$2:$B$2928,0),5)</f>
        <v>10</v>
      </c>
      <c r="AD319" s="23">
        <v>1800</v>
      </c>
      <c r="AE319" s="144" t="s">
        <v>4225</v>
      </c>
      <c r="AF319" s="23">
        <f>INDEX('[2]Cross-Section Database'!$C$2:$V$2928,MATCH(AE319,'[2]Cross-Section Database'!$B$2:$B$2928,0),3)</f>
        <v>363.4</v>
      </c>
      <c r="AG319" s="23">
        <f>INDEX('[2]Cross-Section Database'!$C$2:$V$2928,MATCH(AE319,'[2]Cross-Section Database'!$B$2:$B$2928,0),4)</f>
        <v>173.2</v>
      </c>
      <c r="AH319" s="23">
        <f>INDEX('[2]Cross-Section Database'!$C$2:$V$2928,MATCH(AE319,'[2]Cross-Section Database'!$B$2:$B$2928,0),6)</f>
        <v>15.7</v>
      </c>
      <c r="AI319" s="23">
        <f>INDEX('[2]Cross-Section Database'!$C$2:$V$2928,MATCH(AE319,'[2]Cross-Section Database'!$B$2:$B$2928,0),5)</f>
        <v>9.1</v>
      </c>
      <c r="AJ319" s="23">
        <v>1000</v>
      </c>
      <c r="AK319" s="21">
        <f>INDEX('[2]Cross-Section Database'!$C$2:$V$3928,MATCH(AE319,'[2]Cross-Section Database'!$B$2:$B$3928,0),11)</f>
        <v>194600000</v>
      </c>
      <c r="AL319" s="24">
        <f>INDEX('[2]Cross-Section Database'!$C$2:$V$3928,MATCH(AE319,'[2]Cross-Section Database'!$B$2:$B$3928,0),12)</f>
        <v>1211000</v>
      </c>
      <c r="AM319" s="23">
        <v>25</v>
      </c>
      <c r="AN319" s="23">
        <v>220</v>
      </c>
      <c r="AO319" s="23">
        <v>404</v>
      </c>
      <c r="AP319" s="23">
        <f t="shared" si="166"/>
        <v>20.300000000000011</v>
      </c>
      <c r="AQ319" s="23">
        <f t="shared" si="162"/>
        <v>20.300000000000011</v>
      </c>
      <c r="AR319" s="144" t="s">
        <v>5691</v>
      </c>
      <c r="AS319" s="34" t="s">
        <v>5696</v>
      </c>
      <c r="AT319" s="35">
        <v>55</v>
      </c>
      <c r="AU319" s="165">
        <v>16</v>
      </c>
      <c r="AV319" s="165">
        <f t="shared" si="160"/>
        <v>157</v>
      </c>
      <c r="AW319" s="23">
        <f t="shared" si="167"/>
        <v>86.000000000000014</v>
      </c>
      <c r="AX319" s="23">
        <f t="shared" si="169"/>
        <v>118</v>
      </c>
      <c r="AY319" s="23">
        <v>100</v>
      </c>
      <c r="AZ319" s="23">
        <v>120</v>
      </c>
      <c r="BA319" s="23">
        <v>0</v>
      </c>
      <c r="BB319" s="19" t="s">
        <v>4502</v>
      </c>
      <c r="BC319" s="165" t="s">
        <v>6250</v>
      </c>
      <c r="BD319" s="165" t="s">
        <v>6250</v>
      </c>
      <c r="BE319" s="165">
        <v>2</v>
      </c>
      <c r="BF319" s="14">
        <v>6</v>
      </c>
      <c r="BG319" s="198" t="s">
        <v>5830</v>
      </c>
      <c r="BH319" s="199" t="s">
        <v>5830</v>
      </c>
      <c r="BI319" s="199" t="s">
        <v>5830</v>
      </c>
      <c r="BJ319" s="199" t="s">
        <v>5830</v>
      </c>
      <c r="BK319" s="199" t="s">
        <v>5830</v>
      </c>
      <c r="BL319" s="199" t="s">
        <v>5830</v>
      </c>
      <c r="BM319" s="199" t="s">
        <v>5830</v>
      </c>
      <c r="BN319" s="199" t="s">
        <v>5830</v>
      </c>
      <c r="BO319" s="198" t="s">
        <v>5830</v>
      </c>
      <c r="BP319" s="199" t="s">
        <v>5830</v>
      </c>
      <c r="BQ319" s="199" t="s">
        <v>5830</v>
      </c>
      <c r="BR319" s="199" t="s">
        <v>5830</v>
      </c>
      <c r="BS319" s="199" t="s">
        <v>5830</v>
      </c>
      <c r="BT319" s="199" t="s">
        <v>5830</v>
      </c>
      <c r="BU319" s="221" t="s">
        <v>5830</v>
      </c>
      <c r="BV319" s="199" t="s">
        <v>5830</v>
      </c>
      <c r="BW319" s="199" t="s">
        <v>5830</v>
      </c>
      <c r="BX319" s="199" t="s">
        <v>5830</v>
      </c>
      <c r="BY319" s="199" t="s">
        <v>5830</v>
      </c>
      <c r="BZ319" s="199" t="s">
        <v>5830</v>
      </c>
      <c r="CA319" s="221" t="s">
        <v>5830</v>
      </c>
      <c r="CB319" s="144" t="s">
        <v>4395</v>
      </c>
      <c r="CC319" s="165">
        <v>355</v>
      </c>
      <c r="CD319" s="23">
        <v>440</v>
      </c>
      <c r="CE319" s="23">
        <v>470</v>
      </c>
      <c r="CF319" s="23">
        <v>517</v>
      </c>
      <c r="CG319" s="83">
        <v>205000</v>
      </c>
      <c r="CH319" s="144" t="s">
        <v>4395</v>
      </c>
      <c r="CI319" s="165">
        <v>355</v>
      </c>
      <c r="CJ319" s="23">
        <v>394</v>
      </c>
      <c r="CK319" s="23">
        <v>470</v>
      </c>
      <c r="CL319" s="23">
        <v>501</v>
      </c>
      <c r="CM319" s="83">
        <v>205000</v>
      </c>
      <c r="CN319" s="34" t="s">
        <v>4395</v>
      </c>
      <c r="CO319" s="165">
        <v>355</v>
      </c>
      <c r="CP319" s="23">
        <f t="shared" si="168"/>
        <v>390.50000000000006</v>
      </c>
      <c r="CQ319" s="23">
        <v>470</v>
      </c>
      <c r="CR319" s="23">
        <f t="shared" si="168"/>
        <v>517</v>
      </c>
      <c r="CS319" s="61">
        <v>200000</v>
      </c>
      <c r="CT319" s="144" t="s">
        <v>5693</v>
      </c>
      <c r="CU319" s="84">
        <v>60</v>
      </c>
      <c r="CV319" s="35">
        <v>2.5</v>
      </c>
      <c r="CW319" s="70">
        <v>35000</v>
      </c>
      <c r="CX319" s="211" t="s">
        <v>5830</v>
      </c>
      <c r="CY319" s="212" t="s">
        <v>5830</v>
      </c>
      <c r="CZ319" s="213" t="s">
        <v>5830</v>
      </c>
      <c r="DA319" s="285" t="s">
        <v>5830</v>
      </c>
      <c r="DB319" s="165">
        <v>8.8000000000000007</v>
      </c>
      <c r="DC319" s="165">
        <v>640</v>
      </c>
      <c r="DD319" s="165">
        <v>752</v>
      </c>
      <c r="DE319" s="165">
        <v>800</v>
      </c>
      <c r="DF319" s="165">
        <v>987</v>
      </c>
      <c r="DG319" s="100">
        <v>205000</v>
      </c>
      <c r="DH319" s="27" t="s">
        <v>5695</v>
      </c>
      <c r="DI319" s="304" t="s">
        <v>4464</v>
      </c>
      <c r="DJ319" s="295" t="s">
        <v>4598</v>
      </c>
    </row>
    <row r="320" spans="1:114" ht="15.6" customHeight="1">
      <c r="A320" s="17">
        <v>315</v>
      </c>
      <c r="B320" s="313">
        <v>48</v>
      </c>
      <c r="C320" s="313">
        <v>2014</v>
      </c>
      <c r="D320" s="313" t="s">
        <v>6001</v>
      </c>
      <c r="E320" s="313" t="s">
        <v>6011</v>
      </c>
      <c r="F320" s="313">
        <v>2</v>
      </c>
      <c r="G320" s="309" t="s">
        <v>6006</v>
      </c>
      <c r="H320" s="313" t="s">
        <v>6002</v>
      </c>
      <c r="I320" s="452" t="s">
        <v>6004</v>
      </c>
      <c r="J320" s="303" t="s">
        <v>4383</v>
      </c>
      <c r="K320" s="163" t="s">
        <v>5830</v>
      </c>
      <c r="L320" s="303" t="s">
        <v>4541</v>
      </c>
      <c r="M320" s="163" t="s">
        <v>4736</v>
      </c>
      <c r="N320" s="17" t="s">
        <v>4539</v>
      </c>
      <c r="O320" s="163" t="s">
        <v>4444</v>
      </c>
      <c r="P320" s="163" t="s">
        <v>4444</v>
      </c>
      <c r="Q320" s="163" t="s">
        <v>4444</v>
      </c>
      <c r="R320" s="163" t="s">
        <v>5830</v>
      </c>
      <c r="S320" s="163" t="s">
        <v>4444</v>
      </c>
      <c r="T320" s="163" t="s">
        <v>5830</v>
      </c>
      <c r="U320" s="300" t="s">
        <v>4592</v>
      </c>
      <c r="V320" s="48">
        <v>0</v>
      </c>
      <c r="W320" s="240">
        <v>0</v>
      </c>
      <c r="X320" s="17">
        <v>0</v>
      </c>
      <c r="Y320" s="297" t="s">
        <v>3997</v>
      </c>
      <c r="Z320" s="16">
        <f>INDEX('[2]Cross-Section Database'!$C$2:$V$2928,MATCH(Y320,'[2]Cross-Section Database'!$B$2:$B$2928,0),3)</f>
        <v>290</v>
      </c>
      <c r="AA320" s="16">
        <f>INDEX('[2]Cross-Section Database'!$C$2:$V$2928,MATCH(Y320,'[2]Cross-Section Database'!$B$2:$B$2928,0),4)</f>
        <v>300</v>
      </c>
      <c r="AB320" s="16">
        <f>INDEX('[2]Cross-Section Database'!$C$2:$V$2928,MATCH(Y320,'[2]Cross-Section Database'!$B$2:$B$2928,0),6)</f>
        <v>14</v>
      </c>
      <c r="AC320" s="16">
        <f>INDEX('[2]Cross-Section Database'!$C$2:$V$2928,MATCH(Y320,'[2]Cross-Section Database'!$B$2:$B$2928,0),5)</f>
        <v>8.5</v>
      </c>
      <c r="AD320" s="51">
        <v>1200</v>
      </c>
      <c r="AE320" s="297" t="s">
        <v>3998</v>
      </c>
      <c r="AF320" s="16">
        <f>INDEX('[2]Cross-Section Database'!$C$2:$V$23928,MATCH(AE320,'[2]Cross-Section Database'!$B$2:$B$3928,0),3)</f>
        <v>300</v>
      </c>
      <c r="AG320" s="16">
        <f>INDEX('[2]Cross-Section Database'!$C$2:$V$3928,MATCH(AE320,'[2]Cross-Section Database'!$B$2:$B$3928,0),4)</f>
        <v>300</v>
      </c>
      <c r="AH320" s="16">
        <f>INDEX('[2]Cross-Section Database'!$C$2:$V$3928,MATCH(AE320,'[2]Cross-Section Database'!$B$2:$B$3928,0),6)</f>
        <v>19</v>
      </c>
      <c r="AI320" s="16">
        <f>INDEX('[2]Cross-Section Database'!$C$2:$V$3928,MATCH(AE320,'[2]Cross-Section Database'!$B$2:$B$3928,0),5)</f>
        <v>11</v>
      </c>
      <c r="AJ320" s="16">
        <v>1525</v>
      </c>
      <c r="AK320" s="16">
        <f>INDEX('[2]Cross-Section Database'!$C$2:$V$3928,MATCH(AE320,'[2]Cross-Section Database'!$B$2:$B$3928,0),11)</f>
        <v>251700000</v>
      </c>
      <c r="AL320" s="26">
        <f>INDEX('[2]Cross-Section Database'!$C$2:$V$3928,MATCH(AE320,'[2]Cross-Section Database'!$B$2:$B$3928,0),12)</f>
        <v>1869000</v>
      </c>
      <c r="AM320" s="45">
        <v>30</v>
      </c>
      <c r="AN320" s="45">
        <v>320</v>
      </c>
      <c r="AO320" s="45">
        <v>320</v>
      </c>
      <c r="AP320" s="45">
        <v>10</v>
      </c>
      <c r="AQ320" s="45">
        <v>10</v>
      </c>
      <c r="AR320" s="303" t="s">
        <v>5845</v>
      </c>
      <c r="AS320" s="163" t="s">
        <v>6003</v>
      </c>
      <c r="AT320" s="16">
        <f>480/AU320/0.25</f>
        <v>96</v>
      </c>
      <c r="AU320" s="300">
        <v>20</v>
      </c>
      <c r="AV320" s="300">
        <f>IF(AU320=24,353,IF(AU320=22,303,IF(AU320=20,245,IF(AU320=16,157,0))))</f>
        <v>245</v>
      </c>
      <c r="AW320" s="45">
        <v>65</v>
      </c>
      <c r="AX320" s="45">
        <v>65</v>
      </c>
      <c r="AY320" s="45">
        <v>0</v>
      </c>
      <c r="AZ320" s="45">
        <v>110</v>
      </c>
      <c r="BA320" s="45">
        <v>190</v>
      </c>
      <c r="BB320" s="248" t="s">
        <v>4502</v>
      </c>
      <c r="BC320" s="300" t="s">
        <v>6252</v>
      </c>
      <c r="BD320" s="300" t="s">
        <v>6252</v>
      </c>
      <c r="BE320" s="300">
        <v>4</v>
      </c>
      <c r="BF320" s="300">
        <v>8</v>
      </c>
      <c r="BG320" s="201" t="s">
        <v>5830</v>
      </c>
      <c r="BH320" s="202" t="s">
        <v>5830</v>
      </c>
      <c r="BI320" s="202" t="s">
        <v>5830</v>
      </c>
      <c r="BJ320" s="202" t="s">
        <v>5830</v>
      </c>
      <c r="BK320" s="202" t="s">
        <v>5830</v>
      </c>
      <c r="BL320" s="202" t="s">
        <v>5830</v>
      </c>
      <c r="BM320" s="202" t="s">
        <v>5830</v>
      </c>
      <c r="BN320" s="202" t="s">
        <v>5830</v>
      </c>
      <c r="BO320" s="201" t="s">
        <v>5830</v>
      </c>
      <c r="BP320" s="202" t="s">
        <v>5830</v>
      </c>
      <c r="BQ320" s="202" t="s">
        <v>5830</v>
      </c>
      <c r="BR320" s="202" t="s">
        <v>5830</v>
      </c>
      <c r="BS320" s="202" t="s">
        <v>5830</v>
      </c>
      <c r="BT320" s="202" t="s">
        <v>5830</v>
      </c>
      <c r="BU320" s="220" t="s">
        <v>5830</v>
      </c>
      <c r="BV320" s="202" t="s">
        <v>5830</v>
      </c>
      <c r="BW320" s="202" t="s">
        <v>5830</v>
      </c>
      <c r="BX320" s="202" t="s">
        <v>5830</v>
      </c>
      <c r="BY320" s="202" t="s">
        <v>5830</v>
      </c>
      <c r="BZ320" s="202" t="s">
        <v>5830</v>
      </c>
      <c r="CA320" s="220" t="s">
        <v>5830</v>
      </c>
      <c r="CB320" s="303" t="s">
        <v>6007</v>
      </c>
      <c r="CC320" s="163">
        <v>235</v>
      </c>
      <c r="CD320" s="16">
        <v>353</v>
      </c>
      <c r="CE320" s="163">
        <v>360</v>
      </c>
      <c r="CF320" s="16">
        <v>433</v>
      </c>
      <c r="CG320" s="66">
        <v>200000</v>
      </c>
      <c r="CH320" s="303" t="s">
        <v>6007</v>
      </c>
      <c r="CI320" s="163">
        <v>235</v>
      </c>
      <c r="CJ320" s="16">
        <v>346</v>
      </c>
      <c r="CK320" s="163">
        <v>360</v>
      </c>
      <c r="CL320" s="16">
        <v>433</v>
      </c>
      <c r="CM320" s="66">
        <v>200000</v>
      </c>
      <c r="CN320" s="303" t="s">
        <v>6008</v>
      </c>
      <c r="CO320" s="163">
        <v>355</v>
      </c>
      <c r="CP320" s="16">
        <v>366</v>
      </c>
      <c r="CQ320" s="163">
        <v>470</v>
      </c>
      <c r="CR320" s="16">
        <v>538</v>
      </c>
      <c r="CS320" s="66">
        <v>200000</v>
      </c>
      <c r="CT320" s="205" t="s">
        <v>5830</v>
      </c>
      <c r="CU320" s="206" t="s">
        <v>5830</v>
      </c>
      <c r="CV320" s="206" t="s">
        <v>5830</v>
      </c>
      <c r="CW320" s="207" t="s">
        <v>5830</v>
      </c>
      <c r="CX320" s="205" t="s">
        <v>5830</v>
      </c>
      <c r="CY320" s="206" t="s">
        <v>5830</v>
      </c>
      <c r="CZ320" s="207" t="s">
        <v>5830</v>
      </c>
      <c r="DA320" s="283" t="s">
        <v>5830</v>
      </c>
      <c r="DB320" s="163">
        <v>10.9</v>
      </c>
      <c r="DC320" s="163">
        <v>900</v>
      </c>
      <c r="DD320" s="30">
        <v>990</v>
      </c>
      <c r="DE320" s="163">
        <v>1000</v>
      </c>
      <c r="DF320" s="30">
        <v>1100</v>
      </c>
      <c r="DG320" s="76">
        <v>200000</v>
      </c>
      <c r="DH320" s="249" t="s">
        <v>6009</v>
      </c>
      <c r="DI320" s="300" t="s">
        <v>4464</v>
      </c>
      <c r="DJ320" s="294" t="s">
        <v>4598</v>
      </c>
    </row>
    <row r="321" spans="1:114" ht="16.2" thickBot="1">
      <c r="A321" s="50">
        <v>316</v>
      </c>
      <c r="B321" s="315"/>
      <c r="C321" s="315"/>
      <c r="D321" s="315"/>
      <c r="E321" s="315"/>
      <c r="F321" s="315"/>
      <c r="G321" s="342"/>
      <c r="H321" s="315"/>
      <c r="I321" s="247" t="s">
        <v>6005</v>
      </c>
      <c r="J321" s="299" t="s">
        <v>4383</v>
      </c>
      <c r="K321" s="302" t="s">
        <v>5830</v>
      </c>
      <c r="L321" s="299" t="s">
        <v>4541</v>
      </c>
      <c r="M321" s="302" t="s">
        <v>4736</v>
      </c>
      <c r="N321" s="50" t="s">
        <v>4539</v>
      </c>
      <c r="O321" s="302" t="s">
        <v>4444</v>
      </c>
      <c r="P321" s="302" t="s">
        <v>4444</v>
      </c>
      <c r="Q321" s="302" t="s">
        <v>4444</v>
      </c>
      <c r="R321" s="302" t="s">
        <v>5830</v>
      </c>
      <c r="S321" s="302" t="s">
        <v>4444</v>
      </c>
      <c r="T321" s="302" t="s">
        <v>5830</v>
      </c>
      <c r="U321" s="302" t="s">
        <v>4592</v>
      </c>
      <c r="V321" s="50">
        <v>0</v>
      </c>
      <c r="W321" s="236">
        <v>0</v>
      </c>
      <c r="X321" s="14">
        <v>0</v>
      </c>
      <c r="Y321" s="299" t="s">
        <v>3998</v>
      </c>
      <c r="Z321" s="23">
        <f>INDEX('[2]Cross-Section Database'!$C$2:$V$2928,MATCH(Y321,'[2]Cross-Section Database'!$B$2:$B$2928,0),3)</f>
        <v>300</v>
      </c>
      <c r="AA321" s="23">
        <f>INDEX('[2]Cross-Section Database'!$C$2:$V$2928,MATCH(Y321,'[2]Cross-Section Database'!$B$2:$B$2928,0),4)</f>
        <v>300</v>
      </c>
      <c r="AB321" s="23">
        <f>INDEX('[2]Cross-Section Database'!$C$2:$V$2928,MATCH(Y321,'[2]Cross-Section Database'!$B$2:$B$2928,0),6)</f>
        <v>19</v>
      </c>
      <c r="AC321" s="23">
        <f>INDEX('[2]Cross-Section Database'!$C$2:$V$2928,MATCH(Y321,'[2]Cross-Section Database'!$B$2:$B$2928,0),5)</f>
        <v>11</v>
      </c>
      <c r="AD321" s="57">
        <v>1200</v>
      </c>
      <c r="AE321" s="299" t="s">
        <v>3998</v>
      </c>
      <c r="AF321" s="23">
        <f>INDEX('[2]Cross-Section Database'!$C$2:$V$23928,MATCH(AE321,'[2]Cross-Section Database'!$B$2:$B$3928,0),3)</f>
        <v>300</v>
      </c>
      <c r="AG321" s="23">
        <f>INDEX('[2]Cross-Section Database'!$C$2:$V$3928,MATCH(AE321,'[2]Cross-Section Database'!$B$2:$B$3928,0),4)</f>
        <v>300</v>
      </c>
      <c r="AH321" s="23">
        <f>INDEX('[2]Cross-Section Database'!$C$2:$V$3928,MATCH(AE321,'[2]Cross-Section Database'!$B$2:$B$3928,0),6)</f>
        <v>19</v>
      </c>
      <c r="AI321" s="23">
        <f>INDEX('[2]Cross-Section Database'!$C$2:$V$3928,MATCH(AE321,'[2]Cross-Section Database'!$B$2:$B$3928,0),5)</f>
        <v>11</v>
      </c>
      <c r="AJ321" s="23">
        <v>1525</v>
      </c>
      <c r="AK321" s="23">
        <f>INDEX('[2]Cross-Section Database'!$C$2:$V$3928,MATCH(AE321,'[2]Cross-Section Database'!$B$2:$B$3928,0),11)</f>
        <v>251700000</v>
      </c>
      <c r="AL321" s="25">
        <f>INDEX('[2]Cross-Section Database'!$C$2:$V$3928,MATCH(AE321,'[2]Cross-Section Database'!$B$2:$B$3928,0),12)</f>
        <v>1869000</v>
      </c>
      <c r="AM321" s="56">
        <v>30</v>
      </c>
      <c r="AN321" s="56">
        <v>320</v>
      </c>
      <c r="AO321" s="56">
        <v>320</v>
      </c>
      <c r="AP321" s="56">
        <v>10</v>
      </c>
      <c r="AQ321" s="56">
        <v>10</v>
      </c>
      <c r="AR321" s="144" t="s">
        <v>5845</v>
      </c>
      <c r="AS321" s="165" t="s">
        <v>6003</v>
      </c>
      <c r="AT321" s="23">
        <f>480/AU321/0.25</f>
        <v>96</v>
      </c>
      <c r="AU321" s="302">
        <v>20</v>
      </c>
      <c r="AV321" s="302">
        <f>IF(AU321=24,353,IF(AU321=22,303,IF(AU321=20,245,IF(AU321=16,157,0))))</f>
        <v>245</v>
      </c>
      <c r="AW321" s="56">
        <v>65</v>
      </c>
      <c r="AX321" s="56">
        <v>65</v>
      </c>
      <c r="AY321" s="56">
        <v>0</v>
      </c>
      <c r="AZ321" s="56">
        <v>110</v>
      </c>
      <c r="BA321" s="56">
        <v>190</v>
      </c>
      <c r="BB321" s="243" t="s">
        <v>4502</v>
      </c>
      <c r="BC321" s="302" t="s">
        <v>6252</v>
      </c>
      <c r="BD321" s="302" t="s">
        <v>6252</v>
      </c>
      <c r="BE321" s="302">
        <v>4</v>
      </c>
      <c r="BF321" s="302">
        <v>8</v>
      </c>
      <c r="BG321" s="198" t="s">
        <v>5830</v>
      </c>
      <c r="BH321" s="199" t="s">
        <v>5830</v>
      </c>
      <c r="BI321" s="199" t="s">
        <v>5830</v>
      </c>
      <c r="BJ321" s="199" t="s">
        <v>5830</v>
      </c>
      <c r="BK321" s="199" t="s">
        <v>5830</v>
      </c>
      <c r="BL321" s="199" t="s">
        <v>5830</v>
      </c>
      <c r="BM321" s="199" t="s">
        <v>5830</v>
      </c>
      <c r="BN321" s="199" t="s">
        <v>5830</v>
      </c>
      <c r="BO321" s="198" t="s">
        <v>5830</v>
      </c>
      <c r="BP321" s="199" t="s">
        <v>5830</v>
      </c>
      <c r="BQ321" s="199" t="s">
        <v>5830</v>
      </c>
      <c r="BR321" s="199" t="s">
        <v>5830</v>
      </c>
      <c r="BS321" s="199" t="s">
        <v>5830</v>
      </c>
      <c r="BT321" s="199" t="s">
        <v>5830</v>
      </c>
      <c r="BU321" s="221" t="s">
        <v>5830</v>
      </c>
      <c r="BV321" s="199" t="s">
        <v>5830</v>
      </c>
      <c r="BW321" s="199" t="s">
        <v>5830</v>
      </c>
      <c r="BX321" s="199" t="s">
        <v>5830</v>
      </c>
      <c r="BY321" s="199" t="s">
        <v>5830</v>
      </c>
      <c r="BZ321" s="199" t="s">
        <v>5830</v>
      </c>
      <c r="CA321" s="221" t="s">
        <v>5830</v>
      </c>
      <c r="CB321" s="144" t="s">
        <v>6007</v>
      </c>
      <c r="CC321" s="165">
        <v>235</v>
      </c>
      <c r="CD321" s="23">
        <v>346</v>
      </c>
      <c r="CE321" s="165">
        <v>360</v>
      </c>
      <c r="CF321" s="23">
        <v>433</v>
      </c>
      <c r="CG321" s="70">
        <v>200000</v>
      </c>
      <c r="CH321" s="144" t="s">
        <v>6007</v>
      </c>
      <c r="CI321" s="165">
        <v>235</v>
      </c>
      <c r="CJ321" s="23">
        <v>346</v>
      </c>
      <c r="CK321" s="165">
        <v>360</v>
      </c>
      <c r="CL321" s="23">
        <v>433</v>
      </c>
      <c r="CM321" s="70">
        <v>200000</v>
      </c>
      <c r="CN321" s="144" t="s">
        <v>6008</v>
      </c>
      <c r="CO321" s="165">
        <v>355</v>
      </c>
      <c r="CP321" s="23">
        <v>366</v>
      </c>
      <c r="CQ321" s="165">
        <v>470</v>
      </c>
      <c r="CR321" s="23">
        <v>538</v>
      </c>
      <c r="CS321" s="70">
        <v>200000</v>
      </c>
      <c r="CT321" s="211" t="s">
        <v>5830</v>
      </c>
      <c r="CU321" s="212" t="s">
        <v>5830</v>
      </c>
      <c r="CV321" s="212" t="s">
        <v>5830</v>
      </c>
      <c r="CW321" s="213" t="s">
        <v>5830</v>
      </c>
      <c r="CX321" s="211" t="s">
        <v>5830</v>
      </c>
      <c r="CY321" s="212" t="s">
        <v>5830</v>
      </c>
      <c r="CZ321" s="213" t="s">
        <v>5830</v>
      </c>
      <c r="DA321" s="285" t="s">
        <v>5830</v>
      </c>
      <c r="DB321" s="165">
        <v>10.9</v>
      </c>
      <c r="DC321" s="165">
        <v>900</v>
      </c>
      <c r="DD321" s="34">
        <v>990</v>
      </c>
      <c r="DE321" s="13">
        <v>1000</v>
      </c>
      <c r="DF321" s="34">
        <v>1100</v>
      </c>
      <c r="DG321" s="77">
        <v>200000</v>
      </c>
      <c r="DH321" s="250" t="s">
        <v>6009</v>
      </c>
      <c r="DI321" s="302" t="s">
        <v>4464</v>
      </c>
      <c r="DJ321" s="296" t="s">
        <v>4598</v>
      </c>
    </row>
    <row r="322" spans="1:114" ht="15.6" customHeight="1">
      <c r="A322" s="17">
        <v>317</v>
      </c>
      <c r="B322" s="313">
        <v>49</v>
      </c>
      <c r="C322" s="313">
        <v>2016</v>
      </c>
      <c r="D322" s="443" t="s">
        <v>4717</v>
      </c>
      <c r="E322" s="443" t="s">
        <v>4877</v>
      </c>
      <c r="F322" s="313">
        <v>10</v>
      </c>
      <c r="G322" s="311" t="s">
        <v>5970</v>
      </c>
      <c r="H322" s="311" t="s">
        <v>5961</v>
      </c>
      <c r="I322" s="452" t="s">
        <v>4765</v>
      </c>
      <c r="J322" s="303" t="s">
        <v>4383</v>
      </c>
      <c r="K322" s="163" t="s">
        <v>5830</v>
      </c>
      <c r="L322" s="303" t="s">
        <v>4540</v>
      </c>
      <c r="M322" s="163" t="s">
        <v>4734</v>
      </c>
      <c r="N322" s="17" t="s">
        <v>4539</v>
      </c>
      <c r="O322" s="163" t="s">
        <v>4444</v>
      </c>
      <c r="P322" s="163" t="s">
        <v>4444</v>
      </c>
      <c r="Q322" s="163" t="s">
        <v>6209</v>
      </c>
      <c r="R322" s="163">
        <v>16</v>
      </c>
      <c r="S322" s="163" t="s">
        <v>4444</v>
      </c>
      <c r="T322" s="163" t="s">
        <v>5830</v>
      </c>
      <c r="U322" s="163" t="s">
        <v>4591</v>
      </c>
      <c r="V322" s="17">
        <v>8</v>
      </c>
      <c r="W322" s="231">
        <v>0</v>
      </c>
      <c r="X322" s="18">
        <v>0</v>
      </c>
      <c r="Y322" s="304" t="s">
        <v>6284</v>
      </c>
      <c r="Z322" s="21">
        <f>INDEX('[2]Cross-Section Database'!$C$2:$V$2928,MATCH(Y322,'[2]Cross-Section Database'!$B$2:$B$2928,0),3)</f>
        <v>260</v>
      </c>
      <c r="AA322" s="21">
        <f>INDEX('[2]Cross-Section Database'!$C$2:$V$2928,MATCH(Y322,'[2]Cross-Section Database'!$B$2:$B$2928,0),4)</f>
        <v>256</v>
      </c>
      <c r="AB322" s="21">
        <f>INDEX('[2]Cross-Section Database'!$C$2:$V$2928,MATCH(Y322,'[2]Cross-Section Database'!$B$2:$B$2928,0),6)</f>
        <v>17.3</v>
      </c>
      <c r="AC322" s="21">
        <f>INDEX('[2]Cross-Section Database'!$C$2:$V$2928,MATCH(Y322,'[2]Cross-Section Database'!$B$2:$B$2928,0),5)</f>
        <v>10.5</v>
      </c>
      <c r="AD322" s="21">
        <v>830</v>
      </c>
      <c r="AE322" s="304" t="s">
        <v>4397</v>
      </c>
      <c r="AF322" s="16">
        <f>INDEX('[2]Cross-Section Database'!$C$2:$V$2928,MATCH(AE322,'[2]Cross-Section Database'!$B$2:$B$2928,0),3)</f>
        <v>460</v>
      </c>
      <c r="AG322" s="16">
        <f>INDEX('[2]Cross-Section Database'!$C$2:$V$2928,MATCH(AE322,'[2]Cross-Section Database'!$B$2:$B$2928,0),4)</f>
        <v>191</v>
      </c>
      <c r="AH322" s="16">
        <f>INDEX('[2]Cross-Section Database'!$C$2:$V$2928,MATCH(AE322,'[2]Cross-Section Database'!$B$2:$B$2928,0),6)</f>
        <v>16</v>
      </c>
      <c r="AI322" s="16">
        <f>INDEX('[2]Cross-Section Database'!$C$2:$V$2928,MATCH(AE322,'[2]Cross-Section Database'!$B$2:$B$2928,0),5)</f>
        <v>9.9</v>
      </c>
      <c r="AJ322" s="16">
        <v>1250</v>
      </c>
      <c r="AK322" s="16">
        <f>INDEX('[2]Cross-Section Database'!$C$2:$V$3928,MATCH(AE322,'[2]Cross-Section Database'!$B$2:$B$3928,0),11)</f>
        <v>372000000</v>
      </c>
      <c r="AL322" s="26">
        <f>INDEX('[2]Cross-Section Database'!$C$2:$V$3928,MATCH(AE322,'[2]Cross-Section Database'!$B$2:$B$3928,0),12)</f>
        <v>1840000</v>
      </c>
      <c r="AM322" s="21">
        <v>12</v>
      </c>
      <c r="AN322" s="21">
        <v>220</v>
      </c>
      <c r="AO322" s="21">
        <v>510</v>
      </c>
      <c r="AP322" s="21">
        <f t="shared" si="166"/>
        <v>25</v>
      </c>
      <c r="AQ322" s="21">
        <f t="shared" si="162"/>
        <v>25</v>
      </c>
      <c r="AR322" s="303" t="s">
        <v>5845</v>
      </c>
      <c r="AS322" s="164" t="s">
        <v>4637</v>
      </c>
      <c r="AT322" s="21">
        <f t="shared" ref="AT322:AT327" si="170">300/AU322/0.25</f>
        <v>50</v>
      </c>
      <c r="AU322" s="164">
        <v>24</v>
      </c>
      <c r="AV322" s="164">
        <f t="shared" si="160"/>
        <v>353</v>
      </c>
      <c r="AW322" s="21">
        <v>85</v>
      </c>
      <c r="AX322" s="21">
        <f t="shared" si="165"/>
        <v>85</v>
      </c>
      <c r="AY322" s="21">
        <v>0</v>
      </c>
      <c r="AZ322" s="21">
        <v>100</v>
      </c>
      <c r="BA322" s="21">
        <v>340</v>
      </c>
      <c r="BB322" s="15" t="s">
        <v>4502</v>
      </c>
      <c r="BC322" s="164" t="s">
        <v>6250</v>
      </c>
      <c r="BD322" s="164" t="s">
        <v>6250</v>
      </c>
      <c r="BE322" s="164">
        <v>2</v>
      </c>
      <c r="BF322" s="164">
        <v>4</v>
      </c>
      <c r="BG322" s="203" t="s">
        <v>5830</v>
      </c>
      <c r="BH322" s="204" t="s">
        <v>5830</v>
      </c>
      <c r="BI322" s="204" t="s">
        <v>5830</v>
      </c>
      <c r="BJ322" s="204" t="s">
        <v>5830</v>
      </c>
      <c r="BK322" s="204" t="s">
        <v>5830</v>
      </c>
      <c r="BL322" s="204" t="s">
        <v>5830</v>
      </c>
      <c r="BM322" s="204" t="s">
        <v>5830</v>
      </c>
      <c r="BN322" s="204" t="s">
        <v>5830</v>
      </c>
      <c r="BO322" s="203" t="s">
        <v>5830</v>
      </c>
      <c r="BP322" s="204" t="s">
        <v>5830</v>
      </c>
      <c r="BQ322" s="204" t="s">
        <v>5830</v>
      </c>
      <c r="BR322" s="204" t="s">
        <v>5830</v>
      </c>
      <c r="BS322" s="204" t="s">
        <v>5830</v>
      </c>
      <c r="BT322" s="204" t="s">
        <v>5830</v>
      </c>
      <c r="BU322" s="219" t="s">
        <v>5830</v>
      </c>
      <c r="BV322" s="204" t="s">
        <v>5830</v>
      </c>
      <c r="BW322" s="204" t="s">
        <v>5830</v>
      </c>
      <c r="BX322" s="204" t="s">
        <v>5830</v>
      </c>
      <c r="BY322" s="204" t="s">
        <v>5830</v>
      </c>
      <c r="BZ322" s="204" t="s">
        <v>5830</v>
      </c>
      <c r="CA322" s="219" t="s">
        <v>5830</v>
      </c>
      <c r="CB322" s="60" t="s">
        <v>5702</v>
      </c>
      <c r="CC322" s="60">
        <v>300</v>
      </c>
      <c r="CD322" s="47">
        <f t="shared" ref="CD322:CD327" si="171">(328.8+351.7)/2</f>
        <v>340.25</v>
      </c>
      <c r="CE322" s="21">
        <v>505</v>
      </c>
      <c r="CF322" s="21">
        <f t="shared" ref="CF322:CF327" si="172">(524.7+522.8)/2</f>
        <v>523.75</v>
      </c>
      <c r="CG322" s="69">
        <f t="shared" ref="CG322:CG327" si="173">(191700+202100)/2</f>
        <v>196900</v>
      </c>
      <c r="CH322" s="137" t="s">
        <v>5702</v>
      </c>
      <c r="CI322" s="60">
        <v>300</v>
      </c>
      <c r="CJ322" s="47">
        <f t="shared" ref="CJ322:CJ327" si="174">(352.2+398.8)/2</f>
        <v>375.5</v>
      </c>
      <c r="CK322" s="47">
        <v>505</v>
      </c>
      <c r="CL322" s="21">
        <f t="shared" ref="CL322:CL327" si="175">(530.6+551.4)/2</f>
        <v>541</v>
      </c>
      <c r="CM322" s="69">
        <f t="shared" ref="CM322:CM327" si="176">(200300+219300)/2</f>
        <v>209800</v>
      </c>
      <c r="CN322" s="32" t="s">
        <v>4479</v>
      </c>
      <c r="CO322" s="60">
        <v>275</v>
      </c>
      <c r="CP322" s="21">
        <v>324.5</v>
      </c>
      <c r="CQ322" s="47">
        <v>410</v>
      </c>
      <c r="CR322" s="21">
        <v>495.1</v>
      </c>
      <c r="CS322" s="61">
        <v>200000</v>
      </c>
      <c r="CT322" s="205" t="s">
        <v>5830</v>
      </c>
      <c r="CU322" s="206" t="s">
        <v>5830</v>
      </c>
      <c r="CV322" s="206" t="s">
        <v>5830</v>
      </c>
      <c r="CW322" s="207" t="s">
        <v>5830</v>
      </c>
      <c r="CX322" s="208" t="s">
        <v>5830</v>
      </c>
      <c r="CY322" s="209" t="s">
        <v>5830</v>
      </c>
      <c r="CZ322" s="210" t="s">
        <v>5830</v>
      </c>
      <c r="DA322" s="284" t="s">
        <v>5830</v>
      </c>
      <c r="DB322" s="164">
        <v>8.8000000000000007</v>
      </c>
      <c r="DC322" s="164">
        <v>640</v>
      </c>
      <c r="DD322" s="16">
        <v>890.2</v>
      </c>
      <c r="DE322" s="16">
        <v>800</v>
      </c>
      <c r="DF322" s="16">
        <v>980.6</v>
      </c>
      <c r="DG322" s="98">
        <v>199400</v>
      </c>
      <c r="DH322" s="29" t="s">
        <v>5876</v>
      </c>
      <c r="DI322" s="163" t="s">
        <v>4464</v>
      </c>
      <c r="DJ322" s="294" t="s">
        <v>4598</v>
      </c>
    </row>
    <row r="323" spans="1:114">
      <c r="A323" s="18">
        <v>318</v>
      </c>
      <c r="B323" s="314"/>
      <c r="C323" s="314"/>
      <c r="D323" s="444"/>
      <c r="E323" s="444"/>
      <c r="F323" s="314"/>
      <c r="G323" s="319"/>
      <c r="H323" s="319"/>
      <c r="I323" s="453" t="s">
        <v>4766</v>
      </c>
      <c r="J323" s="304" t="s">
        <v>4383</v>
      </c>
      <c r="K323" s="164" t="s">
        <v>5830</v>
      </c>
      <c r="L323" s="304" t="s">
        <v>4540</v>
      </c>
      <c r="M323" s="164" t="s">
        <v>4734</v>
      </c>
      <c r="N323" s="18" t="s">
        <v>4539</v>
      </c>
      <c r="O323" s="164" t="s">
        <v>4502</v>
      </c>
      <c r="P323" s="164" t="s">
        <v>4444</v>
      </c>
      <c r="Q323" s="164" t="s">
        <v>6209</v>
      </c>
      <c r="R323" s="164">
        <v>16</v>
      </c>
      <c r="S323" s="164" t="s">
        <v>4444</v>
      </c>
      <c r="T323" s="164" t="s">
        <v>5830</v>
      </c>
      <c r="U323" s="164" t="s">
        <v>4591</v>
      </c>
      <c r="V323" s="18">
        <v>8</v>
      </c>
      <c r="W323" s="231">
        <v>0</v>
      </c>
      <c r="X323" s="18">
        <v>0</v>
      </c>
      <c r="Y323" s="304" t="s">
        <v>6284</v>
      </c>
      <c r="Z323" s="21">
        <f>INDEX('[2]Cross-Section Database'!$C$2:$V$2928,MATCH(Y323,'[2]Cross-Section Database'!$B$2:$B$2928,0),3)</f>
        <v>260</v>
      </c>
      <c r="AA323" s="21">
        <f>INDEX('[2]Cross-Section Database'!$C$2:$V$2928,MATCH(Y323,'[2]Cross-Section Database'!$B$2:$B$2928,0),4)</f>
        <v>256</v>
      </c>
      <c r="AB323" s="21">
        <f>INDEX('[2]Cross-Section Database'!$C$2:$V$2928,MATCH(Y323,'[2]Cross-Section Database'!$B$2:$B$2928,0),6)</f>
        <v>17.3</v>
      </c>
      <c r="AC323" s="21">
        <f>INDEX('[2]Cross-Section Database'!$C$2:$V$2928,MATCH(Y323,'[2]Cross-Section Database'!$B$2:$B$2928,0),5)</f>
        <v>10.5</v>
      </c>
      <c r="AD323" s="21">
        <v>830</v>
      </c>
      <c r="AE323" s="304" t="s">
        <v>4397</v>
      </c>
      <c r="AF323" s="21">
        <f>INDEX('[2]Cross-Section Database'!$C$2:$V$2928,MATCH(AE323,'[2]Cross-Section Database'!$B$2:$B$2928,0),3)</f>
        <v>460</v>
      </c>
      <c r="AG323" s="21">
        <f>INDEX('[2]Cross-Section Database'!$C$2:$V$2928,MATCH(AE323,'[2]Cross-Section Database'!$B$2:$B$2928,0),4)</f>
        <v>191</v>
      </c>
      <c r="AH323" s="21">
        <f>INDEX('[2]Cross-Section Database'!$C$2:$V$2928,MATCH(AE323,'[2]Cross-Section Database'!$B$2:$B$2928,0),6)</f>
        <v>16</v>
      </c>
      <c r="AI323" s="21">
        <f>INDEX('[2]Cross-Section Database'!$C$2:$V$2928,MATCH(AE323,'[2]Cross-Section Database'!$B$2:$B$2928,0),5)</f>
        <v>9.9</v>
      </c>
      <c r="AJ323" s="21">
        <v>1250</v>
      </c>
      <c r="AK323" s="21">
        <f>INDEX('[2]Cross-Section Database'!$C$2:$V$3928,MATCH(AE323,'[2]Cross-Section Database'!$B$2:$B$3928,0),11)</f>
        <v>372000000</v>
      </c>
      <c r="AL323" s="24">
        <f>INDEX('[2]Cross-Section Database'!$C$2:$V$3928,MATCH(AE323,'[2]Cross-Section Database'!$B$2:$B$3928,0),12)</f>
        <v>1840000</v>
      </c>
      <c r="AM323" s="21">
        <v>12</v>
      </c>
      <c r="AN323" s="21">
        <v>220</v>
      </c>
      <c r="AO323" s="21">
        <v>510</v>
      </c>
      <c r="AP323" s="21">
        <f t="shared" si="166"/>
        <v>25</v>
      </c>
      <c r="AQ323" s="21">
        <f t="shared" si="162"/>
        <v>25</v>
      </c>
      <c r="AR323" s="304" t="s">
        <v>5845</v>
      </c>
      <c r="AS323" s="164" t="s">
        <v>4637</v>
      </c>
      <c r="AT323" s="21">
        <f t="shared" si="170"/>
        <v>50</v>
      </c>
      <c r="AU323" s="164">
        <v>24</v>
      </c>
      <c r="AV323" s="164">
        <f t="shared" si="160"/>
        <v>353</v>
      </c>
      <c r="AW323" s="21">
        <v>85</v>
      </c>
      <c r="AX323" s="21">
        <f t="shared" si="165"/>
        <v>85</v>
      </c>
      <c r="AY323" s="21">
        <v>0</v>
      </c>
      <c r="AZ323" s="21">
        <v>100</v>
      </c>
      <c r="BA323" s="21">
        <v>340</v>
      </c>
      <c r="BB323" s="15" t="s">
        <v>4502</v>
      </c>
      <c r="BC323" s="164" t="s">
        <v>6250</v>
      </c>
      <c r="BD323" s="164" t="s">
        <v>6250</v>
      </c>
      <c r="BE323" s="164">
        <v>2</v>
      </c>
      <c r="BF323" s="164">
        <v>4</v>
      </c>
      <c r="BG323" s="304">
        <v>120</v>
      </c>
      <c r="BH323" s="164">
        <v>1100</v>
      </c>
      <c r="BI323" s="204" t="s">
        <v>5830</v>
      </c>
      <c r="BJ323" s="204" t="s">
        <v>5830</v>
      </c>
      <c r="BK323" s="204" t="s">
        <v>5830</v>
      </c>
      <c r="BL323" s="204" t="s">
        <v>5830</v>
      </c>
      <c r="BM323" s="204" t="s">
        <v>5830</v>
      </c>
      <c r="BN323" s="204" t="s">
        <v>5830</v>
      </c>
      <c r="BO323" s="304" t="s">
        <v>5895</v>
      </c>
      <c r="BP323" s="164">
        <v>6</v>
      </c>
      <c r="BQ323" s="164">
        <v>2</v>
      </c>
      <c r="BR323" s="164">
        <v>20</v>
      </c>
      <c r="BS323" s="164">
        <v>120</v>
      </c>
      <c r="BT323" s="164">
        <v>120</v>
      </c>
      <c r="BU323" s="18">
        <v>525</v>
      </c>
      <c r="BV323" s="164" t="s">
        <v>4618</v>
      </c>
      <c r="BW323" s="164" t="s">
        <v>4634</v>
      </c>
      <c r="BX323" s="21">
        <f t="shared" ref="BX323:BX324" si="177">((BH323/150)+1)*PI()*10^2/4</f>
        <v>654.49846949787343</v>
      </c>
      <c r="BY323" s="21">
        <f>6*PI()*16^2/4</f>
        <v>1206.3715789784806</v>
      </c>
      <c r="BZ323" s="164">
        <v>30</v>
      </c>
      <c r="CA323" s="122">
        <f>BY323/BG323/BH323</f>
        <v>9.1391786286248531E-3</v>
      </c>
      <c r="CB323" s="60" t="s">
        <v>5702</v>
      </c>
      <c r="CC323" s="60">
        <v>300</v>
      </c>
      <c r="CD323" s="47">
        <f t="shared" si="171"/>
        <v>340.25</v>
      </c>
      <c r="CE323" s="21">
        <v>505</v>
      </c>
      <c r="CF323" s="21">
        <f t="shared" si="172"/>
        <v>523.75</v>
      </c>
      <c r="CG323" s="69">
        <f t="shared" si="173"/>
        <v>196900</v>
      </c>
      <c r="CH323" s="137" t="s">
        <v>5702</v>
      </c>
      <c r="CI323" s="60">
        <v>300</v>
      </c>
      <c r="CJ323" s="47">
        <f t="shared" si="174"/>
        <v>375.5</v>
      </c>
      <c r="CK323" s="47">
        <v>505</v>
      </c>
      <c r="CL323" s="21">
        <f t="shared" si="175"/>
        <v>541</v>
      </c>
      <c r="CM323" s="69">
        <f t="shared" si="176"/>
        <v>209800</v>
      </c>
      <c r="CN323" s="32" t="s">
        <v>4479</v>
      </c>
      <c r="CO323" s="60">
        <v>275</v>
      </c>
      <c r="CP323" s="21">
        <v>324.5</v>
      </c>
      <c r="CQ323" s="47">
        <v>410</v>
      </c>
      <c r="CR323" s="21">
        <v>495.1</v>
      </c>
      <c r="CS323" s="61">
        <v>200000</v>
      </c>
      <c r="CT323" s="93" t="s">
        <v>5898</v>
      </c>
      <c r="CU323" s="64">
        <v>56.8</v>
      </c>
      <c r="CV323" s="64">
        <v>5.6</v>
      </c>
      <c r="CW323" s="69">
        <v>33889</v>
      </c>
      <c r="CX323" s="93">
        <v>543.1</v>
      </c>
      <c r="CY323" s="64">
        <v>639.70000000000005</v>
      </c>
      <c r="CZ323" s="69">
        <v>200700</v>
      </c>
      <c r="DA323" s="284" t="s">
        <v>5830</v>
      </c>
      <c r="DB323" s="164">
        <v>8.8000000000000007</v>
      </c>
      <c r="DC323" s="164">
        <v>640</v>
      </c>
      <c r="DD323" s="21">
        <v>890.2</v>
      </c>
      <c r="DE323" s="21">
        <v>800</v>
      </c>
      <c r="DF323" s="21">
        <v>980.6</v>
      </c>
      <c r="DG323" s="98">
        <v>199400</v>
      </c>
      <c r="DH323" s="29" t="s">
        <v>5892</v>
      </c>
      <c r="DI323" s="164" t="s">
        <v>4464</v>
      </c>
      <c r="DJ323" s="295" t="s">
        <v>4598</v>
      </c>
    </row>
    <row r="324" spans="1:114">
      <c r="A324" s="18">
        <v>319</v>
      </c>
      <c r="B324" s="314"/>
      <c r="C324" s="314"/>
      <c r="D324" s="444"/>
      <c r="E324" s="444"/>
      <c r="F324" s="314"/>
      <c r="G324" s="319"/>
      <c r="H324" s="319"/>
      <c r="I324" s="453" t="s">
        <v>4767</v>
      </c>
      <c r="J324" s="304" t="s">
        <v>4383</v>
      </c>
      <c r="K324" s="164" t="s">
        <v>5830</v>
      </c>
      <c r="L324" s="304" t="s">
        <v>4540</v>
      </c>
      <c r="M324" s="164" t="s">
        <v>4734</v>
      </c>
      <c r="N324" s="18" t="s">
        <v>4539</v>
      </c>
      <c r="O324" s="164" t="s">
        <v>4502</v>
      </c>
      <c r="P324" s="164" t="s">
        <v>4444</v>
      </c>
      <c r="Q324" s="164" t="s">
        <v>6209</v>
      </c>
      <c r="R324" s="164">
        <v>16</v>
      </c>
      <c r="S324" s="164" t="s">
        <v>4444</v>
      </c>
      <c r="T324" s="164" t="s">
        <v>5830</v>
      </c>
      <c r="U324" s="164" t="s">
        <v>4591</v>
      </c>
      <c r="V324" s="18">
        <v>8</v>
      </c>
      <c r="W324" s="231">
        <v>0</v>
      </c>
      <c r="X324" s="18">
        <v>0</v>
      </c>
      <c r="Y324" s="304" t="s">
        <v>6284</v>
      </c>
      <c r="Z324" s="21">
        <f>INDEX('[2]Cross-Section Database'!$C$2:$V$2928,MATCH(Y324,'[2]Cross-Section Database'!$B$2:$B$2928,0),3)</f>
        <v>260</v>
      </c>
      <c r="AA324" s="21">
        <f>INDEX('[2]Cross-Section Database'!$C$2:$V$2928,MATCH(Y324,'[2]Cross-Section Database'!$B$2:$B$2928,0),4)</f>
        <v>256</v>
      </c>
      <c r="AB324" s="21">
        <f>INDEX('[2]Cross-Section Database'!$C$2:$V$2928,MATCH(Y324,'[2]Cross-Section Database'!$B$2:$B$2928,0),6)</f>
        <v>17.3</v>
      </c>
      <c r="AC324" s="21">
        <f>INDEX('[2]Cross-Section Database'!$C$2:$V$2928,MATCH(Y324,'[2]Cross-Section Database'!$B$2:$B$2928,0),5)</f>
        <v>10.5</v>
      </c>
      <c r="AD324" s="21">
        <v>830</v>
      </c>
      <c r="AE324" s="304" t="s">
        <v>4397</v>
      </c>
      <c r="AF324" s="21">
        <f>INDEX('[2]Cross-Section Database'!$C$2:$V$2928,MATCH(AE324,'[2]Cross-Section Database'!$B$2:$B$2928,0),3)</f>
        <v>460</v>
      </c>
      <c r="AG324" s="21">
        <f>INDEX('[2]Cross-Section Database'!$C$2:$V$2928,MATCH(AE324,'[2]Cross-Section Database'!$B$2:$B$2928,0),4)</f>
        <v>191</v>
      </c>
      <c r="AH324" s="21">
        <f>INDEX('[2]Cross-Section Database'!$C$2:$V$2928,MATCH(AE324,'[2]Cross-Section Database'!$B$2:$B$2928,0),6)</f>
        <v>16</v>
      </c>
      <c r="AI324" s="21">
        <f>INDEX('[2]Cross-Section Database'!$C$2:$V$2928,MATCH(AE324,'[2]Cross-Section Database'!$B$2:$B$2928,0),5)</f>
        <v>9.9</v>
      </c>
      <c r="AJ324" s="21">
        <v>1250</v>
      </c>
      <c r="AK324" s="21">
        <f>INDEX('[2]Cross-Section Database'!$C$2:$V$3928,MATCH(AE324,'[2]Cross-Section Database'!$B$2:$B$3928,0),11)</f>
        <v>372000000</v>
      </c>
      <c r="AL324" s="24">
        <f>INDEX('[2]Cross-Section Database'!$C$2:$V$3928,MATCH(AE324,'[2]Cross-Section Database'!$B$2:$B$3928,0),12)</f>
        <v>1840000</v>
      </c>
      <c r="AM324" s="21">
        <v>10</v>
      </c>
      <c r="AN324" s="21">
        <v>220</v>
      </c>
      <c r="AO324" s="21">
        <v>510</v>
      </c>
      <c r="AP324" s="21">
        <f t="shared" si="166"/>
        <v>25</v>
      </c>
      <c r="AQ324" s="21">
        <f t="shared" si="162"/>
        <v>25</v>
      </c>
      <c r="AR324" s="304" t="s">
        <v>5845</v>
      </c>
      <c r="AS324" s="164" t="s">
        <v>4637</v>
      </c>
      <c r="AT324" s="21">
        <f t="shared" si="170"/>
        <v>50</v>
      </c>
      <c r="AU324" s="164">
        <v>24</v>
      </c>
      <c r="AV324" s="164">
        <f t="shared" si="160"/>
        <v>353</v>
      </c>
      <c r="AW324" s="21">
        <v>85</v>
      </c>
      <c r="AX324" s="21">
        <f t="shared" si="165"/>
        <v>85</v>
      </c>
      <c r="AY324" s="21">
        <v>0</v>
      </c>
      <c r="AZ324" s="21">
        <v>100</v>
      </c>
      <c r="BA324" s="21">
        <v>340</v>
      </c>
      <c r="BB324" s="15" t="s">
        <v>4502</v>
      </c>
      <c r="BC324" s="164" t="s">
        <v>6250</v>
      </c>
      <c r="BD324" s="164" t="s">
        <v>6250</v>
      </c>
      <c r="BE324" s="164">
        <v>2</v>
      </c>
      <c r="BF324" s="164">
        <v>4</v>
      </c>
      <c r="BG324" s="304">
        <v>120</v>
      </c>
      <c r="BH324" s="164">
        <v>1100</v>
      </c>
      <c r="BI324" s="204" t="s">
        <v>5830</v>
      </c>
      <c r="BJ324" s="204" t="s">
        <v>5830</v>
      </c>
      <c r="BK324" s="204" t="s">
        <v>5830</v>
      </c>
      <c r="BL324" s="204" t="s">
        <v>5830</v>
      </c>
      <c r="BM324" s="204" t="s">
        <v>5830</v>
      </c>
      <c r="BN324" s="204" t="s">
        <v>5830</v>
      </c>
      <c r="BO324" s="304" t="s">
        <v>5895</v>
      </c>
      <c r="BP324" s="164">
        <v>4</v>
      </c>
      <c r="BQ324" s="164">
        <v>2</v>
      </c>
      <c r="BR324" s="164">
        <v>16</v>
      </c>
      <c r="BS324" s="164">
        <v>120</v>
      </c>
      <c r="BT324" s="164">
        <v>120</v>
      </c>
      <c r="BU324" s="18">
        <v>1050</v>
      </c>
      <c r="BV324" s="164" t="s">
        <v>4618</v>
      </c>
      <c r="BW324" s="164" t="s">
        <v>4617</v>
      </c>
      <c r="BX324" s="21">
        <f t="shared" si="177"/>
        <v>654.49846949787343</v>
      </c>
      <c r="BY324" s="21">
        <f>4*PI()*16^2/4+2*PI()*10^2/4</f>
        <v>961.32735199847673</v>
      </c>
      <c r="BZ324" s="164">
        <v>30</v>
      </c>
      <c r="CA324" s="122">
        <f t="shared" ref="CA324:CA331" si="178">BY324/BG324/BH324</f>
        <v>7.2827829696854307E-3</v>
      </c>
      <c r="CB324" s="60" t="s">
        <v>5702</v>
      </c>
      <c r="CC324" s="60">
        <v>300</v>
      </c>
      <c r="CD324" s="47">
        <f t="shared" si="171"/>
        <v>340.25</v>
      </c>
      <c r="CE324" s="21">
        <v>505</v>
      </c>
      <c r="CF324" s="21">
        <f t="shared" si="172"/>
        <v>523.75</v>
      </c>
      <c r="CG324" s="69">
        <f t="shared" si="173"/>
        <v>196900</v>
      </c>
      <c r="CH324" s="137" t="s">
        <v>5702</v>
      </c>
      <c r="CI324" s="60">
        <v>300</v>
      </c>
      <c r="CJ324" s="47">
        <f t="shared" si="174"/>
        <v>375.5</v>
      </c>
      <c r="CK324" s="47">
        <v>505</v>
      </c>
      <c r="CL324" s="21">
        <f t="shared" si="175"/>
        <v>541</v>
      </c>
      <c r="CM324" s="69">
        <f t="shared" si="176"/>
        <v>209800</v>
      </c>
      <c r="CN324" s="32" t="s">
        <v>4479</v>
      </c>
      <c r="CO324" s="60">
        <v>275</v>
      </c>
      <c r="CP324" s="21">
        <v>324.5</v>
      </c>
      <c r="CQ324" s="47">
        <v>410</v>
      </c>
      <c r="CR324" s="21">
        <v>495.1</v>
      </c>
      <c r="CS324" s="61">
        <v>200000</v>
      </c>
      <c r="CT324" s="93" t="s">
        <v>5898</v>
      </c>
      <c r="CU324" s="64">
        <v>49.5</v>
      </c>
      <c r="CV324" s="64">
        <v>4.5999999999999996</v>
      </c>
      <c r="CW324" s="69">
        <v>33889</v>
      </c>
      <c r="CX324" s="93">
        <v>543.1</v>
      </c>
      <c r="CY324" s="64">
        <v>639.70000000000005</v>
      </c>
      <c r="CZ324" s="69">
        <v>200700</v>
      </c>
      <c r="DA324" s="284" t="s">
        <v>5830</v>
      </c>
      <c r="DB324" s="164">
        <v>8.8000000000000007</v>
      </c>
      <c r="DC324" s="164">
        <v>640</v>
      </c>
      <c r="DD324" s="21">
        <v>890.2</v>
      </c>
      <c r="DE324" s="21">
        <v>800</v>
      </c>
      <c r="DF324" s="21">
        <v>980.6</v>
      </c>
      <c r="DG324" s="98">
        <v>199400</v>
      </c>
      <c r="DH324" s="29" t="s">
        <v>5893</v>
      </c>
      <c r="DI324" s="304" t="s">
        <v>4464</v>
      </c>
      <c r="DJ324" s="295" t="s">
        <v>4598</v>
      </c>
    </row>
    <row r="325" spans="1:114">
      <c r="A325" s="18">
        <v>320</v>
      </c>
      <c r="B325" s="314"/>
      <c r="C325" s="314"/>
      <c r="D325" s="444"/>
      <c r="E325" s="444"/>
      <c r="F325" s="314"/>
      <c r="G325" s="319"/>
      <c r="H325" s="319"/>
      <c r="I325" s="453" t="s">
        <v>4768</v>
      </c>
      <c r="J325" s="304" t="s">
        <v>4383</v>
      </c>
      <c r="K325" s="164" t="s">
        <v>5830</v>
      </c>
      <c r="L325" s="304" t="s">
        <v>4540</v>
      </c>
      <c r="M325" s="164" t="s">
        <v>4735</v>
      </c>
      <c r="N325" s="18" t="s">
        <v>4539</v>
      </c>
      <c r="O325" s="164" t="s">
        <v>4444</v>
      </c>
      <c r="P325" s="164" t="s">
        <v>4502</v>
      </c>
      <c r="Q325" s="164" t="s">
        <v>4444</v>
      </c>
      <c r="R325" s="164" t="s">
        <v>5830</v>
      </c>
      <c r="S325" s="164" t="s">
        <v>4444</v>
      </c>
      <c r="T325" s="164" t="s">
        <v>5830</v>
      </c>
      <c r="U325" s="164" t="s">
        <v>4591</v>
      </c>
      <c r="V325" s="18">
        <v>8</v>
      </c>
      <c r="W325" s="231">
        <v>0</v>
      </c>
      <c r="X325" s="18">
        <v>0</v>
      </c>
      <c r="Y325" s="304" t="s">
        <v>6285</v>
      </c>
      <c r="Z325" s="21">
        <f>INDEX('[2]Cross-Section Database'!$C$2:$V$2928,MATCH(Y325,'[2]Cross-Section Database'!$B$2:$B$2928,0),3)</f>
        <v>250</v>
      </c>
      <c r="AA325" s="21">
        <f>INDEX('[2]Cross-Section Database'!$C$2:$V$2928,MATCH(Y325,'[2]Cross-Section Database'!$B$2:$B$2928,0),4)</f>
        <v>250</v>
      </c>
      <c r="AB325" s="21">
        <f>INDEX('[2]Cross-Section Database'!$C$2:$V$2928,MATCH(Y325,'[2]Cross-Section Database'!$B$2:$B$2928,0),6)</f>
        <v>12.5</v>
      </c>
      <c r="AC325" s="21">
        <f>INDEX('[2]Cross-Section Database'!$C$2:$V$2928,MATCH(Y325,'[2]Cross-Section Database'!$B$2:$B$2928,0),5)</f>
        <v>12.5</v>
      </c>
      <c r="AD325" s="21">
        <v>980</v>
      </c>
      <c r="AE325" s="304" t="s">
        <v>4397</v>
      </c>
      <c r="AF325" s="21">
        <f>INDEX('[2]Cross-Section Database'!$C$2:$V$2928,MATCH(AE325,'[2]Cross-Section Database'!$B$2:$B$2928,0),3)</f>
        <v>460</v>
      </c>
      <c r="AG325" s="21">
        <f>INDEX('[2]Cross-Section Database'!$C$2:$V$2928,MATCH(AE325,'[2]Cross-Section Database'!$B$2:$B$2928,0),4)</f>
        <v>191</v>
      </c>
      <c r="AH325" s="21">
        <f>INDEX('[2]Cross-Section Database'!$C$2:$V$2928,MATCH(AE325,'[2]Cross-Section Database'!$B$2:$B$2928,0),6)</f>
        <v>16</v>
      </c>
      <c r="AI325" s="21">
        <f>INDEX('[2]Cross-Section Database'!$C$2:$V$2928,MATCH(AE325,'[2]Cross-Section Database'!$B$2:$B$2928,0),5)</f>
        <v>9.9</v>
      </c>
      <c r="AJ325" s="21">
        <v>1400</v>
      </c>
      <c r="AK325" s="21">
        <f>INDEX('[2]Cross-Section Database'!$C$2:$V$3928,MATCH(AE325,'[2]Cross-Section Database'!$B$2:$B$3928,0),11)</f>
        <v>372000000</v>
      </c>
      <c r="AL325" s="24">
        <f>INDEX('[2]Cross-Section Database'!$C$2:$V$3928,MATCH(AE325,'[2]Cross-Section Database'!$B$2:$B$3928,0),12)</f>
        <v>1840000</v>
      </c>
      <c r="AM325" s="21">
        <v>10</v>
      </c>
      <c r="AN325" s="21">
        <v>230</v>
      </c>
      <c r="AO325" s="21">
        <v>510</v>
      </c>
      <c r="AP325" s="21">
        <f t="shared" si="166"/>
        <v>25</v>
      </c>
      <c r="AQ325" s="21">
        <f t="shared" si="162"/>
        <v>25</v>
      </c>
      <c r="AR325" s="304" t="s">
        <v>5697</v>
      </c>
      <c r="AS325" s="164" t="s">
        <v>4637</v>
      </c>
      <c r="AT325" s="21">
        <f t="shared" si="170"/>
        <v>60</v>
      </c>
      <c r="AU325" s="164">
        <v>20</v>
      </c>
      <c r="AV325" s="164">
        <f t="shared" si="160"/>
        <v>245</v>
      </c>
      <c r="AW325" s="21">
        <v>95</v>
      </c>
      <c r="AX325" s="21">
        <f t="shared" si="165"/>
        <v>95</v>
      </c>
      <c r="AY325" s="21">
        <v>160</v>
      </c>
      <c r="AZ325" s="21">
        <v>120</v>
      </c>
      <c r="BA325" s="21">
        <v>0</v>
      </c>
      <c r="BB325" s="15" t="s">
        <v>4502</v>
      </c>
      <c r="BC325" s="164" t="s">
        <v>6250</v>
      </c>
      <c r="BD325" s="164" t="s">
        <v>6250</v>
      </c>
      <c r="BE325" s="164">
        <v>2</v>
      </c>
      <c r="BF325" s="164">
        <v>6</v>
      </c>
      <c r="BG325" s="203" t="s">
        <v>5830</v>
      </c>
      <c r="BH325" s="204" t="s">
        <v>5830</v>
      </c>
      <c r="BI325" s="204" t="s">
        <v>5830</v>
      </c>
      <c r="BJ325" s="204" t="s">
        <v>5830</v>
      </c>
      <c r="BK325" s="204" t="s">
        <v>5830</v>
      </c>
      <c r="BL325" s="204" t="s">
        <v>5830</v>
      </c>
      <c r="BM325" s="204" t="s">
        <v>5830</v>
      </c>
      <c r="BN325" s="204" t="s">
        <v>5830</v>
      </c>
      <c r="BO325" s="203" t="s">
        <v>5830</v>
      </c>
      <c r="BP325" s="204" t="s">
        <v>5830</v>
      </c>
      <c r="BQ325" s="204" t="s">
        <v>5830</v>
      </c>
      <c r="BR325" s="204" t="s">
        <v>5830</v>
      </c>
      <c r="BS325" s="204" t="s">
        <v>5830</v>
      </c>
      <c r="BT325" s="204" t="s">
        <v>5830</v>
      </c>
      <c r="BU325" s="219" t="s">
        <v>5830</v>
      </c>
      <c r="BV325" s="204" t="s">
        <v>5830</v>
      </c>
      <c r="BW325" s="204" t="s">
        <v>5830</v>
      </c>
      <c r="BX325" s="204" t="s">
        <v>5830</v>
      </c>
      <c r="BY325" s="204" t="s">
        <v>5830</v>
      </c>
      <c r="BZ325" s="204" t="s">
        <v>5830</v>
      </c>
      <c r="CA325" s="219"/>
      <c r="CB325" s="60" t="s">
        <v>5702</v>
      </c>
      <c r="CC325" s="60">
        <v>300</v>
      </c>
      <c r="CD325" s="47">
        <f t="shared" si="171"/>
        <v>340.25</v>
      </c>
      <c r="CE325" s="21">
        <v>505</v>
      </c>
      <c r="CF325" s="21">
        <f t="shared" si="172"/>
        <v>523.75</v>
      </c>
      <c r="CG325" s="69">
        <f t="shared" si="173"/>
        <v>196900</v>
      </c>
      <c r="CH325" s="137" t="s">
        <v>5702</v>
      </c>
      <c r="CI325" s="60">
        <v>300</v>
      </c>
      <c r="CJ325" s="47">
        <f t="shared" si="174"/>
        <v>375.5</v>
      </c>
      <c r="CK325" s="47">
        <v>505</v>
      </c>
      <c r="CL325" s="21">
        <f t="shared" si="175"/>
        <v>541</v>
      </c>
      <c r="CM325" s="69">
        <f t="shared" si="176"/>
        <v>209800</v>
      </c>
      <c r="CN325" s="32" t="s">
        <v>4479</v>
      </c>
      <c r="CO325" s="60">
        <v>275</v>
      </c>
      <c r="CP325" s="21">
        <v>324.5</v>
      </c>
      <c r="CQ325" s="47">
        <v>410</v>
      </c>
      <c r="CR325" s="21">
        <v>495.1</v>
      </c>
      <c r="CS325" s="61">
        <v>200000</v>
      </c>
      <c r="CT325" s="208" t="s">
        <v>5830</v>
      </c>
      <c r="CU325" s="209" t="s">
        <v>5830</v>
      </c>
      <c r="CV325" s="209" t="s">
        <v>5830</v>
      </c>
      <c r="CW325" s="210" t="s">
        <v>5830</v>
      </c>
      <c r="CX325" s="208" t="s">
        <v>5830</v>
      </c>
      <c r="CY325" s="209" t="s">
        <v>5830</v>
      </c>
      <c r="CZ325" s="210" t="s">
        <v>5830</v>
      </c>
      <c r="DA325" s="284" t="s">
        <v>5830</v>
      </c>
      <c r="DB325" s="164">
        <v>8.8000000000000007</v>
      </c>
      <c r="DC325" s="164">
        <v>640</v>
      </c>
      <c r="DD325" s="21">
        <v>890.2</v>
      </c>
      <c r="DE325" s="21">
        <v>800</v>
      </c>
      <c r="DF325" s="21">
        <v>980.6</v>
      </c>
      <c r="DG325" s="98">
        <v>199400</v>
      </c>
      <c r="DH325" s="29" t="s">
        <v>5876</v>
      </c>
      <c r="DI325" s="304" t="s">
        <v>4464</v>
      </c>
      <c r="DJ325" s="295" t="s">
        <v>4598</v>
      </c>
    </row>
    <row r="326" spans="1:114">
      <c r="A326" s="18">
        <v>321</v>
      </c>
      <c r="B326" s="314"/>
      <c r="C326" s="314"/>
      <c r="D326" s="444"/>
      <c r="E326" s="444"/>
      <c r="F326" s="314"/>
      <c r="G326" s="319"/>
      <c r="H326" s="319"/>
      <c r="I326" s="453" t="s">
        <v>4769</v>
      </c>
      <c r="J326" s="304" t="s">
        <v>4383</v>
      </c>
      <c r="K326" s="164" t="s">
        <v>5830</v>
      </c>
      <c r="L326" s="304" t="s">
        <v>4540</v>
      </c>
      <c r="M326" s="164" t="s">
        <v>4735</v>
      </c>
      <c r="N326" s="18" t="s">
        <v>4539</v>
      </c>
      <c r="O326" s="164" t="s">
        <v>6262</v>
      </c>
      <c r="P326" s="164" t="s">
        <v>4502</v>
      </c>
      <c r="Q326" s="164" t="s">
        <v>4444</v>
      </c>
      <c r="R326" s="164" t="s">
        <v>5830</v>
      </c>
      <c r="S326" s="164" t="s">
        <v>4444</v>
      </c>
      <c r="T326" s="164" t="s">
        <v>5830</v>
      </c>
      <c r="U326" s="164" t="s">
        <v>4591</v>
      </c>
      <c r="V326" s="18">
        <v>8</v>
      </c>
      <c r="W326" s="231">
        <v>0</v>
      </c>
      <c r="X326" s="18">
        <v>0</v>
      </c>
      <c r="Y326" s="304" t="s">
        <v>6285</v>
      </c>
      <c r="Z326" s="21">
        <f>INDEX('[2]Cross-Section Database'!$C$2:$V$2928,MATCH(Y326,'[2]Cross-Section Database'!$B$2:$B$2928,0),3)</f>
        <v>250</v>
      </c>
      <c r="AA326" s="21">
        <f>INDEX('[2]Cross-Section Database'!$C$2:$V$2928,MATCH(Y326,'[2]Cross-Section Database'!$B$2:$B$2928,0),4)</f>
        <v>250</v>
      </c>
      <c r="AB326" s="21">
        <f>INDEX('[2]Cross-Section Database'!$C$2:$V$2928,MATCH(Y326,'[2]Cross-Section Database'!$B$2:$B$2928,0),6)</f>
        <v>12.5</v>
      </c>
      <c r="AC326" s="21">
        <f>INDEX('[2]Cross-Section Database'!$C$2:$V$2928,MATCH(Y326,'[2]Cross-Section Database'!$B$2:$B$2928,0),5)</f>
        <v>12.5</v>
      </c>
      <c r="AD326" s="21">
        <v>980</v>
      </c>
      <c r="AE326" s="304" t="s">
        <v>4397</v>
      </c>
      <c r="AF326" s="21">
        <f>INDEX('[2]Cross-Section Database'!$C$2:$V$2928,MATCH(AE326,'[2]Cross-Section Database'!$B$2:$B$2928,0),3)</f>
        <v>460</v>
      </c>
      <c r="AG326" s="21">
        <f>INDEX('[2]Cross-Section Database'!$C$2:$V$2928,MATCH(AE326,'[2]Cross-Section Database'!$B$2:$B$2928,0),4)</f>
        <v>191</v>
      </c>
      <c r="AH326" s="21">
        <f>INDEX('[2]Cross-Section Database'!$C$2:$V$2928,MATCH(AE326,'[2]Cross-Section Database'!$B$2:$B$2928,0),6)</f>
        <v>16</v>
      </c>
      <c r="AI326" s="21">
        <f>INDEX('[2]Cross-Section Database'!$C$2:$V$2928,MATCH(AE326,'[2]Cross-Section Database'!$B$2:$B$2928,0),5)</f>
        <v>9.9</v>
      </c>
      <c r="AJ326" s="21">
        <v>1400</v>
      </c>
      <c r="AK326" s="21">
        <f>INDEX('[2]Cross-Section Database'!$C$2:$V$3928,MATCH(AE326,'[2]Cross-Section Database'!$B$2:$B$3928,0),11)</f>
        <v>372000000</v>
      </c>
      <c r="AL326" s="24">
        <f>INDEX('[2]Cross-Section Database'!$C$2:$V$3928,MATCH(AE326,'[2]Cross-Section Database'!$B$2:$B$3928,0),12)</f>
        <v>1840000</v>
      </c>
      <c r="AM326" s="21">
        <v>10</v>
      </c>
      <c r="AN326" s="21">
        <v>230</v>
      </c>
      <c r="AO326" s="21">
        <v>510</v>
      </c>
      <c r="AP326" s="21">
        <f t="shared" si="166"/>
        <v>25</v>
      </c>
      <c r="AQ326" s="21">
        <f t="shared" si="162"/>
        <v>25</v>
      </c>
      <c r="AR326" s="304" t="s">
        <v>5697</v>
      </c>
      <c r="AS326" s="164" t="s">
        <v>4637</v>
      </c>
      <c r="AT326" s="21">
        <f t="shared" si="170"/>
        <v>60</v>
      </c>
      <c r="AU326" s="164">
        <v>20</v>
      </c>
      <c r="AV326" s="164">
        <f t="shared" si="160"/>
        <v>245</v>
      </c>
      <c r="AW326" s="21">
        <v>95</v>
      </c>
      <c r="AX326" s="21">
        <f t="shared" si="165"/>
        <v>95</v>
      </c>
      <c r="AY326" s="21">
        <v>160</v>
      </c>
      <c r="AZ326" s="21">
        <v>120</v>
      </c>
      <c r="BA326" s="21">
        <v>0</v>
      </c>
      <c r="BB326" s="15" t="s">
        <v>4502</v>
      </c>
      <c r="BC326" s="164" t="s">
        <v>6250</v>
      </c>
      <c r="BD326" s="164" t="s">
        <v>6250</v>
      </c>
      <c r="BE326" s="164">
        <v>2</v>
      </c>
      <c r="BF326" s="164">
        <v>6</v>
      </c>
      <c r="BG326" s="304">
        <v>120</v>
      </c>
      <c r="BH326" s="164">
        <v>1100</v>
      </c>
      <c r="BI326" s="204" t="s">
        <v>5830</v>
      </c>
      <c r="BJ326" s="204" t="s">
        <v>5830</v>
      </c>
      <c r="BK326" s="204" t="s">
        <v>5830</v>
      </c>
      <c r="BL326" s="204" t="s">
        <v>5830</v>
      </c>
      <c r="BM326" s="204" t="s">
        <v>5830</v>
      </c>
      <c r="BN326" s="204" t="s">
        <v>5830</v>
      </c>
      <c r="BO326" s="304" t="s">
        <v>5895</v>
      </c>
      <c r="BP326" s="164">
        <v>6</v>
      </c>
      <c r="BQ326" s="164">
        <v>2</v>
      </c>
      <c r="BR326" s="164">
        <v>20</v>
      </c>
      <c r="BS326" s="164">
        <v>120</v>
      </c>
      <c r="BT326" s="164">
        <v>120</v>
      </c>
      <c r="BU326" s="18">
        <v>550</v>
      </c>
      <c r="BV326" s="164" t="s">
        <v>4618</v>
      </c>
      <c r="BW326" s="164" t="s">
        <v>4617</v>
      </c>
      <c r="BX326" s="21">
        <f t="shared" ref="BX326:BX330" si="179">((BH326/150)+1)*PI()*10^2/4</f>
        <v>654.49846949787343</v>
      </c>
      <c r="BY326" s="21">
        <f t="shared" ref="BY326:BY331" si="180">4*PI()*16^2/4+2*PI()*10^2/4</f>
        <v>961.32735199847673</v>
      </c>
      <c r="BZ326" s="164">
        <v>30</v>
      </c>
      <c r="CA326" s="122">
        <f t="shared" si="178"/>
        <v>7.2827829696854307E-3</v>
      </c>
      <c r="CB326" s="60" t="s">
        <v>5702</v>
      </c>
      <c r="CC326" s="60">
        <v>300</v>
      </c>
      <c r="CD326" s="47">
        <f t="shared" si="171"/>
        <v>340.25</v>
      </c>
      <c r="CE326" s="21">
        <v>505</v>
      </c>
      <c r="CF326" s="21">
        <f t="shared" si="172"/>
        <v>523.75</v>
      </c>
      <c r="CG326" s="69">
        <f t="shared" si="173"/>
        <v>196900</v>
      </c>
      <c r="CH326" s="137" t="s">
        <v>5702</v>
      </c>
      <c r="CI326" s="60">
        <v>300</v>
      </c>
      <c r="CJ326" s="47">
        <f t="shared" si="174"/>
        <v>375.5</v>
      </c>
      <c r="CK326" s="47">
        <v>505</v>
      </c>
      <c r="CL326" s="21">
        <f t="shared" si="175"/>
        <v>541</v>
      </c>
      <c r="CM326" s="69">
        <f t="shared" si="176"/>
        <v>209800</v>
      </c>
      <c r="CN326" s="32" t="s">
        <v>4479</v>
      </c>
      <c r="CO326" s="60">
        <v>275</v>
      </c>
      <c r="CP326" s="21">
        <v>324.5</v>
      </c>
      <c r="CQ326" s="47">
        <v>410</v>
      </c>
      <c r="CR326" s="21">
        <v>495.1</v>
      </c>
      <c r="CS326" s="61">
        <v>200000</v>
      </c>
      <c r="CT326" s="93" t="s">
        <v>5898</v>
      </c>
      <c r="CU326" s="64">
        <v>45</v>
      </c>
      <c r="CV326" s="64">
        <v>4.47</v>
      </c>
      <c r="CW326" s="69">
        <v>31680</v>
      </c>
      <c r="CX326" s="93">
        <v>543.1</v>
      </c>
      <c r="CY326" s="64">
        <v>639.70000000000005</v>
      </c>
      <c r="CZ326" s="69">
        <v>200700</v>
      </c>
      <c r="DA326" s="284" t="s">
        <v>5830</v>
      </c>
      <c r="DB326" s="164">
        <v>8.8000000000000007</v>
      </c>
      <c r="DC326" s="164">
        <v>640</v>
      </c>
      <c r="DD326" s="21">
        <v>890.2</v>
      </c>
      <c r="DE326" s="21">
        <v>800</v>
      </c>
      <c r="DF326" s="21">
        <v>980.6</v>
      </c>
      <c r="DG326" s="98">
        <v>199400</v>
      </c>
      <c r="DH326" s="29" t="s">
        <v>5893</v>
      </c>
      <c r="DI326" s="304" t="s">
        <v>4464</v>
      </c>
      <c r="DJ326" s="295" t="s">
        <v>4598</v>
      </c>
    </row>
    <row r="327" spans="1:114">
      <c r="A327" s="18">
        <v>322</v>
      </c>
      <c r="B327" s="314"/>
      <c r="C327" s="314"/>
      <c r="D327" s="444"/>
      <c r="E327" s="444"/>
      <c r="F327" s="314"/>
      <c r="G327" s="319"/>
      <c r="H327" s="319"/>
      <c r="I327" s="453" t="s">
        <v>4770</v>
      </c>
      <c r="J327" s="304" t="s">
        <v>4383</v>
      </c>
      <c r="K327" s="164" t="s">
        <v>5830</v>
      </c>
      <c r="L327" s="304" t="s">
        <v>4540</v>
      </c>
      <c r="M327" s="164" t="s">
        <v>4735</v>
      </c>
      <c r="N327" s="18" t="s">
        <v>4539</v>
      </c>
      <c r="O327" s="164" t="s">
        <v>6262</v>
      </c>
      <c r="P327" s="164" t="s">
        <v>4502</v>
      </c>
      <c r="Q327" s="164" t="s">
        <v>4444</v>
      </c>
      <c r="R327" s="164" t="s">
        <v>5830</v>
      </c>
      <c r="S327" s="164" t="s">
        <v>4444</v>
      </c>
      <c r="T327" s="164" t="s">
        <v>5830</v>
      </c>
      <c r="U327" s="164" t="s">
        <v>4591</v>
      </c>
      <c r="V327" s="18">
        <v>8</v>
      </c>
      <c r="W327" s="231">
        <v>0</v>
      </c>
      <c r="X327" s="18">
        <v>0</v>
      </c>
      <c r="Y327" s="304" t="s">
        <v>6285</v>
      </c>
      <c r="Z327" s="21">
        <f>INDEX('[2]Cross-Section Database'!$C$2:$V$2928,MATCH(Y327,'[2]Cross-Section Database'!$B$2:$B$2928,0),3)</f>
        <v>250</v>
      </c>
      <c r="AA327" s="21">
        <f>INDEX('[2]Cross-Section Database'!$C$2:$V$2928,MATCH(Y327,'[2]Cross-Section Database'!$B$2:$B$2928,0),4)</f>
        <v>250</v>
      </c>
      <c r="AB327" s="21">
        <f>INDEX('[2]Cross-Section Database'!$C$2:$V$2928,MATCH(Y327,'[2]Cross-Section Database'!$B$2:$B$2928,0),6)</f>
        <v>12.5</v>
      </c>
      <c r="AC327" s="21">
        <f>INDEX('[2]Cross-Section Database'!$C$2:$V$2928,MATCH(Y327,'[2]Cross-Section Database'!$B$2:$B$2928,0),5)</f>
        <v>12.5</v>
      </c>
      <c r="AD327" s="21">
        <v>980</v>
      </c>
      <c r="AE327" s="304" t="s">
        <v>4397</v>
      </c>
      <c r="AF327" s="21">
        <f>INDEX('[2]Cross-Section Database'!$C$2:$V$2928,MATCH(AE327,'[2]Cross-Section Database'!$B$2:$B$2928,0),3)</f>
        <v>460</v>
      </c>
      <c r="AG327" s="21">
        <f>INDEX('[2]Cross-Section Database'!$C$2:$V$2928,MATCH(AE327,'[2]Cross-Section Database'!$B$2:$B$2928,0),4)</f>
        <v>191</v>
      </c>
      <c r="AH327" s="21">
        <f>INDEX('[2]Cross-Section Database'!$C$2:$V$2928,MATCH(AE327,'[2]Cross-Section Database'!$B$2:$B$2928,0),6)</f>
        <v>16</v>
      </c>
      <c r="AI327" s="21">
        <f>INDEX('[2]Cross-Section Database'!$C$2:$V$2928,MATCH(AE327,'[2]Cross-Section Database'!$B$2:$B$2928,0),5)</f>
        <v>9.9</v>
      </c>
      <c r="AJ327" s="21">
        <v>1400</v>
      </c>
      <c r="AK327" s="21">
        <f>INDEX('[2]Cross-Section Database'!$C$2:$V$3928,MATCH(AE327,'[2]Cross-Section Database'!$B$2:$B$3928,0),11)</f>
        <v>372000000</v>
      </c>
      <c r="AL327" s="24">
        <f>INDEX('[2]Cross-Section Database'!$C$2:$V$3928,MATCH(AE327,'[2]Cross-Section Database'!$B$2:$B$3928,0),12)</f>
        <v>1840000</v>
      </c>
      <c r="AM327" s="21">
        <v>10</v>
      </c>
      <c r="AN327" s="21">
        <v>230</v>
      </c>
      <c r="AO327" s="21">
        <v>510</v>
      </c>
      <c r="AP327" s="21">
        <f t="shared" si="166"/>
        <v>25</v>
      </c>
      <c r="AQ327" s="21">
        <f t="shared" si="162"/>
        <v>25</v>
      </c>
      <c r="AR327" s="304" t="s">
        <v>5697</v>
      </c>
      <c r="AS327" s="164" t="s">
        <v>4637</v>
      </c>
      <c r="AT327" s="21">
        <f t="shared" si="170"/>
        <v>60</v>
      </c>
      <c r="AU327" s="164">
        <v>20</v>
      </c>
      <c r="AV327" s="164">
        <f t="shared" si="160"/>
        <v>245</v>
      </c>
      <c r="AW327" s="21">
        <v>95</v>
      </c>
      <c r="AX327" s="21">
        <f t="shared" si="165"/>
        <v>95</v>
      </c>
      <c r="AY327" s="21">
        <v>160</v>
      </c>
      <c r="AZ327" s="21">
        <v>120</v>
      </c>
      <c r="BA327" s="21">
        <v>0</v>
      </c>
      <c r="BB327" s="15" t="s">
        <v>4502</v>
      </c>
      <c r="BC327" s="164" t="s">
        <v>6250</v>
      </c>
      <c r="BD327" s="164" t="s">
        <v>6250</v>
      </c>
      <c r="BE327" s="164">
        <v>2</v>
      </c>
      <c r="BF327" s="164">
        <v>6</v>
      </c>
      <c r="BG327" s="304">
        <v>120</v>
      </c>
      <c r="BH327" s="164">
        <v>1100</v>
      </c>
      <c r="BI327" s="204" t="s">
        <v>5830</v>
      </c>
      <c r="BJ327" s="204" t="s">
        <v>5830</v>
      </c>
      <c r="BK327" s="204" t="s">
        <v>5830</v>
      </c>
      <c r="BL327" s="204" t="s">
        <v>5830</v>
      </c>
      <c r="BM327" s="204" t="s">
        <v>5830</v>
      </c>
      <c r="BN327" s="204" t="s">
        <v>5830</v>
      </c>
      <c r="BO327" s="304" t="s">
        <v>5895</v>
      </c>
      <c r="BP327" s="164">
        <v>6</v>
      </c>
      <c r="BQ327" s="164">
        <v>2</v>
      </c>
      <c r="BR327" s="164">
        <v>16</v>
      </c>
      <c r="BS327" s="164">
        <v>120</v>
      </c>
      <c r="BT327" s="164">
        <v>120</v>
      </c>
      <c r="BU327" s="18">
        <v>550</v>
      </c>
      <c r="BV327" s="164" t="s">
        <v>4618</v>
      </c>
      <c r="BW327" s="164" t="s">
        <v>4617</v>
      </c>
      <c r="BX327" s="21">
        <f t="shared" si="179"/>
        <v>654.49846949787343</v>
      </c>
      <c r="BY327" s="21">
        <f t="shared" si="180"/>
        <v>961.32735199847673</v>
      </c>
      <c r="BZ327" s="164">
        <v>30</v>
      </c>
      <c r="CA327" s="122">
        <f t="shared" si="178"/>
        <v>7.2827829696854307E-3</v>
      </c>
      <c r="CB327" s="60" t="s">
        <v>5702</v>
      </c>
      <c r="CC327" s="60">
        <v>300</v>
      </c>
      <c r="CD327" s="47">
        <f t="shared" si="171"/>
        <v>340.25</v>
      </c>
      <c r="CE327" s="21">
        <v>505</v>
      </c>
      <c r="CF327" s="21">
        <f t="shared" si="172"/>
        <v>523.75</v>
      </c>
      <c r="CG327" s="69">
        <f t="shared" si="173"/>
        <v>196900</v>
      </c>
      <c r="CH327" s="137" t="s">
        <v>5702</v>
      </c>
      <c r="CI327" s="60">
        <v>300</v>
      </c>
      <c r="CJ327" s="47">
        <f t="shared" si="174"/>
        <v>375.5</v>
      </c>
      <c r="CK327" s="47">
        <v>505</v>
      </c>
      <c r="CL327" s="21">
        <f t="shared" si="175"/>
        <v>541</v>
      </c>
      <c r="CM327" s="69">
        <f t="shared" si="176"/>
        <v>209800</v>
      </c>
      <c r="CN327" s="32" t="s">
        <v>4479</v>
      </c>
      <c r="CO327" s="60">
        <v>275</v>
      </c>
      <c r="CP327" s="21">
        <v>324.5</v>
      </c>
      <c r="CQ327" s="47">
        <v>410</v>
      </c>
      <c r="CR327" s="21">
        <v>495.1</v>
      </c>
      <c r="CS327" s="61">
        <v>200000</v>
      </c>
      <c r="CT327" s="93" t="s">
        <v>5898</v>
      </c>
      <c r="CU327" s="64">
        <v>48.8</v>
      </c>
      <c r="CV327" s="64">
        <v>4.75</v>
      </c>
      <c r="CW327" s="69">
        <v>31680</v>
      </c>
      <c r="CX327" s="93">
        <v>543.1</v>
      </c>
      <c r="CY327" s="64">
        <v>639.70000000000005</v>
      </c>
      <c r="CZ327" s="69">
        <v>200700</v>
      </c>
      <c r="DA327" s="284" t="s">
        <v>5830</v>
      </c>
      <c r="DB327" s="164">
        <v>8.8000000000000007</v>
      </c>
      <c r="DC327" s="164">
        <v>640</v>
      </c>
      <c r="DD327" s="21">
        <v>890.2</v>
      </c>
      <c r="DE327" s="21">
        <v>800</v>
      </c>
      <c r="DF327" s="21">
        <v>980.6</v>
      </c>
      <c r="DG327" s="98">
        <v>199400</v>
      </c>
      <c r="DH327" s="29" t="s">
        <v>5893</v>
      </c>
      <c r="DI327" s="304" t="s">
        <v>4464</v>
      </c>
      <c r="DJ327" s="295" t="s">
        <v>4598</v>
      </c>
    </row>
    <row r="328" spans="1:114">
      <c r="A328" s="18">
        <v>323</v>
      </c>
      <c r="B328" s="314"/>
      <c r="C328" s="314"/>
      <c r="D328" s="444"/>
      <c r="E328" s="444"/>
      <c r="F328" s="314"/>
      <c r="G328" s="319"/>
      <c r="H328" s="319"/>
      <c r="I328" s="453" t="s">
        <v>4771</v>
      </c>
      <c r="J328" s="304" t="s">
        <v>4383</v>
      </c>
      <c r="K328" s="164" t="s">
        <v>5830</v>
      </c>
      <c r="L328" s="304" t="s">
        <v>4540</v>
      </c>
      <c r="M328" s="164" t="s">
        <v>4735</v>
      </c>
      <c r="N328" s="18" t="s">
        <v>4539</v>
      </c>
      <c r="O328" s="164" t="s">
        <v>6262</v>
      </c>
      <c r="P328" s="164" t="s">
        <v>4502</v>
      </c>
      <c r="Q328" s="164" t="s">
        <v>4444</v>
      </c>
      <c r="R328" s="164" t="s">
        <v>5830</v>
      </c>
      <c r="S328" s="164" t="s">
        <v>4444</v>
      </c>
      <c r="T328" s="164" t="s">
        <v>5830</v>
      </c>
      <c r="U328" s="164" t="s">
        <v>4591</v>
      </c>
      <c r="V328" s="18">
        <v>8</v>
      </c>
      <c r="W328" s="231">
        <v>0</v>
      </c>
      <c r="X328" s="18">
        <v>0</v>
      </c>
      <c r="Y328" s="304" t="s">
        <v>6285</v>
      </c>
      <c r="Z328" s="21">
        <f>INDEX('[2]Cross-Section Database'!$C$2:$V$2928,MATCH(Y328,'[2]Cross-Section Database'!$B$2:$B$2928,0),3)</f>
        <v>250</v>
      </c>
      <c r="AA328" s="21">
        <f>INDEX('[2]Cross-Section Database'!$C$2:$V$2928,MATCH(Y328,'[2]Cross-Section Database'!$B$2:$B$2928,0),4)</f>
        <v>250</v>
      </c>
      <c r="AB328" s="21">
        <f>INDEX('[2]Cross-Section Database'!$C$2:$V$2928,MATCH(Y328,'[2]Cross-Section Database'!$B$2:$B$2928,0),6)</f>
        <v>12.5</v>
      </c>
      <c r="AC328" s="21">
        <f>INDEX('[2]Cross-Section Database'!$C$2:$V$2928,MATCH(Y328,'[2]Cross-Section Database'!$B$2:$B$2928,0),5)</f>
        <v>12.5</v>
      </c>
      <c r="AD328" s="21">
        <v>980</v>
      </c>
      <c r="AE328" s="304" t="s">
        <v>4397</v>
      </c>
      <c r="AF328" s="21">
        <f>INDEX('[2]Cross-Section Database'!$C$2:$V$2928,MATCH(AE328,'[2]Cross-Section Database'!$B$2:$B$2928,0),3)</f>
        <v>460</v>
      </c>
      <c r="AG328" s="21">
        <f>INDEX('[2]Cross-Section Database'!$C$2:$V$2928,MATCH(AE328,'[2]Cross-Section Database'!$B$2:$B$2928,0),4)</f>
        <v>191</v>
      </c>
      <c r="AH328" s="21">
        <f>INDEX('[2]Cross-Section Database'!$C$2:$V$2928,MATCH(AE328,'[2]Cross-Section Database'!$B$2:$B$2928,0),6)</f>
        <v>16</v>
      </c>
      <c r="AI328" s="21">
        <f>INDEX('[2]Cross-Section Database'!$C$2:$V$2928,MATCH(AE328,'[2]Cross-Section Database'!$B$2:$B$2928,0),5)</f>
        <v>9.9</v>
      </c>
      <c r="AJ328" s="21">
        <v>1400</v>
      </c>
      <c r="AK328" s="21">
        <f>INDEX('[2]Cross-Section Database'!$C$2:$V$3928,MATCH(AE328,'[2]Cross-Section Database'!$B$2:$B$3928,0),11)</f>
        <v>372000000</v>
      </c>
      <c r="AL328" s="24">
        <f>INDEX('[2]Cross-Section Database'!$C$2:$V$3928,MATCH(AE328,'[2]Cross-Section Database'!$B$2:$B$3928,0),12)</f>
        <v>1840000</v>
      </c>
      <c r="AM328" s="21">
        <v>8</v>
      </c>
      <c r="AN328" s="21">
        <v>230</v>
      </c>
      <c r="AO328" s="21">
        <v>510</v>
      </c>
      <c r="AP328" s="21">
        <f t="shared" si="166"/>
        <v>25</v>
      </c>
      <c r="AQ328" s="21">
        <f t="shared" si="162"/>
        <v>25</v>
      </c>
      <c r="AR328" s="304" t="s">
        <v>5697</v>
      </c>
      <c r="AS328" s="164" t="s">
        <v>4533</v>
      </c>
      <c r="AT328" s="21">
        <v>145</v>
      </c>
      <c r="AU328" s="164">
        <v>20</v>
      </c>
      <c r="AV328" s="164">
        <f t="shared" si="160"/>
        <v>245</v>
      </c>
      <c r="AW328" s="21">
        <v>95</v>
      </c>
      <c r="AX328" s="21">
        <f t="shared" si="165"/>
        <v>95</v>
      </c>
      <c r="AY328" s="21">
        <v>160</v>
      </c>
      <c r="AZ328" s="21">
        <v>120</v>
      </c>
      <c r="BA328" s="21">
        <v>0</v>
      </c>
      <c r="BB328" s="15" t="s">
        <v>4502</v>
      </c>
      <c r="BC328" s="164" t="s">
        <v>6250</v>
      </c>
      <c r="BD328" s="164" t="s">
        <v>6250</v>
      </c>
      <c r="BE328" s="164">
        <v>2</v>
      </c>
      <c r="BF328" s="164">
        <v>6</v>
      </c>
      <c r="BG328" s="304">
        <v>120</v>
      </c>
      <c r="BH328" s="164">
        <v>1100</v>
      </c>
      <c r="BI328" s="204" t="s">
        <v>5830</v>
      </c>
      <c r="BJ328" s="204" t="s">
        <v>5830</v>
      </c>
      <c r="BK328" s="204" t="s">
        <v>5830</v>
      </c>
      <c r="BL328" s="204" t="s">
        <v>5830</v>
      </c>
      <c r="BM328" s="204" t="s">
        <v>5830</v>
      </c>
      <c r="BN328" s="204" t="s">
        <v>5830</v>
      </c>
      <c r="BO328" s="304" t="s">
        <v>5895</v>
      </c>
      <c r="BP328" s="164">
        <v>6</v>
      </c>
      <c r="BQ328" s="164">
        <v>2</v>
      </c>
      <c r="BR328" s="164">
        <v>20</v>
      </c>
      <c r="BS328" s="164">
        <v>120</v>
      </c>
      <c r="BT328" s="164">
        <v>120</v>
      </c>
      <c r="BU328" s="18">
        <v>550</v>
      </c>
      <c r="BV328" s="164" t="s">
        <v>4618</v>
      </c>
      <c r="BW328" s="164" t="s">
        <v>4617</v>
      </c>
      <c r="BX328" s="21">
        <f t="shared" si="179"/>
        <v>654.49846949787343</v>
      </c>
      <c r="BY328" s="21">
        <f t="shared" si="180"/>
        <v>961.32735199847673</v>
      </c>
      <c r="BZ328" s="164">
        <v>30</v>
      </c>
      <c r="CA328" s="122">
        <f t="shared" si="178"/>
        <v>7.2827829696854307E-3</v>
      </c>
      <c r="CB328" s="32" t="s">
        <v>4479</v>
      </c>
      <c r="CC328" s="47">
        <v>275</v>
      </c>
      <c r="CD328" s="47">
        <v>295.10000000000002</v>
      </c>
      <c r="CE328" s="21">
        <v>410</v>
      </c>
      <c r="CF328" s="21">
        <v>425.2</v>
      </c>
      <c r="CG328" s="69">
        <v>200000</v>
      </c>
      <c r="CH328" s="137" t="s">
        <v>5702</v>
      </c>
      <c r="CI328" s="60">
        <v>300</v>
      </c>
      <c r="CJ328" s="47">
        <v>368.5</v>
      </c>
      <c r="CK328" s="47">
        <v>505</v>
      </c>
      <c r="CL328" s="21">
        <v>538.9</v>
      </c>
      <c r="CM328" s="69">
        <v>208500</v>
      </c>
      <c r="CN328" s="164" t="s">
        <v>4396</v>
      </c>
      <c r="CO328" s="47">
        <v>690</v>
      </c>
      <c r="CP328" s="21">
        <v>817.7</v>
      </c>
      <c r="CQ328" s="47">
        <v>770</v>
      </c>
      <c r="CR328" s="21">
        <v>832.1</v>
      </c>
      <c r="CS328" s="62">
        <v>202000</v>
      </c>
      <c r="CT328" s="93" t="s">
        <v>5898</v>
      </c>
      <c r="CU328" s="64">
        <v>48.8</v>
      </c>
      <c r="CV328" s="64">
        <v>4.75</v>
      </c>
      <c r="CW328" s="69">
        <v>32470</v>
      </c>
      <c r="CX328" s="93">
        <v>580</v>
      </c>
      <c r="CY328" s="64">
        <v>710</v>
      </c>
      <c r="CZ328" s="69">
        <v>200000</v>
      </c>
      <c r="DA328" s="284" t="s">
        <v>5830</v>
      </c>
      <c r="DB328" s="164">
        <v>8.8000000000000007</v>
      </c>
      <c r="DC328" s="164">
        <v>640</v>
      </c>
      <c r="DD328" s="21">
        <v>890</v>
      </c>
      <c r="DE328" s="21">
        <v>800</v>
      </c>
      <c r="DF328" s="21">
        <v>980</v>
      </c>
      <c r="DG328" s="62">
        <v>199000</v>
      </c>
      <c r="DH328" s="29" t="s">
        <v>5893</v>
      </c>
      <c r="DI328" s="304" t="s">
        <v>4464</v>
      </c>
      <c r="DJ328" s="295" t="s">
        <v>4598</v>
      </c>
    </row>
    <row r="329" spans="1:114">
      <c r="A329" s="18">
        <v>324</v>
      </c>
      <c r="B329" s="314"/>
      <c r="C329" s="314"/>
      <c r="D329" s="444"/>
      <c r="E329" s="444"/>
      <c r="F329" s="314"/>
      <c r="G329" s="319"/>
      <c r="H329" s="319"/>
      <c r="I329" s="453" t="s">
        <v>4772</v>
      </c>
      <c r="J329" s="304" t="s">
        <v>4383</v>
      </c>
      <c r="K329" s="164" t="s">
        <v>5830</v>
      </c>
      <c r="L329" s="304" t="s">
        <v>4540</v>
      </c>
      <c r="M329" s="164" t="s">
        <v>4735</v>
      </c>
      <c r="N329" s="18" t="s">
        <v>4539</v>
      </c>
      <c r="O329" s="164" t="s">
        <v>6262</v>
      </c>
      <c r="P329" s="164" t="s">
        <v>4502</v>
      </c>
      <c r="Q329" s="164" t="s">
        <v>4444</v>
      </c>
      <c r="R329" s="164" t="s">
        <v>5830</v>
      </c>
      <c r="S329" s="164" t="s">
        <v>4444</v>
      </c>
      <c r="T329" s="164" t="s">
        <v>5830</v>
      </c>
      <c r="U329" s="164" t="s">
        <v>4591</v>
      </c>
      <c r="V329" s="18">
        <v>8</v>
      </c>
      <c r="W329" s="231">
        <v>0</v>
      </c>
      <c r="X329" s="18">
        <v>0</v>
      </c>
      <c r="Y329" s="304" t="s">
        <v>6285</v>
      </c>
      <c r="Z329" s="21">
        <f>INDEX('[2]Cross-Section Database'!$C$2:$V$2928,MATCH(Y329,'[2]Cross-Section Database'!$B$2:$B$2928,0),3)</f>
        <v>250</v>
      </c>
      <c r="AA329" s="21">
        <f>INDEX('[2]Cross-Section Database'!$C$2:$V$2928,MATCH(Y329,'[2]Cross-Section Database'!$B$2:$B$2928,0),4)</f>
        <v>250</v>
      </c>
      <c r="AB329" s="21">
        <f>INDEX('[2]Cross-Section Database'!$C$2:$V$2928,MATCH(Y329,'[2]Cross-Section Database'!$B$2:$B$2928,0),6)</f>
        <v>12.5</v>
      </c>
      <c r="AC329" s="21">
        <f>INDEX('[2]Cross-Section Database'!$C$2:$V$2928,MATCH(Y329,'[2]Cross-Section Database'!$B$2:$B$2928,0),5)</f>
        <v>12.5</v>
      </c>
      <c r="AD329" s="21">
        <v>980</v>
      </c>
      <c r="AE329" s="304" t="s">
        <v>4397</v>
      </c>
      <c r="AF329" s="21">
        <f>INDEX('[2]Cross-Section Database'!$C$2:$V$2928,MATCH(AE329,'[2]Cross-Section Database'!$B$2:$B$2928,0),3)</f>
        <v>460</v>
      </c>
      <c r="AG329" s="21">
        <f>INDEX('[2]Cross-Section Database'!$C$2:$V$2928,MATCH(AE329,'[2]Cross-Section Database'!$B$2:$B$2928,0),4)</f>
        <v>191</v>
      </c>
      <c r="AH329" s="21">
        <f>INDEX('[2]Cross-Section Database'!$C$2:$V$2928,MATCH(AE329,'[2]Cross-Section Database'!$B$2:$B$2928,0),6)</f>
        <v>16</v>
      </c>
      <c r="AI329" s="21">
        <f>INDEX('[2]Cross-Section Database'!$C$2:$V$2928,MATCH(AE329,'[2]Cross-Section Database'!$B$2:$B$2928,0),5)</f>
        <v>9.9</v>
      </c>
      <c r="AJ329" s="21">
        <v>1400</v>
      </c>
      <c r="AK329" s="21">
        <f>INDEX('[2]Cross-Section Database'!$C$2:$V$3928,MATCH(AE329,'[2]Cross-Section Database'!$B$2:$B$3928,0),11)</f>
        <v>372000000</v>
      </c>
      <c r="AL329" s="24">
        <f>INDEX('[2]Cross-Section Database'!$C$2:$V$3928,MATCH(AE329,'[2]Cross-Section Database'!$B$2:$B$3928,0),12)</f>
        <v>1840000</v>
      </c>
      <c r="AM329" s="21">
        <v>8</v>
      </c>
      <c r="AN329" s="21">
        <v>230</v>
      </c>
      <c r="AO329" s="21">
        <v>510</v>
      </c>
      <c r="AP329" s="21">
        <f t="shared" si="166"/>
        <v>25</v>
      </c>
      <c r="AQ329" s="21">
        <f t="shared" si="162"/>
        <v>25</v>
      </c>
      <c r="AR329" s="304" t="s">
        <v>5697</v>
      </c>
      <c r="AS329" s="164" t="s">
        <v>4533</v>
      </c>
      <c r="AT329" s="21">
        <v>95</v>
      </c>
      <c r="AU329" s="164">
        <v>20</v>
      </c>
      <c r="AV329" s="164">
        <f t="shared" si="160"/>
        <v>245</v>
      </c>
      <c r="AW329" s="21">
        <v>95</v>
      </c>
      <c r="AX329" s="21">
        <f t="shared" si="165"/>
        <v>95</v>
      </c>
      <c r="AY329" s="21">
        <v>160</v>
      </c>
      <c r="AZ329" s="21">
        <v>120</v>
      </c>
      <c r="BA329" s="21">
        <v>0</v>
      </c>
      <c r="BB329" s="15" t="s">
        <v>4502</v>
      </c>
      <c r="BC329" s="164" t="s">
        <v>6250</v>
      </c>
      <c r="BD329" s="164" t="s">
        <v>6250</v>
      </c>
      <c r="BE329" s="164">
        <v>2</v>
      </c>
      <c r="BF329" s="164">
        <v>6</v>
      </c>
      <c r="BG329" s="304">
        <v>120</v>
      </c>
      <c r="BH329" s="164">
        <v>1100</v>
      </c>
      <c r="BI329" s="204" t="s">
        <v>5830</v>
      </c>
      <c r="BJ329" s="204" t="s">
        <v>5830</v>
      </c>
      <c r="BK329" s="204" t="s">
        <v>5830</v>
      </c>
      <c r="BL329" s="204" t="s">
        <v>5830</v>
      </c>
      <c r="BM329" s="204" t="s">
        <v>5830</v>
      </c>
      <c r="BN329" s="204" t="s">
        <v>5830</v>
      </c>
      <c r="BO329" s="304" t="s">
        <v>5895</v>
      </c>
      <c r="BP329" s="164">
        <v>6</v>
      </c>
      <c r="BQ329" s="164">
        <v>2</v>
      </c>
      <c r="BR329" s="164">
        <v>16</v>
      </c>
      <c r="BS329" s="164">
        <v>120</v>
      </c>
      <c r="BT329" s="164">
        <v>120</v>
      </c>
      <c r="BU329" s="18">
        <v>550</v>
      </c>
      <c r="BV329" s="164" t="s">
        <v>4618</v>
      </c>
      <c r="BW329" s="164" t="s">
        <v>4617</v>
      </c>
      <c r="BX329" s="21">
        <f t="shared" si="179"/>
        <v>654.49846949787343</v>
      </c>
      <c r="BY329" s="21">
        <f t="shared" si="180"/>
        <v>961.32735199847673</v>
      </c>
      <c r="BZ329" s="164">
        <v>30</v>
      </c>
      <c r="CA329" s="122">
        <f t="shared" si="178"/>
        <v>7.2827829696854307E-3</v>
      </c>
      <c r="CB329" s="32" t="s">
        <v>4479</v>
      </c>
      <c r="CC329" s="60">
        <v>275</v>
      </c>
      <c r="CD329" s="21">
        <v>295.10000000000002</v>
      </c>
      <c r="CE329" s="21">
        <v>410</v>
      </c>
      <c r="CF329" s="21">
        <v>425.2</v>
      </c>
      <c r="CG329" s="69">
        <v>200000</v>
      </c>
      <c r="CH329" s="137" t="s">
        <v>5702</v>
      </c>
      <c r="CI329" s="60">
        <v>300</v>
      </c>
      <c r="CJ329" s="47">
        <v>368.5</v>
      </c>
      <c r="CK329" s="47">
        <v>505</v>
      </c>
      <c r="CL329" s="21">
        <v>538.9</v>
      </c>
      <c r="CM329" s="69">
        <v>208500</v>
      </c>
      <c r="CN329" s="164" t="s">
        <v>4396</v>
      </c>
      <c r="CO329" s="47">
        <v>690</v>
      </c>
      <c r="CP329" s="21">
        <v>817.7</v>
      </c>
      <c r="CQ329" s="47">
        <v>770</v>
      </c>
      <c r="CR329" s="21">
        <v>832.1</v>
      </c>
      <c r="CS329" s="62">
        <v>202000</v>
      </c>
      <c r="CT329" s="93" t="s">
        <v>5898</v>
      </c>
      <c r="CU329" s="64">
        <v>48.1</v>
      </c>
      <c r="CV329" s="64">
        <v>4.5999999999999996</v>
      </c>
      <c r="CW329" s="69">
        <v>32470</v>
      </c>
      <c r="CX329" s="93">
        <v>580</v>
      </c>
      <c r="CY329" s="64">
        <v>710</v>
      </c>
      <c r="CZ329" s="69">
        <v>200000</v>
      </c>
      <c r="DA329" s="284" t="s">
        <v>5830</v>
      </c>
      <c r="DB329" s="164">
        <v>8.8000000000000007</v>
      </c>
      <c r="DC329" s="164">
        <v>640</v>
      </c>
      <c r="DD329" s="21">
        <v>890</v>
      </c>
      <c r="DE329" s="21">
        <v>800</v>
      </c>
      <c r="DF329" s="21">
        <v>980</v>
      </c>
      <c r="DG329" s="62">
        <v>199000</v>
      </c>
      <c r="DH329" s="29" t="s">
        <v>5893</v>
      </c>
      <c r="DI329" s="304" t="s">
        <v>4464</v>
      </c>
      <c r="DJ329" s="295" t="s">
        <v>4598</v>
      </c>
    </row>
    <row r="330" spans="1:114">
      <c r="A330" s="18">
        <v>325</v>
      </c>
      <c r="B330" s="314"/>
      <c r="C330" s="314"/>
      <c r="D330" s="444"/>
      <c r="E330" s="444"/>
      <c r="F330" s="314"/>
      <c r="G330" s="319"/>
      <c r="H330" s="319"/>
      <c r="I330" s="453" t="s">
        <v>4773</v>
      </c>
      <c r="J330" s="304" t="s">
        <v>4383</v>
      </c>
      <c r="K330" s="164" t="s">
        <v>5830</v>
      </c>
      <c r="L330" s="304" t="s">
        <v>4540</v>
      </c>
      <c r="M330" s="164" t="s">
        <v>4735</v>
      </c>
      <c r="N330" s="18" t="s">
        <v>4539</v>
      </c>
      <c r="O330" s="164" t="s">
        <v>6262</v>
      </c>
      <c r="P330" s="164" t="s">
        <v>4444</v>
      </c>
      <c r="Q330" s="164" t="s">
        <v>4444</v>
      </c>
      <c r="R330" s="164" t="s">
        <v>5830</v>
      </c>
      <c r="S330" s="164" t="s">
        <v>4444</v>
      </c>
      <c r="T330" s="164" t="s">
        <v>5830</v>
      </c>
      <c r="U330" s="164" t="s">
        <v>4591</v>
      </c>
      <c r="V330" s="18">
        <v>8</v>
      </c>
      <c r="W330" s="231">
        <v>0</v>
      </c>
      <c r="X330" s="18">
        <v>0</v>
      </c>
      <c r="Y330" s="304" t="s">
        <v>6284</v>
      </c>
      <c r="Z330" s="21">
        <f>INDEX('[2]Cross-Section Database'!$C$2:$V$2928,MATCH(Y330,'[2]Cross-Section Database'!$B$2:$B$2928,0),3)</f>
        <v>260</v>
      </c>
      <c r="AA330" s="21">
        <f>INDEX('[2]Cross-Section Database'!$C$2:$V$2928,MATCH(Y330,'[2]Cross-Section Database'!$B$2:$B$2928,0),4)</f>
        <v>256</v>
      </c>
      <c r="AB330" s="21">
        <f>INDEX('[2]Cross-Section Database'!$C$2:$V$2928,MATCH(Y330,'[2]Cross-Section Database'!$B$2:$B$2928,0),6)</f>
        <v>17.3</v>
      </c>
      <c r="AC330" s="21">
        <f>INDEX('[2]Cross-Section Database'!$C$2:$V$2928,MATCH(Y330,'[2]Cross-Section Database'!$B$2:$B$2928,0),5)</f>
        <v>10.5</v>
      </c>
      <c r="AD330" s="21">
        <v>980</v>
      </c>
      <c r="AE330" s="304" t="s">
        <v>4397</v>
      </c>
      <c r="AF330" s="21">
        <f>INDEX('[2]Cross-Section Database'!$C$2:$V$2928,MATCH(AE330,'[2]Cross-Section Database'!$B$2:$B$2928,0),3)</f>
        <v>460</v>
      </c>
      <c r="AG330" s="21">
        <f>INDEX('[2]Cross-Section Database'!$C$2:$V$2928,MATCH(AE330,'[2]Cross-Section Database'!$B$2:$B$2928,0),4)</f>
        <v>191</v>
      </c>
      <c r="AH330" s="21">
        <f>INDEX('[2]Cross-Section Database'!$C$2:$V$2928,MATCH(AE330,'[2]Cross-Section Database'!$B$2:$B$2928,0),6)</f>
        <v>16</v>
      </c>
      <c r="AI330" s="21">
        <f>INDEX('[2]Cross-Section Database'!$C$2:$V$2928,MATCH(AE330,'[2]Cross-Section Database'!$B$2:$B$2928,0),5)</f>
        <v>9.9</v>
      </c>
      <c r="AJ330" s="21">
        <v>1400</v>
      </c>
      <c r="AK330" s="21">
        <f>INDEX('[2]Cross-Section Database'!$C$2:$V$3928,MATCH(AE330,'[2]Cross-Section Database'!$B$2:$B$3928,0),11)</f>
        <v>372000000</v>
      </c>
      <c r="AL330" s="24">
        <f>INDEX('[2]Cross-Section Database'!$C$2:$V$3928,MATCH(AE330,'[2]Cross-Section Database'!$B$2:$B$3928,0),12)</f>
        <v>1840000</v>
      </c>
      <c r="AM330" s="21">
        <v>8</v>
      </c>
      <c r="AN330" s="21">
        <v>230</v>
      </c>
      <c r="AO330" s="21">
        <v>510</v>
      </c>
      <c r="AP330" s="21">
        <f t="shared" si="166"/>
        <v>25</v>
      </c>
      <c r="AQ330" s="21">
        <f t="shared" si="162"/>
        <v>25</v>
      </c>
      <c r="AR330" s="304" t="s">
        <v>5845</v>
      </c>
      <c r="AS330" s="164" t="s">
        <v>4533</v>
      </c>
      <c r="AT330" s="21">
        <v>95</v>
      </c>
      <c r="AU330" s="164">
        <v>24</v>
      </c>
      <c r="AV330" s="164">
        <f t="shared" si="160"/>
        <v>353</v>
      </c>
      <c r="AW330" s="21">
        <v>95</v>
      </c>
      <c r="AX330" s="21">
        <f t="shared" si="165"/>
        <v>95</v>
      </c>
      <c r="AY330" s="21">
        <v>0</v>
      </c>
      <c r="AZ330" s="21">
        <v>120</v>
      </c>
      <c r="BA330" s="21">
        <f>AO330-AW330-AX330-AY330</f>
        <v>320</v>
      </c>
      <c r="BB330" s="15" t="s">
        <v>6262</v>
      </c>
      <c r="BC330" s="164" t="s">
        <v>6250</v>
      </c>
      <c r="BD330" s="164" t="s">
        <v>6250</v>
      </c>
      <c r="BE330" s="164">
        <v>2</v>
      </c>
      <c r="BF330" s="164">
        <v>4</v>
      </c>
      <c r="BG330" s="304">
        <v>120</v>
      </c>
      <c r="BH330" s="164">
        <v>1100</v>
      </c>
      <c r="BI330" s="204" t="s">
        <v>5830</v>
      </c>
      <c r="BJ330" s="204" t="s">
        <v>5830</v>
      </c>
      <c r="BK330" s="204" t="s">
        <v>5830</v>
      </c>
      <c r="BL330" s="204" t="s">
        <v>5830</v>
      </c>
      <c r="BM330" s="204" t="s">
        <v>5830</v>
      </c>
      <c r="BN330" s="204" t="s">
        <v>5830</v>
      </c>
      <c r="BO330" s="304" t="s">
        <v>5895</v>
      </c>
      <c r="BP330" s="164">
        <v>4</v>
      </c>
      <c r="BQ330" s="164">
        <v>2</v>
      </c>
      <c r="BR330" s="164">
        <v>16</v>
      </c>
      <c r="BS330" s="164">
        <v>120</v>
      </c>
      <c r="BT330" s="164">
        <v>120</v>
      </c>
      <c r="BU330" s="18">
        <v>550</v>
      </c>
      <c r="BV330" s="164" t="s">
        <v>4618</v>
      </c>
      <c r="BW330" s="164" t="s">
        <v>4617</v>
      </c>
      <c r="BX330" s="21">
        <f t="shared" si="179"/>
        <v>654.49846949787343</v>
      </c>
      <c r="BY330" s="21">
        <f t="shared" si="180"/>
        <v>961.32735199847673</v>
      </c>
      <c r="BZ330" s="164">
        <v>30</v>
      </c>
      <c r="CA330" s="122">
        <f t="shared" si="178"/>
        <v>7.2827829696854307E-3</v>
      </c>
      <c r="CB330" s="32" t="s">
        <v>4479</v>
      </c>
      <c r="CC330" s="60">
        <v>275</v>
      </c>
      <c r="CD330" s="21">
        <v>340.5</v>
      </c>
      <c r="CE330" s="21">
        <v>410</v>
      </c>
      <c r="CF330" s="21">
        <v>523.75</v>
      </c>
      <c r="CG330" s="69">
        <v>197000</v>
      </c>
      <c r="CH330" s="137" t="s">
        <v>5702</v>
      </c>
      <c r="CI330" s="60">
        <v>300</v>
      </c>
      <c r="CJ330" s="47">
        <v>368.5</v>
      </c>
      <c r="CK330" s="47">
        <v>505</v>
      </c>
      <c r="CL330" s="21">
        <v>538.9</v>
      </c>
      <c r="CM330" s="69">
        <v>208500</v>
      </c>
      <c r="CN330" s="164" t="s">
        <v>4396</v>
      </c>
      <c r="CO330" s="47">
        <v>690</v>
      </c>
      <c r="CP330" s="21">
        <v>817.7</v>
      </c>
      <c r="CQ330" s="47">
        <v>770</v>
      </c>
      <c r="CR330" s="21">
        <v>832.1</v>
      </c>
      <c r="CS330" s="62">
        <v>202000</v>
      </c>
      <c r="CT330" s="93" t="s">
        <v>5898</v>
      </c>
      <c r="CU330" s="64">
        <v>48.9</v>
      </c>
      <c r="CV330" s="64">
        <v>4.78</v>
      </c>
      <c r="CW330" s="69">
        <v>32470</v>
      </c>
      <c r="CX330" s="93">
        <v>580</v>
      </c>
      <c r="CY330" s="64">
        <v>710</v>
      </c>
      <c r="CZ330" s="69">
        <v>200000</v>
      </c>
      <c r="DA330" s="284" t="s">
        <v>5830</v>
      </c>
      <c r="DB330" s="164">
        <v>10.9</v>
      </c>
      <c r="DC330" s="164">
        <v>900</v>
      </c>
      <c r="DD330" s="32">
        <v>990</v>
      </c>
      <c r="DE330" s="164">
        <v>1000</v>
      </c>
      <c r="DF330" s="32">
        <v>1100</v>
      </c>
      <c r="DG330" s="61">
        <v>200000</v>
      </c>
      <c r="DH330" s="29" t="s">
        <v>5893</v>
      </c>
      <c r="DI330" s="304" t="s">
        <v>4464</v>
      </c>
      <c r="DJ330" s="295" t="s">
        <v>4598</v>
      </c>
    </row>
    <row r="331" spans="1:114" ht="16.2" thickBot="1">
      <c r="A331" s="14">
        <v>326</v>
      </c>
      <c r="B331" s="315"/>
      <c r="C331" s="315"/>
      <c r="D331" s="445"/>
      <c r="E331" s="445"/>
      <c r="F331" s="315"/>
      <c r="G331" s="312"/>
      <c r="H331" s="312"/>
      <c r="I331" s="247" t="s">
        <v>4774</v>
      </c>
      <c r="J331" s="144" t="s">
        <v>4383</v>
      </c>
      <c r="K331" s="165" t="s">
        <v>5830</v>
      </c>
      <c r="L331" s="144" t="s">
        <v>4540</v>
      </c>
      <c r="M331" s="165" t="s">
        <v>4735</v>
      </c>
      <c r="N331" s="14" t="s">
        <v>4539</v>
      </c>
      <c r="O331" s="165" t="s">
        <v>6262</v>
      </c>
      <c r="P331" s="165" t="s">
        <v>4444</v>
      </c>
      <c r="Q331" s="165" t="s">
        <v>4444</v>
      </c>
      <c r="R331" s="165" t="s">
        <v>5830</v>
      </c>
      <c r="S331" s="165" t="s">
        <v>4444</v>
      </c>
      <c r="T331" s="165" t="s">
        <v>5830</v>
      </c>
      <c r="U331" s="165" t="s">
        <v>4591</v>
      </c>
      <c r="V331" s="14">
        <v>8</v>
      </c>
      <c r="W331" s="236">
        <v>0</v>
      </c>
      <c r="X331" s="14">
        <v>0</v>
      </c>
      <c r="Y331" s="304" t="s">
        <v>6284</v>
      </c>
      <c r="Z331" s="21">
        <f>INDEX('[2]Cross-Section Database'!$C$2:$V$2928,MATCH(Y331,'[2]Cross-Section Database'!$B$2:$B$2928,0),3)</f>
        <v>260</v>
      </c>
      <c r="AA331" s="21">
        <f>INDEX('[2]Cross-Section Database'!$C$2:$V$2928,MATCH(Y331,'[2]Cross-Section Database'!$B$2:$B$2928,0),4)</f>
        <v>256</v>
      </c>
      <c r="AB331" s="21">
        <f>INDEX('[2]Cross-Section Database'!$C$2:$V$2928,MATCH(Y331,'[2]Cross-Section Database'!$B$2:$B$2928,0),6)</f>
        <v>17.3</v>
      </c>
      <c r="AC331" s="21">
        <f>INDEX('[2]Cross-Section Database'!$C$2:$V$2928,MATCH(Y331,'[2]Cross-Section Database'!$B$2:$B$2928,0),5)</f>
        <v>10.5</v>
      </c>
      <c r="AD331" s="21">
        <v>980</v>
      </c>
      <c r="AE331" s="144" t="s">
        <v>4397</v>
      </c>
      <c r="AF331" s="23">
        <f>INDEX('[2]Cross-Section Database'!$C$2:$V$2928,MATCH(AE331,'[2]Cross-Section Database'!$B$2:$B$2928,0),3)</f>
        <v>460</v>
      </c>
      <c r="AG331" s="23">
        <f>INDEX('[2]Cross-Section Database'!$C$2:$V$2928,MATCH(AE331,'[2]Cross-Section Database'!$B$2:$B$2928,0),4)</f>
        <v>191</v>
      </c>
      <c r="AH331" s="23">
        <f>INDEX('[2]Cross-Section Database'!$C$2:$V$2928,MATCH(AE331,'[2]Cross-Section Database'!$B$2:$B$2928,0),6)</f>
        <v>16</v>
      </c>
      <c r="AI331" s="23">
        <f>INDEX('[2]Cross-Section Database'!$C$2:$V$2928,MATCH(AE331,'[2]Cross-Section Database'!$B$2:$B$2928,0),5)</f>
        <v>9.9</v>
      </c>
      <c r="AJ331" s="23">
        <v>1400</v>
      </c>
      <c r="AK331" s="23">
        <f>INDEX('[2]Cross-Section Database'!$C$2:$V$3928,MATCH(AE331,'[2]Cross-Section Database'!$B$2:$B$3928,0),11)</f>
        <v>372000000</v>
      </c>
      <c r="AL331" s="25">
        <f>INDEX('[2]Cross-Section Database'!$C$2:$V$3928,MATCH(AE331,'[2]Cross-Section Database'!$B$2:$B$3928,0),12)</f>
        <v>1840000</v>
      </c>
      <c r="AM331" s="23">
        <v>8</v>
      </c>
      <c r="AN331" s="23">
        <v>230</v>
      </c>
      <c r="AO331" s="23">
        <v>510</v>
      </c>
      <c r="AP331" s="23">
        <f t="shared" si="166"/>
        <v>25</v>
      </c>
      <c r="AQ331" s="23">
        <f t="shared" si="162"/>
        <v>25</v>
      </c>
      <c r="AR331" s="304" t="s">
        <v>5845</v>
      </c>
      <c r="AS331" s="164" t="s">
        <v>4533</v>
      </c>
      <c r="AT331" s="21">
        <v>145</v>
      </c>
      <c r="AU331" s="164">
        <v>24</v>
      </c>
      <c r="AV331" s="164">
        <f t="shared" si="160"/>
        <v>353</v>
      </c>
      <c r="AW331" s="21">
        <v>95</v>
      </c>
      <c r="AX331" s="21">
        <f t="shared" si="165"/>
        <v>95</v>
      </c>
      <c r="AY331" s="21">
        <v>0</v>
      </c>
      <c r="AZ331" s="21">
        <v>120</v>
      </c>
      <c r="BA331" s="21">
        <f>AO331-AW331-AX331-AY331</f>
        <v>320</v>
      </c>
      <c r="BB331" s="15" t="s">
        <v>6262</v>
      </c>
      <c r="BC331" s="164" t="s">
        <v>6250</v>
      </c>
      <c r="BD331" s="164" t="s">
        <v>6250</v>
      </c>
      <c r="BE331" s="164">
        <v>2</v>
      </c>
      <c r="BF331" s="164">
        <v>4</v>
      </c>
      <c r="BG331" s="304">
        <v>120</v>
      </c>
      <c r="BH331" s="164">
        <v>1100</v>
      </c>
      <c r="BI331" s="204" t="s">
        <v>5830</v>
      </c>
      <c r="BJ331" s="204" t="s">
        <v>5830</v>
      </c>
      <c r="BK331" s="204" t="s">
        <v>5830</v>
      </c>
      <c r="BL331" s="204" t="s">
        <v>5830</v>
      </c>
      <c r="BM331" s="204" t="s">
        <v>5830</v>
      </c>
      <c r="BN331" s="204" t="s">
        <v>5830</v>
      </c>
      <c r="BO331" s="304" t="s">
        <v>5895</v>
      </c>
      <c r="BP331" s="164">
        <v>4</v>
      </c>
      <c r="BQ331" s="164">
        <v>2</v>
      </c>
      <c r="BR331" s="164">
        <v>20</v>
      </c>
      <c r="BS331" s="164">
        <v>120</v>
      </c>
      <c r="BT331" s="164">
        <v>120</v>
      </c>
      <c r="BU331" s="18">
        <v>550</v>
      </c>
      <c r="BV331" s="164" t="s">
        <v>4618</v>
      </c>
      <c r="BW331" s="164" t="s">
        <v>4617</v>
      </c>
      <c r="BX331" s="23">
        <f>((BH331/150)+1)*PI()*10^2/4</f>
        <v>654.49846949787343</v>
      </c>
      <c r="BY331" s="21">
        <f t="shared" si="180"/>
        <v>961.32735199847673</v>
      </c>
      <c r="BZ331" s="164">
        <v>30</v>
      </c>
      <c r="CA331" s="122">
        <f t="shared" si="178"/>
        <v>7.2827829696854307E-3</v>
      </c>
      <c r="CB331" s="32" t="s">
        <v>4479</v>
      </c>
      <c r="CC331" s="60">
        <v>275</v>
      </c>
      <c r="CD331" s="23">
        <v>340.5</v>
      </c>
      <c r="CE331" s="23">
        <v>410</v>
      </c>
      <c r="CF331" s="23">
        <v>523.75</v>
      </c>
      <c r="CG331" s="68">
        <v>197000</v>
      </c>
      <c r="CH331" s="137" t="s">
        <v>5702</v>
      </c>
      <c r="CI331" s="60">
        <v>300</v>
      </c>
      <c r="CJ331" s="47">
        <v>368.5</v>
      </c>
      <c r="CK331" s="47">
        <v>505</v>
      </c>
      <c r="CL331" s="38">
        <v>538.9</v>
      </c>
      <c r="CM331" s="68">
        <v>208500</v>
      </c>
      <c r="CN331" s="164" t="s">
        <v>4396</v>
      </c>
      <c r="CO331" s="47">
        <v>690</v>
      </c>
      <c r="CP331" s="21">
        <v>817.7</v>
      </c>
      <c r="CQ331" s="47">
        <v>770</v>
      </c>
      <c r="CR331" s="21">
        <v>832.1</v>
      </c>
      <c r="CS331" s="62">
        <v>202000</v>
      </c>
      <c r="CT331" s="93" t="s">
        <v>5898</v>
      </c>
      <c r="CU331" s="84">
        <v>49.1</v>
      </c>
      <c r="CV331" s="84">
        <v>4.8099999999999996</v>
      </c>
      <c r="CW331" s="83">
        <v>32470</v>
      </c>
      <c r="CX331" s="94">
        <v>580</v>
      </c>
      <c r="CY331" s="84">
        <v>710</v>
      </c>
      <c r="CZ331" s="83">
        <v>200000</v>
      </c>
      <c r="DA331" s="284" t="s">
        <v>5830</v>
      </c>
      <c r="DB331" s="164">
        <v>10.9</v>
      </c>
      <c r="DC331" s="164">
        <v>900</v>
      </c>
      <c r="DD331" s="32">
        <v>990</v>
      </c>
      <c r="DE331" s="164">
        <v>1000</v>
      </c>
      <c r="DF331" s="32">
        <v>1100</v>
      </c>
      <c r="DG331" s="61">
        <v>200000</v>
      </c>
      <c r="DH331" s="29" t="s">
        <v>5893</v>
      </c>
      <c r="DI331" s="304" t="s">
        <v>4464</v>
      </c>
      <c r="DJ331" s="295" t="s">
        <v>4598</v>
      </c>
    </row>
    <row r="332" spans="1:114" ht="15.6" customHeight="1">
      <c r="A332" s="18">
        <v>327</v>
      </c>
      <c r="B332" s="313">
        <v>50</v>
      </c>
      <c r="C332" s="313">
        <v>2016</v>
      </c>
      <c r="D332" s="324" t="s">
        <v>5685</v>
      </c>
      <c r="E332" s="324" t="s">
        <v>4876</v>
      </c>
      <c r="F332" s="313">
        <v>6</v>
      </c>
      <c r="G332" s="311" t="s">
        <v>5968</v>
      </c>
      <c r="H332" s="311" t="s">
        <v>5967</v>
      </c>
      <c r="I332" s="452" t="s">
        <v>4398</v>
      </c>
      <c r="J332" s="304" t="s">
        <v>6272</v>
      </c>
      <c r="K332" s="164" t="s">
        <v>6102</v>
      </c>
      <c r="L332" s="304" t="s">
        <v>4541</v>
      </c>
      <c r="M332" s="164" t="s">
        <v>4736</v>
      </c>
      <c r="N332" s="18" t="s">
        <v>4539</v>
      </c>
      <c r="O332" s="164" t="s">
        <v>4388</v>
      </c>
      <c r="P332" s="164" t="s">
        <v>4444</v>
      </c>
      <c r="Q332" s="164" t="s">
        <v>4444</v>
      </c>
      <c r="R332" s="164" t="s">
        <v>5830</v>
      </c>
      <c r="S332" s="164" t="s">
        <v>4444</v>
      </c>
      <c r="T332" s="164" t="s">
        <v>5830</v>
      </c>
      <c r="U332" s="164" t="s">
        <v>4592</v>
      </c>
      <c r="V332" s="90">
        <v>0</v>
      </c>
      <c r="W332" s="240">
        <v>0</v>
      </c>
      <c r="X332" s="17">
        <v>0</v>
      </c>
      <c r="Y332" s="303" t="s">
        <v>6286</v>
      </c>
      <c r="Z332" s="16">
        <f>INDEX('[2]Cross-Section Database'!$C$2:$V$2928,MATCH(Y332,'[2]Cross-Section Database'!$B$2:$B$2928,0),3)</f>
        <v>133</v>
      </c>
      <c r="AA332" s="16">
        <f>INDEX('[2]Cross-Section Database'!$C$2:$V$2928,MATCH(Y332,'[2]Cross-Section Database'!$B$2:$B$2928,0),4)</f>
        <v>140</v>
      </c>
      <c r="AB332" s="45">
        <f>INDEX('[2]Cross-Section Database'!$C$2:$V$2928,MATCH(Y332,'[2]Cross-Section Database'!$B$2:$B$2928,0),6)</f>
        <v>8.5</v>
      </c>
      <c r="AC332" s="45">
        <f>INDEX('[2]Cross-Section Database'!$C$2:$V$2928,MATCH(Y332,'[2]Cross-Section Database'!$B$2:$B$2928,0),5)</f>
        <v>5.5</v>
      </c>
      <c r="AD332" s="16">
        <v>1100</v>
      </c>
      <c r="AE332" s="303" t="s">
        <v>4404</v>
      </c>
      <c r="AF332" s="16">
        <f>INDEX('[2]Cross-Section Database'!$C$2:$V$2928,MATCH(AE332,'[2]Cross-Section Database'!$B$2:$B$2928,0),3)</f>
        <v>114</v>
      </c>
      <c r="AG332" s="16">
        <f>INDEX('[2]Cross-Section Database'!$C$2:$V$2928,MATCH(AE332,'[2]Cross-Section Database'!$B$2:$B$2928,0),4)</f>
        <v>120</v>
      </c>
      <c r="AH332" s="16">
        <f>INDEX('[2]Cross-Section Database'!$C$2:$V$2928,MATCH(AE332,'[2]Cross-Section Database'!$B$2:$B$2928,0),6)</f>
        <v>8</v>
      </c>
      <c r="AI332" s="16">
        <f>INDEX('[2]Cross-Section Database'!$C$2:$V$2928,MATCH(AE332,'[2]Cross-Section Database'!$B$2:$B$2928,0),5)</f>
        <v>5</v>
      </c>
      <c r="AJ332" s="16">
        <v>1000</v>
      </c>
      <c r="AK332" s="16">
        <f>INDEX('[2]Cross-Section Database'!$C$2:$V$3928,MATCH(AE332,'[2]Cross-Section Database'!$B$2:$B$3928,0),11)</f>
        <v>6062000</v>
      </c>
      <c r="AL332" s="26">
        <f>INDEX('[2]Cross-Section Database'!$C$2:$V$3928,MATCH(AE332,'[2]Cross-Section Database'!$B$2:$B$3928,0),12)</f>
        <v>119500</v>
      </c>
      <c r="AM332" s="21">
        <v>25</v>
      </c>
      <c r="AN332" s="21">
        <v>120</v>
      </c>
      <c r="AO332" s="21">
        <v>142</v>
      </c>
      <c r="AP332" s="21">
        <v>14.5</v>
      </c>
      <c r="AQ332" s="21">
        <v>14.5</v>
      </c>
      <c r="AR332" s="303" t="s">
        <v>5845</v>
      </c>
      <c r="AS332" s="163" t="s">
        <v>6174</v>
      </c>
      <c r="AT332" s="16" t="s">
        <v>6174</v>
      </c>
      <c r="AU332" s="163">
        <v>16</v>
      </c>
      <c r="AV332" s="163">
        <f t="shared" si="160"/>
        <v>157</v>
      </c>
      <c r="AW332" s="16">
        <v>48</v>
      </c>
      <c r="AX332" s="16">
        <f t="shared" si="165"/>
        <v>48</v>
      </c>
      <c r="AY332" s="16">
        <v>0</v>
      </c>
      <c r="AZ332" s="16">
        <v>50</v>
      </c>
      <c r="BA332" s="16">
        <f>AO332-AW332-AX332-AY332</f>
        <v>46</v>
      </c>
      <c r="BB332" s="22" t="s">
        <v>6262</v>
      </c>
      <c r="BC332" s="163" t="s">
        <v>6250</v>
      </c>
      <c r="BD332" s="163" t="s">
        <v>6250</v>
      </c>
      <c r="BE332" s="163">
        <v>2</v>
      </c>
      <c r="BF332" s="163">
        <v>4</v>
      </c>
      <c r="BG332" s="201" t="s">
        <v>5830</v>
      </c>
      <c r="BH332" s="202" t="s">
        <v>5830</v>
      </c>
      <c r="BI332" s="202" t="s">
        <v>5830</v>
      </c>
      <c r="BJ332" s="202" t="s">
        <v>5830</v>
      </c>
      <c r="BK332" s="202" t="s">
        <v>5830</v>
      </c>
      <c r="BL332" s="202" t="s">
        <v>5830</v>
      </c>
      <c r="BM332" s="202" t="s">
        <v>5830</v>
      </c>
      <c r="BN332" s="202" t="s">
        <v>5830</v>
      </c>
      <c r="BO332" s="201" t="s">
        <v>5830</v>
      </c>
      <c r="BP332" s="202" t="s">
        <v>5830</v>
      </c>
      <c r="BQ332" s="202" t="s">
        <v>5830</v>
      </c>
      <c r="BR332" s="202" t="s">
        <v>5830</v>
      </c>
      <c r="BS332" s="202" t="s">
        <v>5830</v>
      </c>
      <c r="BT332" s="202" t="s">
        <v>5830</v>
      </c>
      <c r="BU332" s="220" t="s">
        <v>5830</v>
      </c>
      <c r="BV332" s="202" t="s">
        <v>5830</v>
      </c>
      <c r="BW332" s="202" t="s">
        <v>5830</v>
      </c>
      <c r="BX332" s="202" t="s">
        <v>5830</v>
      </c>
      <c r="BY332" s="202" t="s">
        <v>5830</v>
      </c>
      <c r="BZ332" s="202" t="s">
        <v>5830</v>
      </c>
      <c r="CA332" s="220" t="s">
        <v>5830</v>
      </c>
      <c r="CB332" s="30" t="s">
        <v>4479</v>
      </c>
      <c r="CC332" s="65">
        <v>275</v>
      </c>
      <c r="CD332" s="30">
        <v>360</v>
      </c>
      <c r="CE332" s="65">
        <v>410</v>
      </c>
      <c r="CF332" s="30">
        <v>530</v>
      </c>
      <c r="CG332" s="66">
        <v>200000</v>
      </c>
      <c r="CH332" s="107" t="s">
        <v>4479</v>
      </c>
      <c r="CI332" s="65">
        <v>275</v>
      </c>
      <c r="CJ332" s="30">
        <v>360</v>
      </c>
      <c r="CK332" s="65">
        <v>410</v>
      </c>
      <c r="CL332" s="30">
        <v>530</v>
      </c>
      <c r="CM332" s="66">
        <v>200000</v>
      </c>
      <c r="CN332" s="30" t="s">
        <v>4479</v>
      </c>
      <c r="CO332" s="65">
        <v>275</v>
      </c>
      <c r="CP332" s="30">
        <v>360</v>
      </c>
      <c r="CQ332" s="65">
        <v>410</v>
      </c>
      <c r="CR332" s="30">
        <v>530</v>
      </c>
      <c r="CS332" s="76">
        <v>200000</v>
      </c>
      <c r="CT332" s="205" t="s">
        <v>5830</v>
      </c>
      <c r="CU332" s="206" t="s">
        <v>5830</v>
      </c>
      <c r="CV332" s="206" t="s">
        <v>5830</v>
      </c>
      <c r="CW332" s="207" t="s">
        <v>5830</v>
      </c>
      <c r="CX332" s="205" t="s">
        <v>5830</v>
      </c>
      <c r="CY332" s="206" t="s">
        <v>5830</v>
      </c>
      <c r="CZ332" s="207" t="s">
        <v>5830</v>
      </c>
      <c r="DA332" s="283" t="s">
        <v>5830</v>
      </c>
      <c r="DB332" s="163">
        <v>10.9</v>
      </c>
      <c r="DC332" s="163">
        <v>900</v>
      </c>
      <c r="DD332" s="30">
        <v>990</v>
      </c>
      <c r="DE332" s="163">
        <v>1000</v>
      </c>
      <c r="DF332" s="30">
        <v>1100</v>
      </c>
      <c r="DG332" s="76">
        <v>200000</v>
      </c>
      <c r="DH332" s="28" t="s">
        <v>15</v>
      </c>
      <c r="DI332" s="163" t="s">
        <v>4593</v>
      </c>
      <c r="DJ332" s="294" t="s">
        <v>4598</v>
      </c>
    </row>
    <row r="333" spans="1:114">
      <c r="A333" s="18">
        <v>328</v>
      </c>
      <c r="B333" s="314"/>
      <c r="C333" s="314"/>
      <c r="D333" s="325"/>
      <c r="E333" s="325"/>
      <c r="F333" s="314"/>
      <c r="G333" s="319"/>
      <c r="H333" s="319"/>
      <c r="I333" s="453" t="s">
        <v>4399</v>
      </c>
      <c r="J333" s="304" t="s">
        <v>6272</v>
      </c>
      <c r="K333" s="164" t="s">
        <v>6102</v>
      </c>
      <c r="L333" s="304" t="s">
        <v>4541</v>
      </c>
      <c r="M333" s="164" t="s">
        <v>4736</v>
      </c>
      <c r="N333" s="18" t="s">
        <v>4539</v>
      </c>
      <c r="O333" s="164" t="s">
        <v>4388</v>
      </c>
      <c r="P333" s="164" t="s">
        <v>4444</v>
      </c>
      <c r="Q333" s="164" t="s">
        <v>4444</v>
      </c>
      <c r="R333" s="164" t="s">
        <v>5830</v>
      </c>
      <c r="S333" s="164" t="s">
        <v>4444</v>
      </c>
      <c r="T333" s="164" t="s">
        <v>5830</v>
      </c>
      <c r="U333" s="164" t="s">
        <v>4592</v>
      </c>
      <c r="V333" s="90">
        <v>0</v>
      </c>
      <c r="W333" s="231">
        <v>0</v>
      </c>
      <c r="X333" s="18">
        <v>0</v>
      </c>
      <c r="Y333" s="304" t="s">
        <v>4404</v>
      </c>
      <c r="Z333" s="21">
        <f>INDEX('[2]Cross-Section Database'!$C$2:$V$2928,MATCH(Y333,'[2]Cross-Section Database'!$B$2:$B$2928,0),3)</f>
        <v>114</v>
      </c>
      <c r="AA333" s="21">
        <f>INDEX('[2]Cross-Section Database'!$C$2:$V$2928,MATCH(Y333,'[2]Cross-Section Database'!$B$2:$B$2928,0),4)</f>
        <v>120</v>
      </c>
      <c r="AB333" s="46">
        <f>INDEX('[2]Cross-Section Database'!$C$2:$V$2928,MATCH(Y333,'[2]Cross-Section Database'!$B$2:$B$2928,0),6)</f>
        <v>8</v>
      </c>
      <c r="AC333" s="46">
        <f>INDEX('[2]Cross-Section Database'!$C$2:$V$2928,MATCH(Y333,'[2]Cross-Section Database'!$B$2:$B$2928,0),5)</f>
        <v>5</v>
      </c>
      <c r="AD333" s="21">
        <v>1100</v>
      </c>
      <c r="AE333" s="304" t="s">
        <v>6287</v>
      </c>
      <c r="AF333" s="21">
        <f>INDEX('[2]Cross-Section Database'!$C$2:$V$2928,MATCH(AE333,'[2]Cross-Section Database'!$B$2:$B$2928,0),3)</f>
        <v>160</v>
      </c>
      <c r="AG333" s="21">
        <f>INDEX('[2]Cross-Section Database'!$C$2:$V$2928,MATCH(AE333,'[2]Cross-Section Database'!$B$2:$B$2928,0),4)</f>
        <v>82</v>
      </c>
      <c r="AH333" s="21">
        <f>INDEX('[2]Cross-Section Database'!$C$2:$V$2928,MATCH(AE333,'[2]Cross-Section Database'!$B$2:$B$2928,0),6)</f>
        <v>7.4</v>
      </c>
      <c r="AI333" s="21">
        <f>INDEX('[2]Cross-Section Database'!$C$2:$V$2928,MATCH(AE333,'[2]Cross-Section Database'!$B$2:$B$2928,0),5)</f>
        <v>5</v>
      </c>
      <c r="AJ333" s="21">
        <v>1000</v>
      </c>
      <c r="AK333" s="21">
        <f>INDEX('[2]Cross-Section Database'!$C$2:$V$3928,MATCH(AE333,'[2]Cross-Section Database'!$B$2:$B$3928,0),11)</f>
        <v>8690000</v>
      </c>
      <c r="AL333" s="24">
        <f>INDEX('[2]Cross-Section Database'!$C$2:$V$3928,MATCH(AE333,'[2]Cross-Section Database'!$B$2:$B$3928,0),12)</f>
        <v>124000</v>
      </c>
      <c r="AM333" s="21">
        <v>25</v>
      </c>
      <c r="AN333" s="21">
        <v>117</v>
      </c>
      <c r="AO333" s="21">
        <v>188</v>
      </c>
      <c r="AP333" s="21">
        <f t="shared" ref="AP333:AP341" si="181">(AO333-AF333)-AQ333</f>
        <v>14</v>
      </c>
      <c r="AQ333" s="21">
        <f t="shared" ref="AQ333:AQ347" si="182">(AO333-AF333)/2</f>
        <v>14</v>
      </c>
      <c r="AR333" s="304" t="s">
        <v>5845</v>
      </c>
      <c r="AS333" s="164" t="s">
        <v>6174</v>
      </c>
      <c r="AT333" s="21" t="s">
        <v>6174</v>
      </c>
      <c r="AU333" s="164">
        <v>20</v>
      </c>
      <c r="AV333" s="164">
        <f t="shared" si="160"/>
        <v>245</v>
      </c>
      <c r="AW333" s="21">
        <v>44</v>
      </c>
      <c r="AX333" s="21">
        <f t="shared" si="165"/>
        <v>44</v>
      </c>
      <c r="AY333" s="21">
        <v>0</v>
      </c>
      <c r="AZ333" s="21">
        <v>50</v>
      </c>
      <c r="BA333" s="21">
        <f>AO333-AW333-AX333-AY333</f>
        <v>100</v>
      </c>
      <c r="BB333" s="15" t="s">
        <v>6262</v>
      </c>
      <c r="BC333" s="164" t="s">
        <v>6250</v>
      </c>
      <c r="BD333" s="164" t="s">
        <v>6250</v>
      </c>
      <c r="BE333" s="164">
        <v>2</v>
      </c>
      <c r="BF333" s="164">
        <v>4</v>
      </c>
      <c r="BG333" s="203" t="s">
        <v>5830</v>
      </c>
      <c r="BH333" s="204" t="s">
        <v>5830</v>
      </c>
      <c r="BI333" s="204" t="s">
        <v>5830</v>
      </c>
      <c r="BJ333" s="204" t="s">
        <v>5830</v>
      </c>
      <c r="BK333" s="204" t="s">
        <v>5830</v>
      </c>
      <c r="BL333" s="204" t="s">
        <v>5830</v>
      </c>
      <c r="BM333" s="204" t="s">
        <v>5830</v>
      </c>
      <c r="BN333" s="204" t="s">
        <v>5830</v>
      </c>
      <c r="BO333" s="203" t="s">
        <v>5830</v>
      </c>
      <c r="BP333" s="204" t="s">
        <v>5830</v>
      </c>
      <c r="BQ333" s="204" t="s">
        <v>5830</v>
      </c>
      <c r="BR333" s="204" t="s">
        <v>5830</v>
      </c>
      <c r="BS333" s="204" t="s">
        <v>5830</v>
      </c>
      <c r="BT333" s="204" t="s">
        <v>5830</v>
      </c>
      <c r="BU333" s="219" t="s">
        <v>5830</v>
      </c>
      <c r="BV333" s="204" t="s">
        <v>5830</v>
      </c>
      <c r="BW333" s="204" t="s">
        <v>5830</v>
      </c>
      <c r="BX333" s="204" t="s">
        <v>5830</v>
      </c>
      <c r="BY333" s="204" t="s">
        <v>5830</v>
      </c>
      <c r="BZ333" s="204" t="s">
        <v>5830</v>
      </c>
      <c r="CA333" s="219" t="s">
        <v>5830</v>
      </c>
      <c r="CB333" s="32" t="s">
        <v>4479</v>
      </c>
      <c r="CC333" s="60">
        <v>275</v>
      </c>
      <c r="CD333" s="32">
        <v>360</v>
      </c>
      <c r="CE333" s="60">
        <v>410</v>
      </c>
      <c r="CF333" s="32">
        <v>530</v>
      </c>
      <c r="CG333" s="67">
        <v>200000</v>
      </c>
      <c r="CH333" s="108" t="s">
        <v>4479</v>
      </c>
      <c r="CI333" s="60">
        <v>275</v>
      </c>
      <c r="CJ333" s="32">
        <v>360</v>
      </c>
      <c r="CK333" s="60">
        <v>410</v>
      </c>
      <c r="CL333" s="32">
        <v>530</v>
      </c>
      <c r="CM333" s="67">
        <v>200000</v>
      </c>
      <c r="CN333" s="32" t="s">
        <v>4479</v>
      </c>
      <c r="CO333" s="60">
        <v>275</v>
      </c>
      <c r="CP333" s="32">
        <v>360</v>
      </c>
      <c r="CQ333" s="60">
        <v>410</v>
      </c>
      <c r="CR333" s="32">
        <v>530</v>
      </c>
      <c r="CS333" s="61">
        <v>200000</v>
      </c>
      <c r="CT333" s="208" t="s">
        <v>5830</v>
      </c>
      <c r="CU333" s="209" t="s">
        <v>5830</v>
      </c>
      <c r="CV333" s="209" t="s">
        <v>5830</v>
      </c>
      <c r="CW333" s="210" t="s">
        <v>5830</v>
      </c>
      <c r="CX333" s="208" t="s">
        <v>5830</v>
      </c>
      <c r="CY333" s="209" t="s">
        <v>5830</v>
      </c>
      <c r="CZ333" s="210" t="s">
        <v>5830</v>
      </c>
      <c r="DA333" s="284" t="s">
        <v>5830</v>
      </c>
      <c r="DB333" s="164">
        <v>10.9</v>
      </c>
      <c r="DC333" s="164">
        <v>900</v>
      </c>
      <c r="DD333" s="32">
        <v>990</v>
      </c>
      <c r="DE333" s="164">
        <v>1000</v>
      </c>
      <c r="DF333" s="32">
        <v>1100</v>
      </c>
      <c r="DG333" s="61">
        <v>200000</v>
      </c>
      <c r="DH333" s="29" t="s">
        <v>15</v>
      </c>
      <c r="DI333" s="164" t="s">
        <v>4593</v>
      </c>
      <c r="DJ333" s="295" t="s">
        <v>4598</v>
      </c>
    </row>
    <row r="334" spans="1:114">
      <c r="A334" s="18">
        <v>329</v>
      </c>
      <c r="B334" s="314"/>
      <c r="C334" s="314"/>
      <c r="D334" s="325"/>
      <c r="E334" s="325"/>
      <c r="F334" s="314"/>
      <c r="G334" s="319"/>
      <c r="H334" s="319"/>
      <c r="I334" s="453" t="s">
        <v>4400</v>
      </c>
      <c r="J334" s="304" t="s">
        <v>6272</v>
      </c>
      <c r="K334" s="164" t="s">
        <v>6102</v>
      </c>
      <c r="L334" s="304" t="s">
        <v>4541</v>
      </c>
      <c r="M334" s="164" t="s">
        <v>4736</v>
      </c>
      <c r="N334" s="18" t="s">
        <v>4539</v>
      </c>
      <c r="O334" s="164" t="s">
        <v>4388</v>
      </c>
      <c r="P334" s="164" t="s">
        <v>4444</v>
      </c>
      <c r="Q334" s="164" t="s">
        <v>4444</v>
      </c>
      <c r="R334" s="164" t="s">
        <v>5830</v>
      </c>
      <c r="S334" s="164" t="s">
        <v>4444</v>
      </c>
      <c r="T334" s="164" t="s">
        <v>5830</v>
      </c>
      <c r="U334" s="164" t="s">
        <v>4592</v>
      </c>
      <c r="V334" s="90">
        <v>0</v>
      </c>
      <c r="W334" s="231">
        <v>0</v>
      </c>
      <c r="X334" s="18">
        <v>0</v>
      </c>
      <c r="Y334" s="304" t="s">
        <v>6286</v>
      </c>
      <c r="Z334" s="21">
        <f>INDEX('[2]Cross-Section Database'!$C$2:$V$2928,MATCH(Y334,'[2]Cross-Section Database'!$B$2:$B$2928,0),3)</f>
        <v>133</v>
      </c>
      <c r="AA334" s="21">
        <f>INDEX('[2]Cross-Section Database'!$C$2:$V$2928,MATCH(Y334,'[2]Cross-Section Database'!$B$2:$B$2928,0),4)</f>
        <v>140</v>
      </c>
      <c r="AB334" s="46">
        <f>INDEX('[2]Cross-Section Database'!$C$2:$V$2928,MATCH(Y334,'[2]Cross-Section Database'!$B$2:$B$2928,0),6)</f>
        <v>8.5</v>
      </c>
      <c r="AC334" s="46">
        <f>INDEX('[2]Cross-Section Database'!$C$2:$V$2928,MATCH(Y334,'[2]Cross-Section Database'!$B$2:$B$2928,0),5)</f>
        <v>5.5</v>
      </c>
      <c r="AD334" s="21">
        <v>1100</v>
      </c>
      <c r="AE334" s="304" t="s">
        <v>4404</v>
      </c>
      <c r="AF334" s="21">
        <f>INDEX('[2]Cross-Section Database'!$C$2:$V$2928,MATCH(AE334,'[2]Cross-Section Database'!$B$2:$B$2928,0),3)</f>
        <v>114</v>
      </c>
      <c r="AG334" s="21">
        <f>INDEX('[2]Cross-Section Database'!$C$2:$V$2928,MATCH(AE334,'[2]Cross-Section Database'!$B$2:$B$2928,0),4)</f>
        <v>120</v>
      </c>
      <c r="AH334" s="21">
        <f>INDEX('[2]Cross-Section Database'!$C$2:$V$2928,MATCH(AE334,'[2]Cross-Section Database'!$B$2:$B$2928,0),6)</f>
        <v>8</v>
      </c>
      <c r="AI334" s="21">
        <f>INDEX('[2]Cross-Section Database'!$C$2:$V$2928,MATCH(AE334,'[2]Cross-Section Database'!$B$2:$B$2928,0),5)</f>
        <v>5</v>
      </c>
      <c r="AJ334" s="21">
        <v>1000</v>
      </c>
      <c r="AK334" s="21">
        <f>INDEX('[2]Cross-Section Database'!$C$2:$V$3928,MATCH(AE334,'[2]Cross-Section Database'!$B$2:$B$3928,0),11)</f>
        <v>6062000</v>
      </c>
      <c r="AL334" s="24">
        <f>INDEX('[2]Cross-Section Database'!$C$2:$V$3928,MATCH(AE334,'[2]Cross-Section Database'!$B$2:$B$3928,0),12)</f>
        <v>119500</v>
      </c>
      <c r="AM334" s="21">
        <v>33</v>
      </c>
      <c r="AN334" s="21">
        <v>120</v>
      </c>
      <c r="AO334" s="21">
        <v>137</v>
      </c>
      <c r="AP334" s="21">
        <f t="shared" si="181"/>
        <v>11.5</v>
      </c>
      <c r="AQ334" s="21">
        <f t="shared" si="182"/>
        <v>11.5</v>
      </c>
      <c r="AR334" s="304" t="s">
        <v>5845</v>
      </c>
      <c r="AS334" s="164" t="s">
        <v>6174</v>
      </c>
      <c r="AT334" s="21" t="s">
        <v>6174</v>
      </c>
      <c r="AU334" s="164">
        <v>20</v>
      </c>
      <c r="AV334" s="164">
        <f t="shared" si="160"/>
        <v>245</v>
      </c>
      <c r="AW334" s="21">
        <v>38.5</v>
      </c>
      <c r="AX334" s="21">
        <f t="shared" si="165"/>
        <v>38.5</v>
      </c>
      <c r="AY334" s="21">
        <v>0</v>
      </c>
      <c r="AZ334" s="21">
        <v>50</v>
      </c>
      <c r="BA334" s="21">
        <f>AO334-AW334-AX334-AY334</f>
        <v>60</v>
      </c>
      <c r="BB334" s="15" t="s">
        <v>6262</v>
      </c>
      <c r="BC334" s="164" t="s">
        <v>6250</v>
      </c>
      <c r="BD334" s="164" t="s">
        <v>6250</v>
      </c>
      <c r="BE334" s="164">
        <v>2</v>
      </c>
      <c r="BF334" s="164">
        <v>4</v>
      </c>
      <c r="BG334" s="203" t="s">
        <v>5830</v>
      </c>
      <c r="BH334" s="204" t="s">
        <v>5830</v>
      </c>
      <c r="BI334" s="204" t="s">
        <v>5830</v>
      </c>
      <c r="BJ334" s="204" t="s">
        <v>5830</v>
      </c>
      <c r="BK334" s="204" t="s">
        <v>5830</v>
      </c>
      <c r="BL334" s="204" t="s">
        <v>5830</v>
      </c>
      <c r="BM334" s="204" t="s">
        <v>5830</v>
      </c>
      <c r="BN334" s="204" t="s">
        <v>5830</v>
      </c>
      <c r="BO334" s="203" t="s">
        <v>5830</v>
      </c>
      <c r="BP334" s="204" t="s">
        <v>5830</v>
      </c>
      <c r="BQ334" s="204" t="s">
        <v>5830</v>
      </c>
      <c r="BR334" s="204" t="s">
        <v>5830</v>
      </c>
      <c r="BS334" s="204" t="s">
        <v>5830</v>
      </c>
      <c r="BT334" s="204" t="s">
        <v>5830</v>
      </c>
      <c r="BU334" s="219" t="s">
        <v>5830</v>
      </c>
      <c r="BV334" s="204" t="s">
        <v>5830</v>
      </c>
      <c r="BW334" s="204" t="s">
        <v>5830</v>
      </c>
      <c r="BX334" s="204" t="s">
        <v>5830</v>
      </c>
      <c r="BY334" s="204" t="s">
        <v>5830</v>
      </c>
      <c r="BZ334" s="204" t="s">
        <v>5830</v>
      </c>
      <c r="CA334" s="219" t="s">
        <v>5830</v>
      </c>
      <c r="CB334" s="32" t="s">
        <v>4479</v>
      </c>
      <c r="CC334" s="60">
        <v>275</v>
      </c>
      <c r="CD334" s="32">
        <v>360</v>
      </c>
      <c r="CE334" s="60">
        <v>410</v>
      </c>
      <c r="CF334" s="32">
        <v>530</v>
      </c>
      <c r="CG334" s="67">
        <v>200000</v>
      </c>
      <c r="CH334" s="108" t="s">
        <v>4479</v>
      </c>
      <c r="CI334" s="60">
        <v>275</v>
      </c>
      <c r="CJ334" s="32">
        <v>360</v>
      </c>
      <c r="CK334" s="60">
        <v>410</v>
      </c>
      <c r="CL334" s="32">
        <v>530</v>
      </c>
      <c r="CM334" s="67">
        <v>200000</v>
      </c>
      <c r="CN334" s="32" t="s">
        <v>4479</v>
      </c>
      <c r="CO334" s="60">
        <v>275</v>
      </c>
      <c r="CP334" s="32">
        <v>360</v>
      </c>
      <c r="CQ334" s="60">
        <v>410</v>
      </c>
      <c r="CR334" s="32">
        <v>530</v>
      </c>
      <c r="CS334" s="61">
        <v>200000</v>
      </c>
      <c r="CT334" s="208" t="s">
        <v>5830</v>
      </c>
      <c r="CU334" s="209" t="s">
        <v>5830</v>
      </c>
      <c r="CV334" s="209" t="s">
        <v>5830</v>
      </c>
      <c r="CW334" s="210" t="s">
        <v>5830</v>
      </c>
      <c r="CX334" s="208" t="s">
        <v>5830</v>
      </c>
      <c r="CY334" s="209" t="s">
        <v>5830</v>
      </c>
      <c r="CZ334" s="210" t="s">
        <v>5830</v>
      </c>
      <c r="DA334" s="284" t="s">
        <v>5830</v>
      </c>
      <c r="DB334" s="164">
        <v>8.8000000000000007</v>
      </c>
      <c r="DC334" s="164">
        <v>640</v>
      </c>
      <c r="DD334" s="32">
        <v>730</v>
      </c>
      <c r="DE334" s="164">
        <v>800</v>
      </c>
      <c r="DF334" s="32">
        <v>940</v>
      </c>
      <c r="DG334" s="61">
        <v>200000</v>
      </c>
      <c r="DH334" s="29" t="s">
        <v>15</v>
      </c>
      <c r="DI334" s="304" t="s">
        <v>4593</v>
      </c>
      <c r="DJ334" s="295" t="s">
        <v>4598</v>
      </c>
    </row>
    <row r="335" spans="1:114">
      <c r="A335" s="18">
        <v>330</v>
      </c>
      <c r="B335" s="314"/>
      <c r="C335" s="314"/>
      <c r="D335" s="325"/>
      <c r="E335" s="325"/>
      <c r="F335" s="314"/>
      <c r="G335" s="319"/>
      <c r="H335" s="319"/>
      <c r="I335" s="453" t="s">
        <v>4401</v>
      </c>
      <c r="J335" s="304" t="s">
        <v>6272</v>
      </c>
      <c r="K335" s="164" t="s">
        <v>6102</v>
      </c>
      <c r="L335" s="304" t="s">
        <v>4541</v>
      </c>
      <c r="M335" s="164" t="s">
        <v>4736</v>
      </c>
      <c r="N335" s="18" t="s">
        <v>4539</v>
      </c>
      <c r="O335" s="164" t="s">
        <v>4388</v>
      </c>
      <c r="P335" s="164" t="s">
        <v>4444</v>
      </c>
      <c r="Q335" s="164" t="s">
        <v>4444</v>
      </c>
      <c r="R335" s="164" t="s">
        <v>5830</v>
      </c>
      <c r="S335" s="164" t="s">
        <v>4444</v>
      </c>
      <c r="T335" s="164" t="s">
        <v>5830</v>
      </c>
      <c r="U335" s="164" t="s">
        <v>4592</v>
      </c>
      <c r="V335" s="90">
        <v>0</v>
      </c>
      <c r="W335" s="231">
        <v>0</v>
      </c>
      <c r="X335" s="18">
        <v>0</v>
      </c>
      <c r="Y335" s="304" t="s">
        <v>6286</v>
      </c>
      <c r="Z335" s="21">
        <f>INDEX('[2]Cross-Section Database'!$C$2:$V$2928,MATCH(Y335,'[2]Cross-Section Database'!$B$2:$B$2928,0),3)</f>
        <v>133</v>
      </c>
      <c r="AA335" s="21">
        <f>INDEX('[2]Cross-Section Database'!$C$2:$V$2928,MATCH(Y335,'[2]Cross-Section Database'!$B$2:$B$2928,0),4)</f>
        <v>140</v>
      </c>
      <c r="AB335" s="46">
        <f>INDEX('[2]Cross-Section Database'!$C$2:$V$2928,MATCH(Y335,'[2]Cross-Section Database'!$B$2:$B$2928,0),6)</f>
        <v>8.5</v>
      </c>
      <c r="AC335" s="46">
        <f>INDEX('[2]Cross-Section Database'!$C$2:$V$2928,MATCH(Y335,'[2]Cross-Section Database'!$B$2:$B$2928,0),5)</f>
        <v>5.5</v>
      </c>
      <c r="AD335" s="21">
        <v>1100</v>
      </c>
      <c r="AE335" s="304" t="s">
        <v>6287</v>
      </c>
      <c r="AF335" s="21">
        <f>INDEX('[2]Cross-Section Database'!$C$2:$V$2928,MATCH(AE335,'[2]Cross-Section Database'!$B$2:$B$2928,0),3)</f>
        <v>160</v>
      </c>
      <c r="AG335" s="21">
        <f>INDEX('[2]Cross-Section Database'!$C$2:$V$2928,MATCH(AE335,'[2]Cross-Section Database'!$B$2:$B$2928,0),4)</f>
        <v>82</v>
      </c>
      <c r="AH335" s="21">
        <f>INDEX('[2]Cross-Section Database'!$C$2:$V$2928,MATCH(AE335,'[2]Cross-Section Database'!$B$2:$B$2928,0),6)</f>
        <v>7.4</v>
      </c>
      <c r="AI335" s="21">
        <f>INDEX('[2]Cross-Section Database'!$C$2:$V$2928,MATCH(AE335,'[2]Cross-Section Database'!$B$2:$B$2928,0),5)</f>
        <v>5</v>
      </c>
      <c r="AJ335" s="21">
        <v>1000</v>
      </c>
      <c r="AK335" s="21">
        <f>INDEX('[2]Cross-Section Database'!$C$2:$V$3928,MATCH(AE335,'[2]Cross-Section Database'!$B$2:$B$3928,0),11)</f>
        <v>8690000</v>
      </c>
      <c r="AL335" s="24">
        <f>INDEX('[2]Cross-Section Database'!$C$2:$V$3928,MATCH(AE335,'[2]Cross-Section Database'!$B$2:$B$3928,0),12)</f>
        <v>124000</v>
      </c>
      <c r="AM335" s="21">
        <v>33</v>
      </c>
      <c r="AN335" s="21">
        <v>117</v>
      </c>
      <c r="AO335" s="21">
        <v>188</v>
      </c>
      <c r="AP335" s="21">
        <f t="shared" si="181"/>
        <v>14</v>
      </c>
      <c r="AQ335" s="21">
        <f t="shared" si="182"/>
        <v>14</v>
      </c>
      <c r="AR335" s="304" t="s">
        <v>5845</v>
      </c>
      <c r="AS335" s="164" t="s">
        <v>6174</v>
      </c>
      <c r="AT335" s="21" t="s">
        <v>6174</v>
      </c>
      <c r="AU335" s="164">
        <v>20</v>
      </c>
      <c r="AV335" s="164">
        <f t="shared" si="160"/>
        <v>245</v>
      </c>
      <c r="AW335" s="21">
        <v>44</v>
      </c>
      <c r="AX335" s="21">
        <f t="shared" si="165"/>
        <v>44</v>
      </c>
      <c r="AY335" s="21">
        <v>50</v>
      </c>
      <c r="AZ335" s="21">
        <v>50</v>
      </c>
      <c r="BA335" s="21">
        <v>0</v>
      </c>
      <c r="BB335" s="15" t="s">
        <v>6262</v>
      </c>
      <c r="BC335" s="164" t="s">
        <v>4497</v>
      </c>
      <c r="BD335" s="164" t="s">
        <v>6250</v>
      </c>
      <c r="BE335" s="164">
        <v>4</v>
      </c>
      <c r="BF335" s="164">
        <v>6</v>
      </c>
      <c r="BG335" s="203" t="s">
        <v>5830</v>
      </c>
      <c r="BH335" s="204" t="s">
        <v>5830</v>
      </c>
      <c r="BI335" s="204" t="s">
        <v>5830</v>
      </c>
      <c r="BJ335" s="204" t="s">
        <v>5830</v>
      </c>
      <c r="BK335" s="204" t="s">
        <v>5830</v>
      </c>
      <c r="BL335" s="204" t="s">
        <v>5830</v>
      </c>
      <c r="BM335" s="204" t="s">
        <v>5830</v>
      </c>
      <c r="BN335" s="204" t="s">
        <v>5830</v>
      </c>
      <c r="BO335" s="203" t="s">
        <v>5830</v>
      </c>
      <c r="BP335" s="204" t="s">
        <v>5830</v>
      </c>
      <c r="BQ335" s="204" t="s">
        <v>5830</v>
      </c>
      <c r="BR335" s="204" t="s">
        <v>5830</v>
      </c>
      <c r="BS335" s="204" t="s">
        <v>5830</v>
      </c>
      <c r="BT335" s="204" t="s">
        <v>5830</v>
      </c>
      <c r="BU335" s="219" t="s">
        <v>5830</v>
      </c>
      <c r="BV335" s="204" t="s">
        <v>5830</v>
      </c>
      <c r="BW335" s="204" t="s">
        <v>5830</v>
      </c>
      <c r="BX335" s="204" t="s">
        <v>5830</v>
      </c>
      <c r="BY335" s="204" t="s">
        <v>5830</v>
      </c>
      <c r="BZ335" s="204" t="s">
        <v>5830</v>
      </c>
      <c r="CA335" s="219" t="s">
        <v>5830</v>
      </c>
      <c r="CB335" s="32" t="s">
        <v>4479</v>
      </c>
      <c r="CC335" s="60">
        <v>275</v>
      </c>
      <c r="CD335" s="32">
        <v>360</v>
      </c>
      <c r="CE335" s="60">
        <v>410</v>
      </c>
      <c r="CF335" s="32">
        <v>530</v>
      </c>
      <c r="CG335" s="67">
        <v>200000</v>
      </c>
      <c r="CH335" s="108" t="s">
        <v>4479</v>
      </c>
      <c r="CI335" s="60">
        <v>275</v>
      </c>
      <c r="CJ335" s="32">
        <v>360</v>
      </c>
      <c r="CK335" s="60">
        <v>410</v>
      </c>
      <c r="CL335" s="32">
        <v>530</v>
      </c>
      <c r="CM335" s="67">
        <v>200000</v>
      </c>
      <c r="CN335" s="32" t="s">
        <v>4479</v>
      </c>
      <c r="CO335" s="60">
        <v>275</v>
      </c>
      <c r="CP335" s="32">
        <v>360</v>
      </c>
      <c r="CQ335" s="60">
        <v>410</v>
      </c>
      <c r="CR335" s="32">
        <v>530</v>
      </c>
      <c r="CS335" s="61">
        <v>200000</v>
      </c>
      <c r="CT335" s="208" t="s">
        <v>5830</v>
      </c>
      <c r="CU335" s="209" t="s">
        <v>5830</v>
      </c>
      <c r="CV335" s="209" t="s">
        <v>5830</v>
      </c>
      <c r="CW335" s="210" t="s">
        <v>5830</v>
      </c>
      <c r="CX335" s="208" t="s">
        <v>5830</v>
      </c>
      <c r="CY335" s="209" t="s">
        <v>5830</v>
      </c>
      <c r="CZ335" s="210" t="s">
        <v>5830</v>
      </c>
      <c r="DA335" s="284" t="s">
        <v>5830</v>
      </c>
      <c r="DB335" s="164">
        <v>10.9</v>
      </c>
      <c r="DC335" s="164">
        <v>900</v>
      </c>
      <c r="DD335" s="32">
        <v>990</v>
      </c>
      <c r="DE335" s="164">
        <v>1000</v>
      </c>
      <c r="DF335" s="32">
        <v>1100</v>
      </c>
      <c r="DG335" s="61">
        <v>200000</v>
      </c>
      <c r="DH335" s="41" t="s">
        <v>15</v>
      </c>
      <c r="DI335" s="164" t="s">
        <v>4593</v>
      </c>
      <c r="DJ335" s="295" t="s">
        <v>4598</v>
      </c>
    </row>
    <row r="336" spans="1:114">
      <c r="A336" s="18">
        <v>331</v>
      </c>
      <c r="B336" s="314"/>
      <c r="C336" s="314"/>
      <c r="D336" s="325"/>
      <c r="E336" s="325"/>
      <c r="F336" s="314"/>
      <c r="G336" s="319"/>
      <c r="H336" s="319"/>
      <c r="I336" s="453" t="s">
        <v>4402</v>
      </c>
      <c r="J336" s="304" t="s">
        <v>6272</v>
      </c>
      <c r="K336" s="164" t="s">
        <v>6102</v>
      </c>
      <c r="L336" s="304" t="s">
        <v>4541</v>
      </c>
      <c r="M336" s="164" t="s">
        <v>4736</v>
      </c>
      <c r="N336" s="18" t="s">
        <v>4539</v>
      </c>
      <c r="O336" s="164" t="s">
        <v>4388</v>
      </c>
      <c r="P336" s="164" t="s">
        <v>4444</v>
      </c>
      <c r="Q336" s="164" t="s">
        <v>4444</v>
      </c>
      <c r="R336" s="164" t="s">
        <v>5830</v>
      </c>
      <c r="S336" s="164" t="s">
        <v>4444</v>
      </c>
      <c r="T336" s="164" t="s">
        <v>5830</v>
      </c>
      <c r="U336" s="164" t="s">
        <v>4592</v>
      </c>
      <c r="V336" s="90">
        <v>0</v>
      </c>
      <c r="W336" s="231">
        <v>0</v>
      </c>
      <c r="X336" s="18">
        <v>0</v>
      </c>
      <c r="Y336" s="304" t="s">
        <v>6286</v>
      </c>
      <c r="Z336" s="21">
        <f>INDEX('[2]Cross-Section Database'!$C$2:$V$2928,MATCH(Y336,'[2]Cross-Section Database'!$B$2:$B$2928,0),3)</f>
        <v>133</v>
      </c>
      <c r="AA336" s="21">
        <f>INDEX('[2]Cross-Section Database'!$C$2:$V$2928,MATCH(Y336,'[2]Cross-Section Database'!$B$2:$B$2928,0),4)</f>
        <v>140</v>
      </c>
      <c r="AB336" s="46">
        <f>INDEX('[2]Cross-Section Database'!$C$2:$V$2928,MATCH(Y336,'[2]Cross-Section Database'!$B$2:$B$2928,0),6)</f>
        <v>8.5</v>
      </c>
      <c r="AC336" s="46">
        <f>INDEX('[2]Cross-Section Database'!$C$2:$V$2928,MATCH(Y336,'[2]Cross-Section Database'!$B$2:$B$2928,0),5)</f>
        <v>5.5</v>
      </c>
      <c r="AD336" s="21">
        <v>1100</v>
      </c>
      <c r="AE336" s="304" t="s">
        <v>6287</v>
      </c>
      <c r="AF336" s="21">
        <f>INDEX('[2]Cross-Section Database'!$C$2:$V$2928,MATCH(AE336,'[2]Cross-Section Database'!$B$2:$B$2928,0),3)</f>
        <v>160</v>
      </c>
      <c r="AG336" s="21">
        <f>INDEX('[2]Cross-Section Database'!$C$2:$V$2928,MATCH(AE336,'[2]Cross-Section Database'!$B$2:$B$2928,0),4)</f>
        <v>82</v>
      </c>
      <c r="AH336" s="21">
        <f>INDEX('[2]Cross-Section Database'!$C$2:$V$2928,MATCH(AE336,'[2]Cross-Section Database'!$B$2:$B$2928,0),6)</f>
        <v>7.4</v>
      </c>
      <c r="AI336" s="21">
        <f>INDEX('[2]Cross-Section Database'!$C$2:$V$2928,MATCH(AE336,'[2]Cross-Section Database'!$B$2:$B$2928,0),5)</f>
        <v>5</v>
      </c>
      <c r="AJ336" s="21">
        <v>1000</v>
      </c>
      <c r="AK336" s="21">
        <f>INDEX('[2]Cross-Section Database'!$C$2:$V$3928,MATCH(AE336,'[2]Cross-Section Database'!$B$2:$B$3928,0),11)</f>
        <v>8690000</v>
      </c>
      <c r="AL336" s="24">
        <f>INDEX('[2]Cross-Section Database'!$C$2:$V$3928,MATCH(AE336,'[2]Cross-Section Database'!$B$2:$B$3928,0),12)</f>
        <v>124000</v>
      </c>
      <c r="AM336" s="21">
        <v>22</v>
      </c>
      <c r="AN336" s="21">
        <v>118</v>
      </c>
      <c r="AO336" s="21">
        <v>190</v>
      </c>
      <c r="AP336" s="21">
        <f t="shared" si="181"/>
        <v>15</v>
      </c>
      <c r="AQ336" s="21">
        <f t="shared" si="182"/>
        <v>15</v>
      </c>
      <c r="AR336" s="304" t="s">
        <v>5845</v>
      </c>
      <c r="AS336" s="164" t="s">
        <v>6174</v>
      </c>
      <c r="AT336" s="21" t="s">
        <v>6174</v>
      </c>
      <c r="AU336" s="164">
        <v>16</v>
      </c>
      <c r="AV336" s="164">
        <f t="shared" si="160"/>
        <v>157</v>
      </c>
      <c r="AW336" s="21">
        <v>45</v>
      </c>
      <c r="AX336" s="21">
        <f t="shared" si="165"/>
        <v>45</v>
      </c>
      <c r="AY336" s="21">
        <v>50</v>
      </c>
      <c r="AZ336" s="21">
        <v>50</v>
      </c>
      <c r="BA336" s="21">
        <v>0</v>
      </c>
      <c r="BB336" s="15" t="s">
        <v>6262</v>
      </c>
      <c r="BC336" s="164" t="s">
        <v>4497</v>
      </c>
      <c r="BD336" s="164" t="s">
        <v>6250</v>
      </c>
      <c r="BE336" s="164">
        <v>4</v>
      </c>
      <c r="BF336" s="164">
        <v>6</v>
      </c>
      <c r="BG336" s="203" t="s">
        <v>5830</v>
      </c>
      <c r="BH336" s="204" t="s">
        <v>5830</v>
      </c>
      <c r="BI336" s="204" t="s">
        <v>5830</v>
      </c>
      <c r="BJ336" s="204" t="s">
        <v>5830</v>
      </c>
      <c r="BK336" s="204" t="s">
        <v>5830</v>
      </c>
      <c r="BL336" s="204" t="s">
        <v>5830</v>
      </c>
      <c r="BM336" s="204" t="s">
        <v>5830</v>
      </c>
      <c r="BN336" s="204" t="s">
        <v>5830</v>
      </c>
      <c r="BO336" s="203" t="s">
        <v>5830</v>
      </c>
      <c r="BP336" s="204" t="s">
        <v>5830</v>
      </c>
      <c r="BQ336" s="204" t="s">
        <v>5830</v>
      </c>
      <c r="BR336" s="204" t="s">
        <v>5830</v>
      </c>
      <c r="BS336" s="204" t="s">
        <v>5830</v>
      </c>
      <c r="BT336" s="204" t="s">
        <v>5830</v>
      </c>
      <c r="BU336" s="219" t="s">
        <v>5830</v>
      </c>
      <c r="BV336" s="204" t="s">
        <v>5830</v>
      </c>
      <c r="BW336" s="204" t="s">
        <v>5830</v>
      </c>
      <c r="BX336" s="204" t="s">
        <v>5830</v>
      </c>
      <c r="BY336" s="204" t="s">
        <v>5830</v>
      </c>
      <c r="BZ336" s="204" t="s">
        <v>5830</v>
      </c>
      <c r="CA336" s="219" t="s">
        <v>5830</v>
      </c>
      <c r="CB336" s="32" t="s">
        <v>4479</v>
      </c>
      <c r="CC336" s="60">
        <v>275</v>
      </c>
      <c r="CD336" s="32">
        <v>360</v>
      </c>
      <c r="CE336" s="60">
        <v>410</v>
      </c>
      <c r="CF336" s="32">
        <v>530</v>
      </c>
      <c r="CG336" s="67">
        <v>200000</v>
      </c>
      <c r="CH336" s="108" t="s">
        <v>4479</v>
      </c>
      <c r="CI336" s="60">
        <v>275</v>
      </c>
      <c r="CJ336" s="32">
        <v>360</v>
      </c>
      <c r="CK336" s="60">
        <v>410</v>
      </c>
      <c r="CL336" s="32">
        <v>530</v>
      </c>
      <c r="CM336" s="67">
        <v>200000</v>
      </c>
      <c r="CN336" s="32" t="s">
        <v>4479</v>
      </c>
      <c r="CO336" s="60">
        <v>275</v>
      </c>
      <c r="CP336" s="32">
        <v>360</v>
      </c>
      <c r="CQ336" s="60">
        <v>410</v>
      </c>
      <c r="CR336" s="32">
        <v>530</v>
      </c>
      <c r="CS336" s="61">
        <v>200000</v>
      </c>
      <c r="CT336" s="208" t="s">
        <v>5830</v>
      </c>
      <c r="CU336" s="209" t="s">
        <v>5830</v>
      </c>
      <c r="CV336" s="209" t="s">
        <v>5830</v>
      </c>
      <c r="CW336" s="210" t="s">
        <v>5830</v>
      </c>
      <c r="CX336" s="208" t="s">
        <v>5830</v>
      </c>
      <c r="CY336" s="209" t="s">
        <v>5830</v>
      </c>
      <c r="CZ336" s="210" t="s">
        <v>5830</v>
      </c>
      <c r="DA336" s="284" t="s">
        <v>5830</v>
      </c>
      <c r="DB336" s="164">
        <v>10.9</v>
      </c>
      <c r="DC336" s="164">
        <v>900</v>
      </c>
      <c r="DD336" s="32">
        <v>990</v>
      </c>
      <c r="DE336" s="164">
        <v>1000</v>
      </c>
      <c r="DF336" s="32">
        <v>1100</v>
      </c>
      <c r="DG336" s="61">
        <v>200000</v>
      </c>
      <c r="DH336" s="41" t="s">
        <v>15</v>
      </c>
      <c r="DI336" s="304" t="s">
        <v>4593</v>
      </c>
      <c r="DJ336" s="295" t="s">
        <v>4598</v>
      </c>
    </row>
    <row r="337" spans="1:114" ht="16.2" thickBot="1">
      <c r="A337" s="18">
        <v>332</v>
      </c>
      <c r="B337" s="315"/>
      <c r="C337" s="315"/>
      <c r="D337" s="344"/>
      <c r="E337" s="344"/>
      <c r="F337" s="315"/>
      <c r="G337" s="312"/>
      <c r="H337" s="312"/>
      <c r="I337" s="247" t="s">
        <v>4403</v>
      </c>
      <c r="J337" s="304" t="s">
        <v>6272</v>
      </c>
      <c r="K337" s="164" t="s">
        <v>6102</v>
      </c>
      <c r="L337" s="304" t="s">
        <v>4541</v>
      </c>
      <c r="M337" s="164" t="s">
        <v>4736</v>
      </c>
      <c r="N337" s="18" t="s">
        <v>4539</v>
      </c>
      <c r="O337" s="164" t="s">
        <v>4388</v>
      </c>
      <c r="P337" s="164" t="s">
        <v>4444</v>
      </c>
      <c r="Q337" s="164" t="s">
        <v>4444</v>
      </c>
      <c r="R337" s="164" t="s">
        <v>5830</v>
      </c>
      <c r="S337" s="164" t="s">
        <v>4444</v>
      </c>
      <c r="T337" s="164" t="s">
        <v>5830</v>
      </c>
      <c r="U337" s="164" t="s">
        <v>4592</v>
      </c>
      <c r="V337" s="90">
        <v>0</v>
      </c>
      <c r="W337" s="236">
        <v>0</v>
      </c>
      <c r="X337" s="14">
        <v>0</v>
      </c>
      <c r="Y337" s="144" t="s">
        <v>4404</v>
      </c>
      <c r="Z337" s="23">
        <f>INDEX('[2]Cross-Section Database'!$C$2:$V$2928,MATCH(Y337,'[2]Cross-Section Database'!$B$2:$B$2928,0),3)</f>
        <v>114</v>
      </c>
      <c r="AA337" s="23">
        <f>INDEX('[2]Cross-Section Database'!$C$2:$V$2928,MATCH(Y337,'[2]Cross-Section Database'!$B$2:$B$2928,0),4)</f>
        <v>120</v>
      </c>
      <c r="AB337" s="56">
        <f>INDEX('[2]Cross-Section Database'!$C$2:$V$2928,MATCH(Y337,'[2]Cross-Section Database'!$B$2:$B$2928,0),6)</f>
        <v>8</v>
      </c>
      <c r="AC337" s="56">
        <f>INDEX('[2]Cross-Section Database'!$C$2:$V$2928,MATCH(Y337,'[2]Cross-Section Database'!$B$2:$B$2928,0),5)</f>
        <v>5</v>
      </c>
      <c r="AD337" s="23">
        <v>1100</v>
      </c>
      <c r="AE337" s="144" t="s">
        <v>6287</v>
      </c>
      <c r="AF337" s="23">
        <f>INDEX('[2]Cross-Section Database'!$C$2:$V$2928,MATCH(AE337,'[2]Cross-Section Database'!$B$2:$B$2928,0),3)</f>
        <v>160</v>
      </c>
      <c r="AG337" s="23">
        <f>INDEX('[2]Cross-Section Database'!$C$2:$V$2928,MATCH(AE337,'[2]Cross-Section Database'!$B$2:$B$2928,0),4)</f>
        <v>82</v>
      </c>
      <c r="AH337" s="23">
        <f>INDEX('[2]Cross-Section Database'!$C$2:$V$2928,MATCH(AE337,'[2]Cross-Section Database'!$B$2:$B$2928,0),6)</f>
        <v>7.4</v>
      </c>
      <c r="AI337" s="23">
        <f>INDEX('[2]Cross-Section Database'!$C$2:$V$2928,MATCH(AE337,'[2]Cross-Section Database'!$B$2:$B$2928,0),5)</f>
        <v>5</v>
      </c>
      <c r="AJ337" s="23">
        <v>1000</v>
      </c>
      <c r="AK337" s="23">
        <f>INDEX('[2]Cross-Section Database'!$C$2:$V$3928,MATCH(AE337,'[2]Cross-Section Database'!$B$2:$B$3928,0),11)</f>
        <v>8690000</v>
      </c>
      <c r="AL337" s="25">
        <f>INDEX('[2]Cross-Section Database'!$C$2:$V$3928,MATCH(AE337,'[2]Cross-Section Database'!$B$2:$B$3928,0),12)</f>
        <v>124000</v>
      </c>
      <c r="AM337" s="23">
        <v>15</v>
      </c>
      <c r="AN337" s="23">
        <v>118</v>
      </c>
      <c r="AO337" s="23">
        <v>190</v>
      </c>
      <c r="AP337" s="23">
        <f t="shared" si="181"/>
        <v>15</v>
      </c>
      <c r="AQ337" s="23">
        <f t="shared" si="182"/>
        <v>15</v>
      </c>
      <c r="AR337" s="144" t="s">
        <v>5845</v>
      </c>
      <c r="AS337" s="164" t="s">
        <v>6174</v>
      </c>
      <c r="AT337" s="23" t="s">
        <v>6174</v>
      </c>
      <c r="AU337" s="165">
        <v>16</v>
      </c>
      <c r="AV337" s="165">
        <f t="shared" si="160"/>
        <v>157</v>
      </c>
      <c r="AW337" s="23">
        <v>45</v>
      </c>
      <c r="AX337" s="23">
        <f t="shared" si="165"/>
        <v>45</v>
      </c>
      <c r="AY337" s="23">
        <v>50</v>
      </c>
      <c r="AZ337" s="23">
        <v>50</v>
      </c>
      <c r="BA337" s="23">
        <v>0</v>
      </c>
      <c r="BB337" s="19" t="s">
        <v>6262</v>
      </c>
      <c r="BC337" s="165" t="s">
        <v>4497</v>
      </c>
      <c r="BD337" s="165" t="s">
        <v>6250</v>
      </c>
      <c r="BE337" s="165">
        <v>4</v>
      </c>
      <c r="BF337" s="165">
        <v>6</v>
      </c>
      <c r="BG337" s="198" t="s">
        <v>5830</v>
      </c>
      <c r="BH337" s="199" t="s">
        <v>5830</v>
      </c>
      <c r="BI337" s="199" t="s">
        <v>5830</v>
      </c>
      <c r="BJ337" s="199" t="s">
        <v>5830</v>
      </c>
      <c r="BK337" s="199" t="s">
        <v>5830</v>
      </c>
      <c r="BL337" s="199" t="s">
        <v>5830</v>
      </c>
      <c r="BM337" s="199" t="s">
        <v>5830</v>
      </c>
      <c r="BN337" s="199" t="s">
        <v>5830</v>
      </c>
      <c r="BO337" s="198" t="s">
        <v>5830</v>
      </c>
      <c r="BP337" s="199" t="s">
        <v>5830</v>
      </c>
      <c r="BQ337" s="199" t="s">
        <v>5830</v>
      </c>
      <c r="BR337" s="199" t="s">
        <v>5830</v>
      </c>
      <c r="BS337" s="199" t="s">
        <v>5830</v>
      </c>
      <c r="BT337" s="199" t="s">
        <v>5830</v>
      </c>
      <c r="BU337" s="221" t="s">
        <v>5830</v>
      </c>
      <c r="BV337" s="199" t="s">
        <v>5830</v>
      </c>
      <c r="BW337" s="199" t="s">
        <v>5830</v>
      </c>
      <c r="BX337" s="199" t="s">
        <v>5830</v>
      </c>
      <c r="BY337" s="199" t="s">
        <v>5830</v>
      </c>
      <c r="BZ337" s="199" t="s">
        <v>5830</v>
      </c>
      <c r="CA337" s="221" t="s">
        <v>5830</v>
      </c>
      <c r="CB337" s="34" t="s">
        <v>4479</v>
      </c>
      <c r="CC337" s="87">
        <v>275</v>
      </c>
      <c r="CD337" s="34">
        <v>360</v>
      </c>
      <c r="CE337" s="87">
        <v>410</v>
      </c>
      <c r="CF337" s="34">
        <v>530</v>
      </c>
      <c r="CG337" s="70">
        <v>200000</v>
      </c>
      <c r="CH337" s="133" t="s">
        <v>4479</v>
      </c>
      <c r="CI337" s="87">
        <v>275</v>
      </c>
      <c r="CJ337" s="34">
        <v>360</v>
      </c>
      <c r="CK337" s="87">
        <v>410</v>
      </c>
      <c r="CL337" s="34">
        <v>530</v>
      </c>
      <c r="CM337" s="70">
        <v>200000</v>
      </c>
      <c r="CN337" s="34" t="s">
        <v>4479</v>
      </c>
      <c r="CO337" s="87">
        <v>275</v>
      </c>
      <c r="CP337" s="34">
        <v>360</v>
      </c>
      <c r="CQ337" s="87">
        <v>410</v>
      </c>
      <c r="CR337" s="34">
        <v>530</v>
      </c>
      <c r="CS337" s="77">
        <v>200000</v>
      </c>
      <c r="CT337" s="211" t="s">
        <v>5830</v>
      </c>
      <c r="CU337" s="212" t="s">
        <v>5830</v>
      </c>
      <c r="CV337" s="212" t="s">
        <v>5830</v>
      </c>
      <c r="CW337" s="213" t="s">
        <v>5830</v>
      </c>
      <c r="CX337" s="211" t="s">
        <v>5830</v>
      </c>
      <c r="CY337" s="212" t="s">
        <v>5830</v>
      </c>
      <c r="CZ337" s="213" t="s">
        <v>5830</v>
      </c>
      <c r="DA337" s="285" t="s">
        <v>5830</v>
      </c>
      <c r="DB337" s="165">
        <v>8.8000000000000007</v>
      </c>
      <c r="DC337" s="165">
        <v>660</v>
      </c>
      <c r="DD337" s="34">
        <v>730</v>
      </c>
      <c r="DE337" s="165">
        <v>800</v>
      </c>
      <c r="DF337" s="34">
        <v>940</v>
      </c>
      <c r="DG337" s="77">
        <v>200000</v>
      </c>
      <c r="DH337" s="42" t="s">
        <v>15</v>
      </c>
      <c r="DI337" s="144" t="s">
        <v>4593</v>
      </c>
      <c r="DJ337" s="295" t="s">
        <v>4598</v>
      </c>
    </row>
    <row r="338" spans="1:114" ht="15.6" customHeight="1">
      <c r="A338" s="17">
        <v>333</v>
      </c>
      <c r="B338" s="313">
        <v>51</v>
      </c>
      <c r="C338" s="313">
        <v>2016</v>
      </c>
      <c r="D338" s="324" t="s">
        <v>4732</v>
      </c>
      <c r="E338" s="324" t="s">
        <v>4875</v>
      </c>
      <c r="F338" s="313">
        <v>4</v>
      </c>
      <c r="G338" s="309" t="s">
        <v>5966</v>
      </c>
      <c r="H338" s="309" t="s">
        <v>5961</v>
      </c>
      <c r="I338" s="452" t="s">
        <v>4405</v>
      </c>
      <c r="J338" s="303" t="s">
        <v>6269</v>
      </c>
      <c r="K338" s="163" t="s">
        <v>5830</v>
      </c>
      <c r="L338" s="303" t="s">
        <v>4540</v>
      </c>
      <c r="M338" s="163" t="s">
        <v>4735</v>
      </c>
      <c r="N338" s="17" t="s">
        <v>4539</v>
      </c>
      <c r="O338" s="163" t="s">
        <v>4388</v>
      </c>
      <c r="P338" s="163" t="s">
        <v>4502</v>
      </c>
      <c r="Q338" s="163" t="s">
        <v>4444</v>
      </c>
      <c r="R338" s="163" t="s">
        <v>5830</v>
      </c>
      <c r="S338" s="163" t="s">
        <v>4444</v>
      </c>
      <c r="T338" s="163" t="s">
        <v>5830</v>
      </c>
      <c r="U338" s="163" t="s">
        <v>4592</v>
      </c>
      <c r="V338" s="91">
        <v>0</v>
      </c>
      <c r="W338" s="240">
        <v>0</v>
      </c>
      <c r="X338" s="26">
        <v>3822.3</v>
      </c>
      <c r="Y338" s="303" t="s">
        <v>4526</v>
      </c>
      <c r="Z338" s="16">
        <v>360</v>
      </c>
      <c r="AA338" s="16">
        <v>360</v>
      </c>
      <c r="AB338" s="45">
        <v>5.87</v>
      </c>
      <c r="AC338" s="45">
        <v>5.87</v>
      </c>
      <c r="AD338" s="16">
        <v>2200</v>
      </c>
      <c r="AE338" s="304" t="s">
        <v>4409</v>
      </c>
      <c r="AF338" s="16">
        <f>INDEX('[2]Cross-Section Database'!$C$2:$V$2928,MATCH(AE338,'[2]Cross-Section Database'!$B$2:$B$2928,0),3)</f>
        <v>304</v>
      </c>
      <c r="AG338" s="16">
        <f>INDEX('[2]Cross-Section Database'!$C$2:$V$2928,MATCH(AE338,'[2]Cross-Section Database'!$B$2:$B$2928,0),4)</f>
        <v>165</v>
      </c>
      <c r="AH338" s="16">
        <f>INDEX('[2]Cross-Section Database'!$C$2:$V$2928,MATCH(AE338,'[2]Cross-Section Database'!$B$2:$B$2928,0),6)</f>
        <v>10.199999999999999</v>
      </c>
      <c r="AI338" s="16">
        <f>INDEX('[2]Cross-Section Database'!$C$2:$V$2928,MATCH(AE338,'[2]Cross-Section Database'!$B$2:$B$2928,0),5)</f>
        <v>6.1</v>
      </c>
      <c r="AJ338" s="16">
        <v>1320</v>
      </c>
      <c r="AK338" s="16">
        <f>INDEX('[2]Cross-Section Database'!$C$2:$V$3928,MATCH(AE338,'[2]Cross-Section Database'!$B$2:$B$3928,0),11)</f>
        <v>86400000</v>
      </c>
      <c r="AL338" s="26">
        <f>INDEX('[2]Cross-Section Database'!$C$2:$V$3928,MATCH(AE338,'[2]Cross-Section Database'!$B$2:$B$3928,0),12)</f>
        <v>633000</v>
      </c>
      <c r="AM338" s="21">
        <v>9.92</v>
      </c>
      <c r="AN338" s="21">
        <v>230</v>
      </c>
      <c r="AO338" s="21">
        <v>304</v>
      </c>
      <c r="AP338" s="21">
        <f t="shared" si="181"/>
        <v>0</v>
      </c>
      <c r="AQ338" s="21">
        <f t="shared" si="182"/>
        <v>0</v>
      </c>
      <c r="AR338" s="303" t="s">
        <v>5697</v>
      </c>
      <c r="AS338" s="163" t="s">
        <v>6174</v>
      </c>
      <c r="AT338" s="16" t="s">
        <v>6174</v>
      </c>
      <c r="AU338" s="163">
        <v>20</v>
      </c>
      <c r="AV338" s="163">
        <f t="shared" si="160"/>
        <v>245</v>
      </c>
      <c r="AW338" s="16">
        <v>65</v>
      </c>
      <c r="AX338" s="16">
        <f t="shared" si="165"/>
        <v>65</v>
      </c>
      <c r="AY338" s="16">
        <v>87</v>
      </c>
      <c r="AZ338" s="16">
        <v>100</v>
      </c>
      <c r="BA338" s="16">
        <v>0</v>
      </c>
      <c r="BB338" s="22" t="s">
        <v>4388</v>
      </c>
      <c r="BC338" s="163" t="s">
        <v>6250</v>
      </c>
      <c r="BD338" s="163" t="s">
        <v>6250</v>
      </c>
      <c r="BE338" s="163">
        <v>2</v>
      </c>
      <c r="BF338" s="163">
        <v>6</v>
      </c>
      <c r="BG338" s="201" t="s">
        <v>5830</v>
      </c>
      <c r="BH338" s="202" t="s">
        <v>5830</v>
      </c>
      <c r="BI338" s="202" t="s">
        <v>5830</v>
      </c>
      <c r="BJ338" s="202" t="s">
        <v>5830</v>
      </c>
      <c r="BK338" s="202" t="s">
        <v>5830</v>
      </c>
      <c r="BL338" s="202" t="s">
        <v>5830</v>
      </c>
      <c r="BM338" s="202" t="s">
        <v>5830</v>
      </c>
      <c r="BN338" s="202" t="s">
        <v>5830</v>
      </c>
      <c r="BO338" s="201" t="s">
        <v>5830</v>
      </c>
      <c r="BP338" s="202" t="s">
        <v>5830</v>
      </c>
      <c r="BQ338" s="202" t="s">
        <v>5830</v>
      </c>
      <c r="BR338" s="202" t="s">
        <v>5830</v>
      </c>
      <c r="BS338" s="202" t="s">
        <v>5830</v>
      </c>
      <c r="BT338" s="202" t="s">
        <v>5830</v>
      </c>
      <c r="BU338" s="220" t="s">
        <v>5830</v>
      </c>
      <c r="BV338" s="202" t="s">
        <v>5830</v>
      </c>
      <c r="BW338" s="202" t="s">
        <v>5830</v>
      </c>
      <c r="BX338" s="202" t="s">
        <v>5830</v>
      </c>
      <c r="BY338" s="202" t="s">
        <v>5830</v>
      </c>
      <c r="BZ338" s="202" t="s">
        <v>5830</v>
      </c>
      <c r="CA338" s="220" t="s">
        <v>5830</v>
      </c>
      <c r="CB338" s="163" t="s">
        <v>5701</v>
      </c>
      <c r="CC338" s="65">
        <v>230</v>
      </c>
      <c r="CD338" s="163">
        <v>339</v>
      </c>
      <c r="CE338" s="65">
        <v>505</v>
      </c>
      <c r="CF338" s="163">
        <v>714</v>
      </c>
      <c r="CG338" s="81">
        <v>200985</v>
      </c>
      <c r="CH338" s="163" t="s">
        <v>5701</v>
      </c>
      <c r="CI338" s="65">
        <v>230</v>
      </c>
      <c r="CJ338" s="163">
        <v>370</v>
      </c>
      <c r="CK338" s="65">
        <v>505</v>
      </c>
      <c r="CL338" s="163">
        <v>534</v>
      </c>
      <c r="CM338" s="81">
        <v>203765</v>
      </c>
      <c r="CN338" s="163" t="s">
        <v>5701</v>
      </c>
      <c r="CO338" s="65">
        <v>230</v>
      </c>
      <c r="CP338" s="163">
        <v>388</v>
      </c>
      <c r="CQ338" s="65">
        <v>505</v>
      </c>
      <c r="CR338" s="163">
        <v>506</v>
      </c>
      <c r="CS338" s="82">
        <v>206298</v>
      </c>
      <c r="CT338" s="205" t="s">
        <v>5830</v>
      </c>
      <c r="CU338" s="206" t="s">
        <v>5830</v>
      </c>
      <c r="CV338" s="206" t="s">
        <v>5830</v>
      </c>
      <c r="CW338" s="207" t="s">
        <v>5830</v>
      </c>
      <c r="CX338" s="205" t="s">
        <v>5830</v>
      </c>
      <c r="CY338" s="206" t="s">
        <v>5830</v>
      </c>
      <c r="CZ338" s="207" t="s">
        <v>5830</v>
      </c>
      <c r="DA338" s="283" t="s">
        <v>5830</v>
      </c>
      <c r="DB338" s="163">
        <v>8.8000000000000007</v>
      </c>
      <c r="DC338" s="163">
        <v>640</v>
      </c>
      <c r="DD338" s="163">
        <v>890</v>
      </c>
      <c r="DE338" s="163">
        <v>800</v>
      </c>
      <c r="DF338" s="163">
        <v>953</v>
      </c>
      <c r="DG338" s="82">
        <v>218871</v>
      </c>
      <c r="DH338" s="28" t="s">
        <v>6093</v>
      </c>
      <c r="DI338" s="163" t="s">
        <v>4464</v>
      </c>
      <c r="DJ338" s="294" t="s">
        <v>4598</v>
      </c>
    </row>
    <row r="339" spans="1:114">
      <c r="A339" s="18">
        <v>334</v>
      </c>
      <c r="B339" s="314"/>
      <c r="C339" s="314"/>
      <c r="D339" s="325"/>
      <c r="E339" s="325"/>
      <c r="F339" s="314"/>
      <c r="G339" s="310"/>
      <c r="H339" s="310"/>
      <c r="I339" s="453" t="s">
        <v>4406</v>
      </c>
      <c r="J339" s="304" t="s">
        <v>6269</v>
      </c>
      <c r="K339" s="164" t="s">
        <v>5830</v>
      </c>
      <c r="L339" s="304" t="s">
        <v>4540</v>
      </c>
      <c r="M339" s="164" t="s">
        <v>4735</v>
      </c>
      <c r="N339" s="18" t="s">
        <v>4539</v>
      </c>
      <c r="O339" s="164" t="s">
        <v>6262</v>
      </c>
      <c r="P339" s="164" t="s">
        <v>4502</v>
      </c>
      <c r="Q339" s="164" t="s">
        <v>4444</v>
      </c>
      <c r="R339" s="164" t="s">
        <v>5830</v>
      </c>
      <c r="S339" s="164" t="s">
        <v>4444</v>
      </c>
      <c r="T339" s="164" t="s">
        <v>5830</v>
      </c>
      <c r="U339" s="164" t="s">
        <v>4592</v>
      </c>
      <c r="V339" s="90">
        <v>0</v>
      </c>
      <c r="W339" s="231">
        <v>0</v>
      </c>
      <c r="X339" s="24">
        <v>3873.4</v>
      </c>
      <c r="Y339" s="304" t="s">
        <v>4526</v>
      </c>
      <c r="Z339" s="21">
        <v>360</v>
      </c>
      <c r="AA339" s="21">
        <v>360</v>
      </c>
      <c r="AB339" s="46">
        <v>5.87</v>
      </c>
      <c r="AC339" s="46">
        <v>5.87</v>
      </c>
      <c r="AD339" s="21">
        <v>2200</v>
      </c>
      <c r="AE339" s="304" t="s">
        <v>4409</v>
      </c>
      <c r="AF339" s="21">
        <f>INDEX('[2]Cross-Section Database'!$C$2:$V$2928,MATCH(AE339,'[2]Cross-Section Database'!$B$2:$B$2928,0),3)</f>
        <v>304</v>
      </c>
      <c r="AG339" s="21">
        <f>INDEX('[2]Cross-Section Database'!$C$2:$V$2928,MATCH(AE339,'[2]Cross-Section Database'!$B$2:$B$2928,0),4)</f>
        <v>165</v>
      </c>
      <c r="AH339" s="21">
        <f>INDEX('[2]Cross-Section Database'!$C$2:$V$2928,MATCH(AE339,'[2]Cross-Section Database'!$B$2:$B$2928,0),6)</f>
        <v>10.199999999999999</v>
      </c>
      <c r="AI339" s="21">
        <f>INDEX('[2]Cross-Section Database'!$C$2:$V$2928,MATCH(AE339,'[2]Cross-Section Database'!$B$2:$B$2928,0),5)</f>
        <v>6.1</v>
      </c>
      <c r="AJ339" s="21">
        <v>1320</v>
      </c>
      <c r="AK339" s="21">
        <f>INDEX('[2]Cross-Section Database'!$C$2:$V$3928,MATCH(AE339,'[2]Cross-Section Database'!$B$2:$B$3928,0),11)</f>
        <v>86400000</v>
      </c>
      <c r="AL339" s="24">
        <f>INDEX('[2]Cross-Section Database'!$C$2:$V$3928,MATCH(AE339,'[2]Cross-Section Database'!$B$2:$B$3928,0),12)</f>
        <v>633000</v>
      </c>
      <c r="AM339" s="21">
        <v>9.92</v>
      </c>
      <c r="AN339" s="21">
        <v>230</v>
      </c>
      <c r="AO339" s="21">
        <v>304</v>
      </c>
      <c r="AP339" s="21">
        <f t="shared" si="181"/>
        <v>0</v>
      </c>
      <c r="AQ339" s="21">
        <f t="shared" si="182"/>
        <v>0</v>
      </c>
      <c r="AR339" s="304" t="s">
        <v>5697</v>
      </c>
      <c r="AS339" s="164" t="s">
        <v>6174</v>
      </c>
      <c r="AT339" s="21" t="s">
        <v>6174</v>
      </c>
      <c r="AU339" s="164">
        <v>20</v>
      </c>
      <c r="AV339" s="164">
        <f t="shared" si="160"/>
        <v>245</v>
      </c>
      <c r="AW339" s="21">
        <v>65</v>
      </c>
      <c r="AX339" s="21">
        <f t="shared" si="165"/>
        <v>65</v>
      </c>
      <c r="AY339" s="21">
        <v>87</v>
      </c>
      <c r="AZ339" s="21">
        <v>100</v>
      </c>
      <c r="BA339" s="21">
        <v>0</v>
      </c>
      <c r="BB339" s="15" t="s">
        <v>4388</v>
      </c>
      <c r="BC339" s="164" t="s">
        <v>6250</v>
      </c>
      <c r="BD339" s="164" t="s">
        <v>6250</v>
      </c>
      <c r="BE339" s="164">
        <v>2</v>
      </c>
      <c r="BF339" s="164">
        <v>6</v>
      </c>
      <c r="BG339" s="304">
        <v>120</v>
      </c>
      <c r="BH339" s="164">
        <v>900</v>
      </c>
      <c r="BI339" s="164" t="s">
        <v>6237</v>
      </c>
      <c r="BJ339" s="164">
        <v>1</v>
      </c>
      <c r="BK339" s="164">
        <v>180</v>
      </c>
      <c r="BL339" s="164">
        <v>1678</v>
      </c>
      <c r="BM339" s="164">
        <v>52</v>
      </c>
      <c r="BN339" s="164" t="s">
        <v>4622</v>
      </c>
      <c r="BO339" s="304" t="s">
        <v>5894</v>
      </c>
      <c r="BP339" s="164">
        <v>16</v>
      </c>
      <c r="BQ339" s="164">
        <v>2</v>
      </c>
      <c r="BR339" s="164">
        <v>19</v>
      </c>
      <c r="BS339" s="164">
        <v>100</v>
      </c>
      <c r="BT339" s="164">
        <v>75</v>
      </c>
      <c r="BU339" s="18">
        <v>190</v>
      </c>
      <c r="BV339" s="164" t="s">
        <v>4621</v>
      </c>
      <c r="BW339" s="164" t="s">
        <v>4620</v>
      </c>
      <c r="BX339" s="21">
        <f t="shared" ref="BX339:BX340" si="183">((BH339/200)+1)*PI()*10^2/4</f>
        <v>431.96898986859651</v>
      </c>
      <c r="BY339" s="21">
        <f>6*PI()*12^2/4</f>
        <v>678.58401317539528</v>
      </c>
      <c r="BZ339" s="164">
        <v>20</v>
      </c>
      <c r="CA339" s="122">
        <v>1.1599999999999999E-2</v>
      </c>
      <c r="CB339" s="164" t="s">
        <v>5701</v>
      </c>
      <c r="CC339" s="60">
        <v>230</v>
      </c>
      <c r="CD339" s="164">
        <v>339</v>
      </c>
      <c r="CE339" s="60">
        <v>505</v>
      </c>
      <c r="CF339" s="164">
        <v>714</v>
      </c>
      <c r="CG339" s="69">
        <v>200985</v>
      </c>
      <c r="CH339" s="164" t="s">
        <v>5701</v>
      </c>
      <c r="CI339" s="60">
        <v>230</v>
      </c>
      <c r="CJ339" s="164">
        <v>370</v>
      </c>
      <c r="CK339" s="60">
        <v>505</v>
      </c>
      <c r="CL339" s="164">
        <v>534</v>
      </c>
      <c r="CM339" s="69">
        <v>203765</v>
      </c>
      <c r="CN339" s="164" t="s">
        <v>5701</v>
      </c>
      <c r="CO339" s="60">
        <v>230</v>
      </c>
      <c r="CP339" s="164">
        <v>388</v>
      </c>
      <c r="CQ339" s="60">
        <v>505</v>
      </c>
      <c r="CR339" s="164">
        <v>506</v>
      </c>
      <c r="CS339" s="64">
        <v>206298</v>
      </c>
      <c r="CT339" s="93" t="s">
        <v>5706</v>
      </c>
      <c r="CU339" s="64">
        <v>33.6</v>
      </c>
      <c r="CV339" s="61">
        <v>2.9</v>
      </c>
      <c r="CW339" s="67">
        <v>32000</v>
      </c>
      <c r="CX339" s="93">
        <v>538</v>
      </c>
      <c r="CY339" s="64">
        <v>653</v>
      </c>
      <c r="CZ339" s="69">
        <v>200371</v>
      </c>
      <c r="DA339" s="292">
        <v>550</v>
      </c>
      <c r="DB339" s="164">
        <v>8.8000000000000007</v>
      </c>
      <c r="DC339" s="164">
        <v>640</v>
      </c>
      <c r="DD339" s="164">
        <v>890</v>
      </c>
      <c r="DE339" s="164">
        <v>800</v>
      </c>
      <c r="DF339" s="164">
        <v>953</v>
      </c>
      <c r="DG339" s="64">
        <v>218871</v>
      </c>
      <c r="DH339" s="29" t="s">
        <v>6095</v>
      </c>
      <c r="DI339" s="164" t="s">
        <v>4464</v>
      </c>
      <c r="DJ339" s="295" t="s">
        <v>4598</v>
      </c>
    </row>
    <row r="340" spans="1:114">
      <c r="A340" s="18">
        <v>335</v>
      </c>
      <c r="B340" s="314"/>
      <c r="C340" s="314"/>
      <c r="D340" s="325"/>
      <c r="E340" s="325"/>
      <c r="F340" s="314"/>
      <c r="G340" s="310"/>
      <c r="H340" s="310"/>
      <c r="I340" s="453" t="s">
        <v>4407</v>
      </c>
      <c r="J340" s="304" t="s">
        <v>6269</v>
      </c>
      <c r="K340" s="164" t="s">
        <v>5830</v>
      </c>
      <c r="L340" s="304" t="s">
        <v>4540</v>
      </c>
      <c r="M340" s="164" t="s">
        <v>4735</v>
      </c>
      <c r="N340" s="18" t="s">
        <v>4539</v>
      </c>
      <c r="O340" s="164" t="s">
        <v>6262</v>
      </c>
      <c r="P340" s="164" t="s">
        <v>4502</v>
      </c>
      <c r="Q340" s="164" t="s">
        <v>4444</v>
      </c>
      <c r="R340" s="164" t="s">
        <v>5830</v>
      </c>
      <c r="S340" s="164" t="s">
        <v>4444</v>
      </c>
      <c r="T340" s="164" t="s">
        <v>5830</v>
      </c>
      <c r="U340" s="164" t="s">
        <v>4592</v>
      </c>
      <c r="V340" s="90">
        <v>0</v>
      </c>
      <c r="W340" s="231">
        <v>0</v>
      </c>
      <c r="X340" s="24">
        <v>3811.9</v>
      </c>
      <c r="Y340" s="304" t="s">
        <v>4526</v>
      </c>
      <c r="Z340" s="21">
        <v>360</v>
      </c>
      <c r="AA340" s="21">
        <v>360</v>
      </c>
      <c r="AB340" s="46">
        <v>5.87</v>
      </c>
      <c r="AC340" s="46">
        <v>5.87</v>
      </c>
      <c r="AD340" s="21">
        <v>2200</v>
      </c>
      <c r="AE340" s="304" t="s">
        <v>4409</v>
      </c>
      <c r="AF340" s="21">
        <f>INDEX('[2]Cross-Section Database'!$C$2:$V$2928,MATCH(AE340,'[2]Cross-Section Database'!$B$2:$B$2928,0),3)</f>
        <v>304</v>
      </c>
      <c r="AG340" s="21">
        <f>INDEX('[2]Cross-Section Database'!$C$2:$V$2928,MATCH(AE340,'[2]Cross-Section Database'!$B$2:$B$2928,0),4)</f>
        <v>165</v>
      </c>
      <c r="AH340" s="21">
        <f>INDEX('[2]Cross-Section Database'!$C$2:$V$2928,MATCH(AE340,'[2]Cross-Section Database'!$B$2:$B$2928,0),6)</f>
        <v>10.199999999999999</v>
      </c>
      <c r="AI340" s="21">
        <f>INDEX('[2]Cross-Section Database'!$C$2:$V$2928,MATCH(AE340,'[2]Cross-Section Database'!$B$2:$B$2928,0),5)</f>
        <v>6.1</v>
      </c>
      <c r="AJ340" s="21">
        <v>1320</v>
      </c>
      <c r="AK340" s="21">
        <f>INDEX('[2]Cross-Section Database'!$C$2:$V$3928,MATCH(AE340,'[2]Cross-Section Database'!$B$2:$B$3928,0),11)</f>
        <v>86400000</v>
      </c>
      <c r="AL340" s="24">
        <f>INDEX('[2]Cross-Section Database'!$C$2:$V$3928,MATCH(AE340,'[2]Cross-Section Database'!$B$2:$B$3928,0),12)</f>
        <v>633000</v>
      </c>
      <c r="AM340" s="21">
        <v>9.92</v>
      </c>
      <c r="AN340" s="21">
        <v>230</v>
      </c>
      <c r="AO340" s="21">
        <v>304</v>
      </c>
      <c r="AP340" s="21">
        <f t="shared" si="181"/>
        <v>0</v>
      </c>
      <c r="AQ340" s="21">
        <f t="shared" si="182"/>
        <v>0</v>
      </c>
      <c r="AR340" s="304" t="s">
        <v>5697</v>
      </c>
      <c r="AS340" s="164" t="s">
        <v>6174</v>
      </c>
      <c r="AT340" s="21" t="s">
        <v>6174</v>
      </c>
      <c r="AU340" s="164">
        <v>20</v>
      </c>
      <c r="AV340" s="164">
        <f t="shared" si="160"/>
        <v>245</v>
      </c>
      <c r="AW340" s="21">
        <v>65</v>
      </c>
      <c r="AX340" s="21">
        <f t="shared" si="165"/>
        <v>65</v>
      </c>
      <c r="AY340" s="21">
        <v>87</v>
      </c>
      <c r="AZ340" s="21">
        <v>100</v>
      </c>
      <c r="BA340" s="21">
        <v>0</v>
      </c>
      <c r="BB340" s="15" t="s">
        <v>4388</v>
      </c>
      <c r="BC340" s="164" t="s">
        <v>6250</v>
      </c>
      <c r="BD340" s="164" t="s">
        <v>6250</v>
      </c>
      <c r="BE340" s="164">
        <v>2</v>
      </c>
      <c r="BF340" s="164">
        <v>6</v>
      </c>
      <c r="BG340" s="304">
        <v>120</v>
      </c>
      <c r="BH340" s="164">
        <v>900</v>
      </c>
      <c r="BI340" s="164" t="s">
        <v>6237</v>
      </c>
      <c r="BJ340" s="164">
        <v>1</v>
      </c>
      <c r="BK340" s="164">
        <v>180</v>
      </c>
      <c r="BL340" s="164">
        <v>1678</v>
      </c>
      <c r="BM340" s="164">
        <v>52</v>
      </c>
      <c r="BN340" s="164" t="s">
        <v>4622</v>
      </c>
      <c r="BO340" s="304" t="s">
        <v>5894</v>
      </c>
      <c r="BP340" s="164">
        <v>16</v>
      </c>
      <c r="BQ340" s="164">
        <v>2</v>
      </c>
      <c r="BR340" s="164">
        <v>19</v>
      </c>
      <c r="BS340" s="164">
        <v>100</v>
      </c>
      <c r="BT340" s="164">
        <v>75</v>
      </c>
      <c r="BU340" s="18">
        <v>190</v>
      </c>
      <c r="BV340" s="164" t="s">
        <v>4621</v>
      </c>
      <c r="BW340" s="164" t="s">
        <v>4620</v>
      </c>
      <c r="BX340" s="21">
        <f t="shared" si="183"/>
        <v>431.96898986859651</v>
      </c>
      <c r="BY340" s="21">
        <f>6*PI()*12^2/4</f>
        <v>678.58401317539528</v>
      </c>
      <c r="BZ340" s="164">
        <v>20</v>
      </c>
      <c r="CA340" s="122">
        <v>1.1599999999999999E-2</v>
      </c>
      <c r="CB340" s="164" t="s">
        <v>5701</v>
      </c>
      <c r="CC340" s="60">
        <v>230</v>
      </c>
      <c r="CD340" s="164">
        <v>339</v>
      </c>
      <c r="CE340" s="60">
        <v>505</v>
      </c>
      <c r="CF340" s="164">
        <v>714</v>
      </c>
      <c r="CG340" s="69">
        <v>200985</v>
      </c>
      <c r="CH340" s="164" t="s">
        <v>5701</v>
      </c>
      <c r="CI340" s="60">
        <v>230</v>
      </c>
      <c r="CJ340" s="164">
        <v>370</v>
      </c>
      <c r="CK340" s="60">
        <v>505</v>
      </c>
      <c r="CL340" s="164">
        <v>534</v>
      </c>
      <c r="CM340" s="69">
        <v>203765</v>
      </c>
      <c r="CN340" s="164" t="s">
        <v>5701</v>
      </c>
      <c r="CO340" s="60">
        <v>230</v>
      </c>
      <c r="CP340" s="164">
        <v>388</v>
      </c>
      <c r="CQ340" s="60">
        <v>505</v>
      </c>
      <c r="CR340" s="164">
        <v>506</v>
      </c>
      <c r="CS340" s="64">
        <v>206298</v>
      </c>
      <c r="CT340" s="93" t="s">
        <v>5706</v>
      </c>
      <c r="CU340" s="64">
        <v>35.700000000000003</v>
      </c>
      <c r="CV340" s="61">
        <v>2.9</v>
      </c>
      <c r="CW340" s="67">
        <v>32000</v>
      </c>
      <c r="CX340" s="93">
        <v>538</v>
      </c>
      <c r="CY340" s="64">
        <v>653</v>
      </c>
      <c r="CZ340" s="69">
        <v>200371</v>
      </c>
      <c r="DA340" s="292">
        <v>550</v>
      </c>
      <c r="DB340" s="164">
        <v>8.8000000000000007</v>
      </c>
      <c r="DC340" s="164">
        <v>640</v>
      </c>
      <c r="DD340" s="164">
        <v>890</v>
      </c>
      <c r="DE340" s="164">
        <v>800</v>
      </c>
      <c r="DF340" s="164">
        <v>953</v>
      </c>
      <c r="DG340" s="64">
        <v>218871</v>
      </c>
      <c r="DH340" s="29" t="s">
        <v>6095</v>
      </c>
      <c r="DI340" s="304" t="s">
        <v>4464</v>
      </c>
      <c r="DJ340" s="295" t="s">
        <v>4598</v>
      </c>
    </row>
    <row r="341" spans="1:114" ht="16.2" thickBot="1">
      <c r="A341" s="14">
        <v>336</v>
      </c>
      <c r="B341" s="314"/>
      <c r="C341" s="314"/>
      <c r="D341" s="325"/>
      <c r="E341" s="325"/>
      <c r="F341" s="314"/>
      <c r="G341" s="342"/>
      <c r="H341" s="342"/>
      <c r="I341" s="247" t="s">
        <v>4408</v>
      </c>
      <c r="J341" s="144" t="s">
        <v>6272</v>
      </c>
      <c r="K341" s="165" t="s">
        <v>6102</v>
      </c>
      <c r="L341" s="144" t="s">
        <v>4540</v>
      </c>
      <c r="M341" s="165" t="s">
        <v>4735</v>
      </c>
      <c r="N341" s="14" t="s">
        <v>4539</v>
      </c>
      <c r="O341" s="165" t="s">
        <v>6262</v>
      </c>
      <c r="P341" s="165" t="s">
        <v>4502</v>
      </c>
      <c r="Q341" s="165" t="s">
        <v>4444</v>
      </c>
      <c r="R341" s="165" t="s">
        <v>5830</v>
      </c>
      <c r="S341" s="165" t="s">
        <v>4444</v>
      </c>
      <c r="T341" s="165" t="s">
        <v>5830</v>
      </c>
      <c r="U341" s="165" t="s">
        <v>4592</v>
      </c>
      <c r="V341" s="92">
        <v>0</v>
      </c>
      <c r="W341" s="236">
        <v>0</v>
      </c>
      <c r="X341" s="25">
        <v>3938.7</v>
      </c>
      <c r="Y341" s="144" t="s">
        <v>4526</v>
      </c>
      <c r="Z341" s="23">
        <v>360</v>
      </c>
      <c r="AA341" s="23">
        <v>360</v>
      </c>
      <c r="AB341" s="56">
        <v>5.87</v>
      </c>
      <c r="AC341" s="56">
        <v>5.87</v>
      </c>
      <c r="AD341" s="23">
        <v>2200</v>
      </c>
      <c r="AE341" s="304" t="s">
        <v>4409</v>
      </c>
      <c r="AF341" s="21">
        <f>INDEX('[2]Cross-Section Database'!$C$2:$V$2928,MATCH(AE341,'[2]Cross-Section Database'!$B$2:$B$2928,0),3)</f>
        <v>304</v>
      </c>
      <c r="AG341" s="21">
        <f>INDEX('[2]Cross-Section Database'!$C$2:$V$2928,MATCH(AE341,'[2]Cross-Section Database'!$B$2:$B$2928,0),4)</f>
        <v>165</v>
      </c>
      <c r="AH341" s="21">
        <f>INDEX('[2]Cross-Section Database'!$C$2:$V$2928,MATCH(AE341,'[2]Cross-Section Database'!$B$2:$B$2928,0),6)</f>
        <v>10.199999999999999</v>
      </c>
      <c r="AI341" s="21">
        <f>INDEX('[2]Cross-Section Database'!$C$2:$V$2928,MATCH(AE341,'[2]Cross-Section Database'!$B$2:$B$2928,0),5)</f>
        <v>6.1</v>
      </c>
      <c r="AJ341" s="21">
        <v>1320</v>
      </c>
      <c r="AK341" s="21">
        <f>INDEX('[2]Cross-Section Database'!$C$2:$V$3928,MATCH(AE341,'[2]Cross-Section Database'!$B$2:$B$3928,0),11)</f>
        <v>86400000</v>
      </c>
      <c r="AL341" s="24">
        <f>INDEX('[2]Cross-Section Database'!$C$2:$V$3928,MATCH(AE341,'[2]Cross-Section Database'!$B$2:$B$3928,0),12)</f>
        <v>633000</v>
      </c>
      <c r="AM341" s="23">
        <v>9.92</v>
      </c>
      <c r="AN341" s="23">
        <v>230</v>
      </c>
      <c r="AO341" s="23">
        <v>304</v>
      </c>
      <c r="AP341" s="23">
        <f t="shared" si="181"/>
        <v>0</v>
      </c>
      <c r="AQ341" s="23">
        <f t="shared" si="182"/>
        <v>0</v>
      </c>
      <c r="AR341" s="144" t="s">
        <v>5697</v>
      </c>
      <c r="AS341" s="165" t="s">
        <v>6174</v>
      </c>
      <c r="AT341" s="23" t="s">
        <v>6174</v>
      </c>
      <c r="AU341" s="165">
        <v>20</v>
      </c>
      <c r="AV341" s="165">
        <f t="shared" si="160"/>
        <v>245</v>
      </c>
      <c r="AW341" s="23">
        <v>65</v>
      </c>
      <c r="AX341" s="23">
        <f t="shared" si="165"/>
        <v>65</v>
      </c>
      <c r="AY341" s="23">
        <v>87</v>
      </c>
      <c r="AZ341" s="23">
        <v>100</v>
      </c>
      <c r="BA341" s="23">
        <v>0</v>
      </c>
      <c r="BB341" s="19" t="s">
        <v>4388</v>
      </c>
      <c r="BC341" s="165" t="s">
        <v>6250</v>
      </c>
      <c r="BD341" s="165" t="s">
        <v>6250</v>
      </c>
      <c r="BE341" s="165">
        <v>2</v>
      </c>
      <c r="BF341" s="165">
        <v>6</v>
      </c>
      <c r="BG341" s="304">
        <v>120</v>
      </c>
      <c r="BH341" s="164">
        <v>900</v>
      </c>
      <c r="BI341" s="164" t="s">
        <v>6237</v>
      </c>
      <c r="BJ341" s="164">
        <v>1</v>
      </c>
      <c r="BK341" s="164">
        <v>180</v>
      </c>
      <c r="BL341" s="164">
        <v>1678</v>
      </c>
      <c r="BM341" s="164">
        <v>52</v>
      </c>
      <c r="BN341" s="164" t="s">
        <v>4622</v>
      </c>
      <c r="BO341" s="304" t="s">
        <v>5894</v>
      </c>
      <c r="BP341" s="164">
        <v>16</v>
      </c>
      <c r="BQ341" s="164">
        <v>2</v>
      </c>
      <c r="BR341" s="164">
        <v>19</v>
      </c>
      <c r="BS341" s="164">
        <v>100</v>
      </c>
      <c r="BT341" s="164">
        <v>75</v>
      </c>
      <c r="BU341" s="18">
        <v>190</v>
      </c>
      <c r="BV341" s="164" t="s">
        <v>4621</v>
      </c>
      <c r="BW341" s="164" t="s">
        <v>4620</v>
      </c>
      <c r="BX341" s="23">
        <f>((BH341/200)+1)*PI()*10^2/4</f>
        <v>431.96898986859651</v>
      </c>
      <c r="BY341" s="21">
        <f>6*PI()*12^2/4</f>
        <v>678.58401317539528</v>
      </c>
      <c r="BZ341" s="164">
        <v>20</v>
      </c>
      <c r="CA341" s="122">
        <v>1.1599999999999999E-2</v>
      </c>
      <c r="CB341" s="165" t="s">
        <v>5701</v>
      </c>
      <c r="CC341" s="87">
        <v>230</v>
      </c>
      <c r="CD341" s="165">
        <v>339</v>
      </c>
      <c r="CE341" s="87">
        <v>505</v>
      </c>
      <c r="CF341" s="165">
        <v>714</v>
      </c>
      <c r="CG341" s="83">
        <v>200985</v>
      </c>
      <c r="CH341" s="165" t="s">
        <v>5701</v>
      </c>
      <c r="CI341" s="87">
        <v>230</v>
      </c>
      <c r="CJ341" s="165">
        <v>370</v>
      </c>
      <c r="CK341" s="87">
        <v>505</v>
      </c>
      <c r="CL341" s="165">
        <v>534</v>
      </c>
      <c r="CM341" s="83">
        <v>203765</v>
      </c>
      <c r="CN341" s="165" t="s">
        <v>5701</v>
      </c>
      <c r="CO341" s="87">
        <v>230</v>
      </c>
      <c r="CP341" s="165">
        <v>388</v>
      </c>
      <c r="CQ341" s="87">
        <v>505</v>
      </c>
      <c r="CR341" s="165">
        <v>506</v>
      </c>
      <c r="CS341" s="84">
        <v>206298</v>
      </c>
      <c r="CT341" s="94" t="s">
        <v>5706</v>
      </c>
      <c r="CU341" s="84">
        <v>39.799999999999997</v>
      </c>
      <c r="CV341" s="77">
        <v>2.9</v>
      </c>
      <c r="CW341" s="70">
        <v>32000</v>
      </c>
      <c r="CX341" s="94">
        <v>538</v>
      </c>
      <c r="CY341" s="84">
        <v>653</v>
      </c>
      <c r="CZ341" s="83">
        <v>200371</v>
      </c>
      <c r="DA341" s="292">
        <v>550</v>
      </c>
      <c r="DB341" s="165">
        <v>8.8000000000000007</v>
      </c>
      <c r="DC341" s="165">
        <v>640</v>
      </c>
      <c r="DD341" s="165">
        <v>890</v>
      </c>
      <c r="DE341" s="165">
        <v>800</v>
      </c>
      <c r="DF341" s="165">
        <v>953</v>
      </c>
      <c r="DG341" s="84">
        <v>218871</v>
      </c>
      <c r="DH341" s="27" t="s">
        <v>6096</v>
      </c>
      <c r="DI341" s="144" t="s">
        <v>4464</v>
      </c>
      <c r="DJ341" s="295" t="s">
        <v>4598</v>
      </c>
    </row>
    <row r="342" spans="1:114" ht="16.2" thickBot="1">
      <c r="A342" s="110">
        <v>337</v>
      </c>
      <c r="B342" s="8">
        <v>52</v>
      </c>
      <c r="C342" s="8">
        <v>2017</v>
      </c>
      <c r="D342" s="9" t="s">
        <v>4718</v>
      </c>
      <c r="E342" s="9" t="s">
        <v>4874</v>
      </c>
      <c r="F342" s="8">
        <v>1</v>
      </c>
      <c r="G342" s="8" t="s">
        <v>5970</v>
      </c>
      <c r="H342" s="8" t="s">
        <v>5961</v>
      </c>
      <c r="I342" s="454" t="s">
        <v>4667</v>
      </c>
      <c r="J342" s="9" t="s">
        <v>4383</v>
      </c>
      <c r="K342" s="109" t="s">
        <v>5830</v>
      </c>
      <c r="L342" s="9" t="s">
        <v>4540</v>
      </c>
      <c r="M342" s="109" t="s">
        <v>4734</v>
      </c>
      <c r="N342" s="110" t="s">
        <v>4539</v>
      </c>
      <c r="O342" s="109" t="s">
        <v>4502</v>
      </c>
      <c r="P342" s="109" t="s">
        <v>4502</v>
      </c>
      <c r="Q342" s="109" t="s">
        <v>4444</v>
      </c>
      <c r="R342" s="109" t="s">
        <v>5830</v>
      </c>
      <c r="S342" s="109" t="s">
        <v>4444</v>
      </c>
      <c r="T342" s="109" t="s">
        <v>5830</v>
      </c>
      <c r="U342" s="34" t="s">
        <v>4591</v>
      </c>
      <c r="V342" s="110">
        <v>6</v>
      </c>
      <c r="W342" s="231">
        <v>0</v>
      </c>
      <c r="X342" s="18">
        <v>0</v>
      </c>
      <c r="Y342" s="9" t="s">
        <v>5547</v>
      </c>
      <c r="Z342" s="21">
        <f>INDEX('[2]Cross-Section Database'!$C$2:$V$2928,MATCH(Y342,'[2]Cross-Section Database'!$B$2:$B$2928,0),3)</f>
        <v>250</v>
      </c>
      <c r="AA342" s="21">
        <f>INDEX('[2]Cross-Section Database'!$C$2:$V$2928,MATCH(Y342,'[2]Cross-Section Database'!$B$2:$B$2928,0),4)</f>
        <v>250</v>
      </c>
      <c r="AB342" s="21">
        <f>INDEX('[2]Cross-Section Database'!$C$2:$V$2928,MATCH(Y342,'[2]Cross-Section Database'!$B$2:$B$2928,0),6)</f>
        <v>8.8000000000000007</v>
      </c>
      <c r="AC342" s="21">
        <f>INDEX('[2]Cross-Section Database'!$C$2:$V$2928,MATCH(Y342,'[2]Cross-Section Database'!$B$2:$B$2928,0),5)</f>
        <v>8.8000000000000007</v>
      </c>
      <c r="AD342" s="111">
        <v>1024</v>
      </c>
      <c r="AE342" s="9" t="s">
        <v>4668</v>
      </c>
      <c r="AF342" s="111">
        <f>INDEX('[2]Cross-Section Database'!$C$2:$V$2928,MATCH(AE342,'[2]Cross-Section Database'!$B$2:$B$2928,0),3)</f>
        <v>454</v>
      </c>
      <c r="AG342" s="111">
        <f>INDEX('[2]Cross-Section Database'!$C$2:$V$2928,MATCH(AE342,'[2]Cross-Section Database'!$B$2:$B$2928,0),4)</f>
        <v>190</v>
      </c>
      <c r="AH342" s="111">
        <f>INDEX('[2]Cross-Section Database'!$C$2:$V$2928,MATCH(AE342,'[2]Cross-Section Database'!$B$2:$B$2928,0),6)</f>
        <v>12.7</v>
      </c>
      <c r="AI342" s="111">
        <f>INDEX('[2]Cross-Section Database'!$C$2:$V$2928,MATCH(AE342,'[2]Cross-Section Database'!$B$2:$B$2928,0),5)</f>
        <v>8.5</v>
      </c>
      <c r="AJ342" s="111">
        <v>1400</v>
      </c>
      <c r="AK342" s="111">
        <f>INDEX('[2]Cross-Section Database'!$C$2:$V$3928,MATCH(AE342,'[2]Cross-Section Database'!$B$2:$B$3928,0),11)</f>
        <v>296000000</v>
      </c>
      <c r="AL342" s="112">
        <f>INDEX('[2]Cross-Section Database'!$C$2:$V$3928,MATCH(AE342,'[2]Cross-Section Database'!$B$2:$B$3928,0),12)</f>
        <v>1480000</v>
      </c>
      <c r="AM342" s="111">
        <v>12</v>
      </c>
      <c r="AN342" s="111">
        <v>210</v>
      </c>
      <c r="AO342" s="111">
        <v>474</v>
      </c>
      <c r="AP342" s="111">
        <v>10</v>
      </c>
      <c r="AQ342" s="111">
        <f t="shared" si="182"/>
        <v>10</v>
      </c>
      <c r="AR342" s="9" t="s">
        <v>5710</v>
      </c>
      <c r="AS342" s="109" t="s">
        <v>4669</v>
      </c>
      <c r="AT342" s="111">
        <f>380/AU342/0.25</f>
        <v>76</v>
      </c>
      <c r="AU342" s="109">
        <v>20</v>
      </c>
      <c r="AV342" s="109">
        <f t="shared" si="160"/>
        <v>245</v>
      </c>
      <c r="AW342" s="111">
        <v>63</v>
      </c>
      <c r="AX342" s="111">
        <f>AW342</f>
        <v>63</v>
      </c>
      <c r="AY342" s="111">
        <v>174</v>
      </c>
      <c r="AZ342" s="111">
        <v>90</v>
      </c>
      <c r="BA342" s="111">
        <v>0</v>
      </c>
      <c r="BB342" s="113" t="s">
        <v>4502</v>
      </c>
      <c r="BC342" s="109" t="s">
        <v>6250</v>
      </c>
      <c r="BD342" s="109" t="s">
        <v>6250</v>
      </c>
      <c r="BE342" s="109">
        <v>2</v>
      </c>
      <c r="BF342" s="109">
        <v>6</v>
      </c>
      <c r="BG342" s="9">
        <v>120</v>
      </c>
      <c r="BH342" s="109">
        <v>1000</v>
      </c>
      <c r="BI342" s="109" t="s">
        <v>6238</v>
      </c>
      <c r="BJ342" s="109">
        <v>1</v>
      </c>
      <c r="BK342" s="109">
        <v>300</v>
      </c>
      <c r="BL342" s="109">
        <v>1620</v>
      </c>
      <c r="BM342" s="109">
        <v>55</v>
      </c>
      <c r="BN342" s="109" t="s">
        <v>4623</v>
      </c>
      <c r="BO342" s="9" t="s">
        <v>5894</v>
      </c>
      <c r="BP342" s="109">
        <v>7</v>
      </c>
      <c r="BQ342" s="109">
        <v>1</v>
      </c>
      <c r="BR342" s="109">
        <v>19</v>
      </c>
      <c r="BS342" s="109">
        <v>100</v>
      </c>
      <c r="BT342" s="109">
        <v>175</v>
      </c>
      <c r="BU342" s="110">
        <v>200</v>
      </c>
      <c r="BV342" s="9" t="s">
        <v>4619</v>
      </c>
      <c r="BW342" s="109" t="s">
        <v>4634</v>
      </c>
      <c r="BX342" s="111">
        <f>((BH342/200)+1)*PI()*12^2/4</f>
        <v>678.58401317539528</v>
      </c>
      <c r="BY342" s="111">
        <f>6*PI()*16^2/4</f>
        <v>1206.3715789784806</v>
      </c>
      <c r="BZ342" s="114">
        <v>20</v>
      </c>
      <c r="CA342" s="125">
        <v>1.8599999999999998E-2</v>
      </c>
      <c r="CB342" s="109" t="s">
        <v>5700</v>
      </c>
      <c r="CC342" s="158">
        <v>350</v>
      </c>
      <c r="CD342" s="111">
        <v>460</v>
      </c>
      <c r="CE342" s="158">
        <v>470</v>
      </c>
      <c r="CF342" s="111">
        <v>526</v>
      </c>
      <c r="CG342" s="116">
        <v>200000</v>
      </c>
      <c r="CH342" s="118" t="s">
        <v>5702</v>
      </c>
      <c r="CI342" s="136">
        <v>300</v>
      </c>
      <c r="CJ342" s="111">
        <v>356.5</v>
      </c>
      <c r="CK342" s="136">
        <v>505</v>
      </c>
      <c r="CL342" s="111">
        <v>486.5</v>
      </c>
      <c r="CM342" s="116">
        <v>200000</v>
      </c>
      <c r="CN342" s="109" t="s">
        <v>5700</v>
      </c>
      <c r="CO342" s="158">
        <v>350</v>
      </c>
      <c r="CP342" s="111">
        <v>358</v>
      </c>
      <c r="CQ342" s="136">
        <v>470</v>
      </c>
      <c r="CR342" s="111">
        <v>494</v>
      </c>
      <c r="CS342" s="116">
        <v>200000</v>
      </c>
      <c r="CT342" s="150" t="s">
        <v>5713</v>
      </c>
      <c r="CU342" s="111">
        <v>41.7</v>
      </c>
      <c r="CV342" s="111">
        <v>3.9</v>
      </c>
      <c r="CW342" s="116">
        <v>34000</v>
      </c>
      <c r="CX342" s="9">
        <v>565</v>
      </c>
      <c r="CY342" s="109">
        <v>660</v>
      </c>
      <c r="CZ342" s="116">
        <v>200000</v>
      </c>
      <c r="DA342" s="8">
        <v>550</v>
      </c>
      <c r="DB342" s="109">
        <v>8.8000000000000007</v>
      </c>
      <c r="DC342" s="109">
        <v>640</v>
      </c>
      <c r="DD342" s="109">
        <v>820</v>
      </c>
      <c r="DE342" s="109">
        <v>800</v>
      </c>
      <c r="DF342" s="109">
        <v>966</v>
      </c>
      <c r="DG342" s="117">
        <v>200000</v>
      </c>
      <c r="DH342" s="86" t="s">
        <v>6092</v>
      </c>
      <c r="DI342" s="163" t="s">
        <v>4593</v>
      </c>
      <c r="DJ342" s="294" t="s">
        <v>4598</v>
      </c>
    </row>
    <row r="343" spans="1:114" ht="15.6" customHeight="1">
      <c r="A343" s="17">
        <v>338</v>
      </c>
      <c r="B343" s="313">
        <v>53</v>
      </c>
      <c r="C343" s="313">
        <v>2017</v>
      </c>
      <c r="D343" s="313" t="s">
        <v>4708</v>
      </c>
      <c r="E343" s="309" t="s">
        <v>4873</v>
      </c>
      <c r="F343" s="313">
        <v>2</v>
      </c>
      <c r="G343" s="313" t="s">
        <v>5975</v>
      </c>
      <c r="H343" s="313" t="s">
        <v>5958</v>
      </c>
      <c r="I343" s="453" t="s">
        <v>4727</v>
      </c>
      <c r="J343" s="303" t="s">
        <v>4567</v>
      </c>
      <c r="K343" s="163" t="s">
        <v>6099</v>
      </c>
      <c r="L343" s="303" t="s">
        <v>4541</v>
      </c>
      <c r="M343" s="163" t="s">
        <v>4733</v>
      </c>
      <c r="N343" s="17" t="s">
        <v>4539</v>
      </c>
      <c r="O343" s="163" t="s">
        <v>4502</v>
      </c>
      <c r="P343" s="163" t="s">
        <v>4502</v>
      </c>
      <c r="Q343" s="163" t="s">
        <v>4444</v>
      </c>
      <c r="R343" s="163" t="s">
        <v>5830</v>
      </c>
      <c r="S343" s="163" t="s">
        <v>4444</v>
      </c>
      <c r="T343" s="163" t="s">
        <v>5830</v>
      </c>
      <c r="U343" s="163" t="s">
        <v>4591</v>
      </c>
      <c r="V343" s="17">
        <v>10</v>
      </c>
      <c r="W343" s="240">
        <v>0</v>
      </c>
      <c r="X343" s="17">
        <v>0</v>
      </c>
      <c r="Y343" s="303" t="s">
        <v>4728</v>
      </c>
      <c r="Z343" s="79">
        <v>200</v>
      </c>
      <c r="AA343" s="79">
        <v>200</v>
      </c>
      <c r="AB343" s="72">
        <v>10</v>
      </c>
      <c r="AC343" s="72">
        <v>10</v>
      </c>
      <c r="AD343" s="139">
        <v>1505</v>
      </c>
      <c r="AE343" s="303" t="s">
        <v>4842</v>
      </c>
      <c r="AF343" s="16">
        <v>300</v>
      </c>
      <c r="AG343" s="16">
        <v>150</v>
      </c>
      <c r="AH343" s="16">
        <v>10</v>
      </c>
      <c r="AI343" s="16">
        <v>6</v>
      </c>
      <c r="AJ343" s="16">
        <v>1300</v>
      </c>
      <c r="AK343" s="16">
        <f>AG343*AF343^3/12-(AG343-AI343)*(AF343-2*AH343)^3/12</f>
        <v>74076000</v>
      </c>
      <c r="AL343" s="26">
        <v>552600</v>
      </c>
      <c r="AM343" s="16">
        <v>18</v>
      </c>
      <c r="AN343" s="16">
        <v>200</v>
      </c>
      <c r="AO343" s="16">
        <v>340</v>
      </c>
      <c r="AP343" s="16">
        <v>20</v>
      </c>
      <c r="AQ343" s="16">
        <f t="shared" si="182"/>
        <v>20</v>
      </c>
      <c r="AR343" s="303" t="s">
        <v>5697</v>
      </c>
      <c r="AS343" s="163" t="s">
        <v>4729</v>
      </c>
      <c r="AT343" s="16">
        <f>442/AU343/0.25</f>
        <v>88.4</v>
      </c>
      <c r="AU343" s="163">
        <v>20</v>
      </c>
      <c r="AV343" s="163">
        <f t="shared" si="160"/>
        <v>245</v>
      </c>
      <c r="AW343" s="16">
        <v>65</v>
      </c>
      <c r="AX343" s="16">
        <f>AW343</f>
        <v>65</v>
      </c>
      <c r="AY343" s="16">
        <v>70</v>
      </c>
      <c r="AZ343" s="16">
        <v>110</v>
      </c>
      <c r="BA343" s="16">
        <v>70</v>
      </c>
      <c r="BB343" s="22" t="s">
        <v>4444</v>
      </c>
      <c r="BC343" s="163" t="s">
        <v>4497</v>
      </c>
      <c r="BD343" s="163" t="s">
        <v>4497</v>
      </c>
      <c r="BE343" s="163">
        <v>4</v>
      </c>
      <c r="BF343" s="163">
        <v>8</v>
      </c>
      <c r="BG343" s="304">
        <v>150</v>
      </c>
      <c r="BH343" s="164">
        <v>2060</v>
      </c>
      <c r="BI343" s="202" t="s">
        <v>5830</v>
      </c>
      <c r="BJ343" s="202" t="s">
        <v>5830</v>
      </c>
      <c r="BK343" s="202" t="s">
        <v>5830</v>
      </c>
      <c r="BL343" s="202" t="s">
        <v>5830</v>
      </c>
      <c r="BM343" s="202" t="s">
        <v>5830</v>
      </c>
      <c r="BN343" s="202" t="s">
        <v>5830</v>
      </c>
      <c r="BO343" s="303" t="s">
        <v>5894</v>
      </c>
      <c r="BP343" s="163">
        <v>7</v>
      </c>
      <c r="BQ343" s="163">
        <v>1</v>
      </c>
      <c r="BR343" s="163">
        <v>19</v>
      </c>
      <c r="BS343" s="163">
        <v>90</v>
      </c>
      <c r="BT343" s="30">
        <v>150</v>
      </c>
      <c r="BU343" s="17">
        <v>450</v>
      </c>
      <c r="BV343" s="164" t="s">
        <v>4605</v>
      </c>
      <c r="BW343" s="164" t="s">
        <v>4731</v>
      </c>
      <c r="BX343" s="21">
        <v>0</v>
      </c>
      <c r="BY343" s="21">
        <f>16*PI()*10^2/4+14*PI()*6^2/4</f>
        <v>1652.4777357882313</v>
      </c>
      <c r="BZ343" s="32">
        <v>20</v>
      </c>
      <c r="CA343" s="122">
        <v>5.3E-3</v>
      </c>
      <c r="CB343" s="32" t="s">
        <v>5831</v>
      </c>
      <c r="CC343" s="60">
        <v>275</v>
      </c>
      <c r="CD343" s="21">
        <v>349.3</v>
      </c>
      <c r="CE343" s="60">
        <v>410</v>
      </c>
      <c r="CF343" s="21">
        <v>492</v>
      </c>
      <c r="CG343" s="69">
        <v>187000</v>
      </c>
      <c r="CH343" s="32" t="s">
        <v>5831</v>
      </c>
      <c r="CI343" s="60">
        <v>275</v>
      </c>
      <c r="CJ343" s="21">
        <f>(349.3+312.5)/2</f>
        <v>330.9</v>
      </c>
      <c r="CK343" s="60">
        <v>410</v>
      </c>
      <c r="CL343" s="21">
        <f>(492+508.3)/2</f>
        <v>500.15</v>
      </c>
      <c r="CM343" s="68">
        <v>187000</v>
      </c>
      <c r="CN343" s="32" t="s">
        <v>5831</v>
      </c>
      <c r="CO343" s="60">
        <v>275</v>
      </c>
      <c r="CP343" s="21">
        <v>274.39999999999998</v>
      </c>
      <c r="CQ343" s="164">
        <v>410</v>
      </c>
      <c r="CR343" s="21">
        <v>414.4</v>
      </c>
      <c r="CS343" s="69">
        <v>193000</v>
      </c>
      <c r="CT343" s="151" t="s">
        <v>5712</v>
      </c>
      <c r="CU343" s="95">
        <v>32.229999999999997</v>
      </c>
      <c r="CV343" s="76">
        <v>2.6</v>
      </c>
      <c r="CW343" s="97">
        <v>32100</v>
      </c>
      <c r="CX343" s="96">
        <v>348.9</v>
      </c>
      <c r="CY343" s="95">
        <v>521.29999999999995</v>
      </c>
      <c r="CZ343" s="97">
        <v>196000</v>
      </c>
      <c r="DA343" s="283" t="s">
        <v>5830</v>
      </c>
      <c r="DB343" s="163">
        <v>10.9</v>
      </c>
      <c r="DC343" s="163">
        <v>900</v>
      </c>
      <c r="DD343" s="163">
        <v>942</v>
      </c>
      <c r="DE343" s="163">
        <v>1000</v>
      </c>
      <c r="DF343" s="163">
        <v>1048</v>
      </c>
      <c r="DG343" s="76">
        <v>205000</v>
      </c>
      <c r="DH343" s="28" t="s">
        <v>5871</v>
      </c>
      <c r="DI343" s="163" t="s">
        <v>4593</v>
      </c>
      <c r="DJ343" s="294" t="s">
        <v>4598</v>
      </c>
    </row>
    <row r="344" spans="1:114" ht="16.2" thickBot="1">
      <c r="A344" s="14">
        <v>339</v>
      </c>
      <c r="B344" s="315"/>
      <c r="C344" s="315"/>
      <c r="D344" s="315"/>
      <c r="E344" s="342"/>
      <c r="F344" s="315"/>
      <c r="G344" s="315"/>
      <c r="H344" s="315"/>
      <c r="I344" s="247" t="s">
        <v>4730</v>
      </c>
      <c r="J344" s="144" t="s">
        <v>4567</v>
      </c>
      <c r="K344" s="165" t="s">
        <v>6099</v>
      </c>
      <c r="L344" s="144" t="s">
        <v>4541</v>
      </c>
      <c r="M344" s="165" t="s">
        <v>4733</v>
      </c>
      <c r="N344" s="14" t="s">
        <v>4539</v>
      </c>
      <c r="O344" s="165" t="s">
        <v>4502</v>
      </c>
      <c r="P344" s="165" t="s">
        <v>4502</v>
      </c>
      <c r="Q344" s="165" t="s">
        <v>4444</v>
      </c>
      <c r="R344" s="165" t="s">
        <v>5830</v>
      </c>
      <c r="S344" s="165" t="s">
        <v>4444</v>
      </c>
      <c r="T344" s="165" t="s">
        <v>5830</v>
      </c>
      <c r="U344" s="165" t="s">
        <v>4591</v>
      </c>
      <c r="V344" s="14">
        <v>10</v>
      </c>
      <c r="W344" s="236">
        <v>0</v>
      </c>
      <c r="X344" s="14">
        <v>0</v>
      </c>
      <c r="Y344" s="144" t="s">
        <v>4764</v>
      </c>
      <c r="Z344" s="37">
        <v>200</v>
      </c>
      <c r="AA344" s="37">
        <v>200</v>
      </c>
      <c r="AB344" s="85">
        <v>3</v>
      </c>
      <c r="AC344" s="85">
        <v>3</v>
      </c>
      <c r="AD344" s="140">
        <v>1505</v>
      </c>
      <c r="AE344" s="144" t="s">
        <v>4842</v>
      </c>
      <c r="AF344" s="23">
        <v>300</v>
      </c>
      <c r="AG344" s="23">
        <v>150</v>
      </c>
      <c r="AH344" s="23">
        <v>10</v>
      </c>
      <c r="AI344" s="23">
        <v>6</v>
      </c>
      <c r="AJ344" s="23">
        <v>1300</v>
      </c>
      <c r="AK344" s="23">
        <f>AG344*AF344^3/12-(AG344-AI344)*(AF344-2*AH344)^3/12</f>
        <v>74076000</v>
      </c>
      <c r="AL344" s="25">
        <v>552600</v>
      </c>
      <c r="AM344" s="23">
        <v>12</v>
      </c>
      <c r="AN344" s="23">
        <v>200</v>
      </c>
      <c r="AO344" s="23">
        <v>340</v>
      </c>
      <c r="AP344" s="23">
        <v>20</v>
      </c>
      <c r="AQ344" s="23">
        <f t="shared" si="182"/>
        <v>20</v>
      </c>
      <c r="AR344" s="304" t="s">
        <v>5697</v>
      </c>
      <c r="AS344" s="164" t="s">
        <v>4729</v>
      </c>
      <c r="AT344" s="21">
        <f>442/AU344/0.25</f>
        <v>88.4</v>
      </c>
      <c r="AU344" s="21">
        <v>20</v>
      </c>
      <c r="AV344" s="38">
        <f t="shared" si="160"/>
        <v>245</v>
      </c>
      <c r="AW344" s="21">
        <v>65</v>
      </c>
      <c r="AX344" s="38">
        <f>AW344</f>
        <v>65</v>
      </c>
      <c r="AY344" s="21">
        <v>70</v>
      </c>
      <c r="AZ344" s="21">
        <v>110</v>
      </c>
      <c r="BA344" s="21">
        <v>70</v>
      </c>
      <c r="BB344" s="15" t="s">
        <v>4444</v>
      </c>
      <c r="BC344" s="164" t="s">
        <v>4497</v>
      </c>
      <c r="BD344" s="164" t="s">
        <v>4497</v>
      </c>
      <c r="BE344" s="164">
        <v>4</v>
      </c>
      <c r="BF344" s="164">
        <v>8</v>
      </c>
      <c r="BG344" s="304">
        <v>150</v>
      </c>
      <c r="BH344" s="164">
        <v>2060</v>
      </c>
      <c r="BI344" s="204" t="s">
        <v>5830</v>
      </c>
      <c r="BJ344" s="204" t="s">
        <v>5830</v>
      </c>
      <c r="BK344" s="204" t="s">
        <v>5830</v>
      </c>
      <c r="BL344" s="204" t="s">
        <v>5830</v>
      </c>
      <c r="BM344" s="204" t="s">
        <v>5830</v>
      </c>
      <c r="BN344" s="204" t="s">
        <v>5830</v>
      </c>
      <c r="BO344" s="144" t="s">
        <v>5894</v>
      </c>
      <c r="BP344" s="165">
        <v>7</v>
      </c>
      <c r="BQ344" s="165">
        <v>1</v>
      </c>
      <c r="BR344" s="165">
        <v>19</v>
      </c>
      <c r="BS344" s="165">
        <v>90</v>
      </c>
      <c r="BT344" s="34">
        <v>150</v>
      </c>
      <c r="BU344" s="14">
        <v>450</v>
      </c>
      <c r="BV344" s="165" t="s">
        <v>4605</v>
      </c>
      <c r="BW344" s="165" t="s">
        <v>4731</v>
      </c>
      <c r="BX344" s="21">
        <v>0</v>
      </c>
      <c r="BY344" s="21">
        <f>16*PI()*10^2/4+14*PI()*6^2/4</f>
        <v>1652.4777357882313</v>
      </c>
      <c r="BZ344" s="34">
        <v>20</v>
      </c>
      <c r="CA344" s="123">
        <v>5.3E-3</v>
      </c>
      <c r="CB344" s="133" t="s">
        <v>5689</v>
      </c>
      <c r="CC344" s="165">
        <v>235</v>
      </c>
      <c r="CD344" s="23">
        <v>267.2</v>
      </c>
      <c r="CE344" s="165">
        <v>370</v>
      </c>
      <c r="CF344" s="23">
        <v>368.3</v>
      </c>
      <c r="CG344" s="83">
        <v>186000</v>
      </c>
      <c r="CH344" s="133" t="s">
        <v>5831</v>
      </c>
      <c r="CI344" s="60">
        <v>275</v>
      </c>
      <c r="CJ344" s="21">
        <f>(349.3+312.5)/2</f>
        <v>330.9</v>
      </c>
      <c r="CK344" s="60">
        <v>410</v>
      </c>
      <c r="CL344" s="21">
        <f>(492+508.3)/2</f>
        <v>500.15</v>
      </c>
      <c r="CM344" s="68">
        <v>187001</v>
      </c>
      <c r="CN344" s="108" t="s">
        <v>5831</v>
      </c>
      <c r="CO344" s="60">
        <v>275</v>
      </c>
      <c r="CP344" s="21">
        <v>323.3</v>
      </c>
      <c r="CQ344" s="164">
        <v>410</v>
      </c>
      <c r="CR344" s="21">
        <v>436.7</v>
      </c>
      <c r="CS344" s="69">
        <v>198000</v>
      </c>
      <c r="CT344" s="152" t="s">
        <v>5712</v>
      </c>
      <c r="CU344" s="100">
        <v>32.229999999999997</v>
      </c>
      <c r="CV344" s="77">
        <v>2.6</v>
      </c>
      <c r="CW344" s="102">
        <v>32100</v>
      </c>
      <c r="CX344" s="101">
        <v>348.9</v>
      </c>
      <c r="CY344" s="100">
        <v>521.29999999999995</v>
      </c>
      <c r="CZ344" s="102">
        <v>196000</v>
      </c>
      <c r="DA344" s="284" t="s">
        <v>5830</v>
      </c>
      <c r="DB344" s="165">
        <v>10.9</v>
      </c>
      <c r="DC344" s="165">
        <v>900</v>
      </c>
      <c r="DD344" s="165">
        <v>942</v>
      </c>
      <c r="DE344" s="165">
        <v>1000</v>
      </c>
      <c r="DF344" s="165">
        <v>1048</v>
      </c>
      <c r="DG344" s="77">
        <v>205000</v>
      </c>
      <c r="DH344" s="27" t="s">
        <v>5871</v>
      </c>
      <c r="DI344" s="144" t="s">
        <v>4593</v>
      </c>
      <c r="DJ344" s="296" t="s">
        <v>4598</v>
      </c>
    </row>
    <row r="345" spans="1:114" ht="16.2" thickBot="1">
      <c r="A345" s="18">
        <v>340</v>
      </c>
      <c r="B345" s="292">
        <v>54</v>
      </c>
      <c r="C345" s="292">
        <v>2018</v>
      </c>
      <c r="D345" s="304" t="s">
        <v>5596</v>
      </c>
      <c r="E345" s="304" t="s">
        <v>5677</v>
      </c>
      <c r="F345" s="292">
        <v>1</v>
      </c>
      <c r="G345" s="292" t="s">
        <v>5969</v>
      </c>
      <c r="H345" s="292" t="s">
        <v>5958</v>
      </c>
      <c r="I345" s="452" t="s">
        <v>4544</v>
      </c>
      <c r="J345" s="304" t="s">
        <v>4383</v>
      </c>
      <c r="K345" s="164" t="s">
        <v>5830</v>
      </c>
      <c r="L345" s="304" t="s">
        <v>4540</v>
      </c>
      <c r="M345" s="164" t="s">
        <v>4735</v>
      </c>
      <c r="N345" s="18" t="s">
        <v>4538</v>
      </c>
      <c r="O345" s="164" t="s">
        <v>4444</v>
      </c>
      <c r="P345" s="164" t="s">
        <v>4444</v>
      </c>
      <c r="Q345" s="164" t="s">
        <v>4444</v>
      </c>
      <c r="R345" s="164" t="s">
        <v>5830</v>
      </c>
      <c r="S345" s="164" t="s">
        <v>4444</v>
      </c>
      <c r="T345" s="164" t="s">
        <v>5830</v>
      </c>
      <c r="U345" s="164" t="s">
        <v>4591</v>
      </c>
      <c r="V345" s="18">
        <v>6</v>
      </c>
      <c r="W345" s="231">
        <v>0</v>
      </c>
      <c r="X345" s="18">
        <v>0</v>
      </c>
      <c r="Y345" s="304" t="s">
        <v>5597</v>
      </c>
      <c r="Z345" s="21">
        <f>INDEX('[2]Cross-Section Database'!$C$2:$V$3928,MATCH(Y345,'[2]Cross-Section Database'!$B$2:$B$3928,0),3)</f>
        <v>244</v>
      </c>
      <c r="AA345" s="21">
        <f>INDEX('[2]Cross-Section Database'!$C$2:$V$3928,MATCH(Y345,'[2]Cross-Section Database'!$B$2:$B$3928,0),4)</f>
        <v>175</v>
      </c>
      <c r="AB345" s="21">
        <f>INDEX('[2]Cross-Section Database'!$C$2:$V$3928,MATCH(Y345,'[2]Cross-Section Database'!$B$2:$B$3928,0),6)</f>
        <v>11</v>
      </c>
      <c r="AC345" s="21">
        <f>INDEX('[2]Cross-Section Database'!$C$2:$V$3928,MATCH(Y345,'[2]Cross-Section Database'!$B$2:$B$3928,0),5)</f>
        <v>7</v>
      </c>
      <c r="AD345" s="149">
        <v>2000</v>
      </c>
      <c r="AE345" s="304" t="s">
        <v>5618</v>
      </c>
      <c r="AF345" s="111">
        <f>INDEX('[2]Cross-Section Database'!$C$2:$V$3928,MATCH(AE345,'[2]Cross-Section Database'!$B$2:$B$3928,0),3)</f>
        <v>194</v>
      </c>
      <c r="AG345" s="111">
        <f>INDEX('[2]Cross-Section Database'!$C$2:$V$3928,MATCH(AE345,'[2]Cross-Section Database'!$B$2:$B$3928,0),4)</f>
        <v>150</v>
      </c>
      <c r="AH345" s="111">
        <f>INDEX('[2]Cross-Section Database'!$C$2:$V$3928,MATCH(AE345,'[2]Cross-Section Database'!$B$2:$B$3928,0),6)</f>
        <v>9</v>
      </c>
      <c r="AI345" s="111">
        <f>INDEX('[2]Cross-Section Database'!$C$2:$V$3928,MATCH(AE345,'[2]Cross-Section Database'!$B$2:$B$3928,0),5)</f>
        <v>6</v>
      </c>
      <c r="AJ345" s="111">
        <v>1000</v>
      </c>
      <c r="AK345" s="21">
        <f>INDEX('[2]Cross-Section Database'!$C$2:$V$3928,MATCH(AE345,'[2]Cross-Section Database'!$B$2:$B$3928,0),11)</f>
        <v>25845988</v>
      </c>
      <c r="AL345" s="26">
        <f>AG345*AF345^2/4-(AG345-AI345)*(AF345-2*AH345)^2/4</f>
        <v>296214</v>
      </c>
      <c r="AM345" s="21">
        <v>16</v>
      </c>
      <c r="AN345" s="21">
        <v>150</v>
      </c>
      <c r="AO345" s="21">
        <v>194</v>
      </c>
      <c r="AP345" s="21">
        <v>0</v>
      </c>
      <c r="AQ345" s="21">
        <v>0</v>
      </c>
      <c r="AR345" s="9" t="s">
        <v>5845</v>
      </c>
      <c r="AS345" s="109" t="s">
        <v>6174</v>
      </c>
      <c r="AT345" s="111" t="s">
        <v>6174</v>
      </c>
      <c r="AU345" s="111">
        <v>20</v>
      </c>
      <c r="AV345" s="127">
        <f t="shared" si="160"/>
        <v>245</v>
      </c>
      <c r="AW345" s="111">
        <v>51</v>
      </c>
      <c r="AX345" s="127">
        <f>AW345</f>
        <v>51</v>
      </c>
      <c r="AY345" s="111">
        <v>0</v>
      </c>
      <c r="AZ345" s="111">
        <v>78</v>
      </c>
      <c r="BA345" s="111">
        <v>92</v>
      </c>
      <c r="BB345" s="113" t="s">
        <v>4502</v>
      </c>
      <c r="BC345" s="109" t="s">
        <v>6250</v>
      </c>
      <c r="BD345" s="109" t="s">
        <v>6250</v>
      </c>
      <c r="BE345" s="109">
        <v>2</v>
      </c>
      <c r="BF345" s="110">
        <v>4</v>
      </c>
      <c r="BG345" s="201" t="s">
        <v>5830</v>
      </c>
      <c r="BH345" s="202" t="s">
        <v>5830</v>
      </c>
      <c r="BI345" s="202" t="s">
        <v>5830</v>
      </c>
      <c r="BJ345" s="202" t="s">
        <v>5830</v>
      </c>
      <c r="BK345" s="202" t="s">
        <v>5830</v>
      </c>
      <c r="BL345" s="202" t="s">
        <v>5830</v>
      </c>
      <c r="BM345" s="202" t="s">
        <v>5830</v>
      </c>
      <c r="BN345" s="202" t="s">
        <v>5830</v>
      </c>
      <c r="BO345" s="201" t="s">
        <v>5830</v>
      </c>
      <c r="BP345" s="202" t="s">
        <v>5830</v>
      </c>
      <c r="BQ345" s="202" t="s">
        <v>5830</v>
      </c>
      <c r="BR345" s="202" t="s">
        <v>5830</v>
      </c>
      <c r="BS345" s="202" t="s">
        <v>5830</v>
      </c>
      <c r="BT345" s="202" t="s">
        <v>5830</v>
      </c>
      <c r="BU345" s="220" t="s">
        <v>5830</v>
      </c>
      <c r="BV345" s="202" t="s">
        <v>5830</v>
      </c>
      <c r="BW345" s="202" t="s">
        <v>5830</v>
      </c>
      <c r="BX345" s="202" t="s">
        <v>5830</v>
      </c>
      <c r="BY345" s="202" t="s">
        <v>5830</v>
      </c>
      <c r="BZ345" s="202" t="s">
        <v>5830</v>
      </c>
      <c r="CA345" s="220" t="s">
        <v>5830</v>
      </c>
      <c r="CB345" s="133" t="s">
        <v>5689</v>
      </c>
      <c r="CC345" s="165">
        <v>235</v>
      </c>
      <c r="CD345" s="21">
        <v>262.39999999999998</v>
      </c>
      <c r="CE345" s="165">
        <v>370</v>
      </c>
      <c r="CF345" s="21">
        <v>435.3</v>
      </c>
      <c r="CG345" s="69">
        <v>196000</v>
      </c>
      <c r="CH345" s="133" t="s">
        <v>5689</v>
      </c>
      <c r="CI345" s="158">
        <v>235</v>
      </c>
      <c r="CJ345" s="111">
        <v>263.5</v>
      </c>
      <c r="CK345" s="158">
        <v>370</v>
      </c>
      <c r="CL345" s="111">
        <v>466.9</v>
      </c>
      <c r="CM345" s="193">
        <v>204800</v>
      </c>
      <c r="CN345" s="138" t="s">
        <v>5689</v>
      </c>
      <c r="CO345" s="109">
        <v>235</v>
      </c>
      <c r="CP345" s="111">
        <v>253.1</v>
      </c>
      <c r="CQ345" s="109">
        <v>370</v>
      </c>
      <c r="CR345" s="111">
        <v>396.6</v>
      </c>
      <c r="CS345" s="226">
        <v>210000</v>
      </c>
      <c r="CT345" s="205" t="s">
        <v>5830</v>
      </c>
      <c r="CU345" s="206" t="s">
        <v>5830</v>
      </c>
      <c r="CV345" s="206" t="s">
        <v>5830</v>
      </c>
      <c r="CW345" s="207" t="s">
        <v>5830</v>
      </c>
      <c r="CX345" s="205" t="s">
        <v>5830</v>
      </c>
      <c r="CY345" s="206" t="s">
        <v>5830</v>
      </c>
      <c r="CZ345" s="207" t="s">
        <v>5830</v>
      </c>
      <c r="DA345" s="283" t="s">
        <v>5830</v>
      </c>
      <c r="DB345" s="164">
        <v>10.9</v>
      </c>
      <c r="DC345" s="163">
        <v>900</v>
      </c>
      <c r="DD345" s="30">
        <v>990</v>
      </c>
      <c r="DE345" s="163">
        <v>1000</v>
      </c>
      <c r="DF345" s="30">
        <v>1100</v>
      </c>
      <c r="DG345" s="76">
        <v>200000</v>
      </c>
      <c r="DH345" s="29" t="s">
        <v>5872</v>
      </c>
      <c r="DI345" s="164" t="s">
        <v>4593</v>
      </c>
      <c r="DJ345" s="295" t="s">
        <v>4598</v>
      </c>
    </row>
    <row r="346" spans="1:114" ht="15.6" customHeight="1">
      <c r="A346" s="17">
        <v>341</v>
      </c>
      <c r="B346" s="309">
        <v>55</v>
      </c>
      <c r="C346" s="309">
        <v>2019</v>
      </c>
      <c r="D346" s="437" t="s">
        <v>4719</v>
      </c>
      <c r="E346" s="437" t="s">
        <v>4872</v>
      </c>
      <c r="F346" s="309">
        <v>2</v>
      </c>
      <c r="G346" s="309" t="s">
        <v>5970</v>
      </c>
      <c r="H346" s="309" t="s">
        <v>5961</v>
      </c>
      <c r="I346" s="452" t="s">
        <v>4398</v>
      </c>
      <c r="J346" s="303" t="s">
        <v>6269</v>
      </c>
      <c r="K346" s="163" t="s">
        <v>5830</v>
      </c>
      <c r="L346" s="303" t="s">
        <v>4540</v>
      </c>
      <c r="M346" s="163" t="s">
        <v>4735</v>
      </c>
      <c r="N346" s="17" t="s">
        <v>4539</v>
      </c>
      <c r="O346" s="163" t="s">
        <v>6262</v>
      </c>
      <c r="P346" s="163" t="s">
        <v>4502</v>
      </c>
      <c r="Q346" s="163" t="s">
        <v>4444</v>
      </c>
      <c r="R346" s="163" t="s">
        <v>5830</v>
      </c>
      <c r="S346" s="163" t="s">
        <v>4444</v>
      </c>
      <c r="T346" s="163" t="s">
        <v>5830</v>
      </c>
      <c r="U346" s="163" t="s">
        <v>4591</v>
      </c>
      <c r="V346" s="17">
        <v>10</v>
      </c>
      <c r="W346" s="240">
        <v>0</v>
      </c>
      <c r="X346" s="17">
        <v>0</v>
      </c>
      <c r="Y346" s="303" t="s">
        <v>4680</v>
      </c>
      <c r="Z346" s="16">
        <f>INDEX('[2]Cross-Section Database'!$C$2:$V$2928,MATCH(Y346,'[2]Cross-Section Database'!$B$2:$B$2928,0),3)</f>
        <v>300</v>
      </c>
      <c r="AA346" s="16">
        <f>INDEX('[2]Cross-Section Database'!$C$2:$V$2928,MATCH(Y346,'[2]Cross-Section Database'!$B$2:$B$2928,0),4)</f>
        <v>300</v>
      </c>
      <c r="AB346" s="45">
        <f>INDEX('[2]Cross-Section Database'!$C$2:$V$2928,MATCH(Y346,'[2]Cross-Section Database'!$B$2:$B$2928,0),6)</f>
        <v>10</v>
      </c>
      <c r="AC346" s="45">
        <f>INDEX('[2]Cross-Section Database'!$C$2:$V$2928,MATCH(Y346,'[2]Cross-Section Database'!$B$2:$B$2928,0),5)</f>
        <v>10</v>
      </c>
      <c r="AD346" s="16">
        <v>1500</v>
      </c>
      <c r="AE346" s="303" t="s">
        <v>6288</v>
      </c>
      <c r="AF346" s="16">
        <f>INDEX('[2]Cross-Section Database'!$C$2:$V$2928,MATCH(AE346,'[2]Cross-Section Database'!$B$2:$B$2928,0),3)</f>
        <v>602</v>
      </c>
      <c r="AG346" s="16">
        <f>INDEX('[2]Cross-Section Database'!$C$2:$V$2928,MATCH(AE346,'[2]Cross-Section Database'!$B$2:$B$2928,0),4)</f>
        <v>228</v>
      </c>
      <c r="AH346" s="16">
        <f>INDEX('[2]Cross-Section Database'!$C$2:$V$2928,MATCH(AE346,'[2]Cross-Section Database'!$B$2:$B$2928,0),6)</f>
        <v>14.8</v>
      </c>
      <c r="AI346" s="16">
        <f>INDEX('[2]Cross-Section Database'!$C$2:$V$2928,MATCH(AE346,'[2]Cross-Section Database'!$B$2:$B$2928,0),5)</f>
        <v>10.6</v>
      </c>
      <c r="AJ346" s="16">
        <v>1680</v>
      </c>
      <c r="AK346" s="16">
        <f>INDEX('[2]Cross-Section Database'!$C$2:$V$3928,MATCH(AE346,'[2]Cross-Section Database'!$B$2:$B$3928,0),11)</f>
        <v>761000000</v>
      </c>
      <c r="AL346" s="26">
        <f>INDEX('[2]Cross-Section Database'!$C$2:$V$3928,MATCH(AE346,'[2]Cross-Section Database'!$B$2:$B$3928,0),12)</f>
        <v>2900000</v>
      </c>
      <c r="AM346" s="16">
        <v>12</v>
      </c>
      <c r="AN346" s="16">
        <v>270</v>
      </c>
      <c r="AO346" s="16">
        <v>610</v>
      </c>
      <c r="AP346" s="16">
        <f>(AO346-AF346)-AQ346</f>
        <v>4</v>
      </c>
      <c r="AQ346" s="16">
        <f t="shared" si="182"/>
        <v>4</v>
      </c>
      <c r="AR346" s="303" t="s">
        <v>5710</v>
      </c>
      <c r="AS346" s="163" t="s">
        <v>4534</v>
      </c>
      <c r="AT346" s="16">
        <f>380/AU346/0.25</f>
        <v>76</v>
      </c>
      <c r="AU346" s="163">
        <v>20</v>
      </c>
      <c r="AV346" s="163">
        <f t="shared" si="160"/>
        <v>245</v>
      </c>
      <c r="AW346" s="16">
        <v>105</v>
      </c>
      <c r="AX346" s="16">
        <v>105</v>
      </c>
      <c r="AY346" s="16">
        <v>200</v>
      </c>
      <c r="AZ346" s="16">
        <v>140</v>
      </c>
      <c r="BA346" s="16">
        <v>0</v>
      </c>
      <c r="BB346" s="22" t="s">
        <v>4502</v>
      </c>
      <c r="BC346" s="163" t="s">
        <v>6250</v>
      </c>
      <c r="BD346" s="163" t="s">
        <v>6250</v>
      </c>
      <c r="BE346" s="163">
        <v>2</v>
      </c>
      <c r="BF346" s="163">
        <v>6</v>
      </c>
      <c r="BG346" s="303">
        <v>120</v>
      </c>
      <c r="BH346" s="163">
        <v>1600</v>
      </c>
      <c r="BI346" s="163" t="s">
        <v>6236</v>
      </c>
      <c r="BJ346" s="163">
        <v>1</v>
      </c>
      <c r="BK346" s="163">
        <v>300</v>
      </c>
      <c r="BL346" s="163">
        <v>1620</v>
      </c>
      <c r="BM346" s="163">
        <v>55</v>
      </c>
      <c r="BN346" s="163" t="s">
        <v>4623</v>
      </c>
      <c r="BO346" s="303" t="s">
        <v>5894</v>
      </c>
      <c r="BP346" s="163">
        <v>6</v>
      </c>
      <c r="BQ346" s="163">
        <v>1</v>
      </c>
      <c r="BR346" s="163">
        <v>19</v>
      </c>
      <c r="BS346" s="163">
        <v>100</v>
      </c>
      <c r="BT346" s="163">
        <v>200</v>
      </c>
      <c r="BU346" s="17">
        <v>300</v>
      </c>
      <c r="BV346" s="303" t="s">
        <v>4619</v>
      </c>
      <c r="BW346" s="163" t="s">
        <v>4615</v>
      </c>
      <c r="BX346" s="16">
        <v>0</v>
      </c>
      <c r="BY346" s="16">
        <f>8*PI()*12^2/4</f>
        <v>904.77868423386042</v>
      </c>
      <c r="BZ346" s="30">
        <v>20</v>
      </c>
      <c r="CA346" s="124">
        <v>8.6999999999999994E-3</v>
      </c>
      <c r="CB346" s="163" t="s">
        <v>5700</v>
      </c>
      <c r="CC346" s="65">
        <v>350</v>
      </c>
      <c r="CD346" s="163">
        <v>485</v>
      </c>
      <c r="CE346" s="65">
        <v>470</v>
      </c>
      <c r="CF346" s="163">
        <v>552</v>
      </c>
      <c r="CG346" s="66">
        <v>200000</v>
      </c>
      <c r="CH346" s="303" t="s">
        <v>5702</v>
      </c>
      <c r="CI346" s="65">
        <v>275</v>
      </c>
      <c r="CJ346" s="16">
        <v>352.5</v>
      </c>
      <c r="CK346" s="65">
        <v>505</v>
      </c>
      <c r="CL346" s="16">
        <v>495.5</v>
      </c>
      <c r="CM346" s="66">
        <v>200000</v>
      </c>
      <c r="CN346" s="163" t="s">
        <v>5700</v>
      </c>
      <c r="CO346" s="65">
        <v>350</v>
      </c>
      <c r="CP346" s="163">
        <v>367</v>
      </c>
      <c r="CQ346" s="65">
        <v>470</v>
      </c>
      <c r="CR346" s="163">
        <v>499</v>
      </c>
      <c r="CS346" s="76">
        <v>200000</v>
      </c>
      <c r="CT346" s="151" t="s">
        <v>5711</v>
      </c>
      <c r="CU346" s="95">
        <v>52.8</v>
      </c>
      <c r="CV346" s="95">
        <v>4.5999999999999996</v>
      </c>
      <c r="CW346" s="66">
        <v>36000</v>
      </c>
      <c r="CX346" s="96">
        <v>530</v>
      </c>
      <c r="CY346" s="95">
        <v>640</v>
      </c>
      <c r="CZ346" s="97">
        <v>200000</v>
      </c>
      <c r="DA346" s="291">
        <v>550</v>
      </c>
      <c r="DB346" s="163">
        <v>8.8000000000000007</v>
      </c>
      <c r="DC346" s="163">
        <v>640</v>
      </c>
      <c r="DD346" s="163">
        <v>820</v>
      </c>
      <c r="DE346" s="163">
        <v>800</v>
      </c>
      <c r="DF346" s="163">
        <v>966</v>
      </c>
      <c r="DG346" s="76">
        <v>200000</v>
      </c>
      <c r="DH346" s="28" t="s">
        <v>6047</v>
      </c>
      <c r="DI346" s="163" t="s">
        <v>4593</v>
      </c>
      <c r="DJ346" s="294" t="s">
        <v>4598</v>
      </c>
    </row>
    <row r="347" spans="1:114" ht="16.2" thickBot="1">
      <c r="A347" s="14">
        <v>342</v>
      </c>
      <c r="B347" s="342"/>
      <c r="C347" s="342"/>
      <c r="D347" s="438"/>
      <c r="E347" s="438"/>
      <c r="F347" s="342"/>
      <c r="G347" s="342"/>
      <c r="H347" s="342"/>
      <c r="I347" s="247" t="s">
        <v>4450</v>
      </c>
      <c r="J347" s="144" t="s">
        <v>6272</v>
      </c>
      <c r="K347" s="165" t="s">
        <v>6103</v>
      </c>
      <c r="L347" s="144" t="s">
        <v>4540</v>
      </c>
      <c r="M347" s="165" t="s">
        <v>4735</v>
      </c>
      <c r="N347" s="14" t="s">
        <v>4539</v>
      </c>
      <c r="O347" s="165" t="s">
        <v>6262</v>
      </c>
      <c r="P347" s="165" t="s">
        <v>4502</v>
      </c>
      <c r="Q347" s="165" t="s">
        <v>4444</v>
      </c>
      <c r="R347" s="165" t="s">
        <v>5830</v>
      </c>
      <c r="S347" s="165" t="s">
        <v>4444</v>
      </c>
      <c r="T347" s="165" t="s">
        <v>5830</v>
      </c>
      <c r="U347" s="165" t="s">
        <v>4591</v>
      </c>
      <c r="V347" s="14">
        <v>10</v>
      </c>
      <c r="W347" s="236">
        <v>0</v>
      </c>
      <c r="X347" s="14">
        <v>0</v>
      </c>
      <c r="Y347" s="144" t="s">
        <v>4680</v>
      </c>
      <c r="Z347" s="21">
        <f>INDEX('[2]Cross-Section Database'!$C$2:$V$2928,MATCH(Y347,'[2]Cross-Section Database'!$B$2:$B$2928,0),3)</f>
        <v>300</v>
      </c>
      <c r="AA347" s="21">
        <f>INDEX('[2]Cross-Section Database'!$C$2:$V$2928,MATCH(Y347,'[2]Cross-Section Database'!$B$2:$B$2928,0),4)</f>
        <v>300</v>
      </c>
      <c r="AB347" s="46">
        <f>INDEX('[2]Cross-Section Database'!$C$2:$V$2928,MATCH(Y347,'[2]Cross-Section Database'!$B$2:$B$2928,0),6)</f>
        <v>10</v>
      </c>
      <c r="AC347" s="46">
        <f>INDEX('[2]Cross-Section Database'!$C$2:$V$2928,MATCH(Y347,'[2]Cross-Section Database'!$B$2:$B$2928,0),5)</f>
        <v>10</v>
      </c>
      <c r="AD347" s="23">
        <v>1500</v>
      </c>
      <c r="AE347" s="144" t="s">
        <v>6288</v>
      </c>
      <c r="AF347" s="21">
        <f>INDEX('[2]Cross-Section Database'!$C$2:$V$2928,MATCH(AE347,'[2]Cross-Section Database'!$B$2:$B$2928,0),3)</f>
        <v>602</v>
      </c>
      <c r="AG347" s="21">
        <f>INDEX('[2]Cross-Section Database'!$C$2:$V$2928,MATCH(AE347,'[2]Cross-Section Database'!$B$2:$B$2928,0),4)</f>
        <v>228</v>
      </c>
      <c r="AH347" s="21">
        <f>INDEX('[2]Cross-Section Database'!$C$2:$V$2928,MATCH(AE347,'[2]Cross-Section Database'!$B$2:$B$2928,0),6)</f>
        <v>14.8</v>
      </c>
      <c r="AI347" s="21">
        <f>INDEX('[2]Cross-Section Database'!$C$2:$V$2928,MATCH(AE347,'[2]Cross-Section Database'!$B$2:$B$2928,0),5)</f>
        <v>10.6</v>
      </c>
      <c r="AJ347" s="21">
        <v>1680</v>
      </c>
      <c r="AK347" s="23">
        <f>INDEX('[2]Cross-Section Database'!$C$2:$V$3928,MATCH(AE347,'[2]Cross-Section Database'!$B$2:$B$3928,0),11)</f>
        <v>761000000</v>
      </c>
      <c r="AL347" s="25">
        <f>INDEX('[2]Cross-Section Database'!$C$2:$V$3928,MATCH(AE347,'[2]Cross-Section Database'!$B$2:$B$3928,0),12)</f>
        <v>2900000</v>
      </c>
      <c r="AM347" s="23">
        <v>12</v>
      </c>
      <c r="AN347" s="23">
        <v>270</v>
      </c>
      <c r="AO347" s="23">
        <v>610</v>
      </c>
      <c r="AP347" s="23">
        <f>(AO347-AF347)-AQ347</f>
        <v>4</v>
      </c>
      <c r="AQ347" s="23">
        <f t="shared" si="182"/>
        <v>4</v>
      </c>
      <c r="AR347" s="144" t="s">
        <v>5710</v>
      </c>
      <c r="AS347" s="165" t="s">
        <v>4534</v>
      </c>
      <c r="AT347" s="23">
        <f>380/AU347/0.25</f>
        <v>76</v>
      </c>
      <c r="AU347" s="165">
        <v>20</v>
      </c>
      <c r="AV347" s="165">
        <f t="shared" si="160"/>
        <v>245</v>
      </c>
      <c r="AW347" s="23">
        <v>105</v>
      </c>
      <c r="AX347" s="23">
        <v>105</v>
      </c>
      <c r="AY347" s="23">
        <v>200</v>
      </c>
      <c r="AZ347" s="23">
        <v>140</v>
      </c>
      <c r="BA347" s="23">
        <v>0</v>
      </c>
      <c r="BB347" s="19" t="s">
        <v>4502</v>
      </c>
      <c r="BC347" s="165" t="s">
        <v>6250</v>
      </c>
      <c r="BD347" s="165" t="s">
        <v>6250</v>
      </c>
      <c r="BE347" s="165">
        <v>2</v>
      </c>
      <c r="BF347" s="165">
        <v>6</v>
      </c>
      <c r="BG347" s="144">
        <v>120</v>
      </c>
      <c r="BH347" s="165">
        <v>1600</v>
      </c>
      <c r="BI347" s="165" t="s">
        <v>6236</v>
      </c>
      <c r="BJ347" s="165">
        <v>1</v>
      </c>
      <c r="BK347" s="165">
        <v>300</v>
      </c>
      <c r="BL347" s="165">
        <v>1620</v>
      </c>
      <c r="BM347" s="165">
        <v>55</v>
      </c>
      <c r="BN347" s="165" t="s">
        <v>4623</v>
      </c>
      <c r="BO347" s="144" t="s">
        <v>5894</v>
      </c>
      <c r="BP347" s="165">
        <v>6</v>
      </c>
      <c r="BQ347" s="165">
        <v>1</v>
      </c>
      <c r="BR347" s="165">
        <v>19</v>
      </c>
      <c r="BS347" s="165">
        <v>100</v>
      </c>
      <c r="BT347" s="165">
        <v>200</v>
      </c>
      <c r="BU347" s="14">
        <v>300</v>
      </c>
      <c r="BV347" s="144" t="s">
        <v>4619</v>
      </c>
      <c r="BW347" s="165" t="s">
        <v>4615</v>
      </c>
      <c r="BX347" s="23">
        <v>0</v>
      </c>
      <c r="BY347" s="23">
        <f>8*PI()*12^2/4</f>
        <v>904.77868423386042</v>
      </c>
      <c r="BZ347" s="34">
        <v>20</v>
      </c>
      <c r="CA347" s="123">
        <v>8.6999999999999994E-3</v>
      </c>
      <c r="CB347" s="165" t="s">
        <v>5700</v>
      </c>
      <c r="CC347" s="87">
        <v>350</v>
      </c>
      <c r="CD347" s="165">
        <v>485</v>
      </c>
      <c r="CE347" s="87">
        <v>470</v>
      </c>
      <c r="CF347" s="165">
        <v>552</v>
      </c>
      <c r="CG347" s="70">
        <v>200000</v>
      </c>
      <c r="CH347" s="144" t="s">
        <v>5702</v>
      </c>
      <c r="CI347" s="87">
        <v>275</v>
      </c>
      <c r="CJ347" s="23">
        <v>352.5</v>
      </c>
      <c r="CK347" s="87">
        <v>505</v>
      </c>
      <c r="CL347" s="23">
        <v>495.5</v>
      </c>
      <c r="CM347" s="70">
        <v>200000</v>
      </c>
      <c r="CN347" s="165" t="s">
        <v>5700</v>
      </c>
      <c r="CO347" s="87">
        <v>350</v>
      </c>
      <c r="CP347" s="165">
        <v>367</v>
      </c>
      <c r="CQ347" s="87">
        <v>470</v>
      </c>
      <c r="CR347" s="165">
        <v>499</v>
      </c>
      <c r="CS347" s="77">
        <v>200000</v>
      </c>
      <c r="CT347" s="152" t="s">
        <v>5711</v>
      </c>
      <c r="CU347" s="100">
        <v>52.8</v>
      </c>
      <c r="CV347" s="100">
        <v>4.5999999999999996</v>
      </c>
      <c r="CW347" s="70">
        <v>36000</v>
      </c>
      <c r="CX347" s="101">
        <v>530</v>
      </c>
      <c r="CY347" s="100">
        <v>640</v>
      </c>
      <c r="CZ347" s="102">
        <v>200000</v>
      </c>
      <c r="DA347" s="293">
        <v>550</v>
      </c>
      <c r="DB347" s="165">
        <v>8.8000000000000007</v>
      </c>
      <c r="DC347" s="165">
        <v>640</v>
      </c>
      <c r="DD347" s="165">
        <v>820</v>
      </c>
      <c r="DE347" s="165">
        <v>800</v>
      </c>
      <c r="DF347" s="165">
        <v>966</v>
      </c>
      <c r="DG347" s="77">
        <v>200000</v>
      </c>
      <c r="DH347" s="27" t="s">
        <v>6047</v>
      </c>
      <c r="DI347" s="144" t="s">
        <v>4593</v>
      </c>
      <c r="DJ347" s="296" t="s">
        <v>6051</v>
      </c>
    </row>
    <row r="348" spans="1:114" ht="15.6" customHeight="1">
      <c r="A348" s="17">
        <v>343</v>
      </c>
      <c r="B348" s="313">
        <v>56</v>
      </c>
      <c r="C348" s="313">
        <v>2019</v>
      </c>
      <c r="D348" s="313" t="s">
        <v>5684</v>
      </c>
      <c r="E348" s="309" t="s">
        <v>4906</v>
      </c>
      <c r="F348" s="313">
        <v>3</v>
      </c>
      <c r="G348" s="309" t="s">
        <v>5971</v>
      </c>
      <c r="H348" s="313" t="s">
        <v>5940</v>
      </c>
      <c r="I348" s="452" t="s">
        <v>4835</v>
      </c>
      <c r="J348" s="303" t="s">
        <v>4383</v>
      </c>
      <c r="K348" s="163" t="s">
        <v>5830</v>
      </c>
      <c r="L348" s="303" t="s">
        <v>4541</v>
      </c>
      <c r="M348" s="163" t="s">
        <v>4736</v>
      </c>
      <c r="N348" s="17" t="s">
        <v>4539</v>
      </c>
      <c r="O348" s="163" t="s">
        <v>4444</v>
      </c>
      <c r="P348" s="163" t="s">
        <v>4444</v>
      </c>
      <c r="Q348" s="163" t="s">
        <v>4444</v>
      </c>
      <c r="R348" s="163" t="s">
        <v>5830</v>
      </c>
      <c r="S348" s="163" t="s">
        <v>4444</v>
      </c>
      <c r="T348" s="163" t="s">
        <v>5830</v>
      </c>
      <c r="U348" s="163" t="s">
        <v>4591</v>
      </c>
      <c r="V348" s="17">
        <v>6</v>
      </c>
      <c r="W348" s="240">
        <v>0</v>
      </c>
      <c r="X348" s="17">
        <v>0</v>
      </c>
      <c r="Y348" s="303" t="s">
        <v>4836</v>
      </c>
      <c r="Z348" s="16">
        <v>240</v>
      </c>
      <c r="AA348" s="16">
        <v>120</v>
      </c>
      <c r="AB348" s="16">
        <v>12</v>
      </c>
      <c r="AC348" s="16">
        <v>10</v>
      </c>
      <c r="AD348" s="16">
        <v>1500</v>
      </c>
      <c r="AE348" s="303" t="s">
        <v>4836</v>
      </c>
      <c r="AF348" s="16">
        <v>240</v>
      </c>
      <c r="AG348" s="16">
        <v>120</v>
      </c>
      <c r="AH348" s="16">
        <v>12</v>
      </c>
      <c r="AI348" s="16">
        <v>10</v>
      </c>
      <c r="AJ348" s="16">
        <v>1470</v>
      </c>
      <c r="AK348" s="16">
        <f>AG348*AF348^3/12-(AG348-AI348)*(AF348-2*AH348)^3/12</f>
        <v>45861120</v>
      </c>
      <c r="AL348" s="24">
        <f>AG348*AF348^2/4-(AG348-AI348)*(AF348-2*AH348)^2/4</f>
        <v>444960</v>
      </c>
      <c r="AM348" s="16">
        <v>8</v>
      </c>
      <c r="AN348" s="16">
        <v>120</v>
      </c>
      <c r="AO348" s="16">
        <v>260</v>
      </c>
      <c r="AP348" s="16">
        <v>10</v>
      </c>
      <c r="AQ348" s="16">
        <v>10</v>
      </c>
      <c r="AR348" s="303" t="s">
        <v>5845</v>
      </c>
      <c r="AS348" s="163" t="s">
        <v>4531</v>
      </c>
      <c r="AT348" s="16">
        <f>0.175*AV348*DE348/1000</f>
        <v>21.98</v>
      </c>
      <c r="AU348" s="163">
        <v>16</v>
      </c>
      <c r="AV348" s="163">
        <f t="shared" si="160"/>
        <v>157</v>
      </c>
      <c r="AW348" s="16">
        <v>65</v>
      </c>
      <c r="AX348" s="16">
        <v>65</v>
      </c>
      <c r="AY348" s="16">
        <v>65</v>
      </c>
      <c r="AZ348" s="16">
        <v>70</v>
      </c>
      <c r="BA348" s="16">
        <v>0</v>
      </c>
      <c r="BB348" s="22" t="s">
        <v>4502</v>
      </c>
      <c r="BC348" s="163" t="s">
        <v>6250</v>
      </c>
      <c r="BD348" s="163" t="s">
        <v>6250</v>
      </c>
      <c r="BE348" s="163">
        <v>2</v>
      </c>
      <c r="BF348" s="17">
        <v>6</v>
      </c>
      <c r="BG348" s="201" t="s">
        <v>5830</v>
      </c>
      <c r="BH348" s="202" t="s">
        <v>5830</v>
      </c>
      <c r="BI348" s="202" t="s">
        <v>5830</v>
      </c>
      <c r="BJ348" s="202" t="s">
        <v>5830</v>
      </c>
      <c r="BK348" s="202" t="s">
        <v>5830</v>
      </c>
      <c r="BL348" s="202" t="s">
        <v>5830</v>
      </c>
      <c r="BM348" s="202" t="s">
        <v>5830</v>
      </c>
      <c r="BN348" s="202" t="s">
        <v>5830</v>
      </c>
      <c r="BO348" s="201" t="s">
        <v>5830</v>
      </c>
      <c r="BP348" s="202" t="s">
        <v>5830</v>
      </c>
      <c r="BQ348" s="202" t="s">
        <v>5830</v>
      </c>
      <c r="BR348" s="202" t="s">
        <v>5830</v>
      </c>
      <c r="BS348" s="202" t="s">
        <v>5830</v>
      </c>
      <c r="BT348" s="202" t="s">
        <v>5830</v>
      </c>
      <c r="BU348" s="220" t="s">
        <v>5830</v>
      </c>
      <c r="BV348" s="202" t="s">
        <v>5830</v>
      </c>
      <c r="BW348" s="202" t="s">
        <v>5830</v>
      </c>
      <c r="BX348" s="202" t="s">
        <v>5830</v>
      </c>
      <c r="BY348" s="202" t="s">
        <v>5830</v>
      </c>
      <c r="BZ348" s="202" t="s">
        <v>5830</v>
      </c>
      <c r="CA348" s="220" t="s">
        <v>5830</v>
      </c>
      <c r="CB348" s="303" t="s">
        <v>5699</v>
      </c>
      <c r="CC348" s="163">
        <v>235</v>
      </c>
      <c r="CD348" s="16">
        <v>256</v>
      </c>
      <c r="CE348" s="163">
        <v>630</v>
      </c>
      <c r="CF348" s="16">
        <v>641</v>
      </c>
      <c r="CG348" s="82">
        <v>201100</v>
      </c>
      <c r="CH348" s="303" t="s">
        <v>5699</v>
      </c>
      <c r="CI348" s="163">
        <v>235</v>
      </c>
      <c r="CJ348" s="16">
        <v>256</v>
      </c>
      <c r="CK348" s="163">
        <v>630</v>
      </c>
      <c r="CL348" s="16">
        <v>641</v>
      </c>
      <c r="CM348" s="82">
        <v>201100</v>
      </c>
      <c r="CN348" s="303" t="s">
        <v>5699</v>
      </c>
      <c r="CO348" s="163">
        <v>235</v>
      </c>
      <c r="CP348" s="16">
        <v>335</v>
      </c>
      <c r="CQ348" s="163">
        <v>630</v>
      </c>
      <c r="CR348" s="16">
        <v>630</v>
      </c>
      <c r="CS348" s="81">
        <v>200000</v>
      </c>
      <c r="CT348" s="205" t="s">
        <v>5830</v>
      </c>
      <c r="CU348" s="206" t="s">
        <v>5830</v>
      </c>
      <c r="CV348" s="206" t="s">
        <v>5830</v>
      </c>
      <c r="CW348" s="207" t="s">
        <v>5830</v>
      </c>
      <c r="CX348" s="205" t="s">
        <v>5830</v>
      </c>
      <c r="CY348" s="206" t="s">
        <v>5830</v>
      </c>
      <c r="CZ348" s="207" t="s">
        <v>5830</v>
      </c>
      <c r="DA348" s="283" t="s">
        <v>5830</v>
      </c>
      <c r="DB348" s="163" t="s">
        <v>5707</v>
      </c>
      <c r="DC348" s="163">
        <v>640</v>
      </c>
      <c r="DD348" s="16">
        <v>636.9</v>
      </c>
      <c r="DE348" s="163">
        <v>800</v>
      </c>
      <c r="DF348" s="16">
        <v>796</v>
      </c>
      <c r="DG348" s="66">
        <v>200000</v>
      </c>
      <c r="DH348" s="28" t="s">
        <v>5873</v>
      </c>
      <c r="DI348" s="163" t="s">
        <v>4464</v>
      </c>
      <c r="DJ348" s="294" t="s">
        <v>4598</v>
      </c>
    </row>
    <row r="349" spans="1:114">
      <c r="A349" s="18">
        <v>344</v>
      </c>
      <c r="B349" s="314"/>
      <c r="C349" s="314"/>
      <c r="D349" s="314"/>
      <c r="E349" s="310"/>
      <c r="F349" s="314"/>
      <c r="G349" s="310"/>
      <c r="H349" s="314"/>
      <c r="I349" s="453" t="s">
        <v>4853</v>
      </c>
      <c r="J349" s="304" t="s">
        <v>4383</v>
      </c>
      <c r="K349" s="164" t="s">
        <v>5830</v>
      </c>
      <c r="L349" s="304" t="s">
        <v>4541</v>
      </c>
      <c r="M349" s="164" t="s">
        <v>4736</v>
      </c>
      <c r="N349" s="18" t="s">
        <v>4539</v>
      </c>
      <c r="O349" s="164" t="s">
        <v>4444</v>
      </c>
      <c r="P349" s="164" t="s">
        <v>4444</v>
      </c>
      <c r="Q349" s="164" t="s">
        <v>4444</v>
      </c>
      <c r="R349" s="164" t="s">
        <v>5830</v>
      </c>
      <c r="S349" s="164" t="s">
        <v>4444</v>
      </c>
      <c r="T349" s="164" t="s">
        <v>5830</v>
      </c>
      <c r="U349" s="164" t="s">
        <v>4591</v>
      </c>
      <c r="V349" s="18">
        <v>6</v>
      </c>
      <c r="W349" s="231">
        <v>0</v>
      </c>
      <c r="X349" s="18">
        <v>0</v>
      </c>
      <c r="Y349" s="164" t="s">
        <v>4852</v>
      </c>
      <c r="Z349" s="21">
        <f>INDEX('[2]Cross-Section Database'!$C$2:$V$2928,MATCH(Y349,'[2]Cross-Section Database'!$B$2:$B$2928,0),3)</f>
        <v>150</v>
      </c>
      <c r="AA349" s="21">
        <f>INDEX('[2]Cross-Section Database'!$C$2:$V$2928,MATCH(Y349,'[2]Cross-Section Database'!$B$2:$B$2928,0),4)</f>
        <v>150</v>
      </c>
      <c r="AB349" s="46">
        <f>INDEX('[2]Cross-Section Database'!$C$2:$V$2928,MATCH(Y349,'[2]Cross-Section Database'!$B$2:$B$2928,0),6)</f>
        <v>10</v>
      </c>
      <c r="AC349" s="46">
        <f>INDEX('[2]Cross-Section Database'!$C$2:$V$2928,MATCH(Y349,'[2]Cross-Section Database'!$B$2:$B$2928,0),5)</f>
        <v>10</v>
      </c>
      <c r="AD349" s="21">
        <v>1500</v>
      </c>
      <c r="AE349" s="304" t="s">
        <v>4836</v>
      </c>
      <c r="AF349" s="21">
        <v>240</v>
      </c>
      <c r="AG349" s="21">
        <v>120</v>
      </c>
      <c r="AH349" s="21">
        <v>12</v>
      </c>
      <c r="AI349" s="21">
        <v>10</v>
      </c>
      <c r="AJ349" s="21">
        <v>1470</v>
      </c>
      <c r="AK349" s="21">
        <f>AG349*AF349^3/12-(AG349-AI349)*(AF349-2*AH349)^3/12</f>
        <v>45861120</v>
      </c>
      <c r="AL349" s="24">
        <f>AG349*AF349^2/4-(AG349-AI349)*(AF349-2*AH349)^2/4</f>
        <v>444960</v>
      </c>
      <c r="AM349" s="21">
        <v>6</v>
      </c>
      <c r="AN349" s="21">
        <v>140</v>
      </c>
      <c r="AO349" s="21">
        <v>260</v>
      </c>
      <c r="AP349" s="21">
        <v>10</v>
      </c>
      <c r="AQ349" s="21">
        <v>10</v>
      </c>
      <c r="AR349" s="304" t="s">
        <v>5697</v>
      </c>
      <c r="AS349" s="164" t="s">
        <v>4855</v>
      </c>
      <c r="AT349" s="21">
        <f>190/AU349/0.25</f>
        <v>47.5</v>
      </c>
      <c r="AU349" s="164">
        <v>16</v>
      </c>
      <c r="AV349" s="164">
        <f t="shared" si="160"/>
        <v>157</v>
      </c>
      <c r="AW349" s="21">
        <v>65</v>
      </c>
      <c r="AX349" s="21">
        <v>65</v>
      </c>
      <c r="AY349" s="21">
        <v>65</v>
      </c>
      <c r="AZ349" s="21">
        <v>80</v>
      </c>
      <c r="BA349" s="21">
        <v>0</v>
      </c>
      <c r="BB349" s="15" t="s">
        <v>4502</v>
      </c>
      <c r="BC349" s="164" t="s">
        <v>6250</v>
      </c>
      <c r="BD349" s="164" t="s">
        <v>6250</v>
      </c>
      <c r="BE349" s="164">
        <v>2</v>
      </c>
      <c r="BF349" s="18">
        <v>6</v>
      </c>
      <c r="BG349" s="203" t="s">
        <v>5830</v>
      </c>
      <c r="BH349" s="204" t="s">
        <v>5830</v>
      </c>
      <c r="BI349" s="204" t="s">
        <v>5830</v>
      </c>
      <c r="BJ349" s="204" t="s">
        <v>5830</v>
      </c>
      <c r="BK349" s="204" t="s">
        <v>5830</v>
      </c>
      <c r="BL349" s="204" t="s">
        <v>5830</v>
      </c>
      <c r="BM349" s="204" t="s">
        <v>5830</v>
      </c>
      <c r="BN349" s="204" t="s">
        <v>5830</v>
      </c>
      <c r="BO349" s="203" t="s">
        <v>5830</v>
      </c>
      <c r="BP349" s="204" t="s">
        <v>5830</v>
      </c>
      <c r="BQ349" s="204" t="s">
        <v>5830</v>
      </c>
      <c r="BR349" s="204" t="s">
        <v>5830</v>
      </c>
      <c r="BS349" s="204" t="s">
        <v>5830</v>
      </c>
      <c r="BT349" s="204" t="s">
        <v>5830</v>
      </c>
      <c r="BU349" s="219" t="s">
        <v>5830</v>
      </c>
      <c r="BV349" s="204" t="s">
        <v>5830</v>
      </c>
      <c r="BW349" s="204" t="s">
        <v>5830</v>
      </c>
      <c r="BX349" s="204" t="s">
        <v>5830</v>
      </c>
      <c r="BY349" s="204" t="s">
        <v>5830</v>
      </c>
      <c r="BZ349" s="204" t="s">
        <v>5830</v>
      </c>
      <c r="CA349" s="219" t="s">
        <v>5830</v>
      </c>
      <c r="CB349" s="304" t="s">
        <v>5699</v>
      </c>
      <c r="CC349" s="164">
        <v>235</v>
      </c>
      <c r="CD349" s="21">
        <v>507</v>
      </c>
      <c r="CE349" s="164">
        <v>630</v>
      </c>
      <c r="CF349" s="21">
        <v>730</v>
      </c>
      <c r="CG349" s="64">
        <v>199010</v>
      </c>
      <c r="CH349" s="304" t="s">
        <v>5699</v>
      </c>
      <c r="CI349" s="164">
        <v>235</v>
      </c>
      <c r="CJ349" s="21">
        <v>256</v>
      </c>
      <c r="CK349" s="164">
        <v>630</v>
      </c>
      <c r="CL349" s="21">
        <v>641</v>
      </c>
      <c r="CM349" s="64">
        <v>201100</v>
      </c>
      <c r="CN349" s="304" t="s">
        <v>5699</v>
      </c>
      <c r="CO349" s="164">
        <v>235</v>
      </c>
      <c r="CP349" s="21">
        <v>289</v>
      </c>
      <c r="CQ349" s="164">
        <v>630</v>
      </c>
      <c r="CR349" s="21">
        <v>658</v>
      </c>
      <c r="CS349" s="69">
        <v>201000</v>
      </c>
      <c r="CT349" s="208" t="s">
        <v>5830</v>
      </c>
      <c r="CU349" s="209" t="s">
        <v>5830</v>
      </c>
      <c r="CV349" s="209" t="s">
        <v>5830</v>
      </c>
      <c r="CW349" s="210" t="s">
        <v>5830</v>
      </c>
      <c r="CX349" s="208" t="s">
        <v>5830</v>
      </c>
      <c r="CY349" s="209" t="s">
        <v>5830</v>
      </c>
      <c r="CZ349" s="210" t="s">
        <v>5830</v>
      </c>
      <c r="DA349" s="284" t="s">
        <v>5830</v>
      </c>
      <c r="DB349" s="164" t="s">
        <v>5708</v>
      </c>
      <c r="DC349" s="164">
        <v>515</v>
      </c>
      <c r="DD349" s="21">
        <v>637</v>
      </c>
      <c r="DE349" s="164">
        <v>800</v>
      </c>
      <c r="DF349" s="21">
        <v>735</v>
      </c>
      <c r="DG349" s="67">
        <v>180000</v>
      </c>
      <c r="DH349" s="29" t="s">
        <v>5870</v>
      </c>
      <c r="DI349" s="164" t="s">
        <v>4464</v>
      </c>
      <c r="DJ349" s="295" t="s">
        <v>4598</v>
      </c>
    </row>
    <row r="350" spans="1:114" ht="16.2" thickBot="1">
      <c r="A350" s="14">
        <v>345</v>
      </c>
      <c r="B350" s="315"/>
      <c r="C350" s="315"/>
      <c r="D350" s="315"/>
      <c r="E350" s="342"/>
      <c r="F350" s="315"/>
      <c r="G350" s="342"/>
      <c r="H350" s="315"/>
      <c r="I350" s="247" t="s">
        <v>4854</v>
      </c>
      <c r="J350" s="144" t="s">
        <v>4383</v>
      </c>
      <c r="K350" s="165" t="s">
        <v>5830</v>
      </c>
      <c r="L350" s="144" t="s">
        <v>4541</v>
      </c>
      <c r="M350" s="165" t="s">
        <v>4736</v>
      </c>
      <c r="N350" s="14" t="s">
        <v>4539</v>
      </c>
      <c r="O350" s="165" t="s">
        <v>4444</v>
      </c>
      <c r="P350" s="165" t="s">
        <v>4444</v>
      </c>
      <c r="Q350" s="165" t="s">
        <v>4444</v>
      </c>
      <c r="R350" s="165" t="s">
        <v>5830</v>
      </c>
      <c r="S350" s="165" t="s">
        <v>4444</v>
      </c>
      <c r="T350" s="165" t="s">
        <v>5830</v>
      </c>
      <c r="U350" s="165" t="s">
        <v>4591</v>
      </c>
      <c r="V350" s="14">
        <v>6</v>
      </c>
      <c r="W350" s="236">
        <v>0</v>
      </c>
      <c r="X350" s="14">
        <v>0</v>
      </c>
      <c r="Y350" s="165" t="s">
        <v>5485</v>
      </c>
      <c r="Z350" s="23">
        <f>INDEX('[2]Cross-Section Database'!$C$2:$V$2928,MATCH(Y350,'[2]Cross-Section Database'!$B$2:$B$2928,0),3)</f>
        <v>150</v>
      </c>
      <c r="AA350" s="23">
        <f>INDEX('[2]Cross-Section Database'!$C$2:$V$2928,MATCH(Y350,'[2]Cross-Section Database'!$B$2:$B$2928,0),4)</f>
        <v>150</v>
      </c>
      <c r="AB350" s="56">
        <f>INDEX('[2]Cross-Section Database'!$C$2:$V$2928,MATCH(Y350,'[2]Cross-Section Database'!$B$2:$B$2928,0),6)</f>
        <v>6.3</v>
      </c>
      <c r="AC350" s="56">
        <f>INDEX('[2]Cross-Section Database'!$C$2:$V$2928,MATCH(Y350,'[2]Cross-Section Database'!$B$2:$B$2928,0),5)</f>
        <v>6.3</v>
      </c>
      <c r="AD350" s="23">
        <v>1500</v>
      </c>
      <c r="AE350" s="144" t="s">
        <v>4836</v>
      </c>
      <c r="AF350" s="23">
        <v>240</v>
      </c>
      <c r="AG350" s="23">
        <v>120</v>
      </c>
      <c r="AH350" s="23">
        <v>12</v>
      </c>
      <c r="AI350" s="23">
        <v>10</v>
      </c>
      <c r="AJ350" s="23">
        <v>1470</v>
      </c>
      <c r="AK350" s="23">
        <f>AG350*AF350^3/12-(AG350-AI350)*(AF350-2*AH350)^3/12</f>
        <v>45861120</v>
      </c>
      <c r="AL350" s="25">
        <f>AG350*AF350^2/4-(AG350-AI350)*(AF350-2*AH350)^2/4</f>
        <v>444960</v>
      </c>
      <c r="AM350" s="23">
        <v>10</v>
      </c>
      <c r="AN350" s="23">
        <v>140</v>
      </c>
      <c r="AO350" s="23">
        <v>260</v>
      </c>
      <c r="AP350" s="23">
        <v>10</v>
      </c>
      <c r="AQ350" s="23">
        <v>10</v>
      </c>
      <c r="AR350" s="144" t="s">
        <v>5697</v>
      </c>
      <c r="AS350" s="165" t="s">
        <v>4855</v>
      </c>
      <c r="AT350" s="23">
        <f>190/AU350/0.25</f>
        <v>47.5</v>
      </c>
      <c r="AU350" s="165">
        <v>16</v>
      </c>
      <c r="AV350" s="165">
        <f t="shared" si="160"/>
        <v>157</v>
      </c>
      <c r="AW350" s="23">
        <v>65</v>
      </c>
      <c r="AX350" s="23">
        <v>65</v>
      </c>
      <c r="AY350" s="23">
        <v>65</v>
      </c>
      <c r="AZ350" s="23">
        <v>80</v>
      </c>
      <c r="BA350" s="23">
        <v>0</v>
      </c>
      <c r="BB350" s="19" t="s">
        <v>4502</v>
      </c>
      <c r="BC350" s="165" t="s">
        <v>6250</v>
      </c>
      <c r="BD350" s="165" t="s">
        <v>6250</v>
      </c>
      <c r="BE350" s="165">
        <v>2</v>
      </c>
      <c r="BF350" s="14">
        <v>6</v>
      </c>
      <c r="BG350" s="198" t="s">
        <v>5830</v>
      </c>
      <c r="BH350" s="199" t="s">
        <v>5830</v>
      </c>
      <c r="BI350" s="199" t="s">
        <v>5830</v>
      </c>
      <c r="BJ350" s="199" t="s">
        <v>5830</v>
      </c>
      <c r="BK350" s="199" t="s">
        <v>5830</v>
      </c>
      <c r="BL350" s="199" t="s">
        <v>5830</v>
      </c>
      <c r="BM350" s="199" t="s">
        <v>5830</v>
      </c>
      <c r="BN350" s="199" t="s">
        <v>5830</v>
      </c>
      <c r="BO350" s="198" t="s">
        <v>5830</v>
      </c>
      <c r="BP350" s="199" t="s">
        <v>5830</v>
      </c>
      <c r="BQ350" s="199" t="s">
        <v>5830</v>
      </c>
      <c r="BR350" s="199" t="s">
        <v>5830</v>
      </c>
      <c r="BS350" s="199" t="s">
        <v>5830</v>
      </c>
      <c r="BT350" s="199" t="s">
        <v>5830</v>
      </c>
      <c r="BU350" s="221" t="s">
        <v>5830</v>
      </c>
      <c r="BV350" s="199" t="s">
        <v>5830</v>
      </c>
      <c r="BW350" s="199" t="s">
        <v>5830</v>
      </c>
      <c r="BX350" s="199" t="s">
        <v>5830</v>
      </c>
      <c r="BY350" s="199" t="s">
        <v>5830</v>
      </c>
      <c r="BZ350" s="199" t="s">
        <v>5830</v>
      </c>
      <c r="CA350" s="221" t="s">
        <v>5830</v>
      </c>
      <c r="CB350" s="144" t="s">
        <v>5699</v>
      </c>
      <c r="CC350" s="165">
        <v>235</v>
      </c>
      <c r="CD350" s="23">
        <v>334</v>
      </c>
      <c r="CE350" s="165">
        <v>630</v>
      </c>
      <c r="CF350" s="23">
        <v>640</v>
      </c>
      <c r="CG350" s="84">
        <v>200035</v>
      </c>
      <c r="CH350" s="144" t="s">
        <v>5699</v>
      </c>
      <c r="CI350" s="165">
        <v>235</v>
      </c>
      <c r="CJ350" s="23">
        <v>256</v>
      </c>
      <c r="CK350" s="165">
        <v>630</v>
      </c>
      <c r="CL350" s="23">
        <v>641</v>
      </c>
      <c r="CM350" s="84">
        <v>201100</v>
      </c>
      <c r="CN350" s="144" t="s">
        <v>5699</v>
      </c>
      <c r="CO350" s="165">
        <v>235</v>
      </c>
      <c r="CP350" s="23">
        <v>276</v>
      </c>
      <c r="CQ350" s="165">
        <v>630</v>
      </c>
      <c r="CR350" s="23">
        <v>636</v>
      </c>
      <c r="CS350" s="83">
        <v>195000</v>
      </c>
      <c r="CT350" s="211" t="s">
        <v>5830</v>
      </c>
      <c r="CU350" s="212" t="s">
        <v>5830</v>
      </c>
      <c r="CV350" s="212" t="s">
        <v>5830</v>
      </c>
      <c r="CW350" s="213" t="s">
        <v>5830</v>
      </c>
      <c r="CX350" s="211" t="s">
        <v>5830</v>
      </c>
      <c r="CY350" s="212" t="s">
        <v>5830</v>
      </c>
      <c r="CZ350" s="213" t="s">
        <v>5830</v>
      </c>
      <c r="DA350" s="285" t="s">
        <v>5830</v>
      </c>
      <c r="DB350" s="165" t="s">
        <v>5708</v>
      </c>
      <c r="DC350" s="165">
        <v>515</v>
      </c>
      <c r="DD350" s="23">
        <v>637</v>
      </c>
      <c r="DE350" s="165">
        <v>800</v>
      </c>
      <c r="DF350" s="23">
        <v>735</v>
      </c>
      <c r="DG350" s="70">
        <v>180000</v>
      </c>
      <c r="DH350" s="27" t="s">
        <v>4856</v>
      </c>
      <c r="DI350" s="144" t="s">
        <v>4464</v>
      </c>
      <c r="DJ350" s="296" t="s">
        <v>4598</v>
      </c>
    </row>
    <row r="351" spans="1:114" ht="15.6" customHeight="1">
      <c r="A351" s="17">
        <v>346</v>
      </c>
      <c r="B351" s="313">
        <v>57</v>
      </c>
      <c r="C351" s="313">
        <v>2020</v>
      </c>
      <c r="D351" s="313" t="s">
        <v>4708</v>
      </c>
      <c r="E351" s="309" t="s">
        <v>5714</v>
      </c>
      <c r="F351" s="313">
        <v>6</v>
      </c>
      <c r="G351" s="309" t="s">
        <v>5969</v>
      </c>
      <c r="H351" s="313" t="s">
        <v>5958</v>
      </c>
      <c r="I351" s="452" t="s">
        <v>5678</v>
      </c>
      <c r="J351" s="303" t="s">
        <v>4567</v>
      </c>
      <c r="K351" s="163" t="s">
        <v>6104</v>
      </c>
      <c r="L351" s="303" t="s">
        <v>4541</v>
      </c>
      <c r="M351" s="163" t="s">
        <v>4736</v>
      </c>
      <c r="N351" s="17" t="s">
        <v>4539</v>
      </c>
      <c r="O351" s="163" t="s">
        <v>4444</v>
      </c>
      <c r="P351" s="163" t="s">
        <v>4502</v>
      </c>
      <c r="Q351" s="163" t="s">
        <v>4444</v>
      </c>
      <c r="R351" s="163" t="s">
        <v>5830</v>
      </c>
      <c r="S351" s="163" t="s">
        <v>4444</v>
      </c>
      <c r="T351" s="163" t="s">
        <v>5830</v>
      </c>
      <c r="U351" s="163" t="s">
        <v>4591</v>
      </c>
      <c r="V351" s="88">
        <v>6</v>
      </c>
      <c r="W351" s="240">
        <v>0</v>
      </c>
      <c r="X351" s="88">
        <v>1387</v>
      </c>
      <c r="Y351" s="163" t="s">
        <v>5540</v>
      </c>
      <c r="Z351" s="16">
        <f>INDEX('[2]Cross-Section Database'!$C$2:$V$2928,MATCH(Y351,'[2]Cross-Section Database'!$B$2:$B$2928,0),3)</f>
        <v>250</v>
      </c>
      <c r="AA351" s="16">
        <f>INDEX('[2]Cross-Section Database'!$C$2:$V$2928,MATCH(Y351,'[2]Cross-Section Database'!$B$2:$B$2928,0),4)</f>
        <v>250</v>
      </c>
      <c r="AB351" s="16">
        <f>INDEX('[2]Cross-Section Database'!$C$2:$V$2928,MATCH(Y351,'[2]Cross-Section Database'!$B$2:$B$2928,0),6)</f>
        <v>5</v>
      </c>
      <c r="AC351" s="16">
        <f>INDEX('[2]Cross-Section Database'!$C$2:$V$2928,MATCH(Y351,'[2]Cross-Section Database'!$B$2:$B$2928,0),5)</f>
        <v>5</v>
      </c>
      <c r="AD351" s="16">
        <v>1300</v>
      </c>
      <c r="AE351" s="303" t="s">
        <v>5636</v>
      </c>
      <c r="AF351" s="16">
        <f>INDEX('[2]Cross-Section Database'!$C$2:$V$23928,MATCH(AE351,'[2]Cross-Section Database'!$B$2:$B$3928,0),3)</f>
        <v>350</v>
      </c>
      <c r="AG351" s="16">
        <f>INDEX('[2]Cross-Section Database'!$C$2:$V$3928,MATCH(AE351,'[2]Cross-Section Database'!$B$2:$B$3928,0),4)</f>
        <v>175</v>
      </c>
      <c r="AH351" s="16">
        <f>INDEX('[2]Cross-Section Database'!$C$2:$V$3928,MATCH(AE351,'[2]Cross-Section Database'!$B$2:$B$3928,0),6)</f>
        <v>11</v>
      </c>
      <c r="AI351" s="16">
        <f>INDEX('[2]Cross-Section Database'!$C$2:$V$3928,MATCH(AE351,'[2]Cross-Section Database'!$B$2:$B$3928,0),5)</f>
        <v>7</v>
      </c>
      <c r="AJ351" s="16">
        <v>1200</v>
      </c>
      <c r="AK351" s="16">
        <f>INDEX('[2]Cross-Section Database'!$C$2:$V$3928,MATCH(AE351,'[2]Cross-Section Database'!$B$2:$B$3928,0),11)</f>
        <v>131234688.66666663</v>
      </c>
      <c r="AL351" s="26">
        <f>INDEX('[2]Cross-Section Database'!$C$2:$V$3928,MATCH(AE351,'[2]Cross-Section Database'!$B$2:$B$3928,0),12)</f>
        <v>840847</v>
      </c>
      <c r="AM351" s="103">
        <v>12</v>
      </c>
      <c r="AN351" s="16">
        <v>200</v>
      </c>
      <c r="AO351" s="16">
        <v>380</v>
      </c>
      <c r="AP351" s="16">
        <v>15</v>
      </c>
      <c r="AQ351" s="26">
        <v>15</v>
      </c>
      <c r="AR351" s="163" t="s">
        <v>5691</v>
      </c>
      <c r="AS351" s="163" t="s">
        <v>4683</v>
      </c>
      <c r="AT351" s="163">
        <v>70</v>
      </c>
      <c r="AU351" s="163">
        <v>16</v>
      </c>
      <c r="AV351" s="163">
        <f t="shared" si="160"/>
        <v>157</v>
      </c>
      <c r="AW351" s="16">
        <v>90</v>
      </c>
      <c r="AX351" s="16">
        <v>90</v>
      </c>
      <c r="AY351" s="16">
        <v>100</v>
      </c>
      <c r="AZ351" s="16">
        <v>120</v>
      </c>
      <c r="BA351" s="16">
        <v>0</v>
      </c>
      <c r="BG351" s="201" t="s">
        <v>5830</v>
      </c>
      <c r="BH351" s="202" t="s">
        <v>5830</v>
      </c>
      <c r="BI351" s="202" t="s">
        <v>5830</v>
      </c>
      <c r="BJ351" s="202" t="s">
        <v>5830</v>
      </c>
      <c r="BK351" s="202" t="s">
        <v>5830</v>
      </c>
      <c r="BL351" s="202" t="s">
        <v>5830</v>
      </c>
      <c r="BM351" s="202" t="s">
        <v>5830</v>
      </c>
      <c r="BN351" s="202" t="s">
        <v>5830</v>
      </c>
      <c r="BO351" s="201" t="s">
        <v>5830</v>
      </c>
      <c r="BP351" s="202" t="s">
        <v>5830</v>
      </c>
      <c r="BQ351" s="202" t="s">
        <v>5830</v>
      </c>
      <c r="BR351" s="202" t="s">
        <v>5830</v>
      </c>
      <c r="BS351" s="202" t="s">
        <v>5830</v>
      </c>
      <c r="BT351" s="202" t="s">
        <v>5830</v>
      </c>
      <c r="BU351" s="220" t="s">
        <v>5830</v>
      </c>
      <c r="BV351" s="201" t="s">
        <v>5830</v>
      </c>
      <c r="BW351" s="202" t="s">
        <v>5830</v>
      </c>
      <c r="BX351" s="202" t="s">
        <v>5830</v>
      </c>
      <c r="BY351" s="202" t="s">
        <v>5830</v>
      </c>
      <c r="BZ351" s="202" t="s">
        <v>5830</v>
      </c>
      <c r="CA351" s="220" t="s">
        <v>5830</v>
      </c>
      <c r="CB351" s="303" t="s">
        <v>4448</v>
      </c>
      <c r="CC351" s="163">
        <v>345</v>
      </c>
      <c r="CD351" s="16">
        <v>477.1</v>
      </c>
      <c r="CE351" s="163">
        <v>490</v>
      </c>
      <c r="CF351" s="16">
        <v>609.20000000000005</v>
      </c>
      <c r="CG351" s="81">
        <v>208750</v>
      </c>
      <c r="CH351" s="303" t="s">
        <v>4448</v>
      </c>
      <c r="CI351" s="163">
        <v>345</v>
      </c>
      <c r="CJ351" s="16">
        <v>412.5</v>
      </c>
      <c r="CK351" s="163">
        <v>490</v>
      </c>
      <c r="CL351" s="16">
        <v>592.54999999999995</v>
      </c>
      <c r="CM351" s="82">
        <v>202125</v>
      </c>
      <c r="CN351" s="303" t="s">
        <v>4448</v>
      </c>
      <c r="CO351" s="163">
        <v>345</v>
      </c>
      <c r="CP351" s="16">
        <v>399.2</v>
      </c>
      <c r="CQ351" s="163">
        <v>490</v>
      </c>
      <c r="CR351" s="16">
        <v>562.79999999999995</v>
      </c>
      <c r="CS351" s="81">
        <v>197290</v>
      </c>
      <c r="CT351" s="303" t="s">
        <v>5833</v>
      </c>
      <c r="CU351" s="16">
        <v>39.92</v>
      </c>
      <c r="CV351" s="76">
        <v>3</v>
      </c>
      <c r="CW351" s="97">
        <v>32700</v>
      </c>
      <c r="CX351" s="205" t="s">
        <v>5830</v>
      </c>
      <c r="CY351" s="206" t="s">
        <v>5830</v>
      </c>
      <c r="CZ351" s="207" t="s">
        <v>5830</v>
      </c>
      <c r="DA351" s="283" t="s">
        <v>5830</v>
      </c>
      <c r="DB351" s="163">
        <v>8.8000000000000007</v>
      </c>
      <c r="DC351" s="163">
        <v>640</v>
      </c>
      <c r="DD351" s="30">
        <v>730</v>
      </c>
      <c r="DE351" s="163">
        <v>800</v>
      </c>
      <c r="DF351" s="30">
        <v>940</v>
      </c>
      <c r="DG351" s="66">
        <v>200000</v>
      </c>
      <c r="DH351" s="28" t="s">
        <v>6070</v>
      </c>
      <c r="DI351" s="163" t="s">
        <v>4464</v>
      </c>
      <c r="DJ351" s="294" t="s">
        <v>4598</v>
      </c>
    </row>
    <row r="352" spans="1:114">
      <c r="A352" s="18">
        <v>347</v>
      </c>
      <c r="B352" s="314"/>
      <c r="C352" s="314"/>
      <c r="D352" s="314"/>
      <c r="E352" s="310"/>
      <c r="F352" s="314"/>
      <c r="G352" s="310"/>
      <c r="H352" s="314"/>
      <c r="I352" s="453" t="s">
        <v>5679</v>
      </c>
      <c r="J352" s="304" t="s">
        <v>4567</v>
      </c>
      <c r="K352" s="164" t="s">
        <v>6104</v>
      </c>
      <c r="L352" s="304" t="s">
        <v>4541</v>
      </c>
      <c r="M352" s="164" t="s">
        <v>4736</v>
      </c>
      <c r="N352" s="18" t="s">
        <v>4539</v>
      </c>
      <c r="O352" s="164" t="s">
        <v>4444</v>
      </c>
      <c r="P352" s="164" t="s">
        <v>4502</v>
      </c>
      <c r="Q352" s="164" t="s">
        <v>4444</v>
      </c>
      <c r="R352" s="164" t="s">
        <v>5830</v>
      </c>
      <c r="S352" s="164" t="s">
        <v>4444</v>
      </c>
      <c r="T352" s="164" t="s">
        <v>5830</v>
      </c>
      <c r="U352" s="164" t="s">
        <v>4591</v>
      </c>
      <c r="V352" s="73">
        <v>6</v>
      </c>
      <c r="W352" s="231">
        <v>0</v>
      </c>
      <c r="X352" s="73">
        <v>1387</v>
      </c>
      <c r="Y352" s="164" t="s">
        <v>5540</v>
      </c>
      <c r="Z352" s="21">
        <f>INDEX('[2]Cross-Section Database'!$C$2:$V$2928,MATCH(Y352,'[2]Cross-Section Database'!$B$2:$B$2928,0),3)</f>
        <v>250</v>
      </c>
      <c r="AA352" s="21">
        <f>INDEX('[2]Cross-Section Database'!$C$2:$V$2928,MATCH(Y352,'[2]Cross-Section Database'!$B$2:$B$2928,0),4)</f>
        <v>250</v>
      </c>
      <c r="AB352" s="21">
        <f>INDEX('[2]Cross-Section Database'!$C$2:$V$2928,MATCH(Y352,'[2]Cross-Section Database'!$B$2:$B$2928,0),6)</f>
        <v>5</v>
      </c>
      <c r="AC352" s="21">
        <f>INDEX('[2]Cross-Section Database'!$C$2:$V$2928,MATCH(Y352,'[2]Cross-Section Database'!$B$2:$B$2928,0),5)</f>
        <v>5</v>
      </c>
      <c r="AD352" s="21">
        <v>1300</v>
      </c>
      <c r="AE352" s="304" t="s">
        <v>5636</v>
      </c>
      <c r="AF352" s="21">
        <f>INDEX('[2]Cross-Section Database'!$C$2:$V$23928,MATCH(AE352,'[2]Cross-Section Database'!$B$2:$B$3928,0),3)</f>
        <v>350</v>
      </c>
      <c r="AG352" s="21">
        <f>INDEX('[2]Cross-Section Database'!$C$2:$V$3928,MATCH(AE352,'[2]Cross-Section Database'!$B$2:$B$3928,0),4)</f>
        <v>175</v>
      </c>
      <c r="AH352" s="21">
        <f>INDEX('[2]Cross-Section Database'!$C$2:$V$3928,MATCH(AE352,'[2]Cross-Section Database'!$B$2:$B$3928,0),6)</f>
        <v>11</v>
      </c>
      <c r="AI352" s="21">
        <f>INDEX('[2]Cross-Section Database'!$C$2:$V$3928,MATCH(AE352,'[2]Cross-Section Database'!$B$2:$B$3928,0),5)</f>
        <v>7</v>
      </c>
      <c r="AJ352" s="21">
        <v>1200</v>
      </c>
      <c r="AK352" s="21">
        <f>INDEX('[2]Cross-Section Database'!$C$2:$V$3928,MATCH(AE352,'[2]Cross-Section Database'!$B$2:$B$3928,0),11)</f>
        <v>131234688.66666663</v>
      </c>
      <c r="AL352" s="24">
        <f>INDEX('[2]Cross-Section Database'!$C$2:$V$3928,MATCH(AE352,'[2]Cross-Section Database'!$B$2:$B$3928,0),12)</f>
        <v>840847</v>
      </c>
      <c r="AM352" s="104">
        <v>24</v>
      </c>
      <c r="AN352" s="21">
        <v>200</v>
      </c>
      <c r="AO352" s="21">
        <v>380</v>
      </c>
      <c r="AP352" s="21">
        <v>15</v>
      </c>
      <c r="AQ352" s="24">
        <v>15</v>
      </c>
      <c r="AR352" s="164" t="s">
        <v>5691</v>
      </c>
      <c r="AS352" s="164" t="s">
        <v>4683</v>
      </c>
      <c r="AT352" s="164">
        <v>70</v>
      </c>
      <c r="AU352" s="164">
        <v>16</v>
      </c>
      <c r="AV352" s="164">
        <f t="shared" si="160"/>
        <v>157</v>
      </c>
      <c r="AW352" s="21">
        <v>90</v>
      </c>
      <c r="AX352" s="21">
        <v>90</v>
      </c>
      <c r="AY352" s="21">
        <v>100</v>
      </c>
      <c r="AZ352" s="21">
        <v>120</v>
      </c>
      <c r="BA352" s="21">
        <v>0</v>
      </c>
      <c r="BG352" s="203" t="s">
        <v>5830</v>
      </c>
      <c r="BH352" s="204" t="s">
        <v>5830</v>
      </c>
      <c r="BI352" s="204" t="s">
        <v>5830</v>
      </c>
      <c r="BJ352" s="204" t="s">
        <v>5830</v>
      </c>
      <c r="BK352" s="204" t="s">
        <v>5830</v>
      </c>
      <c r="BL352" s="204" t="s">
        <v>5830</v>
      </c>
      <c r="BM352" s="204" t="s">
        <v>5830</v>
      </c>
      <c r="BN352" s="204" t="s">
        <v>5830</v>
      </c>
      <c r="BO352" s="203" t="s">
        <v>5830</v>
      </c>
      <c r="BP352" s="204" t="s">
        <v>5830</v>
      </c>
      <c r="BQ352" s="204" t="s">
        <v>5830</v>
      </c>
      <c r="BR352" s="204" t="s">
        <v>5830</v>
      </c>
      <c r="BS352" s="204" t="s">
        <v>5830</v>
      </c>
      <c r="BT352" s="204" t="s">
        <v>5830</v>
      </c>
      <c r="BU352" s="219" t="s">
        <v>5830</v>
      </c>
      <c r="BV352" s="203" t="s">
        <v>5830</v>
      </c>
      <c r="BW352" s="204" t="s">
        <v>5830</v>
      </c>
      <c r="BX352" s="204" t="s">
        <v>5830</v>
      </c>
      <c r="BY352" s="204" t="s">
        <v>5830</v>
      </c>
      <c r="BZ352" s="204" t="s">
        <v>5830</v>
      </c>
      <c r="CA352" s="219" t="s">
        <v>5830</v>
      </c>
      <c r="CB352" s="304" t="s">
        <v>4781</v>
      </c>
      <c r="CC352" s="164">
        <v>345</v>
      </c>
      <c r="CD352" s="21">
        <v>477.1</v>
      </c>
      <c r="CE352" s="164">
        <v>490</v>
      </c>
      <c r="CF352" s="21">
        <v>609.20000000000005</v>
      </c>
      <c r="CG352" s="69">
        <v>208750</v>
      </c>
      <c r="CH352" s="304" t="s">
        <v>4781</v>
      </c>
      <c r="CI352" s="164">
        <v>345</v>
      </c>
      <c r="CJ352" s="21">
        <v>412.5</v>
      </c>
      <c r="CK352" s="164">
        <v>490</v>
      </c>
      <c r="CL352" s="21">
        <v>592.54999999999995</v>
      </c>
      <c r="CM352" s="64">
        <v>202125</v>
      </c>
      <c r="CN352" s="304" t="s">
        <v>4781</v>
      </c>
      <c r="CO352" s="164">
        <v>345</v>
      </c>
      <c r="CP352" s="21">
        <v>399.2</v>
      </c>
      <c r="CQ352" s="164">
        <v>490</v>
      </c>
      <c r="CR352" s="21">
        <v>562.79999999999995</v>
      </c>
      <c r="CS352" s="69">
        <v>197290</v>
      </c>
      <c r="CT352" s="93" t="s">
        <v>5833</v>
      </c>
      <c r="CU352" s="21">
        <v>39.92</v>
      </c>
      <c r="CV352" s="61">
        <v>3</v>
      </c>
      <c r="CW352" s="69">
        <v>32700</v>
      </c>
      <c r="CX352" s="208" t="s">
        <v>5830</v>
      </c>
      <c r="CY352" s="209" t="s">
        <v>5830</v>
      </c>
      <c r="CZ352" s="210" t="s">
        <v>5830</v>
      </c>
      <c r="DA352" s="284" t="s">
        <v>5830</v>
      </c>
      <c r="DB352" s="164">
        <v>8.8000000000000007</v>
      </c>
      <c r="DC352" s="164">
        <v>640</v>
      </c>
      <c r="DD352" s="32">
        <v>730</v>
      </c>
      <c r="DE352" s="164">
        <v>800</v>
      </c>
      <c r="DF352" s="32">
        <v>940</v>
      </c>
      <c r="DG352" s="67">
        <v>200000</v>
      </c>
      <c r="DH352" s="29" t="s">
        <v>5688</v>
      </c>
      <c r="DI352" s="164" t="s">
        <v>4464</v>
      </c>
      <c r="DJ352" s="295" t="s">
        <v>4598</v>
      </c>
    </row>
    <row r="353" spans="1:114">
      <c r="A353" s="18">
        <v>348</v>
      </c>
      <c r="B353" s="314"/>
      <c r="C353" s="314"/>
      <c r="D353" s="314"/>
      <c r="E353" s="310"/>
      <c r="F353" s="314"/>
      <c r="G353" s="310"/>
      <c r="H353" s="314"/>
      <c r="I353" s="453" t="s">
        <v>5680</v>
      </c>
      <c r="J353" s="304" t="s">
        <v>4567</v>
      </c>
      <c r="K353" s="164" t="s">
        <v>6104</v>
      </c>
      <c r="L353" s="304" t="s">
        <v>4541</v>
      </c>
      <c r="M353" s="164" t="s">
        <v>4736</v>
      </c>
      <c r="N353" s="18" t="s">
        <v>4539</v>
      </c>
      <c r="O353" s="164" t="s">
        <v>4444</v>
      </c>
      <c r="P353" s="164" t="s">
        <v>4502</v>
      </c>
      <c r="Q353" s="164" t="s">
        <v>4444</v>
      </c>
      <c r="R353" s="164" t="s">
        <v>5830</v>
      </c>
      <c r="S353" s="164" t="s">
        <v>4444</v>
      </c>
      <c r="T353" s="164" t="s">
        <v>5830</v>
      </c>
      <c r="U353" s="164" t="s">
        <v>4591</v>
      </c>
      <c r="V353" s="73">
        <v>6</v>
      </c>
      <c r="W353" s="231">
        <v>0</v>
      </c>
      <c r="X353" s="73">
        <v>1387</v>
      </c>
      <c r="Y353" s="164" t="s">
        <v>5540</v>
      </c>
      <c r="Z353" s="21">
        <f>INDEX('[2]Cross-Section Database'!$C$2:$V$2928,MATCH(Y353,'[2]Cross-Section Database'!$B$2:$B$2928,0),3)</f>
        <v>250</v>
      </c>
      <c r="AA353" s="21">
        <f>INDEX('[2]Cross-Section Database'!$C$2:$V$2928,MATCH(Y353,'[2]Cross-Section Database'!$B$2:$B$2928,0),4)</f>
        <v>250</v>
      </c>
      <c r="AB353" s="21">
        <f>INDEX('[2]Cross-Section Database'!$C$2:$V$2928,MATCH(Y353,'[2]Cross-Section Database'!$B$2:$B$2928,0),6)</f>
        <v>5</v>
      </c>
      <c r="AC353" s="21">
        <f>INDEX('[2]Cross-Section Database'!$C$2:$V$2928,MATCH(Y353,'[2]Cross-Section Database'!$B$2:$B$2928,0),5)</f>
        <v>5</v>
      </c>
      <c r="AD353" s="21">
        <v>1300</v>
      </c>
      <c r="AE353" s="304" t="s">
        <v>5636</v>
      </c>
      <c r="AF353" s="21">
        <f>INDEX('[2]Cross-Section Database'!$C$2:$V$23928,MATCH(AE353,'[2]Cross-Section Database'!$B$2:$B$3928,0),3)</f>
        <v>350</v>
      </c>
      <c r="AG353" s="21">
        <f>INDEX('[2]Cross-Section Database'!$C$2:$V$3928,MATCH(AE353,'[2]Cross-Section Database'!$B$2:$B$3928,0),4)</f>
        <v>175</v>
      </c>
      <c r="AH353" s="21">
        <f>INDEX('[2]Cross-Section Database'!$C$2:$V$3928,MATCH(AE353,'[2]Cross-Section Database'!$B$2:$B$3928,0),6)</f>
        <v>11</v>
      </c>
      <c r="AI353" s="21">
        <f>INDEX('[2]Cross-Section Database'!$C$2:$V$3928,MATCH(AE353,'[2]Cross-Section Database'!$B$2:$B$3928,0),5)</f>
        <v>7</v>
      </c>
      <c r="AJ353" s="21">
        <v>1200</v>
      </c>
      <c r="AK353" s="21">
        <f>INDEX('[2]Cross-Section Database'!$C$2:$V$3928,MATCH(AE353,'[2]Cross-Section Database'!$B$2:$B$3928,0),11)</f>
        <v>131234688.66666663</v>
      </c>
      <c r="AL353" s="24">
        <f>INDEX('[2]Cross-Section Database'!$C$2:$V$3928,MATCH(AE353,'[2]Cross-Section Database'!$B$2:$B$3928,0),12)</f>
        <v>840847</v>
      </c>
      <c r="AM353" s="104">
        <v>12</v>
      </c>
      <c r="AN353" s="21">
        <v>200</v>
      </c>
      <c r="AO353" s="21">
        <v>380</v>
      </c>
      <c r="AP353" s="21">
        <v>15</v>
      </c>
      <c r="AQ353" s="24">
        <v>15</v>
      </c>
      <c r="AR353" s="164" t="s">
        <v>5691</v>
      </c>
      <c r="AS353" s="164" t="s">
        <v>4683</v>
      </c>
      <c r="AT353" s="164">
        <v>70</v>
      </c>
      <c r="AU353" s="164">
        <v>16</v>
      </c>
      <c r="AV353" s="164">
        <f t="shared" si="160"/>
        <v>157</v>
      </c>
      <c r="AW353" s="21">
        <v>90</v>
      </c>
      <c r="AX353" s="21">
        <v>90</v>
      </c>
      <c r="AY353" s="21">
        <v>100</v>
      </c>
      <c r="AZ353" s="21">
        <v>120</v>
      </c>
      <c r="BA353" s="21">
        <v>0</v>
      </c>
      <c r="BG353" s="203" t="s">
        <v>5830</v>
      </c>
      <c r="BH353" s="204" t="s">
        <v>5830</v>
      </c>
      <c r="BI353" s="204" t="s">
        <v>5830</v>
      </c>
      <c r="BJ353" s="204" t="s">
        <v>5830</v>
      </c>
      <c r="BK353" s="204" t="s">
        <v>5830</v>
      </c>
      <c r="BL353" s="204" t="s">
        <v>5830</v>
      </c>
      <c r="BM353" s="204" t="s">
        <v>5830</v>
      </c>
      <c r="BN353" s="204" t="s">
        <v>5830</v>
      </c>
      <c r="BO353" s="203" t="s">
        <v>5830</v>
      </c>
      <c r="BP353" s="204" t="s">
        <v>5830</v>
      </c>
      <c r="BQ353" s="204" t="s">
        <v>5830</v>
      </c>
      <c r="BR353" s="204" t="s">
        <v>5830</v>
      </c>
      <c r="BS353" s="204" t="s">
        <v>5830</v>
      </c>
      <c r="BT353" s="204" t="s">
        <v>5830</v>
      </c>
      <c r="BU353" s="219" t="s">
        <v>5830</v>
      </c>
      <c r="BV353" s="203" t="s">
        <v>5830</v>
      </c>
      <c r="BW353" s="204" t="s">
        <v>5830</v>
      </c>
      <c r="BX353" s="204" t="s">
        <v>5830</v>
      </c>
      <c r="BY353" s="204" t="s">
        <v>5830</v>
      </c>
      <c r="BZ353" s="204" t="s">
        <v>5830</v>
      </c>
      <c r="CA353" s="219" t="s">
        <v>5830</v>
      </c>
      <c r="CB353" s="304" t="s">
        <v>4781</v>
      </c>
      <c r="CC353" s="164">
        <v>345</v>
      </c>
      <c r="CD353" s="21">
        <v>477.1</v>
      </c>
      <c r="CE353" s="164">
        <v>490</v>
      </c>
      <c r="CF353" s="21">
        <v>609.20000000000005</v>
      </c>
      <c r="CG353" s="69">
        <v>208750</v>
      </c>
      <c r="CH353" s="304" t="s">
        <v>4781</v>
      </c>
      <c r="CI353" s="164">
        <v>345</v>
      </c>
      <c r="CJ353" s="21">
        <v>412.5</v>
      </c>
      <c r="CK353" s="164">
        <v>490</v>
      </c>
      <c r="CL353" s="21">
        <v>592.54999999999995</v>
      </c>
      <c r="CM353" s="64">
        <v>202125</v>
      </c>
      <c r="CN353" s="304" t="s">
        <v>4781</v>
      </c>
      <c r="CO353" s="164">
        <v>345</v>
      </c>
      <c r="CP353" s="21">
        <v>399.2</v>
      </c>
      <c r="CQ353" s="164">
        <v>490</v>
      </c>
      <c r="CR353" s="21">
        <v>562.79999999999995</v>
      </c>
      <c r="CS353" s="69">
        <v>197290</v>
      </c>
      <c r="CT353" s="93" t="s">
        <v>5833</v>
      </c>
      <c r="CU353" s="21">
        <v>39.92</v>
      </c>
      <c r="CV353" s="61">
        <v>3</v>
      </c>
      <c r="CW353" s="69">
        <v>32700</v>
      </c>
      <c r="CX353" s="208" t="s">
        <v>5830</v>
      </c>
      <c r="CY353" s="209" t="s">
        <v>5830</v>
      </c>
      <c r="CZ353" s="210" t="s">
        <v>5830</v>
      </c>
      <c r="DA353" s="284" t="s">
        <v>5830</v>
      </c>
      <c r="DB353" s="164">
        <v>8.8000000000000007</v>
      </c>
      <c r="DC353" s="164">
        <v>640</v>
      </c>
      <c r="DD353" s="32">
        <v>730</v>
      </c>
      <c r="DE353" s="164">
        <v>800</v>
      </c>
      <c r="DF353" s="32">
        <v>940</v>
      </c>
      <c r="DG353" s="67">
        <v>200000</v>
      </c>
      <c r="DH353" s="29" t="s">
        <v>6070</v>
      </c>
      <c r="DI353" s="164" t="s">
        <v>4464</v>
      </c>
      <c r="DJ353" s="295" t="s">
        <v>6052</v>
      </c>
    </row>
    <row r="354" spans="1:114">
      <c r="A354" s="18">
        <v>349</v>
      </c>
      <c r="B354" s="314"/>
      <c r="C354" s="314"/>
      <c r="D354" s="314"/>
      <c r="E354" s="310"/>
      <c r="F354" s="314"/>
      <c r="G354" s="310"/>
      <c r="H354" s="314"/>
      <c r="I354" s="453" t="s">
        <v>5681</v>
      </c>
      <c r="J354" s="304" t="s">
        <v>4567</v>
      </c>
      <c r="K354" s="164" t="s">
        <v>6104</v>
      </c>
      <c r="L354" s="304" t="s">
        <v>4541</v>
      </c>
      <c r="M354" s="164" t="s">
        <v>4736</v>
      </c>
      <c r="N354" s="18" t="s">
        <v>4539</v>
      </c>
      <c r="O354" s="164" t="s">
        <v>4444</v>
      </c>
      <c r="P354" s="164" t="s">
        <v>4502</v>
      </c>
      <c r="Q354" s="164" t="s">
        <v>4444</v>
      </c>
      <c r="R354" s="164" t="s">
        <v>5830</v>
      </c>
      <c r="S354" s="164" t="s">
        <v>4444</v>
      </c>
      <c r="T354" s="164" t="s">
        <v>5830</v>
      </c>
      <c r="U354" s="164" t="s">
        <v>4591</v>
      </c>
      <c r="V354" s="73">
        <v>6</v>
      </c>
      <c r="W354" s="231">
        <v>0</v>
      </c>
      <c r="X354" s="73">
        <v>1387</v>
      </c>
      <c r="Y354" s="164" t="s">
        <v>5540</v>
      </c>
      <c r="Z354" s="21">
        <f>INDEX('[2]Cross-Section Database'!$C$2:$V$2928,MATCH(Y354,'[2]Cross-Section Database'!$B$2:$B$2928,0),3)</f>
        <v>250</v>
      </c>
      <c r="AA354" s="21">
        <f>INDEX('[2]Cross-Section Database'!$C$2:$V$2928,MATCH(Y354,'[2]Cross-Section Database'!$B$2:$B$2928,0),4)</f>
        <v>250</v>
      </c>
      <c r="AB354" s="21">
        <f>INDEX('[2]Cross-Section Database'!$C$2:$V$2928,MATCH(Y354,'[2]Cross-Section Database'!$B$2:$B$2928,0),6)</f>
        <v>5</v>
      </c>
      <c r="AC354" s="21">
        <f>INDEX('[2]Cross-Section Database'!$C$2:$V$2928,MATCH(Y354,'[2]Cross-Section Database'!$B$2:$B$2928,0),5)</f>
        <v>5</v>
      </c>
      <c r="AD354" s="21">
        <v>1300</v>
      </c>
      <c r="AE354" s="304" t="s">
        <v>5636</v>
      </c>
      <c r="AF354" s="21">
        <f>INDEX('[2]Cross-Section Database'!$C$2:$V$23928,MATCH(AE354,'[2]Cross-Section Database'!$B$2:$B$3928,0),3)</f>
        <v>350</v>
      </c>
      <c r="AG354" s="21">
        <f>INDEX('[2]Cross-Section Database'!$C$2:$V$3928,MATCH(AE354,'[2]Cross-Section Database'!$B$2:$B$3928,0),4)</f>
        <v>175</v>
      </c>
      <c r="AH354" s="21">
        <f>INDEX('[2]Cross-Section Database'!$C$2:$V$3928,MATCH(AE354,'[2]Cross-Section Database'!$B$2:$B$3928,0),6)</f>
        <v>11</v>
      </c>
      <c r="AI354" s="21">
        <f>INDEX('[2]Cross-Section Database'!$C$2:$V$3928,MATCH(AE354,'[2]Cross-Section Database'!$B$2:$B$3928,0),5)</f>
        <v>7</v>
      </c>
      <c r="AJ354" s="21">
        <v>1200</v>
      </c>
      <c r="AK354" s="21">
        <f>INDEX('[2]Cross-Section Database'!$C$2:$V$3928,MATCH(AE354,'[2]Cross-Section Database'!$B$2:$B$3928,0),11)</f>
        <v>131234688.66666663</v>
      </c>
      <c r="AL354" s="24">
        <f>INDEX('[2]Cross-Section Database'!$C$2:$V$3928,MATCH(AE354,'[2]Cross-Section Database'!$B$2:$B$3928,0),12)</f>
        <v>840847</v>
      </c>
      <c r="AM354" s="104">
        <v>24</v>
      </c>
      <c r="AN354" s="21">
        <v>200</v>
      </c>
      <c r="AO354" s="21">
        <v>380</v>
      </c>
      <c r="AP354" s="21">
        <v>15</v>
      </c>
      <c r="AQ354" s="24">
        <v>15</v>
      </c>
      <c r="AR354" s="164" t="s">
        <v>5691</v>
      </c>
      <c r="AS354" s="164" t="s">
        <v>4683</v>
      </c>
      <c r="AT354" s="164">
        <v>70</v>
      </c>
      <c r="AU354" s="164">
        <v>16</v>
      </c>
      <c r="AV354" s="164">
        <f t="shared" si="160"/>
        <v>157</v>
      </c>
      <c r="AW354" s="21">
        <v>90</v>
      </c>
      <c r="AX354" s="21">
        <v>90</v>
      </c>
      <c r="AY354" s="21">
        <v>100</v>
      </c>
      <c r="AZ354" s="21">
        <v>120</v>
      </c>
      <c r="BA354" s="21">
        <v>0</v>
      </c>
      <c r="BB354" s="15" t="s">
        <v>4502</v>
      </c>
      <c r="BC354" s="164" t="s">
        <v>6250</v>
      </c>
      <c r="BD354" s="164" t="s">
        <v>6250</v>
      </c>
      <c r="BE354" s="164">
        <v>2</v>
      </c>
      <c r="BF354" s="18">
        <v>6</v>
      </c>
      <c r="BG354" s="203" t="s">
        <v>5830</v>
      </c>
      <c r="BH354" s="204" t="s">
        <v>5830</v>
      </c>
      <c r="BI354" s="204" t="s">
        <v>5830</v>
      </c>
      <c r="BJ354" s="204" t="s">
        <v>5830</v>
      </c>
      <c r="BK354" s="204" t="s">
        <v>5830</v>
      </c>
      <c r="BL354" s="204" t="s">
        <v>5830</v>
      </c>
      <c r="BM354" s="204" t="s">
        <v>5830</v>
      </c>
      <c r="BN354" s="204" t="s">
        <v>5830</v>
      </c>
      <c r="BO354" s="203" t="s">
        <v>5830</v>
      </c>
      <c r="BP354" s="204" t="s">
        <v>5830</v>
      </c>
      <c r="BQ354" s="204" t="s">
        <v>5830</v>
      </c>
      <c r="BR354" s="204" t="s">
        <v>5830</v>
      </c>
      <c r="BS354" s="204" t="s">
        <v>5830</v>
      </c>
      <c r="BT354" s="204" t="s">
        <v>5830</v>
      </c>
      <c r="BU354" s="219" t="s">
        <v>5830</v>
      </c>
      <c r="BV354" s="203" t="s">
        <v>5830</v>
      </c>
      <c r="BW354" s="204" t="s">
        <v>5830</v>
      </c>
      <c r="BX354" s="204" t="s">
        <v>5830</v>
      </c>
      <c r="BY354" s="204" t="s">
        <v>5830</v>
      </c>
      <c r="BZ354" s="204" t="s">
        <v>5830</v>
      </c>
      <c r="CA354" s="219" t="s">
        <v>5830</v>
      </c>
      <c r="CB354" s="304" t="s">
        <v>4781</v>
      </c>
      <c r="CC354" s="164">
        <v>345</v>
      </c>
      <c r="CD354" s="21">
        <v>477.1</v>
      </c>
      <c r="CE354" s="164">
        <v>490</v>
      </c>
      <c r="CF354" s="21">
        <v>609.20000000000005</v>
      </c>
      <c r="CG354" s="69">
        <v>208750</v>
      </c>
      <c r="CH354" s="304" t="s">
        <v>4781</v>
      </c>
      <c r="CI354" s="164">
        <v>345</v>
      </c>
      <c r="CJ354" s="21">
        <v>412.5</v>
      </c>
      <c r="CK354" s="164">
        <v>490</v>
      </c>
      <c r="CL354" s="21">
        <v>592.54999999999995</v>
      </c>
      <c r="CM354" s="64">
        <v>202125</v>
      </c>
      <c r="CN354" s="304" t="s">
        <v>4781</v>
      </c>
      <c r="CO354" s="164">
        <v>345</v>
      </c>
      <c r="CP354" s="21">
        <v>399.2</v>
      </c>
      <c r="CQ354" s="164">
        <v>490</v>
      </c>
      <c r="CR354" s="21">
        <v>562.79999999999995</v>
      </c>
      <c r="CS354" s="69">
        <v>197290</v>
      </c>
      <c r="CT354" s="304" t="s">
        <v>5833</v>
      </c>
      <c r="CU354" s="21">
        <v>39.92</v>
      </c>
      <c r="CV354" s="61">
        <v>3</v>
      </c>
      <c r="CW354" s="69">
        <v>32700</v>
      </c>
      <c r="CX354" s="208" t="s">
        <v>5830</v>
      </c>
      <c r="CY354" s="209" t="s">
        <v>5830</v>
      </c>
      <c r="CZ354" s="210" t="s">
        <v>5830</v>
      </c>
      <c r="DA354" s="284" t="s">
        <v>5830</v>
      </c>
      <c r="DB354" s="164">
        <v>8.8000000000000007</v>
      </c>
      <c r="DC354" s="164">
        <v>640</v>
      </c>
      <c r="DD354" s="32">
        <v>730</v>
      </c>
      <c r="DE354" s="164">
        <v>800</v>
      </c>
      <c r="DF354" s="32">
        <v>940</v>
      </c>
      <c r="DG354" s="67">
        <v>200000</v>
      </c>
      <c r="DH354" s="29" t="s">
        <v>5687</v>
      </c>
      <c r="DI354" s="164" t="s">
        <v>4464</v>
      </c>
      <c r="DJ354" s="295" t="s">
        <v>6052</v>
      </c>
    </row>
    <row r="355" spans="1:114">
      <c r="A355" s="18">
        <v>350</v>
      </c>
      <c r="B355" s="314"/>
      <c r="C355" s="314"/>
      <c r="D355" s="314"/>
      <c r="E355" s="310"/>
      <c r="F355" s="314"/>
      <c r="G355" s="310"/>
      <c r="H355" s="314"/>
      <c r="I355" s="453" t="s">
        <v>5682</v>
      </c>
      <c r="J355" s="304" t="s">
        <v>4567</v>
      </c>
      <c r="K355" s="164" t="s">
        <v>6104</v>
      </c>
      <c r="L355" s="304" t="s">
        <v>4541</v>
      </c>
      <c r="M355" s="164" t="s">
        <v>4736</v>
      </c>
      <c r="N355" s="18" t="s">
        <v>4539</v>
      </c>
      <c r="O355" s="164" t="s">
        <v>4444</v>
      </c>
      <c r="P355" s="164" t="s">
        <v>4502</v>
      </c>
      <c r="Q355" s="164" t="s">
        <v>4444</v>
      </c>
      <c r="R355" s="164" t="s">
        <v>5830</v>
      </c>
      <c r="S355" s="164" t="s">
        <v>4444</v>
      </c>
      <c r="T355" s="164" t="s">
        <v>5830</v>
      </c>
      <c r="U355" s="164" t="s">
        <v>4591</v>
      </c>
      <c r="V355" s="73">
        <v>6</v>
      </c>
      <c r="W355" s="231">
        <v>0</v>
      </c>
      <c r="X355" s="73">
        <v>1387</v>
      </c>
      <c r="Y355" s="164" t="s">
        <v>5540</v>
      </c>
      <c r="Z355" s="21">
        <f>INDEX('[2]Cross-Section Database'!$C$2:$V$2928,MATCH(Y355,'[2]Cross-Section Database'!$B$2:$B$2928,0),3)</f>
        <v>250</v>
      </c>
      <c r="AA355" s="21">
        <f>INDEX('[2]Cross-Section Database'!$C$2:$V$2928,MATCH(Y355,'[2]Cross-Section Database'!$B$2:$B$2928,0),4)</f>
        <v>250</v>
      </c>
      <c r="AB355" s="21">
        <f>INDEX('[2]Cross-Section Database'!$C$2:$V$2928,MATCH(Y355,'[2]Cross-Section Database'!$B$2:$B$2928,0),6)</f>
        <v>5</v>
      </c>
      <c r="AC355" s="21">
        <f>INDEX('[2]Cross-Section Database'!$C$2:$V$2928,MATCH(Y355,'[2]Cross-Section Database'!$B$2:$B$2928,0),5)</f>
        <v>5</v>
      </c>
      <c r="AD355" s="21">
        <v>1300</v>
      </c>
      <c r="AE355" s="304" t="s">
        <v>5636</v>
      </c>
      <c r="AF355" s="21">
        <f>INDEX('[2]Cross-Section Database'!$C$2:$V$23928,MATCH(AE355,'[2]Cross-Section Database'!$B$2:$B$3928,0),3)</f>
        <v>350</v>
      </c>
      <c r="AG355" s="21">
        <f>INDEX('[2]Cross-Section Database'!$C$2:$V$3928,MATCH(AE355,'[2]Cross-Section Database'!$B$2:$B$3928,0),4)</f>
        <v>175</v>
      </c>
      <c r="AH355" s="21">
        <f>INDEX('[2]Cross-Section Database'!$C$2:$V$3928,MATCH(AE355,'[2]Cross-Section Database'!$B$2:$B$3928,0),6)</f>
        <v>11</v>
      </c>
      <c r="AI355" s="21">
        <f>INDEX('[2]Cross-Section Database'!$C$2:$V$3928,MATCH(AE355,'[2]Cross-Section Database'!$B$2:$B$3928,0),5)</f>
        <v>7</v>
      </c>
      <c r="AJ355" s="21">
        <v>1200</v>
      </c>
      <c r="AK355" s="21">
        <f>INDEX('[2]Cross-Section Database'!$C$2:$V$3928,MATCH(AE355,'[2]Cross-Section Database'!$B$2:$B$3928,0),11)</f>
        <v>131234688.66666663</v>
      </c>
      <c r="AL355" s="24">
        <f>INDEX('[2]Cross-Section Database'!$C$2:$V$3928,MATCH(AE355,'[2]Cross-Section Database'!$B$2:$B$3928,0),12)</f>
        <v>840847</v>
      </c>
      <c r="AM355" s="104">
        <v>24</v>
      </c>
      <c r="AN355" s="21">
        <v>200</v>
      </c>
      <c r="AO355" s="21">
        <v>380</v>
      </c>
      <c r="AP355" s="21">
        <v>15</v>
      </c>
      <c r="AQ355" s="24">
        <v>15</v>
      </c>
      <c r="AR355" s="164" t="s">
        <v>5709</v>
      </c>
      <c r="AS355" s="164" t="s">
        <v>4683</v>
      </c>
      <c r="AT355" s="164">
        <v>70</v>
      </c>
      <c r="AU355" s="164">
        <v>16</v>
      </c>
      <c r="AV355" s="164">
        <f t="shared" ref="AV355:AV356" si="184">IF(AU355=24,353,IF(AU355=22,303,IF(AU355=20,245,IF(AU355=16,157,0))))</f>
        <v>157</v>
      </c>
      <c r="AW355" s="21">
        <v>90</v>
      </c>
      <c r="AX355" s="21">
        <v>90</v>
      </c>
      <c r="AY355" s="21">
        <v>100</v>
      </c>
      <c r="AZ355" s="21">
        <v>120</v>
      </c>
      <c r="BA355" s="21">
        <v>0</v>
      </c>
      <c r="BB355" s="15" t="s">
        <v>4502</v>
      </c>
      <c r="BC355" s="164" t="s">
        <v>6250</v>
      </c>
      <c r="BD355" s="164" t="s">
        <v>6250</v>
      </c>
      <c r="BE355" s="164">
        <v>2</v>
      </c>
      <c r="BF355" s="18">
        <v>6</v>
      </c>
      <c r="BG355" s="203" t="s">
        <v>5830</v>
      </c>
      <c r="BH355" s="204" t="s">
        <v>5830</v>
      </c>
      <c r="BI355" s="204" t="s">
        <v>5830</v>
      </c>
      <c r="BJ355" s="204" t="s">
        <v>5830</v>
      </c>
      <c r="BK355" s="204" t="s">
        <v>5830</v>
      </c>
      <c r="BL355" s="204" t="s">
        <v>5830</v>
      </c>
      <c r="BM355" s="204" t="s">
        <v>5830</v>
      </c>
      <c r="BN355" s="204" t="s">
        <v>5830</v>
      </c>
      <c r="BO355" s="203" t="s">
        <v>5830</v>
      </c>
      <c r="BP355" s="204" t="s">
        <v>5830</v>
      </c>
      <c r="BQ355" s="204" t="s">
        <v>5830</v>
      </c>
      <c r="BR355" s="204" t="s">
        <v>5830</v>
      </c>
      <c r="BS355" s="204" t="s">
        <v>5830</v>
      </c>
      <c r="BT355" s="204" t="s">
        <v>5830</v>
      </c>
      <c r="BU355" s="219" t="s">
        <v>5830</v>
      </c>
      <c r="BV355" s="203" t="s">
        <v>5830</v>
      </c>
      <c r="BW355" s="204" t="s">
        <v>5830</v>
      </c>
      <c r="BX355" s="204" t="s">
        <v>5830</v>
      </c>
      <c r="BY355" s="204" t="s">
        <v>5830</v>
      </c>
      <c r="BZ355" s="204" t="s">
        <v>5830</v>
      </c>
      <c r="CA355" s="219" t="s">
        <v>5830</v>
      </c>
      <c r="CB355" s="304" t="s">
        <v>4781</v>
      </c>
      <c r="CC355" s="164">
        <v>345</v>
      </c>
      <c r="CD355" s="21">
        <v>477.1</v>
      </c>
      <c r="CE355" s="164">
        <v>490</v>
      </c>
      <c r="CF355" s="21">
        <v>609.20000000000005</v>
      </c>
      <c r="CG355" s="69">
        <v>208750</v>
      </c>
      <c r="CH355" s="304" t="s">
        <v>4781</v>
      </c>
      <c r="CI355" s="164">
        <v>345</v>
      </c>
      <c r="CJ355" s="21">
        <v>412.5</v>
      </c>
      <c r="CK355" s="164">
        <v>490</v>
      </c>
      <c r="CL355" s="21">
        <v>592.54999999999995</v>
      </c>
      <c r="CM355" s="64">
        <v>202125</v>
      </c>
      <c r="CN355" s="304" t="s">
        <v>4781</v>
      </c>
      <c r="CO355" s="164">
        <v>345</v>
      </c>
      <c r="CP355" s="21">
        <v>399.2</v>
      </c>
      <c r="CQ355" s="164">
        <v>490</v>
      </c>
      <c r="CR355" s="21">
        <v>562.79999999999995</v>
      </c>
      <c r="CS355" s="69">
        <v>197290</v>
      </c>
      <c r="CT355" s="304" t="s">
        <v>5833</v>
      </c>
      <c r="CU355" s="21">
        <v>39.92</v>
      </c>
      <c r="CV355" s="61">
        <v>3</v>
      </c>
      <c r="CW355" s="69">
        <v>32700</v>
      </c>
      <c r="CX355" s="208" t="s">
        <v>5830</v>
      </c>
      <c r="CY355" s="209" t="s">
        <v>5830</v>
      </c>
      <c r="CZ355" s="210" t="s">
        <v>5830</v>
      </c>
      <c r="DA355" s="284" t="s">
        <v>5830</v>
      </c>
      <c r="DB355" s="164">
        <v>8.8000000000000007</v>
      </c>
      <c r="DC355" s="164">
        <v>640</v>
      </c>
      <c r="DD355" s="32">
        <v>730</v>
      </c>
      <c r="DE355" s="164">
        <v>800</v>
      </c>
      <c r="DF355" s="32">
        <v>940</v>
      </c>
      <c r="DG355" s="67">
        <v>200000</v>
      </c>
      <c r="DH355" s="29" t="s">
        <v>5687</v>
      </c>
      <c r="DI355" s="164" t="s">
        <v>4464</v>
      </c>
      <c r="DJ355" s="295" t="s">
        <v>6052</v>
      </c>
    </row>
    <row r="356" spans="1:114" ht="16.2" thickBot="1">
      <c r="A356" s="14">
        <v>351</v>
      </c>
      <c r="B356" s="315"/>
      <c r="C356" s="315"/>
      <c r="D356" s="315"/>
      <c r="E356" s="342"/>
      <c r="F356" s="315"/>
      <c r="G356" s="342"/>
      <c r="H356" s="315"/>
      <c r="I356" s="247" t="s">
        <v>5683</v>
      </c>
      <c r="J356" s="144" t="s">
        <v>4567</v>
      </c>
      <c r="K356" s="165" t="s">
        <v>6104</v>
      </c>
      <c r="L356" s="144" t="s">
        <v>4541</v>
      </c>
      <c r="M356" s="165" t="s">
        <v>4736</v>
      </c>
      <c r="N356" s="14" t="s">
        <v>4539</v>
      </c>
      <c r="O356" s="165" t="s">
        <v>4444</v>
      </c>
      <c r="P356" s="165" t="s">
        <v>4502</v>
      </c>
      <c r="Q356" s="165" t="s">
        <v>4444</v>
      </c>
      <c r="R356" s="165" t="s">
        <v>5830</v>
      </c>
      <c r="S356" s="165" t="s">
        <v>4444</v>
      </c>
      <c r="T356" s="165" t="s">
        <v>5830</v>
      </c>
      <c r="U356" s="165" t="s">
        <v>4591</v>
      </c>
      <c r="V356" s="119">
        <v>6</v>
      </c>
      <c r="W356" s="236">
        <v>0</v>
      </c>
      <c r="X356" s="119">
        <v>1387</v>
      </c>
      <c r="Y356" s="165" t="s">
        <v>5540</v>
      </c>
      <c r="Z356" s="23">
        <f>INDEX('[2]Cross-Section Database'!$C$2:$V$2928,MATCH(Y356,'[2]Cross-Section Database'!$B$2:$B$2928,0),3)</f>
        <v>250</v>
      </c>
      <c r="AA356" s="23">
        <f>INDEX('[2]Cross-Section Database'!$C$2:$V$2928,MATCH(Y356,'[2]Cross-Section Database'!$B$2:$B$2928,0),4)</f>
        <v>250</v>
      </c>
      <c r="AB356" s="23">
        <f>INDEX('[2]Cross-Section Database'!$C$2:$V$2928,MATCH(Y356,'[2]Cross-Section Database'!$B$2:$B$2928,0),6)</f>
        <v>5</v>
      </c>
      <c r="AC356" s="23">
        <f>INDEX('[2]Cross-Section Database'!$C$2:$V$2928,MATCH(Y356,'[2]Cross-Section Database'!$B$2:$B$2928,0),5)</f>
        <v>5</v>
      </c>
      <c r="AD356" s="23">
        <v>1300</v>
      </c>
      <c r="AE356" s="144" t="s">
        <v>5634</v>
      </c>
      <c r="AF356" s="23">
        <f>INDEX('[2]Cross-Section Database'!$C$2:$V$23928,MATCH(AE356,'[2]Cross-Section Database'!$B$2:$B$3928,0),3)</f>
        <v>300</v>
      </c>
      <c r="AG356" s="23">
        <f>INDEX('[2]Cross-Section Database'!$C$2:$V$3928,MATCH(AE356,'[2]Cross-Section Database'!$B$2:$B$3928,0),4)</f>
        <v>150</v>
      </c>
      <c r="AH356" s="23">
        <f>INDEX('[2]Cross-Section Database'!$C$2:$V$3928,MATCH(AE356,'[2]Cross-Section Database'!$B$2:$B$3928,0),6)</f>
        <v>9</v>
      </c>
      <c r="AI356" s="23">
        <f>INDEX('[2]Cross-Section Database'!$C$2:$V$3928,MATCH(AE356,'[2]Cross-Section Database'!$B$2:$B$3928,0),5)</f>
        <v>6.5</v>
      </c>
      <c r="AJ356" s="23">
        <v>1200</v>
      </c>
      <c r="AK356" s="23">
        <f>INDEX('[2]Cross-Section Database'!$C$2:$V$3928,MATCH(AE356,'[2]Cross-Section Database'!$B$2:$B$3928,0),11)</f>
        <v>69325191</v>
      </c>
      <c r="AL356" s="25">
        <f>INDEX('[2]Cross-Section Database'!$C$2:$V$3928,MATCH(AE356,'[2]Cross-Section Database'!$B$2:$B$3928,0),12)</f>
        <v>522076.5</v>
      </c>
      <c r="AM356" s="105">
        <v>24</v>
      </c>
      <c r="AN356" s="23">
        <v>200</v>
      </c>
      <c r="AO356" s="23">
        <v>330</v>
      </c>
      <c r="AP356" s="23">
        <v>15</v>
      </c>
      <c r="AQ356" s="25">
        <v>15</v>
      </c>
      <c r="AR356" s="165" t="s">
        <v>5691</v>
      </c>
      <c r="AS356" s="165" t="s">
        <v>4683</v>
      </c>
      <c r="AT356" s="165">
        <v>70</v>
      </c>
      <c r="AU356" s="165">
        <v>16</v>
      </c>
      <c r="AV356" s="165">
        <f t="shared" si="184"/>
        <v>157</v>
      </c>
      <c r="AW356" s="23">
        <v>65</v>
      </c>
      <c r="AX356" s="23">
        <v>65</v>
      </c>
      <c r="AY356" s="23">
        <v>100</v>
      </c>
      <c r="AZ356" s="23">
        <v>120</v>
      </c>
      <c r="BA356" s="23">
        <v>0</v>
      </c>
      <c r="BB356" s="19" t="s">
        <v>4502</v>
      </c>
      <c r="BC356" s="165" t="s">
        <v>6250</v>
      </c>
      <c r="BD356" s="165" t="s">
        <v>6250</v>
      </c>
      <c r="BE356" s="165">
        <v>2</v>
      </c>
      <c r="BF356" s="14">
        <v>6</v>
      </c>
      <c r="BG356" s="198" t="s">
        <v>5830</v>
      </c>
      <c r="BH356" s="199" t="s">
        <v>5830</v>
      </c>
      <c r="BI356" s="199" t="s">
        <v>5830</v>
      </c>
      <c r="BJ356" s="199" t="s">
        <v>5830</v>
      </c>
      <c r="BK356" s="199" t="s">
        <v>5830</v>
      </c>
      <c r="BL356" s="199" t="s">
        <v>5830</v>
      </c>
      <c r="BM356" s="199" t="s">
        <v>5830</v>
      </c>
      <c r="BN356" s="199" t="s">
        <v>5830</v>
      </c>
      <c r="BO356" s="198" t="s">
        <v>5830</v>
      </c>
      <c r="BP356" s="199" t="s">
        <v>5830</v>
      </c>
      <c r="BQ356" s="199" t="s">
        <v>5830</v>
      </c>
      <c r="BR356" s="199" t="s">
        <v>5830</v>
      </c>
      <c r="BS356" s="199" t="s">
        <v>5830</v>
      </c>
      <c r="BT356" s="199" t="s">
        <v>5830</v>
      </c>
      <c r="BU356" s="221" t="s">
        <v>5830</v>
      </c>
      <c r="BV356" s="198" t="s">
        <v>5830</v>
      </c>
      <c r="BW356" s="199" t="s">
        <v>5830</v>
      </c>
      <c r="BX356" s="199" t="s">
        <v>5830</v>
      </c>
      <c r="BY356" s="199" t="s">
        <v>5830</v>
      </c>
      <c r="BZ356" s="199" t="s">
        <v>5830</v>
      </c>
      <c r="CA356" s="221" t="s">
        <v>5830</v>
      </c>
      <c r="CB356" s="144" t="s">
        <v>4781</v>
      </c>
      <c r="CC356" s="165">
        <v>345</v>
      </c>
      <c r="CD356" s="23">
        <v>477.1</v>
      </c>
      <c r="CE356" s="165">
        <v>490</v>
      </c>
      <c r="CF356" s="23">
        <v>609.20000000000005</v>
      </c>
      <c r="CG356" s="83">
        <v>208750</v>
      </c>
      <c r="CH356" s="144" t="s">
        <v>5689</v>
      </c>
      <c r="CI356" s="165">
        <v>235</v>
      </c>
      <c r="CJ356" s="23">
        <v>261.89999999999998</v>
      </c>
      <c r="CK356" s="165">
        <v>370</v>
      </c>
      <c r="CL356" s="23">
        <v>401.35</v>
      </c>
      <c r="CM356" s="84">
        <v>194730</v>
      </c>
      <c r="CN356" s="144" t="s">
        <v>4781</v>
      </c>
      <c r="CO356" s="165">
        <v>345</v>
      </c>
      <c r="CP356" s="23">
        <v>408.5</v>
      </c>
      <c r="CQ356" s="165">
        <v>490</v>
      </c>
      <c r="CR356" s="23">
        <v>534.5</v>
      </c>
      <c r="CS356" s="83">
        <v>198260</v>
      </c>
      <c r="CT356" s="144" t="s">
        <v>5833</v>
      </c>
      <c r="CU356" s="23">
        <v>39.92</v>
      </c>
      <c r="CV356" s="77">
        <v>3</v>
      </c>
      <c r="CW356" s="83">
        <v>32700</v>
      </c>
      <c r="CX356" s="211" t="s">
        <v>5830</v>
      </c>
      <c r="CY356" s="212" t="s">
        <v>5830</v>
      </c>
      <c r="CZ356" s="213" t="s">
        <v>5830</v>
      </c>
      <c r="DA356" s="285" t="s">
        <v>5830</v>
      </c>
      <c r="DB356" s="165">
        <v>8.8000000000000007</v>
      </c>
      <c r="DC356" s="165">
        <v>640</v>
      </c>
      <c r="DD356" s="34">
        <v>730</v>
      </c>
      <c r="DE356" s="165">
        <v>800</v>
      </c>
      <c r="DF356" s="34">
        <v>940</v>
      </c>
      <c r="DG356" s="77">
        <v>200000</v>
      </c>
      <c r="DH356" s="27" t="s">
        <v>5686</v>
      </c>
      <c r="DI356" s="144" t="s">
        <v>4464</v>
      </c>
      <c r="DJ356" s="296" t="s">
        <v>6052</v>
      </c>
    </row>
  </sheetData>
  <sheetProtection algorithmName="SHA-512" hashValue="9MYt77qksYH9j2Jg7m3D6shgmI7TmfVC/FWYwK14yo68BVDEcAw8Qnh3TuTtV/R1V2hvyNknfthPZFcG+0LaHQ==" saltValue="MYfoEgso/klmSopSx1Zv4w==" spinCount="100000" sheet="1" objects="1" scenarios="1"/>
  <mergeCells count="501">
    <mergeCell ref="H298:H303"/>
    <mergeCell ref="C298:C303"/>
    <mergeCell ref="D298:D303"/>
    <mergeCell ref="F270:F275"/>
    <mergeCell ref="H270:H275"/>
    <mergeCell ref="C276:C277"/>
    <mergeCell ref="D276:D277"/>
    <mergeCell ref="G4:G5"/>
    <mergeCell ref="G6:G29"/>
    <mergeCell ref="G30:G35"/>
    <mergeCell ref="G36:G47"/>
    <mergeCell ref="G48:G52"/>
    <mergeCell ref="G54:G76"/>
    <mergeCell ref="G77:G80"/>
    <mergeCell ref="G81:G86"/>
    <mergeCell ref="G87:G100"/>
    <mergeCell ref="C229:C231"/>
    <mergeCell ref="D229:D231"/>
    <mergeCell ref="E229:E231"/>
    <mergeCell ref="F229:F231"/>
    <mergeCell ref="C81:C86"/>
    <mergeCell ref="D81:D86"/>
    <mergeCell ref="E81:E86"/>
    <mergeCell ref="F81:F86"/>
    <mergeCell ref="C304:C306"/>
    <mergeCell ref="D304:D306"/>
    <mergeCell ref="E304:E306"/>
    <mergeCell ref="F304:F306"/>
    <mergeCell ref="C322:C331"/>
    <mergeCell ref="G291:G293"/>
    <mergeCell ref="H291:H293"/>
    <mergeCell ref="H304:H306"/>
    <mergeCell ref="C307:C308"/>
    <mergeCell ref="D307:D308"/>
    <mergeCell ref="E307:E308"/>
    <mergeCell ref="F307:F308"/>
    <mergeCell ref="H307:H308"/>
    <mergeCell ref="G304:G306"/>
    <mergeCell ref="G307:G308"/>
    <mergeCell ref="C294:C297"/>
    <mergeCell ref="D294:D297"/>
    <mergeCell ref="E294:E297"/>
    <mergeCell ref="F294:F297"/>
    <mergeCell ref="H294:H297"/>
    <mergeCell ref="G294:G297"/>
    <mergeCell ref="G298:G303"/>
    <mergeCell ref="E298:E303"/>
    <mergeCell ref="F298:F303"/>
    <mergeCell ref="E309:E312"/>
    <mergeCell ref="F309:F312"/>
    <mergeCell ref="C313:C319"/>
    <mergeCell ref="D313:D319"/>
    <mergeCell ref="E313:E319"/>
    <mergeCell ref="F313:F319"/>
    <mergeCell ref="F320:F321"/>
    <mergeCell ref="D320:D321"/>
    <mergeCell ref="D322:D331"/>
    <mergeCell ref="E322:E331"/>
    <mergeCell ref="F322:F331"/>
    <mergeCell ref="C320:C321"/>
    <mergeCell ref="E320:E321"/>
    <mergeCell ref="H309:H312"/>
    <mergeCell ref="H313:H319"/>
    <mergeCell ref="H320:H321"/>
    <mergeCell ref="H338:H341"/>
    <mergeCell ref="C343:C344"/>
    <mergeCell ref="D343:D344"/>
    <mergeCell ref="E343:E344"/>
    <mergeCell ref="F343:F344"/>
    <mergeCell ref="H343:H344"/>
    <mergeCell ref="G338:G341"/>
    <mergeCell ref="G343:G344"/>
    <mergeCell ref="H322:H331"/>
    <mergeCell ref="C332:C337"/>
    <mergeCell ref="D332:D337"/>
    <mergeCell ref="E332:E337"/>
    <mergeCell ref="F332:F337"/>
    <mergeCell ref="H332:H337"/>
    <mergeCell ref="G322:G331"/>
    <mergeCell ref="G332:G337"/>
    <mergeCell ref="C309:C312"/>
    <mergeCell ref="D309:D312"/>
    <mergeCell ref="G309:G312"/>
    <mergeCell ref="G313:G319"/>
    <mergeCell ref="G320:G321"/>
    <mergeCell ref="C351:C356"/>
    <mergeCell ref="D351:D356"/>
    <mergeCell ref="E351:E356"/>
    <mergeCell ref="F351:F356"/>
    <mergeCell ref="H351:H356"/>
    <mergeCell ref="G351:G356"/>
    <mergeCell ref="D338:D341"/>
    <mergeCell ref="E338:E341"/>
    <mergeCell ref="F338:F341"/>
    <mergeCell ref="C346:C347"/>
    <mergeCell ref="D346:D347"/>
    <mergeCell ref="E346:E347"/>
    <mergeCell ref="F346:F347"/>
    <mergeCell ref="H346:H347"/>
    <mergeCell ref="C348:C350"/>
    <mergeCell ref="D348:D350"/>
    <mergeCell ref="E348:E350"/>
    <mergeCell ref="F348:F350"/>
    <mergeCell ref="H348:H350"/>
    <mergeCell ref="C338:C341"/>
    <mergeCell ref="G346:G347"/>
    <mergeCell ref="G348:G350"/>
    <mergeCell ref="E248:E258"/>
    <mergeCell ref="F248:F258"/>
    <mergeCell ref="H248:H258"/>
    <mergeCell ref="C262:C269"/>
    <mergeCell ref="D262:D269"/>
    <mergeCell ref="E262:E269"/>
    <mergeCell ref="F262:F269"/>
    <mergeCell ref="H262:H269"/>
    <mergeCell ref="G248:G258"/>
    <mergeCell ref="G262:G269"/>
    <mergeCell ref="C259:C261"/>
    <mergeCell ref="D259:D261"/>
    <mergeCell ref="E259:E261"/>
    <mergeCell ref="F259:F261"/>
    <mergeCell ref="G259:G261"/>
    <mergeCell ref="H259:H261"/>
    <mergeCell ref="C248:C258"/>
    <mergeCell ref="D248:D258"/>
    <mergeCell ref="C224:C228"/>
    <mergeCell ref="D224:D228"/>
    <mergeCell ref="E224:E228"/>
    <mergeCell ref="F224:F228"/>
    <mergeCell ref="H224:H228"/>
    <mergeCell ref="C232:C247"/>
    <mergeCell ref="D232:D247"/>
    <mergeCell ref="E232:E247"/>
    <mergeCell ref="F232:F247"/>
    <mergeCell ref="H232:H247"/>
    <mergeCell ref="G224:G228"/>
    <mergeCell ref="G232:G247"/>
    <mergeCell ref="G229:G231"/>
    <mergeCell ref="H229:H231"/>
    <mergeCell ref="C200:C206"/>
    <mergeCell ref="D200:D206"/>
    <mergeCell ref="E200:E206"/>
    <mergeCell ref="F200:F206"/>
    <mergeCell ref="H200:H206"/>
    <mergeCell ref="C207:C223"/>
    <mergeCell ref="D207:D223"/>
    <mergeCell ref="E207:E223"/>
    <mergeCell ref="F207:F223"/>
    <mergeCell ref="H207:H223"/>
    <mergeCell ref="G200:G206"/>
    <mergeCell ref="G207:G223"/>
    <mergeCell ref="C188:C199"/>
    <mergeCell ref="D188:D199"/>
    <mergeCell ref="E188:E199"/>
    <mergeCell ref="F188:F199"/>
    <mergeCell ref="H188:H199"/>
    <mergeCell ref="G179:G184"/>
    <mergeCell ref="G188:G199"/>
    <mergeCell ref="H185:H187"/>
    <mergeCell ref="G185:G187"/>
    <mergeCell ref="F185:F187"/>
    <mergeCell ref="C185:C187"/>
    <mergeCell ref="D185:D187"/>
    <mergeCell ref="E185:E187"/>
    <mergeCell ref="C172:C178"/>
    <mergeCell ref="D172:D178"/>
    <mergeCell ref="E172:E178"/>
    <mergeCell ref="F172:F178"/>
    <mergeCell ref="H172:H178"/>
    <mergeCell ref="G170:G171"/>
    <mergeCell ref="G172:G178"/>
    <mergeCell ref="C179:C184"/>
    <mergeCell ref="D179:D184"/>
    <mergeCell ref="E179:E184"/>
    <mergeCell ref="F179:F184"/>
    <mergeCell ref="H179:H184"/>
    <mergeCell ref="G156:G159"/>
    <mergeCell ref="H156:H159"/>
    <mergeCell ref="F156:F159"/>
    <mergeCell ref="E156:E159"/>
    <mergeCell ref="D156:D159"/>
    <mergeCell ref="C156:C159"/>
    <mergeCell ref="C170:C171"/>
    <mergeCell ref="D170:D171"/>
    <mergeCell ref="E170:E171"/>
    <mergeCell ref="F170:F171"/>
    <mergeCell ref="H170:H171"/>
    <mergeCell ref="C166:C169"/>
    <mergeCell ref="D166:D169"/>
    <mergeCell ref="E166:E169"/>
    <mergeCell ref="F166:F169"/>
    <mergeCell ref="G166:G169"/>
    <mergeCell ref="H166:H169"/>
    <mergeCell ref="C160:C165"/>
    <mergeCell ref="D160:D165"/>
    <mergeCell ref="E160:E165"/>
    <mergeCell ref="F160:F165"/>
    <mergeCell ref="H160:H165"/>
    <mergeCell ref="G160:G165"/>
    <mergeCell ref="C132:C136"/>
    <mergeCell ref="D132:D136"/>
    <mergeCell ref="E132:E136"/>
    <mergeCell ref="F132:F136"/>
    <mergeCell ref="H132:H136"/>
    <mergeCell ref="G132:G136"/>
    <mergeCell ref="C146:C155"/>
    <mergeCell ref="D146:D155"/>
    <mergeCell ref="E146:E155"/>
    <mergeCell ref="F146:F155"/>
    <mergeCell ref="H146:H155"/>
    <mergeCell ref="G146:G155"/>
    <mergeCell ref="C137:C138"/>
    <mergeCell ref="D137:D138"/>
    <mergeCell ref="E137:E138"/>
    <mergeCell ref="F137:F138"/>
    <mergeCell ref="G137:G138"/>
    <mergeCell ref="H137:H138"/>
    <mergeCell ref="C139:C145"/>
    <mergeCell ref="D139:D145"/>
    <mergeCell ref="E139:E145"/>
    <mergeCell ref="F139:F145"/>
    <mergeCell ref="H139:H145"/>
    <mergeCell ref="G139:G145"/>
    <mergeCell ref="C122:C127"/>
    <mergeCell ref="D122:D127"/>
    <mergeCell ref="E122:E127"/>
    <mergeCell ref="F122:F127"/>
    <mergeCell ref="H122:H127"/>
    <mergeCell ref="C128:C130"/>
    <mergeCell ref="D128:D130"/>
    <mergeCell ref="E128:E130"/>
    <mergeCell ref="F128:F130"/>
    <mergeCell ref="H128:H130"/>
    <mergeCell ref="G122:G127"/>
    <mergeCell ref="G128:G130"/>
    <mergeCell ref="C115:C118"/>
    <mergeCell ref="D115:D118"/>
    <mergeCell ref="E115:E118"/>
    <mergeCell ref="F115:F118"/>
    <mergeCell ref="H115:H118"/>
    <mergeCell ref="C119:C121"/>
    <mergeCell ref="D119:D121"/>
    <mergeCell ref="E119:E121"/>
    <mergeCell ref="F119:F121"/>
    <mergeCell ref="H119:H121"/>
    <mergeCell ref="G115:G118"/>
    <mergeCell ref="G119:G121"/>
    <mergeCell ref="C101:C108"/>
    <mergeCell ref="D101:D108"/>
    <mergeCell ref="E101:E108"/>
    <mergeCell ref="F101:F108"/>
    <mergeCell ref="H101:H108"/>
    <mergeCell ref="C109:C114"/>
    <mergeCell ref="D109:D114"/>
    <mergeCell ref="E109:E114"/>
    <mergeCell ref="F109:F114"/>
    <mergeCell ref="H109:H114"/>
    <mergeCell ref="G101:G108"/>
    <mergeCell ref="G109:G114"/>
    <mergeCell ref="C77:C80"/>
    <mergeCell ref="D77:D80"/>
    <mergeCell ref="E77:E80"/>
    <mergeCell ref="F77:F80"/>
    <mergeCell ref="H77:H80"/>
    <mergeCell ref="C87:C100"/>
    <mergeCell ref="D87:D100"/>
    <mergeCell ref="E87:E100"/>
    <mergeCell ref="F87:F100"/>
    <mergeCell ref="H87:H100"/>
    <mergeCell ref="H81:H86"/>
    <mergeCell ref="H30:H35"/>
    <mergeCell ref="C48:C52"/>
    <mergeCell ref="D48:D52"/>
    <mergeCell ref="E48:E52"/>
    <mergeCell ref="F48:F52"/>
    <mergeCell ref="H48:H52"/>
    <mergeCell ref="C54:C76"/>
    <mergeCell ref="D54:D76"/>
    <mergeCell ref="E54:E76"/>
    <mergeCell ref="F54:F76"/>
    <mergeCell ref="H54:H76"/>
    <mergeCell ref="F30:F35"/>
    <mergeCell ref="DJ1:DJ5"/>
    <mergeCell ref="CB1:DG2"/>
    <mergeCell ref="DH1:DH5"/>
    <mergeCell ref="DI1:DI5"/>
    <mergeCell ref="Y3:AD3"/>
    <mergeCell ref="Y1:CA2"/>
    <mergeCell ref="A1:X3"/>
    <mergeCell ref="AE3:AL3"/>
    <mergeCell ref="DC4:DC5"/>
    <mergeCell ref="DD4:DD5"/>
    <mergeCell ref="DE4:DE5"/>
    <mergeCell ref="DF4:DF5"/>
    <mergeCell ref="CS4:CS5"/>
    <mergeCell ref="DG4:DG5"/>
    <mergeCell ref="CZ4:CZ5"/>
    <mergeCell ref="DB4:DB5"/>
    <mergeCell ref="BR4:BR5"/>
    <mergeCell ref="BS4:BS5"/>
    <mergeCell ref="BU4:BU5"/>
    <mergeCell ref="BV4:BV5"/>
    <mergeCell ref="BW4:BW5"/>
    <mergeCell ref="CA4:CA5"/>
    <mergeCell ref="BF4:BF5"/>
    <mergeCell ref="BH4:BH5"/>
    <mergeCell ref="BN4:BN5"/>
    <mergeCell ref="BP4:BP5"/>
    <mergeCell ref="BM4:BM5"/>
    <mergeCell ref="BT4:BT5"/>
    <mergeCell ref="AH4:AH5"/>
    <mergeCell ref="AI4:AI5"/>
    <mergeCell ref="AJ4:AJ5"/>
    <mergeCell ref="AX4:AX5"/>
    <mergeCell ref="AK4:AK5"/>
    <mergeCell ref="AL4:AL5"/>
    <mergeCell ref="BJ4:BJ5"/>
    <mergeCell ref="BQ4:BQ5"/>
    <mergeCell ref="BK4:BK5"/>
    <mergeCell ref="BL4:BL5"/>
    <mergeCell ref="BC4:BC5"/>
    <mergeCell ref="BD4:BD5"/>
    <mergeCell ref="C6:C29"/>
    <mergeCell ref="D6:D29"/>
    <mergeCell ref="E6:E29"/>
    <mergeCell ref="F6:F29"/>
    <mergeCell ref="H6:H29"/>
    <mergeCell ref="CX3:CZ3"/>
    <mergeCell ref="CY4:CY5"/>
    <mergeCell ref="CN4:CN5"/>
    <mergeCell ref="Z4:Z5"/>
    <mergeCell ref="AA4:AA5"/>
    <mergeCell ref="AB4:AB5"/>
    <mergeCell ref="AC4:AC5"/>
    <mergeCell ref="AD4:AD5"/>
    <mergeCell ref="BE4:BE5"/>
    <mergeCell ref="AS4:AS5"/>
    <mergeCell ref="AT4:AT5"/>
    <mergeCell ref="AU4:AU5"/>
    <mergeCell ref="AV4:AV5"/>
    <mergeCell ref="AW4:AW5"/>
    <mergeCell ref="CB3:CG3"/>
    <mergeCell ref="BG4:BG5"/>
    <mergeCell ref="CH3:CM3"/>
    <mergeCell ref="CN3:CS3"/>
    <mergeCell ref="BI4:BI5"/>
    <mergeCell ref="DB3:DG3"/>
    <mergeCell ref="BV3:CA3"/>
    <mergeCell ref="B4:B5"/>
    <mergeCell ref="AM3:AQ3"/>
    <mergeCell ref="AR3:BF3"/>
    <mergeCell ref="BG3:BN3"/>
    <mergeCell ref="AN4:AN5"/>
    <mergeCell ref="AO4:AO5"/>
    <mergeCell ref="AP4:AP5"/>
    <mergeCell ref="BO3:BU3"/>
    <mergeCell ref="BO4:BO5"/>
    <mergeCell ref="BZ4:BZ5"/>
    <mergeCell ref="L4:L5"/>
    <mergeCell ref="M4:M5"/>
    <mergeCell ref="N4:N5"/>
    <mergeCell ref="O4:O5"/>
    <mergeCell ref="AQ4:AQ5"/>
    <mergeCell ref="AR4:AR5"/>
    <mergeCell ref="AY4:AY5"/>
    <mergeCell ref="AZ4:AZ5"/>
    <mergeCell ref="BA4:BA5"/>
    <mergeCell ref="BB4:BB5"/>
    <mergeCell ref="Y4:Y5"/>
    <mergeCell ref="CX4:CX5"/>
    <mergeCell ref="A4:A5"/>
    <mergeCell ref="C4:C5"/>
    <mergeCell ref="D4:D5"/>
    <mergeCell ref="E4:E5"/>
    <mergeCell ref="F4:F5"/>
    <mergeCell ref="H4:H5"/>
    <mergeCell ref="I4:I5"/>
    <mergeCell ref="J4:J5"/>
    <mergeCell ref="K4:K5"/>
    <mergeCell ref="CT3:CW3"/>
    <mergeCell ref="CH4:CH5"/>
    <mergeCell ref="CI4:CI5"/>
    <mergeCell ref="CJ4:CJ5"/>
    <mergeCell ref="CK4:CK5"/>
    <mergeCell ref="CL4:CL5"/>
    <mergeCell ref="CM4:CM5"/>
    <mergeCell ref="CW4:CW5"/>
    <mergeCell ref="CB4:CB5"/>
    <mergeCell ref="CC4:CC5"/>
    <mergeCell ref="CD4:CD5"/>
    <mergeCell ref="CE4:CE5"/>
    <mergeCell ref="CF4:CF5"/>
    <mergeCell ref="CG4:CG5"/>
    <mergeCell ref="CT4:CT5"/>
    <mergeCell ref="CU4:CU5"/>
    <mergeCell ref="CV4:CV5"/>
    <mergeCell ref="CO4:CO5"/>
    <mergeCell ref="CP4:CP5"/>
    <mergeCell ref="CQ4:CQ5"/>
    <mergeCell ref="CR4:CR5"/>
    <mergeCell ref="B6:B29"/>
    <mergeCell ref="B30:B35"/>
    <mergeCell ref="B36:B47"/>
    <mergeCell ref="B48:B52"/>
    <mergeCell ref="B54:B76"/>
    <mergeCell ref="B77:B80"/>
    <mergeCell ref="B81:B86"/>
    <mergeCell ref="B87:B100"/>
    <mergeCell ref="B101:B108"/>
    <mergeCell ref="B109:B114"/>
    <mergeCell ref="B115:B118"/>
    <mergeCell ref="B119:B121"/>
    <mergeCell ref="B122:B127"/>
    <mergeCell ref="B128:B130"/>
    <mergeCell ref="B132:B136"/>
    <mergeCell ref="B137:B138"/>
    <mergeCell ref="B139:B145"/>
    <mergeCell ref="B146:B155"/>
    <mergeCell ref="B276:B277"/>
    <mergeCell ref="B278:B280"/>
    <mergeCell ref="B259:B261"/>
    <mergeCell ref="B156:B159"/>
    <mergeCell ref="B160:B165"/>
    <mergeCell ref="B166:B169"/>
    <mergeCell ref="B170:B171"/>
    <mergeCell ref="B172:B178"/>
    <mergeCell ref="B179:B184"/>
    <mergeCell ref="B185:B187"/>
    <mergeCell ref="B188:B199"/>
    <mergeCell ref="B200:B206"/>
    <mergeCell ref="B207:B223"/>
    <mergeCell ref="B224:B228"/>
    <mergeCell ref="B229:B231"/>
    <mergeCell ref="B232:B247"/>
    <mergeCell ref="B248:B258"/>
    <mergeCell ref="B262:B269"/>
    <mergeCell ref="B270:B275"/>
    <mergeCell ref="B338:B341"/>
    <mergeCell ref="B343:B344"/>
    <mergeCell ref="B346:B347"/>
    <mergeCell ref="B348:B350"/>
    <mergeCell ref="B351:B356"/>
    <mergeCell ref="B281:B290"/>
    <mergeCell ref="B291:B293"/>
    <mergeCell ref="B294:B297"/>
    <mergeCell ref="B298:B303"/>
    <mergeCell ref="B304:B306"/>
    <mergeCell ref="B307:B308"/>
    <mergeCell ref="B309:B312"/>
    <mergeCell ref="B313:B319"/>
    <mergeCell ref="B320:B321"/>
    <mergeCell ref="B322:B331"/>
    <mergeCell ref="B332:B337"/>
    <mergeCell ref="AF4:AF5"/>
    <mergeCell ref="AG4:AG5"/>
    <mergeCell ref="C291:C293"/>
    <mergeCell ref="D291:D293"/>
    <mergeCell ref="E291:E293"/>
    <mergeCell ref="F291:F293"/>
    <mergeCell ref="E276:E277"/>
    <mergeCell ref="F276:F277"/>
    <mergeCell ref="H276:H277"/>
    <mergeCell ref="F278:F280"/>
    <mergeCell ref="C281:C290"/>
    <mergeCell ref="D281:D290"/>
    <mergeCell ref="H278:H280"/>
    <mergeCell ref="E281:E290"/>
    <mergeCell ref="F281:F290"/>
    <mergeCell ref="R4:R5"/>
    <mergeCell ref="C36:C47"/>
    <mergeCell ref="D36:D47"/>
    <mergeCell ref="E36:E47"/>
    <mergeCell ref="F36:F47"/>
    <mergeCell ref="H36:H47"/>
    <mergeCell ref="C30:C35"/>
    <mergeCell ref="D30:D35"/>
    <mergeCell ref="E30:E35"/>
    <mergeCell ref="DA4:DA5"/>
    <mergeCell ref="BX4:BX5"/>
    <mergeCell ref="BY4:BY5"/>
    <mergeCell ref="G270:G275"/>
    <mergeCell ref="G276:G277"/>
    <mergeCell ref="C278:C280"/>
    <mergeCell ref="D278:D280"/>
    <mergeCell ref="E278:E280"/>
    <mergeCell ref="H281:H290"/>
    <mergeCell ref="G278:G280"/>
    <mergeCell ref="G281:G290"/>
    <mergeCell ref="C270:C275"/>
    <mergeCell ref="D270:D275"/>
    <mergeCell ref="E270:E275"/>
    <mergeCell ref="P4:P5"/>
    <mergeCell ref="Q4:Q5"/>
    <mergeCell ref="S4:S5"/>
    <mergeCell ref="T4:T5"/>
    <mergeCell ref="U4:U5"/>
    <mergeCell ref="V4:V5"/>
    <mergeCell ref="W4:W5"/>
    <mergeCell ref="X4:X5"/>
    <mergeCell ref="AM4:AM5"/>
    <mergeCell ref="AE4:AE5"/>
  </mergeCells>
  <conditionalFormatting sqref="AR181:AT182">
    <cfRule type="uniqueValues" dxfId="21" priority="22"/>
  </conditionalFormatting>
  <conditionalFormatting sqref="AR190:AR191">
    <cfRule type="uniqueValues" dxfId="20" priority="21"/>
  </conditionalFormatting>
  <conditionalFormatting sqref="T6:T165 R160:R165 R274:R356 K274:K356 T169:T356 R169:R269 K259:K269">
    <cfRule type="cellIs" dxfId="19" priority="20" operator="equal">
      <formula>"NA"</formula>
    </cfRule>
  </conditionalFormatting>
  <conditionalFormatting sqref="R6:R159">
    <cfRule type="cellIs" dxfId="18" priority="19" operator="equal">
      <formula>"NA"</formula>
    </cfRule>
  </conditionalFormatting>
  <conditionalFormatting sqref="R270:R273">
    <cfRule type="cellIs" dxfId="17" priority="18" operator="equal">
      <formula>"NA"</formula>
    </cfRule>
  </conditionalFormatting>
  <conditionalFormatting sqref="T166:T167">
    <cfRule type="cellIs" dxfId="16" priority="17" operator="equal">
      <formula>"NA"</formula>
    </cfRule>
  </conditionalFormatting>
  <conditionalFormatting sqref="R166:R167">
    <cfRule type="cellIs" dxfId="15" priority="16" operator="equal">
      <formula>"NA"</formula>
    </cfRule>
  </conditionalFormatting>
  <conditionalFormatting sqref="T168">
    <cfRule type="cellIs" dxfId="14" priority="15" operator="equal">
      <formula>"NA"</formula>
    </cfRule>
  </conditionalFormatting>
  <conditionalFormatting sqref="R168">
    <cfRule type="cellIs" dxfId="13" priority="14" operator="equal">
      <formula>"NA"</formula>
    </cfRule>
  </conditionalFormatting>
  <conditionalFormatting sqref="K160:K165 K169:K258">
    <cfRule type="cellIs" dxfId="12" priority="13" operator="equal">
      <formula>"NA"</formula>
    </cfRule>
  </conditionalFormatting>
  <conditionalFormatting sqref="K6:K159">
    <cfRule type="cellIs" dxfId="11" priority="12" operator="equal">
      <formula>"NA"</formula>
    </cfRule>
  </conditionalFormatting>
  <conditionalFormatting sqref="K270:K273">
    <cfRule type="cellIs" dxfId="10" priority="11" operator="equal">
      <formula>"NA"</formula>
    </cfRule>
  </conditionalFormatting>
  <conditionalFormatting sqref="K166:K167">
    <cfRule type="cellIs" dxfId="9" priority="10" operator="equal">
      <formula>"NA"</formula>
    </cfRule>
  </conditionalFormatting>
  <conditionalFormatting sqref="K168">
    <cfRule type="cellIs" dxfId="8" priority="9" operator="equal">
      <formula>"NA"</formula>
    </cfRule>
  </conditionalFormatting>
  <conditionalFormatting sqref="BZ161:CZ165 BY4:CZ160 BR161:BV165 BR166:BW356 BR4:BW160 BM4:BP356 A1:DJ3 A5:BB5 BE5:BI5 A4:BI4 A6:BI350 A354:BI356 A351:BA353 BG351:BI353 BY166:CZ356 DB4:DJ356">
    <cfRule type="cellIs" dxfId="7" priority="8" operator="equal">
      <formula>"NA"</formula>
    </cfRule>
  </conditionalFormatting>
  <conditionalFormatting sqref="BW161:BW165 BY161:BY165">
    <cfRule type="cellIs" dxfId="6" priority="7" operator="equal">
      <formula>"NA"</formula>
    </cfRule>
  </conditionalFormatting>
  <conditionalFormatting sqref="BX4:BX160 BX166:BX356">
    <cfRule type="cellIs" dxfId="5" priority="6" operator="equal">
      <formula>"NA"</formula>
    </cfRule>
  </conditionalFormatting>
  <conditionalFormatting sqref="BX161:BX165">
    <cfRule type="cellIs" dxfId="4" priority="5" operator="equal">
      <formula>"NA"</formula>
    </cfRule>
  </conditionalFormatting>
  <conditionalFormatting sqref="BJ4:BL356">
    <cfRule type="cellIs" dxfId="3" priority="4" operator="equal">
      <formula>"NA"</formula>
    </cfRule>
  </conditionalFormatting>
  <conditionalFormatting sqref="BQ4:BQ356">
    <cfRule type="cellIs" dxfId="2" priority="3" operator="equal">
      <formula>"NA"</formula>
    </cfRule>
  </conditionalFormatting>
  <conditionalFormatting sqref="DA4:DA5">
    <cfRule type="cellIs" dxfId="1" priority="2" operator="equal">
      <formula>"NA"</formula>
    </cfRule>
  </conditionalFormatting>
  <conditionalFormatting sqref="DA6:DA356">
    <cfRule type="cellIs" dxfId="0" priority="1" operator="equal">
      <formula>"NA"</formula>
    </cfRule>
  </conditionalFormatting>
  <hyperlinks>
    <hyperlink ref="BV328" r:id="rId1"/>
    <hyperlink ref="BV329" r:id="rId2"/>
    <hyperlink ref="BV330" r:id="rId3"/>
    <hyperlink ref="BV331" r:id="rId4"/>
    <hyperlink ref="BV346" r:id="rId5" display="Ф10@150"/>
    <hyperlink ref="BV347" r:id="rId6" display="Ф10@150"/>
    <hyperlink ref="BV341" r:id="rId7" display="Ф10@150"/>
    <hyperlink ref="BV339" r:id="rId8" display="Ф10@150"/>
    <hyperlink ref="BV340" r:id="rId9" display="Ф10@150"/>
    <hyperlink ref="BV270" r:id="rId10" display="Ф10@150"/>
    <hyperlink ref="BV305" r:id="rId11" display="Ф10@150"/>
    <hyperlink ref="BV306" r:id="rId12" display="Ф10@150"/>
    <hyperlink ref="BV326" r:id="rId13"/>
    <hyperlink ref="BV327" r:id="rId14"/>
    <hyperlink ref="BV323" r:id="rId15"/>
    <hyperlink ref="BV324" r:id="rId16"/>
    <hyperlink ref="BV291" r:id="rId17" display="Ф10@150"/>
    <hyperlink ref="BV293" r:id="rId18" display="Ф10@150"/>
    <hyperlink ref="BV292" r:id="rId19" display="Ф10@150"/>
    <hyperlink ref="BV137" r:id="rId20" display="Ф10@150"/>
    <hyperlink ref="BV138" r:id="rId21" display="Ф10@150"/>
  </hyperlinks>
  <pageMargins left="0.7" right="0.7" top="0.75" bottom="0.75" header="0.3" footer="0.3"/>
  <pageSetup paperSize="9" orientation="portrait" r:id="rId2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000"/>
  <sheetViews>
    <sheetView zoomScale="55" zoomScaleNormal="55" workbookViewId="0">
      <pane ySplit="1" topLeftCell="A2" activePane="bottomLeft" state="frozen"/>
      <selection pane="bottomLeft"/>
    </sheetView>
  </sheetViews>
  <sheetFormatPr defaultRowHeight="14.4"/>
  <cols>
    <col min="1" max="1" width="23.59765625" style="174" bestFit="1" customWidth="1"/>
    <col min="2" max="2" width="20.796875" style="174" bestFit="1" customWidth="1"/>
    <col min="3" max="16" width="8.796875" style="190"/>
    <col min="17" max="17" width="11" style="190" bestFit="1" customWidth="1"/>
    <col min="18" max="22" width="8.796875" style="190"/>
    <col min="23" max="23" width="8.796875" style="174"/>
    <col min="24" max="24" width="13.19921875" style="174" bestFit="1" customWidth="1"/>
    <col min="25" max="25" width="12.09765625" style="174" bestFit="1" customWidth="1"/>
    <col min="26" max="26" width="13.19921875" style="174" bestFit="1" customWidth="1"/>
    <col min="27" max="27" width="12.09765625" style="174" bestFit="1" customWidth="1"/>
    <col min="28" max="16384" width="8.796875" style="174"/>
  </cols>
  <sheetData>
    <row r="1" spans="1:22">
      <c r="A1" s="3" t="s">
        <v>13</v>
      </c>
      <c r="B1" s="4" t="s">
        <v>5086</v>
      </c>
      <c r="C1" s="181" t="s">
        <v>14</v>
      </c>
      <c r="D1" s="181" t="s">
        <v>5</v>
      </c>
      <c r="E1" s="181" t="s">
        <v>3869</v>
      </c>
      <c r="F1" s="181" t="s">
        <v>4411</v>
      </c>
      <c r="G1" s="181" t="s">
        <v>4413</v>
      </c>
      <c r="H1" s="181" t="s">
        <v>4412</v>
      </c>
      <c r="I1" s="181" t="s">
        <v>4466</v>
      </c>
      <c r="J1" s="181" t="s">
        <v>3868</v>
      </c>
      <c r="K1" s="181" t="s">
        <v>5087</v>
      </c>
      <c r="L1" s="181" t="s">
        <v>5088</v>
      </c>
      <c r="M1" s="181" t="s">
        <v>3870</v>
      </c>
      <c r="N1" s="181" t="s">
        <v>3872</v>
      </c>
      <c r="O1" s="181" t="s">
        <v>3871</v>
      </c>
      <c r="P1" s="181" t="s">
        <v>3873</v>
      </c>
      <c r="Q1" s="181" t="s">
        <v>3874</v>
      </c>
      <c r="R1" s="181" t="s">
        <v>3876</v>
      </c>
      <c r="S1" s="181" t="s">
        <v>3875</v>
      </c>
      <c r="T1" s="181" t="s">
        <v>3877</v>
      </c>
      <c r="U1" s="181" t="s">
        <v>9</v>
      </c>
      <c r="V1" s="181" t="s">
        <v>5089</v>
      </c>
    </row>
    <row r="2" spans="1:22">
      <c r="A2" s="2" t="s">
        <v>19</v>
      </c>
      <c r="B2" s="2" t="s">
        <v>20</v>
      </c>
      <c r="C2" s="182">
        <v>498.53359999999998</v>
      </c>
      <c r="D2" s="182">
        <v>63419.227999999996</v>
      </c>
      <c r="E2" s="182">
        <v>1117.5999999999999</v>
      </c>
      <c r="F2" s="182">
        <v>406.4</v>
      </c>
      <c r="G2" s="182">
        <v>25.907999999999998</v>
      </c>
      <c r="H2" s="182">
        <v>44.957999999999998</v>
      </c>
      <c r="I2" s="182">
        <v>0</v>
      </c>
      <c r="J2" s="182">
        <v>21.716999999999999</v>
      </c>
      <c r="K2" s="182">
        <v>4.51</v>
      </c>
      <c r="L2" s="182">
        <v>38.1</v>
      </c>
      <c r="M2" s="182">
        <v>12944797336.159998</v>
      </c>
      <c r="N2" s="182">
        <v>26547043.679999996</v>
      </c>
      <c r="O2" s="182">
        <v>23105760.239999998</v>
      </c>
      <c r="P2" s="182">
        <v>452.12</v>
      </c>
      <c r="Q2" s="182">
        <v>499477710.71999997</v>
      </c>
      <c r="R2" s="182">
        <v>3867347.1039999998</v>
      </c>
      <c r="S2" s="182">
        <v>2474446.6639999999</v>
      </c>
      <c r="T2" s="182">
        <v>88.899999999999991</v>
      </c>
      <c r="U2" s="182">
        <v>30967618.06464</v>
      </c>
      <c r="V2" s="182">
        <v>143935224465491.44</v>
      </c>
    </row>
    <row r="3" spans="1:22">
      <c r="A3" s="2" t="s">
        <v>21</v>
      </c>
      <c r="B3" s="2" t="s">
        <v>22</v>
      </c>
      <c r="C3" s="182">
        <v>431.56639999999999</v>
      </c>
      <c r="D3" s="182">
        <v>55354.727999999996</v>
      </c>
      <c r="E3" s="182">
        <v>1107.44</v>
      </c>
      <c r="F3" s="182">
        <v>401.32</v>
      </c>
      <c r="G3" s="182">
        <v>22.097999999999999</v>
      </c>
      <c r="H3" s="182">
        <v>40.131999999999998</v>
      </c>
      <c r="I3" s="182">
        <v>0</v>
      </c>
      <c r="J3" s="182">
        <v>21.780499999999996</v>
      </c>
      <c r="K3" s="182">
        <v>5.01</v>
      </c>
      <c r="L3" s="182">
        <v>44.7</v>
      </c>
      <c r="M3" s="182">
        <v>11279871633.759998</v>
      </c>
      <c r="N3" s="182">
        <v>23269630.879999999</v>
      </c>
      <c r="O3" s="182">
        <v>20319959.359999999</v>
      </c>
      <c r="P3" s="182">
        <v>452.12</v>
      </c>
      <c r="Q3" s="182">
        <v>437042996.87999994</v>
      </c>
      <c r="R3" s="182">
        <v>3375735.1839999999</v>
      </c>
      <c r="S3" s="182">
        <v>2163092.4479999999</v>
      </c>
      <c r="T3" s="182">
        <v>88.646000000000001</v>
      </c>
      <c r="U3" s="182">
        <v>21435918.418399997</v>
      </c>
      <c r="V3" s="182">
        <v>124600642074604.53</v>
      </c>
    </row>
    <row r="4" spans="1:22">
      <c r="A4" s="2" t="s">
        <v>23</v>
      </c>
      <c r="B4" s="2" t="s">
        <v>24</v>
      </c>
      <c r="C4" s="182">
        <v>389.89792</v>
      </c>
      <c r="D4" s="182">
        <v>49806.351999999999</v>
      </c>
      <c r="E4" s="182">
        <v>1099.82</v>
      </c>
      <c r="F4" s="182">
        <v>401.32</v>
      </c>
      <c r="G4" s="182">
        <v>20.065999999999999</v>
      </c>
      <c r="H4" s="182">
        <v>36.067999999999998</v>
      </c>
      <c r="I4" s="182">
        <v>0</v>
      </c>
      <c r="J4" s="182">
        <v>21.082000000000001</v>
      </c>
      <c r="K4" s="182">
        <v>5.55</v>
      </c>
      <c r="L4" s="182">
        <v>49.2</v>
      </c>
      <c r="M4" s="182">
        <v>10072800499.519999</v>
      </c>
      <c r="N4" s="182">
        <v>20811571.279999997</v>
      </c>
      <c r="O4" s="182">
        <v>18353511.68</v>
      </c>
      <c r="P4" s="182">
        <v>449.58</v>
      </c>
      <c r="Q4" s="182">
        <v>385846531.53119993</v>
      </c>
      <c r="R4" s="182">
        <v>2998832.7119999998</v>
      </c>
      <c r="S4" s="182">
        <v>1933673.5519999999</v>
      </c>
      <c r="T4" s="182">
        <v>87.884</v>
      </c>
      <c r="U4" s="182">
        <v>15691924.74512</v>
      </c>
      <c r="V4" s="182">
        <v>109294097681819.06</v>
      </c>
    </row>
    <row r="5" spans="1:22">
      <c r="A5" s="2" t="s">
        <v>25</v>
      </c>
      <c r="B5" s="2" t="s">
        <v>26</v>
      </c>
      <c r="C5" s="182">
        <v>342.27679999999998</v>
      </c>
      <c r="D5" s="182">
        <v>43677.332000000002</v>
      </c>
      <c r="E5" s="182">
        <v>1089.6599999999999</v>
      </c>
      <c r="F5" s="182">
        <v>401.32</v>
      </c>
      <c r="G5" s="182">
        <v>18.033999999999999</v>
      </c>
      <c r="H5" s="182">
        <v>30.987999999999996</v>
      </c>
      <c r="I5" s="182">
        <v>0</v>
      </c>
      <c r="J5" s="182">
        <v>21.3995</v>
      </c>
      <c r="K5" s="182">
        <v>6.45</v>
      </c>
      <c r="L5" s="182">
        <v>54.8</v>
      </c>
      <c r="M5" s="182">
        <v>8657613652.4799995</v>
      </c>
      <c r="N5" s="182">
        <v>18025770.399999999</v>
      </c>
      <c r="O5" s="182">
        <v>15911839.143999999</v>
      </c>
      <c r="P5" s="182">
        <v>444.5</v>
      </c>
      <c r="Q5" s="182">
        <v>331320214.77759999</v>
      </c>
      <c r="R5" s="182">
        <v>2572769.048</v>
      </c>
      <c r="S5" s="182">
        <v>1655093.4639999999</v>
      </c>
      <c r="T5" s="182">
        <v>87.122</v>
      </c>
      <c r="U5" s="182">
        <v>10364162.497439999</v>
      </c>
      <c r="V5" s="182">
        <v>92913409822873.203</v>
      </c>
    </row>
    <row r="6" spans="1:22">
      <c r="A6" s="2" t="s">
        <v>27</v>
      </c>
      <c r="B6" s="2" t="s">
        <v>28</v>
      </c>
      <c r="C6" s="182">
        <v>882.47888</v>
      </c>
      <c r="D6" s="182">
        <v>112257.84</v>
      </c>
      <c r="E6" s="182">
        <v>1092.2</v>
      </c>
      <c r="F6" s="182">
        <v>424.17999999999995</v>
      </c>
      <c r="G6" s="182">
        <v>45.466000000000001</v>
      </c>
      <c r="H6" s="182">
        <v>82.042000000000002</v>
      </c>
      <c r="I6" s="182">
        <v>0</v>
      </c>
      <c r="J6" s="182">
        <v>32.257999999999996</v>
      </c>
      <c r="K6" s="182">
        <v>2.58</v>
      </c>
      <c r="L6" s="182">
        <v>19.100000000000001</v>
      </c>
      <c r="M6" s="182">
        <v>20978063850.239998</v>
      </c>
      <c r="N6" s="182">
        <v>45228296.639999993</v>
      </c>
      <c r="O6" s="182">
        <v>38345729.759999998</v>
      </c>
      <c r="P6" s="182">
        <v>431.79999999999995</v>
      </c>
      <c r="Q6" s="182">
        <v>1048903192.5119998</v>
      </c>
      <c r="R6" s="182">
        <v>7882177.7839999991</v>
      </c>
      <c r="S6" s="182">
        <v>4948893.3279999997</v>
      </c>
      <c r="T6" s="182">
        <v>96.52</v>
      </c>
      <c r="U6" s="182">
        <v>185222984.39199999</v>
      </c>
      <c r="V6" s="182">
        <v>267461723073935.59</v>
      </c>
    </row>
    <row r="7" spans="1:22">
      <c r="A7" s="2" t="s">
        <v>29</v>
      </c>
      <c r="B7" s="2" t="s">
        <v>30</v>
      </c>
      <c r="C7" s="182">
        <v>748.54447999999991</v>
      </c>
      <c r="D7" s="182">
        <v>95483.68</v>
      </c>
      <c r="E7" s="182">
        <v>1069.3399999999999</v>
      </c>
      <c r="F7" s="182">
        <v>416.55999999999995</v>
      </c>
      <c r="G7" s="182">
        <v>39.116</v>
      </c>
      <c r="H7" s="182">
        <v>70.103999999999985</v>
      </c>
      <c r="I7" s="182">
        <v>0</v>
      </c>
      <c r="J7" s="182">
        <v>31.496000000000009</v>
      </c>
      <c r="K7" s="182">
        <v>2.97</v>
      </c>
      <c r="L7" s="182">
        <v>22.2</v>
      </c>
      <c r="M7" s="182">
        <v>17356850447.519997</v>
      </c>
      <c r="N7" s="182">
        <v>38017988.479999997</v>
      </c>
      <c r="O7" s="182">
        <v>32446386.719999999</v>
      </c>
      <c r="P7" s="182">
        <v>426.71999999999997</v>
      </c>
      <c r="Q7" s="182">
        <v>853274422.4799999</v>
      </c>
      <c r="R7" s="182">
        <v>6472890.2799999993</v>
      </c>
      <c r="S7" s="182">
        <v>4096765.9999999995</v>
      </c>
      <c r="T7" s="182">
        <v>94.488</v>
      </c>
      <c r="U7" s="182">
        <v>116128567.74239999</v>
      </c>
      <c r="V7" s="182">
        <v>212411870433215.94</v>
      </c>
    </row>
    <row r="8" spans="1:22">
      <c r="A8" s="2" t="s">
        <v>31</v>
      </c>
      <c r="B8" s="2" t="s">
        <v>32</v>
      </c>
      <c r="C8" s="182">
        <v>641.39695999999992</v>
      </c>
      <c r="D8" s="182">
        <v>81935.319999999992</v>
      </c>
      <c r="E8" s="182">
        <v>1049.02</v>
      </c>
      <c r="F8" s="182">
        <v>411.47999999999996</v>
      </c>
      <c r="G8" s="182">
        <v>34.036000000000001</v>
      </c>
      <c r="H8" s="182">
        <v>59.943999999999996</v>
      </c>
      <c r="I8" s="182">
        <v>0</v>
      </c>
      <c r="J8" s="182">
        <v>32.130999999999993</v>
      </c>
      <c r="K8" s="182">
        <v>3.44</v>
      </c>
      <c r="L8" s="182">
        <v>25.5</v>
      </c>
      <c r="M8" s="182">
        <v>14484853610.879999</v>
      </c>
      <c r="N8" s="182">
        <v>32118645.439999998</v>
      </c>
      <c r="O8" s="182">
        <v>27694138.159999996</v>
      </c>
      <c r="P8" s="182">
        <v>421.64</v>
      </c>
      <c r="Q8" s="182">
        <v>703431109.26399994</v>
      </c>
      <c r="R8" s="182">
        <v>5374956.9919999996</v>
      </c>
      <c r="S8" s="182">
        <v>3408509.3119999999</v>
      </c>
      <c r="T8" s="182">
        <v>92.71</v>
      </c>
      <c r="U8" s="182">
        <v>73672962.331199989</v>
      </c>
      <c r="V8" s="182">
        <v>171594418719121.34</v>
      </c>
    </row>
    <row r="9" spans="1:22">
      <c r="A9" s="2" t="s">
        <v>33</v>
      </c>
      <c r="B9" s="2" t="s">
        <v>34</v>
      </c>
      <c r="C9" s="182">
        <v>590.79951999999992</v>
      </c>
      <c r="D9" s="182">
        <v>75483.72</v>
      </c>
      <c r="E9" s="182">
        <v>1041.3999999999999</v>
      </c>
      <c r="F9" s="182">
        <v>408.94</v>
      </c>
      <c r="G9" s="182">
        <v>30.987999999999996</v>
      </c>
      <c r="H9" s="182">
        <v>55.88</v>
      </c>
      <c r="I9" s="182">
        <v>0</v>
      </c>
      <c r="J9" s="182">
        <v>33.019999999999989</v>
      </c>
      <c r="K9" s="182">
        <v>3.66</v>
      </c>
      <c r="L9" s="182">
        <v>28</v>
      </c>
      <c r="M9" s="182">
        <v>13319405619.199999</v>
      </c>
      <c r="N9" s="182">
        <v>29496715.199999996</v>
      </c>
      <c r="O9" s="182">
        <v>25563819.839999996</v>
      </c>
      <c r="P9" s="182">
        <v>421.64</v>
      </c>
      <c r="Q9" s="182">
        <v>640996395.42399991</v>
      </c>
      <c r="R9" s="182">
        <v>4916119.1999999993</v>
      </c>
      <c r="S9" s="182">
        <v>3129929.2239999999</v>
      </c>
      <c r="T9" s="182">
        <v>92.456000000000003</v>
      </c>
      <c r="U9" s="182">
        <v>59104862.435199991</v>
      </c>
      <c r="V9" s="182">
        <v>155213730860175.47</v>
      </c>
    </row>
    <row r="10" spans="1:22">
      <c r="A10" s="2" t="s">
        <v>35</v>
      </c>
      <c r="B10" s="2" t="s">
        <v>36</v>
      </c>
      <c r="C10" s="182">
        <v>553.59551999999996</v>
      </c>
      <c r="D10" s="182">
        <v>70322.44</v>
      </c>
      <c r="E10" s="182">
        <v>1031.24</v>
      </c>
      <c r="F10" s="182">
        <v>408.94</v>
      </c>
      <c r="G10" s="182">
        <v>29.463999999999995</v>
      </c>
      <c r="H10" s="182">
        <v>52.069999999999993</v>
      </c>
      <c r="I10" s="182">
        <v>0</v>
      </c>
      <c r="J10" s="182">
        <v>32.067499999999995</v>
      </c>
      <c r="K10" s="182">
        <v>3.92</v>
      </c>
      <c r="L10" s="182">
        <v>29.5</v>
      </c>
      <c r="M10" s="182">
        <v>12320450197.759998</v>
      </c>
      <c r="N10" s="182">
        <v>27530267.519999996</v>
      </c>
      <c r="O10" s="182">
        <v>23925113.439999998</v>
      </c>
      <c r="P10" s="182">
        <v>419.09999999999997</v>
      </c>
      <c r="Q10" s="182">
        <v>591048624.352</v>
      </c>
      <c r="R10" s="182">
        <v>4555603.7919999994</v>
      </c>
      <c r="S10" s="182">
        <v>2900510.3279999997</v>
      </c>
      <c r="T10" s="182">
        <v>91.44</v>
      </c>
      <c r="U10" s="182">
        <v>48282845.369599998</v>
      </c>
      <c r="V10" s="182">
        <v>141786937533170.69</v>
      </c>
    </row>
    <row r="11" spans="1:22">
      <c r="A11" s="2" t="s">
        <v>37</v>
      </c>
      <c r="B11" s="2" t="s">
        <v>38</v>
      </c>
      <c r="C11" s="182">
        <v>538.71392000000003</v>
      </c>
      <c r="D11" s="182">
        <v>69032.12</v>
      </c>
      <c r="E11" s="182">
        <v>1031.24</v>
      </c>
      <c r="F11" s="182">
        <v>406.4</v>
      </c>
      <c r="G11" s="182">
        <v>28.448</v>
      </c>
      <c r="H11" s="182">
        <v>51.053999999999995</v>
      </c>
      <c r="I11" s="182">
        <v>0</v>
      </c>
      <c r="J11" s="182">
        <v>31.496000000000002</v>
      </c>
      <c r="K11" s="182">
        <v>3.99</v>
      </c>
      <c r="L11" s="182">
        <v>30.5</v>
      </c>
      <c r="M11" s="182">
        <v>12029088199.839998</v>
      </c>
      <c r="N11" s="182">
        <v>26874784.959999997</v>
      </c>
      <c r="O11" s="182">
        <v>23269630.879999999</v>
      </c>
      <c r="P11" s="182">
        <v>419.09999999999997</v>
      </c>
      <c r="Q11" s="182">
        <v>574399367.32799995</v>
      </c>
      <c r="R11" s="182">
        <v>4424507.2799999993</v>
      </c>
      <c r="S11" s="182">
        <v>2834962.0719999997</v>
      </c>
      <c r="T11" s="182">
        <v>91.44</v>
      </c>
      <c r="U11" s="182">
        <v>45369225.390399992</v>
      </c>
      <c r="V11" s="182">
        <v>137490363668529.14</v>
      </c>
    </row>
    <row r="12" spans="1:22">
      <c r="A12" s="2" t="s">
        <v>39</v>
      </c>
      <c r="B12" s="2" t="s">
        <v>40</v>
      </c>
      <c r="C12" s="182">
        <v>482.16383999999999</v>
      </c>
      <c r="D12" s="182">
        <v>61483.747999999992</v>
      </c>
      <c r="E12" s="182">
        <v>1021.08</v>
      </c>
      <c r="F12" s="182">
        <v>403.86</v>
      </c>
      <c r="G12" s="182">
        <v>25.4</v>
      </c>
      <c r="H12" s="182">
        <v>45.973999999999997</v>
      </c>
      <c r="I12" s="182">
        <v>0</v>
      </c>
      <c r="J12" s="182">
        <v>31.813499999999998</v>
      </c>
      <c r="K12" s="182">
        <v>4.4000000000000004</v>
      </c>
      <c r="L12" s="182">
        <v>34.200000000000003</v>
      </c>
      <c r="M12" s="182">
        <v>10655524495.359999</v>
      </c>
      <c r="N12" s="182">
        <v>23925113.439999998</v>
      </c>
      <c r="O12" s="182">
        <v>20975441.919999998</v>
      </c>
      <c r="P12" s="182">
        <v>416.55999999999995</v>
      </c>
      <c r="Q12" s="182">
        <v>507802339.23199993</v>
      </c>
      <c r="R12" s="182">
        <v>3916508.2959999996</v>
      </c>
      <c r="S12" s="182">
        <v>2507220.7919999999</v>
      </c>
      <c r="T12" s="182">
        <v>90.932000000000002</v>
      </c>
      <c r="U12" s="182">
        <v>33048775.192639999</v>
      </c>
      <c r="V12" s="182">
        <v>120572604076503.09</v>
      </c>
    </row>
    <row r="13" spans="1:22">
      <c r="A13" s="2" t="s">
        <v>41</v>
      </c>
      <c r="B13" s="2" t="s">
        <v>42</v>
      </c>
      <c r="C13" s="182">
        <v>441.98352</v>
      </c>
      <c r="D13" s="182">
        <v>56386.984000000004</v>
      </c>
      <c r="E13" s="182">
        <v>1010.9199999999998</v>
      </c>
      <c r="F13" s="182">
        <v>401.32</v>
      </c>
      <c r="G13" s="182">
        <v>23.622</v>
      </c>
      <c r="H13" s="182">
        <v>41.91</v>
      </c>
      <c r="I13" s="182">
        <v>0</v>
      </c>
      <c r="J13" s="182">
        <v>32.702500000000001</v>
      </c>
      <c r="K13" s="182">
        <v>4.8</v>
      </c>
      <c r="L13" s="182">
        <v>36.799999999999997</v>
      </c>
      <c r="M13" s="182">
        <v>9656569073.9199982</v>
      </c>
      <c r="N13" s="182">
        <v>21794795.119999997</v>
      </c>
      <c r="O13" s="182">
        <v>19172864.879999999</v>
      </c>
      <c r="P13" s="182">
        <v>414.02</v>
      </c>
      <c r="Q13" s="182">
        <v>453692253.90399998</v>
      </c>
      <c r="R13" s="182">
        <v>3523218.76</v>
      </c>
      <c r="S13" s="182">
        <v>2261414.8319999999</v>
      </c>
      <c r="T13" s="182">
        <v>89.915999999999997</v>
      </c>
      <c r="U13" s="182">
        <v>25473363.246719997</v>
      </c>
      <c r="V13" s="182">
        <v>106608739016418.11</v>
      </c>
    </row>
    <row r="14" spans="1:22">
      <c r="A14" s="2" t="s">
        <v>43</v>
      </c>
      <c r="B14" s="2" t="s">
        <v>44</v>
      </c>
      <c r="C14" s="182">
        <v>412.22031999999996</v>
      </c>
      <c r="D14" s="182">
        <v>52516.023999999998</v>
      </c>
      <c r="E14" s="182">
        <v>1008.38</v>
      </c>
      <c r="F14" s="182">
        <v>401.32</v>
      </c>
      <c r="G14" s="182">
        <v>21.081999999999997</v>
      </c>
      <c r="H14" s="182">
        <v>40.131999999999998</v>
      </c>
      <c r="I14" s="182">
        <v>0</v>
      </c>
      <c r="J14" s="182">
        <v>32.892999999999994</v>
      </c>
      <c r="K14" s="182">
        <v>5.03</v>
      </c>
      <c r="L14" s="182">
        <v>41.2</v>
      </c>
      <c r="M14" s="182">
        <v>9115468220.6399994</v>
      </c>
      <c r="N14" s="182">
        <v>20483829.999999996</v>
      </c>
      <c r="O14" s="182">
        <v>18025770.399999999</v>
      </c>
      <c r="P14" s="182">
        <v>416.55999999999995</v>
      </c>
      <c r="Q14" s="182">
        <v>432880682.62399995</v>
      </c>
      <c r="R14" s="182">
        <v>3342961.0559999999</v>
      </c>
      <c r="S14" s="182">
        <v>2163092.4479999999</v>
      </c>
      <c r="T14" s="182">
        <v>90.932000000000002</v>
      </c>
      <c r="U14" s="182">
        <v>21435918.418399997</v>
      </c>
      <c r="V14" s="182">
        <v>101506557552156.28</v>
      </c>
    </row>
    <row r="15" spans="1:22">
      <c r="A15" s="2" t="s">
        <v>45</v>
      </c>
      <c r="B15" s="2" t="s">
        <v>46</v>
      </c>
      <c r="C15" s="182">
        <v>370.55183999999997</v>
      </c>
      <c r="D15" s="182">
        <v>47290.227999999996</v>
      </c>
      <c r="E15" s="182">
        <v>1000.7599999999999</v>
      </c>
      <c r="F15" s="182">
        <v>401.32</v>
      </c>
      <c r="G15" s="182">
        <v>19.049999999999997</v>
      </c>
      <c r="H15" s="182">
        <v>36.067999999999998</v>
      </c>
      <c r="I15" s="182">
        <v>0</v>
      </c>
      <c r="J15" s="182">
        <v>32.194500000000005</v>
      </c>
      <c r="K15" s="182">
        <v>5.55</v>
      </c>
      <c r="L15" s="182">
        <v>45.6</v>
      </c>
      <c r="M15" s="182">
        <v>8158135941.7599993</v>
      </c>
      <c r="N15" s="182">
        <v>18353511.68</v>
      </c>
      <c r="O15" s="182">
        <v>16272354.551999999</v>
      </c>
      <c r="P15" s="182">
        <v>414.02</v>
      </c>
      <c r="Q15" s="182">
        <v>385430300.10559994</v>
      </c>
      <c r="R15" s="182">
        <v>2982445.6479999996</v>
      </c>
      <c r="S15" s="182">
        <v>1933673.5519999999</v>
      </c>
      <c r="T15" s="182">
        <v>90.169999999999987</v>
      </c>
      <c r="U15" s="182">
        <v>15858417.315359998</v>
      </c>
      <c r="V15" s="182">
        <v>89690979424392.063</v>
      </c>
    </row>
    <row r="16" spans="1:22">
      <c r="A16" s="2" t="s">
        <v>47</v>
      </c>
      <c r="B16" s="2" t="s">
        <v>48</v>
      </c>
      <c r="C16" s="182">
        <v>319.95439999999996</v>
      </c>
      <c r="D16" s="182">
        <v>40903.144</v>
      </c>
      <c r="E16" s="182">
        <v>990.59999999999991</v>
      </c>
      <c r="F16" s="182">
        <v>401.32</v>
      </c>
      <c r="G16" s="182">
        <v>16.509999999999998</v>
      </c>
      <c r="H16" s="182">
        <v>30.987999999999996</v>
      </c>
      <c r="I16" s="182">
        <v>0</v>
      </c>
      <c r="J16" s="182">
        <v>32.512</v>
      </c>
      <c r="K16" s="182">
        <v>6.45</v>
      </c>
      <c r="L16" s="182">
        <v>52.6</v>
      </c>
      <c r="M16" s="182">
        <v>6951064807.5199995</v>
      </c>
      <c r="N16" s="182">
        <v>15797129.695999999</v>
      </c>
      <c r="O16" s="182">
        <v>14076487.975999998</v>
      </c>
      <c r="P16" s="182">
        <v>411.47999999999996</v>
      </c>
      <c r="Q16" s="182">
        <v>331320214.77759999</v>
      </c>
      <c r="R16" s="182">
        <v>2556381.9839999997</v>
      </c>
      <c r="S16" s="182">
        <v>1655093.4639999999</v>
      </c>
      <c r="T16" s="182">
        <v>89.915999999999997</v>
      </c>
      <c r="U16" s="182">
        <v>10322539.35488</v>
      </c>
      <c r="V16" s="182">
        <v>76264186097387.266</v>
      </c>
    </row>
    <row r="17" spans="1:22">
      <c r="A17" s="2" t="s">
        <v>49</v>
      </c>
      <c r="B17" s="2" t="s">
        <v>50</v>
      </c>
      <c r="C17" s="182">
        <v>296.14384000000001</v>
      </c>
      <c r="D17" s="182">
        <v>37741.86</v>
      </c>
      <c r="E17" s="182">
        <v>982.98</v>
      </c>
      <c r="F17" s="182">
        <v>401.32</v>
      </c>
      <c r="G17" s="182">
        <v>16.509999999999998</v>
      </c>
      <c r="H17" s="182">
        <v>27.178000000000001</v>
      </c>
      <c r="I17" s="182">
        <v>0</v>
      </c>
      <c r="J17" s="182">
        <v>31.559499999999996</v>
      </c>
      <c r="K17" s="182">
        <v>7.39</v>
      </c>
      <c r="L17" s="182">
        <v>52.6</v>
      </c>
      <c r="M17" s="182">
        <v>6201848241.4399996</v>
      </c>
      <c r="N17" s="182">
        <v>14240358.615999999</v>
      </c>
      <c r="O17" s="182">
        <v>12618039.279999999</v>
      </c>
      <c r="P17" s="182">
        <v>406.4</v>
      </c>
      <c r="Q17" s="182">
        <v>289280840.792</v>
      </c>
      <c r="R17" s="182">
        <v>2245027.7679999997</v>
      </c>
      <c r="S17" s="182">
        <v>1445339.0447999998</v>
      </c>
      <c r="T17" s="182">
        <v>87.63</v>
      </c>
      <c r="U17" s="182">
        <v>7617035.0884799995</v>
      </c>
      <c r="V17" s="182">
        <v>66059823168863.609</v>
      </c>
    </row>
    <row r="18" spans="1:22">
      <c r="A18" s="2" t="s">
        <v>51</v>
      </c>
      <c r="B18" s="2" t="s">
        <v>52</v>
      </c>
      <c r="C18" s="182">
        <v>583.35871999999995</v>
      </c>
      <c r="D18" s="182">
        <v>74193.399999999994</v>
      </c>
      <c r="E18" s="182">
        <v>1056.6399999999999</v>
      </c>
      <c r="F18" s="182">
        <v>314.95999999999998</v>
      </c>
      <c r="G18" s="182">
        <v>36.067999999999998</v>
      </c>
      <c r="H18" s="182">
        <v>64.007999999999996</v>
      </c>
      <c r="I18" s="182">
        <v>0</v>
      </c>
      <c r="J18" s="182">
        <v>32.829499999999996</v>
      </c>
      <c r="K18" s="182">
        <v>2.4500000000000002</v>
      </c>
      <c r="L18" s="182">
        <v>24.1</v>
      </c>
      <c r="M18" s="182">
        <v>12445319625.439999</v>
      </c>
      <c r="N18" s="182">
        <v>28021879.439999998</v>
      </c>
      <c r="O18" s="182">
        <v>23597372.159999996</v>
      </c>
      <c r="P18" s="182">
        <v>408.94</v>
      </c>
      <c r="Q18" s="182">
        <v>334233834.7568</v>
      </c>
      <c r="R18" s="182">
        <v>3474057.5679999995</v>
      </c>
      <c r="S18" s="182">
        <v>2130318.3199999998</v>
      </c>
      <c r="T18" s="182">
        <v>67.055999999999997</v>
      </c>
      <c r="U18" s="182">
        <v>71591805.203199998</v>
      </c>
      <c r="V18" s="182">
        <v>82171975161269.375</v>
      </c>
    </row>
    <row r="19" spans="1:22">
      <c r="A19" s="2" t="s">
        <v>53</v>
      </c>
      <c r="B19" s="2" t="s">
        <v>54</v>
      </c>
      <c r="C19" s="182">
        <v>492.58095999999995</v>
      </c>
      <c r="D19" s="182">
        <v>62903.1</v>
      </c>
      <c r="E19" s="182">
        <v>1036.32</v>
      </c>
      <c r="F19" s="182">
        <v>309.87999999999994</v>
      </c>
      <c r="G19" s="182">
        <v>30.987999999999996</v>
      </c>
      <c r="H19" s="182">
        <v>54.101999999999997</v>
      </c>
      <c r="I19" s="182">
        <v>0</v>
      </c>
      <c r="J19" s="182">
        <v>31.622999999999998</v>
      </c>
      <c r="K19" s="182">
        <v>2.86</v>
      </c>
      <c r="L19" s="182">
        <v>28</v>
      </c>
      <c r="M19" s="182">
        <v>10280916212.32</v>
      </c>
      <c r="N19" s="182">
        <v>23433501.52</v>
      </c>
      <c r="O19" s="182">
        <v>19828347.439999998</v>
      </c>
      <c r="P19" s="182">
        <v>403.86</v>
      </c>
      <c r="Q19" s="182">
        <v>268053038.08639997</v>
      </c>
      <c r="R19" s="182">
        <v>2818575.0079999999</v>
      </c>
      <c r="S19" s="182">
        <v>1737028.7839999998</v>
      </c>
      <c r="T19" s="182">
        <v>65.277999999999992</v>
      </c>
      <c r="U19" s="182">
        <v>44120531.113599993</v>
      </c>
      <c r="V19" s="182">
        <v>64717143836163.133</v>
      </c>
    </row>
    <row r="20" spans="1:22">
      <c r="A20" s="2" t="s">
        <v>55</v>
      </c>
      <c r="B20" s="2" t="s">
        <v>56</v>
      </c>
      <c r="C20" s="182">
        <v>486.62831999999997</v>
      </c>
      <c r="D20" s="182">
        <v>61935.360000000001</v>
      </c>
      <c r="E20" s="182">
        <v>1036.32</v>
      </c>
      <c r="F20" s="182">
        <v>307.33999999999997</v>
      </c>
      <c r="G20" s="182">
        <v>29.971999999999998</v>
      </c>
      <c r="H20" s="182">
        <v>54.101999999999997</v>
      </c>
      <c r="I20" s="182">
        <v>0</v>
      </c>
      <c r="J20" s="182">
        <v>31.622999999999998</v>
      </c>
      <c r="K20" s="182">
        <v>2.85</v>
      </c>
      <c r="L20" s="182">
        <v>29</v>
      </c>
      <c r="M20" s="182">
        <v>10197669927.199999</v>
      </c>
      <c r="N20" s="182">
        <v>23105760.239999998</v>
      </c>
      <c r="O20" s="182">
        <v>19664476.799999997</v>
      </c>
      <c r="P20" s="182">
        <v>406.4</v>
      </c>
      <c r="Q20" s="182">
        <v>266388112.38399997</v>
      </c>
      <c r="R20" s="182">
        <v>2785800.88</v>
      </c>
      <c r="S20" s="182">
        <v>1720641.7199999997</v>
      </c>
      <c r="T20" s="182">
        <v>65.531999999999996</v>
      </c>
      <c r="U20" s="182">
        <v>42871836.836799994</v>
      </c>
      <c r="V20" s="182">
        <v>64180072103082.938</v>
      </c>
    </row>
    <row r="21" spans="1:22">
      <c r="A21" s="2" t="s">
        <v>57</v>
      </c>
      <c r="B21" s="2" t="s">
        <v>58</v>
      </c>
      <c r="C21" s="182">
        <v>413.70847999999995</v>
      </c>
      <c r="D21" s="182">
        <v>52774.087999999996</v>
      </c>
      <c r="E21" s="182">
        <v>1021.08</v>
      </c>
      <c r="F21" s="182">
        <v>304.79999999999995</v>
      </c>
      <c r="G21" s="182">
        <v>25.907999999999998</v>
      </c>
      <c r="H21" s="182">
        <v>45.973999999999997</v>
      </c>
      <c r="I21" s="182">
        <v>0</v>
      </c>
      <c r="J21" s="182">
        <v>31.813499999999998</v>
      </c>
      <c r="K21" s="182">
        <v>3.31</v>
      </c>
      <c r="L21" s="182">
        <v>33.5</v>
      </c>
      <c r="M21" s="182">
        <v>8532744224.7999992</v>
      </c>
      <c r="N21" s="182">
        <v>19500606.159999996</v>
      </c>
      <c r="O21" s="182">
        <v>16714805.279999999</v>
      </c>
      <c r="P21" s="182">
        <v>401.32</v>
      </c>
      <c r="Q21" s="182">
        <v>216856572.73759997</v>
      </c>
      <c r="R21" s="182">
        <v>2294188.96</v>
      </c>
      <c r="S21" s="182">
        <v>1427313.2743999998</v>
      </c>
      <c r="T21" s="182">
        <v>64.007999999999996</v>
      </c>
      <c r="U21" s="182">
        <v>26930173.23632</v>
      </c>
      <c r="V21" s="182">
        <v>51558886375698.43</v>
      </c>
    </row>
    <row r="22" spans="1:22">
      <c r="A22" s="2" t="s">
        <v>59</v>
      </c>
      <c r="B22" s="2" t="s">
        <v>60</v>
      </c>
      <c r="C22" s="182">
        <v>392.87423999999999</v>
      </c>
      <c r="D22" s="182">
        <v>50064.415999999997</v>
      </c>
      <c r="E22" s="182">
        <v>1016</v>
      </c>
      <c r="F22" s="182">
        <v>302.26</v>
      </c>
      <c r="G22" s="182">
        <v>24.383999999999997</v>
      </c>
      <c r="H22" s="182">
        <v>43.942</v>
      </c>
      <c r="I22" s="182">
        <v>0</v>
      </c>
      <c r="J22" s="182">
        <v>32.257999999999988</v>
      </c>
      <c r="K22" s="182">
        <v>3.45</v>
      </c>
      <c r="L22" s="182">
        <v>35.6</v>
      </c>
      <c r="M22" s="182">
        <v>8074889656.6399994</v>
      </c>
      <c r="N22" s="182">
        <v>18517382.319999997</v>
      </c>
      <c r="O22" s="182">
        <v>15911839.143999999</v>
      </c>
      <c r="P22" s="182">
        <v>401.32</v>
      </c>
      <c r="Q22" s="182">
        <v>205202092.82079998</v>
      </c>
      <c r="R22" s="182">
        <v>2163092.4479999999</v>
      </c>
      <c r="S22" s="182">
        <v>1353571.4863999998</v>
      </c>
      <c r="T22" s="182">
        <v>64.007999999999996</v>
      </c>
      <c r="U22" s="182">
        <v>23350582.976159997</v>
      </c>
      <c r="V22" s="182">
        <v>48604991843757.375</v>
      </c>
    </row>
    <row r="23" spans="1:22">
      <c r="A23" s="2" t="s">
        <v>61</v>
      </c>
      <c r="B23" s="2" t="s">
        <v>62</v>
      </c>
      <c r="C23" s="182">
        <v>349.7176</v>
      </c>
      <c r="D23" s="182">
        <v>44516.04</v>
      </c>
      <c r="E23" s="182">
        <v>1008.38</v>
      </c>
      <c r="F23" s="182">
        <v>302.26</v>
      </c>
      <c r="G23" s="182">
        <v>21.081999999999997</v>
      </c>
      <c r="H23" s="182">
        <v>40.131999999999998</v>
      </c>
      <c r="I23" s="182">
        <v>0</v>
      </c>
      <c r="J23" s="182">
        <v>32.892999999999994</v>
      </c>
      <c r="K23" s="182">
        <v>3.77</v>
      </c>
      <c r="L23" s="182">
        <v>41.2</v>
      </c>
      <c r="M23" s="182">
        <v>7242426805.4399996</v>
      </c>
      <c r="N23" s="182">
        <v>16550934.639999999</v>
      </c>
      <c r="O23" s="182">
        <v>14338680.999999998</v>
      </c>
      <c r="P23" s="182">
        <v>403.86</v>
      </c>
      <c r="Q23" s="182">
        <v>184806752.96639997</v>
      </c>
      <c r="R23" s="182">
        <v>1933673.5519999999</v>
      </c>
      <c r="S23" s="182">
        <v>1222474.9743999997</v>
      </c>
      <c r="T23" s="182">
        <v>64.515999999999991</v>
      </c>
      <c r="U23" s="182">
        <v>17190357.877279997</v>
      </c>
      <c r="V23" s="182">
        <v>43234274512955.453</v>
      </c>
    </row>
    <row r="24" spans="1:22">
      <c r="A24" s="2" t="s">
        <v>63</v>
      </c>
      <c r="B24" s="2" t="s">
        <v>64</v>
      </c>
      <c r="C24" s="182">
        <v>314.00175999999999</v>
      </c>
      <c r="D24" s="182">
        <v>39999.919999999998</v>
      </c>
      <c r="E24" s="182">
        <v>1000.7599999999999</v>
      </c>
      <c r="F24" s="182">
        <v>299.72000000000003</v>
      </c>
      <c r="G24" s="182">
        <v>19.049999999999997</v>
      </c>
      <c r="H24" s="182">
        <v>36.067999999999998</v>
      </c>
      <c r="I24" s="182">
        <v>0</v>
      </c>
      <c r="J24" s="182">
        <v>32.194500000000005</v>
      </c>
      <c r="K24" s="182">
        <v>4.17</v>
      </c>
      <c r="L24" s="182">
        <v>45.6</v>
      </c>
      <c r="M24" s="182">
        <v>6451587096.7999992</v>
      </c>
      <c r="N24" s="182">
        <v>14846679.983999999</v>
      </c>
      <c r="O24" s="182">
        <v>12880232.304</v>
      </c>
      <c r="P24" s="182">
        <v>401.32</v>
      </c>
      <c r="Q24" s="182">
        <v>162330255.984</v>
      </c>
      <c r="R24" s="182">
        <v>1720641.7199999997</v>
      </c>
      <c r="S24" s="182">
        <v>1083184.9303999997</v>
      </c>
      <c r="T24" s="182">
        <v>63.753999999999991</v>
      </c>
      <c r="U24" s="182">
        <v>12653435.338239998</v>
      </c>
      <c r="V24" s="182">
        <v>37595021315613.438</v>
      </c>
    </row>
    <row r="25" spans="1:22">
      <c r="A25" s="2" t="s">
        <v>65</v>
      </c>
      <c r="B25" s="2" t="s">
        <v>66</v>
      </c>
      <c r="C25" s="182">
        <v>272.33328</v>
      </c>
      <c r="D25" s="182">
        <v>34709.607999999993</v>
      </c>
      <c r="E25" s="182">
        <v>990.59999999999991</v>
      </c>
      <c r="F25" s="182">
        <v>299.72000000000003</v>
      </c>
      <c r="G25" s="182">
        <v>16.509999999999998</v>
      </c>
      <c r="H25" s="182">
        <v>30.987999999999996</v>
      </c>
      <c r="I25" s="182">
        <v>0</v>
      </c>
      <c r="J25" s="182">
        <v>32.512</v>
      </c>
      <c r="K25" s="182">
        <v>4.84</v>
      </c>
      <c r="L25" s="182">
        <v>52.6</v>
      </c>
      <c r="M25" s="182">
        <v>5535877960.4799995</v>
      </c>
      <c r="N25" s="182">
        <v>12831071.112</v>
      </c>
      <c r="O25" s="182">
        <v>11192364.711999999</v>
      </c>
      <c r="P25" s="182">
        <v>398.78</v>
      </c>
      <c r="Q25" s="182">
        <v>139853759.0016</v>
      </c>
      <c r="R25" s="182">
        <v>1468280.9343999997</v>
      </c>
      <c r="S25" s="182">
        <v>932423.9415999999</v>
      </c>
      <c r="T25" s="182">
        <v>63.5</v>
      </c>
      <c r="U25" s="182">
        <v>8324628.5119999992</v>
      </c>
      <c r="V25" s="182">
        <v>32224303984811.52</v>
      </c>
    </row>
    <row r="26" spans="1:22">
      <c r="A26" s="2" t="s">
        <v>67</v>
      </c>
      <c r="B26" s="2" t="s">
        <v>68</v>
      </c>
      <c r="C26" s="182">
        <v>248.52271999999999</v>
      </c>
      <c r="D26" s="182">
        <v>31741.871999999999</v>
      </c>
      <c r="E26" s="182">
        <v>980.43999999999994</v>
      </c>
      <c r="F26" s="182">
        <v>299.72000000000003</v>
      </c>
      <c r="G26" s="182">
        <v>16.509999999999998</v>
      </c>
      <c r="H26" s="182">
        <v>25.907999999999998</v>
      </c>
      <c r="I26" s="182">
        <v>0</v>
      </c>
      <c r="J26" s="182">
        <v>32.829499999999996</v>
      </c>
      <c r="K26" s="182">
        <v>5.76</v>
      </c>
      <c r="L26" s="182">
        <v>52.6</v>
      </c>
      <c r="M26" s="182">
        <v>4828284536.9599991</v>
      </c>
      <c r="N26" s="182">
        <v>11356235.351999998</v>
      </c>
      <c r="O26" s="182">
        <v>9832238.3999999985</v>
      </c>
      <c r="P26" s="182">
        <v>388.62</v>
      </c>
      <c r="Q26" s="182">
        <v>117793493.44479999</v>
      </c>
      <c r="R26" s="182">
        <v>1245416.8639999998</v>
      </c>
      <c r="S26" s="182">
        <v>784940.3655999999</v>
      </c>
      <c r="T26" s="182">
        <v>60.959999999999994</v>
      </c>
      <c r="U26" s="182">
        <v>5827239.9583999999</v>
      </c>
      <c r="V26" s="182">
        <v>26799879480701.578</v>
      </c>
    </row>
    <row r="27" spans="1:22">
      <c r="A27" s="2" t="s">
        <v>69</v>
      </c>
      <c r="B27" s="2" t="s">
        <v>70</v>
      </c>
      <c r="C27" s="182">
        <v>221.73584</v>
      </c>
      <c r="D27" s="182">
        <v>28258.007999999998</v>
      </c>
      <c r="E27" s="182">
        <v>970.28</v>
      </c>
      <c r="F27" s="182">
        <v>299.72000000000003</v>
      </c>
      <c r="G27" s="182">
        <v>16.001999999999999</v>
      </c>
      <c r="H27" s="182">
        <v>21.081999999999997</v>
      </c>
      <c r="I27" s="182">
        <v>0</v>
      </c>
      <c r="J27" s="182">
        <v>32.893000000000001</v>
      </c>
      <c r="K27" s="182">
        <v>7.11</v>
      </c>
      <c r="L27" s="182">
        <v>54.3</v>
      </c>
      <c r="M27" s="182">
        <v>4079067970.8799996</v>
      </c>
      <c r="N27" s="182">
        <v>9799464.2719999999</v>
      </c>
      <c r="O27" s="182">
        <v>8406563.8319999985</v>
      </c>
      <c r="P27" s="182">
        <v>381</v>
      </c>
      <c r="Q27" s="182">
        <v>95316996.462399989</v>
      </c>
      <c r="R27" s="182">
        <v>1019275.3807999999</v>
      </c>
      <c r="S27" s="182">
        <v>635818.08319999988</v>
      </c>
      <c r="T27" s="182">
        <v>58.165999999999997</v>
      </c>
      <c r="U27" s="182">
        <v>3895926.1436159993</v>
      </c>
      <c r="V27" s="182">
        <v>21482869323207.68</v>
      </c>
    </row>
    <row r="28" spans="1:22">
      <c r="A28" s="2" t="s">
        <v>71</v>
      </c>
      <c r="B28" s="2" t="s">
        <v>72</v>
      </c>
      <c r="C28" s="182">
        <v>1187.55168</v>
      </c>
      <c r="D28" s="182">
        <v>151612.6</v>
      </c>
      <c r="E28" s="182">
        <v>1066.8</v>
      </c>
      <c r="F28" s="182">
        <v>457.2</v>
      </c>
      <c r="G28" s="182">
        <v>60.451999999999991</v>
      </c>
      <c r="H28" s="182">
        <v>108.96599999999999</v>
      </c>
      <c r="I28" s="182">
        <v>0</v>
      </c>
      <c r="J28" s="182">
        <v>32.3215</v>
      </c>
      <c r="K28" s="182">
        <v>2.1</v>
      </c>
      <c r="L28" s="182">
        <v>13.2</v>
      </c>
      <c r="M28" s="182">
        <v>26056087242.559998</v>
      </c>
      <c r="N28" s="182">
        <v>58665689.119999997</v>
      </c>
      <c r="O28" s="182">
        <v>48833450.719999999</v>
      </c>
      <c r="P28" s="182">
        <v>414.02</v>
      </c>
      <c r="Q28" s="182">
        <v>1748171987.5199997</v>
      </c>
      <c r="R28" s="182">
        <v>12175588.551999999</v>
      </c>
      <c r="S28" s="182">
        <v>7652758.8879999993</v>
      </c>
      <c r="T28" s="182">
        <v>107.44200000000001</v>
      </c>
      <c r="U28" s="182">
        <v>437042996.87999994</v>
      </c>
      <c r="V28" s="182">
        <v>400118441144743</v>
      </c>
    </row>
    <row r="29" spans="1:22">
      <c r="A29" s="2" t="s">
        <v>73</v>
      </c>
      <c r="B29" s="2" t="s">
        <v>74</v>
      </c>
      <c r="C29" s="182">
        <v>967.30399999999997</v>
      </c>
      <c r="D29" s="182">
        <v>123225.56</v>
      </c>
      <c r="E29" s="182">
        <v>1028.7</v>
      </c>
      <c r="F29" s="182">
        <v>447.04</v>
      </c>
      <c r="G29" s="182">
        <v>50.037999999999997</v>
      </c>
      <c r="H29" s="182">
        <v>89.915999999999997</v>
      </c>
      <c r="I29" s="182">
        <v>0</v>
      </c>
      <c r="J29" s="182">
        <v>32.3215</v>
      </c>
      <c r="K29" s="182">
        <v>2.48</v>
      </c>
      <c r="L29" s="182">
        <v>16</v>
      </c>
      <c r="M29" s="182">
        <v>20353716711.839996</v>
      </c>
      <c r="N29" s="182">
        <v>46867003.039999999</v>
      </c>
      <c r="O29" s="182">
        <v>39656694.879999995</v>
      </c>
      <c r="P29" s="182">
        <v>406.4</v>
      </c>
      <c r="Q29" s="182">
        <v>1344427504.688</v>
      </c>
      <c r="R29" s="182">
        <v>9504497.1199999992</v>
      </c>
      <c r="S29" s="182">
        <v>6014052.4879999999</v>
      </c>
      <c r="T29" s="182">
        <v>104.39400000000001</v>
      </c>
      <c r="U29" s="182">
        <v>245992772.52959996</v>
      </c>
      <c r="V29" s="182">
        <v>295389453194105.56</v>
      </c>
    </row>
    <row r="30" spans="1:22">
      <c r="A30" s="2" t="s">
        <v>75</v>
      </c>
      <c r="B30" s="2" t="s">
        <v>76</v>
      </c>
      <c r="C30" s="182">
        <v>784.26031999999998</v>
      </c>
      <c r="D30" s="182">
        <v>99999.799999999988</v>
      </c>
      <c r="E30" s="182">
        <v>995.68000000000006</v>
      </c>
      <c r="F30" s="182">
        <v>436.87999999999994</v>
      </c>
      <c r="G30" s="182">
        <v>40.893999999999998</v>
      </c>
      <c r="H30" s="182">
        <v>73.914000000000001</v>
      </c>
      <c r="I30" s="182">
        <v>0</v>
      </c>
      <c r="J30" s="182">
        <v>32.448499999999996</v>
      </c>
      <c r="K30" s="182">
        <v>2.96</v>
      </c>
      <c r="L30" s="182">
        <v>19.600000000000001</v>
      </c>
      <c r="M30" s="182">
        <v>15941663600.479998</v>
      </c>
      <c r="N30" s="182">
        <v>37362505.919999994</v>
      </c>
      <c r="O30" s="182">
        <v>31954774.799999997</v>
      </c>
      <c r="P30" s="182">
        <v>398.78</v>
      </c>
      <c r="Q30" s="182">
        <v>1036416249.7439998</v>
      </c>
      <c r="R30" s="182">
        <v>7439727.0559999989</v>
      </c>
      <c r="S30" s="182">
        <v>4735861.4959999993</v>
      </c>
      <c r="T30" s="182">
        <v>101.85399999999998</v>
      </c>
      <c r="U30" s="182">
        <v>136107676.17119998</v>
      </c>
      <c r="V30" s="182">
        <v>220199410562878.72</v>
      </c>
    </row>
    <row r="31" spans="1:22">
      <c r="A31" s="2" t="s">
        <v>77</v>
      </c>
      <c r="B31" s="2" t="s">
        <v>78</v>
      </c>
      <c r="C31" s="182">
        <v>653.30223999999998</v>
      </c>
      <c r="D31" s="182">
        <v>83225.64</v>
      </c>
      <c r="E31" s="182">
        <v>972.81999999999982</v>
      </c>
      <c r="F31" s="182">
        <v>431.79999999999995</v>
      </c>
      <c r="G31" s="182">
        <v>34.544000000000004</v>
      </c>
      <c r="H31" s="182">
        <v>61.975999999999992</v>
      </c>
      <c r="I31" s="182">
        <v>0</v>
      </c>
      <c r="J31" s="182">
        <v>31.686500000000002</v>
      </c>
      <c r="K31" s="182">
        <v>3.48</v>
      </c>
      <c r="L31" s="182">
        <v>23.1</v>
      </c>
      <c r="M31" s="182">
        <v>12903174193.599998</v>
      </c>
      <c r="N31" s="182">
        <v>30643809.679999996</v>
      </c>
      <c r="O31" s="182">
        <v>26547043.679999996</v>
      </c>
      <c r="P31" s="182">
        <v>393.7</v>
      </c>
      <c r="Q31" s="182">
        <v>828300536.94399989</v>
      </c>
      <c r="R31" s="182">
        <v>6014052.4879999999</v>
      </c>
      <c r="S31" s="182">
        <v>3850960.0399999996</v>
      </c>
      <c r="T31" s="182">
        <v>99.822000000000003</v>
      </c>
      <c r="U31" s="182">
        <v>80332665.140799999</v>
      </c>
      <c r="V31" s="182">
        <v>171325882852581.25</v>
      </c>
    </row>
    <row r="32" spans="1:22">
      <c r="A32" s="2" t="s">
        <v>79</v>
      </c>
      <c r="B32" s="2" t="s">
        <v>80</v>
      </c>
      <c r="C32" s="182">
        <v>584.84687999999994</v>
      </c>
      <c r="D32" s="182">
        <v>74838.559999999998</v>
      </c>
      <c r="E32" s="182">
        <v>960.11999999999989</v>
      </c>
      <c r="F32" s="182">
        <v>426.71999999999997</v>
      </c>
      <c r="G32" s="182">
        <v>30.987999999999996</v>
      </c>
      <c r="H32" s="182">
        <v>55.88</v>
      </c>
      <c r="I32" s="182">
        <v>0</v>
      </c>
      <c r="J32" s="182">
        <v>31.432499999999997</v>
      </c>
      <c r="K32" s="182">
        <v>3.82</v>
      </c>
      <c r="L32" s="182">
        <v>25.8</v>
      </c>
      <c r="M32" s="182">
        <v>11446364203.999998</v>
      </c>
      <c r="N32" s="182">
        <v>27366396.879999999</v>
      </c>
      <c r="O32" s="182">
        <v>23761242.799999997</v>
      </c>
      <c r="P32" s="182">
        <v>391.15999999999997</v>
      </c>
      <c r="Q32" s="182">
        <v>728404994.79999995</v>
      </c>
      <c r="R32" s="182">
        <v>5325795.8</v>
      </c>
      <c r="S32" s="182">
        <v>3408509.3119999999</v>
      </c>
      <c r="T32" s="182">
        <v>99.059999999999988</v>
      </c>
      <c r="U32" s="182">
        <v>58688631.009599991</v>
      </c>
      <c r="V32" s="182">
        <v>148768870063213.19</v>
      </c>
    </row>
    <row r="33" spans="1:22">
      <c r="A33" s="2" t="s">
        <v>81</v>
      </c>
      <c r="B33" s="2" t="s">
        <v>82</v>
      </c>
      <c r="C33" s="182">
        <v>534.24943999999994</v>
      </c>
      <c r="D33" s="182">
        <v>67741.8</v>
      </c>
      <c r="E33" s="182">
        <v>949.95999999999992</v>
      </c>
      <c r="F33" s="182">
        <v>424.17999999999995</v>
      </c>
      <c r="G33" s="182">
        <v>28.448</v>
      </c>
      <c r="H33" s="182">
        <v>51.053999999999995</v>
      </c>
      <c r="I33" s="182">
        <v>0</v>
      </c>
      <c r="J33" s="182">
        <v>31.496000000000002</v>
      </c>
      <c r="K33" s="182">
        <v>4.16</v>
      </c>
      <c r="L33" s="182">
        <v>28.1</v>
      </c>
      <c r="M33" s="182">
        <v>10322539354.879999</v>
      </c>
      <c r="N33" s="182">
        <v>24744466.639999997</v>
      </c>
      <c r="O33" s="182">
        <v>21630924.479999997</v>
      </c>
      <c r="P33" s="182">
        <v>388.62</v>
      </c>
      <c r="Q33" s="182">
        <v>653483338.19199991</v>
      </c>
      <c r="R33" s="182">
        <v>4785022.6879999992</v>
      </c>
      <c r="S33" s="182">
        <v>3080768.0319999997</v>
      </c>
      <c r="T33" s="182">
        <v>98.043999999999997</v>
      </c>
      <c r="U33" s="182">
        <v>44952993.964799993</v>
      </c>
      <c r="V33" s="182">
        <v>132119646337727.22</v>
      </c>
    </row>
    <row r="34" spans="1:22">
      <c r="A34" s="2" t="s">
        <v>83</v>
      </c>
      <c r="B34" s="2" t="s">
        <v>84</v>
      </c>
      <c r="C34" s="182">
        <v>488.11647999999997</v>
      </c>
      <c r="D34" s="182">
        <v>62193.423999999999</v>
      </c>
      <c r="E34" s="182">
        <v>942.34</v>
      </c>
      <c r="F34" s="182">
        <v>421.64</v>
      </c>
      <c r="G34" s="182">
        <v>25.907999999999998</v>
      </c>
      <c r="H34" s="182">
        <v>46.99</v>
      </c>
      <c r="I34" s="182">
        <v>0</v>
      </c>
      <c r="J34" s="182">
        <v>32.384999999999998</v>
      </c>
      <c r="K34" s="182">
        <v>4.49</v>
      </c>
      <c r="L34" s="182">
        <v>30.9</v>
      </c>
      <c r="M34" s="182">
        <v>9365207076</v>
      </c>
      <c r="N34" s="182">
        <v>22614148.319999997</v>
      </c>
      <c r="O34" s="182">
        <v>19828347.439999998</v>
      </c>
      <c r="P34" s="182">
        <v>388.62</v>
      </c>
      <c r="Q34" s="182">
        <v>591048624.352</v>
      </c>
      <c r="R34" s="182">
        <v>4342571.96</v>
      </c>
      <c r="S34" s="182">
        <v>2802187.9439999997</v>
      </c>
      <c r="T34" s="182">
        <v>97.535999999999987</v>
      </c>
      <c r="U34" s="182">
        <v>35005062.892959997</v>
      </c>
      <c r="V34" s="182">
        <v>118424317144182.33</v>
      </c>
    </row>
    <row r="35" spans="1:22">
      <c r="A35" s="2" t="s">
        <v>85</v>
      </c>
      <c r="B35" s="2" t="s">
        <v>86</v>
      </c>
      <c r="C35" s="182">
        <v>446.44799999999998</v>
      </c>
      <c r="D35" s="182">
        <v>56967.627999999997</v>
      </c>
      <c r="E35" s="182">
        <v>932.18000000000006</v>
      </c>
      <c r="F35" s="182">
        <v>424.17999999999995</v>
      </c>
      <c r="G35" s="182">
        <v>24.002999999999997</v>
      </c>
      <c r="H35" s="182">
        <v>42.671999999999997</v>
      </c>
      <c r="I35" s="182">
        <v>0</v>
      </c>
      <c r="J35" s="182">
        <v>31.9405</v>
      </c>
      <c r="K35" s="182">
        <v>4.96</v>
      </c>
      <c r="L35" s="182">
        <v>33.299999999999997</v>
      </c>
      <c r="M35" s="182">
        <v>8449497939.6799994</v>
      </c>
      <c r="N35" s="182">
        <v>20647700.639999997</v>
      </c>
      <c r="O35" s="182">
        <v>18189641.039999999</v>
      </c>
      <c r="P35" s="182">
        <v>386.08</v>
      </c>
      <c r="Q35" s="182">
        <v>541100853.27999997</v>
      </c>
      <c r="R35" s="182">
        <v>3949282.4239999996</v>
      </c>
      <c r="S35" s="182">
        <v>2556381.9839999997</v>
      </c>
      <c r="T35" s="182">
        <v>97.281999999999996</v>
      </c>
      <c r="U35" s="182">
        <v>26722057.52352</v>
      </c>
      <c r="V35" s="182">
        <v>107145810749498.3</v>
      </c>
    </row>
    <row r="36" spans="1:22">
      <c r="A36" s="2" t="s">
        <v>87</v>
      </c>
      <c r="B36" s="2" t="s">
        <v>88</v>
      </c>
      <c r="C36" s="182">
        <v>416.6848</v>
      </c>
      <c r="D36" s="182">
        <v>53161.184000000001</v>
      </c>
      <c r="E36" s="182">
        <v>927.09999999999991</v>
      </c>
      <c r="F36" s="182">
        <v>421.64</v>
      </c>
      <c r="G36" s="182">
        <v>22.478999999999999</v>
      </c>
      <c r="H36" s="182">
        <v>39.878</v>
      </c>
      <c r="I36" s="182">
        <v>0</v>
      </c>
      <c r="J36" s="182">
        <v>31.5595</v>
      </c>
      <c r="K36" s="182">
        <v>5.29</v>
      </c>
      <c r="L36" s="182">
        <v>35.6</v>
      </c>
      <c r="M36" s="182">
        <v>7866773943.8399992</v>
      </c>
      <c r="N36" s="182">
        <v>19172864.879999999</v>
      </c>
      <c r="O36" s="182">
        <v>16878675.919999998</v>
      </c>
      <c r="P36" s="182">
        <v>383.53999999999996</v>
      </c>
      <c r="Q36" s="182">
        <v>499477710.71999997</v>
      </c>
      <c r="R36" s="182">
        <v>3654315.2719999999</v>
      </c>
      <c r="S36" s="182">
        <v>2359737.216</v>
      </c>
      <c r="T36" s="182">
        <v>96.774000000000001</v>
      </c>
      <c r="U36" s="182">
        <v>21893772.986559998</v>
      </c>
      <c r="V36" s="182">
        <v>98284127153675.125</v>
      </c>
    </row>
    <row r="37" spans="1:22">
      <c r="A37" s="2" t="s">
        <v>89</v>
      </c>
      <c r="B37" s="2" t="s">
        <v>90</v>
      </c>
      <c r="C37" s="182">
        <v>386.92159999999996</v>
      </c>
      <c r="D37" s="182">
        <v>49354.74</v>
      </c>
      <c r="E37" s="182">
        <v>922.01999999999987</v>
      </c>
      <c r="F37" s="182">
        <v>421.64</v>
      </c>
      <c r="G37" s="182">
        <v>21.335999999999999</v>
      </c>
      <c r="H37" s="182">
        <v>36.575999999999993</v>
      </c>
      <c r="I37" s="182">
        <v>0</v>
      </c>
      <c r="J37" s="182">
        <v>31.686500000000009</v>
      </c>
      <c r="K37" s="182">
        <v>5.75</v>
      </c>
      <c r="L37" s="182">
        <v>37.5</v>
      </c>
      <c r="M37" s="182">
        <v>7200803662.8799992</v>
      </c>
      <c r="N37" s="182">
        <v>17698029.119999997</v>
      </c>
      <c r="O37" s="182">
        <v>15616871.991999999</v>
      </c>
      <c r="P37" s="182">
        <v>381</v>
      </c>
      <c r="Q37" s="182">
        <v>453692253.90399998</v>
      </c>
      <c r="R37" s="182">
        <v>3342961.0559999999</v>
      </c>
      <c r="S37" s="182">
        <v>2163092.4479999999</v>
      </c>
      <c r="T37" s="182">
        <v>96.011999999999986</v>
      </c>
      <c r="U37" s="182">
        <v>17273604.1624</v>
      </c>
      <c r="V37" s="182">
        <v>88616835958231.672</v>
      </c>
    </row>
    <row r="38" spans="1:22">
      <c r="A38" s="2" t="s">
        <v>91</v>
      </c>
      <c r="B38" s="2" t="s">
        <v>92</v>
      </c>
      <c r="C38" s="182">
        <v>364.5992</v>
      </c>
      <c r="D38" s="182">
        <v>46516.035999999993</v>
      </c>
      <c r="E38" s="182">
        <v>916.93999999999994</v>
      </c>
      <c r="F38" s="182">
        <v>419.09999999999997</v>
      </c>
      <c r="G38" s="182">
        <v>20.32</v>
      </c>
      <c r="H38" s="182">
        <v>34.29</v>
      </c>
      <c r="I38" s="182">
        <v>0</v>
      </c>
      <c r="J38" s="182">
        <v>32.384999999999998</v>
      </c>
      <c r="K38" s="182">
        <v>6.11</v>
      </c>
      <c r="L38" s="182">
        <v>39.4</v>
      </c>
      <c r="M38" s="182">
        <v>6701325952.1599989</v>
      </c>
      <c r="N38" s="182">
        <v>16550934.639999999</v>
      </c>
      <c r="O38" s="182">
        <v>14666422.279999999</v>
      </c>
      <c r="P38" s="182">
        <v>381</v>
      </c>
      <c r="Q38" s="182">
        <v>420393739.85599995</v>
      </c>
      <c r="R38" s="182">
        <v>3113542.1599999997</v>
      </c>
      <c r="S38" s="182">
        <v>2015608.8719999997</v>
      </c>
      <c r="T38" s="182">
        <v>95.25</v>
      </c>
      <c r="U38" s="182">
        <v>14401607.325759999</v>
      </c>
      <c r="V38" s="182">
        <v>81903439294729.281</v>
      </c>
    </row>
    <row r="39" spans="1:22">
      <c r="A39" s="2" t="s">
        <v>93</v>
      </c>
      <c r="B39" s="2" t="s">
        <v>94</v>
      </c>
      <c r="C39" s="182">
        <v>342.27679999999998</v>
      </c>
      <c r="D39" s="182">
        <v>43612.815999999992</v>
      </c>
      <c r="E39" s="182">
        <v>911.8599999999999</v>
      </c>
      <c r="F39" s="182">
        <v>419.09999999999997</v>
      </c>
      <c r="G39" s="182">
        <v>19.303999999999998</v>
      </c>
      <c r="H39" s="182">
        <v>32.003999999999998</v>
      </c>
      <c r="I39" s="182">
        <v>0</v>
      </c>
      <c r="J39" s="182">
        <v>31.496000000000002</v>
      </c>
      <c r="K39" s="182">
        <v>6.54</v>
      </c>
      <c r="L39" s="182">
        <v>41.4</v>
      </c>
      <c r="M39" s="182">
        <v>6243471383.999999</v>
      </c>
      <c r="N39" s="182">
        <v>15453001.351999998</v>
      </c>
      <c r="O39" s="182">
        <v>13715972.567999998</v>
      </c>
      <c r="P39" s="182">
        <v>378.46</v>
      </c>
      <c r="Q39" s="182">
        <v>391257540.06399995</v>
      </c>
      <c r="R39" s="182">
        <v>2884123.2639999995</v>
      </c>
      <c r="S39" s="182">
        <v>1868125.2959999999</v>
      </c>
      <c r="T39" s="182">
        <v>94.74199999999999</v>
      </c>
      <c r="U39" s="182">
        <v>11904218.772159999</v>
      </c>
      <c r="V39" s="182">
        <v>75727114364307.063</v>
      </c>
    </row>
    <row r="40" spans="1:22">
      <c r="A40" s="2" t="s">
        <v>95</v>
      </c>
      <c r="B40" s="2" t="s">
        <v>96</v>
      </c>
      <c r="C40" s="182">
        <v>380.96895999999998</v>
      </c>
      <c r="D40" s="182">
        <v>48645.063999999998</v>
      </c>
      <c r="E40" s="182">
        <v>949.95999999999992</v>
      </c>
      <c r="F40" s="182">
        <v>309.87999999999994</v>
      </c>
      <c r="G40" s="182">
        <v>24.383999999999997</v>
      </c>
      <c r="H40" s="182">
        <v>43.942</v>
      </c>
      <c r="I40" s="182">
        <v>0</v>
      </c>
      <c r="J40" s="182">
        <v>22.732999999999997</v>
      </c>
      <c r="K40" s="182">
        <v>3.53</v>
      </c>
      <c r="L40" s="182">
        <v>33.799999999999997</v>
      </c>
      <c r="M40" s="182">
        <v>6992687950.079999</v>
      </c>
      <c r="N40" s="182">
        <v>17042546.559999999</v>
      </c>
      <c r="O40" s="182">
        <v>14666422.279999999</v>
      </c>
      <c r="P40" s="182">
        <v>378.46</v>
      </c>
      <c r="Q40" s="182">
        <v>219770192.71679997</v>
      </c>
      <c r="R40" s="182">
        <v>2245027.7679999997</v>
      </c>
      <c r="S40" s="182">
        <v>1417481.0359999998</v>
      </c>
      <c r="T40" s="182">
        <v>67.309999999999988</v>
      </c>
      <c r="U40" s="182">
        <v>22018642.414239999</v>
      </c>
      <c r="V40" s="182">
        <v>45114025578736.125</v>
      </c>
    </row>
    <row r="41" spans="1:22">
      <c r="A41" s="2" t="s">
        <v>97</v>
      </c>
      <c r="B41" s="2" t="s">
        <v>98</v>
      </c>
      <c r="C41" s="182">
        <v>345.25311999999997</v>
      </c>
      <c r="D41" s="182">
        <v>43935.395999999993</v>
      </c>
      <c r="E41" s="182">
        <v>942.34</v>
      </c>
      <c r="F41" s="182">
        <v>307.33999999999997</v>
      </c>
      <c r="G41" s="182">
        <v>22.097999999999999</v>
      </c>
      <c r="H41" s="182">
        <v>39.878</v>
      </c>
      <c r="I41" s="182">
        <v>0</v>
      </c>
      <c r="J41" s="182">
        <v>22.034499999999994</v>
      </c>
      <c r="K41" s="182">
        <v>3.86</v>
      </c>
      <c r="L41" s="182">
        <v>37.299999999999997</v>
      </c>
      <c r="M41" s="182">
        <v>6243471383.999999</v>
      </c>
      <c r="N41" s="182">
        <v>15338291.903999999</v>
      </c>
      <c r="O41" s="182">
        <v>13257134.775999999</v>
      </c>
      <c r="P41" s="182">
        <v>375.92</v>
      </c>
      <c r="Q41" s="182">
        <v>194796307.18079999</v>
      </c>
      <c r="R41" s="182">
        <v>1999221.8079999997</v>
      </c>
      <c r="S41" s="182">
        <v>1265081.3407999999</v>
      </c>
      <c r="T41" s="182">
        <v>66.548000000000002</v>
      </c>
      <c r="U41" s="182">
        <v>16482764.453759998</v>
      </c>
      <c r="V41" s="182">
        <v>39743308247934.203</v>
      </c>
    </row>
    <row r="42" spans="1:22">
      <c r="A42" s="2" t="s">
        <v>99</v>
      </c>
      <c r="B42" s="2" t="s">
        <v>100</v>
      </c>
      <c r="C42" s="182">
        <v>312.5136</v>
      </c>
      <c r="D42" s="182">
        <v>39870.887999999999</v>
      </c>
      <c r="E42" s="182">
        <v>932.18000000000006</v>
      </c>
      <c r="F42" s="182">
        <v>309.87999999999994</v>
      </c>
      <c r="G42" s="182">
        <v>21.081999999999997</v>
      </c>
      <c r="H42" s="182">
        <v>34.544000000000004</v>
      </c>
      <c r="I42" s="182">
        <v>0</v>
      </c>
      <c r="J42" s="182">
        <v>24.193499999999993</v>
      </c>
      <c r="K42" s="182">
        <v>4.4800000000000004</v>
      </c>
      <c r="L42" s="182">
        <v>39.1</v>
      </c>
      <c r="M42" s="182">
        <v>5494254817.9199991</v>
      </c>
      <c r="N42" s="182">
        <v>13650424.311999999</v>
      </c>
      <c r="O42" s="182">
        <v>11782299.015999999</v>
      </c>
      <c r="P42" s="182">
        <v>370.84</v>
      </c>
      <c r="Q42" s="182">
        <v>171071115.92159998</v>
      </c>
      <c r="R42" s="182">
        <v>1753415.8479999998</v>
      </c>
      <c r="S42" s="182">
        <v>1106126.8199999998</v>
      </c>
      <c r="T42" s="182">
        <v>65.531999999999996</v>
      </c>
      <c r="U42" s="182">
        <v>11654479.9168</v>
      </c>
      <c r="V42" s="182">
        <v>34372590917132.285</v>
      </c>
    </row>
    <row r="43" spans="1:22">
      <c r="A43" s="2" t="s">
        <v>101</v>
      </c>
      <c r="B43" s="2" t="s">
        <v>102</v>
      </c>
      <c r="C43" s="182">
        <v>288.70303999999999</v>
      </c>
      <c r="D43" s="182">
        <v>36774.119999999995</v>
      </c>
      <c r="E43" s="182">
        <v>927.09999999999991</v>
      </c>
      <c r="F43" s="182">
        <v>307.33999999999997</v>
      </c>
      <c r="G43" s="182">
        <v>19.431000000000001</v>
      </c>
      <c r="H43" s="182">
        <v>32.003999999999998</v>
      </c>
      <c r="I43" s="182">
        <v>0</v>
      </c>
      <c r="J43" s="182">
        <v>23.558500000000002</v>
      </c>
      <c r="K43" s="182">
        <v>4.8099999999999996</v>
      </c>
      <c r="L43" s="182">
        <v>42.4</v>
      </c>
      <c r="M43" s="182">
        <v>5036400249.7599993</v>
      </c>
      <c r="N43" s="182">
        <v>12568878.088</v>
      </c>
      <c r="O43" s="182">
        <v>10881010.495999999</v>
      </c>
      <c r="P43" s="182">
        <v>370.84</v>
      </c>
      <c r="Q43" s="182">
        <v>156086784.59999999</v>
      </c>
      <c r="R43" s="182">
        <v>1601016.1527999998</v>
      </c>
      <c r="S43" s="182">
        <v>1014359.2615999999</v>
      </c>
      <c r="T43" s="182">
        <v>65.024000000000001</v>
      </c>
      <c r="U43" s="182">
        <v>9240337.6483199988</v>
      </c>
      <c r="V43" s="182">
        <v>31150160518651.133</v>
      </c>
    </row>
    <row r="44" spans="1:22">
      <c r="A44" s="2" t="s">
        <v>103</v>
      </c>
      <c r="B44" s="2" t="s">
        <v>104</v>
      </c>
      <c r="C44" s="182">
        <v>270.84512000000001</v>
      </c>
      <c r="D44" s="182">
        <v>34580.576000000001</v>
      </c>
      <c r="E44" s="182">
        <v>922.01999999999987</v>
      </c>
      <c r="F44" s="182">
        <v>307.33999999999997</v>
      </c>
      <c r="G44" s="182">
        <v>18.414999999999999</v>
      </c>
      <c r="H44" s="182">
        <v>29.971999999999998</v>
      </c>
      <c r="I44" s="182">
        <v>0</v>
      </c>
      <c r="J44" s="182">
        <v>24.002999999999997</v>
      </c>
      <c r="K44" s="182">
        <v>5.12</v>
      </c>
      <c r="L44" s="182">
        <v>44.8</v>
      </c>
      <c r="M44" s="182">
        <v>4703415109.2799997</v>
      </c>
      <c r="N44" s="182">
        <v>11765911.952</v>
      </c>
      <c r="O44" s="182">
        <v>10209140.872</v>
      </c>
      <c r="P44" s="182">
        <v>368.29999999999995</v>
      </c>
      <c r="Q44" s="182">
        <v>144432304.68319997</v>
      </c>
      <c r="R44" s="182">
        <v>1486306.7047999999</v>
      </c>
      <c r="S44" s="182">
        <v>943894.88639999996</v>
      </c>
      <c r="T44" s="182">
        <v>64.77</v>
      </c>
      <c r="U44" s="182">
        <v>7700281.3735999996</v>
      </c>
      <c r="V44" s="182">
        <v>28733337719790.27</v>
      </c>
    </row>
    <row r="45" spans="1:22">
      <c r="A45" s="2" t="s">
        <v>105</v>
      </c>
      <c r="B45" s="2" t="s">
        <v>106</v>
      </c>
      <c r="C45" s="182">
        <v>252.9872</v>
      </c>
      <c r="D45" s="182">
        <v>32322.516</v>
      </c>
      <c r="E45" s="182">
        <v>919.48</v>
      </c>
      <c r="F45" s="182">
        <v>304.79999999999995</v>
      </c>
      <c r="G45" s="182">
        <v>17.272000000000002</v>
      </c>
      <c r="H45" s="182">
        <v>27.94</v>
      </c>
      <c r="I45" s="182">
        <v>0</v>
      </c>
      <c r="J45" s="182">
        <v>22.859999999999996</v>
      </c>
      <c r="K45" s="182">
        <v>5.47</v>
      </c>
      <c r="L45" s="182">
        <v>47.7</v>
      </c>
      <c r="M45" s="182">
        <v>4370429968.7999992</v>
      </c>
      <c r="N45" s="182">
        <v>10946558.751999998</v>
      </c>
      <c r="O45" s="182">
        <v>9520884.1839999985</v>
      </c>
      <c r="P45" s="182">
        <v>368.29999999999995</v>
      </c>
      <c r="Q45" s="182">
        <v>133194056.19199999</v>
      </c>
      <c r="R45" s="182">
        <v>1373235.9631999999</v>
      </c>
      <c r="S45" s="182">
        <v>871791.80479999993</v>
      </c>
      <c r="T45" s="182">
        <v>64.261999999999986</v>
      </c>
      <c r="U45" s="182">
        <v>6285094.5265599992</v>
      </c>
      <c r="V45" s="182">
        <v>26423929267545.445</v>
      </c>
    </row>
    <row r="46" spans="1:22">
      <c r="A46" s="2" t="s">
        <v>107</v>
      </c>
      <c r="B46" s="2" t="s">
        <v>108</v>
      </c>
      <c r="C46" s="182">
        <v>238.10559999999998</v>
      </c>
      <c r="D46" s="182">
        <v>30322.519999999997</v>
      </c>
      <c r="E46" s="182">
        <v>914.4</v>
      </c>
      <c r="F46" s="182">
        <v>304.79999999999995</v>
      </c>
      <c r="G46" s="182">
        <v>16.509999999999998</v>
      </c>
      <c r="H46" s="182">
        <v>25.907999999999998</v>
      </c>
      <c r="I46" s="182">
        <v>0</v>
      </c>
      <c r="J46" s="182">
        <v>23.304500000000001</v>
      </c>
      <c r="K46" s="182">
        <v>5.88</v>
      </c>
      <c r="L46" s="182">
        <v>49.9</v>
      </c>
      <c r="M46" s="182">
        <v>4062418713.8559995</v>
      </c>
      <c r="N46" s="182">
        <v>10225527.935999999</v>
      </c>
      <c r="O46" s="182">
        <v>8881788.6879999992</v>
      </c>
      <c r="P46" s="182">
        <v>365.76</v>
      </c>
      <c r="Q46" s="182">
        <v>122788270.55199999</v>
      </c>
      <c r="R46" s="182">
        <v>1266720.0471999999</v>
      </c>
      <c r="S46" s="182">
        <v>804604.84239999996</v>
      </c>
      <c r="T46" s="182">
        <v>63.5</v>
      </c>
      <c r="U46" s="182">
        <v>5161269.6774399998</v>
      </c>
      <c r="V46" s="182">
        <v>24248788748570.668</v>
      </c>
    </row>
    <row r="47" spans="1:22">
      <c r="A47" s="2" t="s">
        <v>109</v>
      </c>
      <c r="B47" s="2" t="s">
        <v>110</v>
      </c>
      <c r="C47" s="182">
        <v>223.22399999999999</v>
      </c>
      <c r="D47" s="182">
        <v>28516.072</v>
      </c>
      <c r="E47" s="182">
        <v>911.8599999999999</v>
      </c>
      <c r="F47" s="182">
        <v>304.79999999999995</v>
      </c>
      <c r="G47" s="182">
        <v>15.875</v>
      </c>
      <c r="H47" s="182">
        <v>23.875999999999998</v>
      </c>
      <c r="I47" s="182">
        <v>0</v>
      </c>
      <c r="J47" s="182">
        <v>23.749000000000002</v>
      </c>
      <c r="K47" s="182">
        <v>6.37</v>
      </c>
      <c r="L47" s="182">
        <v>51.9</v>
      </c>
      <c r="M47" s="182">
        <v>3762732087.4239998</v>
      </c>
      <c r="N47" s="182">
        <v>9520884.1839999985</v>
      </c>
      <c r="O47" s="182">
        <v>8259080.2559999991</v>
      </c>
      <c r="P47" s="182">
        <v>363.21999999999997</v>
      </c>
      <c r="Q47" s="182">
        <v>112382484.91199999</v>
      </c>
      <c r="R47" s="182">
        <v>1161842.8376</v>
      </c>
      <c r="S47" s="182">
        <v>739056.58639999991</v>
      </c>
      <c r="T47" s="182">
        <v>62.738</v>
      </c>
      <c r="U47" s="182">
        <v>4203937.3985599997</v>
      </c>
      <c r="V47" s="182">
        <v>22100501816249.898</v>
      </c>
    </row>
    <row r="48" spans="1:22">
      <c r="A48" s="2" t="s">
        <v>111</v>
      </c>
      <c r="B48" s="2" t="s">
        <v>112</v>
      </c>
      <c r="C48" s="182">
        <v>200.9016</v>
      </c>
      <c r="D48" s="182">
        <v>25612.851999999999</v>
      </c>
      <c r="E48" s="182">
        <v>904.24</v>
      </c>
      <c r="F48" s="182">
        <v>304.79999999999995</v>
      </c>
      <c r="G48" s="182">
        <v>15.239999999999998</v>
      </c>
      <c r="H48" s="182">
        <v>20.065999999999999</v>
      </c>
      <c r="I48" s="182">
        <v>0</v>
      </c>
      <c r="J48" s="182">
        <v>22.796499999999998</v>
      </c>
      <c r="K48" s="182">
        <v>7.56</v>
      </c>
      <c r="L48" s="182">
        <v>54.1</v>
      </c>
      <c r="M48" s="182">
        <v>3246605119.6799998</v>
      </c>
      <c r="N48" s="182">
        <v>8341015.5759999994</v>
      </c>
      <c r="O48" s="182">
        <v>7193921.095999999</v>
      </c>
      <c r="P48" s="182">
        <v>355.59999999999997</v>
      </c>
      <c r="Q48" s="182">
        <v>93652070.75999999</v>
      </c>
      <c r="R48" s="182">
        <v>978307.72080000001</v>
      </c>
      <c r="S48" s="182">
        <v>617792.31279999996</v>
      </c>
      <c r="T48" s="182">
        <v>60.451999999999991</v>
      </c>
      <c r="U48" s="182">
        <v>2913619.9791999999</v>
      </c>
      <c r="V48" s="182">
        <v>18260438924726.527</v>
      </c>
    </row>
    <row r="49" spans="1:22">
      <c r="A49" s="2" t="s">
        <v>113</v>
      </c>
      <c r="B49" s="2" t="s">
        <v>114</v>
      </c>
      <c r="C49" s="182">
        <v>575.91791999999998</v>
      </c>
      <c r="D49" s="182">
        <v>73548.239999999991</v>
      </c>
      <c r="E49" s="182">
        <v>914.4</v>
      </c>
      <c r="F49" s="182">
        <v>411.47999999999996</v>
      </c>
      <c r="G49" s="182">
        <v>32.003999999999998</v>
      </c>
      <c r="H49" s="182">
        <v>57.911999999999992</v>
      </c>
      <c r="I49" s="182">
        <v>0</v>
      </c>
      <c r="J49" s="182">
        <v>23.0505</v>
      </c>
      <c r="K49" s="182">
        <v>3.55</v>
      </c>
      <c r="L49" s="182">
        <v>23.7</v>
      </c>
      <c r="M49" s="182">
        <v>10114423642.08</v>
      </c>
      <c r="N49" s="182">
        <v>25563819.839999996</v>
      </c>
      <c r="O49" s="182">
        <v>22122536.399999999</v>
      </c>
      <c r="P49" s="182">
        <v>370.84</v>
      </c>
      <c r="Q49" s="182">
        <v>674294909.47199988</v>
      </c>
      <c r="R49" s="182">
        <v>5112763.9679999994</v>
      </c>
      <c r="S49" s="182">
        <v>3277412.8</v>
      </c>
      <c r="T49" s="182">
        <v>95.757999999999996</v>
      </c>
      <c r="U49" s="182">
        <v>61602250.988799997</v>
      </c>
      <c r="V49" s="182">
        <v>123257962741904.06</v>
      </c>
    </row>
    <row r="50" spans="1:22">
      <c r="A50" s="2" t="s">
        <v>115</v>
      </c>
      <c r="B50" s="2" t="s">
        <v>116</v>
      </c>
      <c r="C50" s="182">
        <v>526.80863999999997</v>
      </c>
      <c r="D50" s="182">
        <v>67096.639999999999</v>
      </c>
      <c r="E50" s="182">
        <v>904.24</v>
      </c>
      <c r="F50" s="182">
        <v>408.94</v>
      </c>
      <c r="G50" s="182">
        <v>29.463999999999995</v>
      </c>
      <c r="H50" s="182">
        <v>53.085999999999991</v>
      </c>
      <c r="I50" s="182">
        <v>0</v>
      </c>
      <c r="J50" s="182">
        <v>21.526500000000006</v>
      </c>
      <c r="K50" s="182">
        <v>3.85</v>
      </c>
      <c r="L50" s="182">
        <v>25.7</v>
      </c>
      <c r="M50" s="182">
        <v>9157091363.1999989</v>
      </c>
      <c r="N50" s="182">
        <v>23269630.879999999</v>
      </c>
      <c r="O50" s="182">
        <v>20319959.359999999</v>
      </c>
      <c r="P50" s="182">
        <v>368.29999999999995</v>
      </c>
      <c r="Q50" s="182">
        <v>607697881.37599993</v>
      </c>
      <c r="R50" s="182">
        <v>4621152.0479999995</v>
      </c>
      <c r="S50" s="182">
        <v>2966058.5839999998</v>
      </c>
      <c r="T50" s="182">
        <v>94.995999999999995</v>
      </c>
      <c r="U50" s="182">
        <v>47866613.943999998</v>
      </c>
      <c r="V50" s="182">
        <v>109831169414899.27</v>
      </c>
    </row>
    <row r="51" spans="1:22">
      <c r="A51" s="2" t="s">
        <v>117</v>
      </c>
      <c r="B51" s="2" t="s">
        <v>118</v>
      </c>
      <c r="C51" s="182">
        <v>473.23487999999998</v>
      </c>
      <c r="D51" s="182">
        <v>60386.975999999995</v>
      </c>
      <c r="E51" s="182">
        <v>894.08</v>
      </c>
      <c r="F51" s="182">
        <v>406.4</v>
      </c>
      <c r="G51" s="182">
        <v>26.416</v>
      </c>
      <c r="H51" s="182">
        <v>48.005999999999993</v>
      </c>
      <c r="I51" s="182">
        <v>0</v>
      </c>
      <c r="J51" s="182">
        <v>21.844000000000001</v>
      </c>
      <c r="K51" s="182">
        <v>4.2300000000000004</v>
      </c>
      <c r="L51" s="182">
        <v>28.7</v>
      </c>
      <c r="M51" s="182">
        <v>8116512799.1999989</v>
      </c>
      <c r="N51" s="182">
        <v>20811571.279999997</v>
      </c>
      <c r="O51" s="182">
        <v>18189641.039999999</v>
      </c>
      <c r="P51" s="182">
        <v>368.29999999999995</v>
      </c>
      <c r="Q51" s="182">
        <v>536938539.02399993</v>
      </c>
      <c r="R51" s="182">
        <v>4096765.9999999995</v>
      </c>
      <c r="S51" s="182">
        <v>2638317.3039999995</v>
      </c>
      <c r="T51" s="182">
        <v>94.233999999999995</v>
      </c>
      <c r="U51" s="182">
        <v>35129932.320639998</v>
      </c>
      <c r="V51" s="182">
        <v>95867304354814.266</v>
      </c>
    </row>
    <row r="52" spans="1:22">
      <c r="A52" s="2" t="s">
        <v>119</v>
      </c>
      <c r="B52" s="2" t="s">
        <v>120</v>
      </c>
      <c r="C52" s="182">
        <v>433.05455999999998</v>
      </c>
      <c r="D52" s="182">
        <v>55290.212</v>
      </c>
      <c r="E52" s="182">
        <v>883.91999999999985</v>
      </c>
      <c r="F52" s="182">
        <v>403.86</v>
      </c>
      <c r="G52" s="182">
        <v>24.383999999999997</v>
      </c>
      <c r="H52" s="182">
        <v>43.942</v>
      </c>
      <c r="I52" s="182">
        <v>0</v>
      </c>
      <c r="J52" s="182">
        <v>22.732999999999997</v>
      </c>
      <c r="K52" s="182">
        <v>4.5999999999999996</v>
      </c>
      <c r="L52" s="182">
        <v>31</v>
      </c>
      <c r="M52" s="182">
        <v>7367296233.1199989</v>
      </c>
      <c r="N52" s="182">
        <v>19008994.239999998</v>
      </c>
      <c r="O52" s="182">
        <v>16714805.279999999</v>
      </c>
      <c r="P52" s="182">
        <v>365.76</v>
      </c>
      <c r="Q52" s="182">
        <v>482828453.69599998</v>
      </c>
      <c r="R52" s="182">
        <v>3703476.4639999997</v>
      </c>
      <c r="S52" s="182">
        <v>2392511.3439999996</v>
      </c>
      <c r="T52" s="182">
        <v>93.471999999999994</v>
      </c>
      <c r="U52" s="182">
        <v>27096665.806559995</v>
      </c>
      <c r="V52" s="182">
        <v>85394405559750.516</v>
      </c>
    </row>
    <row r="53" spans="1:22">
      <c r="A53" s="2" t="s">
        <v>121</v>
      </c>
      <c r="B53" s="2" t="s">
        <v>122</v>
      </c>
      <c r="C53" s="182">
        <v>391.38607999999999</v>
      </c>
      <c r="D53" s="182">
        <v>49999.899999999994</v>
      </c>
      <c r="E53" s="182">
        <v>876.3</v>
      </c>
      <c r="F53" s="182">
        <v>401.32</v>
      </c>
      <c r="G53" s="182">
        <v>22.097999999999999</v>
      </c>
      <c r="H53" s="182">
        <v>39.878</v>
      </c>
      <c r="I53" s="182">
        <v>0</v>
      </c>
      <c r="J53" s="182">
        <v>22.034499999999994</v>
      </c>
      <c r="K53" s="182">
        <v>5.03</v>
      </c>
      <c r="L53" s="182">
        <v>34.299999999999997</v>
      </c>
      <c r="M53" s="182">
        <v>6618079667.039999</v>
      </c>
      <c r="N53" s="182">
        <v>17042546.559999999</v>
      </c>
      <c r="O53" s="182">
        <v>15059711.815999998</v>
      </c>
      <c r="P53" s="182">
        <v>363.21999999999997</v>
      </c>
      <c r="Q53" s="182">
        <v>432880682.62399995</v>
      </c>
      <c r="R53" s="182">
        <v>3310186.9279999998</v>
      </c>
      <c r="S53" s="182">
        <v>2146705.3839999996</v>
      </c>
      <c r="T53" s="182">
        <v>92.963999999999999</v>
      </c>
      <c r="U53" s="182">
        <v>20270470.426720001</v>
      </c>
      <c r="V53" s="182">
        <v>75727114364307.063</v>
      </c>
    </row>
    <row r="54" spans="1:22">
      <c r="A54" s="2" t="s">
        <v>123</v>
      </c>
      <c r="B54" s="2" t="s">
        <v>124</v>
      </c>
      <c r="C54" s="182">
        <v>358.64655999999997</v>
      </c>
      <c r="D54" s="182">
        <v>45806.36</v>
      </c>
      <c r="E54" s="182">
        <v>868.68000000000006</v>
      </c>
      <c r="F54" s="182">
        <v>403.86</v>
      </c>
      <c r="G54" s="182">
        <v>21.081999999999997</v>
      </c>
      <c r="H54" s="182">
        <v>35.559999999999995</v>
      </c>
      <c r="I54" s="182">
        <v>0</v>
      </c>
      <c r="J54" s="182">
        <v>21.590000000000003</v>
      </c>
      <c r="K54" s="182">
        <v>5.66</v>
      </c>
      <c r="L54" s="182">
        <v>35.9</v>
      </c>
      <c r="M54" s="182">
        <v>5910486243.5199995</v>
      </c>
      <c r="N54" s="182">
        <v>15403840.159999998</v>
      </c>
      <c r="O54" s="182">
        <v>13617650.183999998</v>
      </c>
      <c r="P54" s="182">
        <v>358.14</v>
      </c>
      <c r="Q54" s="182">
        <v>388343920.08479995</v>
      </c>
      <c r="R54" s="182">
        <v>2982445.6479999996</v>
      </c>
      <c r="S54" s="182">
        <v>1933673.5519999999</v>
      </c>
      <c r="T54" s="182">
        <v>91.947999999999993</v>
      </c>
      <c r="U54" s="182">
        <v>15067577.606720001</v>
      </c>
      <c r="V54" s="182">
        <v>67402502501564.094</v>
      </c>
    </row>
    <row r="55" spans="1:22">
      <c r="A55" s="2" t="s">
        <v>125</v>
      </c>
      <c r="B55" s="2" t="s">
        <v>126</v>
      </c>
      <c r="C55" s="182">
        <v>328.88335999999998</v>
      </c>
      <c r="D55" s="182">
        <v>42064.432000000001</v>
      </c>
      <c r="E55" s="182">
        <v>861.06</v>
      </c>
      <c r="F55" s="182">
        <v>401.32</v>
      </c>
      <c r="G55" s="182">
        <v>19.684999999999999</v>
      </c>
      <c r="H55" s="182">
        <v>32.257999999999996</v>
      </c>
      <c r="I55" s="182">
        <v>0</v>
      </c>
      <c r="J55" s="182">
        <v>21.716999999999999</v>
      </c>
      <c r="K55" s="182">
        <v>6.2</v>
      </c>
      <c r="L55" s="182">
        <v>38.5</v>
      </c>
      <c r="M55" s="182">
        <v>5369385390.2399998</v>
      </c>
      <c r="N55" s="182">
        <v>14043713.847999999</v>
      </c>
      <c r="O55" s="182">
        <v>12437781.575999999</v>
      </c>
      <c r="P55" s="182">
        <v>358.14</v>
      </c>
      <c r="Q55" s="182">
        <v>349634397.50399995</v>
      </c>
      <c r="R55" s="182">
        <v>2687478.4959999998</v>
      </c>
      <c r="S55" s="182">
        <v>1737028.7839999998</v>
      </c>
      <c r="T55" s="182">
        <v>91.185999999999993</v>
      </c>
      <c r="U55" s="182">
        <v>11571233.631679999</v>
      </c>
      <c r="V55" s="182">
        <v>60152034104981.5</v>
      </c>
    </row>
    <row r="56" spans="1:22">
      <c r="A56" s="2" t="s">
        <v>127</v>
      </c>
      <c r="B56" s="2" t="s">
        <v>128</v>
      </c>
      <c r="C56" s="182">
        <v>299.12016</v>
      </c>
      <c r="D56" s="182">
        <v>38193.472000000002</v>
      </c>
      <c r="E56" s="182">
        <v>855.98</v>
      </c>
      <c r="F56" s="182">
        <v>398.78</v>
      </c>
      <c r="G56" s="182">
        <v>18.160999999999998</v>
      </c>
      <c r="H56" s="182">
        <v>29.209999999999997</v>
      </c>
      <c r="I56" s="182">
        <v>0</v>
      </c>
      <c r="J56" s="182">
        <v>21.59</v>
      </c>
      <c r="K56" s="182">
        <v>6.85</v>
      </c>
      <c r="L56" s="182">
        <v>41.7</v>
      </c>
      <c r="M56" s="182">
        <v>4828284536.9599991</v>
      </c>
      <c r="N56" s="182">
        <v>12667200.471999999</v>
      </c>
      <c r="O56" s="182">
        <v>11241525.903999999</v>
      </c>
      <c r="P56" s="182">
        <v>355.59999999999997</v>
      </c>
      <c r="Q56" s="182">
        <v>311757337.7744</v>
      </c>
      <c r="R56" s="182">
        <v>2408898.4079999998</v>
      </c>
      <c r="S56" s="182">
        <v>1560048.4927999999</v>
      </c>
      <c r="T56" s="182">
        <v>90.423999999999992</v>
      </c>
      <c r="U56" s="182">
        <v>8657613.6524799988</v>
      </c>
      <c r="V56" s="182">
        <v>53170101574939.008</v>
      </c>
    </row>
    <row r="57" spans="1:22">
      <c r="A57" s="2" t="s">
        <v>129</v>
      </c>
      <c r="B57" s="2" t="s">
        <v>130</v>
      </c>
      <c r="C57" s="182">
        <v>251.49903999999998</v>
      </c>
      <c r="D57" s="182">
        <v>31935.42</v>
      </c>
      <c r="E57" s="182">
        <v>858.51999999999987</v>
      </c>
      <c r="F57" s="182">
        <v>292.09999999999997</v>
      </c>
      <c r="G57" s="182">
        <v>17.018000000000001</v>
      </c>
      <c r="H57" s="182">
        <v>30.987999999999996</v>
      </c>
      <c r="I57" s="182">
        <v>0</v>
      </c>
      <c r="J57" s="182">
        <v>22.986999999999998</v>
      </c>
      <c r="K57" s="182">
        <v>4.71</v>
      </c>
      <c r="L57" s="182">
        <v>44.7</v>
      </c>
      <c r="M57" s="182">
        <v>3866789943.8239994</v>
      </c>
      <c r="N57" s="182">
        <v>10307463.255999999</v>
      </c>
      <c r="O57" s="182">
        <v>8996498.1359999999</v>
      </c>
      <c r="P57" s="182">
        <v>347.97999999999996</v>
      </c>
      <c r="Q57" s="182">
        <v>129031741.93599999</v>
      </c>
      <c r="R57" s="182">
        <v>1383068.2016</v>
      </c>
      <c r="S57" s="182">
        <v>883262.74959999986</v>
      </c>
      <c r="T57" s="182">
        <v>63.5</v>
      </c>
      <c r="U57" s="182">
        <v>7367296.2331199991</v>
      </c>
      <c r="V57" s="182">
        <v>22127355402903.91</v>
      </c>
    </row>
    <row r="58" spans="1:22">
      <c r="A58" s="2" t="s">
        <v>131</v>
      </c>
      <c r="B58" s="2" t="s">
        <v>132</v>
      </c>
      <c r="C58" s="182">
        <v>226.20031999999998</v>
      </c>
      <c r="D58" s="182">
        <v>28903.167999999998</v>
      </c>
      <c r="E58" s="182">
        <v>850.9</v>
      </c>
      <c r="F58" s="182">
        <v>294.64</v>
      </c>
      <c r="G58" s="182">
        <v>16.128999999999998</v>
      </c>
      <c r="H58" s="182">
        <v>26.923999999999999</v>
      </c>
      <c r="I58" s="182">
        <v>0</v>
      </c>
      <c r="J58" s="182">
        <v>22.288499999999999</v>
      </c>
      <c r="K58" s="182">
        <v>5.48</v>
      </c>
      <c r="L58" s="182">
        <v>47.2</v>
      </c>
      <c r="M58" s="182">
        <v>3396448432.8959994</v>
      </c>
      <c r="N58" s="182">
        <v>9160368.7759999987</v>
      </c>
      <c r="O58" s="182">
        <v>7980500.1679999996</v>
      </c>
      <c r="P58" s="182">
        <v>342.9</v>
      </c>
      <c r="Q58" s="182">
        <v>113631179.18879999</v>
      </c>
      <c r="R58" s="182">
        <v>1211004.0296</v>
      </c>
      <c r="S58" s="182">
        <v>773469.42079999996</v>
      </c>
      <c r="T58" s="182">
        <v>62.738</v>
      </c>
      <c r="U58" s="182">
        <v>5161269.6774399998</v>
      </c>
      <c r="V58" s="182">
        <v>19280875217578.891</v>
      </c>
    </row>
    <row r="59" spans="1:22">
      <c r="A59" s="2" t="s">
        <v>133</v>
      </c>
      <c r="B59" s="2" t="s">
        <v>134</v>
      </c>
      <c r="C59" s="182">
        <v>209.83055999999999</v>
      </c>
      <c r="D59" s="182">
        <v>26838.655999999999</v>
      </c>
      <c r="E59" s="182">
        <v>845.81999999999994</v>
      </c>
      <c r="F59" s="182">
        <v>292.09999999999997</v>
      </c>
      <c r="G59" s="182">
        <v>15.366999999999999</v>
      </c>
      <c r="H59" s="182">
        <v>24.383999999999997</v>
      </c>
      <c r="I59" s="182">
        <v>0</v>
      </c>
      <c r="J59" s="182">
        <v>21.653499999999998</v>
      </c>
      <c r="K59" s="182">
        <v>6.01</v>
      </c>
      <c r="L59" s="182">
        <v>49.6</v>
      </c>
      <c r="M59" s="182">
        <v>3100924120.7199998</v>
      </c>
      <c r="N59" s="182">
        <v>8422950.8959999997</v>
      </c>
      <c r="O59" s="182">
        <v>7341404.6719999993</v>
      </c>
      <c r="P59" s="182">
        <v>340.36</v>
      </c>
      <c r="Q59" s="182">
        <v>102392930.69759999</v>
      </c>
      <c r="R59" s="182">
        <v>1096294.5815999999</v>
      </c>
      <c r="S59" s="182">
        <v>699727.63280000002</v>
      </c>
      <c r="T59" s="182">
        <v>61.722000000000001</v>
      </c>
      <c r="U59" s="182">
        <v>4037444.8283199994</v>
      </c>
      <c r="V59" s="182">
        <v>17266856218528.172</v>
      </c>
    </row>
    <row r="60" spans="1:22">
      <c r="A60" s="2" t="s">
        <v>135</v>
      </c>
      <c r="B60" s="2" t="s">
        <v>136</v>
      </c>
      <c r="C60" s="182">
        <v>193.46079999999998</v>
      </c>
      <c r="D60" s="182">
        <v>24709.627999999997</v>
      </c>
      <c r="E60" s="182">
        <v>840.74</v>
      </c>
      <c r="F60" s="182">
        <v>292.09999999999997</v>
      </c>
      <c r="G60" s="182">
        <v>14.731999999999998</v>
      </c>
      <c r="H60" s="182">
        <v>21.716999999999999</v>
      </c>
      <c r="I60" s="182">
        <v>0</v>
      </c>
      <c r="J60" s="182">
        <v>22.732999999999997</v>
      </c>
      <c r="K60" s="182">
        <v>6.73</v>
      </c>
      <c r="L60" s="182">
        <v>51.7</v>
      </c>
      <c r="M60" s="182">
        <v>2792912865.7759995</v>
      </c>
      <c r="N60" s="182">
        <v>7652758.8879999993</v>
      </c>
      <c r="O60" s="182">
        <v>6653147.9839999992</v>
      </c>
      <c r="P60" s="182">
        <v>335.28</v>
      </c>
      <c r="Q60" s="182">
        <v>90738450.780799985</v>
      </c>
      <c r="R60" s="182">
        <v>975030.30799999996</v>
      </c>
      <c r="S60" s="182">
        <v>621069.72559999989</v>
      </c>
      <c r="T60" s="182">
        <v>60.706000000000003</v>
      </c>
      <c r="U60" s="182">
        <v>3067625.6066719997</v>
      </c>
      <c r="V60" s="182">
        <v>15199130046169.434</v>
      </c>
    </row>
    <row r="61" spans="1:22">
      <c r="A61" s="2" t="s">
        <v>137</v>
      </c>
      <c r="B61" s="2" t="s">
        <v>138</v>
      </c>
      <c r="C61" s="182">
        <v>175.60288</v>
      </c>
      <c r="D61" s="182">
        <v>22387.052</v>
      </c>
      <c r="E61" s="182">
        <v>835.66</v>
      </c>
      <c r="F61" s="182">
        <v>292.09999999999997</v>
      </c>
      <c r="G61" s="182">
        <v>13.97</v>
      </c>
      <c r="H61" s="182">
        <v>18.795999999999999</v>
      </c>
      <c r="I61" s="182">
        <v>0</v>
      </c>
      <c r="J61" s="182">
        <v>22.478999999999999</v>
      </c>
      <c r="K61" s="182">
        <v>7.76</v>
      </c>
      <c r="L61" s="182">
        <v>54.5</v>
      </c>
      <c r="M61" s="182">
        <v>2455765411.04</v>
      </c>
      <c r="N61" s="182">
        <v>6800631.5599999996</v>
      </c>
      <c r="O61" s="182">
        <v>5882955.9759999998</v>
      </c>
      <c r="P61" s="182">
        <v>330.2</v>
      </c>
      <c r="Q61" s="182">
        <v>77835276.587199986</v>
      </c>
      <c r="R61" s="182">
        <v>840656.38319999992</v>
      </c>
      <c r="S61" s="182">
        <v>534218.28639999998</v>
      </c>
      <c r="T61" s="182">
        <v>58.92799999999999</v>
      </c>
      <c r="U61" s="182">
        <v>2206026.5556799998</v>
      </c>
      <c r="V61" s="182">
        <v>12943428767232.627</v>
      </c>
    </row>
    <row r="62" spans="1:22">
      <c r="A62" s="2" t="s">
        <v>139</v>
      </c>
      <c r="B62" s="2" t="s">
        <v>140</v>
      </c>
      <c r="C62" s="182">
        <v>581.87055999999995</v>
      </c>
      <c r="D62" s="182">
        <v>74193.399999999994</v>
      </c>
      <c r="E62" s="182">
        <v>843.28</v>
      </c>
      <c r="F62" s="182">
        <v>396.23999999999995</v>
      </c>
      <c r="G62" s="182">
        <v>34.544000000000004</v>
      </c>
      <c r="H62" s="182">
        <v>61.975999999999992</v>
      </c>
      <c r="I62" s="182">
        <v>0</v>
      </c>
      <c r="J62" s="182">
        <v>23.749000000000002</v>
      </c>
      <c r="K62" s="182">
        <v>3.19</v>
      </c>
      <c r="L62" s="182">
        <v>19.7</v>
      </c>
      <c r="M62" s="182">
        <v>8615990509.9200001</v>
      </c>
      <c r="N62" s="182">
        <v>23761242.799999997</v>
      </c>
      <c r="O62" s="182">
        <v>20483829.999999996</v>
      </c>
      <c r="P62" s="182">
        <v>340.36</v>
      </c>
      <c r="Q62" s="182">
        <v>645158709.67999995</v>
      </c>
      <c r="R62" s="182">
        <v>5079989.84</v>
      </c>
      <c r="S62" s="182">
        <v>3244638.6719999998</v>
      </c>
      <c r="T62" s="182">
        <v>93.217999999999989</v>
      </c>
      <c r="U62" s="182">
        <v>72008036.62879999</v>
      </c>
      <c r="V62" s="182">
        <v>98284127153675.125</v>
      </c>
    </row>
    <row r="63" spans="1:22">
      <c r="A63" s="2" t="s">
        <v>141</v>
      </c>
      <c r="B63" s="2" t="s">
        <v>142</v>
      </c>
      <c r="C63" s="182">
        <v>531.27311999999995</v>
      </c>
      <c r="D63" s="182">
        <v>67741.8</v>
      </c>
      <c r="E63" s="182">
        <v>833.11999999999989</v>
      </c>
      <c r="F63" s="182">
        <v>393.7</v>
      </c>
      <c r="G63" s="182">
        <v>31.495999999999999</v>
      </c>
      <c r="H63" s="182">
        <v>56.896000000000001</v>
      </c>
      <c r="I63" s="182">
        <v>0</v>
      </c>
      <c r="J63" s="182">
        <v>22.478999999999999</v>
      </c>
      <c r="K63" s="182">
        <v>3.45</v>
      </c>
      <c r="L63" s="182">
        <v>21.6</v>
      </c>
      <c r="M63" s="182">
        <v>7783527658.7199993</v>
      </c>
      <c r="N63" s="182">
        <v>21630924.479999997</v>
      </c>
      <c r="O63" s="182">
        <v>18681252.959999997</v>
      </c>
      <c r="P63" s="182">
        <v>337.82</v>
      </c>
      <c r="Q63" s="182">
        <v>578561681.58399999</v>
      </c>
      <c r="R63" s="182">
        <v>4571990.8559999997</v>
      </c>
      <c r="S63" s="182">
        <v>2933284.4559999998</v>
      </c>
      <c r="T63" s="182">
        <v>92.456000000000003</v>
      </c>
      <c r="U63" s="182">
        <v>55775011.030399993</v>
      </c>
      <c r="V63" s="182">
        <v>87274156625531.188</v>
      </c>
    </row>
    <row r="64" spans="1:22">
      <c r="A64" s="2" t="s">
        <v>143</v>
      </c>
      <c r="B64" s="2" t="s">
        <v>144</v>
      </c>
      <c r="C64" s="182">
        <v>485.14015999999998</v>
      </c>
      <c r="D64" s="182">
        <v>61806.327999999994</v>
      </c>
      <c r="E64" s="182">
        <v>822.95999999999992</v>
      </c>
      <c r="F64" s="182">
        <v>391.15999999999997</v>
      </c>
      <c r="G64" s="182">
        <v>28.955999999999996</v>
      </c>
      <c r="H64" s="182">
        <v>52.069999999999993</v>
      </c>
      <c r="I64" s="182">
        <v>0</v>
      </c>
      <c r="J64" s="182">
        <v>22.542500000000004</v>
      </c>
      <c r="K64" s="182">
        <v>3.75</v>
      </c>
      <c r="L64" s="182">
        <v>23.4</v>
      </c>
      <c r="M64" s="182">
        <v>6992687950.079999</v>
      </c>
      <c r="N64" s="182">
        <v>19500606.159999996</v>
      </c>
      <c r="O64" s="182">
        <v>17042546.559999999</v>
      </c>
      <c r="P64" s="182">
        <v>335.28</v>
      </c>
      <c r="Q64" s="182">
        <v>516126967.74399996</v>
      </c>
      <c r="R64" s="182">
        <v>4129540.1279999996</v>
      </c>
      <c r="S64" s="182">
        <v>2654704.3679999998</v>
      </c>
      <c r="T64" s="182">
        <v>91.44</v>
      </c>
      <c r="U64" s="182">
        <v>42871836.836799994</v>
      </c>
      <c r="V64" s="182">
        <v>76801257830467.453</v>
      </c>
    </row>
    <row r="65" spans="1:22">
      <c r="A65" s="2" t="s">
        <v>145</v>
      </c>
      <c r="B65" s="2" t="s">
        <v>146</v>
      </c>
      <c r="C65" s="182">
        <v>434.54271999999997</v>
      </c>
      <c r="D65" s="182">
        <v>55419.243999999999</v>
      </c>
      <c r="E65" s="182">
        <v>812.8</v>
      </c>
      <c r="F65" s="182">
        <v>388.62</v>
      </c>
      <c r="G65" s="182">
        <v>25.907999999999998</v>
      </c>
      <c r="H65" s="182">
        <v>46.99</v>
      </c>
      <c r="I65" s="182">
        <v>0</v>
      </c>
      <c r="J65" s="182">
        <v>22.859999999999992</v>
      </c>
      <c r="K65" s="182">
        <v>4.12</v>
      </c>
      <c r="L65" s="182">
        <v>26.2</v>
      </c>
      <c r="M65" s="182">
        <v>6201848241.4399996</v>
      </c>
      <c r="N65" s="182">
        <v>17370287.84</v>
      </c>
      <c r="O65" s="182">
        <v>15239969.519999998</v>
      </c>
      <c r="P65" s="182">
        <v>335.28</v>
      </c>
      <c r="Q65" s="182">
        <v>457854568.15999997</v>
      </c>
      <c r="R65" s="182">
        <v>3654315.2719999999</v>
      </c>
      <c r="S65" s="182">
        <v>2359737.216</v>
      </c>
      <c r="T65" s="182">
        <v>90.932000000000002</v>
      </c>
      <c r="U65" s="182">
        <v>31300603.205119997</v>
      </c>
      <c r="V65" s="182">
        <v>67133966635024</v>
      </c>
    </row>
    <row r="66" spans="1:22">
      <c r="A66" s="2" t="s">
        <v>147</v>
      </c>
      <c r="B66" s="2" t="s">
        <v>148</v>
      </c>
      <c r="C66" s="182">
        <v>388.40976000000001</v>
      </c>
      <c r="D66" s="182">
        <v>49612.804000000004</v>
      </c>
      <c r="E66" s="182">
        <v>802.64</v>
      </c>
      <c r="F66" s="182">
        <v>386.08</v>
      </c>
      <c r="G66" s="182">
        <v>23.622</v>
      </c>
      <c r="H66" s="182">
        <v>41.91</v>
      </c>
      <c r="I66" s="182">
        <v>0</v>
      </c>
      <c r="J66" s="182">
        <v>23.177499999999995</v>
      </c>
      <c r="K66" s="182">
        <v>4.59</v>
      </c>
      <c r="L66" s="182">
        <v>28.7</v>
      </c>
      <c r="M66" s="182">
        <v>5452631675.3599997</v>
      </c>
      <c r="N66" s="182">
        <v>15453001.351999998</v>
      </c>
      <c r="O66" s="182">
        <v>13584876.055999998</v>
      </c>
      <c r="P66" s="182">
        <v>332.73999999999995</v>
      </c>
      <c r="Q66" s="182">
        <v>399165937.15039998</v>
      </c>
      <c r="R66" s="182">
        <v>3211864.5439999998</v>
      </c>
      <c r="S66" s="182">
        <v>2081157.1279999998</v>
      </c>
      <c r="T66" s="182">
        <v>89.661999999999992</v>
      </c>
      <c r="U66" s="182">
        <v>22518120.124959998</v>
      </c>
      <c r="V66" s="182">
        <v>57735211306120.641</v>
      </c>
    </row>
    <row r="67" spans="1:22">
      <c r="A67" s="2" t="s">
        <v>149</v>
      </c>
      <c r="B67" s="2" t="s">
        <v>150</v>
      </c>
      <c r="C67" s="182">
        <v>349.7176</v>
      </c>
      <c r="D67" s="182">
        <v>44645.072</v>
      </c>
      <c r="E67" s="182">
        <v>795.02</v>
      </c>
      <c r="F67" s="182">
        <v>383.53999999999996</v>
      </c>
      <c r="G67" s="182">
        <v>21.081999999999997</v>
      </c>
      <c r="H67" s="182">
        <v>38.099999999999994</v>
      </c>
      <c r="I67" s="182">
        <v>0</v>
      </c>
      <c r="J67" s="182">
        <v>22.225000000000001</v>
      </c>
      <c r="K67" s="182">
        <v>5.0199999999999996</v>
      </c>
      <c r="L67" s="182">
        <v>32.200000000000003</v>
      </c>
      <c r="M67" s="182">
        <v>4869907679.5199995</v>
      </c>
      <c r="N67" s="182">
        <v>13879843.207999999</v>
      </c>
      <c r="O67" s="182">
        <v>12257523.872</v>
      </c>
      <c r="P67" s="182">
        <v>330.2</v>
      </c>
      <c r="Q67" s="182">
        <v>355877868.88799995</v>
      </c>
      <c r="R67" s="182">
        <v>2867736.1999999997</v>
      </c>
      <c r="S67" s="182">
        <v>1868125.2959999999</v>
      </c>
      <c r="T67" s="182">
        <v>89.153999999999996</v>
      </c>
      <c r="U67" s="182">
        <v>16774126.451679997</v>
      </c>
      <c r="V67" s="182">
        <v>51021814642618.234</v>
      </c>
    </row>
    <row r="68" spans="1:22">
      <c r="A68" s="2" t="s">
        <v>151</v>
      </c>
      <c r="B68" s="2" t="s">
        <v>152</v>
      </c>
      <c r="C68" s="182">
        <v>314.00175999999999</v>
      </c>
      <c r="D68" s="182">
        <v>40128.951999999997</v>
      </c>
      <c r="E68" s="182">
        <v>784.8599999999999</v>
      </c>
      <c r="F68" s="182">
        <v>383.53999999999996</v>
      </c>
      <c r="G68" s="182">
        <v>19.684999999999999</v>
      </c>
      <c r="H68" s="182">
        <v>33.527999999999999</v>
      </c>
      <c r="I68" s="182">
        <v>0</v>
      </c>
      <c r="J68" s="182">
        <v>23.622</v>
      </c>
      <c r="K68" s="182">
        <v>5.74</v>
      </c>
      <c r="L68" s="182">
        <v>34.5</v>
      </c>
      <c r="M68" s="182">
        <v>4287183683.6799994</v>
      </c>
      <c r="N68" s="182">
        <v>12306685.063999999</v>
      </c>
      <c r="O68" s="182">
        <v>10897397.559999999</v>
      </c>
      <c r="P68" s="182">
        <v>327.65999999999997</v>
      </c>
      <c r="Q68" s="182">
        <v>315087189.17919999</v>
      </c>
      <c r="R68" s="182">
        <v>2539994.92</v>
      </c>
      <c r="S68" s="182">
        <v>1638706.4</v>
      </c>
      <c r="T68" s="182">
        <v>88.646000000000001</v>
      </c>
      <c r="U68" s="182">
        <v>11820972.487039998</v>
      </c>
      <c r="V68" s="182">
        <v>44576953845655.93</v>
      </c>
    </row>
    <row r="69" spans="1:22">
      <c r="A69" s="2" t="s">
        <v>153</v>
      </c>
      <c r="B69" s="2" t="s">
        <v>154</v>
      </c>
      <c r="C69" s="182">
        <v>284.23856000000001</v>
      </c>
      <c r="D69" s="182">
        <v>36322.507999999994</v>
      </c>
      <c r="E69" s="182">
        <v>779.78</v>
      </c>
      <c r="F69" s="182">
        <v>381</v>
      </c>
      <c r="G69" s="182">
        <v>18.033999999999999</v>
      </c>
      <c r="H69" s="182">
        <v>30.225999999999996</v>
      </c>
      <c r="I69" s="182">
        <v>0</v>
      </c>
      <c r="J69" s="182">
        <v>22.1615</v>
      </c>
      <c r="K69" s="182">
        <v>6.35</v>
      </c>
      <c r="L69" s="182">
        <v>37.700000000000003</v>
      </c>
      <c r="M69" s="182">
        <v>3829329115.5199995</v>
      </c>
      <c r="N69" s="182">
        <v>11061268.199999999</v>
      </c>
      <c r="O69" s="182">
        <v>9832238.3999999985</v>
      </c>
      <c r="P69" s="182">
        <v>325.12</v>
      </c>
      <c r="Q69" s="182">
        <v>280123749.42879999</v>
      </c>
      <c r="R69" s="182">
        <v>2261414.8319999999</v>
      </c>
      <c r="S69" s="182">
        <v>1466642.2279999999</v>
      </c>
      <c r="T69" s="182">
        <v>87.884</v>
      </c>
      <c r="U69" s="182">
        <v>8740859.9375999998</v>
      </c>
      <c r="V69" s="182">
        <v>39206236514854.016</v>
      </c>
    </row>
    <row r="70" spans="1:22">
      <c r="A70" s="2" t="s">
        <v>155</v>
      </c>
      <c r="B70" s="2" t="s">
        <v>156</v>
      </c>
      <c r="C70" s="182">
        <v>257.45168000000001</v>
      </c>
      <c r="D70" s="182">
        <v>32903.159999999996</v>
      </c>
      <c r="E70" s="182">
        <v>772.16</v>
      </c>
      <c r="F70" s="182">
        <v>381</v>
      </c>
      <c r="G70" s="182">
        <v>16.637</v>
      </c>
      <c r="H70" s="182">
        <v>27.178000000000001</v>
      </c>
      <c r="I70" s="182">
        <v>0</v>
      </c>
      <c r="J70" s="182">
        <v>23.621999999999996</v>
      </c>
      <c r="K70" s="182">
        <v>7.04</v>
      </c>
      <c r="L70" s="182">
        <v>40.799999999999997</v>
      </c>
      <c r="M70" s="182">
        <v>3425584632.6879997</v>
      </c>
      <c r="N70" s="182">
        <v>9946947.8479999993</v>
      </c>
      <c r="O70" s="182">
        <v>8865401.6239999998</v>
      </c>
      <c r="P70" s="182">
        <v>322.58</v>
      </c>
      <c r="Q70" s="182">
        <v>248906392.50879997</v>
      </c>
      <c r="R70" s="182">
        <v>2015608.8719999997</v>
      </c>
      <c r="S70" s="182">
        <v>1307687.7071999998</v>
      </c>
      <c r="T70" s="182">
        <v>86.867999999999995</v>
      </c>
      <c r="U70" s="182">
        <v>6493210.2393599991</v>
      </c>
      <c r="V70" s="182">
        <v>34641126783672.383</v>
      </c>
    </row>
    <row r="71" spans="1:22">
      <c r="A71" s="2" t="s">
        <v>157</v>
      </c>
      <c r="B71" s="2" t="s">
        <v>158</v>
      </c>
      <c r="C71" s="182">
        <v>220.24768</v>
      </c>
      <c r="D71" s="182">
        <v>28064.46</v>
      </c>
      <c r="E71" s="182">
        <v>779.78</v>
      </c>
      <c r="F71" s="182">
        <v>266.7</v>
      </c>
      <c r="G71" s="182">
        <v>16.509999999999998</v>
      </c>
      <c r="H71" s="182">
        <v>29.971999999999998</v>
      </c>
      <c r="I71" s="182">
        <v>0</v>
      </c>
      <c r="J71" s="182">
        <v>22.415499999999998</v>
      </c>
      <c r="K71" s="182">
        <v>4.4400000000000004</v>
      </c>
      <c r="L71" s="182">
        <v>41.6</v>
      </c>
      <c r="M71" s="182">
        <v>2780425923.0079999</v>
      </c>
      <c r="N71" s="182">
        <v>8193531.9999999991</v>
      </c>
      <c r="O71" s="182">
        <v>7144759.9039999992</v>
      </c>
      <c r="P71" s="182">
        <v>314.95999999999998</v>
      </c>
      <c r="Q71" s="182">
        <v>94484533.61119999</v>
      </c>
      <c r="R71" s="182">
        <v>1114320.352</v>
      </c>
      <c r="S71" s="182">
        <v>709559.87119999994</v>
      </c>
      <c r="T71" s="182">
        <v>57.911999999999992</v>
      </c>
      <c r="U71" s="182">
        <v>6035355.6711999997</v>
      </c>
      <c r="V71" s="182">
        <v>13265671807080.742</v>
      </c>
    </row>
    <row r="72" spans="1:22">
      <c r="A72" s="2" t="s">
        <v>159</v>
      </c>
      <c r="B72" s="2" t="s">
        <v>160</v>
      </c>
      <c r="C72" s="182">
        <v>196.43711999999999</v>
      </c>
      <c r="D72" s="182">
        <v>25096.723999999998</v>
      </c>
      <c r="E72" s="182">
        <v>769.62</v>
      </c>
      <c r="F72" s="182">
        <v>266.7</v>
      </c>
      <c r="G72" s="182">
        <v>15.620999999999999</v>
      </c>
      <c r="H72" s="182">
        <v>25.4</v>
      </c>
      <c r="I72" s="182">
        <v>0</v>
      </c>
      <c r="J72" s="182">
        <v>22.225000000000001</v>
      </c>
      <c r="K72" s="182">
        <v>5.27</v>
      </c>
      <c r="L72" s="182">
        <v>43.9</v>
      </c>
      <c r="M72" s="182">
        <v>2401655325.7119999</v>
      </c>
      <c r="N72" s="182">
        <v>7161146.9679999994</v>
      </c>
      <c r="O72" s="182">
        <v>6227084.3199999994</v>
      </c>
      <c r="P72" s="182">
        <v>309.87999999999994</v>
      </c>
      <c r="Q72" s="182">
        <v>81581359.417599991</v>
      </c>
      <c r="R72" s="182">
        <v>957004.53759999992</v>
      </c>
      <c r="S72" s="182">
        <v>609598.78079999995</v>
      </c>
      <c r="T72" s="182">
        <v>57.15</v>
      </c>
      <c r="U72" s="182">
        <v>4045769.4568320001</v>
      </c>
      <c r="V72" s="182">
        <v>11305359981338.041</v>
      </c>
    </row>
    <row r="73" spans="1:22">
      <c r="A73" s="2" t="s">
        <v>161</v>
      </c>
      <c r="B73" s="2" t="s">
        <v>162</v>
      </c>
      <c r="C73" s="182">
        <v>184.53183999999999</v>
      </c>
      <c r="D73" s="182">
        <v>23548.34</v>
      </c>
      <c r="E73" s="182">
        <v>767.07999999999993</v>
      </c>
      <c r="F73" s="182">
        <v>266.7</v>
      </c>
      <c r="G73" s="182">
        <v>14.858999999999998</v>
      </c>
      <c r="H73" s="182">
        <v>23.622</v>
      </c>
      <c r="I73" s="182">
        <v>0</v>
      </c>
      <c r="J73" s="182">
        <v>22.415499999999994</v>
      </c>
      <c r="K73" s="182">
        <v>5.65</v>
      </c>
      <c r="L73" s="182">
        <v>46.2</v>
      </c>
      <c r="M73" s="182">
        <v>2231000441.2159996</v>
      </c>
      <c r="N73" s="182">
        <v>6685922.1119999997</v>
      </c>
      <c r="O73" s="182">
        <v>5817407.7199999997</v>
      </c>
      <c r="P73" s="182">
        <v>307.33999999999997</v>
      </c>
      <c r="Q73" s="182">
        <v>75337888.033599988</v>
      </c>
      <c r="R73" s="182">
        <v>884901.45599999989</v>
      </c>
      <c r="S73" s="182">
        <v>563715.00159999996</v>
      </c>
      <c r="T73" s="182">
        <v>56.641999999999996</v>
      </c>
      <c r="U73" s="182">
        <v>3325689.0905439998</v>
      </c>
      <c r="V73" s="182">
        <v>10392338035101.715</v>
      </c>
    </row>
    <row r="74" spans="1:22">
      <c r="A74" s="2" t="s">
        <v>163</v>
      </c>
      <c r="B74" s="2" t="s">
        <v>164</v>
      </c>
      <c r="C74" s="182">
        <v>172.62655999999998</v>
      </c>
      <c r="D74" s="182">
        <v>22064.472000000002</v>
      </c>
      <c r="E74" s="182">
        <v>762</v>
      </c>
      <c r="F74" s="182">
        <v>266.7</v>
      </c>
      <c r="G74" s="182">
        <v>14.350999999999997</v>
      </c>
      <c r="H74" s="182">
        <v>21.59</v>
      </c>
      <c r="I74" s="182">
        <v>0</v>
      </c>
      <c r="J74" s="182">
        <v>22.859999999999996</v>
      </c>
      <c r="K74" s="182">
        <v>6.17</v>
      </c>
      <c r="L74" s="182">
        <v>47.8</v>
      </c>
      <c r="M74" s="182">
        <v>2052020928.2079997</v>
      </c>
      <c r="N74" s="182">
        <v>6194310.1919999998</v>
      </c>
      <c r="O74" s="182">
        <v>5391344.0559999999</v>
      </c>
      <c r="P74" s="182">
        <v>304.79999999999995</v>
      </c>
      <c r="Q74" s="182">
        <v>68261953.7984</v>
      </c>
      <c r="R74" s="182">
        <v>806243.54879999999</v>
      </c>
      <c r="S74" s="182">
        <v>512915.10319999995</v>
      </c>
      <c r="T74" s="182">
        <v>55.625999999999998</v>
      </c>
      <c r="U74" s="182">
        <v>2676368.0666079996</v>
      </c>
      <c r="V74" s="182">
        <v>9371901742249.3496</v>
      </c>
    </row>
    <row r="75" spans="1:22">
      <c r="A75" s="2" t="s">
        <v>165</v>
      </c>
      <c r="B75" s="2" t="s">
        <v>166</v>
      </c>
      <c r="C75" s="182">
        <v>160.72127999999998</v>
      </c>
      <c r="D75" s="182">
        <v>20451.572</v>
      </c>
      <c r="E75" s="182">
        <v>756.92</v>
      </c>
      <c r="F75" s="182">
        <v>266.7</v>
      </c>
      <c r="G75" s="182">
        <v>13.843</v>
      </c>
      <c r="H75" s="182">
        <v>19.303999999999998</v>
      </c>
      <c r="I75" s="182">
        <v>0</v>
      </c>
      <c r="J75" s="182">
        <v>23.558499999999999</v>
      </c>
      <c r="K75" s="182">
        <v>6.89</v>
      </c>
      <c r="L75" s="182">
        <v>49.6</v>
      </c>
      <c r="M75" s="182">
        <v>1860554472.4319999</v>
      </c>
      <c r="N75" s="182">
        <v>5669924.1439999994</v>
      </c>
      <c r="O75" s="182">
        <v>4899732.1359999999</v>
      </c>
      <c r="P75" s="182">
        <v>302.26</v>
      </c>
      <c r="Q75" s="182">
        <v>60769788.137599997</v>
      </c>
      <c r="R75" s="182">
        <v>719392.10959999997</v>
      </c>
      <c r="S75" s="182">
        <v>457199.08559999993</v>
      </c>
      <c r="T75" s="182">
        <v>54.609999999999992</v>
      </c>
      <c r="U75" s="182">
        <v>2076994.8137439999</v>
      </c>
      <c r="V75" s="182">
        <v>8270904689434.9561</v>
      </c>
    </row>
    <row r="76" spans="1:22">
      <c r="A76" s="2" t="s">
        <v>167</v>
      </c>
      <c r="B76" s="2" t="s">
        <v>168</v>
      </c>
      <c r="C76" s="182">
        <v>147.32783999999998</v>
      </c>
      <c r="D76" s="182">
        <v>18774.155999999999</v>
      </c>
      <c r="E76" s="182">
        <v>754.38</v>
      </c>
      <c r="F76" s="182">
        <v>266.7</v>
      </c>
      <c r="G76" s="182">
        <v>13.208</v>
      </c>
      <c r="H76" s="182">
        <v>17.018000000000001</v>
      </c>
      <c r="I76" s="182">
        <v>0</v>
      </c>
      <c r="J76" s="182">
        <v>22.669499999999999</v>
      </c>
      <c r="K76" s="182">
        <v>7.8</v>
      </c>
      <c r="L76" s="182">
        <v>51.9</v>
      </c>
      <c r="M76" s="182">
        <v>1660763388.1439998</v>
      </c>
      <c r="N76" s="182">
        <v>5112763.9679999994</v>
      </c>
      <c r="O76" s="182">
        <v>4408120.216</v>
      </c>
      <c r="P76" s="182">
        <v>297.17999999999995</v>
      </c>
      <c r="Q76" s="182">
        <v>53277622.476799995</v>
      </c>
      <c r="R76" s="182">
        <v>632540.67039999994</v>
      </c>
      <c r="S76" s="182">
        <v>401483.06799999997</v>
      </c>
      <c r="T76" s="182">
        <v>53.339999999999996</v>
      </c>
      <c r="U76" s="182">
        <v>1569192.4745119999</v>
      </c>
      <c r="V76" s="182">
        <v>7223614809928.582</v>
      </c>
    </row>
    <row r="77" spans="1:22">
      <c r="A77" s="2" t="s">
        <v>169</v>
      </c>
      <c r="B77" s="2" t="s">
        <v>170</v>
      </c>
      <c r="C77" s="182">
        <v>133.93439999999998</v>
      </c>
      <c r="D77" s="182">
        <v>17032.223999999998</v>
      </c>
      <c r="E77" s="182">
        <v>749.3</v>
      </c>
      <c r="F77" s="182">
        <v>264.15999999999997</v>
      </c>
      <c r="G77" s="182">
        <v>11.937999999999999</v>
      </c>
      <c r="H77" s="182">
        <v>15.493999999999998</v>
      </c>
      <c r="I77" s="182">
        <v>0</v>
      </c>
      <c r="J77" s="182">
        <v>22.605999999999995</v>
      </c>
      <c r="K77" s="182">
        <v>8.52</v>
      </c>
      <c r="L77" s="182">
        <v>57.5</v>
      </c>
      <c r="M77" s="182">
        <v>1502595446.4159999</v>
      </c>
      <c r="N77" s="182">
        <v>4637539.1119999997</v>
      </c>
      <c r="O77" s="182">
        <v>4014830.6799999997</v>
      </c>
      <c r="P77" s="182">
        <v>297.17999999999995</v>
      </c>
      <c r="Q77" s="182">
        <v>47866613.943999998</v>
      </c>
      <c r="R77" s="182">
        <v>568631.12080000003</v>
      </c>
      <c r="S77" s="182">
        <v>362154.11439999996</v>
      </c>
      <c r="T77" s="182">
        <v>53.085999999999991</v>
      </c>
      <c r="U77" s="182">
        <v>1182097.2487039999</v>
      </c>
      <c r="V77" s="182">
        <v>6444860796962.3037</v>
      </c>
    </row>
    <row r="78" spans="1:22">
      <c r="A78" s="2" t="s">
        <v>171</v>
      </c>
      <c r="B78" s="2" t="s">
        <v>172</v>
      </c>
      <c r="C78" s="182">
        <v>802.11824000000001</v>
      </c>
      <c r="D78" s="182">
        <v>102580.43999999999</v>
      </c>
      <c r="E78" s="182">
        <v>825.5</v>
      </c>
      <c r="F78" s="182">
        <v>388.62</v>
      </c>
      <c r="G78" s="182">
        <v>50.037999999999997</v>
      </c>
      <c r="H78" s="182">
        <v>89.915999999999997</v>
      </c>
      <c r="I78" s="182">
        <v>0</v>
      </c>
      <c r="J78" s="182">
        <v>22.796499999999995</v>
      </c>
      <c r="K78" s="182">
        <v>2.15</v>
      </c>
      <c r="L78" s="182">
        <v>12.1</v>
      </c>
      <c r="M78" s="182">
        <v>10655524495.359999</v>
      </c>
      <c r="N78" s="182">
        <v>30971550.959999997</v>
      </c>
      <c r="O78" s="182">
        <v>25727690.479999997</v>
      </c>
      <c r="P78" s="182">
        <v>322.58</v>
      </c>
      <c r="Q78" s="182">
        <v>878248308.01599991</v>
      </c>
      <c r="R78" s="182">
        <v>7161146.9679999994</v>
      </c>
      <c r="S78" s="182">
        <v>4539216.7279999992</v>
      </c>
      <c r="T78" s="182">
        <v>92.71</v>
      </c>
      <c r="U78" s="182">
        <v>206450787.09759998</v>
      </c>
      <c r="V78" s="182">
        <v>118961388877262.52</v>
      </c>
    </row>
    <row r="79" spans="1:22">
      <c r="A79" s="2" t="s">
        <v>173</v>
      </c>
      <c r="B79" s="2" t="s">
        <v>174</v>
      </c>
      <c r="C79" s="182">
        <v>547.64287999999999</v>
      </c>
      <c r="D79" s="182">
        <v>69677.279999999999</v>
      </c>
      <c r="E79" s="182">
        <v>772.16</v>
      </c>
      <c r="F79" s="182">
        <v>373.37999999999994</v>
      </c>
      <c r="G79" s="182">
        <v>35.051999999999992</v>
      </c>
      <c r="H79" s="182">
        <v>62.991999999999997</v>
      </c>
      <c r="I79" s="182">
        <v>0</v>
      </c>
      <c r="J79" s="182">
        <v>22.732999999999997</v>
      </c>
      <c r="K79" s="182">
        <v>2.96</v>
      </c>
      <c r="L79" s="182">
        <v>17.3</v>
      </c>
      <c r="M79" s="182">
        <v>6742949094.7199993</v>
      </c>
      <c r="N79" s="182">
        <v>20319959.359999999</v>
      </c>
      <c r="O79" s="182">
        <v>17370287.84</v>
      </c>
      <c r="P79" s="182">
        <v>309.87999999999994</v>
      </c>
      <c r="Q79" s="182">
        <v>545263167.53599989</v>
      </c>
      <c r="R79" s="182">
        <v>4571990.8559999997</v>
      </c>
      <c r="S79" s="182">
        <v>2933284.4559999998</v>
      </c>
      <c r="T79" s="182">
        <v>88.391999999999996</v>
      </c>
      <c r="U79" s="182">
        <v>70759342.351999998</v>
      </c>
      <c r="V79" s="182">
        <v>68476645967724.477</v>
      </c>
    </row>
    <row r="80" spans="1:22">
      <c r="A80" s="2" t="s">
        <v>175</v>
      </c>
      <c r="B80" s="2" t="s">
        <v>176</v>
      </c>
      <c r="C80" s="182">
        <v>500.02175999999997</v>
      </c>
      <c r="D80" s="182">
        <v>63806.324000000001</v>
      </c>
      <c r="E80" s="182">
        <v>762</v>
      </c>
      <c r="F80" s="182">
        <v>370.84</v>
      </c>
      <c r="G80" s="182">
        <v>32.003999999999998</v>
      </c>
      <c r="H80" s="182">
        <v>57.911999999999992</v>
      </c>
      <c r="I80" s="182">
        <v>0</v>
      </c>
      <c r="J80" s="182">
        <v>23.0505</v>
      </c>
      <c r="K80" s="182">
        <v>3.19</v>
      </c>
      <c r="L80" s="182">
        <v>18.899999999999999</v>
      </c>
      <c r="M80" s="182">
        <v>6076978813.7599993</v>
      </c>
      <c r="N80" s="182">
        <v>18517382.319999997</v>
      </c>
      <c r="O80" s="182">
        <v>15928226.207999999</v>
      </c>
      <c r="P80" s="182">
        <v>307.33999999999997</v>
      </c>
      <c r="Q80" s="182">
        <v>491153082.20799994</v>
      </c>
      <c r="R80" s="182">
        <v>4129540.1279999996</v>
      </c>
      <c r="S80" s="182">
        <v>2654704.3679999998</v>
      </c>
      <c r="T80" s="182">
        <v>87.63</v>
      </c>
      <c r="U80" s="182">
        <v>54526316.753599994</v>
      </c>
      <c r="V80" s="182">
        <v>60957641704601.789</v>
      </c>
    </row>
    <row r="81" spans="1:22">
      <c r="A81" s="2" t="s">
        <v>177</v>
      </c>
      <c r="B81" s="2" t="s">
        <v>178</v>
      </c>
      <c r="C81" s="182">
        <v>456.86511999999999</v>
      </c>
      <c r="D81" s="182">
        <v>58322.464</v>
      </c>
      <c r="E81" s="182">
        <v>751.84</v>
      </c>
      <c r="F81" s="182">
        <v>365.76</v>
      </c>
      <c r="G81" s="182">
        <v>29.463999999999995</v>
      </c>
      <c r="H81" s="182">
        <v>53.085999999999991</v>
      </c>
      <c r="I81" s="182">
        <v>0</v>
      </c>
      <c r="J81" s="182">
        <v>23.113999999999997</v>
      </c>
      <c r="K81" s="182">
        <v>3.46</v>
      </c>
      <c r="L81" s="182">
        <v>20.6</v>
      </c>
      <c r="M81" s="182">
        <v>5452631675.3599997</v>
      </c>
      <c r="N81" s="182">
        <v>16878675.919999998</v>
      </c>
      <c r="O81" s="182">
        <v>14535325.767999999</v>
      </c>
      <c r="P81" s="182">
        <v>304.79999999999995</v>
      </c>
      <c r="Q81" s="182">
        <v>437042996.87999994</v>
      </c>
      <c r="R81" s="182">
        <v>3719863.5279999995</v>
      </c>
      <c r="S81" s="182">
        <v>2392511.3439999996</v>
      </c>
      <c r="T81" s="182">
        <v>86.614000000000004</v>
      </c>
      <c r="U81" s="182">
        <v>42039373.985599995</v>
      </c>
      <c r="V81" s="182">
        <v>53438637441479.102</v>
      </c>
    </row>
    <row r="82" spans="1:22">
      <c r="A82" s="2" t="s">
        <v>179</v>
      </c>
      <c r="B82" s="2" t="s">
        <v>180</v>
      </c>
      <c r="C82" s="182">
        <v>418.17295999999999</v>
      </c>
      <c r="D82" s="182">
        <v>53483.764000000003</v>
      </c>
      <c r="E82" s="182">
        <v>744.22</v>
      </c>
      <c r="F82" s="182">
        <v>365.76</v>
      </c>
      <c r="G82" s="182">
        <v>26.923999999999999</v>
      </c>
      <c r="H82" s="182">
        <v>49.021999999999998</v>
      </c>
      <c r="I82" s="182">
        <v>0</v>
      </c>
      <c r="J82" s="182">
        <v>22.415500000000002</v>
      </c>
      <c r="K82" s="182">
        <v>3.72</v>
      </c>
      <c r="L82" s="182">
        <v>22.5</v>
      </c>
      <c r="M82" s="182">
        <v>4953153964.6399994</v>
      </c>
      <c r="N82" s="182">
        <v>15338291.903999999</v>
      </c>
      <c r="O82" s="182">
        <v>13339070.095999999</v>
      </c>
      <c r="P82" s="182">
        <v>304.79999999999995</v>
      </c>
      <c r="Q82" s="182">
        <v>396668548.59679997</v>
      </c>
      <c r="R82" s="182">
        <v>3375735.1839999999</v>
      </c>
      <c r="S82" s="182">
        <v>2179479.5119999996</v>
      </c>
      <c r="T82" s="182">
        <v>86.105999999999995</v>
      </c>
      <c r="U82" s="182">
        <v>33090398.335199997</v>
      </c>
      <c r="V82" s="182">
        <v>47799384244137.086</v>
      </c>
    </row>
    <row r="83" spans="1:22">
      <c r="A83" s="2" t="s">
        <v>181</v>
      </c>
      <c r="B83" s="2" t="s">
        <v>182</v>
      </c>
      <c r="C83" s="182">
        <v>383.94527999999997</v>
      </c>
      <c r="D83" s="182">
        <v>49032.159999999996</v>
      </c>
      <c r="E83" s="182">
        <v>736.59999999999991</v>
      </c>
      <c r="F83" s="182">
        <v>363.21999999999997</v>
      </c>
      <c r="G83" s="182">
        <v>24.891999999999999</v>
      </c>
      <c r="H83" s="182">
        <v>44.957999999999998</v>
      </c>
      <c r="I83" s="182">
        <v>0</v>
      </c>
      <c r="J83" s="182">
        <v>23.304500000000004</v>
      </c>
      <c r="K83" s="182">
        <v>4.03</v>
      </c>
      <c r="L83" s="182">
        <v>24.4</v>
      </c>
      <c r="M83" s="182">
        <v>4495299396.4799995</v>
      </c>
      <c r="N83" s="182">
        <v>13961778.527999999</v>
      </c>
      <c r="O83" s="182">
        <v>12208362.68</v>
      </c>
      <c r="P83" s="182">
        <v>302.26</v>
      </c>
      <c r="Q83" s="182">
        <v>357542794.59039998</v>
      </c>
      <c r="R83" s="182">
        <v>3064380.9679999999</v>
      </c>
      <c r="S83" s="182">
        <v>1966447.6799999997</v>
      </c>
      <c r="T83" s="182">
        <v>85.343999999999994</v>
      </c>
      <c r="U83" s="182">
        <v>25639855.81696</v>
      </c>
      <c r="V83" s="182">
        <v>42697202779875.258</v>
      </c>
    </row>
    <row r="84" spans="1:22">
      <c r="A84" s="2" t="s">
        <v>183</v>
      </c>
      <c r="B84" s="2" t="s">
        <v>184</v>
      </c>
      <c r="C84" s="182">
        <v>349.7176</v>
      </c>
      <c r="D84" s="182">
        <v>44774.103999999999</v>
      </c>
      <c r="E84" s="182">
        <v>728.9799999999999</v>
      </c>
      <c r="F84" s="182">
        <v>360.67999999999995</v>
      </c>
      <c r="G84" s="182">
        <v>23.114000000000001</v>
      </c>
      <c r="H84" s="182">
        <v>40.893999999999998</v>
      </c>
      <c r="I84" s="182">
        <v>0</v>
      </c>
      <c r="J84" s="182">
        <v>22.606000000000002</v>
      </c>
      <c r="K84" s="182">
        <v>4.41</v>
      </c>
      <c r="L84" s="182">
        <v>26.2</v>
      </c>
      <c r="M84" s="182">
        <v>4037444828.3199997</v>
      </c>
      <c r="N84" s="182">
        <v>12650813.407999998</v>
      </c>
      <c r="O84" s="182">
        <v>11094042.328</v>
      </c>
      <c r="P84" s="182">
        <v>299.72000000000003</v>
      </c>
      <c r="Q84" s="182">
        <v>320081966.28639996</v>
      </c>
      <c r="R84" s="182">
        <v>2753026.7519999999</v>
      </c>
      <c r="S84" s="182">
        <v>1769802.9119999998</v>
      </c>
      <c r="T84" s="182">
        <v>84.581999999999994</v>
      </c>
      <c r="U84" s="182">
        <v>19562877.003199998</v>
      </c>
      <c r="V84" s="182">
        <v>37863557182153.531</v>
      </c>
    </row>
    <row r="85" spans="1:22">
      <c r="A85" s="2" t="s">
        <v>185</v>
      </c>
      <c r="B85" s="2" t="s">
        <v>186</v>
      </c>
      <c r="C85" s="182">
        <v>322.93072000000001</v>
      </c>
      <c r="D85" s="182">
        <v>41290.239999999998</v>
      </c>
      <c r="E85" s="182">
        <v>721.3599999999999</v>
      </c>
      <c r="F85" s="182">
        <v>358.14</v>
      </c>
      <c r="G85" s="182">
        <v>21.081999999999997</v>
      </c>
      <c r="H85" s="182">
        <v>38.099999999999994</v>
      </c>
      <c r="I85" s="182">
        <v>0</v>
      </c>
      <c r="J85" s="182">
        <v>22.225000000000001</v>
      </c>
      <c r="K85" s="182">
        <v>4.71</v>
      </c>
      <c r="L85" s="182">
        <v>28.7</v>
      </c>
      <c r="M85" s="182">
        <v>3708622002.0959997</v>
      </c>
      <c r="N85" s="182">
        <v>11651202.503999999</v>
      </c>
      <c r="O85" s="182">
        <v>10274689.127999999</v>
      </c>
      <c r="P85" s="182">
        <v>299.72000000000003</v>
      </c>
      <c r="Q85" s="182">
        <v>293026923.62239999</v>
      </c>
      <c r="R85" s="182">
        <v>2523607.8559999997</v>
      </c>
      <c r="S85" s="182">
        <v>1635428.9871999999</v>
      </c>
      <c r="T85" s="182">
        <v>84.327999999999989</v>
      </c>
      <c r="U85" s="182">
        <v>15650301.602559999</v>
      </c>
      <c r="V85" s="182">
        <v>34372590917132.285</v>
      </c>
    </row>
    <row r="86" spans="1:22">
      <c r="A86" s="2" t="s">
        <v>187</v>
      </c>
      <c r="B86" s="2" t="s">
        <v>188</v>
      </c>
      <c r="C86" s="182">
        <v>288.70303999999999</v>
      </c>
      <c r="D86" s="182">
        <v>36903.152000000002</v>
      </c>
      <c r="E86" s="182">
        <v>713.74</v>
      </c>
      <c r="F86" s="182">
        <v>355.59999999999997</v>
      </c>
      <c r="G86" s="182">
        <v>19.049999999999997</v>
      </c>
      <c r="H86" s="182">
        <v>34.036000000000001</v>
      </c>
      <c r="I86" s="182">
        <v>0</v>
      </c>
      <c r="J86" s="182">
        <v>23.113999999999997</v>
      </c>
      <c r="K86" s="182">
        <v>5.24</v>
      </c>
      <c r="L86" s="182">
        <v>31.8</v>
      </c>
      <c r="M86" s="182">
        <v>3271579005.2159996</v>
      </c>
      <c r="N86" s="182">
        <v>10340237.384</v>
      </c>
      <c r="O86" s="182">
        <v>9160368.7759999987</v>
      </c>
      <c r="P86" s="182">
        <v>297.17999999999995</v>
      </c>
      <c r="Q86" s="182">
        <v>257647252.44639999</v>
      </c>
      <c r="R86" s="182">
        <v>2228640.7039999999</v>
      </c>
      <c r="S86" s="182">
        <v>1443700.3383999998</v>
      </c>
      <c r="T86" s="182">
        <v>83.566000000000003</v>
      </c>
      <c r="U86" s="182">
        <v>11279871.63376</v>
      </c>
      <c r="V86" s="182">
        <v>29807481185950.656</v>
      </c>
    </row>
    <row r="87" spans="1:22">
      <c r="A87" s="2" t="s">
        <v>189</v>
      </c>
      <c r="B87" s="2" t="s">
        <v>190</v>
      </c>
      <c r="C87" s="182">
        <v>264.89247999999998</v>
      </c>
      <c r="D87" s="182">
        <v>33870.9</v>
      </c>
      <c r="E87" s="182">
        <v>706.12</v>
      </c>
      <c r="F87" s="182">
        <v>358.14</v>
      </c>
      <c r="G87" s="182">
        <v>18.414999999999999</v>
      </c>
      <c r="H87" s="182">
        <v>30.225999999999996</v>
      </c>
      <c r="I87" s="182">
        <v>0</v>
      </c>
      <c r="J87" s="182">
        <v>22.1615</v>
      </c>
      <c r="K87" s="182">
        <v>5.92</v>
      </c>
      <c r="L87" s="182">
        <v>32.9</v>
      </c>
      <c r="M87" s="182">
        <v>2921944607.7119999</v>
      </c>
      <c r="N87" s="182">
        <v>9340626.4799999986</v>
      </c>
      <c r="O87" s="182">
        <v>8275467.3199999994</v>
      </c>
      <c r="P87" s="182">
        <v>294.64</v>
      </c>
      <c r="Q87" s="182">
        <v>231008441.20799997</v>
      </c>
      <c r="R87" s="182">
        <v>1999221.8079999997</v>
      </c>
      <c r="S87" s="182">
        <v>1291300.6431999998</v>
      </c>
      <c r="T87" s="182">
        <v>82.55</v>
      </c>
      <c r="U87" s="182">
        <v>8366251.6545599997</v>
      </c>
      <c r="V87" s="182">
        <v>26397075680891.434</v>
      </c>
    </row>
    <row r="88" spans="1:22">
      <c r="A88" s="2" t="s">
        <v>191</v>
      </c>
      <c r="B88" s="2" t="s">
        <v>192</v>
      </c>
      <c r="C88" s="182">
        <v>239.59375999999997</v>
      </c>
      <c r="D88" s="182">
        <v>30709.615999999998</v>
      </c>
      <c r="E88" s="182">
        <v>701.04</v>
      </c>
      <c r="F88" s="182">
        <v>355.59999999999997</v>
      </c>
      <c r="G88" s="182">
        <v>16.763999999999999</v>
      </c>
      <c r="H88" s="182">
        <v>27.431999999999999</v>
      </c>
      <c r="I88" s="182">
        <v>0</v>
      </c>
      <c r="J88" s="182">
        <v>23.367999999999999</v>
      </c>
      <c r="K88" s="182">
        <v>6.49</v>
      </c>
      <c r="L88" s="182">
        <v>36.1</v>
      </c>
      <c r="M88" s="182">
        <v>2626420295.5359998</v>
      </c>
      <c r="N88" s="182">
        <v>8439337.959999999</v>
      </c>
      <c r="O88" s="182">
        <v>7505275.311999999</v>
      </c>
      <c r="P88" s="182">
        <v>292.09999999999997</v>
      </c>
      <c r="Q88" s="182">
        <v>206867018.52319998</v>
      </c>
      <c r="R88" s="182">
        <v>1786189.9759999998</v>
      </c>
      <c r="S88" s="182">
        <v>1161842.8376</v>
      </c>
      <c r="T88" s="182">
        <v>82.042000000000002</v>
      </c>
      <c r="U88" s="182">
        <v>6285094.5265599992</v>
      </c>
      <c r="V88" s="182">
        <v>23443181148950.379</v>
      </c>
    </row>
    <row r="89" spans="1:22">
      <c r="A89" s="2" t="s">
        <v>193</v>
      </c>
      <c r="B89" s="2" t="s">
        <v>194</v>
      </c>
      <c r="C89" s="182">
        <v>217.27135999999999</v>
      </c>
      <c r="D89" s="182">
        <v>27806.396000000001</v>
      </c>
      <c r="E89" s="182">
        <v>695.95999999999992</v>
      </c>
      <c r="F89" s="182">
        <v>355.59999999999997</v>
      </c>
      <c r="G89" s="182">
        <v>15.366999999999999</v>
      </c>
      <c r="H89" s="182">
        <v>24.764999999999997</v>
      </c>
      <c r="I89" s="182">
        <v>0</v>
      </c>
      <c r="J89" s="182">
        <v>22.860000000000003</v>
      </c>
      <c r="K89" s="182">
        <v>7.16</v>
      </c>
      <c r="L89" s="182">
        <v>39.4</v>
      </c>
      <c r="M89" s="182">
        <v>2355869868.8959999</v>
      </c>
      <c r="N89" s="182">
        <v>7603597.6959999995</v>
      </c>
      <c r="O89" s="182">
        <v>6784244.4959999993</v>
      </c>
      <c r="P89" s="182">
        <v>292.09999999999997</v>
      </c>
      <c r="Q89" s="182">
        <v>184390521.54079998</v>
      </c>
      <c r="R89" s="182">
        <v>1601016.1527999998</v>
      </c>
      <c r="S89" s="182">
        <v>1040578.5639999999</v>
      </c>
      <c r="T89" s="182">
        <v>81.28</v>
      </c>
      <c r="U89" s="182">
        <v>4703415.1092799995</v>
      </c>
      <c r="V89" s="182">
        <v>20730968896895.41</v>
      </c>
    </row>
    <row r="90" spans="1:22">
      <c r="A90" s="2" t="s">
        <v>195</v>
      </c>
      <c r="B90" s="2" t="s">
        <v>196</v>
      </c>
      <c r="C90" s="182">
        <v>191.97263999999998</v>
      </c>
      <c r="D90" s="182">
        <v>24387.047999999995</v>
      </c>
      <c r="E90" s="182">
        <v>701.04</v>
      </c>
      <c r="F90" s="182">
        <v>254</v>
      </c>
      <c r="G90" s="182">
        <v>15.493999999999998</v>
      </c>
      <c r="H90" s="182">
        <v>27.94</v>
      </c>
      <c r="I90" s="182">
        <v>0</v>
      </c>
      <c r="J90" s="182">
        <v>22.859999999999996</v>
      </c>
      <c r="K90" s="182">
        <v>4.55</v>
      </c>
      <c r="L90" s="182">
        <v>39.700000000000003</v>
      </c>
      <c r="M90" s="182">
        <v>1981261585.8559997</v>
      </c>
      <c r="N90" s="182">
        <v>6472890.2799999993</v>
      </c>
      <c r="O90" s="182">
        <v>5653537.0799999991</v>
      </c>
      <c r="P90" s="182">
        <v>284.47999999999996</v>
      </c>
      <c r="Q90" s="182">
        <v>76586582.310399994</v>
      </c>
      <c r="R90" s="182">
        <v>943894.88639999996</v>
      </c>
      <c r="S90" s="182">
        <v>603043.95519999985</v>
      </c>
      <c r="T90" s="182">
        <v>56.133999999999993</v>
      </c>
      <c r="U90" s="182">
        <v>4620168.8241599994</v>
      </c>
      <c r="V90" s="182">
        <v>8700562075899.1104</v>
      </c>
    </row>
    <row r="91" spans="1:22">
      <c r="A91" s="2" t="s">
        <v>197</v>
      </c>
      <c r="B91" s="2" t="s">
        <v>198</v>
      </c>
      <c r="C91" s="182">
        <v>169.65024</v>
      </c>
      <c r="D91" s="182">
        <v>21612.86</v>
      </c>
      <c r="E91" s="182">
        <v>693.42</v>
      </c>
      <c r="F91" s="182">
        <v>256.53999999999996</v>
      </c>
      <c r="G91" s="182">
        <v>14.477999999999998</v>
      </c>
      <c r="H91" s="182">
        <v>23.622</v>
      </c>
      <c r="I91" s="182">
        <v>0</v>
      </c>
      <c r="J91" s="182">
        <v>22.415499999999994</v>
      </c>
      <c r="K91" s="182">
        <v>5.41</v>
      </c>
      <c r="L91" s="182">
        <v>42.5</v>
      </c>
      <c r="M91" s="182">
        <v>1698224216.4479997</v>
      </c>
      <c r="N91" s="182">
        <v>5620762.9519999996</v>
      </c>
      <c r="O91" s="182">
        <v>4899732.1359999999</v>
      </c>
      <c r="P91" s="182">
        <v>279.39999999999998</v>
      </c>
      <c r="Q91" s="182">
        <v>66180796.670399994</v>
      </c>
      <c r="R91" s="182">
        <v>807882.2551999999</v>
      </c>
      <c r="S91" s="182">
        <v>516192.51599999995</v>
      </c>
      <c r="T91" s="182">
        <v>55.372</v>
      </c>
      <c r="U91" s="182">
        <v>3050976.3496479997</v>
      </c>
      <c r="V91" s="182">
        <v>7411589916506.6494</v>
      </c>
    </row>
    <row r="92" spans="1:22">
      <c r="A92" s="2" t="s">
        <v>199</v>
      </c>
      <c r="B92" s="2" t="s">
        <v>200</v>
      </c>
      <c r="C92" s="182">
        <v>151.79231999999999</v>
      </c>
      <c r="D92" s="182">
        <v>19354.8</v>
      </c>
      <c r="E92" s="182">
        <v>688.34</v>
      </c>
      <c r="F92" s="182">
        <v>254</v>
      </c>
      <c r="G92" s="182">
        <v>13.081</v>
      </c>
      <c r="H92" s="182">
        <v>21.081999999999997</v>
      </c>
      <c r="I92" s="182">
        <v>0</v>
      </c>
      <c r="J92" s="182">
        <v>23.367999999999999</v>
      </c>
      <c r="K92" s="182">
        <v>6.03</v>
      </c>
      <c r="L92" s="182">
        <v>47.1</v>
      </c>
      <c r="M92" s="182">
        <v>1506757760.6719999</v>
      </c>
      <c r="N92" s="182">
        <v>4998054.5199999996</v>
      </c>
      <c r="O92" s="182">
        <v>4375346.0879999995</v>
      </c>
      <c r="P92" s="182">
        <v>279.39999999999998</v>
      </c>
      <c r="Q92" s="182">
        <v>57856168.158399992</v>
      </c>
      <c r="R92" s="182">
        <v>711198.57759999996</v>
      </c>
      <c r="S92" s="182">
        <v>455560.37919999997</v>
      </c>
      <c r="T92" s="182">
        <v>54.609999999999992</v>
      </c>
      <c r="U92" s="182">
        <v>2197701.927168</v>
      </c>
      <c r="V92" s="182">
        <v>6444860796962.3037</v>
      </c>
    </row>
    <row r="93" spans="1:22">
      <c r="A93" s="2" t="s">
        <v>201</v>
      </c>
      <c r="B93" s="2" t="s">
        <v>202</v>
      </c>
      <c r="C93" s="182">
        <v>139.88703999999998</v>
      </c>
      <c r="D93" s="182">
        <v>17870.931999999997</v>
      </c>
      <c r="E93" s="182">
        <v>683.25999999999988</v>
      </c>
      <c r="F93" s="182">
        <v>253.74599999999998</v>
      </c>
      <c r="G93" s="182">
        <v>12.446</v>
      </c>
      <c r="H93" s="182">
        <v>18.922999999999998</v>
      </c>
      <c r="I93" s="182">
        <v>0</v>
      </c>
      <c r="J93" s="182">
        <v>22.352</v>
      </c>
      <c r="K93" s="182">
        <v>6.7</v>
      </c>
      <c r="L93" s="182">
        <v>49.5</v>
      </c>
      <c r="M93" s="182">
        <v>1361076761.7119999</v>
      </c>
      <c r="N93" s="182">
        <v>4555603.7919999994</v>
      </c>
      <c r="O93" s="182">
        <v>3982056.5519999997</v>
      </c>
      <c r="P93" s="182">
        <v>276.86</v>
      </c>
      <c r="Q93" s="182">
        <v>51612696.774399996</v>
      </c>
      <c r="R93" s="182">
        <v>635818.08319999988</v>
      </c>
      <c r="S93" s="182">
        <v>406399.18719999999</v>
      </c>
      <c r="T93" s="182">
        <v>53.847999999999999</v>
      </c>
      <c r="U93" s="182">
        <v>1677412.6451679999</v>
      </c>
      <c r="V93" s="182">
        <v>5692960370650.0352</v>
      </c>
    </row>
    <row r="94" spans="1:22">
      <c r="A94" s="2" t="s">
        <v>203</v>
      </c>
      <c r="B94" s="2" t="s">
        <v>204</v>
      </c>
      <c r="C94" s="182">
        <v>125.00543999999999</v>
      </c>
      <c r="D94" s="182">
        <v>15999.967999999999</v>
      </c>
      <c r="E94" s="182">
        <v>678.18</v>
      </c>
      <c r="F94" s="182">
        <v>252.98400000000001</v>
      </c>
      <c r="G94" s="182">
        <v>11.683999999999999</v>
      </c>
      <c r="H94" s="182">
        <v>16.256</v>
      </c>
      <c r="I94" s="182">
        <v>0</v>
      </c>
      <c r="J94" s="182">
        <v>23.4315</v>
      </c>
      <c r="K94" s="182">
        <v>7.78</v>
      </c>
      <c r="L94" s="182">
        <v>52.7</v>
      </c>
      <c r="M94" s="182">
        <v>1186259562.9599998</v>
      </c>
      <c r="N94" s="182">
        <v>3998443.6159999995</v>
      </c>
      <c r="O94" s="182">
        <v>3490444.6319999998</v>
      </c>
      <c r="P94" s="182">
        <v>271.77999999999997</v>
      </c>
      <c r="Q94" s="182">
        <v>44120531.113599993</v>
      </c>
      <c r="R94" s="182">
        <v>544050.52480000001</v>
      </c>
      <c r="S94" s="182">
        <v>347405.75679999997</v>
      </c>
      <c r="T94" s="182">
        <v>52.577999999999996</v>
      </c>
      <c r="U94" s="182">
        <v>1169610.3059359998</v>
      </c>
      <c r="V94" s="182">
        <v>4833645597721.7275</v>
      </c>
    </row>
    <row r="95" spans="1:22">
      <c r="A95" s="2" t="s">
        <v>205</v>
      </c>
      <c r="B95" s="2" t="s">
        <v>206</v>
      </c>
      <c r="C95" s="182">
        <v>550.61919999999998</v>
      </c>
      <c r="D95" s="182">
        <v>70322.44</v>
      </c>
      <c r="E95" s="182">
        <v>711.19999999999993</v>
      </c>
      <c r="F95" s="182">
        <v>347.97999999999996</v>
      </c>
      <c r="G95" s="182">
        <v>38.607999999999997</v>
      </c>
      <c r="H95" s="182">
        <v>69.088000000000008</v>
      </c>
      <c r="I95" s="182">
        <v>0</v>
      </c>
      <c r="J95" s="182">
        <v>22.986999999999981</v>
      </c>
      <c r="K95" s="182">
        <v>2.5099999999999998</v>
      </c>
      <c r="L95" s="182">
        <v>14.2</v>
      </c>
      <c r="M95" s="182">
        <v>5577501103.039999</v>
      </c>
      <c r="N95" s="182">
        <v>18517382.319999997</v>
      </c>
      <c r="O95" s="182">
        <v>15682420.247999998</v>
      </c>
      <c r="P95" s="182">
        <v>281.94</v>
      </c>
      <c r="Q95" s="182">
        <v>482828453.69599998</v>
      </c>
      <c r="R95" s="182">
        <v>4375346.0879999995</v>
      </c>
      <c r="S95" s="182">
        <v>2785800.88</v>
      </c>
      <c r="T95" s="182">
        <v>83.057999999999993</v>
      </c>
      <c r="U95" s="182">
        <v>83662516.545599997</v>
      </c>
      <c r="V95" s="182">
        <v>49679135309917.758</v>
      </c>
    </row>
    <row r="96" spans="1:22">
      <c r="A96" s="2" t="s">
        <v>207</v>
      </c>
      <c r="B96" s="2" t="s">
        <v>208</v>
      </c>
      <c r="C96" s="182">
        <v>498.53359999999998</v>
      </c>
      <c r="D96" s="182">
        <v>63483.743999999999</v>
      </c>
      <c r="E96" s="182">
        <v>698.5</v>
      </c>
      <c r="F96" s="182">
        <v>342.9</v>
      </c>
      <c r="G96" s="182">
        <v>35.051999999999992</v>
      </c>
      <c r="H96" s="182">
        <v>62.991999999999997</v>
      </c>
      <c r="I96" s="182">
        <v>0</v>
      </c>
      <c r="J96" s="182">
        <v>22.732999999999997</v>
      </c>
      <c r="K96" s="182">
        <v>2.73</v>
      </c>
      <c r="L96" s="182">
        <v>15.6</v>
      </c>
      <c r="M96" s="182">
        <v>4953153964.6399994</v>
      </c>
      <c r="N96" s="182">
        <v>16714805.279999999</v>
      </c>
      <c r="O96" s="182">
        <v>14158423.295999998</v>
      </c>
      <c r="P96" s="182">
        <v>279.39999999999998</v>
      </c>
      <c r="Q96" s="182">
        <v>428718368.36799997</v>
      </c>
      <c r="R96" s="182">
        <v>3900121.2319999998</v>
      </c>
      <c r="S96" s="182">
        <v>2490833.7279999997</v>
      </c>
      <c r="T96" s="182">
        <v>82.042000000000002</v>
      </c>
      <c r="U96" s="182">
        <v>63267176.691199996</v>
      </c>
      <c r="V96" s="182">
        <v>43234274512955.453</v>
      </c>
    </row>
    <row r="97" spans="1:22">
      <c r="A97" s="2" t="s">
        <v>209</v>
      </c>
      <c r="B97" s="2" t="s">
        <v>210</v>
      </c>
      <c r="C97" s="182">
        <v>455.37696</v>
      </c>
      <c r="D97" s="182">
        <v>57935.367999999995</v>
      </c>
      <c r="E97" s="182">
        <v>688.34</v>
      </c>
      <c r="F97" s="182">
        <v>340.36</v>
      </c>
      <c r="G97" s="182">
        <v>32.003999999999998</v>
      </c>
      <c r="H97" s="182">
        <v>57.911999999999992</v>
      </c>
      <c r="I97" s="182">
        <v>0</v>
      </c>
      <c r="J97" s="182">
        <v>23.0505</v>
      </c>
      <c r="K97" s="182">
        <v>2.94</v>
      </c>
      <c r="L97" s="182">
        <v>17.100000000000001</v>
      </c>
      <c r="M97" s="182">
        <v>4453676253.9199991</v>
      </c>
      <c r="N97" s="182">
        <v>15108873.007999999</v>
      </c>
      <c r="O97" s="182">
        <v>12929393.495999999</v>
      </c>
      <c r="P97" s="182">
        <v>276.86</v>
      </c>
      <c r="Q97" s="182">
        <v>382516680.12639993</v>
      </c>
      <c r="R97" s="182">
        <v>3506831.6959999995</v>
      </c>
      <c r="S97" s="182">
        <v>2245027.7679999997</v>
      </c>
      <c r="T97" s="182">
        <v>81.28</v>
      </c>
      <c r="U97" s="182">
        <v>48699076.795199998</v>
      </c>
      <c r="V97" s="182">
        <v>38132093048693.633</v>
      </c>
    </row>
    <row r="98" spans="1:22">
      <c r="A98" s="2" t="s">
        <v>211</v>
      </c>
      <c r="B98" s="2" t="s">
        <v>212</v>
      </c>
      <c r="C98" s="182">
        <v>415.19664</v>
      </c>
      <c r="D98" s="182">
        <v>52903.119999999995</v>
      </c>
      <c r="E98" s="182">
        <v>678.18</v>
      </c>
      <c r="F98" s="182">
        <v>337.82</v>
      </c>
      <c r="G98" s="182">
        <v>29.463999999999995</v>
      </c>
      <c r="H98" s="182">
        <v>53.085999999999991</v>
      </c>
      <c r="I98" s="182">
        <v>0</v>
      </c>
      <c r="J98" s="182">
        <v>23.113999999999997</v>
      </c>
      <c r="K98" s="182">
        <v>3.18</v>
      </c>
      <c r="L98" s="182">
        <v>18.600000000000001</v>
      </c>
      <c r="M98" s="182">
        <v>3995821685.7599998</v>
      </c>
      <c r="N98" s="182">
        <v>13683198.439999999</v>
      </c>
      <c r="O98" s="182">
        <v>11765911.952</v>
      </c>
      <c r="P98" s="182">
        <v>274.32</v>
      </c>
      <c r="Q98" s="182">
        <v>342558463.26879996</v>
      </c>
      <c r="R98" s="182">
        <v>3162703.3519999995</v>
      </c>
      <c r="S98" s="182">
        <v>2031995.9359999998</v>
      </c>
      <c r="T98" s="182">
        <v>80.518000000000001</v>
      </c>
      <c r="U98" s="182">
        <v>37668944.016799994</v>
      </c>
      <c r="V98" s="182">
        <v>33566983317512</v>
      </c>
    </row>
    <row r="99" spans="1:22">
      <c r="A99" s="2" t="s">
        <v>213</v>
      </c>
      <c r="B99" s="2" t="s">
        <v>214</v>
      </c>
      <c r="C99" s="182">
        <v>372.03999999999996</v>
      </c>
      <c r="D99" s="182">
        <v>47419.259999999995</v>
      </c>
      <c r="E99" s="182">
        <v>668.02</v>
      </c>
      <c r="F99" s="182">
        <v>335.28</v>
      </c>
      <c r="G99" s="182">
        <v>26.416</v>
      </c>
      <c r="H99" s="182">
        <v>48.005999999999993</v>
      </c>
      <c r="I99" s="182">
        <v>0</v>
      </c>
      <c r="J99" s="182">
        <v>23.431500000000007</v>
      </c>
      <c r="K99" s="182">
        <v>3.49</v>
      </c>
      <c r="L99" s="182">
        <v>20.7</v>
      </c>
      <c r="M99" s="182">
        <v>3533804803.3439999</v>
      </c>
      <c r="N99" s="182">
        <v>12191975.615999999</v>
      </c>
      <c r="O99" s="182">
        <v>10553269.215999998</v>
      </c>
      <c r="P99" s="182">
        <v>271.77999999999997</v>
      </c>
      <c r="Q99" s="182">
        <v>301351552.13439995</v>
      </c>
      <c r="R99" s="182">
        <v>2802187.9439999997</v>
      </c>
      <c r="S99" s="182">
        <v>1802577.0399999998</v>
      </c>
      <c r="T99" s="182">
        <v>79.756</v>
      </c>
      <c r="U99" s="182">
        <v>27721012.944959994</v>
      </c>
      <c r="V99" s="182">
        <v>29001873586330.367</v>
      </c>
    </row>
    <row r="100" spans="1:22">
      <c r="A100" s="2" t="s">
        <v>215</v>
      </c>
      <c r="B100" s="2" t="s">
        <v>216</v>
      </c>
      <c r="C100" s="182">
        <v>340.78863999999999</v>
      </c>
      <c r="D100" s="182">
        <v>43354.752</v>
      </c>
      <c r="E100" s="182">
        <v>660.4</v>
      </c>
      <c r="F100" s="182">
        <v>332.73999999999995</v>
      </c>
      <c r="G100" s="182">
        <v>24.383999999999997</v>
      </c>
      <c r="H100" s="182">
        <v>43.942</v>
      </c>
      <c r="I100" s="182">
        <v>0</v>
      </c>
      <c r="J100" s="182">
        <v>22.732999999999997</v>
      </c>
      <c r="K100" s="182">
        <v>3.79</v>
      </c>
      <c r="L100" s="182">
        <v>22.5</v>
      </c>
      <c r="M100" s="182">
        <v>3184170405.8399997</v>
      </c>
      <c r="N100" s="182">
        <v>11061268.199999999</v>
      </c>
      <c r="O100" s="182">
        <v>9635593.6319999993</v>
      </c>
      <c r="P100" s="182">
        <v>271.77999999999997</v>
      </c>
      <c r="Q100" s="182">
        <v>270966658.06559998</v>
      </c>
      <c r="R100" s="182">
        <v>2523607.8559999997</v>
      </c>
      <c r="S100" s="182">
        <v>1628874.1616</v>
      </c>
      <c r="T100" s="182">
        <v>78.993999999999986</v>
      </c>
      <c r="U100" s="182">
        <v>21352672.133279998</v>
      </c>
      <c r="V100" s="182">
        <v>25779443187849.215</v>
      </c>
    </row>
    <row r="101" spans="1:22">
      <c r="A101" s="2" t="s">
        <v>217</v>
      </c>
      <c r="B101" s="2" t="s">
        <v>218</v>
      </c>
      <c r="C101" s="182">
        <v>308.04911999999996</v>
      </c>
      <c r="D101" s="182">
        <v>39161.212</v>
      </c>
      <c r="E101" s="182">
        <v>652.78</v>
      </c>
      <c r="F101" s="182">
        <v>330.2</v>
      </c>
      <c r="G101" s="182">
        <v>22.097999999999999</v>
      </c>
      <c r="H101" s="182">
        <v>39.878</v>
      </c>
      <c r="I101" s="182">
        <v>0</v>
      </c>
      <c r="J101" s="182">
        <v>23.622</v>
      </c>
      <c r="K101" s="182">
        <v>4.1399999999999997</v>
      </c>
      <c r="L101" s="182">
        <v>24.8</v>
      </c>
      <c r="M101" s="182">
        <v>2838698322.5919995</v>
      </c>
      <c r="N101" s="182">
        <v>9930560.784</v>
      </c>
      <c r="O101" s="182">
        <v>8701530.9839999992</v>
      </c>
      <c r="P101" s="182">
        <v>269.23999999999995</v>
      </c>
      <c r="Q101" s="182">
        <v>240581763.99679998</v>
      </c>
      <c r="R101" s="182">
        <v>2245027.7679999997</v>
      </c>
      <c r="S101" s="182">
        <v>1455171.2831999997</v>
      </c>
      <c r="T101" s="182">
        <v>78.231999999999999</v>
      </c>
      <c r="U101" s="182">
        <v>15941663.600479998</v>
      </c>
      <c r="V101" s="182">
        <v>22610719962676.082</v>
      </c>
    </row>
    <row r="102" spans="1:22">
      <c r="A102" s="2" t="s">
        <v>219</v>
      </c>
      <c r="B102" s="2" t="s">
        <v>220</v>
      </c>
      <c r="C102" s="182">
        <v>285.72672</v>
      </c>
      <c r="D102" s="182">
        <v>36322.507999999994</v>
      </c>
      <c r="E102" s="182">
        <v>647.69999999999993</v>
      </c>
      <c r="F102" s="182">
        <v>330.2</v>
      </c>
      <c r="G102" s="182">
        <v>20.574000000000002</v>
      </c>
      <c r="H102" s="182">
        <v>37.083999999999996</v>
      </c>
      <c r="I102" s="182">
        <v>0</v>
      </c>
      <c r="J102" s="182">
        <v>23.241</v>
      </c>
      <c r="K102" s="182">
        <v>4.43</v>
      </c>
      <c r="L102" s="182">
        <v>26.6</v>
      </c>
      <c r="M102" s="182">
        <v>2605608724.2559996</v>
      </c>
      <c r="N102" s="182">
        <v>9160368.7759999987</v>
      </c>
      <c r="O102" s="182">
        <v>8046048.4239999996</v>
      </c>
      <c r="P102" s="182">
        <v>266.7</v>
      </c>
      <c r="Q102" s="182">
        <v>220602655.56799999</v>
      </c>
      <c r="R102" s="182">
        <v>2064770.0639999998</v>
      </c>
      <c r="S102" s="182">
        <v>1340461.8351999999</v>
      </c>
      <c r="T102" s="182">
        <v>77.977999999999994</v>
      </c>
      <c r="U102" s="182">
        <v>12819927.90848</v>
      </c>
      <c r="V102" s="182">
        <v>20516140203663.332</v>
      </c>
    </row>
    <row r="103" spans="1:22">
      <c r="A103" s="2" t="s">
        <v>221</v>
      </c>
      <c r="B103" s="2" t="s">
        <v>222</v>
      </c>
      <c r="C103" s="182">
        <v>261.91615999999999</v>
      </c>
      <c r="D103" s="182">
        <v>33354.771999999997</v>
      </c>
      <c r="E103" s="182">
        <v>640.07999999999993</v>
      </c>
      <c r="F103" s="182">
        <v>327.65999999999997</v>
      </c>
      <c r="G103" s="182">
        <v>19.049999999999997</v>
      </c>
      <c r="H103" s="182">
        <v>34.036000000000001</v>
      </c>
      <c r="I103" s="182">
        <v>0</v>
      </c>
      <c r="J103" s="182">
        <v>23.113999999999997</v>
      </c>
      <c r="K103" s="182">
        <v>4.8099999999999996</v>
      </c>
      <c r="L103" s="182">
        <v>28.7</v>
      </c>
      <c r="M103" s="182">
        <v>2364194497.408</v>
      </c>
      <c r="N103" s="182">
        <v>8373789.703999999</v>
      </c>
      <c r="O103" s="182">
        <v>7374178.7999999989</v>
      </c>
      <c r="P103" s="182">
        <v>266.7</v>
      </c>
      <c r="Q103" s="182">
        <v>199374852.86239997</v>
      </c>
      <c r="R103" s="182">
        <v>1884512.3599999999</v>
      </c>
      <c r="S103" s="182">
        <v>1217558.8551999999</v>
      </c>
      <c r="T103" s="182">
        <v>77.215999999999994</v>
      </c>
      <c r="U103" s="182">
        <v>9947931.0718399975</v>
      </c>
      <c r="V103" s="182">
        <v>18367853271342.566</v>
      </c>
    </row>
    <row r="104" spans="1:22">
      <c r="A104" s="2" t="s">
        <v>223</v>
      </c>
      <c r="B104" s="2" t="s">
        <v>224</v>
      </c>
      <c r="C104" s="182">
        <v>241.08192</v>
      </c>
      <c r="D104" s="182">
        <v>30774.132000000001</v>
      </c>
      <c r="E104" s="182">
        <v>635</v>
      </c>
      <c r="F104" s="182">
        <v>330.2</v>
      </c>
      <c r="G104" s="182">
        <v>17.906999999999996</v>
      </c>
      <c r="H104" s="182">
        <v>30.987999999999996</v>
      </c>
      <c r="I104" s="182">
        <v>0</v>
      </c>
      <c r="J104" s="182">
        <v>22.986999999999998</v>
      </c>
      <c r="K104" s="182">
        <v>5.31</v>
      </c>
      <c r="L104" s="182">
        <v>30.6</v>
      </c>
      <c r="M104" s="182">
        <v>2151916470.3519998</v>
      </c>
      <c r="N104" s="182">
        <v>7669145.9519999996</v>
      </c>
      <c r="O104" s="182">
        <v>6784244.4959999993</v>
      </c>
      <c r="P104" s="182">
        <v>264.15999999999997</v>
      </c>
      <c r="Q104" s="182">
        <v>184390521.54079998</v>
      </c>
      <c r="R104" s="182">
        <v>1720641.7199999997</v>
      </c>
      <c r="S104" s="182">
        <v>1120875.1776000001</v>
      </c>
      <c r="T104" s="182">
        <v>77.469999999999985</v>
      </c>
      <c r="U104" s="182">
        <v>7700281.3735999996</v>
      </c>
      <c r="V104" s="182">
        <v>16810345245410.008</v>
      </c>
    </row>
    <row r="105" spans="1:22">
      <c r="A105" s="2" t="s">
        <v>225</v>
      </c>
      <c r="B105" s="2" t="s">
        <v>226</v>
      </c>
      <c r="C105" s="182">
        <v>217.27135999999999</v>
      </c>
      <c r="D105" s="182">
        <v>27741.879999999997</v>
      </c>
      <c r="E105" s="182">
        <v>627.38</v>
      </c>
      <c r="F105" s="182">
        <v>327.65999999999997</v>
      </c>
      <c r="G105" s="182">
        <v>16.509999999999998</v>
      </c>
      <c r="H105" s="182">
        <v>27.686</v>
      </c>
      <c r="I105" s="182">
        <v>0</v>
      </c>
      <c r="J105" s="182">
        <v>23.113999999999997</v>
      </c>
      <c r="K105" s="182">
        <v>5.92</v>
      </c>
      <c r="L105" s="182">
        <v>33.200000000000003</v>
      </c>
      <c r="M105" s="182">
        <v>1906339929.2479999</v>
      </c>
      <c r="N105" s="182">
        <v>6849792.7519999994</v>
      </c>
      <c r="O105" s="182">
        <v>6079600.743999999</v>
      </c>
      <c r="P105" s="182">
        <v>261.62</v>
      </c>
      <c r="Q105" s="182">
        <v>162746487.40959999</v>
      </c>
      <c r="R105" s="182">
        <v>1527274.3647999999</v>
      </c>
      <c r="S105" s="182">
        <v>991417.37199999986</v>
      </c>
      <c r="T105" s="182">
        <v>76.453999999999994</v>
      </c>
      <c r="U105" s="182">
        <v>5577501.1030399995</v>
      </c>
      <c r="V105" s="182">
        <v>14688911899743.25</v>
      </c>
    </row>
    <row r="106" spans="1:22">
      <c r="A106" s="2" t="s">
        <v>227</v>
      </c>
      <c r="B106" s="2" t="s">
        <v>228</v>
      </c>
      <c r="C106" s="182">
        <v>194.94896</v>
      </c>
      <c r="D106" s="182">
        <v>24838.66</v>
      </c>
      <c r="E106" s="182">
        <v>622.29999999999995</v>
      </c>
      <c r="F106" s="182">
        <v>327.65999999999997</v>
      </c>
      <c r="G106" s="182">
        <v>15.366999999999999</v>
      </c>
      <c r="H106" s="182">
        <v>24.383999999999997</v>
      </c>
      <c r="I106" s="182">
        <v>0</v>
      </c>
      <c r="J106" s="182">
        <v>23.241000000000003</v>
      </c>
      <c r="K106" s="182">
        <v>6.7</v>
      </c>
      <c r="L106" s="182">
        <v>35.6</v>
      </c>
      <c r="M106" s="182">
        <v>1673250330.9119999</v>
      </c>
      <c r="N106" s="182">
        <v>6063213.6799999997</v>
      </c>
      <c r="O106" s="182">
        <v>5391344.0559999999</v>
      </c>
      <c r="P106" s="182">
        <v>259.08</v>
      </c>
      <c r="Q106" s="182">
        <v>141518684.704</v>
      </c>
      <c r="R106" s="182">
        <v>1335545.7159999998</v>
      </c>
      <c r="S106" s="182">
        <v>868514.39199999988</v>
      </c>
      <c r="T106" s="182">
        <v>75.438000000000002</v>
      </c>
      <c r="U106" s="182">
        <v>3954198.5431999997</v>
      </c>
      <c r="V106" s="182">
        <v>12621185727384.512</v>
      </c>
    </row>
    <row r="107" spans="1:22">
      <c r="A107" s="2" t="s">
        <v>229</v>
      </c>
      <c r="B107" s="2" t="s">
        <v>230</v>
      </c>
      <c r="C107" s="182">
        <v>174.11472000000001</v>
      </c>
      <c r="D107" s="182">
        <v>22193.503999999997</v>
      </c>
      <c r="E107" s="182">
        <v>617.22</v>
      </c>
      <c r="F107" s="182">
        <v>325.12</v>
      </c>
      <c r="G107" s="182">
        <v>13.97</v>
      </c>
      <c r="H107" s="182">
        <v>21.59</v>
      </c>
      <c r="I107" s="182">
        <v>0</v>
      </c>
      <c r="J107" s="182">
        <v>22.859999999999996</v>
      </c>
      <c r="K107" s="182">
        <v>7.53</v>
      </c>
      <c r="L107" s="182">
        <v>39.200000000000003</v>
      </c>
      <c r="M107" s="182">
        <v>1473459246.6239998</v>
      </c>
      <c r="N107" s="182">
        <v>5358569.9279999994</v>
      </c>
      <c r="O107" s="182">
        <v>4768635.6239999998</v>
      </c>
      <c r="P107" s="182">
        <v>256.53999999999996</v>
      </c>
      <c r="Q107" s="182">
        <v>123620733.40319999</v>
      </c>
      <c r="R107" s="182">
        <v>1170036.3696000001</v>
      </c>
      <c r="S107" s="182">
        <v>761998.47599999991</v>
      </c>
      <c r="T107" s="182">
        <v>74.675999999999988</v>
      </c>
      <c r="U107" s="182">
        <v>2797075.1800319995</v>
      </c>
      <c r="V107" s="182">
        <v>10929409768181.906</v>
      </c>
    </row>
    <row r="108" spans="1:22">
      <c r="A108" s="2" t="s">
        <v>231</v>
      </c>
      <c r="B108" s="2" t="s">
        <v>232</v>
      </c>
      <c r="C108" s="182">
        <v>154.76864</v>
      </c>
      <c r="D108" s="182">
        <v>19741.896000000001</v>
      </c>
      <c r="E108" s="182">
        <v>612.14</v>
      </c>
      <c r="F108" s="182">
        <v>325.12</v>
      </c>
      <c r="G108" s="182">
        <v>12.7</v>
      </c>
      <c r="H108" s="182">
        <v>19.049999999999997</v>
      </c>
      <c r="I108" s="182">
        <v>0</v>
      </c>
      <c r="J108" s="182">
        <v>22.225000000000001</v>
      </c>
      <c r="K108" s="182">
        <v>8.5</v>
      </c>
      <c r="L108" s="182">
        <v>43.1</v>
      </c>
      <c r="M108" s="182">
        <v>1290317419.3599999</v>
      </c>
      <c r="N108" s="182">
        <v>4735861.4959999993</v>
      </c>
      <c r="O108" s="182">
        <v>4227862.5119999992</v>
      </c>
      <c r="P108" s="182">
        <v>256.53999999999996</v>
      </c>
      <c r="Q108" s="182">
        <v>107803939.2304</v>
      </c>
      <c r="R108" s="182">
        <v>1022552.7935999999</v>
      </c>
      <c r="S108" s="182">
        <v>666953.5048</v>
      </c>
      <c r="T108" s="182">
        <v>73.914000000000001</v>
      </c>
      <c r="U108" s="182">
        <v>1964612.3288319998</v>
      </c>
      <c r="V108" s="182">
        <v>9452462502211.3789</v>
      </c>
    </row>
    <row r="109" spans="1:22">
      <c r="A109" s="2" t="s">
        <v>233</v>
      </c>
      <c r="B109" s="2" t="s">
        <v>234</v>
      </c>
      <c r="C109" s="182">
        <v>153.28047999999998</v>
      </c>
      <c r="D109" s="182">
        <v>19548.347999999998</v>
      </c>
      <c r="E109" s="182">
        <v>622.29999999999995</v>
      </c>
      <c r="F109" s="182">
        <v>228.6</v>
      </c>
      <c r="G109" s="182">
        <v>13.97</v>
      </c>
      <c r="H109" s="182">
        <v>24.891999999999999</v>
      </c>
      <c r="I109" s="182">
        <v>0</v>
      </c>
      <c r="J109" s="182">
        <v>22.733000000000001</v>
      </c>
      <c r="K109" s="182">
        <v>4.59</v>
      </c>
      <c r="L109" s="182">
        <v>39.200000000000003</v>
      </c>
      <c r="M109" s="182">
        <v>1248694276.8</v>
      </c>
      <c r="N109" s="182">
        <v>4588377.92</v>
      </c>
      <c r="O109" s="182">
        <v>4014830.6799999997</v>
      </c>
      <c r="P109" s="182">
        <v>252.98400000000001</v>
      </c>
      <c r="Q109" s="182">
        <v>49531539.646399997</v>
      </c>
      <c r="R109" s="182">
        <v>680063.15599999996</v>
      </c>
      <c r="S109" s="182">
        <v>434257.19599999994</v>
      </c>
      <c r="T109" s="182">
        <v>50.545999999999999</v>
      </c>
      <c r="U109" s="182">
        <v>2942756.1789919999</v>
      </c>
      <c r="V109" s="182">
        <v>4430841797911.584</v>
      </c>
    </row>
    <row r="110" spans="1:22">
      <c r="A110" s="2" t="s">
        <v>235</v>
      </c>
      <c r="B110" s="2" t="s">
        <v>236</v>
      </c>
      <c r="C110" s="182">
        <v>139.88703999999998</v>
      </c>
      <c r="D110" s="182">
        <v>17870.931999999997</v>
      </c>
      <c r="E110" s="182">
        <v>617.22</v>
      </c>
      <c r="F110" s="182">
        <v>230.37799999999999</v>
      </c>
      <c r="G110" s="182">
        <v>13.081</v>
      </c>
      <c r="H110" s="182">
        <v>22.224999999999998</v>
      </c>
      <c r="I110" s="182">
        <v>0</v>
      </c>
      <c r="J110" s="182">
        <v>22.224999999999998</v>
      </c>
      <c r="K110" s="182">
        <v>5.18</v>
      </c>
      <c r="L110" s="182">
        <v>41.9</v>
      </c>
      <c r="M110" s="182">
        <v>1123824849.1199999</v>
      </c>
      <c r="N110" s="182">
        <v>4162314.2559999996</v>
      </c>
      <c r="O110" s="182">
        <v>3637928.2079999996</v>
      </c>
      <c r="P110" s="182">
        <v>250.69799999999998</v>
      </c>
      <c r="Q110" s="182">
        <v>45369225.390399992</v>
      </c>
      <c r="R110" s="182">
        <v>614514.89999999991</v>
      </c>
      <c r="S110" s="182">
        <v>393289.53599999996</v>
      </c>
      <c r="T110" s="182">
        <v>50.291999999999994</v>
      </c>
      <c r="U110" s="182">
        <v>2189377.2986559998</v>
      </c>
      <c r="V110" s="182">
        <v>4028037998101.4399</v>
      </c>
    </row>
    <row r="111" spans="1:22">
      <c r="A111" s="2" t="s">
        <v>237</v>
      </c>
      <c r="B111" s="2" t="s">
        <v>238</v>
      </c>
      <c r="C111" s="182">
        <v>125.00543999999999</v>
      </c>
      <c r="D111" s="182">
        <v>15935.451999999999</v>
      </c>
      <c r="E111" s="182">
        <v>612.14</v>
      </c>
      <c r="F111" s="182">
        <v>229.10799999999998</v>
      </c>
      <c r="G111" s="182">
        <v>11.937999999999999</v>
      </c>
      <c r="H111" s="182">
        <v>19.558</v>
      </c>
      <c r="I111" s="182">
        <v>0</v>
      </c>
      <c r="J111" s="182">
        <v>23.304499999999997</v>
      </c>
      <c r="K111" s="182">
        <v>5.86</v>
      </c>
      <c r="L111" s="182">
        <v>45.9</v>
      </c>
      <c r="M111" s="182">
        <v>986468478.67199993</v>
      </c>
      <c r="N111" s="182">
        <v>3670702.3359999997</v>
      </c>
      <c r="O111" s="182">
        <v>3211864.5439999998</v>
      </c>
      <c r="P111" s="182">
        <v>248.66599999999997</v>
      </c>
      <c r="Q111" s="182">
        <v>39292246.576639995</v>
      </c>
      <c r="R111" s="182">
        <v>534218.28639999998</v>
      </c>
      <c r="S111" s="182">
        <v>342489.63759999996</v>
      </c>
      <c r="T111" s="182">
        <v>49.529999999999994</v>
      </c>
      <c r="U111" s="182">
        <v>1540056.2747199999</v>
      </c>
      <c r="V111" s="182">
        <v>3437259091713.2285</v>
      </c>
    </row>
    <row r="112" spans="1:22">
      <c r="A112" s="2" t="s">
        <v>239</v>
      </c>
      <c r="B112" s="2" t="s">
        <v>240</v>
      </c>
      <c r="C112" s="182">
        <v>113.10015999999999</v>
      </c>
      <c r="D112" s="182">
        <v>14451.583999999999</v>
      </c>
      <c r="E112" s="182">
        <v>607.05999999999995</v>
      </c>
      <c r="F112" s="182">
        <v>228.346</v>
      </c>
      <c r="G112" s="182">
        <v>11.176</v>
      </c>
      <c r="H112" s="182">
        <v>17.272000000000002</v>
      </c>
      <c r="I112" s="182">
        <v>0</v>
      </c>
      <c r="J112" s="182">
        <v>22.415499999999998</v>
      </c>
      <c r="K112" s="182">
        <v>6.61</v>
      </c>
      <c r="L112" s="182">
        <v>49</v>
      </c>
      <c r="M112" s="182">
        <v>874085993.75999987</v>
      </c>
      <c r="N112" s="182">
        <v>3277412.8</v>
      </c>
      <c r="O112" s="182">
        <v>2884123.2639999995</v>
      </c>
      <c r="P112" s="182">
        <v>246.12599999999998</v>
      </c>
      <c r="Q112" s="182">
        <v>34339092.611999996</v>
      </c>
      <c r="R112" s="182">
        <v>468670.03039999999</v>
      </c>
      <c r="S112" s="182">
        <v>301521.97759999993</v>
      </c>
      <c r="T112" s="182">
        <v>48.767999999999994</v>
      </c>
      <c r="U112" s="182">
        <v>1115500.2206079999</v>
      </c>
      <c r="V112" s="182">
        <v>2980748118595.0654</v>
      </c>
    </row>
    <row r="113" spans="1:22">
      <c r="A113" s="2" t="s">
        <v>241</v>
      </c>
      <c r="B113" s="2" t="s">
        <v>242</v>
      </c>
      <c r="C113" s="182">
        <v>101.19488</v>
      </c>
      <c r="D113" s="182">
        <v>12967.716</v>
      </c>
      <c r="E113" s="182">
        <v>601.9799999999999</v>
      </c>
      <c r="F113" s="182">
        <v>227.83799999999999</v>
      </c>
      <c r="G113" s="182">
        <v>10.540999999999999</v>
      </c>
      <c r="H113" s="182">
        <v>14.858999999999998</v>
      </c>
      <c r="I113" s="182">
        <v>0</v>
      </c>
      <c r="J113" s="182">
        <v>23.240999999999996</v>
      </c>
      <c r="K113" s="182">
        <v>7.66</v>
      </c>
      <c r="L113" s="182">
        <v>52</v>
      </c>
      <c r="M113" s="182">
        <v>761703508.84799993</v>
      </c>
      <c r="N113" s="182">
        <v>2900510.3279999997</v>
      </c>
      <c r="O113" s="182">
        <v>2523607.8559999997</v>
      </c>
      <c r="P113" s="182">
        <v>242.57</v>
      </c>
      <c r="Q113" s="182">
        <v>29302692.362239998</v>
      </c>
      <c r="R113" s="182">
        <v>401483.06799999997</v>
      </c>
      <c r="S113" s="182">
        <v>257276.90479999996</v>
      </c>
      <c r="T113" s="182">
        <v>47.497999999999998</v>
      </c>
      <c r="U113" s="182">
        <v>778352.76587200002</v>
      </c>
      <c r="V113" s="182">
        <v>2532293221473.105</v>
      </c>
    </row>
    <row r="114" spans="1:22">
      <c r="A114" s="2" t="s">
        <v>243</v>
      </c>
      <c r="B114" s="2" t="s">
        <v>244</v>
      </c>
      <c r="C114" s="182">
        <v>92.265919999999994</v>
      </c>
      <c r="D114" s="182">
        <v>11806.428</v>
      </c>
      <c r="E114" s="182">
        <v>601.9799999999999</v>
      </c>
      <c r="F114" s="182">
        <v>178.816</v>
      </c>
      <c r="G114" s="182">
        <v>10.921999999999999</v>
      </c>
      <c r="H114" s="182">
        <v>14.985999999999999</v>
      </c>
      <c r="I114" s="182">
        <v>0</v>
      </c>
      <c r="J114" s="182">
        <v>23.113999999999997</v>
      </c>
      <c r="K114" s="182">
        <v>5.97</v>
      </c>
      <c r="L114" s="182">
        <v>49.7</v>
      </c>
      <c r="M114" s="182">
        <v>649321023.93599999</v>
      </c>
      <c r="N114" s="182">
        <v>2523607.8559999997</v>
      </c>
      <c r="O114" s="182">
        <v>2163092.4479999999</v>
      </c>
      <c r="P114" s="182">
        <v>234.696</v>
      </c>
      <c r="Q114" s="182">
        <v>14359984.183199998</v>
      </c>
      <c r="R114" s="182">
        <v>258915.61119999998</v>
      </c>
      <c r="S114" s="182">
        <v>160593.22719999999</v>
      </c>
      <c r="T114" s="182">
        <v>34.798000000000002</v>
      </c>
      <c r="U114" s="182">
        <v>736729.62331199995</v>
      </c>
      <c r="V114" s="182">
        <v>1240635703415.2434</v>
      </c>
    </row>
    <row r="115" spans="1:22">
      <c r="A115" s="2" t="s">
        <v>245</v>
      </c>
      <c r="B115" s="2" t="s">
        <v>246</v>
      </c>
      <c r="C115" s="182">
        <v>81.848799999999997</v>
      </c>
      <c r="D115" s="182">
        <v>10516.108</v>
      </c>
      <c r="E115" s="182">
        <v>599.44000000000005</v>
      </c>
      <c r="F115" s="182">
        <v>178.05399999999997</v>
      </c>
      <c r="G115" s="182">
        <v>10.032999999999999</v>
      </c>
      <c r="H115" s="182">
        <v>12.827</v>
      </c>
      <c r="I115" s="182">
        <v>0</v>
      </c>
      <c r="J115" s="182">
        <v>23.685499999999998</v>
      </c>
      <c r="K115" s="182">
        <v>6.94</v>
      </c>
      <c r="L115" s="182">
        <v>54.1</v>
      </c>
      <c r="M115" s="182">
        <v>566074738.81599998</v>
      </c>
      <c r="N115" s="182">
        <v>2212253.6399999997</v>
      </c>
      <c r="O115" s="182">
        <v>1884512.3599999999</v>
      </c>
      <c r="P115" s="182">
        <v>231.90200000000002</v>
      </c>
      <c r="Q115" s="182">
        <v>12112334.484959999</v>
      </c>
      <c r="R115" s="182">
        <v>219586.65759999998</v>
      </c>
      <c r="S115" s="182">
        <v>136012.6312</v>
      </c>
      <c r="T115" s="182">
        <v>34.036000000000001</v>
      </c>
      <c r="U115" s="182">
        <v>516126.96774399997</v>
      </c>
      <c r="V115" s="182">
        <v>1039233803510.1715</v>
      </c>
    </row>
    <row r="116" spans="1:22">
      <c r="A116" s="2" t="s">
        <v>247</v>
      </c>
      <c r="B116" s="2" t="s">
        <v>248</v>
      </c>
      <c r="C116" s="182">
        <v>299.12016</v>
      </c>
      <c r="D116" s="182">
        <v>38193.472000000002</v>
      </c>
      <c r="E116" s="182">
        <v>584.19999999999993</v>
      </c>
      <c r="F116" s="182">
        <v>320.03999999999996</v>
      </c>
      <c r="G116" s="182">
        <v>23.114000000000001</v>
      </c>
      <c r="H116" s="182">
        <v>41.401999999999994</v>
      </c>
      <c r="I116" s="182">
        <v>0</v>
      </c>
      <c r="J116" s="182">
        <v>22.098000000000006</v>
      </c>
      <c r="K116" s="182">
        <v>3.86</v>
      </c>
      <c r="L116" s="182">
        <v>20.6</v>
      </c>
      <c r="M116" s="182">
        <v>2210188869.9359999</v>
      </c>
      <c r="N116" s="182">
        <v>8685143.9199999999</v>
      </c>
      <c r="O116" s="182">
        <v>7554436.5039999997</v>
      </c>
      <c r="P116" s="182">
        <v>240.53800000000001</v>
      </c>
      <c r="Q116" s="182">
        <v>225597432.67519999</v>
      </c>
      <c r="R116" s="182">
        <v>2179479.5119999996</v>
      </c>
      <c r="S116" s="182">
        <v>1410926.2103999997</v>
      </c>
      <c r="T116" s="182">
        <v>76.707999999999998</v>
      </c>
      <c r="U116" s="182">
        <v>17023865.307039998</v>
      </c>
      <c r="V116" s="182">
        <v>16676077312139.961</v>
      </c>
    </row>
    <row r="117" spans="1:22">
      <c r="A117" s="2" t="s">
        <v>249</v>
      </c>
      <c r="B117" s="2" t="s">
        <v>250</v>
      </c>
      <c r="C117" s="182">
        <v>270.84512000000001</v>
      </c>
      <c r="D117" s="182">
        <v>34580.576000000001</v>
      </c>
      <c r="E117" s="182">
        <v>576.57999999999993</v>
      </c>
      <c r="F117" s="182">
        <v>317.5</v>
      </c>
      <c r="G117" s="182">
        <v>21.081999999999997</v>
      </c>
      <c r="H117" s="182">
        <v>37.591999999999999</v>
      </c>
      <c r="I117" s="182">
        <v>0</v>
      </c>
      <c r="J117" s="182">
        <v>22.732999999999997</v>
      </c>
      <c r="K117" s="182">
        <v>4.22</v>
      </c>
      <c r="L117" s="182">
        <v>22.6</v>
      </c>
      <c r="M117" s="182">
        <v>1968774643.0879998</v>
      </c>
      <c r="N117" s="182">
        <v>7800242.4639999997</v>
      </c>
      <c r="O117" s="182">
        <v>6833405.6879999992</v>
      </c>
      <c r="P117" s="182">
        <v>238.76</v>
      </c>
      <c r="Q117" s="182">
        <v>201039778.56479999</v>
      </c>
      <c r="R117" s="182">
        <v>1950060.6159999999</v>
      </c>
      <c r="S117" s="182">
        <v>1265081.3407999999</v>
      </c>
      <c r="T117" s="182">
        <v>76.199999999999989</v>
      </c>
      <c r="U117" s="182">
        <v>12778304.765919998</v>
      </c>
      <c r="V117" s="182">
        <v>14635204726435.23</v>
      </c>
    </row>
    <row r="118" spans="1:22">
      <c r="A118" s="2" t="s">
        <v>251</v>
      </c>
      <c r="B118" s="2" t="s">
        <v>252</v>
      </c>
      <c r="C118" s="182">
        <v>247.03456</v>
      </c>
      <c r="D118" s="182">
        <v>31483.807999999997</v>
      </c>
      <c r="E118" s="182">
        <v>571.5</v>
      </c>
      <c r="F118" s="182">
        <v>314.95999999999998</v>
      </c>
      <c r="G118" s="182">
        <v>19.049999999999997</v>
      </c>
      <c r="H118" s="182">
        <v>34.544000000000004</v>
      </c>
      <c r="I118" s="182">
        <v>0</v>
      </c>
      <c r="J118" s="182">
        <v>22.605999999999995</v>
      </c>
      <c r="K118" s="182">
        <v>4.57</v>
      </c>
      <c r="L118" s="182">
        <v>25</v>
      </c>
      <c r="M118" s="182">
        <v>1781470501.5679998</v>
      </c>
      <c r="N118" s="182">
        <v>7079211.6479999991</v>
      </c>
      <c r="O118" s="182">
        <v>6227084.3199999994</v>
      </c>
      <c r="P118" s="182">
        <v>237.74399999999997</v>
      </c>
      <c r="Q118" s="182">
        <v>181060670.13599998</v>
      </c>
      <c r="R118" s="182">
        <v>1769802.9119999998</v>
      </c>
      <c r="S118" s="182">
        <v>1147094.48</v>
      </c>
      <c r="T118" s="182">
        <v>75.945999999999998</v>
      </c>
      <c r="U118" s="182">
        <v>9823061.6441599987</v>
      </c>
      <c r="V118" s="182">
        <v>13023989527194.654</v>
      </c>
    </row>
    <row r="119" spans="1:22">
      <c r="A119" s="2" t="s">
        <v>253</v>
      </c>
      <c r="B119" s="2" t="s">
        <v>254</v>
      </c>
      <c r="C119" s="182">
        <v>218.75951999999998</v>
      </c>
      <c r="D119" s="182">
        <v>27870.912</v>
      </c>
      <c r="E119" s="182">
        <v>561.34</v>
      </c>
      <c r="F119" s="182">
        <v>317.5</v>
      </c>
      <c r="G119" s="182">
        <v>18.287999999999997</v>
      </c>
      <c r="H119" s="182">
        <v>29.209999999999997</v>
      </c>
      <c r="I119" s="182">
        <v>0</v>
      </c>
      <c r="J119" s="182">
        <v>21.59</v>
      </c>
      <c r="K119" s="182">
        <v>5.44</v>
      </c>
      <c r="L119" s="182">
        <v>26.1</v>
      </c>
      <c r="M119" s="182">
        <v>1510920074.9279997</v>
      </c>
      <c r="N119" s="182">
        <v>6112374.8719999995</v>
      </c>
      <c r="O119" s="182">
        <v>5391344.0559999999</v>
      </c>
      <c r="P119" s="182">
        <v>232.91799999999998</v>
      </c>
      <c r="Q119" s="182">
        <v>156503016.02559999</v>
      </c>
      <c r="R119" s="182">
        <v>1517442.1263999997</v>
      </c>
      <c r="S119" s="182">
        <v>984862.54639999988</v>
      </c>
      <c r="T119" s="182">
        <v>74.930000000000007</v>
      </c>
      <c r="U119" s="182">
        <v>6409963.9542399999</v>
      </c>
      <c r="V119" s="182">
        <v>11036824114797.945</v>
      </c>
    </row>
    <row r="120" spans="1:22">
      <c r="A120" s="2" t="s">
        <v>255</v>
      </c>
      <c r="B120" s="2" t="s">
        <v>256</v>
      </c>
      <c r="C120" s="182">
        <v>196.43711999999999</v>
      </c>
      <c r="D120" s="182">
        <v>25032.207999999999</v>
      </c>
      <c r="E120" s="182">
        <v>553.72</v>
      </c>
      <c r="F120" s="182">
        <v>314.95999999999998</v>
      </c>
      <c r="G120" s="182">
        <v>16.509999999999998</v>
      </c>
      <c r="H120" s="182">
        <v>26.161999999999999</v>
      </c>
      <c r="I120" s="182">
        <v>0</v>
      </c>
      <c r="J120" s="182">
        <v>23.0505</v>
      </c>
      <c r="K120" s="182">
        <v>6.01</v>
      </c>
      <c r="L120" s="182">
        <v>28.9</v>
      </c>
      <c r="M120" s="182">
        <v>1340265190.4319999</v>
      </c>
      <c r="N120" s="182">
        <v>5456892.3119999999</v>
      </c>
      <c r="O120" s="182">
        <v>4834183.88</v>
      </c>
      <c r="P120" s="182">
        <v>231.64799999999997</v>
      </c>
      <c r="Q120" s="182">
        <v>138605064.72479999</v>
      </c>
      <c r="R120" s="182">
        <v>1348655.3671999997</v>
      </c>
      <c r="S120" s="182">
        <v>876707.92399999988</v>
      </c>
      <c r="T120" s="182">
        <v>74.421999999999997</v>
      </c>
      <c r="U120" s="182">
        <v>4703415.1092799995</v>
      </c>
      <c r="V120" s="182">
        <v>9667291195443.4551</v>
      </c>
    </row>
    <row r="121" spans="1:22">
      <c r="A121" s="2" t="s">
        <v>257</v>
      </c>
      <c r="B121" s="2" t="s">
        <v>258</v>
      </c>
      <c r="C121" s="182">
        <v>181.55552</v>
      </c>
      <c r="D121" s="182">
        <v>23161.243999999999</v>
      </c>
      <c r="E121" s="182">
        <v>551.17999999999995</v>
      </c>
      <c r="F121" s="182">
        <v>314.95999999999998</v>
      </c>
      <c r="G121" s="182">
        <v>15.239999999999998</v>
      </c>
      <c r="H121" s="182">
        <v>24.383999999999997</v>
      </c>
      <c r="I121" s="182">
        <v>0</v>
      </c>
      <c r="J121" s="182">
        <v>21.653499999999998</v>
      </c>
      <c r="K121" s="182">
        <v>6.45</v>
      </c>
      <c r="L121" s="182">
        <v>31.3</v>
      </c>
      <c r="M121" s="182">
        <v>1232045019.7759998</v>
      </c>
      <c r="N121" s="182">
        <v>5030828.6479999991</v>
      </c>
      <c r="O121" s="182">
        <v>4473668.4719999991</v>
      </c>
      <c r="P121" s="182">
        <v>230.886</v>
      </c>
      <c r="Q121" s="182">
        <v>126950584.80799998</v>
      </c>
      <c r="R121" s="182">
        <v>1238862.0383999997</v>
      </c>
      <c r="S121" s="182">
        <v>806243.54879999999</v>
      </c>
      <c r="T121" s="182">
        <v>74.167999999999992</v>
      </c>
      <c r="U121" s="182">
        <v>3737758.2018879997</v>
      </c>
      <c r="V121" s="182">
        <v>8781122835861.1387</v>
      </c>
    </row>
    <row r="122" spans="1:22">
      <c r="A122" s="2" t="s">
        <v>259</v>
      </c>
      <c r="B122" s="2" t="s">
        <v>260</v>
      </c>
      <c r="C122" s="182">
        <v>165.18575999999999</v>
      </c>
      <c r="D122" s="182">
        <v>21096.732</v>
      </c>
      <c r="E122" s="182">
        <v>546.1</v>
      </c>
      <c r="F122" s="182">
        <v>312.42</v>
      </c>
      <c r="G122" s="182">
        <v>13.97</v>
      </c>
      <c r="H122" s="182">
        <v>22.224999999999998</v>
      </c>
      <c r="I122" s="182">
        <v>0</v>
      </c>
      <c r="J122" s="182">
        <v>22.224999999999998</v>
      </c>
      <c r="K122" s="182">
        <v>7.05</v>
      </c>
      <c r="L122" s="182">
        <v>34.1</v>
      </c>
      <c r="M122" s="182">
        <v>1111337906.352</v>
      </c>
      <c r="N122" s="182">
        <v>4571990.8559999997</v>
      </c>
      <c r="O122" s="182">
        <v>4080378.9359999998</v>
      </c>
      <c r="P122" s="182">
        <v>229.87</v>
      </c>
      <c r="Q122" s="182">
        <v>114047410.61439998</v>
      </c>
      <c r="R122" s="182">
        <v>1117597.7648</v>
      </c>
      <c r="S122" s="182">
        <v>729224.34799999988</v>
      </c>
      <c r="T122" s="182">
        <v>73.66</v>
      </c>
      <c r="U122" s="182">
        <v>2842860.6368479999</v>
      </c>
      <c r="V122" s="182">
        <v>7841247302970.8027</v>
      </c>
    </row>
    <row r="123" spans="1:22">
      <c r="A123" s="2" t="s">
        <v>261</v>
      </c>
      <c r="B123" s="2" t="s">
        <v>262</v>
      </c>
      <c r="C123" s="182">
        <v>150.30416</v>
      </c>
      <c r="D123" s="182">
        <v>19225.768</v>
      </c>
      <c r="E123" s="182">
        <v>543.55999999999995</v>
      </c>
      <c r="F123" s="182">
        <v>312.42</v>
      </c>
      <c r="G123" s="182">
        <v>12.7</v>
      </c>
      <c r="H123" s="182">
        <v>20.32</v>
      </c>
      <c r="I123" s="182">
        <v>0</v>
      </c>
      <c r="J123" s="182">
        <v>22.542499999999997</v>
      </c>
      <c r="K123" s="182">
        <v>7.68</v>
      </c>
      <c r="L123" s="182">
        <v>37.5</v>
      </c>
      <c r="M123" s="182">
        <v>1007280049.9519999</v>
      </c>
      <c r="N123" s="182">
        <v>4145927.1919999998</v>
      </c>
      <c r="O123" s="182">
        <v>3719863.5279999995</v>
      </c>
      <c r="P123" s="182">
        <v>229.10799999999998</v>
      </c>
      <c r="Q123" s="182">
        <v>103225393.54879999</v>
      </c>
      <c r="R123" s="182">
        <v>1011081.8487999999</v>
      </c>
      <c r="S123" s="182">
        <v>660398.6791999999</v>
      </c>
      <c r="T123" s="182">
        <v>73.406000000000006</v>
      </c>
      <c r="U123" s="182">
        <v>2168565.7273759996</v>
      </c>
      <c r="V123" s="182">
        <v>7035639703350.5146</v>
      </c>
    </row>
    <row r="124" spans="1:22">
      <c r="A124" s="2" t="s">
        <v>263</v>
      </c>
      <c r="B124" s="2" t="s">
        <v>264</v>
      </c>
      <c r="C124" s="182">
        <v>138.39887999999999</v>
      </c>
      <c r="D124" s="182">
        <v>17612.867999999999</v>
      </c>
      <c r="E124" s="182">
        <v>548.64</v>
      </c>
      <c r="F124" s="182">
        <v>213.86799999999999</v>
      </c>
      <c r="G124" s="182">
        <v>14.731999999999998</v>
      </c>
      <c r="H124" s="182">
        <v>23.622</v>
      </c>
      <c r="I124" s="182">
        <v>0</v>
      </c>
      <c r="J124" s="182">
        <v>17.652999999999999</v>
      </c>
      <c r="K124" s="182">
        <v>4.53</v>
      </c>
      <c r="L124" s="182">
        <v>32.299999999999997</v>
      </c>
      <c r="M124" s="182">
        <v>861599050.99199986</v>
      </c>
      <c r="N124" s="182">
        <v>3621541.1439999999</v>
      </c>
      <c r="O124" s="182">
        <v>3146316.2879999997</v>
      </c>
      <c r="P124" s="182">
        <v>220.97999999999996</v>
      </c>
      <c r="Q124" s="182">
        <v>38667899.438239999</v>
      </c>
      <c r="R124" s="182">
        <v>568631.12080000003</v>
      </c>
      <c r="S124" s="182">
        <v>362154.11439999996</v>
      </c>
      <c r="T124" s="182">
        <v>46.735999999999997</v>
      </c>
      <c r="U124" s="182">
        <v>2509875.4963679998</v>
      </c>
      <c r="V124" s="182">
        <v>2669246513408.5542</v>
      </c>
    </row>
    <row r="125" spans="1:22">
      <c r="A125" s="2" t="s">
        <v>265</v>
      </c>
      <c r="B125" s="2" t="s">
        <v>266</v>
      </c>
      <c r="C125" s="182">
        <v>123.51728</v>
      </c>
      <c r="D125" s="182">
        <v>15677.387999999999</v>
      </c>
      <c r="E125" s="182">
        <v>543.55999999999995</v>
      </c>
      <c r="F125" s="182">
        <v>212.34399999999997</v>
      </c>
      <c r="G125" s="182">
        <v>13.081</v>
      </c>
      <c r="H125" s="182">
        <v>21.209</v>
      </c>
      <c r="I125" s="182">
        <v>0</v>
      </c>
      <c r="J125" s="182">
        <v>16.890999999999995</v>
      </c>
      <c r="K125" s="182">
        <v>5</v>
      </c>
      <c r="L125" s="182">
        <v>36.4</v>
      </c>
      <c r="M125" s="182">
        <v>761703508.84799993</v>
      </c>
      <c r="N125" s="182">
        <v>3211864.5439999998</v>
      </c>
      <c r="O125" s="182">
        <v>2802187.9439999997</v>
      </c>
      <c r="P125" s="182">
        <v>220.21799999999999</v>
      </c>
      <c r="Q125" s="182">
        <v>33881238.043839999</v>
      </c>
      <c r="R125" s="182">
        <v>499805.45199999993</v>
      </c>
      <c r="S125" s="182">
        <v>319547.74799999996</v>
      </c>
      <c r="T125" s="182">
        <v>46.481999999999999</v>
      </c>
      <c r="U125" s="182">
        <v>1806444.3871039997</v>
      </c>
      <c r="V125" s="182">
        <v>2317464528241.0283</v>
      </c>
    </row>
    <row r="126" spans="1:22">
      <c r="A126" s="2" t="s">
        <v>267</v>
      </c>
      <c r="B126" s="2" t="s">
        <v>268</v>
      </c>
      <c r="C126" s="182">
        <v>108.63567999999999</v>
      </c>
      <c r="D126" s="182">
        <v>13870.939999999999</v>
      </c>
      <c r="E126" s="182">
        <v>538.4799999999999</v>
      </c>
      <c r="F126" s="182">
        <v>210.82</v>
      </c>
      <c r="G126" s="182">
        <v>11.557</v>
      </c>
      <c r="H126" s="182">
        <v>18.795999999999999</v>
      </c>
      <c r="I126" s="182">
        <v>0</v>
      </c>
      <c r="J126" s="182">
        <v>17.716499999999996</v>
      </c>
      <c r="K126" s="182">
        <v>5.6</v>
      </c>
      <c r="L126" s="182">
        <v>41.2</v>
      </c>
      <c r="M126" s="182">
        <v>665970280.95999992</v>
      </c>
      <c r="N126" s="182">
        <v>2818575.0079999999</v>
      </c>
      <c r="O126" s="182">
        <v>2474446.6639999999</v>
      </c>
      <c r="P126" s="182">
        <v>219.45599999999999</v>
      </c>
      <c r="Q126" s="182">
        <v>29385938.647359993</v>
      </c>
      <c r="R126" s="182">
        <v>435895.90239999996</v>
      </c>
      <c r="S126" s="182">
        <v>278580.08799999999</v>
      </c>
      <c r="T126" s="182">
        <v>45.973999999999997</v>
      </c>
      <c r="U126" s="182">
        <v>1257018.9053119998</v>
      </c>
      <c r="V126" s="182">
        <v>1992536129727.5122</v>
      </c>
    </row>
    <row r="127" spans="1:22">
      <c r="A127" s="2" t="s">
        <v>269</v>
      </c>
      <c r="B127" s="2" t="s">
        <v>270</v>
      </c>
      <c r="C127" s="182">
        <v>101.19488</v>
      </c>
      <c r="D127" s="182">
        <v>12903.199999999999</v>
      </c>
      <c r="E127" s="182">
        <v>535.94000000000005</v>
      </c>
      <c r="F127" s="182">
        <v>210.05799999999996</v>
      </c>
      <c r="G127" s="182">
        <v>10.921999999999999</v>
      </c>
      <c r="H127" s="182">
        <v>17.399000000000001</v>
      </c>
      <c r="I127" s="182">
        <v>0</v>
      </c>
      <c r="J127" s="182">
        <v>17.525999999999996</v>
      </c>
      <c r="K127" s="182">
        <v>6.04</v>
      </c>
      <c r="L127" s="182">
        <v>43.6</v>
      </c>
      <c r="M127" s="182">
        <v>616022509.88799989</v>
      </c>
      <c r="N127" s="182">
        <v>2621930.2399999998</v>
      </c>
      <c r="O127" s="182">
        <v>2294188.96</v>
      </c>
      <c r="P127" s="182">
        <v>218.43999999999997</v>
      </c>
      <c r="Q127" s="182">
        <v>26930173.23632</v>
      </c>
      <c r="R127" s="182">
        <v>399844.36159999995</v>
      </c>
      <c r="S127" s="182">
        <v>257276.90479999996</v>
      </c>
      <c r="T127" s="182">
        <v>45.72</v>
      </c>
      <c r="U127" s="182">
        <v>1019766.99272</v>
      </c>
      <c r="V127" s="182">
        <v>1815302457811.0488</v>
      </c>
    </row>
    <row r="128" spans="1:22">
      <c r="A128" s="2" t="s">
        <v>271</v>
      </c>
      <c r="B128" s="2" t="s">
        <v>272</v>
      </c>
      <c r="C128" s="182">
        <v>92.265919999999994</v>
      </c>
      <c r="D128" s="182">
        <v>11806.428</v>
      </c>
      <c r="E128" s="182">
        <v>533.4</v>
      </c>
      <c r="F128" s="182">
        <v>209.29599999999999</v>
      </c>
      <c r="G128" s="182">
        <v>10.16</v>
      </c>
      <c r="H128" s="182">
        <v>15.620999999999999</v>
      </c>
      <c r="I128" s="182">
        <v>0</v>
      </c>
      <c r="J128" s="182">
        <v>17.7165</v>
      </c>
      <c r="K128" s="182">
        <v>6.7</v>
      </c>
      <c r="L128" s="182">
        <v>46.9</v>
      </c>
      <c r="M128" s="182">
        <v>553587796.04799998</v>
      </c>
      <c r="N128" s="182">
        <v>2359737.216</v>
      </c>
      <c r="O128" s="182">
        <v>2081157.1279999998</v>
      </c>
      <c r="P128" s="182">
        <v>216.91599999999997</v>
      </c>
      <c r="Q128" s="182">
        <v>23933306.971999999</v>
      </c>
      <c r="R128" s="182">
        <v>355599.28879999998</v>
      </c>
      <c r="S128" s="182">
        <v>229418.89599999998</v>
      </c>
      <c r="T128" s="182">
        <v>44.957999999999998</v>
      </c>
      <c r="U128" s="182">
        <v>761703.50884799997</v>
      </c>
      <c r="V128" s="182">
        <v>1603159123244.373</v>
      </c>
    </row>
    <row r="129" spans="1:22">
      <c r="A129" s="2" t="s">
        <v>273</v>
      </c>
      <c r="B129" s="2" t="s">
        <v>274</v>
      </c>
      <c r="C129" s="182">
        <v>81.848799999999997</v>
      </c>
      <c r="D129" s="182">
        <v>10451.591999999999</v>
      </c>
      <c r="E129" s="182">
        <v>528.31999999999994</v>
      </c>
      <c r="F129" s="182">
        <v>208.78800000000001</v>
      </c>
      <c r="G129" s="182">
        <v>9.5249999999999986</v>
      </c>
      <c r="H129" s="182">
        <v>13.258799999999999</v>
      </c>
      <c r="I129" s="182">
        <v>0</v>
      </c>
      <c r="J129" s="182">
        <v>16.903700000000001</v>
      </c>
      <c r="K129" s="182">
        <v>7.87</v>
      </c>
      <c r="L129" s="182">
        <v>50</v>
      </c>
      <c r="M129" s="182">
        <v>474503825.18399996</v>
      </c>
      <c r="N129" s="182">
        <v>2064770.0639999998</v>
      </c>
      <c r="O129" s="182">
        <v>1802577.0399999998</v>
      </c>
      <c r="P129" s="182">
        <v>213.35999999999999</v>
      </c>
      <c r="Q129" s="182">
        <v>20145600.999039996</v>
      </c>
      <c r="R129" s="182">
        <v>301521.97759999993</v>
      </c>
      <c r="S129" s="182">
        <v>193367.35519999999</v>
      </c>
      <c r="T129" s="182">
        <v>43.942</v>
      </c>
      <c r="U129" s="182">
        <v>516126.96774399997</v>
      </c>
      <c r="V129" s="182">
        <v>1337308615369.678</v>
      </c>
    </row>
    <row r="130" spans="1:22">
      <c r="A130" s="2" t="s">
        <v>275</v>
      </c>
      <c r="B130" s="2" t="s">
        <v>276</v>
      </c>
      <c r="C130" s="182">
        <v>71.43168</v>
      </c>
      <c r="D130" s="182">
        <v>9096.7559999999994</v>
      </c>
      <c r="E130" s="182">
        <v>523.24</v>
      </c>
      <c r="F130" s="182">
        <v>206.756</v>
      </c>
      <c r="G130" s="182">
        <v>8.8899999999999988</v>
      </c>
      <c r="H130" s="182">
        <v>10.921999999999999</v>
      </c>
      <c r="I130" s="182">
        <v>0</v>
      </c>
      <c r="J130" s="182">
        <v>17.652999999999999</v>
      </c>
      <c r="K130" s="182">
        <v>9.4700000000000006</v>
      </c>
      <c r="L130" s="182">
        <v>53.6</v>
      </c>
      <c r="M130" s="182">
        <v>399165937.15039998</v>
      </c>
      <c r="N130" s="182">
        <v>1753415.8479999998</v>
      </c>
      <c r="O130" s="182">
        <v>1523996.9519999998</v>
      </c>
      <c r="P130" s="182">
        <v>209.29599999999999</v>
      </c>
      <c r="Q130" s="182">
        <v>16108156.17072</v>
      </c>
      <c r="R130" s="182">
        <v>244167.2536</v>
      </c>
      <c r="S130" s="182">
        <v>156004.84927999997</v>
      </c>
      <c r="T130" s="182">
        <v>42.163999999999994</v>
      </c>
      <c r="U130" s="182">
        <v>334233.83475679997</v>
      </c>
      <c r="V130" s="182">
        <v>1058031314167.9781</v>
      </c>
    </row>
    <row r="131" spans="1:22">
      <c r="A131" s="2" t="s">
        <v>277</v>
      </c>
      <c r="B131" s="2" t="s">
        <v>278</v>
      </c>
      <c r="C131" s="182">
        <v>84.825119999999998</v>
      </c>
      <c r="D131" s="182">
        <v>10774.171999999999</v>
      </c>
      <c r="E131" s="182">
        <v>535.94000000000005</v>
      </c>
      <c r="F131" s="182">
        <v>166.62399999999997</v>
      </c>
      <c r="G131" s="182">
        <v>10.287000000000001</v>
      </c>
      <c r="H131" s="182">
        <v>16.509999999999998</v>
      </c>
      <c r="I131" s="182">
        <v>0</v>
      </c>
      <c r="J131" s="182">
        <v>16.827500000000001</v>
      </c>
      <c r="K131" s="182">
        <v>5.04</v>
      </c>
      <c r="L131" s="182">
        <v>46.3</v>
      </c>
      <c r="M131" s="182">
        <v>486990767.95199996</v>
      </c>
      <c r="N131" s="182">
        <v>2113931.2559999996</v>
      </c>
      <c r="O131" s="182">
        <v>1818964.1039999998</v>
      </c>
      <c r="P131" s="182">
        <v>212.34399999999997</v>
      </c>
      <c r="Q131" s="182">
        <v>12736681.623359999</v>
      </c>
      <c r="R131" s="182">
        <v>242528.5472</v>
      </c>
      <c r="S131" s="182">
        <v>153219.04839999997</v>
      </c>
      <c r="T131" s="182">
        <v>34.29</v>
      </c>
      <c r="U131" s="182">
        <v>736729.62331199995</v>
      </c>
      <c r="V131" s="182">
        <v>856629414262.90625</v>
      </c>
    </row>
    <row r="132" spans="1:22">
      <c r="A132" s="2" t="s">
        <v>279</v>
      </c>
      <c r="B132" s="2" t="s">
        <v>280</v>
      </c>
      <c r="C132" s="182">
        <v>74.408000000000001</v>
      </c>
      <c r="D132" s="182">
        <v>9483.851999999999</v>
      </c>
      <c r="E132" s="182">
        <v>528.31999999999994</v>
      </c>
      <c r="F132" s="182">
        <v>165.86199999999999</v>
      </c>
      <c r="G132" s="182">
        <v>9.6519999999999992</v>
      </c>
      <c r="H132" s="182">
        <v>13.589</v>
      </c>
      <c r="I132" s="182">
        <v>0</v>
      </c>
      <c r="J132" s="182">
        <v>18.161000000000001</v>
      </c>
      <c r="K132" s="182">
        <v>6.1</v>
      </c>
      <c r="L132" s="182">
        <v>49.4</v>
      </c>
      <c r="M132" s="182">
        <v>409571722.79039997</v>
      </c>
      <c r="N132" s="182">
        <v>1802577.0399999998</v>
      </c>
      <c r="O132" s="182">
        <v>1548577.548</v>
      </c>
      <c r="P132" s="182">
        <v>207.77199999999999</v>
      </c>
      <c r="Q132" s="182">
        <v>10364162.497439999</v>
      </c>
      <c r="R132" s="182">
        <v>199922.18079999997</v>
      </c>
      <c r="S132" s="182">
        <v>125197.16895999998</v>
      </c>
      <c r="T132" s="182">
        <v>33.019999999999996</v>
      </c>
      <c r="U132" s="182">
        <v>474503.8251839999</v>
      </c>
      <c r="V132" s="182">
        <v>687451818342.64575</v>
      </c>
    </row>
    <row r="133" spans="1:22">
      <c r="A133" s="2" t="s">
        <v>281</v>
      </c>
      <c r="B133" s="2" t="s">
        <v>282</v>
      </c>
      <c r="C133" s="182">
        <v>65.479039999999998</v>
      </c>
      <c r="D133" s="182">
        <v>8387.08</v>
      </c>
      <c r="E133" s="182">
        <v>525.78</v>
      </c>
      <c r="F133" s="182">
        <v>165.1</v>
      </c>
      <c r="G133" s="182">
        <v>8.8899999999999988</v>
      </c>
      <c r="H133" s="182">
        <v>11.43</v>
      </c>
      <c r="I133" s="182">
        <v>0</v>
      </c>
      <c r="J133" s="182">
        <v>17.145</v>
      </c>
      <c r="K133" s="182">
        <v>7.22</v>
      </c>
      <c r="L133" s="182">
        <v>53.6</v>
      </c>
      <c r="M133" s="182">
        <v>350883091.78079998</v>
      </c>
      <c r="N133" s="182">
        <v>1563325.9055999999</v>
      </c>
      <c r="O133" s="182">
        <v>1337184.4223999998</v>
      </c>
      <c r="P133" s="182">
        <v>204.72399999999999</v>
      </c>
      <c r="Q133" s="182">
        <v>8615990.5099199992</v>
      </c>
      <c r="R133" s="182">
        <v>167148.05279999998</v>
      </c>
      <c r="S133" s="182">
        <v>104385.59767999999</v>
      </c>
      <c r="T133" s="182">
        <v>32.003999999999998</v>
      </c>
      <c r="U133" s="182">
        <v>320498.19771199999</v>
      </c>
      <c r="V133" s="182">
        <v>566610678399.60254</v>
      </c>
    </row>
    <row r="134" spans="1:22">
      <c r="A134" s="2" t="s">
        <v>283</v>
      </c>
      <c r="B134" s="2" t="s">
        <v>284</v>
      </c>
      <c r="C134" s="182">
        <v>260.428</v>
      </c>
      <c r="D134" s="182">
        <v>33096.707999999999</v>
      </c>
      <c r="E134" s="182">
        <v>508</v>
      </c>
      <c r="F134" s="182">
        <v>289.56</v>
      </c>
      <c r="G134" s="182">
        <v>22.605999999999998</v>
      </c>
      <c r="H134" s="182">
        <v>40.386000000000003</v>
      </c>
      <c r="I134" s="182">
        <v>0</v>
      </c>
      <c r="J134" s="182">
        <v>21.526499999999992</v>
      </c>
      <c r="K134" s="182">
        <v>3.58</v>
      </c>
      <c r="L134" s="182">
        <v>18</v>
      </c>
      <c r="M134" s="182">
        <v>1435998418.3199999</v>
      </c>
      <c r="N134" s="182">
        <v>6522051.4719999991</v>
      </c>
      <c r="O134" s="182">
        <v>5637150.0159999998</v>
      </c>
      <c r="P134" s="182">
        <v>208.27999999999997</v>
      </c>
      <c r="Q134" s="182">
        <v>162746487.40959999</v>
      </c>
      <c r="R134" s="182">
        <v>1737028.7839999998</v>
      </c>
      <c r="S134" s="182">
        <v>1127430.0031999999</v>
      </c>
      <c r="T134" s="182">
        <v>70.103999999999985</v>
      </c>
      <c r="U134" s="182">
        <v>14068622.185279997</v>
      </c>
      <c r="V134" s="182">
        <v>8942244355785.1973</v>
      </c>
    </row>
    <row r="135" spans="1:22">
      <c r="A135" s="2" t="s">
        <v>285</v>
      </c>
      <c r="B135" s="2" t="s">
        <v>286</v>
      </c>
      <c r="C135" s="182">
        <v>235.12927999999999</v>
      </c>
      <c r="D135" s="182">
        <v>29870.907999999996</v>
      </c>
      <c r="E135" s="182">
        <v>500.37999999999994</v>
      </c>
      <c r="F135" s="182">
        <v>287.02</v>
      </c>
      <c r="G135" s="182">
        <v>20.574000000000002</v>
      </c>
      <c r="H135" s="182">
        <v>36.575999999999993</v>
      </c>
      <c r="I135" s="182">
        <v>0</v>
      </c>
      <c r="J135" s="182">
        <v>23.749000000000002</v>
      </c>
      <c r="K135" s="182">
        <v>3.92</v>
      </c>
      <c r="L135" s="182">
        <v>19.8</v>
      </c>
      <c r="M135" s="182">
        <v>1273668162.336</v>
      </c>
      <c r="N135" s="182">
        <v>5833794.7839999991</v>
      </c>
      <c r="O135" s="182">
        <v>5079989.84</v>
      </c>
      <c r="P135" s="182">
        <v>206.24799999999996</v>
      </c>
      <c r="Q135" s="182">
        <v>144432304.68319997</v>
      </c>
      <c r="R135" s="182">
        <v>1553493.6671999998</v>
      </c>
      <c r="S135" s="182">
        <v>1006165.7295999998</v>
      </c>
      <c r="T135" s="182">
        <v>69.596000000000004</v>
      </c>
      <c r="U135" s="182">
        <v>10489031.925119998</v>
      </c>
      <c r="V135" s="182">
        <v>7787540129662.7832</v>
      </c>
    </row>
    <row r="136" spans="1:22">
      <c r="A136" s="2" t="s">
        <v>287</v>
      </c>
      <c r="B136" s="2" t="s">
        <v>288</v>
      </c>
      <c r="C136" s="182">
        <v>212.80687999999998</v>
      </c>
      <c r="D136" s="182">
        <v>27161.236000000001</v>
      </c>
      <c r="E136" s="182">
        <v>495.29999999999995</v>
      </c>
      <c r="F136" s="182">
        <v>284.47999999999996</v>
      </c>
      <c r="G136" s="182">
        <v>18.541999999999998</v>
      </c>
      <c r="H136" s="182">
        <v>33.527999999999999</v>
      </c>
      <c r="I136" s="182">
        <v>0</v>
      </c>
      <c r="J136" s="182">
        <v>22.034500000000001</v>
      </c>
      <c r="K136" s="182">
        <v>4.25</v>
      </c>
      <c r="L136" s="182">
        <v>22</v>
      </c>
      <c r="M136" s="182">
        <v>1144636420.3999999</v>
      </c>
      <c r="N136" s="182">
        <v>5276634.6079999991</v>
      </c>
      <c r="O136" s="182">
        <v>4621152.0479999995</v>
      </c>
      <c r="P136" s="182">
        <v>205.48599999999999</v>
      </c>
      <c r="Q136" s="182">
        <v>129447973.36159998</v>
      </c>
      <c r="R136" s="182">
        <v>1399455.2656</v>
      </c>
      <c r="S136" s="182">
        <v>909482.05199999991</v>
      </c>
      <c r="T136" s="182">
        <v>69.088000000000008</v>
      </c>
      <c r="U136" s="182">
        <v>7991643.3715199986</v>
      </c>
      <c r="V136" s="182">
        <v>6901371770080.4668</v>
      </c>
    </row>
    <row r="137" spans="1:22">
      <c r="A137" s="2" t="s">
        <v>289</v>
      </c>
      <c r="B137" s="2" t="s">
        <v>290</v>
      </c>
      <c r="C137" s="182">
        <v>193.46079999999998</v>
      </c>
      <c r="D137" s="182">
        <v>24645.112000000001</v>
      </c>
      <c r="E137" s="182">
        <v>490.21999999999997</v>
      </c>
      <c r="F137" s="182">
        <v>284.47999999999996</v>
      </c>
      <c r="G137" s="182">
        <v>17.018000000000001</v>
      </c>
      <c r="H137" s="182">
        <v>30.479999999999997</v>
      </c>
      <c r="I137" s="182">
        <v>0</v>
      </c>
      <c r="J137" s="182">
        <v>21.907499999999999</v>
      </c>
      <c r="K137" s="182">
        <v>4.6500000000000004</v>
      </c>
      <c r="L137" s="182">
        <v>23.9</v>
      </c>
      <c r="M137" s="182">
        <v>1023929306.976</v>
      </c>
      <c r="N137" s="182">
        <v>4752248.5599999996</v>
      </c>
      <c r="O137" s="182">
        <v>4195088.3839999996</v>
      </c>
      <c r="P137" s="182">
        <v>203.96199999999996</v>
      </c>
      <c r="Q137" s="182">
        <v>115712336.31679998</v>
      </c>
      <c r="R137" s="182">
        <v>1256887.8088</v>
      </c>
      <c r="S137" s="182">
        <v>817714.49359999993</v>
      </c>
      <c r="T137" s="182">
        <v>68.58</v>
      </c>
      <c r="U137" s="182">
        <v>6035355.6711999997</v>
      </c>
      <c r="V137" s="182">
        <v>6068910583806.1689</v>
      </c>
    </row>
    <row r="138" spans="1:22">
      <c r="A138" s="2" t="s">
        <v>291</v>
      </c>
      <c r="B138" s="2" t="s">
        <v>292</v>
      </c>
      <c r="C138" s="182">
        <v>177.09103999999999</v>
      </c>
      <c r="D138" s="182">
        <v>22645.115999999998</v>
      </c>
      <c r="E138" s="182">
        <v>482.59999999999997</v>
      </c>
      <c r="F138" s="182">
        <v>287.02</v>
      </c>
      <c r="G138" s="182">
        <v>16.637</v>
      </c>
      <c r="H138" s="182">
        <v>26.923999999999999</v>
      </c>
      <c r="I138" s="182">
        <v>0</v>
      </c>
      <c r="J138" s="182">
        <v>22.288499999999999</v>
      </c>
      <c r="K138" s="182">
        <v>5.31</v>
      </c>
      <c r="L138" s="182">
        <v>24.5</v>
      </c>
      <c r="M138" s="182">
        <v>911546822.06399989</v>
      </c>
      <c r="N138" s="182">
        <v>4293410.7679999992</v>
      </c>
      <c r="O138" s="182">
        <v>3785411.7839999995</v>
      </c>
      <c r="P138" s="182">
        <v>200.66</v>
      </c>
      <c r="Q138" s="182">
        <v>105306550.67679998</v>
      </c>
      <c r="R138" s="182">
        <v>1132346.1223999998</v>
      </c>
      <c r="S138" s="182">
        <v>735779.17359999986</v>
      </c>
      <c r="T138" s="182">
        <v>68.325999999999993</v>
      </c>
      <c r="U138" s="182">
        <v>4412053.1113599995</v>
      </c>
      <c r="V138" s="182">
        <v>5451278090763.9482</v>
      </c>
    </row>
    <row r="139" spans="1:22">
      <c r="A139" s="2" t="s">
        <v>293</v>
      </c>
      <c r="B139" s="2" t="s">
        <v>294</v>
      </c>
      <c r="C139" s="182">
        <v>157.74495999999999</v>
      </c>
      <c r="D139" s="182">
        <v>20064.475999999999</v>
      </c>
      <c r="E139" s="182">
        <v>474.97999999999996</v>
      </c>
      <c r="F139" s="182">
        <v>284.47999999999996</v>
      </c>
      <c r="G139" s="182">
        <v>14.985999999999999</v>
      </c>
      <c r="H139" s="182">
        <v>23.875999999999998</v>
      </c>
      <c r="I139" s="182">
        <v>0</v>
      </c>
      <c r="J139" s="182">
        <v>22.161499999999997</v>
      </c>
      <c r="K139" s="182">
        <v>5.96</v>
      </c>
      <c r="L139" s="182">
        <v>27.2</v>
      </c>
      <c r="M139" s="182">
        <v>795002022.89599991</v>
      </c>
      <c r="N139" s="182">
        <v>3769024.7199999997</v>
      </c>
      <c r="O139" s="182">
        <v>3342961.0559999999</v>
      </c>
      <c r="P139" s="182">
        <v>199.136</v>
      </c>
      <c r="Q139" s="182">
        <v>91570913.631999984</v>
      </c>
      <c r="R139" s="182">
        <v>991417.37199999986</v>
      </c>
      <c r="S139" s="182">
        <v>645650.32159999991</v>
      </c>
      <c r="T139" s="182">
        <v>67.563999999999993</v>
      </c>
      <c r="U139" s="182">
        <v>3113411.0634880001</v>
      </c>
      <c r="V139" s="182">
        <v>4672524077797.6699</v>
      </c>
    </row>
    <row r="140" spans="1:22">
      <c r="A140" s="2" t="s">
        <v>295</v>
      </c>
      <c r="B140" s="2" t="s">
        <v>296</v>
      </c>
      <c r="C140" s="182">
        <v>144.35151999999999</v>
      </c>
      <c r="D140" s="182">
        <v>18387.059999999998</v>
      </c>
      <c r="E140" s="182">
        <v>472.44</v>
      </c>
      <c r="F140" s="182">
        <v>281.94</v>
      </c>
      <c r="G140" s="182">
        <v>13.589</v>
      </c>
      <c r="H140" s="182">
        <v>22.097999999999999</v>
      </c>
      <c r="I140" s="182">
        <v>0</v>
      </c>
      <c r="J140" s="182">
        <v>22.351999999999997</v>
      </c>
      <c r="K140" s="182">
        <v>6.41</v>
      </c>
      <c r="L140" s="182">
        <v>30</v>
      </c>
      <c r="M140" s="182">
        <v>728404994.79999995</v>
      </c>
      <c r="N140" s="182">
        <v>3457670.5039999997</v>
      </c>
      <c r="O140" s="182">
        <v>3080768.0319999997</v>
      </c>
      <c r="P140" s="182">
        <v>198.62799999999999</v>
      </c>
      <c r="Q140" s="182">
        <v>83662516.545599997</v>
      </c>
      <c r="R140" s="182">
        <v>906204.63919999986</v>
      </c>
      <c r="S140" s="182">
        <v>591573.01039999991</v>
      </c>
      <c r="T140" s="182">
        <v>67.309999999999988</v>
      </c>
      <c r="U140" s="182">
        <v>2439116.1540159998</v>
      </c>
      <c r="V140" s="182">
        <v>4242866691333.5166</v>
      </c>
    </row>
    <row r="141" spans="1:22">
      <c r="A141" s="2" t="s">
        <v>297</v>
      </c>
      <c r="B141" s="2" t="s">
        <v>298</v>
      </c>
      <c r="C141" s="182">
        <v>127.98175999999999</v>
      </c>
      <c r="D141" s="182">
        <v>16322.547999999999</v>
      </c>
      <c r="E141" s="182">
        <v>467.35999999999996</v>
      </c>
      <c r="F141" s="182">
        <v>281.94</v>
      </c>
      <c r="G141" s="182">
        <v>12.191999999999998</v>
      </c>
      <c r="H141" s="182">
        <v>19.558</v>
      </c>
      <c r="I141" s="182">
        <v>0</v>
      </c>
      <c r="J141" s="182">
        <v>21.716999999999999</v>
      </c>
      <c r="K141" s="182">
        <v>7.2</v>
      </c>
      <c r="L141" s="182">
        <v>33.4</v>
      </c>
      <c r="M141" s="182">
        <v>636834081.16799998</v>
      </c>
      <c r="N141" s="182">
        <v>3047993.9039999996</v>
      </c>
      <c r="O141" s="182">
        <v>2720252.6239999998</v>
      </c>
      <c r="P141" s="182">
        <v>197.35799999999998</v>
      </c>
      <c r="Q141" s="182">
        <v>72840499.479999989</v>
      </c>
      <c r="R141" s="182">
        <v>793133.89759999991</v>
      </c>
      <c r="S141" s="182">
        <v>517831.22239999997</v>
      </c>
      <c r="T141" s="182">
        <v>66.801999999999992</v>
      </c>
      <c r="U141" s="182">
        <v>1706548.8449599997</v>
      </c>
      <c r="V141" s="182">
        <v>3652087784945.3052</v>
      </c>
    </row>
    <row r="142" spans="1:22">
      <c r="A142" s="2" t="s">
        <v>299</v>
      </c>
      <c r="B142" s="2" t="s">
        <v>300</v>
      </c>
      <c r="C142" s="182">
        <v>113.10015999999999</v>
      </c>
      <c r="D142" s="182">
        <v>14387.067999999999</v>
      </c>
      <c r="E142" s="182">
        <v>462.28</v>
      </c>
      <c r="F142" s="182">
        <v>279.39999999999998</v>
      </c>
      <c r="G142" s="182">
        <v>10.795</v>
      </c>
      <c r="H142" s="182">
        <v>17.272000000000002</v>
      </c>
      <c r="I142" s="182">
        <v>0</v>
      </c>
      <c r="J142" s="182">
        <v>22.415499999999998</v>
      </c>
      <c r="K142" s="182">
        <v>8.11</v>
      </c>
      <c r="L142" s="182">
        <v>37.799999999999997</v>
      </c>
      <c r="M142" s="182">
        <v>553587796.04799998</v>
      </c>
      <c r="N142" s="182">
        <v>2671091.4319999996</v>
      </c>
      <c r="O142" s="182">
        <v>2392511.3439999996</v>
      </c>
      <c r="P142" s="182">
        <v>196.34200000000001</v>
      </c>
      <c r="Q142" s="182">
        <v>63267176.691199996</v>
      </c>
      <c r="R142" s="182">
        <v>691534.10080000001</v>
      </c>
      <c r="S142" s="182">
        <v>452282.96639999998</v>
      </c>
      <c r="T142" s="182">
        <v>66.293999999999997</v>
      </c>
      <c r="U142" s="182">
        <v>1177934.9344479998</v>
      </c>
      <c r="V142" s="182">
        <v>3141869638519.123</v>
      </c>
    </row>
    <row r="143" spans="1:22">
      <c r="A143" s="2" t="s">
        <v>301</v>
      </c>
      <c r="B143" s="2" t="s">
        <v>302</v>
      </c>
      <c r="C143" s="182">
        <v>105.65935999999999</v>
      </c>
      <c r="D143" s="182">
        <v>13419.328</v>
      </c>
      <c r="E143" s="182">
        <v>469.9</v>
      </c>
      <c r="F143" s="182">
        <v>194.05599999999998</v>
      </c>
      <c r="G143" s="182">
        <v>12.572999999999999</v>
      </c>
      <c r="H143" s="182">
        <v>20.574000000000002</v>
      </c>
      <c r="I143" s="182">
        <v>0</v>
      </c>
      <c r="J143" s="182">
        <v>17.525999999999993</v>
      </c>
      <c r="K143" s="182">
        <v>4.71</v>
      </c>
      <c r="L143" s="182">
        <v>32.4</v>
      </c>
      <c r="M143" s="182">
        <v>486990767.95199996</v>
      </c>
      <c r="N143" s="182">
        <v>2392511.3439999996</v>
      </c>
      <c r="O143" s="182">
        <v>2081157.1279999998</v>
      </c>
      <c r="P143" s="182">
        <v>190.5</v>
      </c>
      <c r="Q143" s="182">
        <v>25098754.963679995</v>
      </c>
      <c r="R143" s="182">
        <v>404760.48079999996</v>
      </c>
      <c r="S143" s="182">
        <v>258915.61119999998</v>
      </c>
      <c r="T143" s="182">
        <v>43.18</v>
      </c>
      <c r="U143" s="182">
        <v>1452647.6753439999</v>
      </c>
      <c r="V143" s="182">
        <v>1262118572738.4512</v>
      </c>
    </row>
    <row r="144" spans="1:22">
      <c r="A144" s="2" t="s">
        <v>303</v>
      </c>
      <c r="B144" s="2" t="s">
        <v>304</v>
      </c>
      <c r="C144" s="182">
        <v>96.730399999999989</v>
      </c>
      <c r="D144" s="182">
        <v>12322.556</v>
      </c>
      <c r="E144" s="182">
        <v>467.35999999999996</v>
      </c>
      <c r="F144" s="182">
        <v>192.78599999999997</v>
      </c>
      <c r="G144" s="182">
        <v>11.43</v>
      </c>
      <c r="H144" s="182">
        <v>19.049999999999997</v>
      </c>
      <c r="I144" s="182">
        <v>0</v>
      </c>
      <c r="J144" s="182">
        <v>17.462499999999999</v>
      </c>
      <c r="K144" s="182">
        <v>5.0599999999999996</v>
      </c>
      <c r="L144" s="182">
        <v>35.700000000000003</v>
      </c>
      <c r="M144" s="182">
        <v>445367625.39199996</v>
      </c>
      <c r="N144" s="182">
        <v>2179479.5119999996</v>
      </c>
      <c r="O144" s="182">
        <v>1917286.4879999999</v>
      </c>
      <c r="P144" s="182">
        <v>190.24599999999998</v>
      </c>
      <c r="Q144" s="182">
        <v>22809482.122879997</v>
      </c>
      <c r="R144" s="182">
        <v>368708.93999999994</v>
      </c>
      <c r="S144" s="182">
        <v>235973.72159999999</v>
      </c>
      <c r="T144" s="182">
        <v>42.925999999999995</v>
      </c>
      <c r="U144" s="182">
        <v>1136311.791888</v>
      </c>
      <c r="V144" s="182">
        <v>1138592074130.0071</v>
      </c>
    </row>
    <row r="145" spans="1:22">
      <c r="A145" s="2" t="s">
        <v>305</v>
      </c>
      <c r="B145" s="2" t="s">
        <v>306</v>
      </c>
      <c r="C145" s="182">
        <v>89.289599999999993</v>
      </c>
      <c r="D145" s="182">
        <v>11354.816000000001</v>
      </c>
      <c r="E145" s="182">
        <v>462.28</v>
      </c>
      <c r="F145" s="182">
        <v>192.02399999999997</v>
      </c>
      <c r="G145" s="182">
        <v>10.540999999999999</v>
      </c>
      <c r="H145" s="182">
        <v>17.652999999999999</v>
      </c>
      <c r="I145" s="182">
        <v>0</v>
      </c>
      <c r="J145" s="182">
        <v>17.271999999999998</v>
      </c>
      <c r="K145" s="182">
        <v>5.44</v>
      </c>
      <c r="L145" s="182">
        <v>38.700000000000003</v>
      </c>
      <c r="M145" s="182">
        <v>409571722.79039997</v>
      </c>
      <c r="N145" s="182">
        <v>2015608.8719999997</v>
      </c>
      <c r="O145" s="182">
        <v>1769802.9119999998</v>
      </c>
      <c r="P145" s="182">
        <v>189.73799999999997</v>
      </c>
      <c r="Q145" s="182">
        <v>20853194.422559999</v>
      </c>
      <c r="R145" s="182">
        <v>337573.5184</v>
      </c>
      <c r="S145" s="182">
        <v>217947.95119999998</v>
      </c>
      <c r="T145" s="182">
        <v>42.671999999999997</v>
      </c>
      <c r="U145" s="182">
        <v>903222.19355199987</v>
      </c>
      <c r="V145" s="182">
        <v>1036548444844.7705</v>
      </c>
    </row>
    <row r="146" spans="1:22">
      <c r="A146" s="2" t="s">
        <v>307</v>
      </c>
      <c r="B146" s="2" t="s">
        <v>308</v>
      </c>
      <c r="C146" s="182">
        <v>81.848799999999997</v>
      </c>
      <c r="D146" s="182">
        <v>10451.591999999999</v>
      </c>
      <c r="E146" s="182">
        <v>459.74</v>
      </c>
      <c r="F146" s="182">
        <v>191.262</v>
      </c>
      <c r="G146" s="182">
        <v>9.9060000000000006</v>
      </c>
      <c r="H146" s="182">
        <v>16.001999999999999</v>
      </c>
      <c r="I146" s="182">
        <v>0</v>
      </c>
      <c r="J146" s="182">
        <v>17.3355</v>
      </c>
      <c r="K146" s="182">
        <v>5.98</v>
      </c>
      <c r="L146" s="182">
        <v>41.1</v>
      </c>
      <c r="M146" s="182">
        <v>370445968.78399998</v>
      </c>
      <c r="N146" s="182">
        <v>1835351.1679999998</v>
      </c>
      <c r="O146" s="182">
        <v>1610848.3911999997</v>
      </c>
      <c r="P146" s="182">
        <v>188.214</v>
      </c>
      <c r="Q146" s="182">
        <v>18688791.009439997</v>
      </c>
      <c r="R146" s="182">
        <v>303160.68399999995</v>
      </c>
      <c r="S146" s="182">
        <v>195006.06159999999</v>
      </c>
      <c r="T146" s="182">
        <v>42.417999999999999</v>
      </c>
      <c r="U146" s="182">
        <v>690944.1664959999</v>
      </c>
      <c r="V146" s="182">
        <v>921078022232.52917</v>
      </c>
    </row>
    <row r="147" spans="1:22">
      <c r="A147" s="2" t="s">
        <v>309</v>
      </c>
      <c r="B147" s="2" t="s">
        <v>310</v>
      </c>
      <c r="C147" s="182">
        <v>74.408000000000001</v>
      </c>
      <c r="D147" s="182">
        <v>9483.851999999999</v>
      </c>
      <c r="E147" s="182">
        <v>457.2</v>
      </c>
      <c r="F147" s="182">
        <v>190.5</v>
      </c>
      <c r="G147" s="182">
        <v>9.0169999999999995</v>
      </c>
      <c r="H147" s="182">
        <v>14.477999999999998</v>
      </c>
      <c r="I147" s="182">
        <v>0</v>
      </c>
      <c r="J147" s="182">
        <v>17.272000000000002</v>
      </c>
      <c r="K147" s="182">
        <v>6.57</v>
      </c>
      <c r="L147" s="182">
        <v>45.2</v>
      </c>
      <c r="M147" s="182">
        <v>332985140.47999996</v>
      </c>
      <c r="N147" s="182">
        <v>1655093.4639999999</v>
      </c>
      <c r="O147" s="182">
        <v>1456809.9896</v>
      </c>
      <c r="P147" s="182">
        <v>187.452</v>
      </c>
      <c r="Q147" s="182">
        <v>16690880.16656</v>
      </c>
      <c r="R147" s="182">
        <v>272025.26240000001</v>
      </c>
      <c r="S147" s="182">
        <v>175341.58479999998</v>
      </c>
      <c r="T147" s="182">
        <v>41.91</v>
      </c>
      <c r="U147" s="182">
        <v>516126.96774399997</v>
      </c>
      <c r="V147" s="182">
        <v>816349034281.89185</v>
      </c>
    </row>
    <row r="148" spans="1:22">
      <c r="A148" s="2" t="s">
        <v>311</v>
      </c>
      <c r="B148" s="2" t="s">
        <v>312</v>
      </c>
      <c r="C148" s="182">
        <v>68.455359999999999</v>
      </c>
      <c r="D148" s="182">
        <v>8709.66</v>
      </c>
      <c r="E148" s="182">
        <v>459.74</v>
      </c>
      <c r="F148" s="182">
        <v>153.92399999999998</v>
      </c>
      <c r="G148" s="182">
        <v>9.1439999999999984</v>
      </c>
      <c r="H148" s="182">
        <v>15.366999999999999</v>
      </c>
      <c r="I148" s="182">
        <v>0</v>
      </c>
      <c r="J148" s="182">
        <v>16.383000000000003</v>
      </c>
      <c r="K148" s="182">
        <v>5.01</v>
      </c>
      <c r="L148" s="182">
        <v>44.6</v>
      </c>
      <c r="M148" s="182">
        <v>296356775.02719998</v>
      </c>
      <c r="N148" s="182">
        <v>1486306.7047999999</v>
      </c>
      <c r="O148" s="182">
        <v>1291300.6431999998</v>
      </c>
      <c r="P148" s="182">
        <v>184.14999999999998</v>
      </c>
      <c r="Q148" s="182">
        <v>9365207.0759999994</v>
      </c>
      <c r="R148" s="182">
        <v>191728.64879999997</v>
      </c>
      <c r="S148" s="182">
        <v>121755.88551999998</v>
      </c>
      <c r="T148" s="182">
        <v>32.765999999999998</v>
      </c>
      <c r="U148" s="182">
        <v>507802.33923199994</v>
      </c>
      <c r="V148" s="182">
        <v>459196331783.56415</v>
      </c>
    </row>
    <row r="149" spans="1:22">
      <c r="A149" s="2" t="s">
        <v>313</v>
      </c>
      <c r="B149" s="2" t="s">
        <v>314</v>
      </c>
      <c r="C149" s="182">
        <v>59.526399999999995</v>
      </c>
      <c r="D149" s="182">
        <v>7612.8879999999999</v>
      </c>
      <c r="E149" s="182">
        <v>454.65999999999991</v>
      </c>
      <c r="F149" s="182">
        <v>152.90799999999999</v>
      </c>
      <c r="G149" s="182">
        <v>8.0009999999999994</v>
      </c>
      <c r="H149" s="182">
        <v>13.334999999999999</v>
      </c>
      <c r="I149" s="182">
        <v>0</v>
      </c>
      <c r="J149" s="182">
        <v>16.827500000000001</v>
      </c>
      <c r="K149" s="182">
        <v>5.73</v>
      </c>
      <c r="L149" s="182">
        <v>50.9</v>
      </c>
      <c r="M149" s="182">
        <v>254733632.46719998</v>
      </c>
      <c r="N149" s="182">
        <v>1284745.8176</v>
      </c>
      <c r="O149" s="182">
        <v>1120875.1776000001</v>
      </c>
      <c r="P149" s="182">
        <v>183.13399999999999</v>
      </c>
      <c r="Q149" s="182">
        <v>7950020.22896</v>
      </c>
      <c r="R149" s="182">
        <v>163051.28679999997</v>
      </c>
      <c r="S149" s="182">
        <v>104057.85639999999</v>
      </c>
      <c r="T149" s="182">
        <v>32.257999999999996</v>
      </c>
      <c r="U149" s="182">
        <v>337147.45473599999</v>
      </c>
      <c r="V149" s="182">
        <v>386691647817.73822</v>
      </c>
    </row>
    <row r="150" spans="1:22">
      <c r="A150" s="2" t="s">
        <v>315</v>
      </c>
      <c r="B150" s="2" t="s">
        <v>316</v>
      </c>
      <c r="C150" s="182">
        <v>52.085599999999999</v>
      </c>
      <c r="D150" s="182">
        <v>6645.1480000000001</v>
      </c>
      <c r="E150" s="182">
        <v>449.58</v>
      </c>
      <c r="F150" s="182">
        <v>152.39999999999998</v>
      </c>
      <c r="G150" s="182">
        <v>7.6199999999999992</v>
      </c>
      <c r="H150" s="182">
        <v>10.795</v>
      </c>
      <c r="I150" s="182">
        <v>0</v>
      </c>
      <c r="J150" s="182">
        <v>17.78</v>
      </c>
      <c r="K150" s="182">
        <v>7.06</v>
      </c>
      <c r="L150" s="182">
        <v>53.5</v>
      </c>
      <c r="M150" s="182">
        <v>212278027.05599996</v>
      </c>
      <c r="N150" s="182">
        <v>1089739.7559999998</v>
      </c>
      <c r="O150" s="182">
        <v>943894.88639999996</v>
      </c>
      <c r="P150" s="182">
        <v>178.816</v>
      </c>
      <c r="Q150" s="182">
        <v>6368340.8116799993</v>
      </c>
      <c r="R150" s="182">
        <v>132079.73584000001</v>
      </c>
      <c r="S150" s="182">
        <v>83901.76767999999</v>
      </c>
      <c r="T150" s="182">
        <v>30.987999999999996</v>
      </c>
      <c r="U150" s="182">
        <v>210613.10135359998</v>
      </c>
      <c r="V150" s="182">
        <v>306130887855.70941</v>
      </c>
    </row>
    <row r="151" spans="1:22">
      <c r="A151" s="2" t="s">
        <v>317</v>
      </c>
      <c r="B151" s="2" t="s">
        <v>318</v>
      </c>
      <c r="C151" s="182">
        <v>148.816</v>
      </c>
      <c r="D151" s="182">
        <v>19161.252</v>
      </c>
      <c r="E151" s="182">
        <v>431.79999999999995</v>
      </c>
      <c r="F151" s="182">
        <v>264.15999999999997</v>
      </c>
      <c r="G151" s="182">
        <v>14.858999999999998</v>
      </c>
      <c r="H151" s="182">
        <v>25.018999999999998</v>
      </c>
      <c r="I151" s="182">
        <v>0</v>
      </c>
      <c r="J151" s="182">
        <v>22.606000000000002</v>
      </c>
      <c r="K151" s="182">
        <v>5.29</v>
      </c>
      <c r="L151" s="182">
        <v>23.2</v>
      </c>
      <c r="M151" s="182">
        <v>624347138.39999998</v>
      </c>
      <c r="N151" s="182">
        <v>3277412.8</v>
      </c>
      <c r="O151" s="182">
        <v>2900510.3279999997</v>
      </c>
      <c r="P151" s="182">
        <v>180.33999999999997</v>
      </c>
      <c r="Q151" s="182">
        <v>77419045.161599994</v>
      </c>
      <c r="R151" s="182">
        <v>901288.5199999999</v>
      </c>
      <c r="S151" s="182">
        <v>585018.18480000005</v>
      </c>
      <c r="T151" s="182">
        <v>63.5</v>
      </c>
      <c r="U151" s="182">
        <v>3417260.0041760001</v>
      </c>
      <c r="V151" s="182">
        <v>3195576811827.1421</v>
      </c>
    </row>
    <row r="152" spans="1:22">
      <c r="A152" s="2" t="s">
        <v>319</v>
      </c>
      <c r="B152" s="2" t="s">
        <v>320</v>
      </c>
      <c r="C152" s="182">
        <v>132.44623999999999</v>
      </c>
      <c r="D152" s="182">
        <v>17032.223999999998</v>
      </c>
      <c r="E152" s="182">
        <v>426.71999999999997</v>
      </c>
      <c r="F152" s="182">
        <v>264.15999999999997</v>
      </c>
      <c r="G152" s="182">
        <v>13.334999999999999</v>
      </c>
      <c r="H152" s="182">
        <v>22.224999999999998</v>
      </c>
      <c r="I152" s="182">
        <v>0</v>
      </c>
      <c r="J152" s="182">
        <v>22.224999999999998</v>
      </c>
      <c r="K152" s="182">
        <v>5.92</v>
      </c>
      <c r="L152" s="182">
        <v>25.9</v>
      </c>
      <c r="M152" s="182">
        <v>545263167.53599989</v>
      </c>
      <c r="N152" s="182">
        <v>2900510.3279999997</v>
      </c>
      <c r="O152" s="182">
        <v>2572769.048</v>
      </c>
      <c r="P152" s="182">
        <v>179.07</v>
      </c>
      <c r="Q152" s="182">
        <v>67845722.372799993</v>
      </c>
      <c r="R152" s="182">
        <v>789856.48479999998</v>
      </c>
      <c r="S152" s="182">
        <v>514553.80959999992</v>
      </c>
      <c r="T152" s="182">
        <v>62.991999999999997</v>
      </c>
      <c r="U152" s="182">
        <v>2426629.2112479997</v>
      </c>
      <c r="V152" s="182">
        <v>2765919425362.9888</v>
      </c>
    </row>
    <row r="153" spans="1:22">
      <c r="A153" s="2" t="s">
        <v>321</v>
      </c>
      <c r="B153" s="2" t="s">
        <v>322</v>
      </c>
      <c r="C153" s="182">
        <v>114.58832</v>
      </c>
      <c r="D153" s="182">
        <v>14774.163999999999</v>
      </c>
      <c r="E153" s="182">
        <v>419.09999999999997</v>
      </c>
      <c r="F153" s="182">
        <v>261.62</v>
      </c>
      <c r="G153" s="182">
        <v>11.557</v>
      </c>
      <c r="H153" s="182">
        <v>19.303999999999998</v>
      </c>
      <c r="I153" s="182">
        <v>0</v>
      </c>
      <c r="J153" s="182">
        <v>21.971</v>
      </c>
      <c r="K153" s="182">
        <v>6.77</v>
      </c>
      <c r="L153" s="182">
        <v>29.9</v>
      </c>
      <c r="M153" s="182">
        <v>466179196.67199993</v>
      </c>
      <c r="N153" s="182">
        <v>2490833.7279999997</v>
      </c>
      <c r="O153" s="182">
        <v>2228640.7039999999</v>
      </c>
      <c r="P153" s="182">
        <v>177.79999999999998</v>
      </c>
      <c r="Q153" s="182">
        <v>57439936.732799992</v>
      </c>
      <c r="R153" s="182">
        <v>675147.0368</v>
      </c>
      <c r="S153" s="182">
        <v>440812.02159999992</v>
      </c>
      <c r="T153" s="182">
        <v>62.483999999999995</v>
      </c>
      <c r="U153" s="182">
        <v>1606653.3028159998</v>
      </c>
      <c r="V153" s="182">
        <v>2301352376248.6226</v>
      </c>
    </row>
    <row r="154" spans="1:22">
      <c r="A154" s="2" t="s">
        <v>323</v>
      </c>
      <c r="B154" s="2" t="s">
        <v>324</v>
      </c>
      <c r="C154" s="182">
        <v>99.70671999999999</v>
      </c>
      <c r="D154" s="182">
        <v>12903.199999999999</v>
      </c>
      <c r="E154" s="182">
        <v>414.02</v>
      </c>
      <c r="F154" s="182">
        <v>259.08</v>
      </c>
      <c r="G154" s="182">
        <v>10.032999999999999</v>
      </c>
      <c r="H154" s="182">
        <v>16.890999999999998</v>
      </c>
      <c r="I154" s="182">
        <v>0</v>
      </c>
      <c r="J154" s="182">
        <v>22.796500000000002</v>
      </c>
      <c r="K154" s="182">
        <v>7.7</v>
      </c>
      <c r="L154" s="182">
        <v>34.4</v>
      </c>
      <c r="M154" s="182">
        <v>403744482.83199996</v>
      </c>
      <c r="N154" s="182">
        <v>2163092.4479999999</v>
      </c>
      <c r="O154" s="182">
        <v>1950060.6159999999</v>
      </c>
      <c r="P154" s="182">
        <v>177.03799999999998</v>
      </c>
      <c r="Q154" s="182">
        <v>49531539.646399997</v>
      </c>
      <c r="R154" s="182">
        <v>583379.47840000002</v>
      </c>
      <c r="S154" s="182">
        <v>380179.88479999994</v>
      </c>
      <c r="T154" s="182">
        <v>61.975999999999992</v>
      </c>
      <c r="U154" s="182">
        <v>1090526.335072</v>
      </c>
      <c r="V154" s="182">
        <v>1960311825742.7007</v>
      </c>
    </row>
    <row r="155" spans="1:22">
      <c r="A155" s="2" t="s">
        <v>325</v>
      </c>
      <c r="B155" s="2" t="s">
        <v>326</v>
      </c>
      <c r="C155" s="182">
        <v>84.825119999999998</v>
      </c>
      <c r="D155" s="182">
        <v>10838.688</v>
      </c>
      <c r="E155" s="182">
        <v>416.55999999999995</v>
      </c>
      <c r="F155" s="182">
        <v>180.84799999999998</v>
      </c>
      <c r="G155" s="182">
        <v>10.921999999999999</v>
      </c>
      <c r="H155" s="182">
        <v>18.160999999999998</v>
      </c>
      <c r="I155" s="182">
        <v>0</v>
      </c>
      <c r="J155" s="182">
        <v>16.763999999999999</v>
      </c>
      <c r="K155" s="182">
        <v>4.9800000000000004</v>
      </c>
      <c r="L155" s="182">
        <v>33</v>
      </c>
      <c r="M155" s="182">
        <v>315503420.60479999</v>
      </c>
      <c r="N155" s="182">
        <v>1720641.7199999997</v>
      </c>
      <c r="O155" s="182">
        <v>1510887.3007999999</v>
      </c>
      <c r="P155" s="182">
        <v>170.68799999999999</v>
      </c>
      <c r="Q155" s="182">
        <v>17939574.443359997</v>
      </c>
      <c r="R155" s="182">
        <v>309715.50959999993</v>
      </c>
      <c r="S155" s="182">
        <v>198283.47439999998</v>
      </c>
      <c r="T155" s="182">
        <v>40.64</v>
      </c>
      <c r="U155" s="182">
        <v>924033.76483200002</v>
      </c>
      <c r="V155" s="182">
        <v>714305404996.65527</v>
      </c>
    </row>
    <row r="156" spans="1:22">
      <c r="A156" s="2" t="s">
        <v>327</v>
      </c>
      <c r="B156" s="2" t="s">
        <v>328</v>
      </c>
      <c r="C156" s="182">
        <v>74.408000000000001</v>
      </c>
      <c r="D156" s="182">
        <v>9483.851999999999</v>
      </c>
      <c r="E156" s="182">
        <v>414.02</v>
      </c>
      <c r="F156" s="182">
        <v>179.578</v>
      </c>
      <c r="G156" s="182">
        <v>9.6519999999999992</v>
      </c>
      <c r="H156" s="182">
        <v>16.001999999999999</v>
      </c>
      <c r="I156" s="182">
        <v>0</v>
      </c>
      <c r="J156" s="182">
        <v>17.3355</v>
      </c>
      <c r="K156" s="182">
        <v>5.61</v>
      </c>
      <c r="L156" s="182">
        <v>37.4</v>
      </c>
      <c r="M156" s="182">
        <v>274296509.47039998</v>
      </c>
      <c r="N156" s="182">
        <v>1507609.8879999998</v>
      </c>
      <c r="O156" s="182">
        <v>1327352.1839999999</v>
      </c>
      <c r="P156" s="182">
        <v>169.672</v>
      </c>
      <c r="Q156" s="182">
        <v>15483809.03232</v>
      </c>
      <c r="R156" s="182">
        <v>267109.14319999999</v>
      </c>
      <c r="S156" s="182">
        <v>172064.17199999999</v>
      </c>
      <c r="T156" s="182">
        <v>40.386000000000003</v>
      </c>
      <c r="U156" s="182">
        <v>632671.7669119999</v>
      </c>
      <c r="V156" s="182">
        <v>609576417046.01794</v>
      </c>
    </row>
    <row r="157" spans="1:22">
      <c r="A157" s="2" t="s">
        <v>329</v>
      </c>
      <c r="B157" s="2" t="s">
        <v>330</v>
      </c>
      <c r="C157" s="182">
        <v>66.967199999999991</v>
      </c>
      <c r="D157" s="182">
        <v>8580.6280000000006</v>
      </c>
      <c r="E157" s="182">
        <v>408.94</v>
      </c>
      <c r="F157" s="182">
        <v>178.816</v>
      </c>
      <c r="G157" s="182">
        <v>8.7629999999999981</v>
      </c>
      <c r="H157" s="182">
        <v>14.350999999999997</v>
      </c>
      <c r="I157" s="182">
        <v>0</v>
      </c>
      <c r="J157" s="182">
        <v>17.399000000000001</v>
      </c>
      <c r="K157" s="182">
        <v>6.23</v>
      </c>
      <c r="L157" s="182">
        <v>41.1</v>
      </c>
      <c r="M157" s="182">
        <v>243911615.40159997</v>
      </c>
      <c r="N157" s="182">
        <v>1348655.3671999997</v>
      </c>
      <c r="O157" s="182">
        <v>1191339.5527999999</v>
      </c>
      <c r="P157" s="182">
        <v>168.91</v>
      </c>
      <c r="Q157" s="182">
        <v>13652390.759679997</v>
      </c>
      <c r="R157" s="182">
        <v>237612.42799999999</v>
      </c>
      <c r="S157" s="182">
        <v>153055.17775999999</v>
      </c>
      <c r="T157" s="182">
        <v>39.878</v>
      </c>
      <c r="U157" s="182">
        <v>462016.88241600001</v>
      </c>
      <c r="V157" s="182">
        <v>534386374414.79102</v>
      </c>
    </row>
    <row r="158" spans="1:22">
      <c r="A158" s="2" t="s">
        <v>331</v>
      </c>
      <c r="B158" s="2" t="s">
        <v>332</v>
      </c>
      <c r="C158" s="182">
        <v>59.526399999999995</v>
      </c>
      <c r="D158" s="182">
        <v>7612.8879999999999</v>
      </c>
      <c r="E158" s="182">
        <v>406.4</v>
      </c>
      <c r="F158" s="182">
        <v>177.79999999999998</v>
      </c>
      <c r="G158" s="182">
        <v>7.746999999999999</v>
      </c>
      <c r="H158" s="182">
        <v>12.827</v>
      </c>
      <c r="I158" s="182">
        <v>0</v>
      </c>
      <c r="J158" s="182">
        <v>17.335499999999996</v>
      </c>
      <c r="K158" s="182">
        <v>6.93</v>
      </c>
      <c r="L158" s="182">
        <v>46.5</v>
      </c>
      <c r="M158" s="182">
        <v>215607878.46079999</v>
      </c>
      <c r="N158" s="182">
        <v>1196255.6719999998</v>
      </c>
      <c r="O158" s="182">
        <v>1060243.0407999998</v>
      </c>
      <c r="P158" s="182">
        <v>168.40199999999999</v>
      </c>
      <c r="Q158" s="182">
        <v>12029088.199839998</v>
      </c>
      <c r="R158" s="182">
        <v>208115.71279999998</v>
      </c>
      <c r="S158" s="182">
        <v>135193.27799999999</v>
      </c>
      <c r="T158" s="182">
        <v>39.878</v>
      </c>
      <c r="U158" s="182">
        <v>330487.7519264</v>
      </c>
      <c r="V158" s="182">
        <v>467252407779.76703</v>
      </c>
    </row>
    <row r="159" spans="1:22">
      <c r="A159" s="2" t="s">
        <v>333</v>
      </c>
      <c r="B159" s="2" t="s">
        <v>334</v>
      </c>
      <c r="C159" s="182">
        <v>53.57376</v>
      </c>
      <c r="D159" s="182">
        <v>6838.695999999999</v>
      </c>
      <c r="E159" s="182">
        <v>403.86</v>
      </c>
      <c r="F159" s="182">
        <v>177.54599999999999</v>
      </c>
      <c r="G159" s="182">
        <v>7.4929999999999994</v>
      </c>
      <c r="H159" s="182">
        <v>10.921999999999999</v>
      </c>
      <c r="I159" s="182">
        <v>0</v>
      </c>
      <c r="J159" s="182">
        <v>17.652999999999999</v>
      </c>
      <c r="K159" s="182">
        <v>8.1199999999999992</v>
      </c>
      <c r="L159" s="182">
        <v>48.1</v>
      </c>
      <c r="M159" s="182">
        <v>186471678.6688</v>
      </c>
      <c r="N159" s="182">
        <v>1048772.0959999999</v>
      </c>
      <c r="O159" s="182">
        <v>925869.11599999992</v>
      </c>
      <c r="P159" s="182">
        <v>165.35399999999998</v>
      </c>
      <c r="Q159" s="182">
        <v>10197669.927199999</v>
      </c>
      <c r="R159" s="182">
        <v>176980.29120000001</v>
      </c>
      <c r="S159" s="182">
        <v>114709.44799999999</v>
      </c>
      <c r="T159" s="182">
        <v>38.607999999999997</v>
      </c>
      <c r="U159" s="182">
        <v>226846.12695199999</v>
      </c>
      <c r="V159" s="182">
        <v>392062365148.54016</v>
      </c>
    </row>
    <row r="160" spans="1:22">
      <c r="A160" s="2" t="s">
        <v>335</v>
      </c>
      <c r="B160" s="2" t="s">
        <v>336</v>
      </c>
      <c r="C160" s="182">
        <v>46.132959999999997</v>
      </c>
      <c r="D160" s="182">
        <v>5890.3108000000002</v>
      </c>
      <c r="E160" s="182">
        <v>403.86</v>
      </c>
      <c r="F160" s="182">
        <v>140.46199999999999</v>
      </c>
      <c r="G160" s="182">
        <v>6.9850000000000003</v>
      </c>
      <c r="H160" s="182">
        <v>11.176</v>
      </c>
      <c r="I160" s="182">
        <v>0</v>
      </c>
      <c r="J160" s="182">
        <v>17.399000000000001</v>
      </c>
      <c r="K160" s="182">
        <v>6.28</v>
      </c>
      <c r="L160" s="182">
        <v>51.6</v>
      </c>
      <c r="M160" s="182">
        <v>156086784.59999999</v>
      </c>
      <c r="N160" s="182">
        <v>884901.45599999989</v>
      </c>
      <c r="O160" s="182">
        <v>773469.42079999996</v>
      </c>
      <c r="P160" s="182">
        <v>162.81399999999999</v>
      </c>
      <c r="Q160" s="182">
        <v>5161269.6774399998</v>
      </c>
      <c r="R160" s="182">
        <v>115201.05992</v>
      </c>
      <c r="S160" s="182">
        <v>73577.917359999992</v>
      </c>
      <c r="T160" s="182">
        <v>29.717999999999996</v>
      </c>
      <c r="U160" s="182">
        <v>191882.6872016</v>
      </c>
      <c r="V160" s="182">
        <v>198448005373.13092</v>
      </c>
    </row>
    <row r="161" spans="1:22">
      <c r="A161" s="2" t="s">
        <v>337</v>
      </c>
      <c r="B161" s="2" t="s">
        <v>338</v>
      </c>
      <c r="C161" s="182">
        <v>38.692160000000001</v>
      </c>
      <c r="D161" s="182">
        <v>4954.8287999999993</v>
      </c>
      <c r="E161" s="182">
        <v>398.78</v>
      </c>
      <c r="F161" s="182">
        <v>139.69999999999999</v>
      </c>
      <c r="G161" s="182">
        <v>6.35</v>
      </c>
      <c r="H161" s="182">
        <v>8.7629999999999981</v>
      </c>
      <c r="I161" s="182">
        <v>0</v>
      </c>
      <c r="J161" s="182">
        <v>18.224499999999999</v>
      </c>
      <c r="K161" s="182">
        <v>7.97</v>
      </c>
      <c r="L161" s="182">
        <v>56.8</v>
      </c>
      <c r="M161" s="182">
        <v>125285659.10559998</v>
      </c>
      <c r="N161" s="182">
        <v>724308.22879999992</v>
      </c>
      <c r="O161" s="182">
        <v>629263.2575999999</v>
      </c>
      <c r="P161" s="182">
        <v>159.00399999999999</v>
      </c>
      <c r="Q161" s="182">
        <v>3991659.3715039995</v>
      </c>
      <c r="R161" s="182">
        <v>89801.110719999997</v>
      </c>
      <c r="S161" s="182">
        <v>57190.853360000001</v>
      </c>
      <c r="T161" s="182">
        <v>28.448</v>
      </c>
      <c r="U161" s="182">
        <v>109052.63350719999</v>
      </c>
      <c r="V161" s="182">
        <v>151722764595.15424</v>
      </c>
    </row>
    <row r="162" spans="1:22">
      <c r="A162" s="2" t="s">
        <v>339</v>
      </c>
      <c r="B162" s="2" t="s">
        <v>340</v>
      </c>
      <c r="C162" s="182">
        <v>1202.43328</v>
      </c>
      <c r="D162" s="182">
        <v>152902.91999999998</v>
      </c>
      <c r="E162" s="182">
        <v>579.12</v>
      </c>
      <c r="F162" s="182">
        <v>472.44</v>
      </c>
      <c r="G162" s="182">
        <v>94.995999999999995</v>
      </c>
      <c r="H162" s="182">
        <v>130.048</v>
      </c>
      <c r="I162" s="182">
        <v>0</v>
      </c>
      <c r="J162" s="182">
        <v>33.464499999999987</v>
      </c>
      <c r="K162" s="182">
        <v>1.81</v>
      </c>
      <c r="L162" s="182">
        <v>3.05</v>
      </c>
      <c r="M162" s="182">
        <v>6659702809.5999994</v>
      </c>
      <c r="N162" s="182">
        <v>29988327.119999997</v>
      </c>
      <c r="O162" s="182">
        <v>22941889.599999998</v>
      </c>
      <c r="P162" s="182">
        <v>208.27999999999997</v>
      </c>
      <c r="Q162" s="182">
        <v>2293435155.0559998</v>
      </c>
      <c r="R162" s="182">
        <v>15190808.327999998</v>
      </c>
      <c r="S162" s="182">
        <v>9733916.0159999989</v>
      </c>
      <c r="T162" s="182">
        <v>122.428</v>
      </c>
      <c r="U162" s="182">
        <v>765865823.10399997</v>
      </c>
      <c r="V162" s="182">
        <v>116276030211861.56</v>
      </c>
    </row>
    <row r="163" spans="1:22">
      <c r="A163" s="2" t="s">
        <v>341</v>
      </c>
      <c r="B163" s="2" t="s">
        <v>342</v>
      </c>
      <c r="C163" s="182">
        <v>1086.3568</v>
      </c>
      <c r="D163" s="182">
        <v>138709.4</v>
      </c>
      <c r="E163" s="182">
        <v>568.95999999999992</v>
      </c>
      <c r="F163" s="182">
        <v>454.65999999999991</v>
      </c>
      <c r="G163" s="182">
        <v>77.977999999999994</v>
      </c>
      <c r="H163" s="182">
        <v>124.714</v>
      </c>
      <c r="I163" s="182">
        <v>0</v>
      </c>
      <c r="J163" s="182">
        <v>32.448499999999996</v>
      </c>
      <c r="K163" s="182">
        <v>1.82</v>
      </c>
      <c r="L163" s="182">
        <v>3.71</v>
      </c>
      <c r="M163" s="182">
        <v>5952109386.079999</v>
      </c>
      <c r="N163" s="182">
        <v>27202526.239999998</v>
      </c>
      <c r="O163" s="182">
        <v>20975441.919999998</v>
      </c>
      <c r="P163" s="182">
        <v>207.518</v>
      </c>
      <c r="Q163" s="182">
        <v>1964612328.8319998</v>
      </c>
      <c r="R163" s="182">
        <v>13371844.223999999</v>
      </c>
      <c r="S163" s="182">
        <v>8635982.7280000001</v>
      </c>
      <c r="T163" s="182">
        <v>119.126</v>
      </c>
      <c r="U163" s="182">
        <v>603535567.11999989</v>
      </c>
      <c r="V163" s="182">
        <v>97209983687514.75</v>
      </c>
    </row>
    <row r="164" spans="1:22">
      <c r="A164" s="2" t="s">
        <v>343</v>
      </c>
      <c r="B164" s="2" t="s">
        <v>344</v>
      </c>
      <c r="C164" s="182">
        <v>989.62639999999999</v>
      </c>
      <c r="D164" s="182">
        <v>126451.36</v>
      </c>
      <c r="E164" s="182">
        <v>548.64</v>
      </c>
      <c r="F164" s="182">
        <v>449.58</v>
      </c>
      <c r="G164" s="182">
        <v>71.881999999999991</v>
      </c>
      <c r="H164" s="182">
        <v>114.80799999999998</v>
      </c>
      <c r="I164" s="182">
        <v>0</v>
      </c>
      <c r="J164" s="182">
        <v>32.82950000000001</v>
      </c>
      <c r="K164" s="182">
        <v>1.95</v>
      </c>
      <c r="L164" s="182">
        <v>4.03</v>
      </c>
      <c r="M164" s="182">
        <v>5161269677.4399996</v>
      </c>
      <c r="N164" s="182">
        <v>24252854.719999999</v>
      </c>
      <c r="O164" s="182">
        <v>18845123.599999998</v>
      </c>
      <c r="P164" s="182">
        <v>202.69200000000001</v>
      </c>
      <c r="Q164" s="182">
        <v>1735685044.7519999</v>
      </c>
      <c r="R164" s="182">
        <v>11962556.719999999</v>
      </c>
      <c r="S164" s="182">
        <v>7734694.2079999996</v>
      </c>
      <c r="T164" s="182">
        <v>117.348</v>
      </c>
      <c r="U164" s="182">
        <v>466179196.67199993</v>
      </c>
      <c r="V164" s="182">
        <v>82171975161269.375</v>
      </c>
    </row>
    <row r="165" spans="1:22">
      <c r="A165" s="2" t="s">
        <v>345</v>
      </c>
      <c r="B165" s="2" t="s">
        <v>346</v>
      </c>
      <c r="C165" s="182">
        <v>900.33679999999993</v>
      </c>
      <c r="D165" s="182">
        <v>114838.48</v>
      </c>
      <c r="E165" s="182">
        <v>530.8599999999999</v>
      </c>
      <c r="F165" s="182">
        <v>441.95999999999992</v>
      </c>
      <c r="G165" s="182">
        <v>66.039999999999992</v>
      </c>
      <c r="H165" s="182">
        <v>105.664</v>
      </c>
      <c r="I165" s="182">
        <v>0</v>
      </c>
      <c r="J165" s="182">
        <v>32.448499999999981</v>
      </c>
      <c r="K165" s="182">
        <v>2.09</v>
      </c>
      <c r="L165" s="182">
        <v>4.3899999999999997</v>
      </c>
      <c r="M165" s="182">
        <v>4495299396.4799995</v>
      </c>
      <c r="N165" s="182">
        <v>21630924.479999997</v>
      </c>
      <c r="O165" s="182">
        <v>17042546.559999999</v>
      </c>
      <c r="P165" s="182">
        <v>198.11999999999998</v>
      </c>
      <c r="Q165" s="182">
        <v>1531731646.2079999</v>
      </c>
      <c r="R165" s="182">
        <v>10684365.727999998</v>
      </c>
      <c r="S165" s="182">
        <v>6931728.0719999997</v>
      </c>
      <c r="T165" s="182">
        <v>115.57</v>
      </c>
      <c r="U165" s="182">
        <v>361705108.84639996</v>
      </c>
      <c r="V165" s="182">
        <v>69282253567344.766</v>
      </c>
    </row>
    <row r="166" spans="1:22">
      <c r="A166" s="2" t="s">
        <v>347</v>
      </c>
      <c r="B166" s="2" t="s">
        <v>348</v>
      </c>
      <c r="C166" s="182">
        <v>818.48799999999994</v>
      </c>
      <c r="D166" s="182">
        <v>104515.92</v>
      </c>
      <c r="E166" s="182">
        <v>513.07999999999993</v>
      </c>
      <c r="F166" s="182">
        <v>436.87999999999994</v>
      </c>
      <c r="G166" s="182">
        <v>60.451999999999991</v>
      </c>
      <c r="H166" s="182">
        <v>97.027999999999992</v>
      </c>
      <c r="I166" s="182">
        <v>0</v>
      </c>
      <c r="J166" s="182">
        <v>33.146999999999991</v>
      </c>
      <c r="K166" s="182">
        <v>2.25</v>
      </c>
      <c r="L166" s="182">
        <v>4.79</v>
      </c>
      <c r="M166" s="182">
        <v>3925062343.4079995</v>
      </c>
      <c r="N166" s="182">
        <v>19336735.52</v>
      </c>
      <c r="O166" s="182">
        <v>15256356.583999999</v>
      </c>
      <c r="P166" s="182">
        <v>193.80199999999999</v>
      </c>
      <c r="Q166" s="182">
        <v>1352752133.1999998</v>
      </c>
      <c r="R166" s="182">
        <v>9553658.311999999</v>
      </c>
      <c r="S166" s="182">
        <v>6194310.1919999998</v>
      </c>
      <c r="T166" s="182">
        <v>114.04599999999999</v>
      </c>
      <c r="U166" s="182">
        <v>278458823.72639996</v>
      </c>
      <c r="V166" s="182">
        <v>58809354772281.023</v>
      </c>
    </row>
    <row r="167" spans="1:22">
      <c r="A167" s="2" t="s">
        <v>349</v>
      </c>
      <c r="B167" s="2" t="s">
        <v>350</v>
      </c>
      <c r="C167" s="182">
        <v>744.07999999999993</v>
      </c>
      <c r="D167" s="182">
        <v>94838.51999999999</v>
      </c>
      <c r="E167" s="182">
        <v>497.84000000000003</v>
      </c>
      <c r="F167" s="182">
        <v>431.79999999999995</v>
      </c>
      <c r="G167" s="182">
        <v>55.625999999999998</v>
      </c>
      <c r="H167" s="182">
        <v>88.899999999999991</v>
      </c>
      <c r="I167" s="182">
        <v>0</v>
      </c>
      <c r="J167" s="182">
        <v>33.337500000000006</v>
      </c>
      <c r="K167" s="182">
        <v>2.4300000000000002</v>
      </c>
      <c r="L167" s="182">
        <v>5.21</v>
      </c>
      <c r="M167" s="182">
        <v>3417260004.1759996</v>
      </c>
      <c r="N167" s="182">
        <v>17206417.199999999</v>
      </c>
      <c r="O167" s="182">
        <v>13732359.631999999</v>
      </c>
      <c r="P167" s="182">
        <v>189.99199999999999</v>
      </c>
      <c r="Q167" s="182">
        <v>1198746505.7279999</v>
      </c>
      <c r="R167" s="182">
        <v>8554047.4079999998</v>
      </c>
      <c r="S167" s="182">
        <v>5555214.6959999995</v>
      </c>
      <c r="T167" s="182">
        <v>112.52199999999999</v>
      </c>
      <c r="U167" s="182">
        <v>213942952.75839999</v>
      </c>
      <c r="V167" s="182">
        <v>50216207042997.945</v>
      </c>
    </row>
    <row r="168" spans="1:22">
      <c r="A168" s="2" t="s">
        <v>351</v>
      </c>
      <c r="B168" s="2" t="s">
        <v>352</v>
      </c>
      <c r="C168" s="182">
        <v>677.11279999999999</v>
      </c>
      <c r="D168" s="182">
        <v>86451.44</v>
      </c>
      <c r="E168" s="182">
        <v>482.59999999999997</v>
      </c>
      <c r="F168" s="182">
        <v>426.71999999999997</v>
      </c>
      <c r="G168" s="182">
        <v>51.308</v>
      </c>
      <c r="H168" s="182">
        <v>81.533999999999992</v>
      </c>
      <c r="I168" s="182">
        <v>0</v>
      </c>
      <c r="J168" s="182">
        <v>32.766000000000005</v>
      </c>
      <c r="K168" s="182">
        <v>2.62</v>
      </c>
      <c r="L168" s="182">
        <v>5.66</v>
      </c>
      <c r="M168" s="182">
        <v>2992703950.0639997</v>
      </c>
      <c r="N168" s="182">
        <v>15338291.903999999</v>
      </c>
      <c r="O168" s="182">
        <v>12388620.384</v>
      </c>
      <c r="P168" s="182">
        <v>186.18199999999999</v>
      </c>
      <c r="Q168" s="182">
        <v>1065552449.5359999</v>
      </c>
      <c r="R168" s="182">
        <v>7669145.9519999996</v>
      </c>
      <c r="S168" s="182">
        <v>4981667.4559999993</v>
      </c>
      <c r="T168" s="182">
        <v>111.252</v>
      </c>
      <c r="U168" s="182">
        <v>164411413.11199999</v>
      </c>
      <c r="V168" s="182">
        <v>42965738646415.359</v>
      </c>
    </row>
    <row r="169" spans="1:22">
      <c r="A169" s="2" t="s">
        <v>353</v>
      </c>
      <c r="B169" s="2" t="s">
        <v>354</v>
      </c>
      <c r="C169" s="182">
        <v>633.95615999999995</v>
      </c>
      <c r="D169" s="182">
        <v>80645</v>
      </c>
      <c r="E169" s="182">
        <v>474.97999999999996</v>
      </c>
      <c r="F169" s="182">
        <v>424.17999999999995</v>
      </c>
      <c r="G169" s="182">
        <v>47.751999999999995</v>
      </c>
      <c r="H169" s="182">
        <v>77.215999999999994</v>
      </c>
      <c r="I169" s="182">
        <v>0</v>
      </c>
      <c r="J169" s="182">
        <v>32.3215</v>
      </c>
      <c r="K169" s="182">
        <v>2.75</v>
      </c>
      <c r="L169" s="182">
        <v>6.08</v>
      </c>
      <c r="M169" s="182">
        <v>2747127408.9599996</v>
      </c>
      <c r="N169" s="182">
        <v>14240358.615999999</v>
      </c>
      <c r="O169" s="182">
        <v>11569267.183999998</v>
      </c>
      <c r="P169" s="182">
        <v>184.404</v>
      </c>
      <c r="Q169" s="182">
        <v>982306164.41599989</v>
      </c>
      <c r="R169" s="182">
        <v>7111985.7759999996</v>
      </c>
      <c r="S169" s="182">
        <v>4637539.1119999997</v>
      </c>
      <c r="T169" s="182">
        <v>110.23599999999999</v>
      </c>
      <c r="U169" s="182">
        <v>137772601.87359998</v>
      </c>
      <c r="V169" s="182">
        <v>38669164781773.82</v>
      </c>
    </row>
    <row r="170" spans="1:22">
      <c r="A170" s="2" t="s">
        <v>355</v>
      </c>
      <c r="B170" s="2" t="s">
        <v>356</v>
      </c>
      <c r="C170" s="182">
        <v>592.28768000000002</v>
      </c>
      <c r="D170" s="182">
        <v>75483.72</v>
      </c>
      <c r="E170" s="182">
        <v>464.82</v>
      </c>
      <c r="F170" s="182">
        <v>421.64</v>
      </c>
      <c r="G170" s="182">
        <v>44.957999999999998</v>
      </c>
      <c r="H170" s="182">
        <v>72.39</v>
      </c>
      <c r="I170" s="182">
        <v>0</v>
      </c>
      <c r="J170" s="182">
        <v>32.384999999999991</v>
      </c>
      <c r="K170" s="182">
        <v>2.92</v>
      </c>
      <c r="L170" s="182">
        <v>6.44</v>
      </c>
      <c r="M170" s="182">
        <v>2497388553.5999999</v>
      </c>
      <c r="N170" s="182">
        <v>13126038.263999999</v>
      </c>
      <c r="O170" s="182">
        <v>10749913.983999999</v>
      </c>
      <c r="P170" s="182">
        <v>181.864</v>
      </c>
      <c r="Q170" s="182">
        <v>903222193.55199993</v>
      </c>
      <c r="R170" s="182">
        <v>6587599.7279999992</v>
      </c>
      <c r="S170" s="182">
        <v>4293410.7679999992</v>
      </c>
      <c r="T170" s="182">
        <v>109.47399999999999</v>
      </c>
      <c r="U170" s="182">
        <v>113631179.18879999</v>
      </c>
      <c r="V170" s="182">
        <v>34641126783672.383</v>
      </c>
    </row>
    <row r="171" spans="1:22">
      <c r="A171" s="2" t="s">
        <v>357</v>
      </c>
      <c r="B171" s="2" t="s">
        <v>358</v>
      </c>
      <c r="C171" s="182">
        <v>550.61919999999998</v>
      </c>
      <c r="D171" s="182">
        <v>70322.44</v>
      </c>
      <c r="E171" s="182">
        <v>454.65999999999991</v>
      </c>
      <c r="F171" s="182">
        <v>419.09999999999997</v>
      </c>
      <c r="G171" s="182">
        <v>42.163999999999994</v>
      </c>
      <c r="H171" s="182">
        <v>67.563999999999993</v>
      </c>
      <c r="I171" s="182">
        <v>0</v>
      </c>
      <c r="J171" s="182">
        <v>32.448499999999996</v>
      </c>
      <c r="K171" s="182">
        <v>3.1</v>
      </c>
      <c r="L171" s="182">
        <v>6.89</v>
      </c>
      <c r="M171" s="182">
        <v>2264298955.2639999</v>
      </c>
      <c r="N171" s="182">
        <v>12060879.103999998</v>
      </c>
      <c r="O171" s="182">
        <v>9946947.8479999993</v>
      </c>
      <c r="P171" s="182">
        <v>179.578</v>
      </c>
      <c r="Q171" s="182">
        <v>828300536.94399989</v>
      </c>
      <c r="R171" s="182">
        <v>6063213.6799999997</v>
      </c>
      <c r="S171" s="182">
        <v>3949282.4239999996</v>
      </c>
      <c r="T171" s="182">
        <v>108.45799999999998</v>
      </c>
      <c r="U171" s="182">
        <v>92403376.483199984</v>
      </c>
      <c r="V171" s="182">
        <v>31150160518651.133</v>
      </c>
    </row>
    <row r="172" spans="1:22">
      <c r="A172" s="2" t="s">
        <v>359</v>
      </c>
      <c r="B172" s="2" t="s">
        <v>360</v>
      </c>
      <c r="C172" s="182">
        <v>508.95071999999999</v>
      </c>
      <c r="D172" s="182">
        <v>65161.159999999996</v>
      </c>
      <c r="E172" s="182">
        <v>444.5</v>
      </c>
      <c r="F172" s="182">
        <v>416.55999999999995</v>
      </c>
      <c r="G172" s="182">
        <v>39.116</v>
      </c>
      <c r="H172" s="182">
        <v>62.738</v>
      </c>
      <c r="I172" s="182">
        <v>0</v>
      </c>
      <c r="J172" s="182">
        <v>32.512</v>
      </c>
      <c r="K172" s="182">
        <v>3.31</v>
      </c>
      <c r="L172" s="182">
        <v>7.41</v>
      </c>
      <c r="M172" s="182">
        <v>2039533985.4399998</v>
      </c>
      <c r="N172" s="182">
        <v>11012107.007999999</v>
      </c>
      <c r="O172" s="182">
        <v>9143981.7119999994</v>
      </c>
      <c r="P172" s="182">
        <v>177.292</v>
      </c>
      <c r="Q172" s="182">
        <v>753378880.33599997</v>
      </c>
      <c r="R172" s="182">
        <v>5538827.6319999993</v>
      </c>
      <c r="S172" s="182">
        <v>3621541.1439999999</v>
      </c>
      <c r="T172" s="182">
        <v>107.696</v>
      </c>
      <c r="U172" s="182">
        <v>74089193.756799996</v>
      </c>
      <c r="V172" s="182">
        <v>27659194253629.887</v>
      </c>
    </row>
    <row r="173" spans="1:22">
      <c r="A173" s="2" t="s">
        <v>361</v>
      </c>
      <c r="B173" s="2" t="s">
        <v>362</v>
      </c>
      <c r="C173" s="182">
        <v>462.81775999999996</v>
      </c>
      <c r="D173" s="182">
        <v>58967.624000000003</v>
      </c>
      <c r="E173" s="182">
        <v>434.34000000000003</v>
      </c>
      <c r="F173" s="182">
        <v>411.47999999999996</v>
      </c>
      <c r="G173" s="182">
        <v>35.813999999999993</v>
      </c>
      <c r="H173" s="182">
        <v>57.403999999999989</v>
      </c>
      <c r="I173" s="182">
        <v>0</v>
      </c>
      <c r="J173" s="182">
        <v>33.083500000000008</v>
      </c>
      <c r="K173" s="182">
        <v>3.59</v>
      </c>
      <c r="L173" s="182">
        <v>8.09</v>
      </c>
      <c r="M173" s="182">
        <v>1802282072.8479998</v>
      </c>
      <c r="N173" s="182">
        <v>9881399.5919999983</v>
      </c>
      <c r="O173" s="182">
        <v>8291854.3839999996</v>
      </c>
      <c r="P173" s="182">
        <v>174.75199999999998</v>
      </c>
      <c r="Q173" s="182">
        <v>670132595.21599996</v>
      </c>
      <c r="R173" s="182">
        <v>4981667.4559999993</v>
      </c>
      <c r="S173" s="182">
        <v>3261025.7359999996</v>
      </c>
      <c r="T173" s="182">
        <v>106.67999999999999</v>
      </c>
      <c r="U173" s="182">
        <v>56607473.881599993</v>
      </c>
      <c r="V173" s="182">
        <v>23872838535414.531</v>
      </c>
    </row>
    <row r="174" spans="1:22">
      <c r="A174" s="2" t="s">
        <v>363</v>
      </c>
      <c r="B174" s="2" t="s">
        <v>364</v>
      </c>
      <c r="C174" s="182">
        <v>421.14927999999998</v>
      </c>
      <c r="D174" s="182">
        <v>53741.827999999994</v>
      </c>
      <c r="E174" s="182">
        <v>424.17999999999995</v>
      </c>
      <c r="F174" s="182">
        <v>408.94</v>
      </c>
      <c r="G174" s="182">
        <v>32.765999999999998</v>
      </c>
      <c r="H174" s="182">
        <v>52.577999999999996</v>
      </c>
      <c r="I174" s="182">
        <v>0</v>
      </c>
      <c r="J174" s="182">
        <v>33.146999999999998</v>
      </c>
      <c r="K174" s="182">
        <v>3.89</v>
      </c>
      <c r="L174" s="182">
        <v>8.84</v>
      </c>
      <c r="M174" s="182">
        <v>1598328674.3039999</v>
      </c>
      <c r="N174" s="182">
        <v>8881788.6879999992</v>
      </c>
      <c r="O174" s="182">
        <v>7521662.3759999992</v>
      </c>
      <c r="P174" s="182">
        <v>172.46599999999998</v>
      </c>
      <c r="Q174" s="182">
        <v>599373252.86399996</v>
      </c>
      <c r="R174" s="182">
        <v>4490055.5359999994</v>
      </c>
      <c r="S174" s="182">
        <v>2933284.4559999998</v>
      </c>
      <c r="T174" s="182">
        <v>105.91799999999999</v>
      </c>
      <c r="U174" s="182">
        <v>43288068.262399994</v>
      </c>
      <c r="V174" s="182">
        <v>20811529656857.438</v>
      </c>
    </row>
    <row r="175" spans="1:22">
      <c r="A175" s="2" t="s">
        <v>365</v>
      </c>
      <c r="B175" s="2" t="s">
        <v>366</v>
      </c>
      <c r="C175" s="182">
        <v>382.45711999999997</v>
      </c>
      <c r="D175" s="182">
        <v>48774.09599999999</v>
      </c>
      <c r="E175" s="182">
        <v>416.55999999999995</v>
      </c>
      <c r="F175" s="182">
        <v>406.4</v>
      </c>
      <c r="G175" s="182">
        <v>29.971999999999998</v>
      </c>
      <c r="H175" s="182">
        <v>48.005999999999993</v>
      </c>
      <c r="I175" s="182">
        <v>0</v>
      </c>
      <c r="J175" s="182">
        <v>32.956499999999998</v>
      </c>
      <c r="K175" s="182">
        <v>4.2300000000000004</v>
      </c>
      <c r="L175" s="182">
        <v>9.7100000000000009</v>
      </c>
      <c r="M175" s="182">
        <v>1415186847.04</v>
      </c>
      <c r="N175" s="182">
        <v>7980500.1679999996</v>
      </c>
      <c r="O175" s="182">
        <v>6800631.5599999996</v>
      </c>
      <c r="P175" s="182">
        <v>170.434</v>
      </c>
      <c r="Q175" s="182">
        <v>536938539.02399993</v>
      </c>
      <c r="R175" s="182">
        <v>4031217.7439999995</v>
      </c>
      <c r="S175" s="182">
        <v>2638317.3039999995</v>
      </c>
      <c r="T175" s="182">
        <v>104.90199999999999</v>
      </c>
      <c r="U175" s="182">
        <v>32923905.764959995</v>
      </c>
      <c r="V175" s="182">
        <v>18179878164764.5</v>
      </c>
    </row>
    <row r="176" spans="1:22">
      <c r="A176" s="2" t="s">
        <v>367</v>
      </c>
      <c r="B176" s="2" t="s">
        <v>368</v>
      </c>
      <c r="C176" s="182">
        <v>346.74127999999996</v>
      </c>
      <c r="D176" s="182">
        <v>44193.46</v>
      </c>
      <c r="E176" s="182">
        <v>406.4</v>
      </c>
      <c r="F176" s="182">
        <v>403.86</v>
      </c>
      <c r="G176" s="182">
        <v>27.178000000000001</v>
      </c>
      <c r="H176" s="182">
        <v>43.687999999999995</v>
      </c>
      <c r="I176" s="182">
        <v>0</v>
      </c>
      <c r="J176" s="182">
        <v>32.511999999999993</v>
      </c>
      <c r="K176" s="182">
        <v>4.62</v>
      </c>
      <c r="L176" s="182">
        <v>10.7</v>
      </c>
      <c r="M176" s="182">
        <v>1252856591.056</v>
      </c>
      <c r="N176" s="182">
        <v>7144759.9039999992</v>
      </c>
      <c r="O176" s="182">
        <v>6145148.9999999991</v>
      </c>
      <c r="P176" s="182">
        <v>168.40199999999999</v>
      </c>
      <c r="Q176" s="182">
        <v>478666139.43999994</v>
      </c>
      <c r="R176" s="182">
        <v>3621541.1439999999</v>
      </c>
      <c r="S176" s="182">
        <v>2376124.2799999998</v>
      </c>
      <c r="T176" s="182">
        <v>104.13999999999999</v>
      </c>
      <c r="U176" s="182">
        <v>24765769.823199999</v>
      </c>
      <c r="V176" s="182">
        <v>15843616125865.664</v>
      </c>
    </row>
    <row r="177" spans="1:22">
      <c r="A177" s="2" t="s">
        <v>369</v>
      </c>
      <c r="B177" s="2" t="s">
        <v>370</v>
      </c>
      <c r="C177" s="182">
        <v>314.00175999999999</v>
      </c>
      <c r="D177" s="182">
        <v>39999.919999999998</v>
      </c>
      <c r="E177" s="182">
        <v>398.78</v>
      </c>
      <c r="F177" s="182">
        <v>401.32</v>
      </c>
      <c r="G177" s="182">
        <v>24.891999999999999</v>
      </c>
      <c r="H177" s="182">
        <v>39.624000000000002</v>
      </c>
      <c r="I177" s="182">
        <v>0</v>
      </c>
      <c r="J177" s="182">
        <v>33.400999999999989</v>
      </c>
      <c r="K177" s="182">
        <v>5.0599999999999996</v>
      </c>
      <c r="L177" s="182">
        <v>11.6</v>
      </c>
      <c r="M177" s="182">
        <v>1107175592.096</v>
      </c>
      <c r="N177" s="182">
        <v>6390954.959999999</v>
      </c>
      <c r="O177" s="182">
        <v>5538827.6319999993</v>
      </c>
      <c r="P177" s="182">
        <v>166.36999999999998</v>
      </c>
      <c r="Q177" s="182">
        <v>428718368.36799997</v>
      </c>
      <c r="R177" s="182">
        <v>3244638.6719999998</v>
      </c>
      <c r="S177" s="182">
        <v>2130318.3199999998</v>
      </c>
      <c r="T177" s="182">
        <v>103.378</v>
      </c>
      <c r="U177" s="182">
        <v>18563921.58176</v>
      </c>
      <c r="V177" s="182">
        <v>13856450713468.953</v>
      </c>
    </row>
    <row r="178" spans="1:22">
      <c r="A178" s="2" t="s">
        <v>371</v>
      </c>
      <c r="B178" s="2" t="s">
        <v>372</v>
      </c>
      <c r="C178" s="182">
        <v>287.21487999999999</v>
      </c>
      <c r="D178" s="182">
        <v>36645.087999999996</v>
      </c>
      <c r="E178" s="182">
        <v>393.7</v>
      </c>
      <c r="F178" s="182">
        <v>398.78</v>
      </c>
      <c r="G178" s="182">
        <v>22.605999999999998</v>
      </c>
      <c r="H178" s="182">
        <v>36.575999999999993</v>
      </c>
      <c r="I178" s="182">
        <v>0</v>
      </c>
      <c r="J178" s="182">
        <v>33.274000000000001</v>
      </c>
      <c r="K178" s="182">
        <v>5.45</v>
      </c>
      <c r="L178" s="182">
        <v>12.8</v>
      </c>
      <c r="M178" s="182">
        <v>998955421.43999994</v>
      </c>
      <c r="N178" s="182">
        <v>5817407.7199999997</v>
      </c>
      <c r="O178" s="182">
        <v>5079989.84</v>
      </c>
      <c r="P178" s="182">
        <v>165.1</v>
      </c>
      <c r="Q178" s="182">
        <v>387511457.23359996</v>
      </c>
      <c r="R178" s="182">
        <v>2949671.5199999996</v>
      </c>
      <c r="S178" s="182">
        <v>1950060.6159999999</v>
      </c>
      <c r="T178" s="182">
        <v>102.86999999999999</v>
      </c>
      <c r="U178" s="182">
        <v>14484853.610879997</v>
      </c>
      <c r="V178" s="182">
        <v>12325796274190.406</v>
      </c>
    </row>
    <row r="179" spans="1:22">
      <c r="A179" s="2" t="s">
        <v>373</v>
      </c>
      <c r="B179" s="2" t="s">
        <v>374</v>
      </c>
      <c r="C179" s="182">
        <v>261.91615999999999</v>
      </c>
      <c r="D179" s="182">
        <v>33419.287999999993</v>
      </c>
      <c r="E179" s="182">
        <v>386.08</v>
      </c>
      <c r="F179" s="182">
        <v>398.78</v>
      </c>
      <c r="G179" s="182">
        <v>21.081999999999997</v>
      </c>
      <c r="H179" s="182">
        <v>33.274000000000001</v>
      </c>
      <c r="I179" s="182">
        <v>0</v>
      </c>
      <c r="J179" s="182">
        <v>33.400999999999996</v>
      </c>
      <c r="K179" s="182">
        <v>5.97</v>
      </c>
      <c r="L179" s="182">
        <v>13.7</v>
      </c>
      <c r="M179" s="182">
        <v>890735250.78399992</v>
      </c>
      <c r="N179" s="182">
        <v>5243860.4799999995</v>
      </c>
      <c r="O179" s="182">
        <v>4604764.9839999992</v>
      </c>
      <c r="P179" s="182">
        <v>163.32199999999997</v>
      </c>
      <c r="Q179" s="182">
        <v>348801934.65279996</v>
      </c>
      <c r="R179" s="182">
        <v>2671091.4319999996</v>
      </c>
      <c r="S179" s="182">
        <v>1753415.8479999998</v>
      </c>
      <c r="T179" s="182">
        <v>102.10799999999999</v>
      </c>
      <c r="U179" s="182">
        <v>11030132.778399998</v>
      </c>
      <c r="V179" s="182">
        <v>10875702594873.887</v>
      </c>
    </row>
    <row r="180" spans="1:22">
      <c r="A180" s="2" t="s">
        <v>375</v>
      </c>
      <c r="B180" s="2" t="s">
        <v>376</v>
      </c>
      <c r="C180" s="182">
        <v>236.61743999999999</v>
      </c>
      <c r="D180" s="182">
        <v>30128.972000000002</v>
      </c>
      <c r="E180" s="182">
        <v>381</v>
      </c>
      <c r="F180" s="182">
        <v>396.23999999999995</v>
      </c>
      <c r="G180" s="182">
        <v>18.922999999999998</v>
      </c>
      <c r="H180" s="182">
        <v>30.225999999999996</v>
      </c>
      <c r="I180" s="182">
        <v>0</v>
      </c>
      <c r="J180" s="182">
        <v>33.274000000000001</v>
      </c>
      <c r="K180" s="182">
        <v>6.54</v>
      </c>
      <c r="L180" s="182">
        <v>15.3</v>
      </c>
      <c r="M180" s="182">
        <v>790839708.63999987</v>
      </c>
      <c r="N180" s="182">
        <v>4703087.3679999998</v>
      </c>
      <c r="O180" s="182">
        <v>4162314.2559999996</v>
      </c>
      <c r="P180" s="182">
        <v>162.05199999999999</v>
      </c>
      <c r="Q180" s="182">
        <v>311341106.34879994</v>
      </c>
      <c r="R180" s="182">
        <v>2392511.3439999996</v>
      </c>
      <c r="S180" s="182">
        <v>1576435.5567999999</v>
      </c>
      <c r="T180" s="182">
        <v>101.6</v>
      </c>
      <c r="U180" s="182">
        <v>8199759.0843199985</v>
      </c>
      <c r="V180" s="182">
        <v>9559876848827.418</v>
      </c>
    </row>
    <row r="181" spans="1:22">
      <c r="A181" s="2" t="s">
        <v>377</v>
      </c>
      <c r="B181" s="2" t="s">
        <v>378</v>
      </c>
      <c r="C181" s="182">
        <v>215.78319999999999</v>
      </c>
      <c r="D181" s="182">
        <v>27548.332000000002</v>
      </c>
      <c r="E181" s="182">
        <v>375.92</v>
      </c>
      <c r="F181" s="182">
        <v>393.7</v>
      </c>
      <c r="G181" s="182">
        <v>17.272000000000002</v>
      </c>
      <c r="H181" s="182">
        <v>27.686</v>
      </c>
      <c r="I181" s="182">
        <v>0</v>
      </c>
      <c r="J181" s="182">
        <v>32.638999999999996</v>
      </c>
      <c r="K181" s="182">
        <v>7.11</v>
      </c>
      <c r="L181" s="182">
        <v>16.8</v>
      </c>
      <c r="M181" s="182">
        <v>711755737.7759999</v>
      </c>
      <c r="N181" s="182">
        <v>4260636.6399999997</v>
      </c>
      <c r="O181" s="182">
        <v>3801798.8479999998</v>
      </c>
      <c r="P181" s="182">
        <v>160.78199999999998</v>
      </c>
      <c r="Q181" s="182">
        <v>281788675.13119996</v>
      </c>
      <c r="R181" s="182">
        <v>2179479.5119999996</v>
      </c>
      <c r="S181" s="182">
        <v>1430590.6871999998</v>
      </c>
      <c r="T181" s="182">
        <v>101.092</v>
      </c>
      <c r="U181" s="182">
        <v>6326717.6691199988</v>
      </c>
      <c r="V181" s="182">
        <v>8512586969321.043</v>
      </c>
    </row>
    <row r="182" spans="1:22">
      <c r="A182" s="2" t="s">
        <v>379</v>
      </c>
      <c r="B182" s="2" t="s">
        <v>380</v>
      </c>
      <c r="C182" s="182">
        <v>196.43711999999999</v>
      </c>
      <c r="D182" s="182">
        <v>25032.207999999999</v>
      </c>
      <c r="E182" s="182">
        <v>373.37999999999994</v>
      </c>
      <c r="F182" s="182">
        <v>373.37999999999994</v>
      </c>
      <c r="G182" s="182">
        <v>16.382999999999999</v>
      </c>
      <c r="H182" s="182">
        <v>26.161999999999999</v>
      </c>
      <c r="I182" s="182">
        <v>0</v>
      </c>
      <c r="J182" s="182">
        <v>32.575499999999998</v>
      </c>
      <c r="K182" s="182">
        <v>7.15</v>
      </c>
      <c r="L182" s="182">
        <v>17.7</v>
      </c>
      <c r="M182" s="182">
        <v>636834081.16799998</v>
      </c>
      <c r="N182" s="182">
        <v>3834572.9759999998</v>
      </c>
      <c r="O182" s="182">
        <v>3424896.3759999997</v>
      </c>
      <c r="P182" s="182">
        <v>159.512</v>
      </c>
      <c r="Q182" s="182">
        <v>228094821.22879997</v>
      </c>
      <c r="R182" s="182">
        <v>1851738.2319999998</v>
      </c>
      <c r="S182" s="182">
        <v>1220836.2679999999</v>
      </c>
      <c r="T182" s="182">
        <v>95.503999999999991</v>
      </c>
      <c r="U182" s="182">
        <v>5119646.5348800002</v>
      </c>
      <c r="V182" s="182">
        <v>6847664596772.4473</v>
      </c>
    </row>
    <row r="183" spans="1:22">
      <c r="A183" s="2" t="s">
        <v>381</v>
      </c>
      <c r="B183" s="2" t="s">
        <v>382</v>
      </c>
      <c r="C183" s="182">
        <v>178.57919999999999</v>
      </c>
      <c r="D183" s="182">
        <v>22774.147999999997</v>
      </c>
      <c r="E183" s="182">
        <v>368.29999999999995</v>
      </c>
      <c r="F183" s="182">
        <v>373.37999999999994</v>
      </c>
      <c r="G183" s="182">
        <v>14.985999999999999</v>
      </c>
      <c r="H183" s="182">
        <v>23.875999999999998</v>
      </c>
      <c r="I183" s="182">
        <v>0</v>
      </c>
      <c r="J183" s="182">
        <v>33.274000000000001</v>
      </c>
      <c r="K183" s="182">
        <v>7.8</v>
      </c>
      <c r="L183" s="182">
        <v>19.3</v>
      </c>
      <c r="M183" s="182">
        <v>574399367.32799995</v>
      </c>
      <c r="N183" s="182">
        <v>3474057.5679999995</v>
      </c>
      <c r="O183" s="182">
        <v>3113542.1599999997</v>
      </c>
      <c r="P183" s="182">
        <v>158.49600000000001</v>
      </c>
      <c r="Q183" s="182">
        <v>206034555.67199999</v>
      </c>
      <c r="R183" s="182">
        <v>1671480.5279999999</v>
      </c>
      <c r="S183" s="182">
        <v>1106126.8199999998</v>
      </c>
      <c r="T183" s="182">
        <v>94.995999999999995</v>
      </c>
      <c r="U183" s="182">
        <v>3900088.4578719991</v>
      </c>
      <c r="V183" s="182">
        <v>6095764170460.1787</v>
      </c>
    </row>
    <row r="184" spans="1:22">
      <c r="A184" s="2" t="s">
        <v>383</v>
      </c>
      <c r="B184" s="2" t="s">
        <v>384</v>
      </c>
      <c r="C184" s="182">
        <v>162.20944</v>
      </c>
      <c r="D184" s="182">
        <v>20645.12</v>
      </c>
      <c r="E184" s="182">
        <v>363.21999999999997</v>
      </c>
      <c r="F184" s="182">
        <v>370.84</v>
      </c>
      <c r="G184" s="182">
        <v>13.334999999999999</v>
      </c>
      <c r="H184" s="182">
        <v>21.843999999999998</v>
      </c>
      <c r="I184" s="182">
        <v>0</v>
      </c>
      <c r="J184" s="182">
        <v>33.718500000000006</v>
      </c>
      <c r="K184" s="182">
        <v>8.49</v>
      </c>
      <c r="L184" s="182">
        <v>21.7</v>
      </c>
      <c r="M184" s="182">
        <v>516126967.74399996</v>
      </c>
      <c r="N184" s="182">
        <v>3146316.2879999997</v>
      </c>
      <c r="O184" s="182">
        <v>2834962.0719999997</v>
      </c>
      <c r="P184" s="182">
        <v>157.98799999999997</v>
      </c>
      <c r="Q184" s="182">
        <v>186055447.24319997</v>
      </c>
      <c r="R184" s="182">
        <v>1519080.8328</v>
      </c>
      <c r="S184" s="182">
        <v>1002888.3167999999</v>
      </c>
      <c r="T184" s="182">
        <v>94.74199999999999</v>
      </c>
      <c r="U184" s="182">
        <v>2963567.7502719997</v>
      </c>
      <c r="V184" s="182">
        <v>5424424504109.9385</v>
      </c>
    </row>
    <row r="185" spans="1:22">
      <c r="A185" s="2" t="s">
        <v>385</v>
      </c>
      <c r="B185" s="2" t="s">
        <v>386</v>
      </c>
      <c r="C185" s="182">
        <v>147.32783999999998</v>
      </c>
      <c r="D185" s="182">
        <v>18774.155999999999</v>
      </c>
      <c r="E185" s="182">
        <v>360.67999999999995</v>
      </c>
      <c r="F185" s="182">
        <v>370.84</v>
      </c>
      <c r="G185" s="182">
        <v>12.318999999999999</v>
      </c>
      <c r="H185" s="182">
        <v>19.812000000000001</v>
      </c>
      <c r="I185" s="182">
        <v>0</v>
      </c>
      <c r="J185" s="182">
        <v>32.575499999999991</v>
      </c>
      <c r="K185" s="182">
        <v>9.34</v>
      </c>
      <c r="L185" s="182">
        <v>23.5</v>
      </c>
      <c r="M185" s="182">
        <v>462016882.41599995</v>
      </c>
      <c r="N185" s="182">
        <v>2834962.0719999997</v>
      </c>
      <c r="O185" s="182">
        <v>2572769.048</v>
      </c>
      <c r="P185" s="182">
        <v>156.71799999999999</v>
      </c>
      <c r="Q185" s="182">
        <v>167325033.09119999</v>
      </c>
      <c r="R185" s="182">
        <v>1369958.5503999998</v>
      </c>
      <c r="S185" s="182">
        <v>904565.93279999995</v>
      </c>
      <c r="T185" s="182">
        <v>94.233999999999995</v>
      </c>
      <c r="U185" s="182">
        <v>2235162.7554719998</v>
      </c>
      <c r="V185" s="182">
        <v>4833645597721.7275</v>
      </c>
    </row>
    <row r="186" spans="1:22">
      <c r="A186" s="2" t="s">
        <v>387</v>
      </c>
      <c r="B186" s="2" t="s">
        <v>388</v>
      </c>
      <c r="C186" s="182">
        <v>133.93439999999998</v>
      </c>
      <c r="D186" s="182">
        <v>17096.739999999998</v>
      </c>
      <c r="E186" s="182">
        <v>355.59999999999997</v>
      </c>
      <c r="F186" s="182">
        <v>368.29999999999995</v>
      </c>
      <c r="G186" s="182">
        <v>11.176</v>
      </c>
      <c r="H186" s="182">
        <v>18.033999999999999</v>
      </c>
      <c r="I186" s="182">
        <v>0</v>
      </c>
      <c r="J186" s="182">
        <v>32.765999999999998</v>
      </c>
      <c r="K186" s="182">
        <v>10.199999999999999</v>
      </c>
      <c r="L186" s="182">
        <v>25.9</v>
      </c>
      <c r="M186" s="182">
        <v>415815194.17439997</v>
      </c>
      <c r="N186" s="182">
        <v>2572769.048</v>
      </c>
      <c r="O186" s="182">
        <v>2343350.1519999998</v>
      </c>
      <c r="P186" s="182">
        <v>155.95599999999999</v>
      </c>
      <c r="Q186" s="182">
        <v>150675776.06719998</v>
      </c>
      <c r="R186" s="182">
        <v>1238862.0383999997</v>
      </c>
      <c r="S186" s="182">
        <v>817714.49359999993</v>
      </c>
      <c r="T186" s="182">
        <v>93.98</v>
      </c>
      <c r="U186" s="182">
        <v>1689899.5879359997</v>
      </c>
      <c r="V186" s="182">
        <v>4296573864641.5356</v>
      </c>
    </row>
    <row r="187" spans="1:22">
      <c r="A187" s="2" t="s">
        <v>389</v>
      </c>
      <c r="B187" s="2" t="s">
        <v>390</v>
      </c>
      <c r="C187" s="182">
        <v>122.02911999999999</v>
      </c>
      <c r="D187" s="182">
        <v>15483.84</v>
      </c>
      <c r="E187" s="182">
        <v>363.21999999999997</v>
      </c>
      <c r="F187" s="182">
        <v>256.53999999999996</v>
      </c>
      <c r="G187" s="182">
        <v>12.953999999999999</v>
      </c>
      <c r="H187" s="182">
        <v>21.716999999999999</v>
      </c>
      <c r="I187" s="182">
        <v>0</v>
      </c>
      <c r="J187" s="182">
        <v>21.145499999999998</v>
      </c>
      <c r="K187" s="182">
        <v>5.92</v>
      </c>
      <c r="L187" s="182">
        <v>22.4</v>
      </c>
      <c r="M187" s="182">
        <v>366699885.95359999</v>
      </c>
      <c r="N187" s="182">
        <v>2277801.8959999997</v>
      </c>
      <c r="O187" s="182">
        <v>2015608.8719999997</v>
      </c>
      <c r="P187" s="182">
        <v>153.66999999999999</v>
      </c>
      <c r="Q187" s="182">
        <v>61602250.988799997</v>
      </c>
      <c r="R187" s="182">
        <v>734140.46719999984</v>
      </c>
      <c r="S187" s="182">
        <v>480140.97519999999</v>
      </c>
      <c r="T187" s="182">
        <v>62.991999999999997</v>
      </c>
      <c r="U187" s="182">
        <v>2110293.327792</v>
      </c>
      <c r="V187" s="182">
        <v>1799190305818.6431</v>
      </c>
    </row>
    <row r="188" spans="1:22">
      <c r="A188" s="2" t="s">
        <v>391</v>
      </c>
      <c r="B188" s="2" t="s">
        <v>392</v>
      </c>
      <c r="C188" s="182">
        <v>110.12384</v>
      </c>
      <c r="D188" s="182">
        <v>14064.487999999999</v>
      </c>
      <c r="E188" s="182">
        <v>360.67999999999995</v>
      </c>
      <c r="F188" s="182">
        <v>256.53999999999996</v>
      </c>
      <c r="G188" s="182">
        <v>11.43</v>
      </c>
      <c r="H188" s="182">
        <v>19.939</v>
      </c>
      <c r="I188" s="182">
        <v>0</v>
      </c>
      <c r="J188" s="182">
        <v>21.335999999999999</v>
      </c>
      <c r="K188" s="182">
        <v>6.41</v>
      </c>
      <c r="L188" s="182">
        <v>25.4</v>
      </c>
      <c r="M188" s="182">
        <v>330903983.35199994</v>
      </c>
      <c r="N188" s="182">
        <v>2064770.0639999998</v>
      </c>
      <c r="O188" s="182">
        <v>1835351.1679999998</v>
      </c>
      <c r="P188" s="182">
        <v>153.416</v>
      </c>
      <c r="Q188" s="182">
        <v>55775011.030399993</v>
      </c>
      <c r="R188" s="182">
        <v>663676.09199999995</v>
      </c>
      <c r="S188" s="182">
        <v>435895.90239999996</v>
      </c>
      <c r="T188" s="182">
        <v>62.991999999999997</v>
      </c>
      <c r="U188" s="182">
        <v>1610815.6170719999</v>
      </c>
      <c r="V188" s="182">
        <v>1611215199240.5759</v>
      </c>
    </row>
    <row r="189" spans="1:22">
      <c r="A189" s="2" t="s">
        <v>393</v>
      </c>
      <c r="B189" s="2" t="s">
        <v>394</v>
      </c>
      <c r="C189" s="182">
        <v>101.19488</v>
      </c>
      <c r="D189" s="182">
        <v>12903.199999999999</v>
      </c>
      <c r="E189" s="182">
        <v>355.59999999999997</v>
      </c>
      <c r="F189" s="182">
        <v>254</v>
      </c>
      <c r="G189" s="182">
        <v>10.540999999999999</v>
      </c>
      <c r="H189" s="182">
        <v>18.287999999999997</v>
      </c>
      <c r="I189" s="182">
        <v>0</v>
      </c>
      <c r="J189" s="182">
        <v>21.399500000000003</v>
      </c>
      <c r="K189" s="182">
        <v>6.97</v>
      </c>
      <c r="L189" s="182">
        <v>27.5</v>
      </c>
      <c r="M189" s="182">
        <v>300519089.28319997</v>
      </c>
      <c r="N189" s="182">
        <v>1884512.3599999999</v>
      </c>
      <c r="O189" s="182">
        <v>1687867.5919999999</v>
      </c>
      <c r="P189" s="182">
        <v>152.654</v>
      </c>
      <c r="Q189" s="182">
        <v>50364002.497599997</v>
      </c>
      <c r="R189" s="182">
        <v>604682.66159999988</v>
      </c>
      <c r="S189" s="182">
        <v>396566.94879999995</v>
      </c>
      <c r="T189" s="182">
        <v>62.483999999999995</v>
      </c>
      <c r="U189" s="182">
        <v>1252856.5910559997</v>
      </c>
      <c r="V189" s="182">
        <v>1442037603320.3154</v>
      </c>
    </row>
    <row r="190" spans="1:22">
      <c r="A190" s="2" t="s">
        <v>395</v>
      </c>
      <c r="B190" s="2" t="s">
        <v>396</v>
      </c>
      <c r="C190" s="182">
        <v>90.777760000000001</v>
      </c>
      <c r="D190" s="182">
        <v>11548.363999999998</v>
      </c>
      <c r="E190" s="182">
        <v>353.06</v>
      </c>
      <c r="F190" s="182">
        <v>253.74599999999998</v>
      </c>
      <c r="G190" s="182">
        <v>9.5249999999999986</v>
      </c>
      <c r="H190" s="182">
        <v>16.382999999999999</v>
      </c>
      <c r="I190" s="182">
        <v>0</v>
      </c>
      <c r="J190" s="182">
        <v>21.716999999999995</v>
      </c>
      <c r="K190" s="182">
        <v>7.75</v>
      </c>
      <c r="L190" s="182">
        <v>30.4</v>
      </c>
      <c r="M190" s="182">
        <v>266388112.38399997</v>
      </c>
      <c r="N190" s="182">
        <v>1671480.5279999999</v>
      </c>
      <c r="O190" s="182">
        <v>1509248.5943999998</v>
      </c>
      <c r="P190" s="182">
        <v>151.892</v>
      </c>
      <c r="Q190" s="182">
        <v>44536762.539199993</v>
      </c>
      <c r="R190" s="182">
        <v>537495.69919999992</v>
      </c>
      <c r="S190" s="182">
        <v>352321.87599999999</v>
      </c>
      <c r="T190" s="182">
        <v>62.230000000000004</v>
      </c>
      <c r="U190" s="182">
        <v>911546.82206399983</v>
      </c>
      <c r="V190" s="182">
        <v>1259433214073.05</v>
      </c>
    </row>
    <row r="191" spans="1:22">
      <c r="A191" s="2" t="s">
        <v>397</v>
      </c>
      <c r="B191" s="2" t="s">
        <v>398</v>
      </c>
      <c r="C191" s="182">
        <v>78.872479999999996</v>
      </c>
      <c r="D191" s="182">
        <v>10064.495999999999</v>
      </c>
      <c r="E191" s="182">
        <v>353.06</v>
      </c>
      <c r="F191" s="182">
        <v>204.72399999999999</v>
      </c>
      <c r="G191" s="182">
        <v>9.3979999999999997</v>
      </c>
      <c r="H191" s="182">
        <v>16.763999999999999</v>
      </c>
      <c r="I191" s="182">
        <v>0</v>
      </c>
      <c r="J191" s="182">
        <v>21.335999999999995</v>
      </c>
      <c r="K191" s="182">
        <v>6.11</v>
      </c>
      <c r="L191" s="182">
        <v>30.9</v>
      </c>
      <c r="M191" s="182">
        <v>225181201.24959996</v>
      </c>
      <c r="N191" s="182">
        <v>1427313.2743999998</v>
      </c>
      <c r="O191" s="182">
        <v>1274913.5791999998</v>
      </c>
      <c r="P191" s="182">
        <v>149.60599999999999</v>
      </c>
      <c r="Q191" s="182">
        <v>24016553.257119998</v>
      </c>
      <c r="R191" s="182">
        <v>360515.40799999994</v>
      </c>
      <c r="S191" s="182">
        <v>234335.01519999999</v>
      </c>
      <c r="T191" s="182">
        <v>48.767999999999994</v>
      </c>
      <c r="U191" s="182">
        <v>807488.9656639999</v>
      </c>
      <c r="V191" s="182">
        <v>682081101011.84375</v>
      </c>
    </row>
    <row r="192" spans="1:22">
      <c r="A192" s="2" t="s">
        <v>399</v>
      </c>
      <c r="B192" s="2" t="s">
        <v>400</v>
      </c>
      <c r="C192" s="182">
        <v>71.43168</v>
      </c>
      <c r="D192" s="182">
        <v>9096.7559999999994</v>
      </c>
      <c r="E192" s="182">
        <v>350.52</v>
      </c>
      <c r="F192" s="182">
        <v>203.96199999999996</v>
      </c>
      <c r="G192" s="182">
        <v>8.636000000000001</v>
      </c>
      <c r="H192" s="182">
        <v>15.112999999999998</v>
      </c>
      <c r="I192" s="182">
        <v>0</v>
      </c>
      <c r="J192" s="182">
        <v>21.399499999999996</v>
      </c>
      <c r="K192" s="182">
        <v>6.75</v>
      </c>
      <c r="L192" s="182">
        <v>33.6</v>
      </c>
      <c r="M192" s="182">
        <v>201456009.99039999</v>
      </c>
      <c r="N192" s="182">
        <v>1284745.8176</v>
      </c>
      <c r="O192" s="182">
        <v>1150371.8928</v>
      </c>
      <c r="P192" s="182">
        <v>148.58999999999997</v>
      </c>
      <c r="Q192" s="182">
        <v>21394295.275839996</v>
      </c>
      <c r="R192" s="182">
        <v>321186.45439999999</v>
      </c>
      <c r="S192" s="182">
        <v>209754.4192</v>
      </c>
      <c r="T192" s="182">
        <v>48.513999999999996</v>
      </c>
      <c r="U192" s="182">
        <v>603535.56711999991</v>
      </c>
      <c r="V192" s="182">
        <v>601520341049.81506</v>
      </c>
    </row>
    <row r="193" spans="1:22">
      <c r="A193" s="2" t="s">
        <v>401</v>
      </c>
      <c r="B193" s="2" t="s">
        <v>402</v>
      </c>
      <c r="C193" s="182">
        <v>63.990879999999997</v>
      </c>
      <c r="D193" s="182">
        <v>8129.0159999999996</v>
      </c>
      <c r="E193" s="182">
        <v>347.97999999999996</v>
      </c>
      <c r="F193" s="182">
        <v>203.2</v>
      </c>
      <c r="G193" s="182">
        <v>7.746999999999999</v>
      </c>
      <c r="H193" s="182">
        <v>13.462</v>
      </c>
      <c r="I193" s="182">
        <v>0</v>
      </c>
      <c r="J193" s="182">
        <v>21.462999999999997</v>
      </c>
      <c r="K193" s="182">
        <v>7.54</v>
      </c>
      <c r="L193" s="182">
        <v>37.4</v>
      </c>
      <c r="M193" s="182">
        <v>178147050.15679997</v>
      </c>
      <c r="N193" s="182">
        <v>1140539.6543999999</v>
      </c>
      <c r="O193" s="182">
        <v>1025830.2063999999</v>
      </c>
      <c r="P193" s="182">
        <v>147.828</v>
      </c>
      <c r="Q193" s="182">
        <v>18813660.437119998</v>
      </c>
      <c r="R193" s="182">
        <v>283496.2072</v>
      </c>
      <c r="S193" s="182">
        <v>185173.82319999998</v>
      </c>
      <c r="T193" s="182">
        <v>48.005999999999993</v>
      </c>
      <c r="U193" s="182">
        <v>437042.99687999999</v>
      </c>
      <c r="V193" s="182">
        <v>523644939753.18719</v>
      </c>
    </row>
    <row r="194" spans="1:22">
      <c r="A194" s="2" t="s">
        <v>403</v>
      </c>
      <c r="B194" s="2" t="s">
        <v>404</v>
      </c>
      <c r="C194" s="182">
        <v>56.550079999999994</v>
      </c>
      <c r="D194" s="182">
        <v>7225.7919999999995</v>
      </c>
      <c r="E194" s="182">
        <v>358.14</v>
      </c>
      <c r="F194" s="182">
        <v>171.95799999999997</v>
      </c>
      <c r="G194" s="182">
        <v>7.8739999999999997</v>
      </c>
      <c r="H194" s="182">
        <v>13.081</v>
      </c>
      <c r="I194" s="182">
        <v>0</v>
      </c>
      <c r="J194" s="182">
        <v>18.669</v>
      </c>
      <c r="K194" s="182">
        <v>6.57</v>
      </c>
      <c r="L194" s="182">
        <v>39.6</v>
      </c>
      <c r="M194" s="182">
        <v>160249098.85599998</v>
      </c>
      <c r="N194" s="182">
        <v>1007804.4359999999</v>
      </c>
      <c r="O194" s="182">
        <v>894733.69439999992</v>
      </c>
      <c r="P194" s="182">
        <v>149.09799999999998</v>
      </c>
      <c r="Q194" s="182">
        <v>11113379.063519999</v>
      </c>
      <c r="R194" s="182">
        <v>198283.47439999998</v>
      </c>
      <c r="S194" s="182">
        <v>129130.06431999999</v>
      </c>
      <c r="T194" s="182">
        <v>39.369999999999997</v>
      </c>
      <c r="U194" s="182">
        <v>332152.67762879998</v>
      </c>
      <c r="V194" s="182">
        <v>330299115844.31805</v>
      </c>
    </row>
    <row r="195" spans="1:22">
      <c r="A195" s="2" t="s">
        <v>405</v>
      </c>
      <c r="B195" s="2" t="s">
        <v>406</v>
      </c>
      <c r="C195" s="182">
        <v>50.597439999999999</v>
      </c>
      <c r="D195" s="182">
        <v>6451.5999999999995</v>
      </c>
      <c r="E195" s="182">
        <v>355.59999999999997</v>
      </c>
      <c r="F195" s="182">
        <v>171.45</v>
      </c>
      <c r="G195" s="182">
        <v>7.238999999999999</v>
      </c>
      <c r="H195" s="182">
        <v>11.557</v>
      </c>
      <c r="I195" s="182">
        <v>0</v>
      </c>
      <c r="J195" s="182">
        <v>18.605499999999999</v>
      </c>
      <c r="K195" s="182">
        <v>7.41</v>
      </c>
      <c r="L195" s="182">
        <v>43.1</v>
      </c>
      <c r="M195" s="182">
        <v>141518684.704</v>
      </c>
      <c r="N195" s="182">
        <v>894733.69439999992</v>
      </c>
      <c r="O195" s="182">
        <v>796411.31039999996</v>
      </c>
      <c r="P195" s="182">
        <v>148.08199999999999</v>
      </c>
      <c r="Q195" s="182">
        <v>9698192.2164799999</v>
      </c>
      <c r="R195" s="182">
        <v>173702.87839999999</v>
      </c>
      <c r="S195" s="182">
        <v>113234.61223999999</v>
      </c>
      <c r="T195" s="182">
        <v>38.862000000000002</v>
      </c>
      <c r="U195" s="182">
        <v>236835.68116639997</v>
      </c>
      <c r="V195" s="182">
        <v>287333377197.90271</v>
      </c>
    </row>
    <row r="196" spans="1:22">
      <c r="A196" s="2" t="s">
        <v>407</v>
      </c>
      <c r="B196" s="2" t="s">
        <v>408</v>
      </c>
      <c r="C196" s="182">
        <v>44.644799999999996</v>
      </c>
      <c r="D196" s="182">
        <v>5709.6659999999993</v>
      </c>
      <c r="E196" s="182">
        <v>350.52</v>
      </c>
      <c r="F196" s="182">
        <v>170.94200000000001</v>
      </c>
      <c r="G196" s="182">
        <v>6.8579999999999997</v>
      </c>
      <c r="H196" s="182">
        <v>9.7789999999999999</v>
      </c>
      <c r="I196" s="182">
        <v>0</v>
      </c>
      <c r="J196" s="182">
        <v>18.795999999999999</v>
      </c>
      <c r="K196" s="182">
        <v>8.74</v>
      </c>
      <c r="L196" s="182">
        <v>45.4</v>
      </c>
      <c r="M196" s="182">
        <v>121123344.84959999</v>
      </c>
      <c r="N196" s="182">
        <v>775108.12719999987</v>
      </c>
      <c r="O196" s="182">
        <v>688256.68799999997</v>
      </c>
      <c r="P196" s="182">
        <v>145.542</v>
      </c>
      <c r="Q196" s="182">
        <v>8158135.9417599998</v>
      </c>
      <c r="R196" s="182">
        <v>147319.70535999999</v>
      </c>
      <c r="S196" s="182">
        <v>95372.712480000002</v>
      </c>
      <c r="T196" s="182">
        <v>37.845999999999997</v>
      </c>
      <c r="U196" s="182">
        <v>158167.94172799998</v>
      </c>
      <c r="V196" s="182">
        <v>238191313621.06512</v>
      </c>
    </row>
    <row r="197" spans="1:22">
      <c r="A197" s="2" t="s">
        <v>409</v>
      </c>
      <c r="B197" s="2" t="s">
        <v>410</v>
      </c>
      <c r="C197" s="182">
        <v>38.692160000000001</v>
      </c>
      <c r="D197" s="182">
        <v>4961.2803999999996</v>
      </c>
      <c r="E197" s="182">
        <v>353.06</v>
      </c>
      <c r="F197" s="182">
        <v>127.762</v>
      </c>
      <c r="G197" s="182">
        <v>6.4769999999999994</v>
      </c>
      <c r="H197" s="182">
        <v>10.667999999999999</v>
      </c>
      <c r="I197" s="182">
        <v>0</v>
      </c>
      <c r="J197" s="182">
        <v>17.907</v>
      </c>
      <c r="K197" s="182">
        <v>5.98</v>
      </c>
      <c r="L197" s="182">
        <v>48.1</v>
      </c>
      <c r="M197" s="182">
        <v>101976699.27199998</v>
      </c>
      <c r="N197" s="182">
        <v>658759.97279999999</v>
      </c>
      <c r="O197" s="182">
        <v>578463.35919999995</v>
      </c>
      <c r="P197" s="182">
        <v>143.51</v>
      </c>
      <c r="Q197" s="182">
        <v>3708622.0020959997</v>
      </c>
      <c r="R197" s="182">
        <v>90784.334559999988</v>
      </c>
      <c r="S197" s="182">
        <v>58174.077199999992</v>
      </c>
      <c r="T197" s="182">
        <v>27.431999999999999</v>
      </c>
      <c r="U197" s="182">
        <v>149010.85036479999</v>
      </c>
      <c r="V197" s="182">
        <v>108757025948.73888</v>
      </c>
    </row>
    <row r="198" spans="1:22">
      <c r="A198" s="2" t="s">
        <v>411</v>
      </c>
      <c r="B198" s="2" t="s">
        <v>412</v>
      </c>
      <c r="C198" s="182">
        <v>32.739519999999999</v>
      </c>
      <c r="D198" s="182">
        <v>4187.0883999999996</v>
      </c>
      <c r="E198" s="182">
        <v>347.97999999999996</v>
      </c>
      <c r="F198" s="182">
        <v>127</v>
      </c>
      <c r="G198" s="182">
        <v>5.8419999999999996</v>
      </c>
      <c r="H198" s="182">
        <v>8.5090000000000003</v>
      </c>
      <c r="I198" s="182">
        <v>0</v>
      </c>
      <c r="J198" s="182">
        <v>18.478499999999997</v>
      </c>
      <c r="K198" s="182">
        <v>7.46</v>
      </c>
      <c r="L198" s="182">
        <v>53.3</v>
      </c>
      <c r="M198" s="182">
        <v>82830053.694399998</v>
      </c>
      <c r="N198" s="182">
        <v>544050.52480000001</v>
      </c>
      <c r="O198" s="182">
        <v>475224.85599999997</v>
      </c>
      <c r="P198" s="182">
        <v>140.71599999999998</v>
      </c>
      <c r="Q198" s="182">
        <v>2913619.9791999999</v>
      </c>
      <c r="R198" s="182">
        <v>71939.210959999982</v>
      </c>
      <c r="S198" s="182">
        <v>45883.77919999999</v>
      </c>
      <c r="T198" s="182">
        <v>26.416</v>
      </c>
      <c r="U198" s="182">
        <v>86576.136524799993</v>
      </c>
      <c r="V198" s="182">
        <v>84320262093.590134</v>
      </c>
    </row>
    <row r="199" spans="1:22">
      <c r="A199" s="2" t="s">
        <v>413</v>
      </c>
      <c r="B199" s="2" t="s">
        <v>414</v>
      </c>
      <c r="C199" s="182">
        <v>500.02175999999997</v>
      </c>
      <c r="D199" s="182">
        <v>63741.807999999997</v>
      </c>
      <c r="E199" s="182">
        <v>426.71999999999997</v>
      </c>
      <c r="F199" s="182">
        <v>340.36</v>
      </c>
      <c r="G199" s="182">
        <v>45.211999999999996</v>
      </c>
      <c r="H199" s="182">
        <v>75.183999999999997</v>
      </c>
      <c r="I199" s="182">
        <v>0</v>
      </c>
      <c r="J199" s="182">
        <v>23.241</v>
      </c>
      <c r="K199" s="182">
        <v>2.2599999999999998</v>
      </c>
      <c r="L199" s="182">
        <v>5.47</v>
      </c>
      <c r="M199" s="182">
        <v>1689899587.9359999</v>
      </c>
      <c r="N199" s="182">
        <v>9881399.5919999983</v>
      </c>
      <c r="O199" s="182">
        <v>7914951.9119999995</v>
      </c>
      <c r="P199" s="182">
        <v>162.81399999999999</v>
      </c>
      <c r="Q199" s="182">
        <v>495315396.46399993</v>
      </c>
      <c r="R199" s="182">
        <v>4490055.5359999994</v>
      </c>
      <c r="S199" s="182">
        <v>2900510.3279999997</v>
      </c>
      <c r="T199" s="182">
        <v>88.138000000000005</v>
      </c>
      <c r="U199" s="182">
        <v>101144236.42079999</v>
      </c>
      <c r="V199" s="182">
        <v>15360251566093.49</v>
      </c>
    </row>
    <row r="200" spans="1:22">
      <c r="A200" s="2" t="s">
        <v>415</v>
      </c>
      <c r="B200" s="2" t="s">
        <v>416</v>
      </c>
      <c r="C200" s="182">
        <v>453.8888</v>
      </c>
      <c r="D200" s="182">
        <v>57806.335999999996</v>
      </c>
      <c r="E200" s="182">
        <v>414.02</v>
      </c>
      <c r="F200" s="182">
        <v>335.28</v>
      </c>
      <c r="G200" s="182">
        <v>41.401999999999994</v>
      </c>
      <c r="H200" s="182">
        <v>68.833999999999989</v>
      </c>
      <c r="I200" s="182">
        <v>0</v>
      </c>
      <c r="J200" s="182">
        <v>23.241</v>
      </c>
      <c r="K200" s="182">
        <v>2.4500000000000002</v>
      </c>
      <c r="L200" s="182">
        <v>5.98</v>
      </c>
      <c r="M200" s="182">
        <v>1477621560.8799999</v>
      </c>
      <c r="N200" s="182">
        <v>8799853.3679999989</v>
      </c>
      <c r="O200" s="182">
        <v>7128372.8399999989</v>
      </c>
      <c r="P200" s="182">
        <v>159.76599999999999</v>
      </c>
      <c r="Q200" s="182">
        <v>437042996.87999994</v>
      </c>
      <c r="R200" s="182">
        <v>3998443.6159999995</v>
      </c>
      <c r="S200" s="182">
        <v>2605543.176</v>
      </c>
      <c r="T200" s="182">
        <v>86.867999999999995</v>
      </c>
      <c r="U200" s="182">
        <v>77002813.735999987</v>
      </c>
      <c r="V200" s="182">
        <v>13077696700502.674</v>
      </c>
    </row>
    <row r="201" spans="1:22">
      <c r="A201" s="2" t="s">
        <v>417</v>
      </c>
      <c r="B201" s="2" t="s">
        <v>418</v>
      </c>
      <c r="C201" s="182">
        <v>415.19664</v>
      </c>
      <c r="D201" s="182">
        <v>52838.603999999999</v>
      </c>
      <c r="E201" s="182">
        <v>403.86</v>
      </c>
      <c r="F201" s="182">
        <v>332.73999999999995</v>
      </c>
      <c r="G201" s="182">
        <v>38.862000000000002</v>
      </c>
      <c r="H201" s="182">
        <v>62.738</v>
      </c>
      <c r="I201" s="182">
        <v>0</v>
      </c>
      <c r="J201" s="182">
        <v>22.986999999999995</v>
      </c>
      <c r="K201" s="182">
        <v>2.66</v>
      </c>
      <c r="L201" s="182">
        <v>6.35</v>
      </c>
      <c r="M201" s="182">
        <v>1294479733.6159999</v>
      </c>
      <c r="N201" s="182">
        <v>7882177.7839999991</v>
      </c>
      <c r="O201" s="182">
        <v>6440116.1519999998</v>
      </c>
      <c r="P201" s="182">
        <v>156.464</v>
      </c>
      <c r="Q201" s="182">
        <v>390008845.78719997</v>
      </c>
      <c r="R201" s="182">
        <v>3605154.0799999996</v>
      </c>
      <c r="S201" s="182">
        <v>2343350.1519999998</v>
      </c>
      <c r="T201" s="182">
        <v>85.85199999999999</v>
      </c>
      <c r="U201" s="182">
        <v>59521093.860799991</v>
      </c>
      <c r="V201" s="182">
        <v>11251652808030.021</v>
      </c>
    </row>
    <row r="202" spans="1:22">
      <c r="A202" s="2" t="s">
        <v>419</v>
      </c>
      <c r="B202" s="2" t="s">
        <v>420</v>
      </c>
      <c r="C202" s="182">
        <v>375.01632000000001</v>
      </c>
      <c r="D202" s="182">
        <v>47741.84</v>
      </c>
      <c r="E202" s="182">
        <v>391.15999999999997</v>
      </c>
      <c r="F202" s="182">
        <v>330.2</v>
      </c>
      <c r="G202" s="182">
        <v>35.559999999999995</v>
      </c>
      <c r="H202" s="182">
        <v>57.15</v>
      </c>
      <c r="I202" s="182">
        <v>0</v>
      </c>
      <c r="J202" s="182">
        <v>22.225000000000001</v>
      </c>
      <c r="K202" s="182">
        <v>2.89</v>
      </c>
      <c r="L202" s="182">
        <v>6.96</v>
      </c>
      <c r="M202" s="182">
        <v>1132149477.632</v>
      </c>
      <c r="N202" s="182">
        <v>7013663.3919999991</v>
      </c>
      <c r="O202" s="182">
        <v>5784633.5919999992</v>
      </c>
      <c r="P202" s="182">
        <v>153.92399999999998</v>
      </c>
      <c r="Q202" s="182">
        <v>344639620.39679998</v>
      </c>
      <c r="R202" s="182">
        <v>3211864.5439999998</v>
      </c>
      <c r="S202" s="182">
        <v>2081157.1279999998</v>
      </c>
      <c r="T202" s="182">
        <v>84.835999999999999</v>
      </c>
      <c r="U202" s="182">
        <v>44952993.964799993</v>
      </c>
      <c r="V202" s="182">
        <v>9613584022135.4355</v>
      </c>
    </row>
    <row r="203" spans="1:22">
      <c r="A203" s="2" t="s">
        <v>421</v>
      </c>
      <c r="B203" s="2" t="s">
        <v>422</v>
      </c>
      <c r="C203" s="182">
        <v>342.27679999999998</v>
      </c>
      <c r="D203" s="182">
        <v>43677.332000000002</v>
      </c>
      <c r="E203" s="182">
        <v>383.53999999999996</v>
      </c>
      <c r="F203" s="182">
        <v>327.65999999999997</v>
      </c>
      <c r="G203" s="182">
        <v>32.765999999999998</v>
      </c>
      <c r="H203" s="182">
        <v>52.577999999999996</v>
      </c>
      <c r="I203" s="182">
        <v>0</v>
      </c>
      <c r="J203" s="182">
        <v>22.034500000000001</v>
      </c>
      <c r="K203" s="182">
        <v>3.11</v>
      </c>
      <c r="L203" s="182">
        <v>7.56</v>
      </c>
      <c r="M203" s="182">
        <v>1007280049.9519999</v>
      </c>
      <c r="N203" s="182">
        <v>6325406.703999999</v>
      </c>
      <c r="O203" s="182">
        <v>5260247.5439999998</v>
      </c>
      <c r="P203" s="182">
        <v>151.63799999999998</v>
      </c>
      <c r="Q203" s="182">
        <v>308843717.79519999</v>
      </c>
      <c r="R203" s="182">
        <v>2900510.3279999997</v>
      </c>
      <c r="S203" s="182">
        <v>1884512.3599999999</v>
      </c>
      <c r="T203" s="182">
        <v>84.073999999999998</v>
      </c>
      <c r="U203" s="182">
        <v>34880193.465279996</v>
      </c>
      <c r="V203" s="182">
        <v>8405172622705.0039</v>
      </c>
    </row>
    <row r="204" spans="1:22">
      <c r="A204" s="2" t="s">
        <v>423</v>
      </c>
      <c r="B204" s="2" t="s">
        <v>424</v>
      </c>
      <c r="C204" s="182">
        <v>312.5136</v>
      </c>
      <c r="D204" s="182">
        <v>39870.887999999999</v>
      </c>
      <c r="E204" s="182">
        <v>373.37999999999994</v>
      </c>
      <c r="F204" s="182">
        <v>325.12</v>
      </c>
      <c r="G204" s="182">
        <v>29.971999999999998</v>
      </c>
      <c r="H204" s="182">
        <v>48.26</v>
      </c>
      <c r="I204" s="182">
        <v>0</v>
      </c>
      <c r="J204" s="182">
        <v>23.177500000000002</v>
      </c>
      <c r="K204" s="182">
        <v>3.37</v>
      </c>
      <c r="L204" s="182">
        <v>8.23</v>
      </c>
      <c r="M204" s="182">
        <v>890735250.78399992</v>
      </c>
      <c r="N204" s="182">
        <v>5702698.2719999999</v>
      </c>
      <c r="O204" s="182">
        <v>4785022.6879999992</v>
      </c>
      <c r="P204" s="182">
        <v>149.60599999999999</v>
      </c>
      <c r="Q204" s="182">
        <v>276377666.5984</v>
      </c>
      <c r="R204" s="182">
        <v>2605543.176</v>
      </c>
      <c r="S204" s="182">
        <v>1704254.656</v>
      </c>
      <c r="T204" s="182">
        <v>83.311999999999983</v>
      </c>
      <c r="U204" s="182">
        <v>26930173.23632</v>
      </c>
      <c r="V204" s="182">
        <v>7304175569890.6104</v>
      </c>
    </row>
    <row r="205" spans="1:22">
      <c r="A205" s="2" t="s">
        <v>425</v>
      </c>
      <c r="B205" s="2" t="s">
        <v>426</v>
      </c>
      <c r="C205" s="182">
        <v>282.75040000000001</v>
      </c>
      <c r="D205" s="182">
        <v>35999.928</v>
      </c>
      <c r="E205" s="182">
        <v>365.76</v>
      </c>
      <c r="F205" s="182">
        <v>322.58</v>
      </c>
      <c r="G205" s="182">
        <v>26.923999999999999</v>
      </c>
      <c r="H205" s="182">
        <v>44.195999999999998</v>
      </c>
      <c r="I205" s="182">
        <v>0</v>
      </c>
      <c r="J205" s="182">
        <v>22.478999999999999</v>
      </c>
      <c r="K205" s="182">
        <v>3.65</v>
      </c>
      <c r="L205" s="182">
        <v>9.16</v>
      </c>
      <c r="M205" s="182">
        <v>786677394.38399994</v>
      </c>
      <c r="N205" s="182">
        <v>5096376.9039999992</v>
      </c>
      <c r="O205" s="182">
        <v>4309797.8319999995</v>
      </c>
      <c r="P205" s="182">
        <v>147.828</v>
      </c>
      <c r="Q205" s="182">
        <v>245160309.67839998</v>
      </c>
      <c r="R205" s="182">
        <v>2343350.1519999998</v>
      </c>
      <c r="S205" s="182">
        <v>1523996.9519999998</v>
      </c>
      <c r="T205" s="182">
        <v>82.55</v>
      </c>
      <c r="U205" s="182">
        <v>20312093.569279999</v>
      </c>
      <c r="V205" s="182">
        <v>6310592863692.2559</v>
      </c>
    </row>
    <row r="206" spans="1:22">
      <c r="A206" s="2" t="s">
        <v>427</v>
      </c>
      <c r="B206" s="2" t="s">
        <v>428</v>
      </c>
      <c r="C206" s="182">
        <v>252.9872</v>
      </c>
      <c r="D206" s="182">
        <v>32258</v>
      </c>
      <c r="E206" s="182">
        <v>355.59999999999997</v>
      </c>
      <c r="F206" s="182">
        <v>320.03999999999996</v>
      </c>
      <c r="G206" s="182">
        <v>24.383999999999997</v>
      </c>
      <c r="H206" s="182">
        <v>39.624000000000002</v>
      </c>
      <c r="I206" s="182">
        <v>0</v>
      </c>
      <c r="J206" s="182">
        <v>22.288499999999992</v>
      </c>
      <c r="K206" s="182">
        <v>4.03</v>
      </c>
      <c r="L206" s="182">
        <v>10.1</v>
      </c>
      <c r="M206" s="182">
        <v>686781852.23999989</v>
      </c>
      <c r="N206" s="182">
        <v>4506442.5999999996</v>
      </c>
      <c r="O206" s="182">
        <v>3850960.0399999996</v>
      </c>
      <c r="P206" s="182">
        <v>145.79599999999999</v>
      </c>
      <c r="Q206" s="182">
        <v>215191647.03519997</v>
      </c>
      <c r="R206" s="182">
        <v>2064770.0639999998</v>
      </c>
      <c r="S206" s="182">
        <v>1348655.3671999997</v>
      </c>
      <c r="T206" s="182">
        <v>81.787999999999997</v>
      </c>
      <c r="U206" s="182">
        <v>14817838.751359999</v>
      </c>
      <c r="V206" s="182">
        <v>5397570917455.9297</v>
      </c>
    </row>
    <row r="207" spans="1:22">
      <c r="A207" s="2" t="s">
        <v>429</v>
      </c>
      <c r="B207" s="2" t="s">
        <v>430</v>
      </c>
      <c r="C207" s="182">
        <v>226.20031999999998</v>
      </c>
      <c r="D207" s="182">
        <v>28838.652000000002</v>
      </c>
      <c r="E207" s="182">
        <v>347.97999999999996</v>
      </c>
      <c r="F207" s="182">
        <v>317.5</v>
      </c>
      <c r="G207" s="182">
        <v>22.097999999999999</v>
      </c>
      <c r="H207" s="182">
        <v>35.559999999999995</v>
      </c>
      <c r="I207" s="182">
        <v>0</v>
      </c>
      <c r="J207" s="182">
        <v>23.177500000000002</v>
      </c>
      <c r="K207" s="182">
        <v>4.46</v>
      </c>
      <c r="L207" s="182">
        <v>11.2</v>
      </c>
      <c r="M207" s="182">
        <v>595210938.60799992</v>
      </c>
      <c r="N207" s="182">
        <v>3982056.5519999997</v>
      </c>
      <c r="O207" s="182">
        <v>3424896.3759999997</v>
      </c>
      <c r="P207" s="182">
        <v>143.76399999999998</v>
      </c>
      <c r="Q207" s="182">
        <v>188969067.22239998</v>
      </c>
      <c r="R207" s="182">
        <v>1818964.1039999998</v>
      </c>
      <c r="S207" s="182">
        <v>1192978.2591999997</v>
      </c>
      <c r="T207" s="182">
        <v>81.025999999999996</v>
      </c>
      <c r="U207" s="182">
        <v>10738770.780479999</v>
      </c>
      <c r="V207" s="182">
        <v>4618816904489.6514</v>
      </c>
    </row>
    <row r="208" spans="1:22">
      <c r="A208" s="2" t="s">
        <v>431</v>
      </c>
      <c r="B208" s="2" t="s">
        <v>432</v>
      </c>
      <c r="C208" s="182">
        <v>202.38976</v>
      </c>
      <c r="D208" s="182">
        <v>25741.883999999998</v>
      </c>
      <c r="E208" s="182">
        <v>340.36</v>
      </c>
      <c r="F208" s="182">
        <v>314.95999999999998</v>
      </c>
      <c r="G208" s="182">
        <v>20.065999999999999</v>
      </c>
      <c r="H208" s="182">
        <v>31.75</v>
      </c>
      <c r="I208" s="182">
        <v>0</v>
      </c>
      <c r="J208" s="182">
        <v>22.224999999999994</v>
      </c>
      <c r="K208" s="182">
        <v>4.96</v>
      </c>
      <c r="L208" s="182">
        <v>12.3</v>
      </c>
      <c r="M208" s="182">
        <v>516126967.74399996</v>
      </c>
      <c r="N208" s="182">
        <v>3506831.6959999995</v>
      </c>
      <c r="O208" s="182">
        <v>3047993.9039999996</v>
      </c>
      <c r="P208" s="182">
        <v>141.732</v>
      </c>
      <c r="Q208" s="182">
        <v>165660107.3888</v>
      </c>
      <c r="R208" s="182">
        <v>1605932.2719999999</v>
      </c>
      <c r="S208" s="182">
        <v>1052049.5088</v>
      </c>
      <c r="T208" s="182">
        <v>80.263999999999996</v>
      </c>
      <c r="U208" s="182">
        <v>7700281.3735999996</v>
      </c>
      <c r="V208" s="182">
        <v>3947477238139.4111</v>
      </c>
    </row>
    <row r="209" spans="1:22">
      <c r="A209" s="2" t="s">
        <v>433</v>
      </c>
      <c r="B209" s="2" t="s">
        <v>434</v>
      </c>
      <c r="C209" s="182">
        <v>178.57919999999999</v>
      </c>
      <c r="D209" s="182">
        <v>22774.147999999997</v>
      </c>
      <c r="E209" s="182">
        <v>332.73999999999995</v>
      </c>
      <c r="F209" s="182">
        <v>312.42</v>
      </c>
      <c r="G209" s="182">
        <v>18.033999999999999</v>
      </c>
      <c r="H209" s="182">
        <v>28.194000000000003</v>
      </c>
      <c r="I209" s="182">
        <v>0</v>
      </c>
      <c r="J209" s="182">
        <v>22.605999999999995</v>
      </c>
      <c r="K209" s="182">
        <v>5.57</v>
      </c>
      <c r="L209" s="182">
        <v>13.7</v>
      </c>
      <c r="M209" s="182">
        <v>445367625.39199996</v>
      </c>
      <c r="N209" s="182">
        <v>3047993.9039999996</v>
      </c>
      <c r="O209" s="182">
        <v>2671091.4319999996</v>
      </c>
      <c r="P209" s="182">
        <v>139.95399999999998</v>
      </c>
      <c r="Q209" s="182">
        <v>143599841.83199999</v>
      </c>
      <c r="R209" s="182">
        <v>1399455.2656</v>
      </c>
      <c r="S209" s="182">
        <v>917675.58399999992</v>
      </c>
      <c r="T209" s="182">
        <v>79.501999999999995</v>
      </c>
      <c r="U209" s="182">
        <v>5369385.3902399996</v>
      </c>
      <c r="V209" s="182">
        <v>3356698331751.1997</v>
      </c>
    </row>
    <row r="210" spans="1:22">
      <c r="A210" s="2" t="s">
        <v>435</v>
      </c>
      <c r="B210" s="2" t="s">
        <v>436</v>
      </c>
      <c r="C210" s="182">
        <v>157.74495999999999</v>
      </c>
      <c r="D210" s="182">
        <v>20128.991999999998</v>
      </c>
      <c r="E210" s="182">
        <v>327.65999999999997</v>
      </c>
      <c r="F210" s="182">
        <v>309.87999999999994</v>
      </c>
      <c r="G210" s="182">
        <v>15.493999999999998</v>
      </c>
      <c r="H210" s="182">
        <v>25.145999999999997</v>
      </c>
      <c r="I210" s="182">
        <v>0</v>
      </c>
      <c r="J210" s="182">
        <v>22.479000000000003</v>
      </c>
      <c r="K210" s="182">
        <v>6.17</v>
      </c>
      <c r="L210" s="182">
        <v>15.9</v>
      </c>
      <c r="M210" s="182">
        <v>388343920.08479995</v>
      </c>
      <c r="N210" s="182">
        <v>2687478.4959999998</v>
      </c>
      <c r="O210" s="182">
        <v>2376124.2799999998</v>
      </c>
      <c r="P210" s="182">
        <v>138.93799999999999</v>
      </c>
      <c r="Q210" s="182">
        <v>125285659.10559998</v>
      </c>
      <c r="R210" s="182">
        <v>1230668.5063999998</v>
      </c>
      <c r="S210" s="182">
        <v>807882.2551999999</v>
      </c>
      <c r="T210" s="182">
        <v>78.993999999999986</v>
      </c>
      <c r="U210" s="182">
        <v>3800192.915728</v>
      </c>
      <c r="V210" s="182">
        <v>2873333771979.0269</v>
      </c>
    </row>
    <row r="211" spans="1:22">
      <c r="A211" s="2" t="s">
        <v>437</v>
      </c>
      <c r="B211" s="2" t="s">
        <v>438</v>
      </c>
      <c r="C211" s="182">
        <v>142.86336</v>
      </c>
      <c r="D211" s="182">
        <v>18193.511999999999</v>
      </c>
      <c r="E211" s="182">
        <v>322.58</v>
      </c>
      <c r="F211" s="182">
        <v>309.87999999999994</v>
      </c>
      <c r="G211" s="182">
        <v>13.97</v>
      </c>
      <c r="H211" s="182">
        <v>22.86</v>
      </c>
      <c r="I211" s="182">
        <v>0</v>
      </c>
      <c r="J211" s="182">
        <v>23.177499999999995</v>
      </c>
      <c r="K211" s="182">
        <v>6.76</v>
      </c>
      <c r="L211" s="182">
        <v>17.7</v>
      </c>
      <c r="M211" s="182">
        <v>346720777.52479994</v>
      </c>
      <c r="N211" s="182">
        <v>2408898.4079999998</v>
      </c>
      <c r="O211" s="182">
        <v>2146705.3839999996</v>
      </c>
      <c r="P211" s="182">
        <v>138.17600000000002</v>
      </c>
      <c r="Q211" s="182">
        <v>112382484.91199999</v>
      </c>
      <c r="R211" s="182">
        <v>1106126.8199999998</v>
      </c>
      <c r="S211" s="182">
        <v>727585.64159999986</v>
      </c>
      <c r="T211" s="182">
        <v>78.48599999999999</v>
      </c>
      <c r="U211" s="182">
        <v>2851185.2653599996</v>
      </c>
      <c r="V211" s="182">
        <v>2526922504142.3032</v>
      </c>
    </row>
    <row r="212" spans="1:22">
      <c r="A212" s="2" t="s">
        <v>439</v>
      </c>
      <c r="B212" s="2" t="s">
        <v>440</v>
      </c>
      <c r="C212" s="182">
        <v>129.46992</v>
      </c>
      <c r="D212" s="182">
        <v>16516.096000000001</v>
      </c>
      <c r="E212" s="182">
        <v>317.5</v>
      </c>
      <c r="F212" s="182">
        <v>307.33999999999997</v>
      </c>
      <c r="G212" s="182">
        <v>13.081</v>
      </c>
      <c r="H212" s="182">
        <v>20.574000000000002</v>
      </c>
      <c r="I212" s="182">
        <v>0</v>
      </c>
      <c r="J212" s="182">
        <v>22.288499999999996</v>
      </c>
      <c r="K212" s="182">
        <v>7.48</v>
      </c>
      <c r="L212" s="182">
        <v>18.899999999999999</v>
      </c>
      <c r="M212" s="182">
        <v>308011254.94399995</v>
      </c>
      <c r="N212" s="182">
        <v>2163092.4479999999</v>
      </c>
      <c r="O212" s="182">
        <v>1933673.5519999999</v>
      </c>
      <c r="P212" s="182">
        <v>136.65199999999999</v>
      </c>
      <c r="Q212" s="182">
        <v>100311773.56959999</v>
      </c>
      <c r="R212" s="182">
        <v>989778.66559999983</v>
      </c>
      <c r="S212" s="182">
        <v>650566.44079999998</v>
      </c>
      <c r="T212" s="182">
        <v>77.977999999999994</v>
      </c>
      <c r="U212" s="182">
        <v>2122780.2705599996</v>
      </c>
      <c r="V212" s="182">
        <v>2223476974951.9946</v>
      </c>
    </row>
    <row r="213" spans="1:22">
      <c r="A213" s="2" t="s">
        <v>441</v>
      </c>
      <c r="B213" s="2" t="s">
        <v>442</v>
      </c>
      <c r="C213" s="182">
        <v>117.56464</v>
      </c>
      <c r="D213" s="182">
        <v>14967.712</v>
      </c>
      <c r="E213" s="182">
        <v>314.95999999999998</v>
      </c>
      <c r="F213" s="182">
        <v>307.33999999999997</v>
      </c>
      <c r="G213" s="182">
        <v>11.937999999999999</v>
      </c>
      <c r="H213" s="182">
        <v>18.668999999999997</v>
      </c>
      <c r="I213" s="182">
        <v>0</v>
      </c>
      <c r="J213" s="182">
        <v>22.606000000000002</v>
      </c>
      <c r="K213" s="182">
        <v>8.2200000000000006</v>
      </c>
      <c r="L213" s="182">
        <v>20.7</v>
      </c>
      <c r="M213" s="182">
        <v>275545203.74719995</v>
      </c>
      <c r="N213" s="182">
        <v>1950060.6159999999</v>
      </c>
      <c r="O213" s="182">
        <v>1753415.8479999998</v>
      </c>
      <c r="P213" s="182">
        <v>135.636</v>
      </c>
      <c r="Q213" s="182">
        <v>89905987.929599985</v>
      </c>
      <c r="R213" s="182">
        <v>889817.57519999985</v>
      </c>
      <c r="S213" s="182">
        <v>586656.89119999995</v>
      </c>
      <c r="T213" s="182">
        <v>77.469999999999985</v>
      </c>
      <c r="U213" s="182">
        <v>1598328.6743039999</v>
      </c>
      <c r="V213" s="182">
        <v>1965682543073.5027</v>
      </c>
    </row>
    <row r="214" spans="1:22">
      <c r="A214" s="2" t="s">
        <v>443</v>
      </c>
      <c r="B214" s="2" t="s">
        <v>444</v>
      </c>
      <c r="C214" s="182">
        <v>107.14752</v>
      </c>
      <c r="D214" s="182">
        <v>13612.876</v>
      </c>
      <c r="E214" s="182">
        <v>312.42</v>
      </c>
      <c r="F214" s="182">
        <v>304.79999999999995</v>
      </c>
      <c r="G214" s="182">
        <v>10.921999999999999</v>
      </c>
      <c r="H214" s="182">
        <v>17.018000000000001</v>
      </c>
      <c r="I214" s="182">
        <v>0</v>
      </c>
      <c r="J214" s="182">
        <v>22.669499999999999</v>
      </c>
      <c r="K214" s="182">
        <v>8.99</v>
      </c>
      <c r="L214" s="182">
        <v>22.6</v>
      </c>
      <c r="M214" s="182">
        <v>248490161.08319998</v>
      </c>
      <c r="N214" s="182">
        <v>1769802.9119999998</v>
      </c>
      <c r="O214" s="182">
        <v>1596100.0336</v>
      </c>
      <c r="P214" s="182">
        <v>134.874</v>
      </c>
      <c r="Q214" s="182">
        <v>81165127.991999999</v>
      </c>
      <c r="R214" s="182">
        <v>806243.54879999999</v>
      </c>
      <c r="S214" s="182">
        <v>530940.87359999993</v>
      </c>
      <c r="T214" s="182">
        <v>77.215999999999994</v>
      </c>
      <c r="U214" s="182">
        <v>1219558.0770079999</v>
      </c>
      <c r="V214" s="182">
        <v>1756224567172.2278</v>
      </c>
    </row>
    <row r="215" spans="1:22">
      <c r="A215" s="2" t="s">
        <v>445</v>
      </c>
      <c r="B215" s="2" t="s">
        <v>446</v>
      </c>
      <c r="C215" s="182">
        <v>96.730399999999989</v>
      </c>
      <c r="D215" s="182">
        <v>12322.556</v>
      </c>
      <c r="E215" s="182">
        <v>307.33999999999997</v>
      </c>
      <c r="F215" s="182">
        <v>304.79999999999995</v>
      </c>
      <c r="G215" s="182">
        <v>9.9060000000000006</v>
      </c>
      <c r="H215" s="182">
        <v>15.366999999999999</v>
      </c>
      <c r="I215" s="182">
        <v>0</v>
      </c>
      <c r="J215" s="182">
        <v>22.732999999999997</v>
      </c>
      <c r="K215" s="182">
        <v>9.92</v>
      </c>
      <c r="L215" s="182">
        <v>24.9</v>
      </c>
      <c r="M215" s="182">
        <v>221851349.84479997</v>
      </c>
      <c r="N215" s="182">
        <v>1586267.7951999998</v>
      </c>
      <c r="O215" s="182">
        <v>1440422.9256</v>
      </c>
      <c r="P215" s="182">
        <v>134.11199999999999</v>
      </c>
      <c r="Q215" s="182">
        <v>72424268.054399997</v>
      </c>
      <c r="R215" s="182">
        <v>722669.5223999999</v>
      </c>
      <c r="S215" s="182">
        <v>476863.5624</v>
      </c>
      <c r="T215" s="182">
        <v>76.707999999999998</v>
      </c>
      <c r="U215" s="182">
        <v>907384.50780799997</v>
      </c>
      <c r="V215" s="182">
        <v>1549451949936.3538</v>
      </c>
    </row>
    <row r="216" spans="1:22">
      <c r="A216" s="2" t="s">
        <v>447</v>
      </c>
      <c r="B216" s="2" t="s">
        <v>448</v>
      </c>
      <c r="C216" s="182">
        <v>86.313279999999992</v>
      </c>
      <c r="D216" s="182">
        <v>10967.72</v>
      </c>
      <c r="E216" s="182">
        <v>309.87999999999994</v>
      </c>
      <c r="F216" s="182">
        <v>254</v>
      </c>
      <c r="G216" s="182">
        <v>9.1439999999999984</v>
      </c>
      <c r="H216" s="182">
        <v>16.256</v>
      </c>
      <c r="I216" s="182">
        <v>0</v>
      </c>
      <c r="J216" s="182">
        <v>21.843999999999994</v>
      </c>
      <c r="K216" s="182">
        <v>7.82</v>
      </c>
      <c r="L216" s="182">
        <v>27</v>
      </c>
      <c r="M216" s="182">
        <v>197709927.15999997</v>
      </c>
      <c r="N216" s="182">
        <v>1415842.3296000001</v>
      </c>
      <c r="O216" s="182">
        <v>1278190.9919999999</v>
      </c>
      <c r="P216" s="182">
        <v>134.11199999999999</v>
      </c>
      <c r="Q216" s="182">
        <v>44536762.539199993</v>
      </c>
      <c r="R216" s="182">
        <v>532579.57999999996</v>
      </c>
      <c r="S216" s="182">
        <v>350683.16959999996</v>
      </c>
      <c r="T216" s="182">
        <v>63.753999999999991</v>
      </c>
      <c r="U216" s="182">
        <v>874085.99375999998</v>
      </c>
      <c r="V216" s="182">
        <v>958673043548.1427</v>
      </c>
    </row>
    <row r="217" spans="1:22">
      <c r="A217" s="2" t="s">
        <v>449</v>
      </c>
      <c r="B217" s="2" t="s">
        <v>450</v>
      </c>
      <c r="C217" s="182">
        <v>78.872479999999996</v>
      </c>
      <c r="D217" s="182">
        <v>10064.495999999999</v>
      </c>
      <c r="E217" s="182">
        <v>307.33999999999997</v>
      </c>
      <c r="F217" s="182">
        <v>253.74599999999998</v>
      </c>
      <c r="G217" s="182">
        <v>8.7629999999999981</v>
      </c>
      <c r="H217" s="182">
        <v>14.604999999999999</v>
      </c>
      <c r="I217" s="182">
        <v>0</v>
      </c>
      <c r="J217" s="182">
        <v>20.32</v>
      </c>
      <c r="K217" s="182">
        <v>8.69</v>
      </c>
      <c r="L217" s="182">
        <v>28.1</v>
      </c>
      <c r="M217" s="182">
        <v>176898355.88</v>
      </c>
      <c r="N217" s="182">
        <v>1276552.2856000001</v>
      </c>
      <c r="O217" s="182">
        <v>1156926.7183999999</v>
      </c>
      <c r="P217" s="182">
        <v>132.84200000000001</v>
      </c>
      <c r="Q217" s="182">
        <v>39874970.572479993</v>
      </c>
      <c r="R217" s="182">
        <v>476863.5624</v>
      </c>
      <c r="S217" s="182">
        <v>314631.62879999995</v>
      </c>
      <c r="T217" s="182">
        <v>62.991999999999997</v>
      </c>
      <c r="U217" s="182">
        <v>657645.65244799992</v>
      </c>
      <c r="V217" s="182">
        <v>848573338266.70337</v>
      </c>
    </row>
    <row r="218" spans="1:22">
      <c r="A218" s="2" t="s">
        <v>451</v>
      </c>
      <c r="B218" s="2" t="s">
        <v>452</v>
      </c>
      <c r="C218" s="182">
        <v>74.408000000000001</v>
      </c>
      <c r="D218" s="182">
        <v>9419.3359999999993</v>
      </c>
      <c r="E218" s="182">
        <v>309.87999999999994</v>
      </c>
      <c r="F218" s="182">
        <v>205.232</v>
      </c>
      <c r="G218" s="182">
        <v>9.3979999999999997</v>
      </c>
      <c r="H218" s="182">
        <v>16.256</v>
      </c>
      <c r="I218" s="182">
        <v>0</v>
      </c>
      <c r="J218" s="182">
        <v>21.843999999999994</v>
      </c>
      <c r="K218" s="182">
        <v>6.31</v>
      </c>
      <c r="L218" s="182">
        <v>26.8</v>
      </c>
      <c r="M218" s="182">
        <v>162746487.40959999</v>
      </c>
      <c r="N218" s="182">
        <v>1178229.9016</v>
      </c>
      <c r="O218" s="182">
        <v>1052049.5088</v>
      </c>
      <c r="P218" s="182">
        <v>131.57199999999997</v>
      </c>
      <c r="Q218" s="182">
        <v>23433829.261279996</v>
      </c>
      <c r="R218" s="182">
        <v>349044.4632</v>
      </c>
      <c r="S218" s="182">
        <v>227780.18959999998</v>
      </c>
      <c r="T218" s="182">
        <v>49.783999999999999</v>
      </c>
      <c r="U218" s="182">
        <v>711755.73777599994</v>
      </c>
      <c r="V218" s="182">
        <v>504847429095.38043</v>
      </c>
    </row>
    <row r="219" spans="1:22">
      <c r="A219" s="2" t="s">
        <v>453</v>
      </c>
      <c r="B219" s="2" t="s">
        <v>454</v>
      </c>
      <c r="C219" s="182">
        <v>66.967199999999991</v>
      </c>
      <c r="D219" s="182">
        <v>8451.5959999999995</v>
      </c>
      <c r="E219" s="182">
        <v>307.33999999999997</v>
      </c>
      <c r="F219" s="182">
        <v>204.47</v>
      </c>
      <c r="G219" s="182">
        <v>8.5090000000000003</v>
      </c>
      <c r="H219" s="182">
        <v>14.604999999999999</v>
      </c>
      <c r="I219" s="182">
        <v>0</v>
      </c>
      <c r="J219" s="182">
        <v>20.32</v>
      </c>
      <c r="K219" s="182">
        <v>7</v>
      </c>
      <c r="L219" s="182">
        <v>29.6</v>
      </c>
      <c r="M219" s="182">
        <v>144848536.10879999</v>
      </c>
      <c r="N219" s="182">
        <v>1052049.5088</v>
      </c>
      <c r="O219" s="182">
        <v>945533.59279999998</v>
      </c>
      <c r="P219" s="182">
        <v>130.81</v>
      </c>
      <c r="Q219" s="182">
        <v>20811571.279999997</v>
      </c>
      <c r="R219" s="182">
        <v>311354.21599999996</v>
      </c>
      <c r="S219" s="182">
        <v>203199.59359999999</v>
      </c>
      <c r="T219" s="182">
        <v>49.529999999999994</v>
      </c>
      <c r="U219" s="182">
        <v>524451.59625599999</v>
      </c>
      <c r="V219" s="182">
        <v>443084179791.15839</v>
      </c>
    </row>
    <row r="220" spans="1:22">
      <c r="A220" s="2" t="s">
        <v>455</v>
      </c>
      <c r="B220" s="2" t="s">
        <v>456</v>
      </c>
      <c r="C220" s="182">
        <v>59.526399999999995</v>
      </c>
      <c r="D220" s="182">
        <v>7548.3719999999994</v>
      </c>
      <c r="E220" s="182">
        <v>302.26</v>
      </c>
      <c r="F220" s="182">
        <v>203.45399999999998</v>
      </c>
      <c r="G220" s="182">
        <v>7.4929999999999994</v>
      </c>
      <c r="H220" s="182">
        <v>13.081</v>
      </c>
      <c r="I220" s="182">
        <v>0</v>
      </c>
      <c r="J220" s="182">
        <v>21.843999999999998</v>
      </c>
      <c r="K220" s="182">
        <v>7.77</v>
      </c>
      <c r="L220" s="182">
        <v>33.6</v>
      </c>
      <c r="M220" s="182">
        <v>127783047.65919998</v>
      </c>
      <c r="N220" s="182">
        <v>934062.64799999993</v>
      </c>
      <c r="O220" s="182">
        <v>843933.79599999997</v>
      </c>
      <c r="P220" s="182">
        <v>130.30199999999999</v>
      </c>
      <c r="Q220" s="182">
        <v>18355805.868960001</v>
      </c>
      <c r="R220" s="182">
        <v>275302.6752</v>
      </c>
      <c r="S220" s="182">
        <v>180257.70399999997</v>
      </c>
      <c r="T220" s="182">
        <v>49.275999999999996</v>
      </c>
      <c r="U220" s="182">
        <v>377105.67159359995</v>
      </c>
      <c r="V220" s="182">
        <v>386691647817.73822</v>
      </c>
    </row>
    <row r="221" spans="1:22">
      <c r="A221" s="2" t="s">
        <v>457</v>
      </c>
      <c r="B221" s="2" t="s">
        <v>458</v>
      </c>
      <c r="C221" s="182">
        <v>52.085599999999999</v>
      </c>
      <c r="D221" s="182">
        <v>6645.1480000000001</v>
      </c>
      <c r="E221" s="182">
        <v>317.5</v>
      </c>
      <c r="F221" s="182">
        <v>166.62399999999997</v>
      </c>
      <c r="G221" s="182">
        <v>7.6199999999999992</v>
      </c>
      <c r="H221" s="182">
        <v>13.208</v>
      </c>
      <c r="I221" s="182">
        <v>0</v>
      </c>
      <c r="J221" s="182">
        <v>16.954499999999996</v>
      </c>
      <c r="K221" s="182">
        <v>6.31</v>
      </c>
      <c r="L221" s="182">
        <v>36.200000000000003</v>
      </c>
      <c r="M221" s="182">
        <v>118625956.29599999</v>
      </c>
      <c r="N221" s="182">
        <v>839017.67680000002</v>
      </c>
      <c r="O221" s="182">
        <v>747250.11839999992</v>
      </c>
      <c r="P221" s="182">
        <v>133.35</v>
      </c>
      <c r="Q221" s="182">
        <v>10197669.927199999</v>
      </c>
      <c r="R221" s="182">
        <v>188451.23599999998</v>
      </c>
      <c r="S221" s="182">
        <v>122411.36807999999</v>
      </c>
      <c r="T221" s="182">
        <v>39.116</v>
      </c>
      <c r="U221" s="182">
        <v>308427.48636959994</v>
      </c>
      <c r="V221" s="182">
        <v>236043026688.74438</v>
      </c>
    </row>
    <row r="222" spans="1:22">
      <c r="A222" s="2" t="s">
        <v>459</v>
      </c>
      <c r="B222" s="2" t="s">
        <v>460</v>
      </c>
      <c r="C222" s="182">
        <v>44.644799999999996</v>
      </c>
      <c r="D222" s="182">
        <v>5670.9563999999991</v>
      </c>
      <c r="E222" s="182">
        <v>312.42</v>
      </c>
      <c r="F222" s="182">
        <v>165.60799999999998</v>
      </c>
      <c r="G222" s="182">
        <v>6.6040000000000001</v>
      </c>
      <c r="H222" s="182">
        <v>11.176</v>
      </c>
      <c r="I222" s="182">
        <v>0</v>
      </c>
      <c r="J222" s="182">
        <v>17.399000000000001</v>
      </c>
      <c r="K222" s="182">
        <v>7.41</v>
      </c>
      <c r="L222" s="182">
        <v>41.8</v>
      </c>
      <c r="M222" s="182">
        <v>99063079.292799994</v>
      </c>
      <c r="N222" s="182">
        <v>706282.4584</v>
      </c>
      <c r="O222" s="182">
        <v>632540.67039999994</v>
      </c>
      <c r="P222" s="182">
        <v>132.334</v>
      </c>
      <c r="Q222" s="182">
        <v>8449497.9396799989</v>
      </c>
      <c r="R222" s="182">
        <v>156660.33184</v>
      </c>
      <c r="S222" s="182">
        <v>102255.27936</v>
      </c>
      <c r="T222" s="182">
        <v>38.607999999999997</v>
      </c>
      <c r="U222" s="182">
        <v>190217.76149919999</v>
      </c>
      <c r="V222" s="182">
        <v>193077288042.32901</v>
      </c>
    </row>
    <row r="223" spans="1:22">
      <c r="A223" s="2" t="s">
        <v>461</v>
      </c>
      <c r="B223" s="2" t="s">
        <v>462</v>
      </c>
      <c r="C223" s="182">
        <v>38.692160000000001</v>
      </c>
      <c r="D223" s="182">
        <v>4935.4740000000002</v>
      </c>
      <c r="E223" s="182">
        <v>309.87999999999994</v>
      </c>
      <c r="F223" s="182">
        <v>164.846</v>
      </c>
      <c r="G223" s="182">
        <v>5.8419999999999996</v>
      </c>
      <c r="H223" s="182">
        <v>9.6519999999999992</v>
      </c>
      <c r="I223" s="182">
        <v>0</v>
      </c>
      <c r="J223" s="182">
        <v>17.335499999999996</v>
      </c>
      <c r="K223" s="182">
        <v>8.5399999999999991</v>
      </c>
      <c r="L223" s="182">
        <v>47.2</v>
      </c>
      <c r="M223" s="182">
        <v>84911210.822399989</v>
      </c>
      <c r="N223" s="182">
        <v>609598.78079999995</v>
      </c>
      <c r="O223" s="182">
        <v>547327.93759999995</v>
      </c>
      <c r="P223" s="182">
        <v>131.31799999999998</v>
      </c>
      <c r="Q223" s="182">
        <v>7200803.6628799997</v>
      </c>
      <c r="R223" s="182">
        <v>133882.31287999998</v>
      </c>
      <c r="S223" s="182">
        <v>87506.921759999983</v>
      </c>
      <c r="T223" s="182">
        <v>38.353999999999999</v>
      </c>
      <c r="U223" s="182">
        <v>124869.42767999998</v>
      </c>
      <c r="V223" s="182">
        <v>162732735123.29816</v>
      </c>
    </row>
    <row r="224" spans="1:22">
      <c r="A224" s="2" t="s">
        <v>463</v>
      </c>
      <c r="B224" s="2" t="s">
        <v>464</v>
      </c>
      <c r="C224" s="182">
        <v>32.739519999999999</v>
      </c>
      <c r="D224" s="182">
        <v>4180.6368000000002</v>
      </c>
      <c r="E224" s="182">
        <v>312.42</v>
      </c>
      <c r="F224" s="182">
        <v>102.36199999999999</v>
      </c>
      <c r="G224" s="182">
        <v>6.6040000000000001</v>
      </c>
      <c r="H224" s="182">
        <v>10.795</v>
      </c>
      <c r="I224" s="182">
        <v>0</v>
      </c>
      <c r="J224" s="182">
        <v>13.0175</v>
      </c>
      <c r="K224" s="182">
        <v>4.74</v>
      </c>
      <c r="L224" s="182">
        <v>41.8</v>
      </c>
      <c r="M224" s="182">
        <v>64932102.393599994</v>
      </c>
      <c r="N224" s="182">
        <v>480140.97519999999</v>
      </c>
      <c r="O224" s="182">
        <v>416231.42559999996</v>
      </c>
      <c r="P224" s="182">
        <v>124.714</v>
      </c>
      <c r="Q224" s="182">
        <v>1939638.4432959999</v>
      </c>
      <c r="R224" s="182">
        <v>59976.654239999996</v>
      </c>
      <c r="S224" s="182">
        <v>37854.117839999999</v>
      </c>
      <c r="T224" s="182">
        <v>21.539199999999997</v>
      </c>
      <c r="U224" s="182">
        <v>121955.80770079998</v>
      </c>
      <c r="V224" s="182">
        <v>44308417979.115837</v>
      </c>
    </row>
    <row r="225" spans="1:22">
      <c r="A225" s="2" t="s">
        <v>465</v>
      </c>
      <c r="B225" s="2" t="s">
        <v>466</v>
      </c>
      <c r="C225" s="182">
        <v>28.275039999999997</v>
      </c>
      <c r="D225" s="182">
        <v>3593.5412000000001</v>
      </c>
      <c r="E225" s="182">
        <v>309.87999999999994</v>
      </c>
      <c r="F225" s="182">
        <v>101.85399999999998</v>
      </c>
      <c r="G225" s="182">
        <v>5.9689999999999994</v>
      </c>
      <c r="H225" s="182">
        <v>8.8899999999999988</v>
      </c>
      <c r="I225" s="182">
        <v>0</v>
      </c>
      <c r="J225" s="182">
        <v>13.334999999999999</v>
      </c>
      <c r="K225" s="182">
        <v>5.72</v>
      </c>
      <c r="L225" s="182">
        <v>46.2</v>
      </c>
      <c r="M225" s="182">
        <v>54110085.327999994</v>
      </c>
      <c r="N225" s="182">
        <v>404760.48079999996</v>
      </c>
      <c r="O225" s="182">
        <v>349044.4632</v>
      </c>
      <c r="P225" s="182">
        <v>122.428</v>
      </c>
      <c r="Q225" s="182">
        <v>1565030.1602559998</v>
      </c>
      <c r="R225" s="182">
        <v>48833.450719999993</v>
      </c>
      <c r="S225" s="182">
        <v>30807.680319999996</v>
      </c>
      <c r="T225" s="182">
        <v>20.878799999999998</v>
      </c>
      <c r="U225" s="182">
        <v>74921.65660799999</v>
      </c>
      <c r="V225" s="182">
        <v>35178198516.752571</v>
      </c>
    </row>
    <row r="226" spans="1:22">
      <c r="A226" s="2" t="s">
        <v>467</v>
      </c>
      <c r="B226" s="2" t="s">
        <v>468</v>
      </c>
      <c r="C226" s="182">
        <v>23.810559999999999</v>
      </c>
      <c r="D226" s="182">
        <v>3038.7035999999998</v>
      </c>
      <c r="E226" s="182">
        <v>304.79999999999995</v>
      </c>
      <c r="F226" s="182">
        <v>101.346</v>
      </c>
      <c r="G226" s="182">
        <v>5.5880000000000001</v>
      </c>
      <c r="H226" s="182">
        <v>6.7309999999999999</v>
      </c>
      <c r="I226" s="182">
        <v>0</v>
      </c>
      <c r="J226" s="182">
        <v>13.906499999999999</v>
      </c>
      <c r="K226" s="182">
        <v>7.53</v>
      </c>
      <c r="L226" s="182">
        <v>49.4</v>
      </c>
      <c r="M226" s="182">
        <v>42871836.836799994</v>
      </c>
      <c r="N226" s="182">
        <v>329379.98639999999</v>
      </c>
      <c r="O226" s="182">
        <v>280218.79440000001</v>
      </c>
      <c r="P226" s="182">
        <v>118.61799999999999</v>
      </c>
      <c r="Q226" s="182">
        <v>1173772.6201919997</v>
      </c>
      <c r="R226" s="182">
        <v>37034.764639999994</v>
      </c>
      <c r="S226" s="182">
        <v>23105.760239999996</v>
      </c>
      <c r="T226" s="182">
        <v>19.6342</v>
      </c>
      <c r="U226" s="182">
        <v>42871.836836799994</v>
      </c>
      <c r="V226" s="182">
        <v>26021125467.735302</v>
      </c>
    </row>
    <row r="227" spans="1:22">
      <c r="A227" s="2" t="s">
        <v>469</v>
      </c>
      <c r="B227" s="2" t="s">
        <v>470</v>
      </c>
      <c r="C227" s="182">
        <v>20.834239999999998</v>
      </c>
      <c r="D227" s="182">
        <v>2683.8656000000001</v>
      </c>
      <c r="E227" s="182">
        <v>302.26</v>
      </c>
      <c r="F227" s="182">
        <v>100.83799999999999</v>
      </c>
      <c r="G227" s="182">
        <v>5.08</v>
      </c>
      <c r="H227" s="182">
        <v>5.7149999999999999</v>
      </c>
      <c r="I227" s="182">
        <v>0</v>
      </c>
      <c r="J227" s="182">
        <v>13.334999999999997</v>
      </c>
      <c r="K227" s="182">
        <v>8.82</v>
      </c>
      <c r="L227" s="182">
        <v>54.3</v>
      </c>
      <c r="M227" s="182">
        <v>36878104.308159992</v>
      </c>
      <c r="N227" s="182">
        <v>285134.91359999997</v>
      </c>
      <c r="O227" s="182">
        <v>244167.2536</v>
      </c>
      <c r="P227" s="182">
        <v>117.348</v>
      </c>
      <c r="Q227" s="182">
        <v>982306.1644159999</v>
      </c>
      <c r="R227" s="182">
        <v>31135.421599999994</v>
      </c>
      <c r="S227" s="182">
        <v>19500.606159999996</v>
      </c>
      <c r="T227" s="182">
        <v>19.126200000000001</v>
      </c>
      <c r="U227" s="182">
        <v>29302.692362239999</v>
      </c>
      <c r="V227" s="182">
        <v>21643990843.131737</v>
      </c>
    </row>
    <row r="228" spans="1:22">
      <c r="A228" s="2" t="s">
        <v>471</v>
      </c>
      <c r="B228" s="2" t="s">
        <v>472</v>
      </c>
      <c r="C228" s="182">
        <v>166.67391999999998</v>
      </c>
      <c r="D228" s="182">
        <v>21225.763999999999</v>
      </c>
      <c r="E228" s="182">
        <v>289.56</v>
      </c>
      <c r="F228" s="182">
        <v>264.15999999999997</v>
      </c>
      <c r="G228" s="182">
        <v>19.177</v>
      </c>
      <c r="H228" s="182">
        <v>31.75</v>
      </c>
      <c r="I228" s="182">
        <v>0</v>
      </c>
      <c r="J228" s="182">
        <v>17.462499999999999</v>
      </c>
      <c r="K228" s="182">
        <v>4.17</v>
      </c>
      <c r="L228" s="182">
        <v>10.4</v>
      </c>
      <c r="M228" s="182">
        <v>298021700.72959995</v>
      </c>
      <c r="N228" s="182">
        <v>2408898.4079999998</v>
      </c>
      <c r="O228" s="182">
        <v>2064770.0639999998</v>
      </c>
      <c r="P228" s="182">
        <v>118.36399999999999</v>
      </c>
      <c r="Q228" s="182">
        <v>98230616.441599995</v>
      </c>
      <c r="R228" s="182">
        <v>1133984.8288</v>
      </c>
      <c r="S228" s="182">
        <v>742333.99919999985</v>
      </c>
      <c r="T228" s="182">
        <v>68.072000000000003</v>
      </c>
      <c r="U228" s="182">
        <v>6285094.5265599992</v>
      </c>
      <c r="V228" s="182">
        <v>1619271275236.7788</v>
      </c>
    </row>
    <row r="229" spans="1:22">
      <c r="A229" s="2" t="s">
        <v>473</v>
      </c>
      <c r="B229" s="2" t="s">
        <v>474</v>
      </c>
      <c r="C229" s="182">
        <v>148.816</v>
      </c>
      <c r="D229" s="182">
        <v>18967.703999999998</v>
      </c>
      <c r="E229" s="182">
        <v>281.94</v>
      </c>
      <c r="F229" s="182">
        <v>261.62</v>
      </c>
      <c r="G229" s="182">
        <v>17.272000000000002</v>
      </c>
      <c r="H229" s="182">
        <v>28.448</v>
      </c>
      <c r="I229" s="182">
        <v>0</v>
      </c>
      <c r="J229" s="182">
        <v>17.589499999999994</v>
      </c>
      <c r="K229" s="182">
        <v>4.62</v>
      </c>
      <c r="L229" s="182">
        <v>11.6</v>
      </c>
      <c r="M229" s="182">
        <v>259312178.14879999</v>
      </c>
      <c r="N229" s="182">
        <v>2130318.3199999998</v>
      </c>
      <c r="O229" s="182">
        <v>1835351.1679999998</v>
      </c>
      <c r="P229" s="182">
        <v>116.83999999999999</v>
      </c>
      <c r="Q229" s="182">
        <v>86159905.099199995</v>
      </c>
      <c r="R229" s="182">
        <v>999610.90399999986</v>
      </c>
      <c r="S229" s="182">
        <v>655482.55999999994</v>
      </c>
      <c r="T229" s="182">
        <v>67.309999999999988</v>
      </c>
      <c r="U229" s="182">
        <v>4536922.5390399992</v>
      </c>
      <c r="V229" s="182">
        <v>1382959712681.4944</v>
      </c>
    </row>
    <row r="230" spans="1:22">
      <c r="A230" s="2" t="s">
        <v>475</v>
      </c>
      <c r="B230" s="2" t="s">
        <v>476</v>
      </c>
      <c r="C230" s="182">
        <v>130.95808</v>
      </c>
      <c r="D230" s="182">
        <v>16709.643999999997</v>
      </c>
      <c r="E230" s="182">
        <v>274.32</v>
      </c>
      <c r="F230" s="182">
        <v>261.62</v>
      </c>
      <c r="G230" s="182">
        <v>15.366999999999999</v>
      </c>
      <c r="H230" s="182">
        <v>25.145999999999997</v>
      </c>
      <c r="I230" s="182">
        <v>0</v>
      </c>
      <c r="J230" s="182">
        <v>17.7165</v>
      </c>
      <c r="K230" s="182">
        <v>5.18</v>
      </c>
      <c r="L230" s="182">
        <v>13</v>
      </c>
      <c r="M230" s="182">
        <v>222267581.27039999</v>
      </c>
      <c r="N230" s="182">
        <v>1851738.2319999998</v>
      </c>
      <c r="O230" s="182">
        <v>1614125.8039999998</v>
      </c>
      <c r="P230" s="182">
        <v>115.31599999999999</v>
      </c>
      <c r="Q230" s="182">
        <v>74505425.182399988</v>
      </c>
      <c r="R230" s="182">
        <v>870153.0983999999</v>
      </c>
      <c r="S230" s="182">
        <v>570269.82719999994</v>
      </c>
      <c r="T230" s="182">
        <v>66.801999999999992</v>
      </c>
      <c r="U230" s="182">
        <v>3134222.6347679999</v>
      </c>
      <c r="V230" s="182">
        <v>1165445660784.0166</v>
      </c>
    </row>
    <row r="231" spans="1:22">
      <c r="A231" s="2" t="s">
        <v>477</v>
      </c>
      <c r="B231" s="2" t="s">
        <v>478</v>
      </c>
      <c r="C231" s="182">
        <v>114.58832</v>
      </c>
      <c r="D231" s="182">
        <v>14580.616</v>
      </c>
      <c r="E231" s="182">
        <v>269.23999999999995</v>
      </c>
      <c r="F231" s="182">
        <v>259.08</v>
      </c>
      <c r="G231" s="182">
        <v>13.462</v>
      </c>
      <c r="H231" s="182">
        <v>22.097999999999999</v>
      </c>
      <c r="I231" s="182">
        <v>0</v>
      </c>
      <c r="J231" s="182">
        <v>17.589500000000001</v>
      </c>
      <c r="K231" s="182">
        <v>5.86</v>
      </c>
      <c r="L231" s="182">
        <v>14.8</v>
      </c>
      <c r="M231" s="182">
        <v>189385298.64799997</v>
      </c>
      <c r="N231" s="182">
        <v>1599377.4463999998</v>
      </c>
      <c r="O231" s="182">
        <v>1407648.7975999999</v>
      </c>
      <c r="P231" s="182">
        <v>114.04599999999999</v>
      </c>
      <c r="Q231" s="182">
        <v>64099639.542399995</v>
      </c>
      <c r="R231" s="182">
        <v>752166.23759999988</v>
      </c>
      <c r="S231" s="182">
        <v>493250.62639999995</v>
      </c>
      <c r="T231" s="182">
        <v>66.039999999999992</v>
      </c>
      <c r="U231" s="182">
        <v>2126942.584816</v>
      </c>
      <c r="V231" s="182">
        <v>977470554205.94934</v>
      </c>
    </row>
    <row r="232" spans="1:22">
      <c r="A232" s="2" t="s">
        <v>479</v>
      </c>
      <c r="B232" s="2" t="s">
        <v>480</v>
      </c>
      <c r="C232" s="182">
        <v>101.19488</v>
      </c>
      <c r="D232" s="182">
        <v>12903.199999999999</v>
      </c>
      <c r="E232" s="182">
        <v>264.15999999999997</v>
      </c>
      <c r="F232" s="182">
        <v>256.53999999999996</v>
      </c>
      <c r="G232" s="182">
        <v>11.937999999999999</v>
      </c>
      <c r="H232" s="182">
        <v>19.558</v>
      </c>
      <c r="I232" s="182">
        <v>0</v>
      </c>
      <c r="J232" s="182">
        <v>16.954499999999996</v>
      </c>
      <c r="K232" s="182">
        <v>6.58</v>
      </c>
      <c r="L232" s="182">
        <v>16.7</v>
      </c>
      <c r="M232" s="182">
        <v>163995181.6864</v>
      </c>
      <c r="N232" s="182">
        <v>1397816.5591999998</v>
      </c>
      <c r="O232" s="182">
        <v>1240500.7448</v>
      </c>
      <c r="P232" s="182">
        <v>112.77600000000001</v>
      </c>
      <c r="Q232" s="182">
        <v>55775011.030399993</v>
      </c>
      <c r="R232" s="182">
        <v>657121.26639999996</v>
      </c>
      <c r="S232" s="182">
        <v>432618.48959999991</v>
      </c>
      <c r="T232" s="182">
        <v>65.785999999999987</v>
      </c>
      <c r="U232" s="182">
        <v>1481783.8751359999</v>
      </c>
      <c r="V232" s="182">
        <v>835146544939.69849</v>
      </c>
    </row>
    <row r="233" spans="1:22">
      <c r="A233" s="2" t="s">
        <v>481</v>
      </c>
      <c r="B233" s="2" t="s">
        <v>482</v>
      </c>
      <c r="C233" s="182">
        <v>89.289599999999993</v>
      </c>
      <c r="D233" s="182">
        <v>11354.816000000001</v>
      </c>
      <c r="E233" s="182">
        <v>259.08</v>
      </c>
      <c r="F233" s="182">
        <v>256.53999999999996</v>
      </c>
      <c r="G233" s="182">
        <v>10.667999999999999</v>
      </c>
      <c r="H233" s="182">
        <v>17.272000000000002</v>
      </c>
      <c r="I233" s="182">
        <v>0</v>
      </c>
      <c r="J233" s="182">
        <v>17.652999999999995</v>
      </c>
      <c r="K233" s="182">
        <v>7.41</v>
      </c>
      <c r="L233" s="182">
        <v>18.7</v>
      </c>
      <c r="M233" s="182">
        <v>141934916.12959999</v>
      </c>
      <c r="N233" s="182">
        <v>1222474.9743999997</v>
      </c>
      <c r="O233" s="182">
        <v>1093017.1687999999</v>
      </c>
      <c r="P233" s="182">
        <v>111.50599999999999</v>
      </c>
      <c r="Q233" s="182">
        <v>48282845.369599998</v>
      </c>
      <c r="R233" s="182">
        <v>573547.24</v>
      </c>
      <c r="S233" s="182">
        <v>376902.47199999995</v>
      </c>
      <c r="T233" s="182">
        <v>65.277999999999992</v>
      </c>
      <c r="U233" s="182">
        <v>1032253.9354879999</v>
      </c>
      <c r="V233" s="182">
        <v>708934687665.85339</v>
      </c>
    </row>
    <row r="234" spans="1:22">
      <c r="A234" s="2" t="s">
        <v>483</v>
      </c>
      <c r="B234" s="2" t="s">
        <v>484</v>
      </c>
      <c r="C234" s="182">
        <v>80.360639999999989</v>
      </c>
      <c r="D234" s="182">
        <v>10193.528</v>
      </c>
      <c r="E234" s="182">
        <v>256.53999999999996</v>
      </c>
      <c r="F234" s="182">
        <v>254</v>
      </c>
      <c r="G234" s="182">
        <v>9.3979999999999997</v>
      </c>
      <c r="H234" s="182">
        <v>15.620999999999999</v>
      </c>
      <c r="I234" s="182">
        <v>0</v>
      </c>
      <c r="J234" s="182">
        <v>17.7165</v>
      </c>
      <c r="K234" s="182">
        <v>8.15</v>
      </c>
      <c r="L234" s="182">
        <v>21.2</v>
      </c>
      <c r="M234" s="182">
        <v>126118121.95679998</v>
      </c>
      <c r="N234" s="182">
        <v>1091378.4623999998</v>
      </c>
      <c r="O234" s="182">
        <v>983223.83999999985</v>
      </c>
      <c r="P234" s="182">
        <v>110.99799999999999</v>
      </c>
      <c r="Q234" s="182">
        <v>42871836.836799994</v>
      </c>
      <c r="R234" s="182">
        <v>512915.10319999995</v>
      </c>
      <c r="S234" s="182">
        <v>337573.5184</v>
      </c>
      <c r="T234" s="182">
        <v>65.024000000000001</v>
      </c>
      <c r="U234" s="182">
        <v>757541.19459199999</v>
      </c>
      <c r="V234" s="182">
        <v>620317851707.6217</v>
      </c>
    </row>
    <row r="235" spans="1:22">
      <c r="A235" s="2" t="s">
        <v>485</v>
      </c>
      <c r="B235" s="2" t="s">
        <v>486</v>
      </c>
      <c r="C235" s="182">
        <v>72.919839999999994</v>
      </c>
      <c r="D235" s="182">
        <v>9290.3040000000001</v>
      </c>
      <c r="E235" s="182">
        <v>253.49199999999999</v>
      </c>
      <c r="F235" s="182">
        <v>254</v>
      </c>
      <c r="G235" s="182">
        <v>8.636000000000001</v>
      </c>
      <c r="H235" s="182">
        <v>14.224</v>
      </c>
      <c r="I235" s="182">
        <v>0</v>
      </c>
      <c r="J235" s="182">
        <v>17.526</v>
      </c>
      <c r="K235" s="182">
        <v>8.93</v>
      </c>
      <c r="L235" s="182">
        <v>23.1</v>
      </c>
      <c r="M235" s="182">
        <v>113214947.76319999</v>
      </c>
      <c r="N235" s="182">
        <v>989778.66559999983</v>
      </c>
      <c r="O235" s="182">
        <v>894733.69439999992</v>
      </c>
      <c r="P235" s="182">
        <v>110.48999999999998</v>
      </c>
      <c r="Q235" s="182">
        <v>38876015.151039995</v>
      </c>
      <c r="R235" s="182">
        <v>463753.91119999997</v>
      </c>
      <c r="S235" s="182">
        <v>306438.09679999994</v>
      </c>
      <c r="T235" s="182">
        <v>64.515999999999991</v>
      </c>
      <c r="U235" s="182">
        <v>578561.68158399989</v>
      </c>
      <c r="V235" s="182">
        <v>555869243737.99866</v>
      </c>
    </row>
    <row r="236" spans="1:22">
      <c r="A236" s="2" t="s">
        <v>487</v>
      </c>
      <c r="B236" s="2" t="s">
        <v>488</v>
      </c>
      <c r="C236" s="182">
        <v>66.967199999999991</v>
      </c>
      <c r="D236" s="182">
        <v>8580.6280000000006</v>
      </c>
      <c r="E236" s="182">
        <v>256.53999999999996</v>
      </c>
      <c r="F236" s="182">
        <v>203.70799999999997</v>
      </c>
      <c r="G236" s="182">
        <v>8.8899999999999988</v>
      </c>
      <c r="H236" s="182">
        <v>15.747999999999999</v>
      </c>
      <c r="I236" s="182">
        <v>0</v>
      </c>
      <c r="J236" s="182">
        <v>17.589500000000001</v>
      </c>
      <c r="K236" s="182">
        <v>6.47</v>
      </c>
      <c r="L236" s="182">
        <v>22.5</v>
      </c>
      <c r="M236" s="182">
        <v>103225393.54879999</v>
      </c>
      <c r="N236" s="182">
        <v>899649.81359999988</v>
      </c>
      <c r="O236" s="182">
        <v>804604.84239999996</v>
      </c>
      <c r="P236" s="182">
        <v>109.72799999999999</v>
      </c>
      <c r="Q236" s="182">
        <v>22226758.127039999</v>
      </c>
      <c r="R236" s="182">
        <v>332657.39919999999</v>
      </c>
      <c r="S236" s="182">
        <v>217947.95119999998</v>
      </c>
      <c r="T236" s="182">
        <v>51.053999999999995</v>
      </c>
      <c r="U236" s="182">
        <v>628509.45265599992</v>
      </c>
      <c r="V236" s="182">
        <v>322243039848.11517</v>
      </c>
    </row>
    <row r="237" spans="1:22">
      <c r="A237" s="2" t="s">
        <v>489</v>
      </c>
      <c r="B237" s="2" t="s">
        <v>490</v>
      </c>
      <c r="C237" s="182">
        <v>58.038239999999995</v>
      </c>
      <c r="D237" s="182">
        <v>7419.3399999999992</v>
      </c>
      <c r="E237" s="182">
        <v>251.96799999999999</v>
      </c>
      <c r="F237" s="182">
        <v>202.946</v>
      </c>
      <c r="G237" s="182">
        <v>8.0009999999999994</v>
      </c>
      <c r="H237" s="182">
        <v>13.462</v>
      </c>
      <c r="I237" s="182">
        <v>0</v>
      </c>
      <c r="J237" s="182">
        <v>16.700499999999998</v>
      </c>
      <c r="K237" s="182">
        <v>7.53</v>
      </c>
      <c r="L237" s="182">
        <v>25</v>
      </c>
      <c r="M237" s="182">
        <v>86992367.950399995</v>
      </c>
      <c r="N237" s="182">
        <v>766914.59519999987</v>
      </c>
      <c r="O237" s="182">
        <v>689895.39439999999</v>
      </c>
      <c r="P237" s="182">
        <v>108.45799999999998</v>
      </c>
      <c r="Q237" s="182">
        <v>18730414.151999999</v>
      </c>
      <c r="R237" s="182">
        <v>281857.50079999998</v>
      </c>
      <c r="S237" s="182">
        <v>185173.82319999998</v>
      </c>
      <c r="T237" s="182">
        <v>50.291999999999994</v>
      </c>
      <c r="U237" s="182">
        <v>406241.87138559995</v>
      </c>
      <c r="V237" s="182">
        <v>266387579607.77521</v>
      </c>
    </row>
    <row r="238" spans="1:22">
      <c r="A238" s="2" t="s">
        <v>491</v>
      </c>
      <c r="B238" s="2" t="s">
        <v>492</v>
      </c>
      <c r="C238" s="182">
        <v>49.109279999999998</v>
      </c>
      <c r="D238" s="182">
        <v>6264.5036</v>
      </c>
      <c r="E238" s="182">
        <v>247.142</v>
      </c>
      <c r="F238" s="182">
        <v>202.184</v>
      </c>
      <c r="G238" s="182">
        <v>7.3659999999999988</v>
      </c>
      <c r="H238" s="182">
        <v>11.048999999999999</v>
      </c>
      <c r="I238" s="182">
        <v>0</v>
      </c>
      <c r="J238" s="182">
        <v>17.526</v>
      </c>
      <c r="K238" s="182">
        <v>9.15</v>
      </c>
      <c r="L238" s="182">
        <v>27.1</v>
      </c>
      <c r="M238" s="182">
        <v>71175573.77759999</v>
      </c>
      <c r="N238" s="182">
        <v>635818.08319999988</v>
      </c>
      <c r="O238" s="182">
        <v>573547.24</v>
      </c>
      <c r="P238" s="182">
        <v>106.426</v>
      </c>
      <c r="Q238" s="182">
        <v>15234070.176959999</v>
      </c>
      <c r="R238" s="182">
        <v>229418.89599999998</v>
      </c>
      <c r="S238" s="182">
        <v>150760.98879999996</v>
      </c>
      <c r="T238" s="182">
        <v>49.275999999999996</v>
      </c>
      <c r="U238" s="182">
        <v>242662.92112479996</v>
      </c>
      <c r="V238" s="182">
        <v>212411870433.21591</v>
      </c>
    </row>
    <row r="239" spans="1:22">
      <c r="A239" s="2" t="s">
        <v>493</v>
      </c>
      <c r="B239" s="2" t="s">
        <v>494</v>
      </c>
      <c r="C239" s="182">
        <v>44.644799999999996</v>
      </c>
      <c r="D239" s="182">
        <v>5703.2143999999998</v>
      </c>
      <c r="E239" s="182">
        <v>266.7</v>
      </c>
      <c r="F239" s="182">
        <v>147.57399999999998</v>
      </c>
      <c r="G239" s="182">
        <v>7.6199999999999992</v>
      </c>
      <c r="H239" s="182">
        <v>12.953999999999999</v>
      </c>
      <c r="I239" s="182">
        <v>0</v>
      </c>
      <c r="J239" s="182">
        <v>15.621</v>
      </c>
      <c r="K239" s="182">
        <v>5.7</v>
      </c>
      <c r="L239" s="182">
        <v>29.5</v>
      </c>
      <c r="M239" s="182">
        <v>70759342.351999998</v>
      </c>
      <c r="N239" s="182">
        <v>599766.54239999992</v>
      </c>
      <c r="O239" s="182">
        <v>530940.87359999993</v>
      </c>
      <c r="P239" s="182">
        <v>111.252</v>
      </c>
      <c r="Q239" s="182">
        <v>6951064.8075199993</v>
      </c>
      <c r="R239" s="182">
        <v>144861.64575999998</v>
      </c>
      <c r="S239" s="182">
        <v>94225.617999999988</v>
      </c>
      <c r="T239" s="182">
        <v>34.798000000000002</v>
      </c>
      <c r="U239" s="182">
        <v>258895.94672319997</v>
      </c>
      <c r="V239" s="182">
        <v>111173848747.59973</v>
      </c>
    </row>
    <row r="240" spans="1:22">
      <c r="A240" s="2" t="s">
        <v>495</v>
      </c>
      <c r="B240" s="2" t="s">
        <v>496</v>
      </c>
      <c r="C240" s="182">
        <v>38.692160000000001</v>
      </c>
      <c r="D240" s="182">
        <v>4909.6675999999998</v>
      </c>
      <c r="E240" s="182">
        <v>261.62</v>
      </c>
      <c r="F240" s="182">
        <v>146.55799999999999</v>
      </c>
      <c r="G240" s="182">
        <v>6.6040000000000001</v>
      </c>
      <c r="H240" s="182">
        <v>11.176</v>
      </c>
      <c r="I240" s="182">
        <v>0</v>
      </c>
      <c r="J240" s="182">
        <v>15.811499999999997</v>
      </c>
      <c r="K240" s="182">
        <v>6.56</v>
      </c>
      <c r="L240" s="182">
        <v>34</v>
      </c>
      <c r="M240" s="182">
        <v>59937325.28639999</v>
      </c>
      <c r="N240" s="182">
        <v>512915.10319999995</v>
      </c>
      <c r="O240" s="182">
        <v>457199.08559999993</v>
      </c>
      <c r="P240" s="182">
        <v>110.48999999999998</v>
      </c>
      <c r="Q240" s="182">
        <v>5868863.1009599995</v>
      </c>
      <c r="R240" s="182">
        <v>122902.97999999998</v>
      </c>
      <c r="S240" s="182">
        <v>80132.742959999989</v>
      </c>
      <c r="T240" s="182">
        <v>34.544000000000004</v>
      </c>
      <c r="U240" s="182">
        <v>167325.03309119999</v>
      </c>
      <c r="V240" s="182">
        <v>92644873956.333115</v>
      </c>
    </row>
    <row r="241" spans="1:22">
      <c r="A241" s="2" t="s">
        <v>497</v>
      </c>
      <c r="B241" s="2" t="s">
        <v>498</v>
      </c>
      <c r="C241" s="182">
        <v>32.739519999999999</v>
      </c>
      <c r="D241" s="182">
        <v>4187.0883999999996</v>
      </c>
      <c r="E241" s="182">
        <v>259.08</v>
      </c>
      <c r="F241" s="182">
        <v>146.04999999999998</v>
      </c>
      <c r="G241" s="182">
        <v>6.0959999999999992</v>
      </c>
      <c r="H241" s="182">
        <v>9.1439999999999984</v>
      </c>
      <c r="I241" s="182">
        <v>0</v>
      </c>
      <c r="J241" s="182">
        <v>14.668500000000002</v>
      </c>
      <c r="K241" s="182">
        <v>7.99</v>
      </c>
      <c r="L241" s="182">
        <v>36.9</v>
      </c>
      <c r="M241" s="182">
        <v>49115308.220799997</v>
      </c>
      <c r="N241" s="182">
        <v>426063.66399999999</v>
      </c>
      <c r="O241" s="182">
        <v>380179.88479999994</v>
      </c>
      <c r="P241" s="182">
        <v>108.45799999999998</v>
      </c>
      <c r="Q241" s="182">
        <v>4745038.25184</v>
      </c>
      <c r="R241" s="182">
        <v>99961.090399999986</v>
      </c>
      <c r="S241" s="182">
        <v>65056.644079999998</v>
      </c>
      <c r="T241" s="182">
        <v>33.781999999999996</v>
      </c>
      <c r="U241" s="182">
        <v>99479.310718399982</v>
      </c>
      <c r="V241" s="182">
        <v>73578827431.986298</v>
      </c>
    </row>
    <row r="242" spans="1:22">
      <c r="A242" s="2" t="s">
        <v>499</v>
      </c>
      <c r="B242" s="2" t="s">
        <v>500</v>
      </c>
      <c r="C242" s="182">
        <v>28.275039999999997</v>
      </c>
      <c r="D242" s="182">
        <v>3625.7991999999999</v>
      </c>
      <c r="E242" s="182">
        <v>259.08</v>
      </c>
      <c r="F242" s="182">
        <v>102.10799999999999</v>
      </c>
      <c r="G242" s="182">
        <v>6.35</v>
      </c>
      <c r="H242" s="182">
        <v>10.032999999999999</v>
      </c>
      <c r="I242" s="182">
        <v>0</v>
      </c>
      <c r="J242" s="182">
        <v>13.779500000000001</v>
      </c>
      <c r="K242" s="182">
        <v>5.09</v>
      </c>
      <c r="L242" s="182">
        <v>35.4</v>
      </c>
      <c r="M242" s="182">
        <v>40083086.285279997</v>
      </c>
      <c r="N242" s="182">
        <v>353960.58240000001</v>
      </c>
      <c r="O242" s="182">
        <v>308076.80319999997</v>
      </c>
      <c r="P242" s="182">
        <v>105.15599999999999</v>
      </c>
      <c r="Q242" s="182">
        <v>1785632.8158239999</v>
      </c>
      <c r="R242" s="182">
        <v>54896.664399999994</v>
      </c>
      <c r="S242" s="182">
        <v>35068.316959999996</v>
      </c>
      <c r="T242" s="182">
        <v>22.1996</v>
      </c>
      <c r="U242" s="182">
        <v>96981.922164799995</v>
      </c>
      <c r="V242" s="182">
        <v>27927730120.169983</v>
      </c>
    </row>
    <row r="243" spans="1:22">
      <c r="A243" s="2" t="s">
        <v>501</v>
      </c>
      <c r="B243" s="2" t="s">
        <v>502</v>
      </c>
      <c r="C243" s="182">
        <v>25.298719999999999</v>
      </c>
      <c r="D243" s="182">
        <v>3219.3483999999999</v>
      </c>
      <c r="E243" s="182">
        <v>256.53999999999996</v>
      </c>
      <c r="F243" s="182">
        <v>101.85399999999998</v>
      </c>
      <c r="G243" s="182">
        <v>6.0959999999999992</v>
      </c>
      <c r="H243" s="182">
        <v>8.3819999999999997</v>
      </c>
      <c r="I243" s="182">
        <v>0</v>
      </c>
      <c r="J243" s="182">
        <v>13.842999999999998</v>
      </c>
      <c r="K243" s="182">
        <v>6.08</v>
      </c>
      <c r="L243" s="182">
        <v>36.9</v>
      </c>
      <c r="M243" s="182">
        <v>34089353.756640002</v>
      </c>
      <c r="N243" s="182">
        <v>306438.09679999994</v>
      </c>
      <c r="O243" s="182">
        <v>265470.43679999997</v>
      </c>
      <c r="P243" s="182">
        <v>102.86999999999999</v>
      </c>
      <c r="Q243" s="182">
        <v>1481783.8751359999</v>
      </c>
      <c r="R243" s="182">
        <v>45883.77919999999</v>
      </c>
      <c r="S243" s="182">
        <v>29168.973919999997</v>
      </c>
      <c r="T243" s="182">
        <v>21.462999999999997</v>
      </c>
      <c r="U243" s="182">
        <v>64932.102393599991</v>
      </c>
      <c r="V243" s="182">
        <v>22852402242.562168</v>
      </c>
    </row>
    <row r="244" spans="1:22">
      <c r="A244" s="2" t="s">
        <v>503</v>
      </c>
      <c r="B244" s="2" t="s">
        <v>504</v>
      </c>
      <c r="C244" s="182">
        <v>22.322399999999998</v>
      </c>
      <c r="D244" s="182">
        <v>2845.1556</v>
      </c>
      <c r="E244" s="182">
        <v>253.74599999999998</v>
      </c>
      <c r="F244" s="182">
        <v>101.6</v>
      </c>
      <c r="G244" s="182">
        <v>5.8419999999999996</v>
      </c>
      <c r="H244" s="182">
        <v>6.8579999999999997</v>
      </c>
      <c r="I244" s="182">
        <v>0</v>
      </c>
      <c r="J244" s="182">
        <v>13.779499999999999</v>
      </c>
      <c r="K244" s="182">
        <v>7.41</v>
      </c>
      <c r="L244" s="182">
        <v>38.5</v>
      </c>
      <c r="M244" s="182">
        <v>28678345.223839998</v>
      </c>
      <c r="N244" s="182">
        <v>262193.02399999998</v>
      </c>
      <c r="O244" s="182">
        <v>226141.48319999999</v>
      </c>
      <c r="P244" s="182">
        <v>100.33</v>
      </c>
      <c r="Q244" s="182">
        <v>1202908.8199839999</v>
      </c>
      <c r="R244" s="182">
        <v>37690.247199999991</v>
      </c>
      <c r="S244" s="182">
        <v>23761.242799999996</v>
      </c>
      <c r="T244" s="182">
        <v>20.574000000000002</v>
      </c>
      <c r="U244" s="182">
        <v>43288.068262399996</v>
      </c>
      <c r="V244" s="182">
        <v>18340999684.688557</v>
      </c>
    </row>
    <row r="245" spans="1:22">
      <c r="A245" s="2" t="s">
        <v>505</v>
      </c>
      <c r="B245" s="2" t="s">
        <v>506</v>
      </c>
      <c r="C245" s="182">
        <v>17.85792</v>
      </c>
      <c r="D245" s="182">
        <v>2283.8663999999999</v>
      </c>
      <c r="E245" s="182">
        <v>250.69799999999998</v>
      </c>
      <c r="F245" s="182">
        <v>100.58399999999999</v>
      </c>
      <c r="G245" s="182">
        <v>4.8259999999999996</v>
      </c>
      <c r="H245" s="182">
        <v>5.3339999999999996</v>
      </c>
      <c r="I245" s="182">
        <v>0</v>
      </c>
      <c r="J245" s="182">
        <v>13.715999999999998</v>
      </c>
      <c r="K245" s="182">
        <v>9.43</v>
      </c>
      <c r="L245" s="182">
        <v>46.6</v>
      </c>
      <c r="M245" s="182">
        <v>22393250.697279997</v>
      </c>
      <c r="N245" s="182">
        <v>206477.00639999998</v>
      </c>
      <c r="O245" s="182">
        <v>178618.9976</v>
      </c>
      <c r="P245" s="182">
        <v>99.059999999999988</v>
      </c>
      <c r="Q245" s="182">
        <v>907384.50780799997</v>
      </c>
      <c r="R245" s="182">
        <v>28513.491359999996</v>
      </c>
      <c r="S245" s="182">
        <v>18025.770400000001</v>
      </c>
      <c r="T245" s="182">
        <v>19.939</v>
      </c>
      <c r="U245" s="182">
        <v>22767.858980319997</v>
      </c>
      <c r="V245" s="182">
        <v>13668475606.890884</v>
      </c>
    </row>
    <row r="246" spans="1:22">
      <c r="A246" s="2" t="s">
        <v>507</v>
      </c>
      <c r="B246" s="2" t="s">
        <v>508</v>
      </c>
      <c r="C246" s="182">
        <v>99.70671999999999</v>
      </c>
      <c r="D246" s="182">
        <v>12709.651999999998</v>
      </c>
      <c r="E246" s="182">
        <v>228.6</v>
      </c>
      <c r="F246" s="182">
        <v>210.31199999999998</v>
      </c>
      <c r="G246" s="182">
        <v>14.477999999999998</v>
      </c>
      <c r="H246" s="182">
        <v>23.748999999999999</v>
      </c>
      <c r="I246" s="182">
        <v>0</v>
      </c>
      <c r="J246" s="182">
        <v>17.526</v>
      </c>
      <c r="K246" s="182">
        <v>4.43</v>
      </c>
      <c r="L246" s="182">
        <v>11.1</v>
      </c>
      <c r="M246" s="182">
        <v>113214947.76319999</v>
      </c>
      <c r="N246" s="182">
        <v>1148733.1863999998</v>
      </c>
      <c r="O246" s="182">
        <v>989778.66559999983</v>
      </c>
      <c r="P246" s="182">
        <v>94.488</v>
      </c>
      <c r="Q246" s="182">
        <v>36878104.308159992</v>
      </c>
      <c r="R246" s="182">
        <v>535856.99280000001</v>
      </c>
      <c r="S246" s="182">
        <v>350683.16959999996</v>
      </c>
      <c r="T246" s="182">
        <v>53.847999999999999</v>
      </c>
      <c r="U246" s="182">
        <v>2101968.6992799998</v>
      </c>
      <c r="V246" s="182">
        <v>386691647817.73822</v>
      </c>
    </row>
    <row r="247" spans="1:22">
      <c r="A247" s="2" t="s">
        <v>509</v>
      </c>
      <c r="B247" s="2" t="s">
        <v>510</v>
      </c>
      <c r="C247" s="182">
        <v>86.313279999999992</v>
      </c>
      <c r="D247" s="182">
        <v>11032.236000000001</v>
      </c>
      <c r="E247" s="182">
        <v>222.25</v>
      </c>
      <c r="F247" s="182">
        <v>208.78800000000001</v>
      </c>
      <c r="G247" s="182">
        <v>12.953999999999999</v>
      </c>
      <c r="H247" s="182">
        <v>20.574000000000002</v>
      </c>
      <c r="I247" s="182">
        <v>0</v>
      </c>
      <c r="J247" s="182">
        <v>17.525999999999993</v>
      </c>
      <c r="K247" s="182">
        <v>5.07</v>
      </c>
      <c r="L247" s="182">
        <v>12.4</v>
      </c>
      <c r="M247" s="182">
        <v>94900765.036799997</v>
      </c>
      <c r="N247" s="182">
        <v>979946.42719999992</v>
      </c>
      <c r="O247" s="182">
        <v>852127.32799999998</v>
      </c>
      <c r="P247" s="182">
        <v>92.71</v>
      </c>
      <c r="Q247" s="182">
        <v>31258980.062559996</v>
      </c>
      <c r="R247" s="182">
        <v>457199.08559999993</v>
      </c>
      <c r="S247" s="182">
        <v>299883.27119999996</v>
      </c>
      <c r="T247" s="182">
        <v>53.339999999999996</v>
      </c>
      <c r="U247" s="182">
        <v>1386050.6472479999</v>
      </c>
      <c r="V247" s="182">
        <v>316872322517.31323</v>
      </c>
    </row>
    <row r="248" spans="1:22">
      <c r="A248" s="2" t="s">
        <v>511</v>
      </c>
      <c r="B248" s="2" t="s">
        <v>512</v>
      </c>
      <c r="C248" s="182">
        <v>71.43168</v>
      </c>
      <c r="D248" s="182">
        <v>9096.7559999999994</v>
      </c>
      <c r="E248" s="182">
        <v>215.89999999999998</v>
      </c>
      <c r="F248" s="182">
        <v>205.99399999999997</v>
      </c>
      <c r="G248" s="182">
        <v>10.16</v>
      </c>
      <c r="H248" s="182">
        <v>17.399000000000001</v>
      </c>
      <c r="I248" s="182">
        <v>0</v>
      </c>
      <c r="J248" s="182">
        <v>17.525999999999996</v>
      </c>
      <c r="K248" s="182">
        <v>5.92</v>
      </c>
      <c r="L248" s="182">
        <v>15.9</v>
      </c>
      <c r="M248" s="182">
        <v>76586582.310399994</v>
      </c>
      <c r="N248" s="182">
        <v>802966.13599999994</v>
      </c>
      <c r="O248" s="182">
        <v>707921.16480000003</v>
      </c>
      <c r="P248" s="182">
        <v>91.693999999999988</v>
      </c>
      <c r="Q248" s="182">
        <v>25348493.819039997</v>
      </c>
      <c r="R248" s="182">
        <v>375263.76559999993</v>
      </c>
      <c r="S248" s="182">
        <v>245805.95999999996</v>
      </c>
      <c r="T248" s="182">
        <v>52.832000000000001</v>
      </c>
      <c r="U248" s="182">
        <v>815813.59417599987</v>
      </c>
      <c r="V248" s="182">
        <v>249738355882.28928</v>
      </c>
    </row>
    <row r="249" spans="1:22">
      <c r="A249" s="2" t="s">
        <v>513</v>
      </c>
      <c r="B249" s="2" t="s">
        <v>514</v>
      </c>
      <c r="C249" s="182">
        <v>59.526399999999995</v>
      </c>
      <c r="D249" s="182">
        <v>7548.3719999999994</v>
      </c>
      <c r="E249" s="182">
        <v>209.54999999999998</v>
      </c>
      <c r="F249" s="182">
        <v>204.97800000000001</v>
      </c>
      <c r="G249" s="182">
        <v>9.1439999999999984</v>
      </c>
      <c r="H249" s="182">
        <v>14.224</v>
      </c>
      <c r="I249" s="182">
        <v>0</v>
      </c>
      <c r="J249" s="182">
        <v>17.526</v>
      </c>
      <c r="K249" s="182">
        <v>7.21</v>
      </c>
      <c r="L249" s="182">
        <v>17.600000000000001</v>
      </c>
      <c r="M249" s="182">
        <v>60769788.137599997</v>
      </c>
      <c r="N249" s="182">
        <v>652205.14719999989</v>
      </c>
      <c r="O249" s="182">
        <v>581740.772</v>
      </c>
      <c r="P249" s="182">
        <v>89.661999999999992</v>
      </c>
      <c r="Q249" s="182">
        <v>20436962.996959999</v>
      </c>
      <c r="R249" s="182">
        <v>303160.68399999995</v>
      </c>
      <c r="S249" s="182">
        <v>199922.18079999997</v>
      </c>
      <c r="T249" s="182">
        <v>51.815999999999995</v>
      </c>
      <c r="U249" s="182">
        <v>466179.19667199999</v>
      </c>
      <c r="V249" s="182">
        <v>194957039108.10968</v>
      </c>
    </row>
    <row r="250" spans="1:22">
      <c r="A250" s="2" t="s">
        <v>515</v>
      </c>
      <c r="B250" s="2" t="s">
        <v>516</v>
      </c>
      <c r="C250" s="182">
        <v>52.085599999999999</v>
      </c>
      <c r="D250" s="182">
        <v>6645.1480000000001</v>
      </c>
      <c r="E250" s="182">
        <v>206.24799999999996</v>
      </c>
      <c r="F250" s="182">
        <v>203.70799999999997</v>
      </c>
      <c r="G250" s="182">
        <v>7.8739999999999997</v>
      </c>
      <c r="H250" s="182">
        <v>12.572999999999999</v>
      </c>
      <c r="I250" s="182">
        <v>0</v>
      </c>
      <c r="J250" s="182">
        <v>17.589500000000001</v>
      </c>
      <c r="K250" s="182">
        <v>8.1</v>
      </c>
      <c r="L250" s="182">
        <v>20.5</v>
      </c>
      <c r="M250" s="182">
        <v>52861391.051199995</v>
      </c>
      <c r="N250" s="182">
        <v>568631.12080000003</v>
      </c>
      <c r="O250" s="182">
        <v>511276.39679999993</v>
      </c>
      <c r="P250" s="182">
        <v>89.153999999999996</v>
      </c>
      <c r="Q250" s="182">
        <v>17731458.730559997</v>
      </c>
      <c r="R250" s="182">
        <v>263831.7304</v>
      </c>
      <c r="S250" s="182">
        <v>173702.87839999999</v>
      </c>
      <c r="T250" s="182">
        <v>51.561999999999991</v>
      </c>
      <c r="U250" s="182">
        <v>320081.96628639998</v>
      </c>
      <c r="V250" s="182">
        <v>166223701388.31943</v>
      </c>
    </row>
    <row r="251" spans="1:22">
      <c r="A251" s="2" t="s">
        <v>517</v>
      </c>
      <c r="B251" s="2" t="s">
        <v>518</v>
      </c>
      <c r="C251" s="182">
        <v>46.132959999999997</v>
      </c>
      <c r="D251" s="182">
        <v>5883.859199999999</v>
      </c>
      <c r="E251" s="182">
        <v>203.2</v>
      </c>
      <c r="F251" s="182">
        <v>203.2</v>
      </c>
      <c r="G251" s="182">
        <v>7.238999999999999</v>
      </c>
      <c r="H251" s="182">
        <v>11.048999999999999</v>
      </c>
      <c r="I251" s="182">
        <v>0</v>
      </c>
      <c r="J251" s="182">
        <v>17.526</v>
      </c>
      <c r="K251" s="182">
        <v>9.19</v>
      </c>
      <c r="L251" s="182">
        <v>22.3</v>
      </c>
      <c r="M251" s="182">
        <v>45785456.815999992</v>
      </c>
      <c r="N251" s="182">
        <v>498166.74559999991</v>
      </c>
      <c r="O251" s="182">
        <v>450644.25999999995</v>
      </c>
      <c r="P251" s="182">
        <v>88.138000000000005</v>
      </c>
      <c r="Q251" s="182">
        <v>15442185.889759999</v>
      </c>
      <c r="R251" s="182">
        <v>231057.60239999997</v>
      </c>
      <c r="S251" s="182">
        <v>151908.08327999999</v>
      </c>
      <c r="T251" s="182">
        <v>51.308</v>
      </c>
      <c r="U251" s="182">
        <v>223100.04412159999</v>
      </c>
      <c r="V251" s="182">
        <v>142592545132.79095</v>
      </c>
    </row>
    <row r="252" spans="1:22">
      <c r="A252" s="2" t="s">
        <v>519</v>
      </c>
      <c r="B252" s="2" t="s">
        <v>520</v>
      </c>
      <c r="C252" s="182">
        <v>41.668479999999995</v>
      </c>
      <c r="D252" s="182">
        <v>5316.1184000000003</v>
      </c>
      <c r="E252" s="182">
        <v>204.72399999999999</v>
      </c>
      <c r="F252" s="182">
        <v>166.11599999999999</v>
      </c>
      <c r="G252" s="182">
        <v>7.238999999999999</v>
      </c>
      <c r="H252" s="182">
        <v>11.811</v>
      </c>
      <c r="I252" s="182">
        <v>0</v>
      </c>
      <c r="J252" s="182">
        <v>12.0015</v>
      </c>
      <c r="K252" s="182">
        <v>7.03</v>
      </c>
      <c r="L252" s="182">
        <v>22.3</v>
      </c>
      <c r="M252" s="182">
        <v>40790679.708799995</v>
      </c>
      <c r="N252" s="182">
        <v>445728.14079999994</v>
      </c>
      <c r="O252" s="182">
        <v>398205.65519999998</v>
      </c>
      <c r="P252" s="182">
        <v>87.63</v>
      </c>
      <c r="Q252" s="182">
        <v>9032221.9355199989</v>
      </c>
      <c r="R252" s="182">
        <v>165509.34639999998</v>
      </c>
      <c r="S252" s="182">
        <v>108646.23431999999</v>
      </c>
      <c r="T252" s="182">
        <v>41.148000000000003</v>
      </c>
      <c r="U252" s="182">
        <v>223516.2755472</v>
      </c>
      <c r="V252" s="182">
        <v>84051726227.050049</v>
      </c>
    </row>
    <row r="253" spans="1:22">
      <c r="A253" s="2" t="s">
        <v>521</v>
      </c>
      <c r="B253" s="2" t="s">
        <v>522</v>
      </c>
      <c r="C253" s="182">
        <v>35.71584</v>
      </c>
      <c r="D253" s="182">
        <v>4567.7327999999998</v>
      </c>
      <c r="E253" s="182">
        <v>201.42199999999997</v>
      </c>
      <c r="F253" s="182">
        <v>165.1</v>
      </c>
      <c r="G253" s="182">
        <v>6.2229999999999999</v>
      </c>
      <c r="H253" s="182">
        <v>10.16</v>
      </c>
      <c r="I253" s="182">
        <v>0</v>
      </c>
      <c r="J253" s="182">
        <v>12.064999999999998</v>
      </c>
      <c r="K253" s="182">
        <v>8.1199999999999992</v>
      </c>
      <c r="L253" s="182">
        <v>25.9</v>
      </c>
      <c r="M253" s="182">
        <v>34422338.897119999</v>
      </c>
      <c r="N253" s="182">
        <v>378541.17839999998</v>
      </c>
      <c r="O253" s="182">
        <v>342489.63759999996</v>
      </c>
      <c r="P253" s="182">
        <v>86.867999999999995</v>
      </c>
      <c r="Q253" s="182">
        <v>7617035.0884799995</v>
      </c>
      <c r="R253" s="182">
        <v>140437.13847999999</v>
      </c>
      <c r="S253" s="182">
        <v>92259.17031999999</v>
      </c>
      <c r="T253" s="182">
        <v>40.893999999999998</v>
      </c>
      <c r="U253" s="182">
        <v>144016.07325759999</v>
      </c>
      <c r="V253" s="182">
        <v>69550789433.884857</v>
      </c>
    </row>
    <row r="254" spans="1:22">
      <c r="A254" s="2" t="s">
        <v>523</v>
      </c>
      <c r="B254" s="2" t="s">
        <v>524</v>
      </c>
      <c r="C254" s="182">
        <v>31.251359999999998</v>
      </c>
      <c r="D254" s="182">
        <v>3974.1855999999998</v>
      </c>
      <c r="E254" s="182">
        <v>210.31199999999998</v>
      </c>
      <c r="F254" s="182">
        <v>133.85799999999998</v>
      </c>
      <c r="G254" s="182">
        <v>6.35</v>
      </c>
      <c r="H254" s="182">
        <v>10.16</v>
      </c>
      <c r="I254" s="182">
        <v>0</v>
      </c>
      <c r="J254" s="182">
        <v>12.064999999999998</v>
      </c>
      <c r="K254" s="182">
        <v>6.59</v>
      </c>
      <c r="L254" s="182">
        <v>27.5</v>
      </c>
      <c r="M254" s="182">
        <v>31342226.347679995</v>
      </c>
      <c r="N254" s="182">
        <v>334296.10559999995</v>
      </c>
      <c r="O254" s="182">
        <v>298244.56479999993</v>
      </c>
      <c r="P254" s="182">
        <v>88.646000000000001</v>
      </c>
      <c r="Q254" s="182">
        <v>4066581.0281119994</v>
      </c>
      <c r="R254" s="182">
        <v>93242.394159999996</v>
      </c>
      <c r="S254" s="182">
        <v>60796.007439999994</v>
      </c>
      <c r="T254" s="182">
        <v>32.003999999999998</v>
      </c>
      <c r="U254" s="182">
        <v>117377.26201919997</v>
      </c>
      <c r="V254" s="182">
        <v>40817451714.094589</v>
      </c>
    </row>
    <row r="255" spans="1:22">
      <c r="A255" s="2" t="s">
        <v>525</v>
      </c>
      <c r="B255" s="2" t="s">
        <v>526</v>
      </c>
      <c r="C255" s="182">
        <v>26.78688</v>
      </c>
      <c r="D255" s="182">
        <v>3393.5415999999996</v>
      </c>
      <c r="E255" s="182">
        <v>206.756</v>
      </c>
      <c r="F255" s="182">
        <v>133.35</v>
      </c>
      <c r="G255" s="182">
        <v>5.8419999999999996</v>
      </c>
      <c r="H255" s="182">
        <v>8.3819999999999997</v>
      </c>
      <c r="I255" s="182">
        <v>0</v>
      </c>
      <c r="J255" s="182">
        <v>12.2555</v>
      </c>
      <c r="K255" s="182">
        <v>7.95</v>
      </c>
      <c r="L255" s="182">
        <v>29.9</v>
      </c>
      <c r="M255" s="182">
        <v>25764725.244639996</v>
      </c>
      <c r="N255" s="182">
        <v>278580.08799999999</v>
      </c>
      <c r="O255" s="182">
        <v>249083.37279999995</v>
      </c>
      <c r="P255" s="182">
        <v>87.122</v>
      </c>
      <c r="Q255" s="182">
        <v>3317364.4620319996</v>
      </c>
      <c r="R255" s="182">
        <v>76363.718240000002</v>
      </c>
      <c r="S255" s="182">
        <v>49816.674559999999</v>
      </c>
      <c r="T255" s="182">
        <v>31.241999999999997</v>
      </c>
      <c r="U255" s="182">
        <v>71591.805203199983</v>
      </c>
      <c r="V255" s="182">
        <v>32761375717.891708</v>
      </c>
    </row>
    <row r="256" spans="1:22">
      <c r="A256" s="2" t="s">
        <v>527</v>
      </c>
      <c r="B256" s="2" t="s">
        <v>528</v>
      </c>
      <c r="C256" s="182">
        <v>22.322399999999998</v>
      </c>
      <c r="D256" s="182">
        <v>2864.5104000000001</v>
      </c>
      <c r="E256" s="182">
        <v>205.99399999999997</v>
      </c>
      <c r="F256" s="182">
        <v>101.85399999999998</v>
      </c>
      <c r="G256" s="182">
        <v>6.2229999999999999</v>
      </c>
      <c r="H256" s="182">
        <v>8.0009999999999994</v>
      </c>
      <c r="I256" s="182">
        <v>0</v>
      </c>
      <c r="J256" s="182">
        <v>12.6365</v>
      </c>
      <c r="K256" s="182">
        <v>6.37</v>
      </c>
      <c r="L256" s="182">
        <v>28.1</v>
      </c>
      <c r="M256" s="182">
        <v>19979108.428799998</v>
      </c>
      <c r="N256" s="182">
        <v>222864.07039999997</v>
      </c>
      <c r="O256" s="182">
        <v>193367.35519999999</v>
      </c>
      <c r="P256" s="182">
        <v>83.566000000000003</v>
      </c>
      <c r="Q256" s="182">
        <v>1419349.161296</v>
      </c>
      <c r="R256" s="182">
        <v>43753.460879999991</v>
      </c>
      <c r="S256" s="182">
        <v>27858.008799999996</v>
      </c>
      <c r="T256" s="182">
        <v>22.250399999999999</v>
      </c>
      <c r="U256" s="182">
        <v>57023.705307199998</v>
      </c>
      <c r="V256" s="182">
        <v>13910157886.776972</v>
      </c>
    </row>
    <row r="257" spans="1:22">
      <c r="A257" s="2" t="s">
        <v>529</v>
      </c>
      <c r="B257" s="2" t="s">
        <v>530</v>
      </c>
      <c r="C257" s="182">
        <v>19.346080000000001</v>
      </c>
      <c r="D257" s="182">
        <v>2477.4143999999997</v>
      </c>
      <c r="E257" s="182">
        <v>202.946</v>
      </c>
      <c r="F257" s="182">
        <v>101.6</v>
      </c>
      <c r="G257" s="182">
        <v>5.8419999999999996</v>
      </c>
      <c r="H257" s="182">
        <v>6.4769999999999994</v>
      </c>
      <c r="I257" s="182">
        <v>0</v>
      </c>
      <c r="J257" s="182">
        <v>12.572999999999997</v>
      </c>
      <c r="K257" s="182">
        <v>7.84</v>
      </c>
      <c r="L257" s="182">
        <v>29.9</v>
      </c>
      <c r="M257" s="182">
        <v>16482764.453759998</v>
      </c>
      <c r="N257" s="182">
        <v>186812.52959999998</v>
      </c>
      <c r="O257" s="182">
        <v>162395.80424</v>
      </c>
      <c r="P257" s="182">
        <v>81.533999999999992</v>
      </c>
      <c r="Q257" s="182">
        <v>1136311.791888</v>
      </c>
      <c r="R257" s="182">
        <v>35232.187599999997</v>
      </c>
      <c r="S257" s="182">
        <v>22450.277679999999</v>
      </c>
      <c r="T257" s="182">
        <v>21.412199999999999</v>
      </c>
      <c r="U257" s="182">
        <v>36253.757169759992</v>
      </c>
      <c r="V257" s="182">
        <v>10956263354.835915</v>
      </c>
    </row>
    <row r="258" spans="1:22">
      <c r="A258" s="2" t="s">
        <v>531</v>
      </c>
      <c r="B258" s="2" t="s">
        <v>532</v>
      </c>
      <c r="C258" s="182">
        <v>14.881599999999999</v>
      </c>
      <c r="D258" s="182">
        <v>1909.6735999999999</v>
      </c>
      <c r="E258" s="182">
        <v>200.40599999999998</v>
      </c>
      <c r="F258" s="182">
        <v>100.07599999999999</v>
      </c>
      <c r="G258" s="182">
        <v>4.3180000000000005</v>
      </c>
      <c r="H258" s="182">
        <v>5.206999999999999</v>
      </c>
      <c r="I258" s="182">
        <v>0</v>
      </c>
      <c r="J258" s="182">
        <v>12.2555</v>
      </c>
      <c r="K258" s="182">
        <v>9.61</v>
      </c>
      <c r="L258" s="182">
        <v>40.5</v>
      </c>
      <c r="M258" s="182">
        <v>12819927.90848</v>
      </c>
      <c r="N258" s="182">
        <v>145353.25767999998</v>
      </c>
      <c r="O258" s="182">
        <v>127982.96983999998</v>
      </c>
      <c r="P258" s="182">
        <v>81.787999999999997</v>
      </c>
      <c r="Q258" s="182">
        <v>869923.67950399988</v>
      </c>
      <c r="R258" s="182">
        <v>27202.526239999996</v>
      </c>
      <c r="S258" s="182">
        <v>17370.287840000001</v>
      </c>
      <c r="T258" s="182">
        <v>21.3614</v>
      </c>
      <c r="U258" s="182">
        <v>17731.458730559996</v>
      </c>
      <c r="V258" s="182">
        <v>8297758276.0889654</v>
      </c>
    </row>
    <row r="259" spans="1:22">
      <c r="A259" s="2" t="s">
        <v>533</v>
      </c>
      <c r="B259" s="2" t="s">
        <v>534</v>
      </c>
      <c r="C259" s="182">
        <v>37.204000000000001</v>
      </c>
      <c r="D259" s="182">
        <v>4748.3775999999998</v>
      </c>
      <c r="E259" s="182">
        <v>162.05199999999999</v>
      </c>
      <c r="F259" s="182">
        <v>154.43199999999999</v>
      </c>
      <c r="G259" s="182">
        <v>8.1280000000000001</v>
      </c>
      <c r="H259" s="182">
        <v>11.557</v>
      </c>
      <c r="I259" s="182">
        <v>0</v>
      </c>
      <c r="J259" s="182">
        <v>12.2555</v>
      </c>
      <c r="K259" s="182">
        <v>6.68</v>
      </c>
      <c r="L259" s="182">
        <v>15.2</v>
      </c>
      <c r="M259" s="182">
        <v>22310004.412159998</v>
      </c>
      <c r="N259" s="182">
        <v>311354.21599999996</v>
      </c>
      <c r="O259" s="182">
        <v>275302.6752</v>
      </c>
      <c r="P259" s="182">
        <v>68.58</v>
      </c>
      <c r="Q259" s="182">
        <v>7117557.3777599996</v>
      </c>
      <c r="R259" s="182">
        <v>140437.13847999999</v>
      </c>
      <c r="S259" s="182">
        <v>91931.429040000003</v>
      </c>
      <c r="T259" s="182">
        <v>38.607999999999997</v>
      </c>
      <c r="U259" s="182">
        <v>195628.77003199997</v>
      </c>
      <c r="V259" s="182">
        <v>40280379981.014397</v>
      </c>
    </row>
    <row r="260" spans="1:22">
      <c r="A260" s="2" t="s">
        <v>535</v>
      </c>
      <c r="B260" s="2" t="s">
        <v>536</v>
      </c>
      <c r="C260" s="182">
        <v>29.763199999999998</v>
      </c>
      <c r="D260" s="182">
        <v>3799.9923999999996</v>
      </c>
      <c r="E260" s="182">
        <v>157.47999999999999</v>
      </c>
      <c r="F260" s="182">
        <v>152.90799999999999</v>
      </c>
      <c r="G260" s="182">
        <v>6.6040000000000001</v>
      </c>
      <c r="H260" s="182">
        <v>9.270999999999999</v>
      </c>
      <c r="I260" s="182">
        <v>0</v>
      </c>
      <c r="J260" s="182">
        <v>12.953999999999999</v>
      </c>
      <c r="K260" s="182">
        <v>8.25</v>
      </c>
      <c r="L260" s="182">
        <v>18.7</v>
      </c>
      <c r="M260" s="182">
        <v>17273604.1624</v>
      </c>
      <c r="N260" s="182">
        <v>245805.95999999996</v>
      </c>
      <c r="O260" s="182">
        <v>219586.65759999998</v>
      </c>
      <c r="P260" s="182">
        <v>67.563999999999993</v>
      </c>
      <c r="Q260" s="182">
        <v>5535877.9604799999</v>
      </c>
      <c r="R260" s="182">
        <v>110121.07007999999</v>
      </c>
      <c r="S260" s="182">
        <v>72266.952239999999</v>
      </c>
      <c r="T260" s="182">
        <v>38.099999999999994</v>
      </c>
      <c r="U260" s="182">
        <v>102392.93069759999</v>
      </c>
      <c r="V260" s="182">
        <v>30344552919.030846</v>
      </c>
    </row>
    <row r="261" spans="1:22">
      <c r="A261" s="2" t="s">
        <v>537</v>
      </c>
      <c r="B261" s="2" t="s">
        <v>538</v>
      </c>
      <c r="C261" s="182">
        <v>22.322399999999998</v>
      </c>
      <c r="D261" s="182">
        <v>2870.962</v>
      </c>
      <c r="E261" s="182">
        <v>152.14599999999999</v>
      </c>
      <c r="F261" s="182">
        <v>152.14599999999999</v>
      </c>
      <c r="G261" s="182">
        <v>5.8419999999999996</v>
      </c>
      <c r="H261" s="182">
        <v>6.6040000000000001</v>
      </c>
      <c r="I261" s="182">
        <v>0</v>
      </c>
      <c r="J261" s="182">
        <v>12.445999999999998</v>
      </c>
      <c r="K261" s="182">
        <v>11.5</v>
      </c>
      <c r="L261" s="182">
        <v>21.2</v>
      </c>
      <c r="M261" s="182">
        <v>12195580.770079998</v>
      </c>
      <c r="N261" s="182">
        <v>176980.29120000001</v>
      </c>
      <c r="O261" s="182">
        <v>160101.61527999997</v>
      </c>
      <c r="P261" s="182">
        <v>65.024000000000001</v>
      </c>
      <c r="Q261" s="182">
        <v>3879276.8865919998</v>
      </c>
      <c r="R261" s="182">
        <v>77838.553999999989</v>
      </c>
      <c r="S261" s="182">
        <v>50963.769039999992</v>
      </c>
      <c r="T261" s="182">
        <v>36.83</v>
      </c>
      <c r="U261" s="182">
        <v>43704.299687999992</v>
      </c>
      <c r="V261" s="182">
        <v>20542993790.317345</v>
      </c>
    </row>
    <row r="262" spans="1:22">
      <c r="A262" s="2" t="s">
        <v>539</v>
      </c>
      <c r="B262" s="2" t="s">
        <v>540</v>
      </c>
      <c r="C262" s="182">
        <v>23.810559999999999</v>
      </c>
      <c r="D262" s="182">
        <v>3058.0583999999999</v>
      </c>
      <c r="E262" s="182">
        <v>159.512</v>
      </c>
      <c r="F262" s="182">
        <v>102.36199999999999</v>
      </c>
      <c r="G262" s="182">
        <v>6.6040000000000001</v>
      </c>
      <c r="H262" s="182">
        <v>10.287000000000001</v>
      </c>
      <c r="I262" s="182">
        <v>0</v>
      </c>
      <c r="J262" s="182">
        <v>11.937999999999997</v>
      </c>
      <c r="K262" s="182">
        <v>4.9800000000000004</v>
      </c>
      <c r="L262" s="182">
        <v>19.100000000000001</v>
      </c>
      <c r="M262" s="182">
        <v>13361028.76176</v>
      </c>
      <c r="N262" s="182">
        <v>191728.64879999997</v>
      </c>
      <c r="O262" s="182">
        <v>167148.05279999998</v>
      </c>
      <c r="P262" s="182">
        <v>66.039999999999992</v>
      </c>
      <c r="Q262" s="182">
        <v>1843905.2154079997</v>
      </c>
      <c r="R262" s="182">
        <v>55552.146959999998</v>
      </c>
      <c r="S262" s="182">
        <v>36051.540800000002</v>
      </c>
      <c r="T262" s="182">
        <v>24.561799999999998</v>
      </c>
      <c r="U262" s="182">
        <v>92819.607908799997</v>
      </c>
      <c r="V262" s="182">
        <v>10258070101.831667</v>
      </c>
    </row>
    <row r="263" spans="1:22">
      <c r="A263" s="2" t="s">
        <v>541</v>
      </c>
      <c r="B263" s="2" t="s">
        <v>542</v>
      </c>
      <c r="C263" s="182">
        <v>17.85792</v>
      </c>
      <c r="D263" s="182">
        <v>2290.3179999999998</v>
      </c>
      <c r="E263" s="182">
        <v>153.16200000000001</v>
      </c>
      <c r="F263" s="182">
        <v>101.6</v>
      </c>
      <c r="G263" s="182">
        <v>5.8419999999999996</v>
      </c>
      <c r="H263" s="182">
        <v>7.1120000000000001</v>
      </c>
      <c r="I263" s="182">
        <v>0</v>
      </c>
      <c r="J263" s="182">
        <v>11.937999999999997</v>
      </c>
      <c r="K263" s="182">
        <v>7.14</v>
      </c>
      <c r="L263" s="182">
        <v>21.6</v>
      </c>
      <c r="M263" s="182">
        <v>9198714.5057599992</v>
      </c>
      <c r="N263" s="182">
        <v>136012.6312</v>
      </c>
      <c r="O263" s="182">
        <v>119789.43783999998</v>
      </c>
      <c r="P263" s="182">
        <v>63.246000000000002</v>
      </c>
      <c r="Q263" s="182">
        <v>1244531.962544</v>
      </c>
      <c r="R263" s="182">
        <v>38017.988479999993</v>
      </c>
      <c r="S263" s="182">
        <v>24580.595999999998</v>
      </c>
      <c r="T263" s="182">
        <v>23.3172</v>
      </c>
      <c r="U263" s="182">
        <v>37585.697731679997</v>
      </c>
      <c r="V263" s="182">
        <v>6632835903.5403709</v>
      </c>
    </row>
    <row r="264" spans="1:22">
      <c r="A264" s="2" t="s">
        <v>543</v>
      </c>
      <c r="B264" s="2" t="s">
        <v>544</v>
      </c>
      <c r="C264" s="182">
        <v>13.39344</v>
      </c>
      <c r="D264" s="182">
        <v>1729.0288</v>
      </c>
      <c r="E264" s="182">
        <v>149.86000000000001</v>
      </c>
      <c r="F264" s="182">
        <v>100.07599999999999</v>
      </c>
      <c r="G264" s="182">
        <v>4.3180000000000005</v>
      </c>
      <c r="H264" s="182">
        <v>5.4609999999999994</v>
      </c>
      <c r="I264" s="182">
        <v>0</v>
      </c>
      <c r="J264" s="182">
        <v>12.0015</v>
      </c>
      <c r="K264" s="182">
        <v>9.16</v>
      </c>
      <c r="L264" s="182">
        <v>29.2</v>
      </c>
      <c r="M264" s="182">
        <v>6826195.3798399987</v>
      </c>
      <c r="N264" s="182">
        <v>102091.40871999999</v>
      </c>
      <c r="O264" s="182">
        <v>91112.07583999999</v>
      </c>
      <c r="P264" s="182">
        <v>62.738</v>
      </c>
      <c r="Q264" s="182">
        <v>915709.13631999993</v>
      </c>
      <c r="R264" s="182">
        <v>28185.750079999998</v>
      </c>
      <c r="S264" s="182">
        <v>18189.641039999999</v>
      </c>
      <c r="T264" s="182">
        <v>22.986999999999998</v>
      </c>
      <c r="U264" s="182">
        <v>16857.3727368</v>
      </c>
      <c r="V264" s="182">
        <v>4779938424.4137087</v>
      </c>
    </row>
    <row r="265" spans="1:22">
      <c r="A265" s="2" t="s">
        <v>545</v>
      </c>
      <c r="B265" s="2" t="s">
        <v>546</v>
      </c>
      <c r="C265" s="182">
        <v>12.64936</v>
      </c>
      <c r="D265" s="182">
        <v>1619.3515999999997</v>
      </c>
      <c r="E265" s="182">
        <v>148.08199999999999</v>
      </c>
      <c r="F265" s="182">
        <v>100.07599999999999</v>
      </c>
      <c r="G265" s="182">
        <v>4.3180000000000005</v>
      </c>
      <c r="H265" s="182">
        <v>4.9276</v>
      </c>
      <c r="I265" s="182">
        <v>0</v>
      </c>
      <c r="J265" s="182">
        <v>12.534899999999999</v>
      </c>
      <c r="K265" s="182">
        <v>10.199999999999999</v>
      </c>
      <c r="L265" s="182">
        <v>29.1</v>
      </c>
      <c r="M265" s="182">
        <v>6160225.0988799995</v>
      </c>
      <c r="N265" s="182">
        <v>93570.135439999984</v>
      </c>
      <c r="O265" s="182">
        <v>83246.28512</v>
      </c>
      <c r="P265" s="182">
        <v>61.722000000000001</v>
      </c>
      <c r="Q265" s="182">
        <v>824138.22268799995</v>
      </c>
      <c r="R265" s="182">
        <v>25399.949199999999</v>
      </c>
      <c r="S265" s="182">
        <v>16550.934639999999</v>
      </c>
      <c r="T265" s="182">
        <v>22.5806</v>
      </c>
      <c r="U265" s="182">
        <v>13735.6370448</v>
      </c>
      <c r="V265" s="182">
        <v>4216013104.6795068</v>
      </c>
    </row>
    <row r="266" spans="1:22">
      <c r="A266" s="2" t="s">
        <v>547</v>
      </c>
      <c r="B266" s="2" t="s">
        <v>548</v>
      </c>
      <c r="C266" s="182">
        <v>28.275039999999997</v>
      </c>
      <c r="D266" s="182">
        <v>3587.0895999999998</v>
      </c>
      <c r="E266" s="182">
        <v>130.81</v>
      </c>
      <c r="F266" s="182">
        <v>127.762</v>
      </c>
      <c r="G266" s="182">
        <v>6.8579999999999997</v>
      </c>
      <c r="H266" s="182">
        <v>10.921999999999999</v>
      </c>
      <c r="I266" s="182">
        <v>0</v>
      </c>
      <c r="J266" s="182">
        <v>9.7155000000000005</v>
      </c>
      <c r="K266" s="182">
        <v>5.85</v>
      </c>
      <c r="L266" s="182">
        <v>13.7</v>
      </c>
      <c r="M266" s="182">
        <v>10946886.493279999</v>
      </c>
      <c r="N266" s="182">
        <v>190089.94239999997</v>
      </c>
      <c r="O266" s="182">
        <v>167148.05279999998</v>
      </c>
      <c r="P266" s="182">
        <v>55.117999999999995</v>
      </c>
      <c r="Q266" s="182">
        <v>3800192.915728</v>
      </c>
      <c r="R266" s="182">
        <v>90620.463919999995</v>
      </c>
      <c r="S266" s="182">
        <v>59485.042319999993</v>
      </c>
      <c r="T266" s="182">
        <v>32.512</v>
      </c>
      <c r="U266" s="182">
        <v>131529.13048959998</v>
      </c>
      <c r="V266" s="182">
        <v>13668475606.890884</v>
      </c>
    </row>
    <row r="267" spans="1:22">
      <c r="A267" s="2" t="s">
        <v>549</v>
      </c>
      <c r="B267" s="2" t="s">
        <v>550</v>
      </c>
      <c r="C267" s="182">
        <v>23.810559999999999</v>
      </c>
      <c r="D267" s="182">
        <v>3038.7035999999998</v>
      </c>
      <c r="E267" s="182">
        <v>127.25399999999999</v>
      </c>
      <c r="F267" s="182">
        <v>127</v>
      </c>
      <c r="G267" s="182">
        <v>6.0959999999999992</v>
      </c>
      <c r="H267" s="182">
        <v>9.1439999999999984</v>
      </c>
      <c r="I267" s="182">
        <v>0</v>
      </c>
      <c r="J267" s="182">
        <v>9.9059999999999988</v>
      </c>
      <c r="K267" s="182">
        <v>6.94</v>
      </c>
      <c r="L267" s="182">
        <v>15.4</v>
      </c>
      <c r="M267" s="182">
        <v>8907352.5078399982</v>
      </c>
      <c r="N267" s="182">
        <v>157807.42632</v>
      </c>
      <c r="O267" s="182">
        <v>140109.39720000001</v>
      </c>
      <c r="P267" s="182">
        <v>54.101999999999997</v>
      </c>
      <c r="Q267" s="182">
        <v>3125898.0062559997</v>
      </c>
      <c r="R267" s="182">
        <v>75052.753119999994</v>
      </c>
      <c r="S267" s="182">
        <v>49161.191999999995</v>
      </c>
      <c r="T267" s="182">
        <v>32.003999999999998</v>
      </c>
      <c r="U267" s="182">
        <v>79916.433715199993</v>
      </c>
      <c r="V267" s="182">
        <v>10902556181.527897</v>
      </c>
    </row>
    <row r="268" spans="1:22">
      <c r="A268" s="2" t="s">
        <v>551</v>
      </c>
      <c r="B268" s="2" t="s">
        <v>552</v>
      </c>
      <c r="C268" s="182">
        <v>19.346080000000001</v>
      </c>
      <c r="D268" s="182">
        <v>2470.9627999999998</v>
      </c>
      <c r="E268" s="182">
        <v>105.664</v>
      </c>
      <c r="F268" s="182">
        <v>103.12399999999998</v>
      </c>
      <c r="G268" s="182">
        <v>7.1120000000000001</v>
      </c>
      <c r="H268" s="182">
        <v>8.7629999999999981</v>
      </c>
      <c r="I268" s="182">
        <v>0</v>
      </c>
      <c r="J268" s="182">
        <v>10.286999999999999</v>
      </c>
      <c r="K268" s="182">
        <v>5.88</v>
      </c>
      <c r="L268" s="182">
        <v>10.6</v>
      </c>
      <c r="M268" s="182">
        <v>4703415.1092799995</v>
      </c>
      <c r="N268" s="182">
        <v>102910.76191999999</v>
      </c>
      <c r="O268" s="182">
        <v>89473.369439999995</v>
      </c>
      <c r="P268" s="182">
        <v>43.687999999999995</v>
      </c>
      <c r="Q268" s="182">
        <v>1606653.3028159998</v>
      </c>
      <c r="R268" s="182">
        <v>47850.226879999995</v>
      </c>
      <c r="S268" s="182">
        <v>31135.421599999994</v>
      </c>
      <c r="T268" s="182">
        <v>25.4</v>
      </c>
      <c r="U268" s="182">
        <v>62850.945265599992</v>
      </c>
      <c r="V268" s="182">
        <v>3759502131.5613437</v>
      </c>
    </row>
    <row r="269" spans="1:22">
      <c r="A269" s="2" t="s">
        <v>554</v>
      </c>
      <c r="B269" s="2" t="s">
        <v>555</v>
      </c>
      <c r="C269" s="182">
        <v>17.560288</v>
      </c>
      <c r="D269" s="182">
        <v>2238.7051999999999</v>
      </c>
      <c r="E269" s="182">
        <v>304.79999999999995</v>
      </c>
      <c r="F269" s="182">
        <v>77.977999999999994</v>
      </c>
      <c r="G269" s="182">
        <v>4.4957999999999991</v>
      </c>
      <c r="H269" s="182">
        <v>5.7149999999999999</v>
      </c>
      <c r="I269" s="182">
        <v>0</v>
      </c>
      <c r="J269" s="182">
        <v>8.5724999999999998</v>
      </c>
      <c r="K269" s="182">
        <v>6.81</v>
      </c>
      <c r="L269" s="182">
        <v>62.5</v>
      </c>
      <c r="M269" s="182">
        <v>30051908.928319998</v>
      </c>
      <c r="N269" s="182">
        <v>234335.01519999999</v>
      </c>
      <c r="O269" s="182">
        <v>196644.76799999998</v>
      </c>
      <c r="P269" s="182">
        <v>115.82399999999998</v>
      </c>
      <c r="Q269" s="182">
        <v>453692.25390399998</v>
      </c>
      <c r="R269" s="182">
        <v>18845.123599999995</v>
      </c>
      <c r="S269" s="182">
        <v>11618.428375999998</v>
      </c>
      <c r="T269" s="182">
        <v>14.198600000000001</v>
      </c>
      <c r="U269" s="182">
        <v>20811.57128</v>
      </c>
      <c r="V269" s="182">
        <v>10150655755.215628</v>
      </c>
    </row>
    <row r="270" spans="1:22">
      <c r="A270" s="2" t="s">
        <v>556</v>
      </c>
      <c r="B270" s="2" t="s">
        <v>557</v>
      </c>
      <c r="C270" s="182">
        <v>16.072127999999999</v>
      </c>
      <c r="D270" s="182">
        <v>2051.6088</v>
      </c>
      <c r="E270" s="182">
        <v>304.79999999999995</v>
      </c>
      <c r="F270" s="182">
        <v>77.977999999999994</v>
      </c>
      <c r="G270" s="182">
        <v>4.0640000000000001</v>
      </c>
      <c r="H270" s="182">
        <v>5.3339999999999996</v>
      </c>
      <c r="I270" s="182">
        <v>0</v>
      </c>
      <c r="J270" s="182">
        <v>8.9535</v>
      </c>
      <c r="K270" s="182">
        <v>7.3</v>
      </c>
      <c r="L270" s="182">
        <v>69.2</v>
      </c>
      <c r="M270" s="182">
        <v>27762636.08752</v>
      </c>
      <c r="N270" s="182">
        <v>216309.24479999996</v>
      </c>
      <c r="O270" s="182">
        <v>181896.41039999996</v>
      </c>
      <c r="P270" s="182">
        <v>116.33199999999999</v>
      </c>
      <c r="Q270" s="182">
        <v>420393.73985599994</v>
      </c>
      <c r="R270" s="182">
        <v>17534.158479999998</v>
      </c>
      <c r="S270" s="182">
        <v>10831.849303999999</v>
      </c>
      <c r="T270" s="182">
        <v>14.325599999999998</v>
      </c>
      <c r="U270" s="182">
        <v>16357.895026079999</v>
      </c>
      <c r="V270" s="182">
        <v>9371901742.2493496</v>
      </c>
    </row>
    <row r="271" spans="1:22">
      <c r="A271" s="2" t="s">
        <v>558</v>
      </c>
      <c r="B271" s="2" t="s">
        <v>559</v>
      </c>
      <c r="C271" s="182">
        <v>14.881599999999999</v>
      </c>
      <c r="D271" s="182">
        <v>1903.222</v>
      </c>
      <c r="E271" s="182">
        <v>304.79999999999995</v>
      </c>
      <c r="F271" s="182">
        <v>82.55</v>
      </c>
      <c r="G271" s="182">
        <v>3.7845999999999997</v>
      </c>
      <c r="H271" s="182">
        <v>4.5719999999999992</v>
      </c>
      <c r="I271" s="182">
        <v>0</v>
      </c>
      <c r="J271" s="182">
        <v>8.1280000000000001</v>
      </c>
      <c r="K271" s="182">
        <v>9.0299999999999994</v>
      </c>
      <c r="L271" s="182">
        <v>74.7</v>
      </c>
      <c r="M271" s="182">
        <v>25681478.959519997</v>
      </c>
      <c r="N271" s="182">
        <v>199922.18079999997</v>
      </c>
      <c r="O271" s="182">
        <v>168786.7592</v>
      </c>
      <c r="P271" s="182">
        <v>116.078</v>
      </c>
      <c r="Q271" s="182">
        <v>428718.36836799997</v>
      </c>
      <c r="R271" s="182">
        <v>16714.80528</v>
      </c>
      <c r="S271" s="182">
        <v>10422.172703999999</v>
      </c>
      <c r="T271" s="182">
        <v>15.036799999999998</v>
      </c>
      <c r="U271" s="182">
        <v>12153.95762752</v>
      </c>
      <c r="V271" s="182">
        <v>9613584022.1354351</v>
      </c>
    </row>
    <row r="272" spans="1:22">
      <c r="A272" s="2" t="s">
        <v>560</v>
      </c>
      <c r="B272" s="2" t="s">
        <v>561</v>
      </c>
      <c r="C272" s="182">
        <v>13.39344</v>
      </c>
      <c r="D272" s="182">
        <v>1709.6739999999998</v>
      </c>
      <c r="E272" s="182">
        <v>254</v>
      </c>
      <c r="F272" s="182">
        <v>68.325999999999993</v>
      </c>
      <c r="G272" s="182">
        <v>3.9878</v>
      </c>
      <c r="H272" s="182">
        <v>5.2323999999999993</v>
      </c>
      <c r="I272" s="182">
        <v>0</v>
      </c>
      <c r="J272" s="182">
        <v>9.0550999999999995</v>
      </c>
      <c r="K272" s="182">
        <v>6.53</v>
      </c>
      <c r="L272" s="182">
        <v>58.4</v>
      </c>
      <c r="M272" s="182">
        <v>16233025.598399999</v>
      </c>
      <c r="N272" s="182">
        <v>151088.73008000001</v>
      </c>
      <c r="O272" s="182">
        <v>127655.22855999999</v>
      </c>
      <c r="P272" s="182">
        <v>97.281999999999996</v>
      </c>
      <c r="Q272" s="182">
        <v>279707.51800320001</v>
      </c>
      <c r="R272" s="182">
        <v>13257.134775999999</v>
      </c>
      <c r="S272" s="182">
        <v>8193.5319999999992</v>
      </c>
      <c r="T272" s="182">
        <v>12.776199999999999</v>
      </c>
      <c r="U272" s="182">
        <v>13069.666763839998</v>
      </c>
      <c r="V272" s="182">
        <v>4323427451.2955456</v>
      </c>
    </row>
    <row r="273" spans="1:22">
      <c r="A273" s="2" t="s">
        <v>562</v>
      </c>
      <c r="B273" s="2" t="s">
        <v>563</v>
      </c>
      <c r="C273" s="182">
        <v>11.905279999999999</v>
      </c>
      <c r="D273" s="182">
        <v>1529.0291999999999</v>
      </c>
      <c r="E273" s="182">
        <v>252.72999999999996</v>
      </c>
      <c r="F273" s="182">
        <v>68.325999999999993</v>
      </c>
      <c r="G273" s="182">
        <v>3.5813999999999995</v>
      </c>
      <c r="H273" s="182">
        <v>4.6227999999999998</v>
      </c>
      <c r="I273" s="182">
        <v>0</v>
      </c>
      <c r="J273" s="182">
        <v>9.6646999999999998</v>
      </c>
      <c r="K273" s="182">
        <v>7.39</v>
      </c>
      <c r="L273" s="182">
        <v>65</v>
      </c>
      <c r="M273" s="182">
        <v>14401607.325759999</v>
      </c>
      <c r="N273" s="182">
        <v>134373.92479999998</v>
      </c>
      <c r="O273" s="182">
        <v>113890.09479999999</v>
      </c>
      <c r="P273" s="182">
        <v>97.027999999999992</v>
      </c>
      <c r="Q273" s="182">
        <v>246825.23538079998</v>
      </c>
      <c r="R273" s="182">
        <v>11651.202503999999</v>
      </c>
      <c r="S273" s="182">
        <v>7226.6952239999991</v>
      </c>
      <c r="T273" s="182">
        <v>12.7</v>
      </c>
      <c r="U273" s="182">
        <v>9323.5839334399989</v>
      </c>
      <c r="V273" s="182">
        <v>3786355718.2153535</v>
      </c>
    </row>
    <row r="274" spans="1:22">
      <c r="A274" s="2" t="s">
        <v>564</v>
      </c>
      <c r="B274" s="2" t="s">
        <v>565</v>
      </c>
      <c r="C274" s="182">
        <v>11.161199999999999</v>
      </c>
      <c r="D274" s="182">
        <v>1432.2552000000001</v>
      </c>
      <c r="E274" s="182">
        <v>253.74599999999998</v>
      </c>
      <c r="F274" s="182">
        <v>68.325999999999993</v>
      </c>
      <c r="G274" s="182">
        <v>3.302</v>
      </c>
      <c r="H274" s="182">
        <v>4.3941999999999997</v>
      </c>
      <c r="I274" s="182">
        <v>0</v>
      </c>
      <c r="J274" s="182">
        <v>6.7182999999999993</v>
      </c>
      <c r="K274" s="182">
        <v>7.77</v>
      </c>
      <c r="L274" s="182">
        <v>71</v>
      </c>
      <c r="M274" s="182">
        <v>13735637.044799998</v>
      </c>
      <c r="N274" s="182">
        <v>127327.48727999999</v>
      </c>
      <c r="O274" s="182">
        <v>108154.62239999998</v>
      </c>
      <c r="P274" s="182">
        <v>97.789999999999992</v>
      </c>
      <c r="Q274" s="182">
        <v>233922.06118719999</v>
      </c>
      <c r="R274" s="182">
        <v>10979.33288</v>
      </c>
      <c r="S274" s="182">
        <v>6849.7927519999994</v>
      </c>
      <c r="T274" s="182">
        <v>12.776199999999999</v>
      </c>
      <c r="U274" s="182">
        <v>7783.5276587199996</v>
      </c>
      <c r="V274" s="182">
        <v>3625234198.291296</v>
      </c>
    </row>
    <row r="275" spans="1:22">
      <c r="A275" s="2" t="s">
        <v>566</v>
      </c>
      <c r="B275" s="2" t="s">
        <v>567</v>
      </c>
      <c r="C275" s="182">
        <v>9.6730400000000003</v>
      </c>
      <c r="D275" s="182">
        <v>1238.7071999999998</v>
      </c>
      <c r="E275" s="182">
        <v>203.2</v>
      </c>
      <c r="F275" s="182">
        <v>57.911999999999992</v>
      </c>
      <c r="G275" s="182">
        <v>3.4289999999999998</v>
      </c>
      <c r="H275" s="182">
        <v>4.8006000000000002</v>
      </c>
      <c r="I275" s="182">
        <v>0</v>
      </c>
      <c r="J275" s="182">
        <v>9.4868999999999986</v>
      </c>
      <c r="K275" s="182">
        <v>6.03</v>
      </c>
      <c r="L275" s="182">
        <v>53.8</v>
      </c>
      <c r="M275" s="182">
        <v>7700281.3735999996</v>
      </c>
      <c r="N275" s="182">
        <v>88981.757519999985</v>
      </c>
      <c r="O275" s="182">
        <v>75872.106319999992</v>
      </c>
      <c r="P275" s="182">
        <v>78.993999999999986</v>
      </c>
      <c r="Q275" s="182">
        <v>156503.01602559999</v>
      </c>
      <c r="R275" s="182">
        <v>8668.756856</v>
      </c>
      <c r="S275" s="182">
        <v>5391.3440559999999</v>
      </c>
      <c r="T275" s="182">
        <v>11.2522</v>
      </c>
      <c r="U275" s="182">
        <v>7658.658231039999</v>
      </c>
      <c r="V275" s="182">
        <v>1541395873.940151</v>
      </c>
    </row>
    <row r="276" spans="1:22">
      <c r="A276" s="2" t="s">
        <v>568</v>
      </c>
      <c r="B276" s="2" t="s">
        <v>569</v>
      </c>
      <c r="C276" s="182">
        <v>9.2265920000000001</v>
      </c>
      <c r="D276" s="182">
        <v>1174.1912</v>
      </c>
      <c r="E276" s="182">
        <v>203.2</v>
      </c>
      <c r="F276" s="182">
        <v>57.911999999999992</v>
      </c>
      <c r="G276" s="182">
        <v>3.2765999999999997</v>
      </c>
      <c r="H276" s="182">
        <v>4.4957999999999991</v>
      </c>
      <c r="I276" s="182">
        <v>0</v>
      </c>
      <c r="J276" s="182">
        <v>6.6166999999999998</v>
      </c>
      <c r="K276" s="182">
        <v>6.44</v>
      </c>
      <c r="L276" s="182">
        <v>56.5</v>
      </c>
      <c r="M276" s="182">
        <v>7325673.0905599995</v>
      </c>
      <c r="N276" s="182">
        <v>84393.3796</v>
      </c>
      <c r="O276" s="182">
        <v>71939.210959999982</v>
      </c>
      <c r="P276" s="182">
        <v>78.739999999999995</v>
      </c>
      <c r="Q276" s="182">
        <v>146513.46181119999</v>
      </c>
      <c r="R276" s="182">
        <v>8111.5966799999987</v>
      </c>
      <c r="S276" s="182">
        <v>5047.2157119999993</v>
      </c>
      <c r="T276" s="182">
        <v>11.150599999999999</v>
      </c>
      <c r="U276" s="182">
        <v>6493.2102393599989</v>
      </c>
      <c r="V276" s="182">
        <v>1447408320.6511173</v>
      </c>
    </row>
    <row r="277" spans="1:22">
      <c r="A277" s="2" t="s">
        <v>570</v>
      </c>
      <c r="B277" s="2" t="s">
        <v>571</v>
      </c>
      <c r="C277" s="182">
        <v>6.5479039999999999</v>
      </c>
      <c r="D277" s="182">
        <v>832.25639999999999</v>
      </c>
      <c r="E277" s="182">
        <v>152.39999999999998</v>
      </c>
      <c r="F277" s="182">
        <v>46.735999999999997</v>
      </c>
      <c r="G277" s="182">
        <v>2.8956</v>
      </c>
      <c r="H277" s="182">
        <v>4.3433999999999999</v>
      </c>
      <c r="I277" s="182">
        <v>0</v>
      </c>
      <c r="J277" s="182">
        <v>5.1815999999999987</v>
      </c>
      <c r="K277" s="182">
        <v>5.39</v>
      </c>
      <c r="L277" s="182">
        <v>47</v>
      </c>
      <c r="M277" s="182">
        <v>3009353.2070879997</v>
      </c>
      <c r="N277" s="182">
        <v>45883.77919999999</v>
      </c>
      <c r="O277" s="182">
        <v>39492.824240000002</v>
      </c>
      <c r="P277" s="182">
        <v>59.943999999999996</v>
      </c>
      <c r="Q277" s="182">
        <v>74921.65660799999</v>
      </c>
      <c r="R277" s="182">
        <v>5096.3769039999997</v>
      </c>
      <c r="S277" s="182">
        <v>3195.47748</v>
      </c>
      <c r="T277" s="182">
        <v>9.4487999999999985</v>
      </c>
      <c r="U277" s="182">
        <v>4120.6911134399998</v>
      </c>
      <c r="V277" s="182">
        <v>410859875.80634689</v>
      </c>
    </row>
    <row r="278" spans="1:22">
      <c r="A278" s="2" t="s">
        <v>572</v>
      </c>
      <c r="B278" s="2" t="s">
        <v>573</v>
      </c>
      <c r="C278" s="182">
        <v>5.5061920000000004</v>
      </c>
      <c r="D278" s="182">
        <v>703.22440000000006</v>
      </c>
      <c r="E278" s="182">
        <v>150.36799999999999</v>
      </c>
      <c r="F278" s="182">
        <v>50.8</v>
      </c>
      <c r="G278" s="182">
        <v>2.4891999999999999</v>
      </c>
      <c r="H278" s="182">
        <v>3.2765999999999997</v>
      </c>
      <c r="I278" s="182">
        <v>0</v>
      </c>
      <c r="J278" s="182">
        <v>4.6608999999999998</v>
      </c>
      <c r="K278" s="182">
        <v>7.75</v>
      </c>
      <c r="L278" s="182">
        <v>54.7</v>
      </c>
      <c r="M278" s="182">
        <v>2484901.6108319997</v>
      </c>
      <c r="N278" s="182">
        <v>38181.859120000001</v>
      </c>
      <c r="O278" s="182">
        <v>32937.998639999991</v>
      </c>
      <c r="P278" s="182">
        <v>59.435999999999993</v>
      </c>
      <c r="Q278" s="182">
        <v>72008.036628799993</v>
      </c>
      <c r="R278" s="182">
        <v>4473.6684720000003</v>
      </c>
      <c r="S278" s="182">
        <v>2834.9620719999994</v>
      </c>
      <c r="T278" s="182">
        <v>10.1092</v>
      </c>
      <c r="U278" s="182">
        <v>2206.02655568</v>
      </c>
      <c r="V278" s="182">
        <v>389377006.48313916</v>
      </c>
    </row>
    <row r="279" spans="1:22">
      <c r="A279" s="2" t="s">
        <v>574</v>
      </c>
      <c r="B279" s="2" t="s">
        <v>575</v>
      </c>
      <c r="C279" s="182">
        <v>28.126223999999997</v>
      </c>
      <c r="D279" s="182">
        <v>3580.6379999999999</v>
      </c>
      <c r="E279" s="182">
        <v>127</v>
      </c>
      <c r="F279" s="182">
        <v>127</v>
      </c>
      <c r="G279" s="182">
        <v>8.0263999999999989</v>
      </c>
      <c r="H279" s="182">
        <v>10.5664</v>
      </c>
      <c r="I279" s="182">
        <v>0</v>
      </c>
      <c r="J279" s="182">
        <v>10.071099999999999</v>
      </c>
      <c r="K279" s="182">
        <v>6.01</v>
      </c>
      <c r="L279" s="182">
        <v>11.2</v>
      </c>
      <c r="M279" s="182">
        <v>10031177.35696</v>
      </c>
      <c r="N279" s="182">
        <v>180257.70399999997</v>
      </c>
      <c r="O279" s="182">
        <v>157807.42632</v>
      </c>
      <c r="P279" s="182">
        <v>52.832000000000001</v>
      </c>
      <c r="Q279" s="182">
        <v>3271579.0052159997</v>
      </c>
      <c r="R279" s="182">
        <v>82263.06127999998</v>
      </c>
      <c r="S279" s="182">
        <v>51455.380959999995</v>
      </c>
      <c r="T279" s="182">
        <v>30.225999999999996</v>
      </c>
      <c r="U279" s="182">
        <v>141518.68470399998</v>
      </c>
      <c r="V279" s="182">
        <v>11090531288.105963</v>
      </c>
    </row>
    <row r="280" spans="1:22">
      <c r="A280" s="2" t="s">
        <v>576</v>
      </c>
      <c r="B280" s="2" t="s">
        <v>577</v>
      </c>
      <c r="C280" s="182">
        <v>8.92896</v>
      </c>
      <c r="D280" s="182">
        <v>1129.03</v>
      </c>
      <c r="E280" s="182">
        <v>96.52</v>
      </c>
      <c r="F280" s="182">
        <v>96.52</v>
      </c>
      <c r="G280" s="182">
        <v>3.302</v>
      </c>
      <c r="H280" s="182">
        <v>4.0640000000000001</v>
      </c>
      <c r="I280" s="182">
        <v>0</v>
      </c>
      <c r="J280" s="182">
        <v>8.6359999999999992</v>
      </c>
      <c r="K280" s="182">
        <v>11.9</v>
      </c>
      <c r="L280" s="182">
        <v>22</v>
      </c>
      <c r="M280" s="182">
        <v>1964612.3288319998</v>
      </c>
      <c r="N280" s="182">
        <v>44900.555359999998</v>
      </c>
      <c r="O280" s="182">
        <v>40639.918719999994</v>
      </c>
      <c r="P280" s="182">
        <v>41.655999999999992</v>
      </c>
      <c r="Q280" s="182">
        <v>611860.19563199987</v>
      </c>
      <c r="R280" s="182">
        <v>19336.735519999998</v>
      </c>
      <c r="S280" s="182">
        <v>12634.426344</v>
      </c>
      <c r="T280" s="182">
        <v>23.241</v>
      </c>
      <c r="U280" s="182">
        <v>7658.658231039999</v>
      </c>
      <c r="V280" s="182">
        <v>1307769670.0502675</v>
      </c>
    </row>
    <row r="281" spans="1:22">
      <c r="A281" s="2" t="s">
        <v>579</v>
      </c>
      <c r="B281" s="2" t="s">
        <v>580</v>
      </c>
      <c r="C281" s="182">
        <v>180.06735999999998</v>
      </c>
      <c r="D281" s="182">
        <v>22903.18</v>
      </c>
      <c r="E281" s="182">
        <v>622.29999999999995</v>
      </c>
      <c r="F281" s="182">
        <v>204.47</v>
      </c>
      <c r="G281" s="182">
        <v>20.32</v>
      </c>
      <c r="H281" s="182">
        <v>27.686</v>
      </c>
      <c r="I281" s="182">
        <v>0</v>
      </c>
      <c r="J281" s="182">
        <v>23.113999999999997</v>
      </c>
      <c r="K281" s="182">
        <v>3.69</v>
      </c>
      <c r="L281" s="182">
        <v>25.9</v>
      </c>
      <c r="M281" s="182">
        <v>1315291304.8959999</v>
      </c>
      <c r="N281" s="182">
        <v>5014441.5839999998</v>
      </c>
      <c r="O281" s="182">
        <v>4227862.5119999992</v>
      </c>
      <c r="P281" s="182">
        <v>239.52199999999999</v>
      </c>
      <c r="Q281" s="182">
        <v>34547208.3248</v>
      </c>
      <c r="R281" s="182">
        <v>594850.42319999984</v>
      </c>
      <c r="S281" s="182">
        <v>337573.5184</v>
      </c>
      <c r="T281" s="182">
        <v>38.862000000000002</v>
      </c>
      <c r="U281" s="182">
        <v>5327762.24768</v>
      </c>
      <c r="V281" s="182">
        <v>3061308878557.0942</v>
      </c>
    </row>
    <row r="282" spans="1:22">
      <c r="A282" s="2" t="s">
        <v>581</v>
      </c>
      <c r="B282" s="2" t="s">
        <v>582</v>
      </c>
      <c r="C282" s="182">
        <v>157.74495999999999</v>
      </c>
      <c r="D282" s="182">
        <v>20064.475999999999</v>
      </c>
      <c r="E282" s="182">
        <v>622.29999999999995</v>
      </c>
      <c r="F282" s="182">
        <v>199.898</v>
      </c>
      <c r="G282" s="182">
        <v>15.747999999999999</v>
      </c>
      <c r="H282" s="182">
        <v>27.686</v>
      </c>
      <c r="I282" s="182">
        <v>0</v>
      </c>
      <c r="J282" s="182">
        <v>23.113999999999997</v>
      </c>
      <c r="K282" s="182">
        <v>3.61</v>
      </c>
      <c r="L282" s="182">
        <v>33.4</v>
      </c>
      <c r="M282" s="182">
        <v>1223720391.2639999</v>
      </c>
      <c r="N282" s="182">
        <v>4571990.8559999997</v>
      </c>
      <c r="O282" s="182">
        <v>3932895.3599999994</v>
      </c>
      <c r="P282" s="182">
        <v>246.63400000000001</v>
      </c>
      <c r="Q282" s="182">
        <v>31966573.486079995</v>
      </c>
      <c r="R282" s="182">
        <v>547327.93759999995</v>
      </c>
      <c r="S282" s="182">
        <v>319547.74799999996</v>
      </c>
      <c r="T282" s="182">
        <v>39.878</v>
      </c>
      <c r="U282" s="182">
        <v>4203937.3985599997</v>
      </c>
      <c r="V282" s="182">
        <v>2819626598671.0078</v>
      </c>
    </row>
    <row r="283" spans="1:22">
      <c r="A283" s="2" t="s">
        <v>583</v>
      </c>
      <c r="B283" s="2" t="s">
        <v>584</v>
      </c>
      <c r="C283" s="182">
        <v>148.816</v>
      </c>
      <c r="D283" s="182">
        <v>18903.187999999998</v>
      </c>
      <c r="E283" s="182">
        <v>609.59999999999991</v>
      </c>
      <c r="F283" s="182">
        <v>184.14999999999998</v>
      </c>
      <c r="G283" s="182">
        <v>18.922999999999998</v>
      </c>
      <c r="H283" s="182">
        <v>22.097999999999999</v>
      </c>
      <c r="I283" s="182">
        <v>0</v>
      </c>
      <c r="J283" s="182">
        <v>22.351999999999997</v>
      </c>
      <c r="K283" s="182">
        <v>4.16</v>
      </c>
      <c r="L283" s="182">
        <v>27.8</v>
      </c>
      <c r="M283" s="182">
        <v>990630792.92799985</v>
      </c>
      <c r="N283" s="182">
        <v>3916508.2959999996</v>
      </c>
      <c r="O283" s="182">
        <v>3261025.7359999996</v>
      </c>
      <c r="P283" s="182">
        <v>228.85399999999998</v>
      </c>
      <c r="Q283" s="182">
        <v>19729369.573439997</v>
      </c>
      <c r="R283" s="182">
        <v>393289.53599999996</v>
      </c>
      <c r="S283" s="182">
        <v>214670.53839999996</v>
      </c>
      <c r="T283" s="182">
        <v>32.257999999999996</v>
      </c>
      <c r="U283" s="182">
        <v>3159196.5203039995</v>
      </c>
      <c r="V283" s="182">
        <v>1702517393864.2085</v>
      </c>
    </row>
    <row r="284" spans="1:22">
      <c r="A284" s="2" t="s">
        <v>585</v>
      </c>
      <c r="B284" s="2" t="s">
        <v>586</v>
      </c>
      <c r="C284" s="182">
        <v>133.93439999999998</v>
      </c>
      <c r="D284" s="182">
        <v>17096.739999999998</v>
      </c>
      <c r="E284" s="182">
        <v>609.59999999999991</v>
      </c>
      <c r="F284" s="182">
        <v>181.10199999999998</v>
      </c>
      <c r="G284" s="182">
        <v>15.875</v>
      </c>
      <c r="H284" s="182">
        <v>22.097999999999999</v>
      </c>
      <c r="I284" s="182">
        <v>0</v>
      </c>
      <c r="J284" s="182">
        <v>22.351999999999997</v>
      </c>
      <c r="K284" s="182">
        <v>4.09</v>
      </c>
      <c r="L284" s="182">
        <v>33.1</v>
      </c>
      <c r="M284" s="182">
        <v>936520707.5999999</v>
      </c>
      <c r="N284" s="182">
        <v>3637928.2079999996</v>
      </c>
      <c r="O284" s="182">
        <v>3064380.9679999999</v>
      </c>
      <c r="P284" s="182">
        <v>233.934</v>
      </c>
      <c r="Q284" s="182">
        <v>18605544.724319998</v>
      </c>
      <c r="R284" s="182">
        <v>367070.23359999992</v>
      </c>
      <c r="S284" s="182">
        <v>204838.3</v>
      </c>
      <c r="T284" s="182">
        <v>33.019999999999996</v>
      </c>
      <c r="U284" s="182">
        <v>2518200.1248799996</v>
      </c>
      <c r="V284" s="182">
        <v>1605844481909.7739</v>
      </c>
    </row>
    <row r="285" spans="1:22">
      <c r="A285" s="2" t="s">
        <v>587</v>
      </c>
      <c r="B285" s="2" t="s">
        <v>588</v>
      </c>
      <c r="C285" s="182">
        <v>119.05279999999999</v>
      </c>
      <c r="D285" s="182">
        <v>15161.259999999998</v>
      </c>
      <c r="E285" s="182">
        <v>609.59999999999991</v>
      </c>
      <c r="F285" s="182">
        <v>177.79999999999998</v>
      </c>
      <c r="G285" s="182">
        <v>12.7</v>
      </c>
      <c r="H285" s="182">
        <v>22.097999999999999</v>
      </c>
      <c r="I285" s="182">
        <v>0</v>
      </c>
      <c r="J285" s="182">
        <v>22.351999999999997</v>
      </c>
      <c r="K285" s="182">
        <v>4.0199999999999996</v>
      </c>
      <c r="L285" s="182">
        <v>41.4</v>
      </c>
      <c r="M285" s="182">
        <v>874085993.75999987</v>
      </c>
      <c r="N285" s="182">
        <v>3342961.0559999999</v>
      </c>
      <c r="O285" s="182">
        <v>2867736.1999999997</v>
      </c>
      <c r="P285" s="182">
        <v>240.53800000000001</v>
      </c>
      <c r="Q285" s="182">
        <v>17481719.8752</v>
      </c>
      <c r="R285" s="182">
        <v>340850.93119999999</v>
      </c>
      <c r="S285" s="182">
        <v>196644.76799999998</v>
      </c>
      <c r="T285" s="182">
        <v>34.036000000000001</v>
      </c>
      <c r="U285" s="182">
        <v>2035371.6711839996</v>
      </c>
      <c r="V285" s="182">
        <v>1509171569955.3394</v>
      </c>
    </row>
    <row r="286" spans="1:22">
      <c r="A286" s="2" t="s">
        <v>589</v>
      </c>
      <c r="B286" s="2" t="s">
        <v>590</v>
      </c>
      <c r="C286" s="182">
        <v>142.86336</v>
      </c>
      <c r="D286" s="182">
        <v>18193.511999999999</v>
      </c>
      <c r="E286" s="182">
        <v>515.62</v>
      </c>
      <c r="F286" s="182">
        <v>182.88</v>
      </c>
      <c r="G286" s="182">
        <v>20.32</v>
      </c>
      <c r="H286" s="182">
        <v>23.367999999999999</v>
      </c>
      <c r="I286" s="182">
        <v>0</v>
      </c>
      <c r="J286" s="182">
        <v>21.081999999999997</v>
      </c>
      <c r="K286" s="182">
        <v>3.91</v>
      </c>
      <c r="L286" s="182">
        <v>21.1</v>
      </c>
      <c r="M286" s="182">
        <v>695106480.75199997</v>
      </c>
      <c r="N286" s="182">
        <v>3244638.6719999998</v>
      </c>
      <c r="O286" s="182">
        <v>2703865.5599999996</v>
      </c>
      <c r="P286" s="182">
        <v>195.83399999999997</v>
      </c>
      <c r="Q286" s="182">
        <v>20769948.137439996</v>
      </c>
      <c r="R286" s="182">
        <v>408037.89359999995</v>
      </c>
      <c r="S286" s="182">
        <v>227780.18959999998</v>
      </c>
      <c r="T286" s="182">
        <v>33.781999999999996</v>
      </c>
      <c r="U286" s="182">
        <v>3496343.9750399999</v>
      </c>
      <c r="V286" s="182">
        <v>1259433214073.05</v>
      </c>
    </row>
    <row r="287" spans="1:22">
      <c r="A287" s="2" t="s">
        <v>591</v>
      </c>
      <c r="B287" s="2" t="s">
        <v>592</v>
      </c>
      <c r="C287" s="182">
        <v>127.98175999999999</v>
      </c>
      <c r="D287" s="182">
        <v>16322.547999999999</v>
      </c>
      <c r="E287" s="182">
        <v>515.62</v>
      </c>
      <c r="F287" s="182">
        <v>179.32399999999998</v>
      </c>
      <c r="G287" s="182">
        <v>16.763999999999999</v>
      </c>
      <c r="H287" s="182">
        <v>23.367999999999999</v>
      </c>
      <c r="I287" s="182">
        <v>0</v>
      </c>
      <c r="J287" s="182">
        <v>21.081999999999997</v>
      </c>
      <c r="K287" s="182">
        <v>3.84</v>
      </c>
      <c r="L287" s="182">
        <v>25.6</v>
      </c>
      <c r="M287" s="182">
        <v>653483338.19199991</v>
      </c>
      <c r="N287" s="182">
        <v>2998832.7119999998</v>
      </c>
      <c r="O287" s="182">
        <v>2539994.92</v>
      </c>
      <c r="P287" s="182">
        <v>200.40599999999998</v>
      </c>
      <c r="Q287" s="182">
        <v>19396384.43296</v>
      </c>
      <c r="R287" s="182">
        <v>378541.17839999998</v>
      </c>
      <c r="S287" s="182">
        <v>216309.24479999996</v>
      </c>
      <c r="T287" s="182">
        <v>34.544000000000004</v>
      </c>
      <c r="U287" s="182">
        <v>2767938.9802399999</v>
      </c>
      <c r="V287" s="182">
        <v>1176187095445.6204</v>
      </c>
    </row>
    <row r="288" spans="1:22">
      <c r="A288" s="2" t="s">
        <v>593</v>
      </c>
      <c r="B288" s="2" t="s">
        <v>594</v>
      </c>
      <c r="C288" s="182">
        <v>111.61199999999999</v>
      </c>
      <c r="D288" s="182">
        <v>14193.519999999999</v>
      </c>
      <c r="E288" s="182">
        <v>508</v>
      </c>
      <c r="F288" s="182">
        <v>162.30599999999998</v>
      </c>
      <c r="G288" s="182">
        <v>16.128999999999998</v>
      </c>
      <c r="H288" s="182">
        <v>20.193000000000001</v>
      </c>
      <c r="I288" s="182">
        <v>0</v>
      </c>
      <c r="J288" s="182">
        <v>21.081999999999997</v>
      </c>
      <c r="K288" s="182">
        <v>4.0199999999999996</v>
      </c>
      <c r="L288" s="182">
        <v>26.6</v>
      </c>
      <c r="M288" s="182">
        <v>532776224.76799995</v>
      </c>
      <c r="N288" s="182">
        <v>2490833.7279999997</v>
      </c>
      <c r="O288" s="182">
        <v>2097544.1919999998</v>
      </c>
      <c r="P288" s="182">
        <v>193.548</v>
      </c>
      <c r="Q288" s="182">
        <v>12278827.055199999</v>
      </c>
      <c r="R288" s="182">
        <v>273663.96879999997</v>
      </c>
      <c r="S288" s="182">
        <v>151580.34199999998</v>
      </c>
      <c r="T288" s="182">
        <v>29.463999999999995</v>
      </c>
      <c r="U288" s="182">
        <v>1910502.2435039997</v>
      </c>
      <c r="V288" s="182">
        <v>730417556989.06104</v>
      </c>
    </row>
    <row r="289" spans="1:22">
      <c r="A289" s="2" t="s">
        <v>595</v>
      </c>
      <c r="B289" s="2" t="s">
        <v>596</v>
      </c>
      <c r="C289" s="182">
        <v>98.218559999999997</v>
      </c>
      <c r="D289" s="182">
        <v>12516.103999999999</v>
      </c>
      <c r="E289" s="182">
        <v>508</v>
      </c>
      <c r="F289" s="182">
        <v>159.00399999999999</v>
      </c>
      <c r="G289" s="182">
        <v>12.827</v>
      </c>
      <c r="H289" s="182">
        <v>20.193000000000001</v>
      </c>
      <c r="I289" s="182">
        <v>0</v>
      </c>
      <c r="J289" s="182">
        <v>21.081999999999997</v>
      </c>
      <c r="K289" s="182">
        <v>3.93</v>
      </c>
      <c r="L289" s="182">
        <v>33.5</v>
      </c>
      <c r="M289" s="182">
        <v>495315396.46399993</v>
      </c>
      <c r="N289" s="182">
        <v>2277801.8959999997</v>
      </c>
      <c r="O289" s="182">
        <v>1950060.6159999999</v>
      </c>
      <c r="P289" s="182">
        <v>198.88199999999998</v>
      </c>
      <c r="Q289" s="182">
        <v>11446364.203999998</v>
      </c>
      <c r="R289" s="182">
        <v>252360.78559999997</v>
      </c>
      <c r="S289" s="182">
        <v>143878.42191999996</v>
      </c>
      <c r="T289" s="182">
        <v>30.225999999999996</v>
      </c>
      <c r="U289" s="182">
        <v>1490108.5036479998</v>
      </c>
      <c r="V289" s="182">
        <v>682081101011.84375</v>
      </c>
    </row>
    <row r="290" spans="1:22">
      <c r="A290" s="2" t="s">
        <v>597</v>
      </c>
      <c r="B290" s="2" t="s">
        <v>598</v>
      </c>
      <c r="C290" s="182">
        <v>104.1712</v>
      </c>
      <c r="D290" s="182">
        <v>13225.779999999999</v>
      </c>
      <c r="E290" s="182">
        <v>457.2</v>
      </c>
      <c r="F290" s="182">
        <v>158.75</v>
      </c>
      <c r="G290" s="182">
        <v>18.059399999999997</v>
      </c>
      <c r="H290" s="182">
        <v>17.551399999999997</v>
      </c>
      <c r="I290" s="182">
        <v>0</v>
      </c>
      <c r="J290" s="182">
        <v>20.548599999999997</v>
      </c>
      <c r="K290" s="182">
        <v>4.5199999999999996</v>
      </c>
      <c r="L290" s="182">
        <v>21.5</v>
      </c>
      <c r="M290" s="182">
        <v>384181605.82879996</v>
      </c>
      <c r="N290" s="182">
        <v>2031995.9359999998</v>
      </c>
      <c r="O290" s="182">
        <v>1687867.5919999999</v>
      </c>
      <c r="P290" s="182">
        <v>170.18</v>
      </c>
      <c r="Q290" s="182">
        <v>9989554.214399999</v>
      </c>
      <c r="R290" s="182">
        <v>234335.01519999999</v>
      </c>
      <c r="S290" s="182">
        <v>126016.52215999999</v>
      </c>
      <c r="T290" s="182">
        <v>27.431999999999999</v>
      </c>
      <c r="U290" s="182">
        <v>1706548.8449599997</v>
      </c>
      <c r="V290" s="182">
        <v>483364559772.17279</v>
      </c>
    </row>
    <row r="291" spans="1:22">
      <c r="A291" s="2" t="s">
        <v>599</v>
      </c>
      <c r="B291" s="2" t="s">
        <v>600</v>
      </c>
      <c r="C291" s="182">
        <v>81.402351999999993</v>
      </c>
      <c r="D291" s="182">
        <v>10322.56</v>
      </c>
      <c r="E291" s="182">
        <v>457.2</v>
      </c>
      <c r="F291" s="182">
        <v>152.39999999999998</v>
      </c>
      <c r="G291" s="182">
        <v>11.7094</v>
      </c>
      <c r="H291" s="182">
        <v>17.551399999999997</v>
      </c>
      <c r="I291" s="182">
        <v>0</v>
      </c>
      <c r="J291" s="182">
        <v>20.548599999999997</v>
      </c>
      <c r="K291" s="182">
        <v>4.34</v>
      </c>
      <c r="L291" s="182">
        <v>33.200000000000003</v>
      </c>
      <c r="M291" s="182">
        <v>333401371.90559995</v>
      </c>
      <c r="N291" s="182">
        <v>1704254.656</v>
      </c>
      <c r="O291" s="182">
        <v>1458448.6959999998</v>
      </c>
      <c r="P291" s="182">
        <v>179.578</v>
      </c>
      <c r="Q291" s="182">
        <v>8615990.5099199992</v>
      </c>
      <c r="R291" s="182">
        <v>198283.47439999998</v>
      </c>
      <c r="S291" s="182">
        <v>113234.61223999999</v>
      </c>
      <c r="T291" s="182">
        <v>28.955999999999996</v>
      </c>
      <c r="U291" s="182">
        <v>969819.22164799995</v>
      </c>
      <c r="V291" s="182">
        <v>416230593137.1488</v>
      </c>
    </row>
    <row r="292" spans="1:22">
      <c r="A292" s="2" t="s">
        <v>601</v>
      </c>
      <c r="B292" s="2" t="s">
        <v>602</v>
      </c>
      <c r="C292" s="182">
        <v>74.408000000000001</v>
      </c>
      <c r="D292" s="182">
        <v>9483.851999999999</v>
      </c>
      <c r="E292" s="182">
        <v>381</v>
      </c>
      <c r="F292" s="182">
        <v>143.25599999999997</v>
      </c>
      <c r="G292" s="182">
        <v>13.97</v>
      </c>
      <c r="H292" s="182">
        <v>15.798799999999998</v>
      </c>
      <c r="I292" s="182">
        <v>0</v>
      </c>
      <c r="J292" s="182">
        <v>19.126199999999997</v>
      </c>
      <c r="K292" s="182">
        <v>4.53</v>
      </c>
      <c r="L292" s="182">
        <v>22.7</v>
      </c>
      <c r="M292" s="182">
        <v>201872241.41599998</v>
      </c>
      <c r="N292" s="182">
        <v>1261803.9279999998</v>
      </c>
      <c r="O292" s="182">
        <v>1060243.0407999998</v>
      </c>
      <c r="P292" s="182">
        <v>146.04999999999998</v>
      </c>
      <c r="Q292" s="182">
        <v>6493210.2393599991</v>
      </c>
      <c r="R292" s="182">
        <v>163706.76935999998</v>
      </c>
      <c r="S292" s="182">
        <v>90620.463919999995</v>
      </c>
      <c r="T292" s="182">
        <v>26.161999999999999</v>
      </c>
      <c r="U292" s="182">
        <v>882410.62227199995</v>
      </c>
      <c r="V292" s="182">
        <v>216439908431.31735</v>
      </c>
    </row>
    <row r="293" spans="1:22">
      <c r="A293" s="2" t="s">
        <v>603</v>
      </c>
      <c r="B293" s="2" t="s">
        <v>604</v>
      </c>
      <c r="C293" s="182">
        <v>63.842063999999993</v>
      </c>
      <c r="D293" s="182">
        <v>8129.0159999999996</v>
      </c>
      <c r="E293" s="182">
        <v>381</v>
      </c>
      <c r="F293" s="182">
        <v>139.69999999999999</v>
      </c>
      <c r="G293" s="182">
        <v>10.439399999999999</v>
      </c>
      <c r="H293" s="182">
        <v>15.798799999999998</v>
      </c>
      <c r="I293" s="182">
        <v>0</v>
      </c>
      <c r="J293" s="182">
        <v>19.126199999999997</v>
      </c>
      <c r="K293" s="182">
        <v>4.42</v>
      </c>
      <c r="L293" s="182">
        <v>30.4</v>
      </c>
      <c r="M293" s="182">
        <v>185639215.81759998</v>
      </c>
      <c r="N293" s="182">
        <v>1133984.8288</v>
      </c>
      <c r="O293" s="182">
        <v>973391.60159999994</v>
      </c>
      <c r="P293" s="182">
        <v>151.13</v>
      </c>
      <c r="Q293" s="182">
        <v>5952109.3860799996</v>
      </c>
      <c r="R293" s="182">
        <v>148794.54111999998</v>
      </c>
      <c r="S293" s="182">
        <v>85048.862160000004</v>
      </c>
      <c r="T293" s="182">
        <v>26.923999999999999</v>
      </c>
      <c r="U293" s="182">
        <v>640996.39542399999</v>
      </c>
      <c r="V293" s="182">
        <v>198448005373.13092</v>
      </c>
    </row>
    <row r="294" spans="1:22">
      <c r="A294" s="2" t="s">
        <v>605</v>
      </c>
      <c r="B294" s="2" t="s">
        <v>606</v>
      </c>
      <c r="C294" s="182">
        <v>74.408000000000001</v>
      </c>
      <c r="D294" s="182">
        <v>9419.3359999999993</v>
      </c>
      <c r="E294" s="182">
        <v>304.79999999999995</v>
      </c>
      <c r="F294" s="182">
        <v>139.19200000000001</v>
      </c>
      <c r="G294" s="182">
        <v>17.4498</v>
      </c>
      <c r="H294" s="182">
        <v>16.738599999999998</v>
      </c>
      <c r="I294" s="182">
        <v>0</v>
      </c>
      <c r="J294" s="182">
        <v>19.773899999999998</v>
      </c>
      <c r="K294" s="182">
        <v>4.16</v>
      </c>
      <c r="L294" s="182">
        <v>13.7</v>
      </c>
      <c r="M294" s="182">
        <v>126118121.95679998</v>
      </c>
      <c r="N294" s="182">
        <v>997972.19759999984</v>
      </c>
      <c r="O294" s="182">
        <v>829185.43839999998</v>
      </c>
      <c r="P294" s="182">
        <v>115.57</v>
      </c>
      <c r="Q294" s="182">
        <v>6493210.2393599991</v>
      </c>
      <c r="R294" s="182">
        <v>168786.7592</v>
      </c>
      <c r="S294" s="182">
        <v>93242.394159999996</v>
      </c>
      <c r="T294" s="182">
        <v>26.161999999999999</v>
      </c>
      <c r="U294" s="182">
        <v>1152961.0489119999</v>
      </c>
      <c r="V294" s="182">
        <v>134805005003.12819</v>
      </c>
    </row>
    <row r="295" spans="1:22">
      <c r="A295" s="2" t="s">
        <v>607</v>
      </c>
      <c r="B295" s="2" t="s">
        <v>608</v>
      </c>
      <c r="C295" s="182">
        <v>60.716927999999996</v>
      </c>
      <c r="D295" s="182">
        <v>7677.4039999999995</v>
      </c>
      <c r="E295" s="182">
        <v>304.79999999999995</v>
      </c>
      <c r="F295" s="182">
        <v>133.35</v>
      </c>
      <c r="G295" s="182">
        <v>11.7348</v>
      </c>
      <c r="H295" s="182">
        <v>16.738599999999998</v>
      </c>
      <c r="I295" s="182">
        <v>0</v>
      </c>
      <c r="J295" s="182">
        <v>19.773899999999998</v>
      </c>
      <c r="K295" s="182">
        <v>3.98</v>
      </c>
      <c r="L295" s="182">
        <v>20.6</v>
      </c>
      <c r="M295" s="182">
        <v>112382484.91199999</v>
      </c>
      <c r="N295" s="182">
        <v>863598.27279999992</v>
      </c>
      <c r="O295" s="182">
        <v>739056.58639999991</v>
      </c>
      <c r="P295" s="182">
        <v>120.90399999999998</v>
      </c>
      <c r="Q295" s="182">
        <v>5619124.2455999991</v>
      </c>
      <c r="R295" s="182">
        <v>145189.38703999997</v>
      </c>
      <c r="S295" s="182">
        <v>84065.638319999984</v>
      </c>
      <c r="T295" s="182">
        <v>26.923999999999999</v>
      </c>
      <c r="U295" s="182">
        <v>703431.10926399985</v>
      </c>
      <c r="V295" s="182">
        <v>116544566078.40166</v>
      </c>
    </row>
    <row r="296" spans="1:22">
      <c r="A296" s="2" t="s">
        <v>609</v>
      </c>
      <c r="B296" s="2" t="s">
        <v>610</v>
      </c>
      <c r="C296" s="182">
        <v>52.085599999999999</v>
      </c>
      <c r="D296" s="182">
        <v>6580.6319999999996</v>
      </c>
      <c r="E296" s="182">
        <v>304.79999999999995</v>
      </c>
      <c r="F296" s="182">
        <v>129.03199999999998</v>
      </c>
      <c r="G296" s="182">
        <v>10.8712</v>
      </c>
      <c r="H296" s="182">
        <v>13.817600000000001</v>
      </c>
      <c r="I296" s="182">
        <v>0</v>
      </c>
      <c r="J296" s="182">
        <v>16.344899999999996</v>
      </c>
      <c r="K296" s="182">
        <v>4.67</v>
      </c>
      <c r="L296" s="182">
        <v>23.1</v>
      </c>
      <c r="M296" s="182">
        <v>94900765.036799997</v>
      </c>
      <c r="N296" s="182">
        <v>730863.05439999991</v>
      </c>
      <c r="O296" s="182">
        <v>624347.13839999994</v>
      </c>
      <c r="P296" s="182">
        <v>119.88799999999999</v>
      </c>
      <c r="Q296" s="182">
        <v>4095717.2279039994</v>
      </c>
      <c r="R296" s="182">
        <v>111432.03519999998</v>
      </c>
      <c r="S296" s="182">
        <v>63581.808319999989</v>
      </c>
      <c r="T296" s="182">
        <v>24.891999999999999</v>
      </c>
      <c r="U296" s="182">
        <v>437042.99687999999</v>
      </c>
      <c r="V296" s="182">
        <v>86737084892.451004</v>
      </c>
    </row>
    <row r="297" spans="1:22">
      <c r="A297" s="2" t="s">
        <v>611</v>
      </c>
      <c r="B297" s="2" t="s">
        <v>612</v>
      </c>
      <c r="C297" s="182">
        <v>47.323487999999998</v>
      </c>
      <c r="D297" s="182">
        <v>6006.4395999999997</v>
      </c>
      <c r="E297" s="182">
        <v>304.79999999999995</v>
      </c>
      <c r="F297" s="182">
        <v>127</v>
      </c>
      <c r="G297" s="182">
        <v>8.8899999999999988</v>
      </c>
      <c r="H297" s="182">
        <v>13.817600000000001</v>
      </c>
      <c r="I297" s="182">
        <v>0</v>
      </c>
      <c r="J297" s="182">
        <v>16.344899999999996</v>
      </c>
      <c r="K297" s="182">
        <v>4.5999999999999996</v>
      </c>
      <c r="L297" s="182">
        <v>28.3</v>
      </c>
      <c r="M297" s="182">
        <v>90322219.355199993</v>
      </c>
      <c r="N297" s="182">
        <v>684979.27519999992</v>
      </c>
      <c r="O297" s="182">
        <v>593211.71679999994</v>
      </c>
      <c r="P297" s="182">
        <v>122.68199999999999</v>
      </c>
      <c r="Q297" s="182">
        <v>3883439.2008479997</v>
      </c>
      <c r="R297" s="182">
        <v>105532.69215999999</v>
      </c>
      <c r="S297" s="182">
        <v>61123.748719999996</v>
      </c>
      <c r="T297" s="182">
        <v>25.4</v>
      </c>
      <c r="U297" s="182">
        <v>365451.19167679996</v>
      </c>
      <c r="V297" s="182">
        <v>82171975161.269379</v>
      </c>
    </row>
    <row r="298" spans="1:22">
      <c r="A298" s="2" t="s">
        <v>613</v>
      </c>
      <c r="B298" s="2" t="s">
        <v>614</v>
      </c>
      <c r="C298" s="182">
        <v>52.085599999999999</v>
      </c>
      <c r="D298" s="182">
        <v>6645.1480000000001</v>
      </c>
      <c r="E298" s="182">
        <v>254</v>
      </c>
      <c r="F298" s="182">
        <v>125.476</v>
      </c>
      <c r="G298" s="182">
        <v>15.087599999999998</v>
      </c>
      <c r="H298" s="182">
        <v>12.471399999999999</v>
      </c>
      <c r="I298" s="182">
        <v>0</v>
      </c>
      <c r="J298" s="182">
        <v>16.1036</v>
      </c>
      <c r="K298" s="182">
        <v>5.03</v>
      </c>
      <c r="L298" s="182">
        <v>13.4</v>
      </c>
      <c r="M298" s="182">
        <v>61186019.563199997</v>
      </c>
      <c r="N298" s="182">
        <v>580102.06559999997</v>
      </c>
      <c r="O298" s="182">
        <v>481779.68159999995</v>
      </c>
      <c r="P298" s="182">
        <v>96.011999999999986</v>
      </c>
      <c r="Q298" s="182">
        <v>3454720.8324799999</v>
      </c>
      <c r="R298" s="182">
        <v>101435.92616</v>
      </c>
      <c r="S298" s="182">
        <v>55060.535039999995</v>
      </c>
      <c r="T298" s="182">
        <v>22.834599999999998</v>
      </c>
      <c r="U298" s="182">
        <v>536938.53902399994</v>
      </c>
      <c r="V298" s="182">
        <v>50484742909.538048</v>
      </c>
    </row>
    <row r="299" spans="1:22">
      <c r="A299" s="2" t="s">
        <v>615</v>
      </c>
      <c r="B299" s="2" t="s">
        <v>616</v>
      </c>
      <c r="C299" s="182">
        <v>37.799263999999994</v>
      </c>
      <c r="D299" s="182">
        <v>4806.442</v>
      </c>
      <c r="E299" s="182">
        <v>254</v>
      </c>
      <c r="F299" s="182">
        <v>118.36399999999999</v>
      </c>
      <c r="G299" s="182">
        <v>7.8993999999999991</v>
      </c>
      <c r="H299" s="182">
        <v>12.471399999999999</v>
      </c>
      <c r="I299" s="182">
        <v>0</v>
      </c>
      <c r="J299" s="182">
        <v>16.1036</v>
      </c>
      <c r="K299" s="182">
        <v>4.75</v>
      </c>
      <c r="L299" s="182">
        <v>25.6</v>
      </c>
      <c r="M299" s="182">
        <v>51196465.348799996</v>
      </c>
      <c r="N299" s="182">
        <v>463753.91119999997</v>
      </c>
      <c r="O299" s="182">
        <v>403121.77439999999</v>
      </c>
      <c r="P299" s="182">
        <v>103.378</v>
      </c>
      <c r="Q299" s="182">
        <v>2801237.4942879998</v>
      </c>
      <c r="R299" s="182">
        <v>81771.449359999999</v>
      </c>
      <c r="S299" s="182">
        <v>47358.614959999999</v>
      </c>
      <c r="T299" s="182">
        <v>24.13</v>
      </c>
      <c r="U299" s="182">
        <v>250987.54963679996</v>
      </c>
      <c r="V299" s="182">
        <v>40817451714.094589</v>
      </c>
    </row>
    <row r="300" spans="1:22">
      <c r="A300" s="2" t="s">
        <v>617</v>
      </c>
      <c r="B300" s="2" t="s">
        <v>618</v>
      </c>
      <c r="C300" s="182">
        <v>34.227679999999999</v>
      </c>
      <c r="D300" s="182">
        <v>4361.2815999999993</v>
      </c>
      <c r="E300" s="182">
        <v>203.2</v>
      </c>
      <c r="F300" s="182">
        <v>105.91799999999999</v>
      </c>
      <c r="G300" s="182">
        <v>11.2014</v>
      </c>
      <c r="H300" s="182">
        <v>10.795</v>
      </c>
      <c r="I300" s="182">
        <v>0</v>
      </c>
      <c r="J300" s="182">
        <v>14.604999999999999</v>
      </c>
      <c r="K300" s="182">
        <v>4.91</v>
      </c>
      <c r="L300" s="182">
        <v>14.1</v>
      </c>
      <c r="M300" s="182">
        <v>26930173.23632</v>
      </c>
      <c r="N300" s="182">
        <v>314631.62879999995</v>
      </c>
      <c r="O300" s="182">
        <v>265470.43679999997</v>
      </c>
      <c r="P300" s="182">
        <v>78.48599999999999</v>
      </c>
      <c r="Q300" s="182">
        <v>1777308.1873119997</v>
      </c>
      <c r="R300" s="182">
        <v>60140.52487999999</v>
      </c>
      <c r="S300" s="182">
        <v>33593.481199999995</v>
      </c>
      <c r="T300" s="182">
        <v>20.193000000000001</v>
      </c>
      <c r="U300" s="182">
        <v>228927.28407999998</v>
      </c>
      <c r="V300" s="182">
        <v>16461248618.907883</v>
      </c>
    </row>
    <row r="301" spans="1:22">
      <c r="A301" s="2" t="s">
        <v>619</v>
      </c>
      <c r="B301" s="2" t="s">
        <v>620</v>
      </c>
      <c r="C301" s="182">
        <v>27.382143999999997</v>
      </c>
      <c r="D301" s="182">
        <v>3483.864</v>
      </c>
      <c r="E301" s="182">
        <v>203.2</v>
      </c>
      <c r="F301" s="182">
        <v>101.6</v>
      </c>
      <c r="G301" s="182">
        <v>6.8834</v>
      </c>
      <c r="H301" s="182">
        <v>10.795</v>
      </c>
      <c r="I301" s="182">
        <v>0</v>
      </c>
      <c r="J301" s="182">
        <v>14.604999999999999</v>
      </c>
      <c r="K301" s="182">
        <v>4.71</v>
      </c>
      <c r="L301" s="182">
        <v>22.9</v>
      </c>
      <c r="M301" s="182">
        <v>23933306.971999999</v>
      </c>
      <c r="N301" s="182">
        <v>270386.55599999998</v>
      </c>
      <c r="O301" s="182">
        <v>235973.72159999999</v>
      </c>
      <c r="P301" s="182">
        <v>82.803999999999988</v>
      </c>
      <c r="Q301" s="182">
        <v>1535893.9604639998</v>
      </c>
      <c r="R301" s="182">
        <v>52110.863519999999</v>
      </c>
      <c r="S301" s="182">
        <v>30152.197759999999</v>
      </c>
      <c r="T301" s="182">
        <v>21.005799999999997</v>
      </c>
      <c r="U301" s="182">
        <v>139437.52757599999</v>
      </c>
      <c r="V301" s="182">
        <v>14205547339.971077</v>
      </c>
    </row>
    <row r="302" spans="1:22">
      <c r="A302" s="2" t="s">
        <v>621</v>
      </c>
      <c r="B302" s="2" t="s">
        <v>622</v>
      </c>
      <c r="C302" s="182">
        <v>25.670759999999998</v>
      </c>
      <c r="D302" s="182">
        <v>3264.5095999999994</v>
      </c>
      <c r="E302" s="182">
        <v>152.39999999999998</v>
      </c>
      <c r="F302" s="182">
        <v>90.677999999999997</v>
      </c>
      <c r="G302" s="182">
        <v>11.811</v>
      </c>
      <c r="H302" s="182">
        <v>9.1185999999999989</v>
      </c>
      <c r="I302" s="182">
        <v>0</v>
      </c>
      <c r="J302" s="182">
        <v>11.5189</v>
      </c>
      <c r="K302" s="182">
        <v>4.97</v>
      </c>
      <c r="L302" s="182">
        <v>9.67</v>
      </c>
      <c r="M302" s="182">
        <v>10905263.35072</v>
      </c>
      <c r="N302" s="182">
        <v>172064.17199999999</v>
      </c>
      <c r="O302" s="182">
        <v>143222.93935999999</v>
      </c>
      <c r="P302" s="182">
        <v>57.911999999999992</v>
      </c>
      <c r="Q302" s="182">
        <v>953169.9646239999</v>
      </c>
      <c r="R302" s="182">
        <v>38509.600399999996</v>
      </c>
      <c r="S302" s="182">
        <v>20975.441919999997</v>
      </c>
      <c r="T302" s="182">
        <v>17.094200000000001</v>
      </c>
      <c r="U302" s="182">
        <v>154421.85889759997</v>
      </c>
      <c r="V302" s="182">
        <v>4887352771.029747</v>
      </c>
    </row>
    <row r="303" spans="1:22">
      <c r="A303" s="2" t="s">
        <v>623</v>
      </c>
      <c r="B303" s="2" t="s">
        <v>624</v>
      </c>
      <c r="C303" s="182">
        <v>18.602</v>
      </c>
      <c r="D303" s="182">
        <v>2361.2856000000002</v>
      </c>
      <c r="E303" s="182">
        <v>152.39999999999998</v>
      </c>
      <c r="F303" s="182">
        <v>84.581999999999994</v>
      </c>
      <c r="G303" s="182">
        <v>5.8928000000000003</v>
      </c>
      <c r="H303" s="182">
        <v>9.1185999999999989</v>
      </c>
      <c r="I303" s="182">
        <v>0</v>
      </c>
      <c r="J303" s="182">
        <v>11.5189</v>
      </c>
      <c r="K303" s="182">
        <v>4.6399999999999997</v>
      </c>
      <c r="L303" s="182">
        <v>19.399999999999999</v>
      </c>
      <c r="M303" s="182">
        <v>9157091.3631999996</v>
      </c>
      <c r="N303" s="182">
        <v>138470.69079999998</v>
      </c>
      <c r="O303" s="182">
        <v>120281.04975999998</v>
      </c>
      <c r="P303" s="182">
        <v>62.230000000000004</v>
      </c>
      <c r="Q303" s="182">
        <v>749216.5660799999</v>
      </c>
      <c r="R303" s="182">
        <v>30479.939039999997</v>
      </c>
      <c r="S303" s="182">
        <v>17698.029119999999</v>
      </c>
      <c r="T303" s="182">
        <v>17.830799999999996</v>
      </c>
      <c r="U303" s="182">
        <v>69510.648075199992</v>
      </c>
      <c r="V303" s="182">
        <v>3840062891.5233727</v>
      </c>
    </row>
    <row r="304" spans="1:22">
      <c r="A304" s="2" t="s">
        <v>625</v>
      </c>
      <c r="B304" s="2" t="s">
        <v>626</v>
      </c>
      <c r="C304" s="182">
        <v>14.881599999999999</v>
      </c>
      <c r="D304" s="182">
        <v>1890.3188</v>
      </c>
      <c r="E304" s="182">
        <v>127</v>
      </c>
      <c r="F304" s="182">
        <v>76.199999999999989</v>
      </c>
      <c r="G304" s="182">
        <v>5.4356</v>
      </c>
      <c r="H304" s="182">
        <v>8.2804000000000002</v>
      </c>
      <c r="I304" s="182">
        <v>0</v>
      </c>
      <c r="J304" s="182">
        <v>10.769599999999997</v>
      </c>
      <c r="K304" s="182">
        <v>4.6100000000000003</v>
      </c>
      <c r="L304" s="182">
        <v>16.8</v>
      </c>
      <c r="M304" s="182">
        <v>5119646.5348800002</v>
      </c>
      <c r="N304" s="182">
        <v>92750.78224</v>
      </c>
      <c r="O304" s="182">
        <v>80296.613599999997</v>
      </c>
      <c r="P304" s="182">
        <v>52.069999999999993</v>
      </c>
      <c r="Q304" s="182">
        <v>495315.39646399993</v>
      </c>
      <c r="R304" s="182">
        <v>22450.277679999999</v>
      </c>
      <c r="S304" s="182">
        <v>13027.71588</v>
      </c>
      <c r="T304" s="182">
        <v>16.205199999999998</v>
      </c>
      <c r="U304" s="182">
        <v>47450.382518399994</v>
      </c>
      <c r="V304" s="182">
        <v>1745483132.5106239</v>
      </c>
    </row>
    <row r="305" spans="1:22">
      <c r="A305" s="2" t="s">
        <v>627</v>
      </c>
      <c r="B305" s="2" t="s">
        <v>628</v>
      </c>
      <c r="C305" s="182">
        <v>14.137519999999999</v>
      </c>
      <c r="D305" s="182">
        <v>1799.9964</v>
      </c>
      <c r="E305" s="182">
        <v>101.6</v>
      </c>
      <c r="F305" s="182">
        <v>71.11999999999999</v>
      </c>
      <c r="G305" s="182">
        <v>8.2804000000000002</v>
      </c>
      <c r="H305" s="182">
        <v>7.4421999999999988</v>
      </c>
      <c r="I305" s="182">
        <v>0</v>
      </c>
      <c r="J305" s="182">
        <v>11.607799999999997</v>
      </c>
      <c r="K305" s="182">
        <v>4.7699999999999996</v>
      </c>
      <c r="L305" s="182">
        <v>8.33</v>
      </c>
      <c r="M305" s="182">
        <v>2813724.4370559994</v>
      </c>
      <c r="N305" s="182">
        <v>66203.738559999998</v>
      </c>
      <c r="O305" s="182">
        <v>55388.27631999999</v>
      </c>
      <c r="P305" s="182">
        <v>39.624000000000002</v>
      </c>
      <c r="Q305" s="182">
        <v>369197.2745072</v>
      </c>
      <c r="R305" s="182">
        <v>18517.382319999997</v>
      </c>
      <c r="S305" s="182">
        <v>10405.78564</v>
      </c>
      <c r="T305" s="182">
        <v>14.325599999999998</v>
      </c>
      <c r="U305" s="182">
        <v>49947.771071999996</v>
      </c>
      <c r="V305" s="182">
        <v>819034392.94729269</v>
      </c>
    </row>
    <row r="306" spans="1:22">
      <c r="A306" s="2" t="s">
        <v>629</v>
      </c>
      <c r="B306" s="2" t="s">
        <v>630</v>
      </c>
      <c r="C306" s="182">
        <v>11.458831999999999</v>
      </c>
      <c r="D306" s="182">
        <v>1458.0615999999998</v>
      </c>
      <c r="E306" s="182">
        <v>101.6</v>
      </c>
      <c r="F306" s="182">
        <v>67.563999999999993</v>
      </c>
      <c r="G306" s="182">
        <v>4.9021999999999997</v>
      </c>
      <c r="H306" s="182">
        <v>7.4421999999999988</v>
      </c>
      <c r="I306" s="182">
        <v>0</v>
      </c>
      <c r="J306" s="182">
        <v>11.607799999999997</v>
      </c>
      <c r="K306" s="182">
        <v>4.54</v>
      </c>
      <c r="L306" s="182">
        <v>14.1</v>
      </c>
      <c r="M306" s="182">
        <v>2518200.1248799996</v>
      </c>
      <c r="N306" s="182">
        <v>57354.723999999995</v>
      </c>
      <c r="O306" s="182">
        <v>49652.803919999991</v>
      </c>
      <c r="P306" s="182">
        <v>41.655999999999992</v>
      </c>
      <c r="Q306" s="182">
        <v>311341.10634879995</v>
      </c>
      <c r="R306" s="182">
        <v>15895.452079999997</v>
      </c>
      <c r="S306" s="182">
        <v>9209.5299680000007</v>
      </c>
      <c r="T306" s="182">
        <v>14.630399999999998</v>
      </c>
      <c r="U306" s="182">
        <v>30468.140353919996</v>
      </c>
      <c r="V306" s="182">
        <v>690137177.00804663</v>
      </c>
    </row>
    <row r="307" spans="1:22">
      <c r="A307" s="2" t="s">
        <v>631</v>
      </c>
      <c r="B307" s="2" t="s">
        <v>632</v>
      </c>
      <c r="C307" s="182">
        <v>11.161199999999999</v>
      </c>
      <c r="D307" s="182">
        <v>1419.3520000000001</v>
      </c>
      <c r="E307" s="182">
        <v>76.199999999999989</v>
      </c>
      <c r="F307" s="182">
        <v>63.753999999999991</v>
      </c>
      <c r="G307" s="182">
        <v>8.8645999999999994</v>
      </c>
      <c r="H307" s="182">
        <v>6.6040000000000001</v>
      </c>
      <c r="I307" s="182">
        <v>0</v>
      </c>
      <c r="J307" s="182">
        <v>9.2710000000000008</v>
      </c>
      <c r="K307" s="182">
        <v>4.82</v>
      </c>
      <c r="L307" s="182">
        <v>5.38</v>
      </c>
      <c r="M307" s="182">
        <v>1211233.4484959999</v>
      </c>
      <c r="N307" s="182">
        <v>38509.600399999996</v>
      </c>
      <c r="O307" s="182">
        <v>31790.904159999995</v>
      </c>
      <c r="P307" s="182">
        <v>29.209999999999997</v>
      </c>
      <c r="Q307" s="182">
        <v>240581.76399679997</v>
      </c>
      <c r="R307" s="182">
        <v>13453.779543999997</v>
      </c>
      <c r="S307" s="182">
        <v>7554.4365039999993</v>
      </c>
      <c r="T307" s="182">
        <v>13.030199999999999</v>
      </c>
      <c r="U307" s="182">
        <v>37294.335733759995</v>
      </c>
      <c r="V307" s="182">
        <v>290018735.86330366</v>
      </c>
    </row>
    <row r="308" spans="1:22">
      <c r="A308" s="2" t="s">
        <v>633</v>
      </c>
      <c r="B308" s="2" t="s">
        <v>634</v>
      </c>
      <c r="C308" s="182">
        <v>8.4825119999999998</v>
      </c>
      <c r="D308" s="182">
        <v>1070.9656</v>
      </c>
      <c r="E308" s="182">
        <v>76.199999999999989</v>
      </c>
      <c r="F308" s="182">
        <v>59.181999999999995</v>
      </c>
      <c r="G308" s="182">
        <v>4.3180000000000005</v>
      </c>
      <c r="H308" s="182">
        <v>6.6040000000000001</v>
      </c>
      <c r="I308" s="182">
        <v>0</v>
      </c>
      <c r="J308" s="182">
        <v>9.2710000000000008</v>
      </c>
      <c r="K308" s="182">
        <v>4.4800000000000004</v>
      </c>
      <c r="L308" s="182">
        <v>11</v>
      </c>
      <c r="M308" s="182">
        <v>1040578.5639999999</v>
      </c>
      <c r="N308" s="182">
        <v>31790.904159999995</v>
      </c>
      <c r="O308" s="182">
        <v>27366.396879999997</v>
      </c>
      <c r="P308" s="182">
        <v>31.241999999999997</v>
      </c>
      <c r="Q308" s="182">
        <v>186055.44724319997</v>
      </c>
      <c r="R308" s="182">
        <v>10749.913983999999</v>
      </c>
      <c r="S308" s="182">
        <v>6276.2455119999995</v>
      </c>
      <c r="T308" s="182">
        <v>13.1572</v>
      </c>
      <c r="U308" s="182">
        <v>18022.820728479997</v>
      </c>
      <c r="V308" s="182">
        <v>225301592.02714053</v>
      </c>
    </row>
    <row r="309" spans="1:22">
      <c r="A309" s="2" t="s">
        <v>635</v>
      </c>
      <c r="B309" s="2" t="s">
        <v>636</v>
      </c>
      <c r="C309" s="182">
        <v>174.11472000000001</v>
      </c>
      <c r="D309" s="182">
        <v>22193.503999999997</v>
      </c>
      <c r="E309" s="182">
        <v>360.67999999999995</v>
      </c>
      <c r="F309" s="182">
        <v>378.46</v>
      </c>
      <c r="G309" s="182">
        <v>20.446999999999999</v>
      </c>
      <c r="H309" s="182">
        <v>20.446999999999999</v>
      </c>
      <c r="I309" s="182">
        <v>0</v>
      </c>
      <c r="J309" s="182">
        <v>17.652999999999995</v>
      </c>
      <c r="K309" s="182">
        <v>9.25</v>
      </c>
      <c r="L309" s="182">
        <v>14.2</v>
      </c>
      <c r="M309" s="182">
        <v>507802339.23199993</v>
      </c>
      <c r="N309" s="182">
        <v>3179090.4159999997</v>
      </c>
      <c r="O309" s="182">
        <v>2818575.0079999999</v>
      </c>
      <c r="P309" s="182">
        <v>151.38399999999999</v>
      </c>
      <c r="Q309" s="182">
        <v>184390521.54079998</v>
      </c>
      <c r="R309" s="182">
        <v>1497777.6495999999</v>
      </c>
      <c r="S309" s="182">
        <v>975030.30799999996</v>
      </c>
      <c r="T309" s="182">
        <v>91.185999999999993</v>
      </c>
      <c r="U309" s="182">
        <v>3338176.0333119994</v>
      </c>
      <c r="V309" s="182">
        <v>5343863744147.9102</v>
      </c>
    </row>
    <row r="310" spans="1:22">
      <c r="A310" s="2" t="s">
        <v>637</v>
      </c>
      <c r="B310" s="2" t="s">
        <v>638</v>
      </c>
      <c r="C310" s="182">
        <v>151.79231999999999</v>
      </c>
      <c r="D310" s="182">
        <v>19354.8</v>
      </c>
      <c r="E310" s="182">
        <v>355.59999999999997</v>
      </c>
      <c r="F310" s="182">
        <v>375.92</v>
      </c>
      <c r="G310" s="182">
        <v>17.906999999999996</v>
      </c>
      <c r="H310" s="182">
        <v>17.906999999999996</v>
      </c>
      <c r="I310" s="182">
        <v>0</v>
      </c>
      <c r="J310" s="182">
        <v>17.018000000000001</v>
      </c>
      <c r="K310" s="182">
        <v>10.5</v>
      </c>
      <c r="L310" s="182">
        <v>16.2</v>
      </c>
      <c r="M310" s="182">
        <v>437042996.87999994</v>
      </c>
      <c r="N310" s="182">
        <v>2769413.8159999996</v>
      </c>
      <c r="O310" s="182">
        <v>2458059.5999999996</v>
      </c>
      <c r="P310" s="182">
        <v>150.36799999999999</v>
      </c>
      <c r="Q310" s="182">
        <v>158167941.72799999</v>
      </c>
      <c r="R310" s="182">
        <v>1291300.6431999998</v>
      </c>
      <c r="S310" s="182">
        <v>842295.08959999995</v>
      </c>
      <c r="T310" s="182">
        <v>90.423999999999992</v>
      </c>
      <c r="U310" s="182">
        <v>2243487.3839839995</v>
      </c>
      <c r="V310" s="182">
        <v>4511402557873.6123</v>
      </c>
    </row>
    <row r="311" spans="1:22">
      <c r="A311" s="2" t="s">
        <v>639</v>
      </c>
      <c r="B311" s="2" t="s">
        <v>640</v>
      </c>
      <c r="C311" s="182">
        <v>132.44623999999999</v>
      </c>
      <c r="D311" s="182">
        <v>16838.675999999999</v>
      </c>
      <c r="E311" s="182">
        <v>350.52</v>
      </c>
      <c r="F311" s="182">
        <v>373.37999999999994</v>
      </c>
      <c r="G311" s="182">
        <v>15.620999999999999</v>
      </c>
      <c r="H311" s="182">
        <v>15.620999999999999</v>
      </c>
      <c r="I311" s="182">
        <v>0</v>
      </c>
      <c r="J311" s="182">
        <v>17.7165</v>
      </c>
      <c r="K311" s="182">
        <v>11.9</v>
      </c>
      <c r="L311" s="182">
        <v>18.5</v>
      </c>
      <c r="M311" s="182">
        <v>376273208.74239999</v>
      </c>
      <c r="N311" s="182">
        <v>2392511.3439999996</v>
      </c>
      <c r="O311" s="182">
        <v>2146705.3839999996</v>
      </c>
      <c r="P311" s="182">
        <v>149.35199999999998</v>
      </c>
      <c r="Q311" s="182">
        <v>135691444.74559999</v>
      </c>
      <c r="R311" s="182">
        <v>1109404.2327999999</v>
      </c>
      <c r="S311" s="182">
        <v>725946.93519999983</v>
      </c>
      <c r="T311" s="182">
        <v>89.661999999999992</v>
      </c>
      <c r="U311" s="182">
        <v>1494270.8179039997</v>
      </c>
      <c r="V311" s="182">
        <v>3813209304869.3628</v>
      </c>
    </row>
    <row r="312" spans="1:22">
      <c r="A312" s="2" t="s">
        <v>641</v>
      </c>
      <c r="B312" s="2" t="s">
        <v>642</v>
      </c>
      <c r="C312" s="182">
        <v>108.63567999999999</v>
      </c>
      <c r="D312" s="182">
        <v>13806.423999999999</v>
      </c>
      <c r="E312" s="182">
        <v>345.44</v>
      </c>
      <c r="F312" s="182">
        <v>370.84</v>
      </c>
      <c r="G312" s="182">
        <v>12.827</v>
      </c>
      <c r="H312" s="182">
        <v>12.827</v>
      </c>
      <c r="I312" s="182">
        <v>0</v>
      </c>
      <c r="J312" s="182">
        <v>17.335499999999996</v>
      </c>
      <c r="K312" s="182">
        <v>14.4</v>
      </c>
      <c r="L312" s="182">
        <v>22.6</v>
      </c>
      <c r="M312" s="182">
        <v>303432709.26239997</v>
      </c>
      <c r="N312" s="182">
        <v>1933673.5519999999</v>
      </c>
      <c r="O312" s="182">
        <v>1753415.8479999998</v>
      </c>
      <c r="P312" s="182">
        <v>148.33599999999998</v>
      </c>
      <c r="Q312" s="182">
        <v>108636402.0816</v>
      </c>
      <c r="R312" s="182">
        <v>894733.69439999992</v>
      </c>
      <c r="S312" s="182">
        <v>586656.89119999995</v>
      </c>
      <c r="T312" s="182">
        <v>88.646000000000001</v>
      </c>
      <c r="U312" s="182">
        <v>836625.16545599978</v>
      </c>
      <c r="V312" s="182">
        <v>3007601705249.0752</v>
      </c>
    </row>
    <row r="313" spans="1:22">
      <c r="A313" s="2" t="s">
        <v>643</v>
      </c>
      <c r="B313" s="2" t="s">
        <v>644</v>
      </c>
      <c r="C313" s="182">
        <v>125.00543999999999</v>
      </c>
      <c r="D313" s="182">
        <v>15870.936</v>
      </c>
      <c r="E313" s="182">
        <v>312.42</v>
      </c>
      <c r="F313" s="182">
        <v>312.42</v>
      </c>
      <c r="G313" s="182">
        <v>17.399000000000001</v>
      </c>
      <c r="H313" s="182">
        <v>17.399000000000001</v>
      </c>
      <c r="I313" s="182">
        <v>0</v>
      </c>
      <c r="J313" s="182">
        <v>17.525999999999996</v>
      </c>
      <c r="K313" s="182">
        <v>8.9700000000000006</v>
      </c>
      <c r="L313" s="182">
        <v>14.2</v>
      </c>
      <c r="M313" s="182">
        <v>270550426.63999999</v>
      </c>
      <c r="N313" s="182">
        <v>1966447.6799999997</v>
      </c>
      <c r="O313" s="182">
        <v>1737028.7839999998</v>
      </c>
      <c r="P313" s="182">
        <v>130.55599999999998</v>
      </c>
      <c r="Q313" s="182">
        <v>88657293.652799994</v>
      </c>
      <c r="R313" s="182">
        <v>871791.80479999993</v>
      </c>
      <c r="S313" s="182">
        <v>566992.41440000001</v>
      </c>
      <c r="T313" s="182">
        <v>74.675999999999988</v>
      </c>
      <c r="U313" s="182">
        <v>1764821.2445439999</v>
      </c>
      <c r="V313" s="182">
        <v>1922716804427.0872</v>
      </c>
    </row>
    <row r="314" spans="1:22">
      <c r="A314" s="2" t="s">
        <v>645</v>
      </c>
      <c r="B314" s="2" t="s">
        <v>646</v>
      </c>
      <c r="C314" s="182">
        <v>110.12384</v>
      </c>
      <c r="D314" s="182">
        <v>14064.487999999999</v>
      </c>
      <c r="E314" s="182">
        <v>307.33999999999997</v>
      </c>
      <c r="F314" s="182">
        <v>309.87999999999994</v>
      </c>
      <c r="G314" s="182">
        <v>15.366999999999999</v>
      </c>
      <c r="H314" s="182">
        <v>15.493999999999998</v>
      </c>
      <c r="I314" s="182">
        <v>0</v>
      </c>
      <c r="J314" s="182">
        <v>17.843499999999999</v>
      </c>
      <c r="K314" s="182">
        <v>10</v>
      </c>
      <c r="L314" s="182">
        <v>16.100000000000001</v>
      </c>
      <c r="M314" s="182">
        <v>236835681.16639999</v>
      </c>
      <c r="N314" s="182">
        <v>1720641.7199999997</v>
      </c>
      <c r="O314" s="182">
        <v>1537106.6031999998</v>
      </c>
      <c r="P314" s="182">
        <v>129.79400000000001</v>
      </c>
      <c r="Q314" s="182">
        <v>77419045.161599994</v>
      </c>
      <c r="R314" s="182">
        <v>763637.18239999993</v>
      </c>
      <c r="S314" s="182">
        <v>498166.74559999991</v>
      </c>
      <c r="T314" s="182">
        <v>74.167999999999992</v>
      </c>
      <c r="U314" s="182">
        <v>1240369.6482879999</v>
      </c>
      <c r="V314" s="182">
        <v>1656866296552.3923</v>
      </c>
    </row>
    <row r="315" spans="1:22">
      <c r="A315" s="2" t="s">
        <v>647</v>
      </c>
      <c r="B315" s="2" t="s">
        <v>648</v>
      </c>
      <c r="C315" s="182">
        <v>93.754080000000002</v>
      </c>
      <c r="D315" s="182">
        <v>11870.943999999998</v>
      </c>
      <c r="E315" s="182">
        <v>302.26</v>
      </c>
      <c r="F315" s="182">
        <v>307.33999999999997</v>
      </c>
      <c r="G315" s="182">
        <v>13.081</v>
      </c>
      <c r="H315" s="182">
        <v>13.081</v>
      </c>
      <c r="I315" s="182">
        <v>0</v>
      </c>
      <c r="J315" s="182">
        <v>18.669</v>
      </c>
      <c r="K315" s="182">
        <v>11.8</v>
      </c>
      <c r="L315" s="182">
        <v>18.899999999999999</v>
      </c>
      <c r="M315" s="182">
        <v>196461232.88319999</v>
      </c>
      <c r="N315" s="182">
        <v>1446977.7511999998</v>
      </c>
      <c r="O315" s="182">
        <v>1296216.7623999999</v>
      </c>
      <c r="P315" s="182">
        <v>128.52399999999997</v>
      </c>
      <c r="Q315" s="182">
        <v>63683408.116799995</v>
      </c>
      <c r="R315" s="182">
        <v>634179.37679999997</v>
      </c>
      <c r="S315" s="182">
        <v>414592.71919999999</v>
      </c>
      <c r="T315" s="182">
        <v>73.151999999999987</v>
      </c>
      <c r="U315" s="182">
        <v>761703.50884799997</v>
      </c>
      <c r="V315" s="182">
        <v>1339993974035.0789</v>
      </c>
    </row>
    <row r="316" spans="1:22">
      <c r="A316" s="2" t="s">
        <v>649</v>
      </c>
      <c r="B316" s="2" t="s">
        <v>650</v>
      </c>
      <c r="C316" s="182">
        <v>78.872479999999996</v>
      </c>
      <c r="D316" s="182">
        <v>9999.98</v>
      </c>
      <c r="E316" s="182">
        <v>299.72000000000003</v>
      </c>
      <c r="F316" s="182">
        <v>304.79999999999995</v>
      </c>
      <c r="G316" s="182">
        <v>11.048999999999999</v>
      </c>
      <c r="H316" s="182">
        <v>11.048999999999999</v>
      </c>
      <c r="I316" s="182">
        <v>0</v>
      </c>
      <c r="J316" s="182">
        <v>17.526</v>
      </c>
      <c r="K316" s="182">
        <v>13.8</v>
      </c>
      <c r="L316" s="182">
        <v>22.3</v>
      </c>
      <c r="M316" s="182">
        <v>163578950.26079997</v>
      </c>
      <c r="N316" s="182">
        <v>1212642.7359999998</v>
      </c>
      <c r="O316" s="182">
        <v>1093017.1687999999</v>
      </c>
      <c r="P316" s="182">
        <v>127.762</v>
      </c>
      <c r="Q316" s="182">
        <v>52861391.051199995</v>
      </c>
      <c r="R316" s="182">
        <v>527663.4608</v>
      </c>
      <c r="S316" s="182">
        <v>345767.05040000001</v>
      </c>
      <c r="T316" s="182">
        <v>72.643999999999991</v>
      </c>
      <c r="U316" s="182">
        <v>466179.19667199999</v>
      </c>
      <c r="V316" s="182">
        <v>1098311694148.9926</v>
      </c>
    </row>
    <row r="317" spans="1:22">
      <c r="A317" s="2" t="s">
        <v>651</v>
      </c>
      <c r="B317" s="2" t="s">
        <v>652</v>
      </c>
      <c r="C317" s="182">
        <v>84.825119999999998</v>
      </c>
      <c r="D317" s="182">
        <v>10838.688</v>
      </c>
      <c r="E317" s="182">
        <v>253.74599999999998</v>
      </c>
      <c r="F317" s="182">
        <v>259.08</v>
      </c>
      <c r="G317" s="182">
        <v>14.350999999999997</v>
      </c>
      <c r="H317" s="182">
        <v>14.350999999999997</v>
      </c>
      <c r="I317" s="182">
        <v>0</v>
      </c>
      <c r="J317" s="182">
        <v>17.399000000000001</v>
      </c>
      <c r="K317" s="182">
        <v>9.0500000000000007</v>
      </c>
      <c r="L317" s="182">
        <v>13.9</v>
      </c>
      <c r="M317" s="182">
        <v>122372039.12639999</v>
      </c>
      <c r="N317" s="182">
        <v>1089739.7559999998</v>
      </c>
      <c r="O317" s="182">
        <v>963559.36319999991</v>
      </c>
      <c r="P317" s="182">
        <v>106.17199999999998</v>
      </c>
      <c r="Q317" s="182">
        <v>42039373.985599995</v>
      </c>
      <c r="R317" s="182">
        <v>496528.03919999994</v>
      </c>
      <c r="S317" s="182">
        <v>322825.16079999995</v>
      </c>
      <c r="T317" s="182">
        <v>62.230000000000004</v>
      </c>
      <c r="U317" s="182">
        <v>819975.90843199985</v>
      </c>
      <c r="V317" s="182">
        <v>601520341049.81506</v>
      </c>
    </row>
    <row r="318" spans="1:22">
      <c r="A318" s="2" t="s">
        <v>653</v>
      </c>
      <c r="B318" s="2" t="s">
        <v>654</v>
      </c>
      <c r="C318" s="182">
        <v>62.502719999999997</v>
      </c>
      <c r="D318" s="182">
        <v>7999.9839999999995</v>
      </c>
      <c r="E318" s="182">
        <v>246.37999999999997</v>
      </c>
      <c r="F318" s="182">
        <v>256.53999999999996</v>
      </c>
      <c r="G318" s="182">
        <v>10.540999999999999</v>
      </c>
      <c r="H318" s="182">
        <v>10.667999999999999</v>
      </c>
      <c r="I318" s="182">
        <v>0</v>
      </c>
      <c r="J318" s="182">
        <v>17.907</v>
      </c>
      <c r="K318" s="182">
        <v>12</v>
      </c>
      <c r="L318" s="182">
        <v>18.899999999999999</v>
      </c>
      <c r="M318" s="182">
        <v>87408599.375999987</v>
      </c>
      <c r="N318" s="182">
        <v>791495.19119999988</v>
      </c>
      <c r="O318" s="182">
        <v>711198.57759999996</v>
      </c>
      <c r="P318" s="182">
        <v>104.90199999999999</v>
      </c>
      <c r="Q318" s="182">
        <v>29843793.215519998</v>
      </c>
      <c r="R318" s="182">
        <v>357237.9952</v>
      </c>
      <c r="S318" s="182">
        <v>232696.30879999997</v>
      </c>
      <c r="T318" s="182">
        <v>61.213999999999999</v>
      </c>
      <c r="U318" s="182">
        <v>338396.14901279996</v>
      </c>
      <c r="V318" s="182">
        <v>413545234471.7478</v>
      </c>
    </row>
    <row r="319" spans="1:22">
      <c r="A319" s="2" t="s">
        <v>655</v>
      </c>
      <c r="B319" s="2" t="s">
        <v>656</v>
      </c>
      <c r="C319" s="182">
        <v>53.57376</v>
      </c>
      <c r="D319" s="182">
        <v>6838.695999999999</v>
      </c>
      <c r="E319" s="182">
        <v>203.70799999999997</v>
      </c>
      <c r="F319" s="182">
        <v>207.01</v>
      </c>
      <c r="G319" s="182">
        <v>11.302999999999999</v>
      </c>
      <c r="H319" s="182">
        <v>11.302999999999999</v>
      </c>
      <c r="I319" s="182">
        <v>0</v>
      </c>
      <c r="J319" s="182">
        <v>17.271999999999998</v>
      </c>
      <c r="K319" s="182">
        <v>9.16</v>
      </c>
      <c r="L319" s="182">
        <v>14.2</v>
      </c>
      <c r="M319" s="182">
        <v>49531539.646399997</v>
      </c>
      <c r="N319" s="182">
        <v>550605.3504</v>
      </c>
      <c r="O319" s="182">
        <v>488334.50719999999</v>
      </c>
      <c r="P319" s="182">
        <v>85.343999999999994</v>
      </c>
      <c r="Q319" s="182">
        <v>16774126.451679997</v>
      </c>
      <c r="R319" s="182">
        <v>249083.37279999995</v>
      </c>
      <c r="S319" s="182">
        <v>161904.19232</v>
      </c>
      <c r="T319" s="182">
        <v>49.529999999999994</v>
      </c>
      <c r="U319" s="182">
        <v>320498.19771199999</v>
      </c>
      <c r="V319" s="182">
        <v>155213730860.17548</v>
      </c>
    </row>
    <row r="320" spans="1:22">
      <c r="A320" s="2" t="s">
        <v>657</v>
      </c>
      <c r="B320" s="2" t="s">
        <v>658</v>
      </c>
      <c r="C320" s="182">
        <v>74.408000000000001</v>
      </c>
      <c r="D320" s="182">
        <v>9483.851999999999</v>
      </c>
      <c r="E320" s="182">
        <v>381</v>
      </c>
      <c r="F320" s="182">
        <v>94.488</v>
      </c>
      <c r="G320" s="182">
        <v>18.186399999999999</v>
      </c>
      <c r="H320" s="182">
        <v>16.509999999999998</v>
      </c>
      <c r="I320" s="182">
        <v>0</v>
      </c>
      <c r="J320" s="182">
        <v>20.002499999999998</v>
      </c>
      <c r="K320" s="182">
        <v>0</v>
      </c>
      <c r="L320" s="182">
        <v>0</v>
      </c>
      <c r="M320" s="182">
        <v>168157495.94239998</v>
      </c>
      <c r="N320" s="182">
        <v>1122513.8839999998</v>
      </c>
      <c r="O320" s="182">
        <v>881624.04319999984</v>
      </c>
      <c r="P320" s="182">
        <v>133.096</v>
      </c>
      <c r="Q320" s="182">
        <v>4578545.6815999998</v>
      </c>
      <c r="R320" s="182">
        <v>133390.70095999999</v>
      </c>
      <c r="S320" s="182">
        <v>61779.231279999993</v>
      </c>
      <c r="T320" s="182">
        <v>21.971</v>
      </c>
      <c r="U320" s="182">
        <v>1103013.2778399999</v>
      </c>
      <c r="V320" s="182">
        <v>132119646337.72722</v>
      </c>
    </row>
    <row r="321" spans="1:22">
      <c r="A321" s="2" t="s">
        <v>659</v>
      </c>
      <c r="B321" s="2" t="s">
        <v>660</v>
      </c>
      <c r="C321" s="182">
        <v>59.526399999999995</v>
      </c>
      <c r="D321" s="182">
        <v>7612.8879999999999</v>
      </c>
      <c r="E321" s="182">
        <v>381</v>
      </c>
      <c r="F321" s="182">
        <v>89.408000000000001</v>
      </c>
      <c r="G321" s="182">
        <v>13.208</v>
      </c>
      <c r="H321" s="182">
        <v>16.509999999999998</v>
      </c>
      <c r="I321" s="182">
        <v>0</v>
      </c>
      <c r="J321" s="182">
        <v>20.002499999999998</v>
      </c>
      <c r="K321" s="182">
        <v>0</v>
      </c>
      <c r="L321" s="182">
        <v>0</v>
      </c>
      <c r="M321" s="182">
        <v>144848536.10879999</v>
      </c>
      <c r="N321" s="182">
        <v>942256.17999999993</v>
      </c>
      <c r="O321" s="182">
        <v>761998.47599999991</v>
      </c>
      <c r="P321" s="182">
        <v>138.43</v>
      </c>
      <c r="Q321" s="182">
        <v>3816842.1727519995</v>
      </c>
      <c r="R321" s="182">
        <v>112087.51775999999</v>
      </c>
      <c r="S321" s="182">
        <v>54732.793759999993</v>
      </c>
      <c r="T321" s="182">
        <v>22.4282</v>
      </c>
      <c r="U321" s="182">
        <v>603535.56711999991</v>
      </c>
      <c r="V321" s="182">
        <v>110099705281.43935</v>
      </c>
    </row>
    <row r="322" spans="1:22">
      <c r="A322" s="2" t="s">
        <v>661</v>
      </c>
      <c r="B322" s="2" t="s">
        <v>662</v>
      </c>
      <c r="C322" s="182">
        <v>50.448623999999995</v>
      </c>
      <c r="D322" s="182">
        <v>6419.3419999999996</v>
      </c>
      <c r="E322" s="182">
        <v>381</v>
      </c>
      <c r="F322" s="182">
        <v>86.36</v>
      </c>
      <c r="G322" s="182">
        <v>10.16</v>
      </c>
      <c r="H322" s="182">
        <v>16.509999999999998</v>
      </c>
      <c r="I322" s="182">
        <v>0</v>
      </c>
      <c r="J322" s="182">
        <v>20.002499999999998</v>
      </c>
      <c r="K322" s="182">
        <v>0</v>
      </c>
      <c r="L322" s="182">
        <v>0</v>
      </c>
      <c r="M322" s="182">
        <v>131112899.06399998</v>
      </c>
      <c r="N322" s="182">
        <v>832462.85119999992</v>
      </c>
      <c r="O322" s="182">
        <v>688256.68799999997</v>
      </c>
      <c r="P322" s="182">
        <v>142.74799999999999</v>
      </c>
      <c r="Q322" s="182">
        <v>3358987.6045919997</v>
      </c>
      <c r="R322" s="182">
        <v>101435.92616</v>
      </c>
      <c r="S322" s="182">
        <v>50636.02775999999</v>
      </c>
      <c r="T322" s="182">
        <v>22.885400000000001</v>
      </c>
      <c r="U322" s="182">
        <v>420393.73985599994</v>
      </c>
      <c r="V322" s="182">
        <v>96135840221.35437</v>
      </c>
    </row>
    <row r="323" spans="1:22">
      <c r="A323" s="2" t="s">
        <v>663</v>
      </c>
      <c r="B323" s="2" t="s">
        <v>664</v>
      </c>
      <c r="C323" s="182">
        <v>44.644799999999996</v>
      </c>
      <c r="D323" s="182">
        <v>5683.8595999999998</v>
      </c>
      <c r="E323" s="182">
        <v>304.79999999999995</v>
      </c>
      <c r="F323" s="182">
        <v>80.518000000000001</v>
      </c>
      <c r="G323" s="182">
        <v>12.953999999999999</v>
      </c>
      <c r="H323" s="182">
        <v>12.725399999999999</v>
      </c>
      <c r="I323" s="182">
        <v>0</v>
      </c>
      <c r="J323" s="182">
        <v>15.849600000000001</v>
      </c>
      <c r="K323" s="182">
        <v>0</v>
      </c>
      <c r="L323" s="182">
        <v>0</v>
      </c>
      <c r="M323" s="182">
        <v>67429490.9472</v>
      </c>
      <c r="N323" s="182">
        <v>553882.76319999993</v>
      </c>
      <c r="O323" s="182">
        <v>442450.72799999994</v>
      </c>
      <c r="P323" s="182">
        <v>108.96599999999999</v>
      </c>
      <c r="Q323" s="182">
        <v>2131104.8990719998</v>
      </c>
      <c r="R323" s="182">
        <v>70792.116479999997</v>
      </c>
      <c r="S323" s="182">
        <v>33593.481199999995</v>
      </c>
      <c r="T323" s="182">
        <v>19.354800000000001</v>
      </c>
      <c r="U323" s="182">
        <v>358375.25744159997</v>
      </c>
      <c r="V323" s="182">
        <v>40548915847.554497</v>
      </c>
    </row>
    <row r="324" spans="1:22">
      <c r="A324" s="2" t="s">
        <v>665</v>
      </c>
      <c r="B324" s="2" t="s">
        <v>666</v>
      </c>
      <c r="C324" s="182">
        <v>37.204000000000001</v>
      </c>
      <c r="D324" s="182">
        <v>4735.4744000000001</v>
      </c>
      <c r="E324" s="182">
        <v>304.79999999999995</v>
      </c>
      <c r="F324" s="182">
        <v>77.469999999999985</v>
      </c>
      <c r="G324" s="182">
        <v>9.8298000000000005</v>
      </c>
      <c r="H324" s="182">
        <v>12.725399999999999</v>
      </c>
      <c r="I324" s="182">
        <v>0</v>
      </c>
      <c r="J324" s="182">
        <v>15.849600000000001</v>
      </c>
      <c r="K324" s="182">
        <v>0</v>
      </c>
      <c r="L324" s="182">
        <v>0</v>
      </c>
      <c r="M324" s="182">
        <v>59937325.28639999</v>
      </c>
      <c r="N324" s="182">
        <v>481779.68159999995</v>
      </c>
      <c r="O324" s="182">
        <v>393289.53599999996</v>
      </c>
      <c r="P324" s="182">
        <v>112.52199999999999</v>
      </c>
      <c r="Q324" s="182">
        <v>1852229.8439199999</v>
      </c>
      <c r="R324" s="182">
        <v>62598.58447999999</v>
      </c>
      <c r="S324" s="182">
        <v>30643.809679999998</v>
      </c>
      <c r="T324" s="182">
        <v>19.7866</v>
      </c>
      <c r="U324" s="182">
        <v>223932.50697279998</v>
      </c>
      <c r="V324" s="182">
        <v>34909662650.212479</v>
      </c>
    </row>
    <row r="325" spans="1:22">
      <c r="A325" s="2" t="s">
        <v>667</v>
      </c>
      <c r="B325" s="2" t="s">
        <v>668</v>
      </c>
      <c r="C325" s="182">
        <v>30.804911999999998</v>
      </c>
      <c r="D325" s="182">
        <v>3922.5727999999999</v>
      </c>
      <c r="E325" s="182">
        <v>304.79999999999995</v>
      </c>
      <c r="F325" s="182">
        <v>74.675999999999988</v>
      </c>
      <c r="G325" s="182">
        <v>7.1627999999999989</v>
      </c>
      <c r="H325" s="182">
        <v>12.725399999999999</v>
      </c>
      <c r="I325" s="182">
        <v>0</v>
      </c>
      <c r="J325" s="182">
        <v>15.849600000000001</v>
      </c>
      <c r="K325" s="182">
        <v>0</v>
      </c>
      <c r="L325" s="182">
        <v>0</v>
      </c>
      <c r="M325" s="182">
        <v>53693853.902399994</v>
      </c>
      <c r="N325" s="182">
        <v>419508.83840000001</v>
      </c>
      <c r="O325" s="182">
        <v>352321.87599999999</v>
      </c>
      <c r="P325" s="182">
        <v>117.09400000000001</v>
      </c>
      <c r="Q325" s="182">
        <v>1606653.3028159998</v>
      </c>
      <c r="R325" s="182">
        <v>56863.112079999999</v>
      </c>
      <c r="S325" s="182">
        <v>28185.750079999998</v>
      </c>
      <c r="T325" s="182">
        <v>20.2438</v>
      </c>
      <c r="U325" s="182">
        <v>153589.39604639998</v>
      </c>
      <c r="V325" s="182">
        <v>30076017052.490749</v>
      </c>
    </row>
    <row r="326" spans="1:22">
      <c r="A326" s="2" t="s">
        <v>669</v>
      </c>
      <c r="B326" s="2" t="s">
        <v>670</v>
      </c>
      <c r="C326" s="182">
        <v>44.644799999999996</v>
      </c>
      <c r="D326" s="182">
        <v>5683.8595999999998</v>
      </c>
      <c r="E326" s="182">
        <v>254</v>
      </c>
      <c r="F326" s="182">
        <v>76.961999999999989</v>
      </c>
      <c r="G326" s="182">
        <v>17.094200000000001</v>
      </c>
      <c r="H326" s="182">
        <v>11.074399999999999</v>
      </c>
      <c r="I326" s="182">
        <v>0</v>
      </c>
      <c r="J326" s="182">
        <v>14.3256</v>
      </c>
      <c r="K326" s="182">
        <v>0</v>
      </c>
      <c r="L326" s="182">
        <v>0</v>
      </c>
      <c r="M326" s="182">
        <v>42871836.836799994</v>
      </c>
      <c r="N326" s="182">
        <v>437534.60879999993</v>
      </c>
      <c r="O326" s="182">
        <v>339212.22479999997</v>
      </c>
      <c r="P326" s="182">
        <v>86.867999999999995</v>
      </c>
      <c r="Q326" s="182">
        <v>1635789.5026079998</v>
      </c>
      <c r="R326" s="182">
        <v>61943.101919999994</v>
      </c>
      <c r="S326" s="182">
        <v>27038.655599999995</v>
      </c>
      <c r="T326" s="182">
        <v>16.967199999999998</v>
      </c>
      <c r="U326" s="182">
        <v>507802.33923199994</v>
      </c>
      <c r="V326" s="182">
        <v>21348601389.93763</v>
      </c>
    </row>
    <row r="327" spans="1:22">
      <c r="A327" s="2" t="s">
        <v>671</v>
      </c>
      <c r="B327" s="2" t="s">
        <v>672</v>
      </c>
      <c r="C327" s="182">
        <v>37.204000000000001</v>
      </c>
      <c r="D327" s="182">
        <v>4735.4744000000001</v>
      </c>
      <c r="E327" s="182">
        <v>254</v>
      </c>
      <c r="F327" s="182">
        <v>73.406000000000006</v>
      </c>
      <c r="G327" s="182">
        <v>13.3604</v>
      </c>
      <c r="H327" s="182">
        <v>11.074399999999999</v>
      </c>
      <c r="I327" s="182">
        <v>0</v>
      </c>
      <c r="J327" s="182">
        <v>14.3256</v>
      </c>
      <c r="K327" s="182">
        <v>0</v>
      </c>
      <c r="L327" s="182">
        <v>0</v>
      </c>
      <c r="M327" s="182">
        <v>37918682.872159995</v>
      </c>
      <c r="N327" s="182">
        <v>378541.17839999998</v>
      </c>
      <c r="O327" s="182">
        <v>298244.56479999993</v>
      </c>
      <c r="P327" s="182">
        <v>89.408000000000001</v>
      </c>
      <c r="Q327" s="182">
        <v>1390212.9615039998</v>
      </c>
      <c r="R327" s="182">
        <v>52110.863519999999</v>
      </c>
      <c r="S327" s="182">
        <v>24088.984079999998</v>
      </c>
      <c r="T327" s="182">
        <v>17.145</v>
      </c>
      <c r="U327" s="182">
        <v>285950.98938719998</v>
      </c>
      <c r="V327" s="182">
        <v>18340999684.688557</v>
      </c>
    </row>
    <row r="328" spans="1:22">
      <c r="A328" s="2" t="s">
        <v>673</v>
      </c>
      <c r="B328" s="2" t="s">
        <v>674</v>
      </c>
      <c r="C328" s="182">
        <v>29.763199999999998</v>
      </c>
      <c r="D328" s="182">
        <v>3787.0891999999999</v>
      </c>
      <c r="E328" s="182">
        <v>254</v>
      </c>
      <c r="F328" s="182">
        <v>69.596000000000004</v>
      </c>
      <c r="G328" s="182">
        <v>9.6265999999999998</v>
      </c>
      <c r="H328" s="182">
        <v>11.074399999999999</v>
      </c>
      <c r="I328" s="182">
        <v>0</v>
      </c>
      <c r="J328" s="182">
        <v>14.3256</v>
      </c>
      <c r="K328" s="182">
        <v>0</v>
      </c>
      <c r="L328" s="182">
        <v>0</v>
      </c>
      <c r="M328" s="182">
        <v>32840659.479839999</v>
      </c>
      <c r="N328" s="182">
        <v>317909.04159999994</v>
      </c>
      <c r="O328" s="182">
        <v>258915.61119999998</v>
      </c>
      <c r="P328" s="182">
        <v>92.963999999999999</v>
      </c>
      <c r="Q328" s="182">
        <v>1165447.9916799997</v>
      </c>
      <c r="R328" s="182">
        <v>44245.072800000002</v>
      </c>
      <c r="S328" s="182">
        <v>21467.05384</v>
      </c>
      <c r="T328" s="182">
        <v>17.525999999999996</v>
      </c>
      <c r="U328" s="182">
        <v>153173.16462079997</v>
      </c>
      <c r="V328" s="182">
        <v>15279690806.131462</v>
      </c>
    </row>
    <row r="329" spans="1:22">
      <c r="A329" s="2" t="s">
        <v>675</v>
      </c>
      <c r="B329" s="2" t="s">
        <v>676</v>
      </c>
      <c r="C329" s="182">
        <v>22.768847999999998</v>
      </c>
      <c r="D329" s="182">
        <v>2890.3168000000001</v>
      </c>
      <c r="E329" s="182">
        <v>254</v>
      </c>
      <c r="F329" s="182">
        <v>66.039999999999992</v>
      </c>
      <c r="G329" s="182">
        <v>6.0959999999999992</v>
      </c>
      <c r="H329" s="182">
        <v>11.074399999999999</v>
      </c>
      <c r="I329" s="182">
        <v>0</v>
      </c>
      <c r="J329" s="182">
        <v>14.3256</v>
      </c>
      <c r="K329" s="182">
        <v>0</v>
      </c>
      <c r="L329" s="182">
        <v>0</v>
      </c>
      <c r="M329" s="182">
        <v>28012374.942879997</v>
      </c>
      <c r="N329" s="182">
        <v>260554.31759999998</v>
      </c>
      <c r="O329" s="182">
        <v>221225.36399999997</v>
      </c>
      <c r="P329" s="182">
        <v>98.298000000000002</v>
      </c>
      <c r="Q329" s="182">
        <v>944845.33611199993</v>
      </c>
      <c r="R329" s="182">
        <v>38345.729759999995</v>
      </c>
      <c r="S329" s="182">
        <v>18845.123599999995</v>
      </c>
      <c r="T329" s="182">
        <v>18.059399999999997</v>
      </c>
      <c r="U329" s="182">
        <v>86992.367950399988</v>
      </c>
      <c r="V329" s="182">
        <v>12218381927.574368</v>
      </c>
    </row>
    <row r="330" spans="1:22">
      <c r="A330" s="2" t="s">
        <v>677</v>
      </c>
      <c r="B330" s="2" t="s">
        <v>678</v>
      </c>
      <c r="C330" s="182">
        <v>29.763199999999998</v>
      </c>
      <c r="D330" s="182">
        <v>3787.0891999999999</v>
      </c>
      <c r="E330" s="182">
        <v>228.6</v>
      </c>
      <c r="F330" s="182">
        <v>67.309999999999988</v>
      </c>
      <c r="G330" s="182">
        <v>11.379199999999999</v>
      </c>
      <c r="H330" s="182">
        <v>10.4902</v>
      </c>
      <c r="I330" s="182">
        <v>0</v>
      </c>
      <c r="J330" s="182">
        <v>14.909799999999999</v>
      </c>
      <c r="K330" s="182">
        <v>0</v>
      </c>
      <c r="L330" s="182">
        <v>0</v>
      </c>
      <c r="M330" s="182">
        <v>25348493.819039997</v>
      </c>
      <c r="N330" s="182">
        <v>276941.38159999996</v>
      </c>
      <c r="O330" s="182">
        <v>221225.36399999997</v>
      </c>
      <c r="P330" s="182">
        <v>81.787999999999997</v>
      </c>
      <c r="Q330" s="182">
        <v>1003117.7356959999</v>
      </c>
      <c r="R330" s="182">
        <v>40312.177439999992</v>
      </c>
      <c r="S330" s="182">
        <v>19172.864879999997</v>
      </c>
      <c r="T330" s="182">
        <v>16.256</v>
      </c>
      <c r="U330" s="182">
        <v>177730.81873119998</v>
      </c>
      <c r="V330" s="182">
        <v>10580313141.679781</v>
      </c>
    </row>
    <row r="331" spans="1:22">
      <c r="A331" s="2" t="s">
        <v>679</v>
      </c>
      <c r="B331" s="2" t="s">
        <v>680</v>
      </c>
      <c r="C331" s="182">
        <v>22.322399999999998</v>
      </c>
      <c r="D331" s="182">
        <v>2845.1556</v>
      </c>
      <c r="E331" s="182">
        <v>228.6</v>
      </c>
      <c r="F331" s="182">
        <v>63.246000000000002</v>
      </c>
      <c r="G331" s="182">
        <v>7.238999999999999</v>
      </c>
      <c r="H331" s="182">
        <v>10.4902</v>
      </c>
      <c r="I331" s="182">
        <v>0</v>
      </c>
      <c r="J331" s="182">
        <v>14.909799999999999</v>
      </c>
      <c r="K331" s="182">
        <v>0</v>
      </c>
      <c r="L331" s="182">
        <v>0</v>
      </c>
      <c r="M331" s="182">
        <v>21227802.705599997</v>
      </c>
      <c r="N331" s="182">
        <v>222864.07039999997</v>
      </c>
      <c r="O331" s="182">
        <v>185173.82319999998</v>
      </c>
      <c r="P331" s="182">
        <v>86.36</v>
      </c>
      <c r="Q331" s="182">
        <v>795002.02289599983</v>
      </c>
      <c r="R331" s="182">
        <v>33429.610560000001</v>
      </c>
      <c r="S331" s="182">
        <v>16550.934639999999</v>
      </c>
      <c r="T331" s="182">
        <v>16.738599999999998</v>
      </c>
      <c r="U331" s="182">
        <v>86576.136524799993</v>
      </c>
      <c r="V331" s="182">
        <v>8324611862.7429752</v>
      </c>
    </row>
    <row r="332" spans="1:22">
      <c r="A332" s="2" t="s">
        <v>681</v>
      </c>
      <c r="B332" s="2" t="s">
        <v>682</v>
      </c>
      <c r="C332" s="182">
        <v>19.941344000000001</v>
      </c>
      <c r="D332" s="182">
        <v>2541.9303999999997</v>
      </c>
      <c r="E332" s="182">
        <v>228.6</v>
      </c>
      <c r="F332" s="182">
        <v>61.722000000000001</v>
      </c>
      <c r="G332" s="182">
        <v>5.9181999999999997</v>
      </c>
      <c r="H332" s="182">
        <v>10.4902</v>
      </c>
      <c r="I332" s="182">
        <v>0</v>
      </c>
      <c r="J332" s="182">
        <v>14.909799999999999</v>
      </c>
      <c r="K332" s="182">
        <v>0</v>
      </c>
      <c r="L332" s="182">
        <v>0</v>
      </c>
      <c r="M332" s="182">
        <v>19895862.143679995</v>
      </c>
      <c r="N332" s="182">
        <v>206477.00639999998</v>
      </c>
      <c r="O332" s="182">
        <v>173702.87839999999</v>
      </c>
      <c r="P332" s="182">
        <v>88.646000000000001</v>
      </c>
      <c r="Q332" s="182">
        <v>728404.99479999999</v>
      </c>
      <c r="R332" s="182">
        <v>31790.904159999995</v>
      </c>
      <c r="S332" s="182">
        <v>15633.259055999997</v>
      </c>
      <c r="T332" s="182">
        <v>16.916399999999999</v>
      </c>
      <c r="U332" s="182">
        <v>69926.879500800002</v>
      </c>
      <c r="V332" s="182">
        <v>7572711436.430707</v>
      </c>
    </row>
    <row r="333" spans="1:22">
      <c r="A333" s="2" t="s">
        <v>683</v>
      </c>
      <c r="B333" s="2" t="s">
        <v>684</v>
      </c>
      <c r="C333" s="182">
        <v>27.902999999999999</v>
      </c>
      <c r="D333" s="182">
        <v>3554.8315999999995</v>
      </c>
      <c r="E333" s="182">
        <v>203.2</v>
      </c>
      <c r="F333" s="182">
        <v>64.261999999999986</v>
      </c>
      <c r="G333" s="182">
        <v>12.3698</v>
      </c>
      <c r="H333" s="182">
        <v>9.9060000000000006</v>
      </c>
      <c r="I333" s="182">
        <v>0</v>
      </c>
      <c r="J333" s="182">
        <v>13.906499999999999</v>
      </c>
      <c r="K333" s="182">
        <v>0</v>
      </c>
      <c r="L333" s="182">
        <v>0</v>
      </c>
      <c r="M333" s="182">
        <v>18272559.583839998</v>
      </c>
      <c r="N333" s="182">
        <v>227780.18959999998</v>
      </c>
      <c r="O333" s="182">
        <v>180257.70399999997</v>
      </c>
      <c r="P333" s="182">
        <v>71.627999999999986</v>
      </c>
      <c r="Q333" s="182">
        <v>819975.90843199985</v>
      </c>
      <c r="R333" s="182">
        <v>35559.928879999992</v>
      </c>
      <c r="S333" s="182">
        <v>16550.934639999999</v>
      </c>
      <c r="T333" s="182">
        <v>15.189199999999998</v>
      </c>
      <c r="U333" s="182">
        <v>180644.43871039999</v>
      </c>
      <c r="V333" s="182">
        <v>6740250250.1564093</v>
      </c>
    </row>
    <row r="334" spans="1:22">
      <c r="A334" s="2" t="s">
        <v>685</v>
      </c>
      <c r="B334" s="2" t="s">
        <v>686</v>
      </c>
      <c r="C334" s="182">
        <v>20.462199999999999</v>
      </c>
      <c r="D334" s="182">
        <v>2606.4463999999998</v>
      </c>
      <c r="E334" s="182">
        <v>203.2</v>
      </c>
      <c r="F334" s="182">
        <v>59.435999999999993</v>
      </c>
      <c r="G334" s="182">
        <v>7.6961999999999993</v>
      </c>
      <c r="H334" s="182">
        <v>9.9060000000000006</v>
      </c>
      <c r="I334" s="182">
        <v>0</v>
      </c>
      <c r="J334" s="182">
        <v>13.906499999999999</v>
      </c>
      <c r="K334" s="182">
        <v>0</v>
      </c>
      <c r="L334" s="182">
        <v>0</v>
      </c>
      <c r="M334" s="182">
        <v>15025954.464159999</v>
      </c>
      <c r="N334" s="182">
        <v>180257.70399999997</v>
      </c>
      <c r="O334" s="182">
        <v>147811.31727999999</v>
      </c>
      <c r="P334" s="182">
        <v>75.945999999999998</v>
      </c>
      <c r="Q334" s="182">
        <v>632671.7669119999</v>
      </c>
      <c r="R334" s="182">
        <v>28349.620719999995</v>
      </c>
      <c r="S334" s="182">
        <v>13896.230271999999</v>
      </c>
      <c r="T334" s="182">
        <v>15.570199999999998</v>
      </c>
      <c r="U334" s="182">
        <v>77419.045161599992</v>
      </c>
      <c r="V334" s="182">
        <v>5155888637.5698423</v>
      </c>
    </row>
    <row r="335" spans="1:22">
      <c r="A335" s="2" t="s">
        <v>687</v>
      </c>
      <c r="B335" s="2" t="s">
        <v>688</v>
      </c>
      <c r="C335" s="182">
        <v>17.11384</v>
      </c>
      <c r="D335" s="182">
        <v>2174.1891999999998</v>
      </c>
      <c r="E335" s="182">
        <v>203.2</v>
      </c>
      <c r="F335" s="182">
        <v>57.403999999999989</v>
      </c>
      <c r="G335" s="182">
        <v>5.5880000000000001</v>
      </c>
      <c r="H335" s="182">
        <v>9.9060000000000006</v>
      </c>
      <c r="I335" s="182">
        <v>0</v>
      </c>
      <c r="J335" s="182">
        <v>13.906499999999999</v>
      </c>
      <c r="K335" s="182">
        <v>0</v>
      </c>
      <c r="L335" s="182">
        <v>0</v>
      </c>
      <c r="M335" s="182">
        <v>13527521.331999999</v>
      </c>
      <c r="N335" s="182">
        <v>157807.42632</v>
      </c>
      <c r="O335" s="182">
        <v>133390.70095999999</v>
      </c>
      <c r="P335" s="182">
        <v>78.993999999999986</v>
      </c>
      <c r="Q335" s="182">
        <v>545263.16753600002</v>
      </c>
      <c r="R335" s="182">
        <v>25727.690479999997</v>
      </c>
      <c r="S335" s="182">
        <v>12699.9746</v>
      </c>
      <c r="T335" s="182">
        <v>15.824199999999999</v>
      </c>
      <c r="U335" s="182">
        <v>54110.085327999994</v>
      </c>
      <c r="V335" s="182">
        <v>4430841797.9115839</v>
      </c>
    </row>
    <row r="336" spans="1:22">
      <c r="A336" s="2" t="s">
        <v>689</v>
      </c>
      <c r="B336" s="2" t="s">
        <v>690</v>
      </c>
      <c r="C336" s="182">
        <v>21.95036</v>
      </c>
      <c r="D336" s="182">
        <v>2793.5427999999997</v>
      </c>
      <c r="E336" s="182">
        <v>177.79999999999998</v>
      </c>
      <c r="F336" s="182">
        <v>58.419999999999995</v>
      </c>
      <c r="G336" s="182">
        <v>10.6426</v>
      </c>
      <c r="H336" s="182">
        <v>9.2963999999999984</v>
      </c>
      <c r="I336" s="182">
        <v>0</v>
      </c>
      <c r="J336" s="182">
        <v>12.928599999999999</v>
      </c>
      <c r="K336" s="182">
        <v>0</v>
      </c>
      <c r="L336" s="182">
        <v>0</v>
      </c>
      <c r="M336" s="182">
        <v>11321494.776319999</v>
      </c>
      <c r="N336" s="182">
        <v>159773.87399999998</v>
      </c>
      <c r="O336" s="182">
        <v>127491.35791999999</v>
      </c>
      <c r="P336" s="182">
        <v>63.753999999999991</v>
      </c>
      <c r="Q336" s="182">
        <v>570237.05307200004</v>
      </c>
      <c r="R336" s="182">
        <v>26710.914319999996</v>
      </c>
      <c r="S336" s="182">
        <v>12650.813408</v>
      </c>
      <c r="T336" s="182">
        <v>14.249400000000001</v>
      </c>
      <c r="U336" s="182">
        <v>111133.7906352</v>
      </c>
      <c r="V336" s="182">
        <v>3517819851.6752572</v>
      </c>
    </row>
    <row r="337" spans="1:22">
      <c r="A337" s="2" t="s">
        <v>691</v>
      </c>
      <c r="B337" s="2" t="s">
        <v>692</v>
      </c>
      <c r="C337" s="182">
        <v>18.229959999999998</v>
      </c>
      <c r="D337" s="182">
        <v>2322.576</v>
      </c>
      <c r="E337" s="182">
        <v>177.79999999999998</v>
      </c>
      <c r="F337" s="182">
        <v>55.625999999999998</v>
      </c>
      <c r="G337" s="182">
        <v>7.9756</v>
      </c>
      <c r="H337" s="182">
        <v>9.2963999999999984</v>
      </c>
      <c r="I337" s="182">
        <v>0</v>
      </c>
      <c r="J337" s="182">
        <v>12.928599999999999</v>
      </c>
      <c r="K337" s="182">
        <v>0</v>
      </c>
      <c r="L337" s="182">
        <v>0</v>
      </c>
      <c r="M337" s="182">
        <v>10072800.499519998</v>
      </c>
      <c r="N337" s="182">
        <v>138634.56143999999</v>
      </c>
      <c r="O337" s="182">
        <v>113398.48287999998</v>
      </c>
      <c r="P337" s="182">
        <v>66.039999999999992</v>
      </c>
      <c r="Q337" s="182">
        <v>482828.45369599992</v>
      </c>
      <c r="R337" s="182">
        <v>23269.630879999997</v>
      </c>
      <c r="S337" s="182">
        <v>11405.396543999997</v>
      </c>
      <c r="T337" s="182">
        <v>14.427199999999997</v>
      </c>
      <c r="U337" s="182">
        <v>67013.25952159999</v>
      </c>
      <c r="V337" s="182">
        <v>3007601705.2490749</v>
      </c>
    </row>
    <row r="338" spans="1:22">
      <c r="A338" s="2" t="s">
        <v>693</v>
      </c>
      <c r="B338" s="2" t="s">
        <v>694</v>
      </c>
      <c r="C338" s="182">
        <v>14.583968</v>
      </c>
      <c r="D338" s="182">
        <v>1851.6091999999999</v>
      </c>
      <c r="E338" s="182">
        <v>177.79999999999998</v>
      </c>
      <c r="F338" s="182">
        <v>53.085999999999991</v>
      </c>
      <c r="G338" s="182">
        <v>5.3339999999999996</v>
      </c>
      <c r="H338" s="182">
        <v>9.2963999999999984</v>
      </c>
      <c r="I338" s="182">
        <v>0</v>
      </c>
      <c r="J338" s="182">
        <v>12.928599999999999</v>
      </c>
      <c r="K338" s="182">
        <v>0</v>
      </c>
      <c r="L338" s="182">
        <v>0</v>
      </c>
      <c r="M338" s="182">
        <v>8824106.222719999</v>
      </c>
      <c r="N338" s="182">
        <v>117822.99016</v>
      </c>
      <c r="O338" s="182">
        <v>99469.478479999991</v>
      </c>
      <c r="P338" s="182">
        <v>69.088000000000008</v>
      </c>
      <c r="Q338" s="182">
        <v>398333.47429919994</v>
      </c>
      <c r="R338" s="182">
        <v>20647.700639999999</v>
      </c>
      <c r="S338" s="182">
        <v>10110.818487999999</v>
      </c>
      <c r="T338" s="182">
        <v>14.681199999999999</v>
      </c>
      <c r="U338" s="182">
        <v>41456.649989759993</v>
      </c>
      <c r="V338" s="182">
        <v>2457103178.8418784</v>
      </c>
    </row>
    <row r="339" spans="1:22">
      <c r="A339" s="2" t="s">
        <v>695</v>
      </c>
      <c r="B339" s="2" t="s">
        <v>696</v>
      </c>
      <c r="C339" s="182">
        <v>19.346080000000001</v>
      </c>
      <c r="D339" s="182">
        <v>2458.0596</v>
      </c>
      <c r="E339" s="182">
        <v>152.39999999999998</v>
      </c>
      <c r="F339" s="182">
        <v>54.863999999999997</v>
      </c>
      <c r="G339" s="182">
        <v>11.0998</v>
      </c>
      <c r="H339" s="182">
        <v>8.7122000000000011</v>
      </c>
      <c r="I339" s="182">
        <v>0</v>
      </c>
      <c r="J339" s="182">
        <v>11.925299999999998</v>
      </c>
      <c r="K339" s="182">
        <v>0</v>
      </c>
      <c r="L339" s="182">
        <v>0</v>
      </c>
      <c r="M339" s="182">
        <v>7200803.6628799997</v>
      </c>
      <c r="N339" s="182">
        <v>119461.69656</v>
      </c>
      <c r="O339" s="182">
        <v>94717.229919999998</v>
      </c>
      <c r="P339" s="182">
        <v>54.101999999999997</v>
      </c>
      <c r="Q339" s="182">
        <v>437042.99687999999</v>
      </c>
      <c r="R339" s="182">
        <v>22122.536400000001</v>
      </c>
      <c r="S339" s="182">
        <v>10454.946832</v>
      </c>
      <c r="T339" s="182">
        <v>13.3096</v>
      </c>
      <c r="U339" s="182">
        <v>98646.847867199991</v>
      </c>
      <c r="V339" s="182">
        <v>1930772880.4232903</v>
      </c>
    </row>
    <row r="340" spans="1:22">
      <c r="A340" s="2" t="s">
        <v>697</v>
      </c>
      <c r="B340" s="2" t="s">
        <v>698</v>
      </c>
      <c r="C340" s="182">
        <v>15.625679999999999</v>
      </c>
      <c r="D340" s="182">
        <v>1987.0927999999999</v>
      </c>
      <c r="E340" s="182">
        <v>152.39999999999998</v>
      </c>
      <c r="F340" s="182">
        <v>51.561999999999991</v>
      </c>
      <c r="G340" s="182">
        <v>7.9756</v>
      </c>
      <c r="H340" s="182">
        <v>8.7122000000000011</v>
      </c>
      <c r="I340" s="182">
        <v>0</v>
      </c>
      <c r="J340" s="182">
        <v>11.925299999999998</v>
      </c>
      <c r="K340" s="182">
        <v>0</v>
      </c>
      <c r="L340" s="182">
        <v>0</v>
      </c>
      <c r="M340" s="182">
        <v>6285094.5265599992</v>
      </c>
      <c r="N340" s="182">
        <v>101272.05551999998</v>
      </c>
      <c r="O340" s="182">
        <v>82590.802559999996</v>
      </c>
      <c r="P340" s="182">
        <v>56.388000000000005</v>
      </c>
      <c r="Q340" s="182">
        <v>357959.02601599996</v>
      </c>
      <c r="R340" s="182">
        <v>18681.252959999998</v>
      </c>
      <c r="S340" s="182">
        <v>9193.1429040000003</v>
      </c>
      <c r="T340" s="182">
        <v>13.4366</v>
      </c>
      <c r="U340" s="182">
        <v>53277.622476799996</v>
      </c>
      <c r="V340" s="182">
        <v>1587046971.2519672</v>
      </c>
    </row>
    <row r="341" spans="1:22">
      <c r="A341" s="2" t="s">
        <v>699</v>
      </c>
      <c r="B341" s="2" t="s">
        <v>700</v>
      </c>
      <c r="C341" s="182">
        <v>12.202911999999998</v>
      </c>
      <c r="D341" s="182">
        <v>1541.9323999999999</v>
      </c>
      <c r="E341" s="182">
        <v>152.39999999999998</v>
      </c>
      <c r="F341" s="182">
        <v>48.767999999999994</v>
      </c>
      <c r="G341" s="182">
        <v>5.08</v>
      </c>
      <c r="H341" s="182">
        <v>8.7122000000000011</v>
      </c>
      <c r="I341" s="182">
        <v>0</v>
      </c>
      <c r="J341" s="182">
        <v>11.925299999999998</v>
      </c>
      <c r="K341" s="182">
        <v>0</v>
      </c>
      <c r="L341" s="182">
        <v>0</v>
      </c>
      <c r="M341" s="182">
        <v>5452631.6753599998</v>
      </c>
      <c r="N341" s="182">
        <v>84557.250239999994</v>
      </c>
      <c r="O341" s="182">
        <v>71283.728399999993</v>
      </c>
      <c r="P341" s="182">
        <v>59.435999999999993</v>
      </c>
      <c r="Q341" s="182">
        <v>285950.98938719998</v>
      </c>
      <c r="R341" s="182">
        <v>16174.032167999998</v>
      </c>
      <c r="S341" s="182">
        <v>7996.8872319999991</v>
      </c>
      <c r="T341" s="182">
        <v>13.6144</v>
      </c>
      <c r="U341" s="182">
        <v>30634.632924159996</v>
      </c>
      <c r="V341" s="182">
        <v>1262118572.7384512</v>
      </c>
    </row>
    <row r="342" spans="1:22">
      <c r="A342" s="2" t="s">
        <v>701</v>
      </c>
      <c r="B342" s="2" t="s">
        <v>702</v>
      </c>
      <c r="C342" s="182">
        <v>13.39344</v>
      </c>
      <c r="D342" s="182">
        <v>1703.2224000000001</v>
      </c>
      <c r="E342" s="182">
        <v>127</v>
      </c>
      <c r="F342" s="182">
        <v>48.005999999999993</v>
      </c>
      <c r="G342" s="182">
        <v>8.254999999999999</v>
      </c>
      <c r="H342" s="182">
        <v>8.1280000000000001</v>
      </c>
      <c r="I342" s="182">
        <v>0</v>
      </c>
      <c r="J342" s="182">
        <v>10.921999999999997</v>
      </c>
      <c r="K342" s="182">
        <v>0</v>
      </c>
      <c r="L342" s="182">
        <v>0</v>
      </c>
      <c r="M342" s="182">
        <v>3700297.3735839999</v>
      </c>
      <c r="N342" s="182">
        <v>71939.210959999982</v>
      </c>
      <c r="O342" s="182">
        <v>58337.947839999993</v>
      </c>
      <c r="P342" s="182">
        <v>46.481999999999999</v>
      </c>
      <c r="Q342" s="182">
        <v>259728.40957439996</v>
      </c>
      <c r="R342" s="182">
        <v>14961.389432</v>
      </c>
      <c r="S342" s="182">
        <v>7275.8564159999996</v>
      </c>
      <c r="T342" s="182">
        <v>12.344399999999998</v>
      </c>
      <c r="U342" s="182">
        <v>45369.225390399995</v>
      </c>
      <c r="V342" s="182">
        <v>786810088.96248126</v>
      </c>
    </row>
    <row r="343" spans="1:22">
      <c r="A343" s="2" t="s">
        <v>703</v>
      </c>
      <c r="B343" s="2" t="s">
        <v>704</v>
      </c>
      <c r="C343" s="182">
        <v>9.9706720000000004</v>
      </c>
      <c r="D343" s="182">
        <v>1270.9651999999999</v>
      </c>
      <c r="E343" s="182">
        <v>127</v>
      </c>
      <c r="F343" s="182">
        <v>44.449999999999996</v>
      </c>
      <c r="G343" s="182">
        <v>4.8259999999999996</v>
      </c>
      <c r="H343" s="182">
        <v>8.1280000000000001</v>
      </c>
      <c r="I343" s="182">
        <v>0</v>
      </c>
      <c r="J343" s="182">
        <v>10.921999999999997</v>
      </c>
      <c r="K343" s="182">
        <v>0</v>
      </c>
      <c r="L343" s="182">
        <v>0</v>
      </c>
      <c r="M343" s="182">
        <v>3113411.0634880001</v>
      </c>
      <c r="N343" s="182">
        <v>58174.077199999992</v>
      </c>
      <c r="O343" s="182">
        <v>48997.321360000002</v>
      </c>
      <c r="P343" s="182">
        <v>49.529999999999994</v>
      </c>
      <c r="Q343" s="182">
        <v>195628.77003199997</v>
      </c>
      <c r="R343" s="182">
        <v>12405.007447999998</v>
      </c>
      <c r="S343" s="182">
        <v>6095.9878079999989</v>
      </c>
      <c r="T343" s="182">
        <v>12.420599999999999</v>
      </c>
      <c r="U343" s="182">
        <v>22851.105265439997</v>
      </c>
      <c r="V343" s="182">
        <v>596149623.71901309</v>
      </c>
    </row>
    <row r="344" spans="1:22">
      <c r="A344" s="2" t="s">
        <v>705</v>
      </c>
      <c r="B344" s="2" t="s">
        <v>706</v>
      </c>
      <c r="C344" s="182">
        <v>10.789159999999999</v>
      </c>
      <c r="D344" s="182">
        <v>1374.1907999999999</v>
      </c>
      <c r="E344" s="182">
        <v>101.6</v>
      </c>
      <c r="F344" s="182">
        <v>43.687999999999995</v>
      </c>
      <c r="G344" s="182">
        <v>8.1533999999999995</v>
      </c>
      <c r="H344" s="182">
        <v>7.5183999999999989</v>
      </c>
      <c r="I344" s="182">
        <v>0</v>
      </c>
      <c r="J344" s="182">
        <v>11.531599999999997</v>
      </c>
      <c r="K344" s="182">
        <v>0</v>
      </c>
      <c r="L344" s="182">
        <v>0</v>
      </c>
      <c r="M344" s="182">
        <v>1906339.9292479998</v>
      </c>
      <c r="N344" s="182">
        <v>46539.261759999994</v>
      </c>
      <c r="O344" s="182">
        <v>37526.376559999997</v>
      </c>
      <c r="P344" s="182">
        <v>37.337999999999994</v>
      </c>
      <c r="Q344" s="182">
        <v>176898.35587999999</v>
      </c>
      <c r="R344" s="182">
        <v>11389.009479999999</v>
      </c>
      <c r="S344" s="182">
        <v>5522.440568</v>
      </c>
      <c r="T344" s="182">
        <v>11.3538</v>
      </c>
      <c r="U344" s="182">
        <v>34006.107471519994</v>
      </c>
      <c r="V344" s="182">
        <v>332984474.50971901</v>
      </c>
    </row>
    <row r="345" spans="1:22">
      <c r="A345" s="2" t="s">
        <v>707</v>
      </c>
      <c r="B345" s="2" t="s">
        <v>708</v>
      </c>
      <c r="C345" s="182">
        <v>8.0360639999999997</v>
      </c>
      <c r="D345" s="182">
        <v>1019.3528</v>
      </c>
      <c r="E345" s="182">
        <v>101.6</v>
      </c>
      <c r="F345" s="182">
        <v>40.131999999999998</v>
      </c>
      <c r="G345" s="182">
        <v>4.6735999999999995</v>
      </c>
      <c r="H345" s="182">
        <v>7.5183999999999989</v>
      </c>
      <c r="I345" s="182">
        <v>0</v>
      </c>
      <c r="J345" s="182">
        <v>11.531599999999997</v>
      </c>
      <c r="K345" s="182">
        <v>0</v>
      </c>
      <c r="L345" s="182">
        <v>0</v>
      </c>
      <c r="M345" s="182">
        <v>1602490.98856</v>
      </c>
      <c r="N345" s="182">
        <v>37526.376559999997</v>
      </c>
      <c r="O345" s="182">
        <v>31463.162879999996</v>
      </c>
      <c r="P345" s="182">
        <v>39.624000000000002</v>
      </c>
      <c r="Q345" s="182">
        <v>129864.20478719998</v>
      </c>
      <c r="R345" s="182">
        <v>9258.6911599999985</v>
      </c>
      <c r="S345" s="182">
        <v>4539.2167280000003</v>
      </c>
      <c r="T345" s="182">
        <v>11.2776</v>
      </c>
      <c r="U345" s="182">
        <v>16607.633881439997</v>
      </c>
      <c r="V345" s="182">
        <v>247321533.08342841</v>
      </c>
    </row>
    <row r="346" spans="1:22">
      <c r="A346" s="2" t="s">
        <v>709</v>
      </c>
      <c r="B346" s="2" t="s">
        <v>710</v>
      </c>
      <c r="C346" s="182">
        <v>6.69672</v>
      </c>
      <c r="D346" s="182">
        <v>890.32079999999985</v>
      </c>
      <c r="E346" s="182">
        <v>101.6</v>
      </c>
      <c r="F346" s="182">
        <v>40.131999999999998</v>
      </c>
      <c r="G346" s="182">
        <v>3.1749999999999998</v>
      </c>
      <c r="H346" s="182">
        <v>7.5183999999999989</v>
      </c>
      <c r="I346" s="182">
        <v>0</v>
      </c>
      <c r="J346" s="182">
        <v>11.531599999999997</v>
      </c>
      <c r="K346" s="182">
        <v>0</v>
      </c>
      <c r="L346" s="182">
        <v>0</v>
      </c>
      <c r="M346" s="182">
        <v>1519244.7034399998</v>
      </c>
      <c r="N346" s="182">
        <v>34740.575680000002</v>
      </c>
      <c r="O346" s="182">
        <v>29988.327119999998</v>
      </c>
      <c r="P346" s="182">
        <v>41.401999999999994</v>
      </c>
      <c r="Q346" s="182">
        <v>120290.88199839999</v>
      </c>
      <c r="R346" s="182">
        <v>8701.5309839999991</v>
      </c>
      <c r="S346" s="182">
        <v>4342.5719600000002</v>
      </c>
      <c r="T346" s="182">
        <v>11.607799999999999</v>
      </c>
      <c r="U346" s="182">
        <v>13402.651904319999</v>
      </c>
      <c r="V346" s="182">
        <v>233894739.75642359</v>
      </c>
    </row>
    <row r="347" spans="1:22">
      <c r="A347" s="2" t="s">
        <v>711</v>
      </c>
      <c r="B347" s="2" t="s">
        <v>712</v>
      </c>
      <c r="C347" s="182">
        <v>8.92896</v>
      </c>
      <c r="D347" s="182">
        <v>1135.4815999999998</v>
      </c>
      <c r="E347" s="182">
        <v>76.199999999999989</v>
      </c>
      <c r="F347" s="182">
        <v>40.64</v>
      </c>
      <c r="G347" s="182">
        <v>9.0423999999999989</v>
      </c>
      <c r="H347" s="182">
        <v>6.9341999999999997</v>
      </c>
      <c r="I347" s="182">
        <v>0</v>
      </c>
      <c r="J347" s="182">
        <v>10.528299999999998</v>
      </c>
      <c r="K347" s="182">
        <v>0</v>
      </c>
      <c r="L347" s="182">
        <v>0</v>
      </c>
      <c r="M347" s="182">
        <v>861599.0509919998</v>
      </c>
      <c r="N347" s="182">
        <v>28513.491359999996</v>
      </c>
      <c r="O347" s="182">
        <v>22614.148319999997</v>
      </c>
      <c r="P347" s="182">
        <v>27.431999999999999</v>
      </c>
      <c r="Q347" s="182">
        <v>124869.42767999998</v>
      </c>
      <c r="R347" s="182">
        <v>8898.1757519999992</v>
      </c>
      <c r="S347" s="182">
        <v>4309.7978320000002</v>
      </c>
      <c r="T347" s="182">
        <v>10.4902</v>
      </c>
      <c r="U347" s="182">
        <v>30176.778355999995</v>
      </c>
      <c r="V347" s="182">
        <v>124063570.34152435</v>
      </c>
    </row>
    <row r="348" spans="1:22">
      <c r="A348" s="2" t="s">
        <v>713</v>
      </c>
      <c r="B348" s="2" t="s">
        <v>714</v>
      </c>
      <c r="C348" s="182">
        <v>7.4407999999999994</v>
      </c>
      <c r="D348" s="182">
        <v>948.38519999999994</v>
      </c>
      <c r="E348" s="182">
        <v>76.199999999999989</v>
      </c>
      <c r="F348" s="182">
        <v>38.099999999999994</v>
      </c>
      <c r="G348" s="182">
        <v>6.5531999999999995</v>
      </c>
      <c r="H348" s="182">
        <v>6.9341999999999997</v>
      </c>
      <c r="I348" s="182">
        <v>0</v>
      </c>
      <c r="J348" s="182">
        <v>10.528299999999998</v>
      </c>
      <c r="K348" s="182">
        <v>0</v>
      </c>
      <c r="L348" s="182">
        <v>0</v>
      </c>
      <c r="M348" s="182">
        <v>770028.13735999994</v>
      </c>
      <c r="N348" s="182">
        <v>24908.33728</v>
      </c>
      <c r="O348" s="182">
        <v>20156.088719999996</v>
      </c>
      <c r="P348" s="182">
        <v>28.448</v>
      </c>
      <c r="Q348" s="182">
        <v>100311.77356959999</v>
      </c>
      <c r="R348" s="182">
        <v>7603.5976959999998</v>
      </c>
      <c r="S348" s="182">
        <v>3736.2505919999999</v>
      </c>
      <c r="T348" s="182">
        <v>10.287000000000001</v>
      </c>
      <c r="U348" s="182">
        <v>17689.835587999998</v>
      </c>
      <c r="V348" s="182">
        <v>101775093.41869637</v>
      </c>
    </row>
    <row r="349" spans="1:22">
      <c r="A349" s="2" t="s">
        <v>715</v>
      </c>
      <c r="B349" s="2" t="s">
        <v>716</v>
      </c>
      <c r="C349" s="182">
        <v>6.1014559999999989</v>
      </c>
      <c r="D349" s="182">
        <v>774.19199999999989</v>
      </c>
      <c r="E349" s="182">
        <v>76.199999999999989</v>
      </c>
      <c r="F349" s="182">
        <v>35.813999999999993</v>
      </c>
      <c r="G349" s="182">
        <v>4.3180000000000005</v>
      </c>
      <c r="H349" s="182">
        <v>6.9341999999999997</v>
      </c>
      <c r="I349" s="182">
        <v>0</v>
      </c>
      <c r="J349" s="182">
        <v>10.528299999999998</v>
      </c>
      <c r="K349" s="182">
        <v>0</v>
      </c>
      <c r="L349" s="182">
        <v>0</v>
      </c>
      <c r="M349" s="182">
        <v>686781.85223999992</v>
      </c>
      <c r="N349" s="182">
        <v>21630.924479999998</v>
      </c>
      <c r="O349" s="182">
        <v>18025.770400000001</v>
      </c>
      <c r="P349" s="182">
        <v>29.717999999999996</v>
      </c>
      <c r="Q349" s="182">
        <v>79500.202289599998</v>
      </c>
      <c r="R349" s="182">
        <v>6538.4385359999997</v>
      </c>
      <c r="S349" s="182">
        <v>3211.864544</v>
      </c>
      <c r="T349" s="182">
        <v>10.1092</v>
      </c>
      <c r="U349" s="182">
        <v>11196.625348639998</v>
      </c>
      <c r="V349" s="182">
        <v>82440511.027809471</v>
      </c>
    </row>
    <row r="350" spans="1:22">
      <c r="A350" s="2" t="s">
        <v>717</v>
      </c>
      <c r="B350" s="2" t="s">
        <v>718</v>
      </c>
      <c r="C350" s="182">
        <v>5.2085599999999994</v>
      </c>
      <c r="D350" s="182">
        <v>703.22440000000006</v>
      </c>
      <c r="E350" s="182">
        <v>76.199999999999989</v>
      </c>
      <c r="F350" s="182">
        <v>34.798000000000002</v>
      </c>
      <c r="G350" s="182">
        <v>3.3527999999999998</v>
      </c>
      <c r="H350" s="182">
        <v>6.9341999999999997</v>
      </c>
      <c r="I350" s="182">
        <v>0</v>
      </c>
      <c r="J350" s="182">
        <v>10.528299999999998</v>
      </c>
      <c r="K350" s="182">
        <v>0</v>
      </c>
      <c r="L350" s="182">
        <v>0</v>
      </c>
      <c r="M350" s="182">
        <v>653483.33819199994</v>
      </c>
      <c r="N350" s="182">
        <v>20319.959359999997</v>
      </c>
      <c r="O350" s="182">
        <v>17042.546559999999</v>
      </c>
      <c r="P350" s="182">
        <v>30.479999999999997</v>
      </c>
      <c r="Q350" s="182">
        <v>70343.110926399997</v>
      </c>
      <c r="R350" s="182">
        <v>5964.8912959999989</v>
      </c>
      <c r="S350" s="182">
        <v>2982.4456479999994</v>
      </c>
      <c r="T350" s="182">
        <v>10.0076</v>
      </c>
      <c r="U350" s="182">
        <v>9406.8302185599987</v>
      </c>
      <c r="V350" s="182">
        <v>74115899.165066496</v>
      </c>
    </row>
    <row r="351" spans="1:22">
      <c r="A351" s="2" t="s">
        <v>719</v>
      </c>
      <c r="B351" s="2" t="s">
        <v>720</v>
      </c>
      <c r="C351" s="182">
        <v>86.313279999999992</v>
      </c>
      <c r="D351" s="182">
        <v>11032.236000000001</v>
      </c>
      <c r="E351" s="182">
        <v>457.2</v>
      </c>
      <c r="F351" s="182">
        <v>106.67999999999999</v>
      </c>
      <c r="G351" s="182">
        <v>17.779999999999998</v>
      </c>
      <c r="H351" s="182">
        <v>15.875</v>
      </c>
      <c r="I351" s="182">
        <v>0</v>
      </c>
      <c r="J351" s="182">
        <v>20.637499999999996</v>
      </c>
      <c r="K351" s="182">
        <v>0</v>
      </c>
      <c r="L351" s="182">
        <v>0</v>
      </c>
      <c r="M351" s="182">
        <v>280956212.27999997</v>
      </c>
      <c r="N351" s="182">
        <v>1563325.9055999999</v>
      </c>
      <c r="O351" s="182">
        <v>1229029.7999999998</v>
      </c>
      <c r="P351" s="182">
        <v>159.76599999999999</v>
      </c>
      <c r="Q351" s="182">
        <v>7325673.0905599995</v>
      </c>
      <c r="R351" s="182">
        <v>175341.58479999998</v>
      </c>
      <c r="S351" s="182">
        <v>86523.697919999991</v>
      </c>
      <c r="T351" s="182">
        <v>25.907999999999998</v>
      </c>
      <c r="U351" s="182">
        <v>1169610.3059359998</v>
      </c>
      <c r="V351" s="182">
        <v>287333377197.90271</v>
      </c>
    </row>
    <row r="352" spans="1:22">
      <c r="A352" s="2" t="s">
        <v>721</v>
      </c>
      <c r="B352" s="2" t="s">
        <v>722</v>
      </c>
      <c r="C352" s="182">
        <v>77.235503999999992</v>
      </c>
      <c r="D352" s="182">
        <v>9870.9480000000003</v>
      </c>
      <c r="E352" s="182">
        <v>457.2</v>
      </c>
      <c r="F352" s="182">
        <v>104.13999999999999</v>
      </c>
      <c r="G352" s="182">
        <v>15.239999999999998</v>
      </c>
      <c r="H352" s="182">
        <v>15.875</v>
      </c>
      <c r="I352" s="182">
        <v>0</v>
      </c>
      <c r="J352" s="182">
        <v>20.637499999999996</v>
      </c>
      <c r="K352" s="182">
        <v>0</v>
      </c>
      <c r="L352" s="182">
        <v>0</v>
      </c>
      <c r="M352" s="182">
        <v>260977103.85119998</v>
      </c>
      <c r="N352" s="182">
        <v>1430590.6871999998</v>
      </c>
      <c r="O352" s="182">
        <v>1140539.6543999999</v>
      </c>
      <c r="P352" s="182">
        <v>162.81399999999999</v>
      </c>
      <c r="Q352" s="182">
        <v>6784572.23728</v>
      </c>
      <c r="R352" s="182">
        <v>161576.45103999999</v>
      </c>
      <c r="S352" s="182">
        <v>82263.06127999998</v>
      </c>
      <c r="T352" s="182">
        <v>26.161999999999999</v>
      </c>
      <c r="U352" s="182">
        <v>844949.79396799987</v>
      </c>
      <c r="V352" s="182">
        <v>264507828541.99454</v>
      </c>
    </row>
    <row r="353" spans="1:22">
      <c r="A353" s="2" t="s">
        <v>723</v>
      </c>
      <c r="B353" s="2" t="s">
        <v>724</v>
      </c>
      <c r="C353" s="182">
        <v>68.157727999999992</v>
      </c>
      <c r="D353" s="182">
        <v>8709.66</v>
      </c>
      <c r="E353" s="182">
        <v>457.2</v>
      </c>
      <c r="F353" s="182">
        <v>101.6</v>
      </c>
      <c r="G353" s="182">
        <v>12.7</v>
      </c>
      <c r="H353" s="182">
        <v>15.875</v>
      </c>
      <c r="I353" s="182">
        <v>0</v>
      </c>
      <c r="J353" s="182">
        <v>20.637499999999996</v>
      </c>
      <c r="K353" s="182">
        <v>0</v>
      </c>
      <c r="L353" s="182">
        <v>0</v>
      </c>
      <c r="M353" s="182">
        <v>240581763.99679998</v>
      </c>
      <c r="N353" s="182">
        <v>1297855.4687999999</v>
      </c>
      <c r="O353" s="182">
        <v>1052049.5088</v>
      </c>
      <c r="P353" s="182">
        <v>166.36999999999998</v>
      </c>
      <c r="Q353" s="182">
        <v>6201848.2414399991</v>
      </c>
      <c r="R353" s="182">
        <v>149777.76496</v>
      </c>
      <c r="S353" s="182">
        <v>78166.295279999991</v>
      </c>
      <c r="T353" s="182">
        <v>26.669999999999998</v>
      </c>
      <c r="U353" s="182">
        <v>603535.56711999991</v>
      </c>
      <c r="V353" s="182">
        <v>240876672286.46609</v>
      </c>
    </row>
    <row r="354" spans="1:22">
      <c r="A354" s="2" t="s">
        <v>725</v>
      </c>
      <c r="B354" s="2" t="s">
        <v>726</v>
      </c>
      <c r="C354" s="182">
        <v>63.544432</v>
      </c>
      <c r="D354" s="182">
        <v>8129.0159999999996</v>
      </c>
      <c r="E354" s="182">
        <v>457.2</v>
      </c>
      <c r="F354" s="182">
        <v>100.33</v>
      </c>
      <c r="G354" s="182">
        <v>11.43</v>
      </c>
      <c r="H354" s="182">
        <v>15.875</v>
      </c>
      <c r="I354" s="182">
        <v>0</v>
      </c>
      <c r="J354" s="182">
        <v>20.637499999999996</v>
      </c>
      <c r="K354" s="182">
        <v>0</v>
      </c>
      <c r="L354" s="182">
        <v>0</v>
      </c>
      <c r="M354" s="182">
        <v>230592209.78239998</v>
      </c>
      <c r="N354" s="182">
        <v>1230668.5063999998</v>
      </c>
      <c r="O354" s="182">
        <v>1007804.4359999999</v>
      </c>
      <c r="P354" s="182">
        <v>168.65599999999998</v>
      </c>
      <c r="Q354" s="182">
        <v>5952109.3860799996</v>
      </c>
      <c r="R354" s="182">
        <v>144533.90448</v>
      </c>
      <c r="S354" s="182">
        <v>76035.976959999985</v>
      </c>
      <c r="T354" s="182">
        <v>27.178000000000001</v>
      </c>
      <c r="U354" s="182">
        <v>511964.65348799992</v>
      </c>
      <c r="V354" s="182">
        <v>228792558292.16177</v>
      </c>
    </row>
    <row r="355" spans="1:22">
      <c r="A355" s="2" t="s">
        <v>727</v>
      </c>
      <c r="B355" s="2" t="s">
        <v>728</v>
      </c>
      <c r="C355" s="182">
        <v>74.408000000000001</v>
      </c>
      <c r="D355" s="182">
        <v>9483.851999999999</v>
      </c>
      <c r="E355" s="182">
        <v>330.2</v>
      </c>
      <c r="F355" s="182">
        <v>112.014</v>
      </c>
      <c r="G355" s="182">
        <v>19.989799999999999</v>
      </c>
      <c r="H355" s="182">
        <v>15.493999999999998</v>
      </c>
      <c r="I355" s="182">
        <v>0</v>
      </c>
      <c r="J355" s="182">
        <v>21.018499999999996</v>
      </c>
      <c r="K355" s="182">
        <v>0</v>
      </c>
      <c r="L355" s="182">
        <v>0</v>
      </c>
      <c r="M355" s="182">
        <v>130696667.63839999</v>
      </c>
      <c r="N355" s="182">
        <v>996333.49119999981</v>
      </c>
      <c r="O355" s="182">
        <v>791495.19119999988</v>
      </c>
      <c r="P355" s="182">
        <v>117.348</v>
      </c>
      <c r="Q355" s="182">
        <v>6826195.3798399987</v>
      </c>
      <c r="R355" s="182">
        <v>167148.05279999998</v>
      </c>
      <c r="S355" s="182">
        <v>78166.295279999991</v>
      </c>
      <c r="T355" s="182">
        <v>26.923999999999999</v>
      </c>
      <c r="U355" s="182">
        <v>1232045.0197759999</v>
      </c>
      <c r="V355" s="182">
        <v>149843013529.37357</v>
      </c>
    </row>
    <row r="356" spans="1:22">
      <c r="A356" s="2" t="s">
        <v>729</v>
      </c>
      <c r="B356" s="2" t="s">
        <v>730</v>
      </c>
      <c r="C356" s="182">
        <v>59.526399999999995</v>
      </c>
      <c r="D356" s="182">
        <v>7612.8879999999999</v>
      </c>
      <c r="E356" s="182">
        <v>330.2</v>
      </c>
      <c r="F356" s="182">
        <v>106.17199999999998</v>
      </c>
      <c r="G356" s="182">
        <v>14.224</v>
      </c>
      <c r="H356" s="182">
        <v>15.493999999999998</v>
      </c>
      <c r="I356" s="182">
        <v>0</v>
      </c>
      <c r="J356" s="182">
        <v>21.018499999999996</v>
      </c>
      <c r="K356" s="182">
        <v>0</v>
      </c>
      <c r="L356" s="182">
        <v>0</v>
      </c>
      <c r="M356" s="182">
        <v>113631179.18879999</v>
      </c>
      <c r="N356" s="182">
        <v>839017.67680000002</v>
      </c>
      <c r="O356" s="182">
        <v>686617.98159999994</v>
      </c>
      <c r="P356" s="182">
        <v>122.428</v>
      </c>
      <c r="Q356" s="182">
        <v>5702370.5307199992</v>
      </c>
      <c r="R356" s="182">
        <v>141911.97423999998</v>
      </c>
      <c r="S356" s="182">
        <v>69481.151360000003</v>
      </c>
      <c r="T356" s="182">
        <v>27.431999999999999</v>
      </c>
      <c r="U356" s="182">
        <v>645158.70967999997</v>
      </c>
      <c r="V356" s="182">
        <v>124063570341.52434</v>
      </c>
    </row>
    <row r="357" spans="1:22">
      <c r="A357" s="2" t="s">
        <v>731</v>
      </c>
      <c r="B357" s="2" t="s">
        <v>732</v>
      </c>
      <c r="C357" s="182">
        <v>52.085599999999999</v>
      </c>
      <c r="D357" s="182">
        <v>6645.1480000000001</v>
      </c>
      <c r="E357" s="182">
        <v>330.2</v>
      </c>
      <c r="F357" s="182">
        <v>103.378</v>
      </c>
      <c r="G357" s="182">
        <v>11.3538</v>
      </c>
      <c r="H357" s="182">
        <v>15.493999999999998</v>
      </c>
      <c r="I357" s="182">
        <v>0</v>
      </c>
      <c r="J357" s="182">
        <v>21.018499999999996</v>
      </c>
      <c r="K357" s="182">
        <v>0</v>
      </c>
      <c r="L357" s="182">
        <v>0</v>
      </c>
      <c r="M357" s="182">
        <v>104890319.25119999</v>
      </c>
      <c r="N357" s="182">
        <v>761998.47599999991</v>
      </c>
      <c r="O357" s="182">
        <v>635818.08319999988</v>
      </c>
      <c r="P357" s="182">
        <v>125.73</v>
      </c>
      <c r="Q357" s="182">
        <v>5119646.5348800002</v>
      </c>
      <c r="R357" s="182">
        <v>131751.99455999996</v>
      </c>
      <c r="S357" s="182">
        <v>65056.644079999998</v>
      </c>
      <c r="T357" s="182">
        <v>27.686</v>
      </c>
      <c r="U357" s="182">
        <v>470341.51092799992</v>
      </c>
      <c r="V357" s="182">
        <v>110636777014.51955</v>
      </c>
    </row>
    <row r="358" spans="1:22">
      <c r="A358" s="2" t="s">
        <v>733</v>
      </c>
      <c r="B358" s="2" t="s">
        <v>734</v>
      </c>
      <c r="C358" s="182">
        <v>47.323487999999998</v>
      </c>
      <c r="D358" s="182">
        <v>6032.2459999999992</v>
      </c>
      <c r="E358" s="182">
        <v>330.2</v>
      </c>
      <c r="F358" s="182">
        <v>101.6</v>
      </c>
      <c r="G358" s="182">
        <v>9.5249999999999986</v>
      </c>
      <c r="H358" s="182">
        <v>15.493999999999998</v>
      </c>
      <c r="I358" s="182">
        <v>0</v>
      </c>
      <c r="J358" s="182">
        <v>21.018499999999996</v>
      </c>
      <c r="K358" s="182">
        <v>0</v>
      </c>
      <c r="L358" s="182">
        <v>0</v>
      </c>
      <c r="M358" s="182">
        <v>99479310.718399987</v>
      </c>
      <c r="N358" s="182">
        <v>711198.57759999996</v>
      </c>
      <c r="O358" s="182">
        <v>601405.24879999994</v>
      </c>
      <c r="P358" s="182">
        <v>128.26999999999998</v>
      </c>
      <c r="Q358" s="182">
        <v>4745038.25184</v>
      </c>
      <c r="R358" s="182">
        <v>126016.52215999999</v>
      </c>
      <c r="S358" s="182">
        <v>62106.972559999995</v>
      </c>
      <c r="T358" s="182">
        <v>27.94</v>
      </c>
      <c r="U358" s="182">
        <v>390008.84578719997</v>
      </c>
      <c r="V358" s="182">
        <v>102043629285.23648</v>
      </c>
    </row>
    <row r="359" spans="1:22">
      <c r="A359" s="2" t="s">
        <v>735</v>
      </c>
      <c r="B359" s="2" t="s">
        <v>736</v>
      </c>
      <c r="C359" s="182">
        <v>74.408000000000001</v>
      </c>
      <c r="D359" s="182">
        <v>9483.851999999999</v>
      </c>
      <c r="E359" s="182">
        <v>304.79999999999995</v>
      </c>
      <c r="F359" s="182">
        <v>105.15599999999999</v>
      </c>
      <c r="G359" s="182">
        <v>21.209</v>
      </c>
      <c r="H359" s="182">
        <v>17.779999999999998</v>
      </c>
      <c r="I359" s="182">
        <v>0</v>
      </c>
      <c r="J359" s="182">
        <v>15.557500000000001</v>
      </c>
      <c r="K359" s="182">
        <v>0</v>
      </c>
      <c r="L359" s="182">
        <v>0</v>
      </c>
      <c r="M359" s="182">
        <v>111966253.48639999</v>
      </c>
      <c r="N359" s="182">
        <v>925869.11599999992</v>
      </c>
      <c r="O359" s="182">
        <v>735779.17359999986</v>
      </c>
      <c r="P359" s="182">
        <v>108.712</v>
      </c>
      <c r="Q359" s="182">
        <v>7242426.8054399984</v>
      </c>
      <c r="R359" s="182">
        <v>178618.9976</v>
      </c>
      <c r="S359" s="182">
        <v>92423.040959999984</v>
      </c>
      <c r="T359" s="182">
        <v>27.686</v>
      </c>
      <c r="U359" s="182">
        <v>1344427.5046879998</v>
      </c>
      <c r="V359" s="182">
        <v>110368241147.97945</v>
      </c>
    </row>
    <row r="360" spans="1:22">
      <c r="A360" s="2" t="s">
        <v>737</v>
      </c>
      <c r="B360" s="2" t="s">
        <v>738</v>
      </c>
      <c r="C360" s="182">
        <v>66.967199999999991</v>
      </c>
      <c r="D360" s="182">
        <v>8516.1119999999992</v>
      </c>
      <c r="E360" s="182">
        <v>304.79999999999995</v>
      </c>
      <c r="F360" s="182">
        <v>101.85399999999998</v>
      </c>
      <c r="G360" s="182">
        <v>18.084799999999998</v>
      </c>
      <c r="H360" s="182">
        <v>17.779999999999998</v>
      </c>
      <c r="I360" s="182">
        <v>0</v>
      </c>
      <c r="J360" s="182">
        <v>15.557500000000001</v>
      </c>
      <c r="K360" s="182">
        <v>0</v>
      </c>
      <c r="L360" s="182">
        <v>0</v>
      </c>
      <c r="M360" s="182">
        <v>104890319.25119999</v>
      </c>
      <c r="N360" s="182">
        <v>852127.32799999998</v>
      </c>
      <c r="O360" s="182">
        <v>686617.98159999994</v>
      </c>
      <c r="P360" s="182">
        <v>110.744</v>
      </c>
      <c r="Q360" s="182">
        <v>6576456.5244799992</v>
      </c>
      <c r="R360" s="182">
        <v>165509.34639999998</v>
      </c>
      <c r="S360" s="182">
        <v>87015.309839999987</v>
      </c>
      <c r="T360" s="182">
        <v>27.686</v>
      </c>
      <c r="U360" s="182">
        <v>973981.53590399981</v>
      </c>
      <c r="V360" s="182">
        <v>100432414085.9959</v>
      </c>
    </row>
    <row r="361" spans="1:22">
      <c r="A361" s="2" t="s">
        <v>739</v>
      </c>
      <c r="B361" s="2" t="s">
        <v>740</v>
      </c>
      <c r="C361" s="182">
        <v>59.526399999999995</v>
      </c>
      <c r="D361" s="182">
        <v>7612.8879999999999</v>
      </c>
      <c r="E361" s="182">
        <v>304.79999999999995</v>
      </c>
      <c r="F361" s="182">
        <v>98.805999999999997</v>
      </c>
      <c r="G361" s="182">
        <v>14.985999999999999</v>
      </c>
      <c r="H361" s="182">
        <v>17.779999999999998</v>
      </c>
      <c r="I361" s="182">
        <v>0</v>
      </c>
      <c r="J361" s="182">
        <v>15.557500000000001</v>
      </c>
      <c r="K361" s="182">
        <v>0</v>
      </c>
      <c r="L361" s="182">
        <v>0</v>
      </c>
      <c r="M361" s="182">
        <v>97398153.590399995</v>
      </c>
      <c r="N361" s="182">
        <v>781662.95279999997</v>
      </c>
      <c r="O361" s="182">
        <v>639095.49599999993</v>
      </c>
      <c r="P361" s="182">
        <v>113.28399999999999</v>
      </c>
      <c r="Q361" s="182">
        <v>5910486.2435199991</v>
      </c>
      <c r="R361" s="182">
        <v>152563.56584</v>
      </c>
      <c r="S361" s="182">
        <v>81607.578720000005</v>
      </c>
      <c r="T361" s="182">
        <v>27.94</v>
      </c>
      <c r="U361" s="182">
        <v>703431.10926399985</v>
      </c>
      <c r="V361" s="182">
        <v>90228051157.472244</v>
      </c>
    </row>
    <row r="362" spans="1:22">
      <c r="A362" s="2" t="s">
        <v>741</v>
      </c>
      <c r="B362" s="2" t="s">
        <v>742</v>
      </c>
      <c r="C362" s="182">
        <v>52.085599999999999</v>
      </c>
      <c r="D362" s="182">
        <v>6645.1480000000001</v>
      </c>
      <c r="E362" s="182">
        <v>304.79999999999995</v>
      </c>
      <c r="F362" s="182">
        <v>95.757999999999996</v>
      </c>
      <c r="G362" s="182">
        <v>11.861800000000001</v>
      </c>
      <c r="H362" s="182">
        <v>17.779999999999998</v>
      </c>
      <c r="I362" s="182">
        <v>0</v>
      </c>
      <c r="J362" s="182">
        <v>15.557500000000001</v>
      </c>
      <c r="K362" s="182">
        <v>0</v>
      </c>
      <c r="L362" s="182">
        <v>0</v>
      </c>
      <c r="M362" s="182">
        <v>89905987.929599985</v>
      </c>
      <c r="N362" s="182">
        <v>707921.16480000003</v>
      </c>
      <c r="O362" s="182">
        <v>591573.01039999991</v>
      </c>
      <c r="P362" s="182">
        <v>116.58599999999998</v>
      </c>
      <c r="Q362" s="182">
        <v>5244515.962559999</v>
      </c>
      <c r="R362" s="182">
        <v>141420.36231999999</v>
      </c>
      <c r="S362" s="182">
        <v>76199.847599999994</v>
      </c>
      <c r="T362" s="182">
        <v>28.194000000000003</v>
      </c>
      <c r="U362" s="182">
        <v>516126.96774399997</v>
      </c>
      <c r="V362" s="182">
        <v>80023688228.948608</v>
      </c>
    </row>
    <row r="363" spans="1:22">
      <c r="A363" s="2" t="s">
        <v>743</v>
      </c>
      <c r="B363" s="2" t="s">
        <v>744</v>
      </c>
      <c r="C363" s="182">
        <v>46.132959999999997</v>
      </c>
      <c r="D363" s="182">
        <v>5883.859199999999</v>
      </c>
      <c r="E363" s="182">
        <v>304.79999999999995</v>
      </c>
      <c r="F363" s="182">
        <v>93.217999999999989</v>
      </c>
      <c r="G363" s="182">
        <v>9.3979999999999997</v>
      </c>
      <c r="H363" s="182">
        <v>17.779999999999998</v>
      </c>
      <c r="I363" s="182">
        <v>0</v>
      </c>
      <c r="J363" s="182">
        <v>15.557500000000001</v>
      </c>
      <c r="K363" s="182">
        <v>0</v>
      </c>
      <c r="L363" s="182">
        <v>0</v>
      </c>
      <c r="M363" s="182">
        <v>84078747.971199989</v>
      </c>
      <c r="N363" s="182">
        <v>650566.44079999998</v>
      </c>
      <c r="O363" s="182">
        <v>552244.05680000002</v>
      </c>
      <c r="P363" s="182">
        <v>119.63399999999999</v>
      </c>
      <c r="Q363" s="182">
        <v>4703415.1092799995</v>
      </c>
      <c r="R363" s="182">
        <v>133554.5716</v>
      </c>
      <c r="S363" s="182">
        <v>71611.469679999995</v>
      </c>
      <c r="T363" s="182">
        <v>28.194000000000003</v>
      </c>
      <c r="U363" s="182">
        <v>416231.42559999996</v>
      </c>
      <c r="V363" s="182">
        <v>71699076366.205627</v>
      </c>
    </row>
    <row r="364" spans="1:22">
      <c r="A364" s="2" t="s">
        <v>745</v>
      </c>
      <c r="B364" s="2" t="s">
        <v>746</v>
      </c>
      <c r="C364" s="182">
        <v>15.774495999999999</v>
      </c>
      <c r="D364" s="182">
        <v>1999.9959999999999</v>
      </c>
      <c r="E364" s="182">
        <v>304.79999999999995</v>
      </c>
      <c r="F364" s="182">
        <v>38.099999999999994</v>
      </c>
      <c r="G364" s="182">
        <v>4.8259999999999996</v>
      </c>
      <c r="H364" s="182">
        <v>7.8485999999999994</v>
      </c>
      <c r="I364" s="182">
        <v>0</v>
      </c>
      <c r="J364" s="182">
        <v>11.201399999999998</v>
      </c>
      <c r="K364" s="182">
        <v>0</v>
      </c>
      <c r="L364" s="182">
        <v>0</v>
      </c>
      <c r="M364" s="182">
        <v>23017597.835679997</v>
      </c>
      <c r="N364" s="182">
        <v>190089.94239999997</v>
      </c>
      <c r="O364" s="182">
        <v>151088.73008000001</v>
      </c>
      <c r="P364" s="182">
        <v>107.18799999999999</v>
      </c>
      <c r="Q364" s="182">
        <v>157335.47887679999</v>
      </c>
      <c r="R364" s="182">
        <v>10405.78564</v>
      </c>
      <c r="S364" s="182">
        <v>5030.8286479999997</v>
      </c>
      <c r="T364" s="182">
        <v>8.8645999999999994</v>
      </c>
      <c r="U364" s="182">
        <v>24807.392965759998</v>
      </c>
      <c r="V364" s="182">
        <v>3141869638.5191226</v>
      </c>
    </row>
    <row r="365" spans="1:22">
      <c r="A365" s="2" t="s">
        <v>747</v>
      </c>
      <c r="B365" s="2" t="s">
        <v>748</v>
      </c>
      <c r="C365" s="182">
        <v>61.163376</v>
      </c>
      <c r="D365" s="182">
        <v>7806.4359999999997</v>
      </c>
      <c r="E365" s="182">
        <v>254</v>
      </c>
      <c r="F365" s="182">
        <v>109.72799999999999</v>
      </c>
      <c r="G365" s="182">
        <v>20.218399999999999</v>
      </c>
      <c r="H365" s="182">
        <v>14.604999999999999</v>
      </c>
      <c r="I365" s="182">
        <v>0</v>
      </c>
      <c r="J365" s="182">
        <v>18.732500000000002</v>
      </c>
      <c r="K365" s="182">
        <v>0</v>
      </c>
      <c r="L365" s="182">
        <v>0</v>
      </c>
      <c r="M365" s="182">
        <v>65348333.819199994</v>
      </c>
      <c r="N365" s="182">
        <v>644011.61519999988</v>
      </c>
      <c r="O365" s="182">
        <v>516192.51599999995</v>
      </c>
      <c r="P365" s="182">
        <v>91.693999999999988</v>
      </c>
      <c r="Q365" s="182">
        <v>6534833.3819199987</v>
      </c>
      <c r="R365" s="182">
        <v>155513.23736</v>
      </c>
      <c r="S365" s="182">
        <v>79477.260399999985</v>
      </c>
      <c r="T365" s="182">
        <v>28.955999999999996</v>
      </c>
      <c r="U365" s="182">
        <v>940683.02185599983</v>
      </c>
      <c r="V365" s="182">
        <v>72236148099.285812</v>
      </c>
    </row>
    <row r="366" spans="1:22">
      <c r="A366" s="2" t="s">
        <v>749</v>
      </c>
      <c r="B366" s="2" t="s">
        <v>750</v>
      </c>
      <c r="C366" s="182">
        <v>50.002175999999999</v>
      </c>
      <c r="D366" s="182">
        <v>6367.7291999999989</v>
      </c>
      <c r="E366" s="182">
        <v>254</v>
      </c>
      <c r="F366" s="182">
        <v>104.13999999999999</v>
      </c>
      <c r="G366" s="182">
        <v>14.604999999999999</v>
      </c>
      <c r="H366" s="182">
        <v>14.604999999999999</v>
      </c>
      <c r="I366" s="182">
        <v>0</v>
      </c>
      <c r="J366" s="182">
        <v>18.732500000000002</v>
      </c>
      <c r="K366" s="182">
        <v>0</v>
      </c>
      <c r="L366" s="182">
        <v>0</v>
      </c>
      <c r="M366" s="182">
        <v>57856168.158399992</v>
      </c>
      <c r="N366" s="182">
        <v>552244.05680000002</v>
      </c>
      <c r="O366" s="182">
        <v>455560.37919999997</v>
      </c>
      <c r="P366" s="182">
        <v>95.25</v>
      </c>
      <c r="Q366" s="182">
        <v>5452631.6753599998</v>
      </c>
      <c r="R366" s="182">
        <v>135684.88991999999</v>
      </c>
      <c r="S366" s="182">
        <v>71283.728399999993</v>
      </c>
      <c r="T366" s="182">
        <v>29.209999999999997</v>
      </c>
      <c r="U366" s="182">
        <v>499477.71071999992</v>
      </c>
      <c r="V366" s="182">
        <v>60152034104.981499</v>
      </c>
    </row>
    <row r="367" spans="1:22">
      <c r="A367" s="2" t="s">
        <v>751</v>
      </c>
      <c r="B367" s="2" t="s">
        <v>752</v>
      </c>
      <c r="C367" s="182">
        <v>42.412559999999999</v>
      </c>
      <c r="D367" s="182">
        <v>5399.9891999999991</v>
      </c>
      <c r="E367" s="182">
        <v>254</v>
      </c>
      <c r="F367" s="182">
        <v>100.33</v>
      </c>
      <c r="G367" s="182">
        <v>10.795</v>
      </c>
      <c r="H367" s="182">
        <v>14.604999999999999</v>
      </c>
      <c r="I367" s="182">
        <v>0</v>
      </c>
      <c r="J367" s="182">
        <v>18.732500000000002</v>
      </c>
      <c r="K367" s="182">
        <v>0</v>
      </c>
      <c r="L367" s="182">
        <v>0</v>
      </c>
      <c r="M367" s="182">
        <v>52445159.625599995</v>
      </c>
      <c r="N367" s="182">
        <v>491611.91999999993</v>
      </c>
      <c r="O367" s="182">
        <v>414592.71919999999</v>
      </c>
      <c r="P367" s="182">
        <v>98.805999999999997</v>
      </c>
      <c r="Q367" s="182">
        <v>4703415.1092799995</v>
      </c>
      <c r="R367" s="182">
        <v>124377.81575999998</v>
      </c>
      <c r="S367" s="182">
        <v>65384.38536</v>
      </c>
      <c r="T367" s="182">
        <v>29.463999999999995</v>
      </c>
      <c r="U367" s="182">
        <v>329239.05764959997</v>
      </c>
      <c r="V367" s="182">
        <v>51827422242.238525</v>
      </c>
    </row>
    <row r="368" spans="1:22">
      <c r="A368" s="2" t="s">
        <v>753</v>
      </c>
      <c r="B368" s="2" t="s">
        <v>754</v>
      </c>
      <c r="C368" s="182">
        <v>37.204000000000001</v>
      </c>
      <c r="D368" s="182">
        <v>4741.9259999999995</v>
      </c>
      <c r="E368" s="182">
        <v>254</v>
      </c>
      <c r="F368" s="182">
        <v>86.614000000000004</v>
      </c>
      <c r="G368" s="182">
        <v>9.6519999999999992</v>
      </c>
      <c r="H368" s="182">
        <v>14.604999999999999</v>
      </c>
      <c r="I368" s="182">
        <v>0</v>
      </c>
      <c r="J368" s="182">
        <v>18.732500000000002</v>
      </c>
      <c r="K368" s="182">
        <v>0</v>
      </c>
      <c r="L368" s="182">
        <v>0</v>
      </c>
      <c r="M368" s="182">
        <v>45785456.815999992</v>
      </c>
      <c r="N368" s="182">
        <v>429341.07679999992</v>
      </c>
      <c r="O368" s="182">
        <v>360515.40799999994</v>
      </c>
      <c r="P368" s="182">
        <v>98.298000000000002</v>
      </c>
      <c r="Q368" s="182">
        <v>3017677.8355999999</v>
      </c>
      <c r="R368" s="182">
        <v>92586.911599999992</v>
      </c>
      <c r="S368" s="182">
        <v>48505.709439999991</v>
      </c>
      <c r="T368" s="182">
        <v>25.222199999999997</v>
      </c>
      <c r="U368" s="182">
        <v>265555.64953279996</v>
      </c>
      <c r="V368" s="182">
        <v>33298447450.971901</v>
      </c>
    </row>
    <row r="369" spans="1:22">
      <c r="A369" s="2" t="s">
        <v>755</v>
      </c>
      <c r="B369" s="2" t="s">
        <v>756</v>
      </c>
      <c r="C369" s="182">
        <v>32.739519999999999</v>
      </c>
      <c r="D369" s="182">
        <v>4161.2820000000002</v>
      </c>
      <c r="E369" s="182">
        <v>254</v>
      </c>
      <c r="F369" s="182">
        <v>84.327999999999989</v>
      </c>
      <c r="G369" s="182">
        <v>7.3659999999999988</v>
      </c>
      <c r="H369" s="182">
        <v>14.604999999999999</v>
      </c>
      <c r="I369" s="182">
        <v>0</v>
      </c>
      <c r="J369" s="182">
        <v>18.732500000000002</v>
      </c>
      <c r="K369" s="182">
        <v>0</v>
      </c>
      <c r="L369" s="182">
        <v>0</v>
      </c>
      <c r="M369" s="182">
        <v>42455605.411199994</v>
      </c>
      <c r="N369" s="182">
        <v>391650.82959999994</v>
      </c>
      <c r="O369" s="182">
        <v>335934.81199999998</v>
      </c>
      <c r="P369" s="182">
        <v>101.346</v>
      </c>
      <c r="Q369" s="182">
        <v>2663881.12384</v>
      </c>
      <c r="R369" s="182">
        <v>86687.56856</v>
      </c>
      <c r="S369" s="182">
        <v>45064.425999999992</v>
      </c>
      <c r="T369" s="182">
        <v>25.323799999999999</v>
      </c>
      <c r="U369" s="182">
        <v>212278.02705599999</v>
      </c>
      <c r="V369" s="182">
        <v>29538945319.410557</v>
      </c>
    </row>
    <row r="370" spans="1:22">
      <c r="A370" s="2" t="s">
        <v>757</v>
      </c>
      <c r="B370" s="2" t="s">
        <v>758</v>
      </c>
      <c r="C370" s="182">
        <v>12.500544</v>
      </c>
      <c r="D370" s="182">
        <v>1587.0935999999999</v>
      </c>
      <c r="E370" s="182">
        <v>254</v>
      </c>
      <c r="F370" s="182">
        <v>38.099999999999994</v>
      </c>
      <c r="G370" s="182">
        <v>4.3180000000000005</v>
      </c>
      <c r="H370" s="182">
        <v>7.1120000000000001</v>
      </c>
      <c r="I370" s="182">
        <v>0</v>
      </c>
      <c r="J370" s="182">
        <v>11.937999999999997</v>
      </c>
      <c r="K370" s="182">
        <v>0</v>
      </c>
      <c r="L370" s="182">
        <v>0</v>
      </c>
      <c r="M370" s="182">
        <v>13277782.476639997</v>
      </c>
      <c r="N370" s="182">
        <v>129785.54687999998</v>
      </c>
      <c r="O370" s="182">
        <v>104713.33895999998</v>
      </c>
      <c r="P370" s="182">
        <v>91.693999999999988</v>
      </c>
      <c r="Q370" s="182">
        <v>135691.44474559999</v>
      </c>
      <c r="R370" s="182">
        <v>8980.1110719999997</v>
      </c>
      <c r="S370" s="182">
        <v>4391.7331519999998</v>
      </c>
      <c r="T370" s="182">
        <v>9.2455999999999996</v>
      </c>
      <c r="U370" s="182">
        <v>17190.357877279999</v>
      </c>
      <c r="V370" s="182">
        <v>1879751065.7806718</v>
      </c>
    </row>
    <row r="371" spans="1:22">
      <c r="A371" s="2" t="s">
        <v>759</v>
      </c>
      <c r="B371" s="2" t="s">
        <v>760</v>
      </c>
      <c r="C371" s="182">
        <v>37.799263999999994</v>
      </c>
      <c r="D371" s="182">
        <v>4819.3451999999997</v>
      </c>
      <c r="E371" s="182">
        <v>228.6</v>
      </c>
      <c r="F371" s="182">
        <v>88.899999999999991</v>
      </c>
      <c r="G371" s="182">
        <v>11.43</v>
      </c>
      <c r="H371" s="182">
        <v>13.97</v>
      </c>
      <c r="I371" s="182">
        <v>0</v>
      </c>
      <c r="J371" s="182">
        <v>17.78</v>
      </c>
      <c r="K371" s="182">
        <v>0</v>
      </c>
      <c r="L371" s="182">
        <v>0</v>
      </c>
      <c r="M371" s="182">
        <v>36586742.31024</v>
      </c>
      <c r="N371" s="182">
        <v>385096.00399999996</v>
      </c>
      <c r="O371" s="182">
        <v>319547.74799999996</v>
      </c>
      <c r="P371" s="182">
        <v>87.122</v>
      </c>
      <c r="Q371" s="182">
        <v>3150871.8917919998</v>
      </c>
      <c r="R371" s="182">
        <v>93406.26479999999</v>
      </c>
      <c r="S371" s="182">
        <v>48997.321360000002</v>
      </c>
      <c r="T371" s="182">
        <v>25.654</v>
      </c>
      <c r="U371" s="182">
        <v>287615.91508959996</v>
      </c>
      <c r="V371" s="182">
        <v>27927730120.169983</v>
      </c>
    </row>
    <row r="372" spans="1:22">
      <c r="A372" s="2" t="s">
        <v>761</v>
      </c>
      <c r="B372" s="2" t="s">
        <v>762</v>
      </c>
      <c r="C372" s="182">
        <v>35.567023999999996</v>
      </c>
      <c r="D372" s="182">
        <v>4529.0231999999996</v>
      </c>
      <c r="E372" s="182">
        <v>228.6</v>
      </c>
      <c r="F372" s="182">
        <v>87.63</v>
      </c>
      <c r="G372" s="182">
        <v>10.16</v>
      </c>
      <c r="H372" s="182">
        <v>13.97</v>
      </c>
      <c r="I372" s="182">
        <v>0</v>
      </c>
      <c r="J372" s="182">
        <v>17.78</v>
      </c>
      <c r="K372" s="182">
        <v>0</v>
      </c>
      <c r="L372" s="182">
        <v>0</v>
      </c>
      <c r="M372" s="182">
        <v>35338048.033440001</v>
      </c>
      <c r="N372" s="182">
        <v>368708.93999999994</v>
      </c>
      <c r="O372" s="182">
        <v>309715.50959999993</v>
      </c>
      <c r="P372" s="182">
        <v>88.391999999999996</v>
      </c>
      <c r="Q372" s="182">
        <v>2971892.3787839995</v>
      </c>
      <c r="R372" s="182">
        <v>90292.722639999993</v>
      </c>
      <c r="S372" s="182">
        <v>47358.614959999999</v>
      </c>
      <c r="T372" s="182">
        <v>25.654</v>
      </c>
      <c r="U372" s="182">
        <v>249322.62393439998</v>
      </c>
      <c r="V372" s="182">
        <v>26316514920.929405</v>
      </c>
    </row>
    <row r="373" spans="1:22">
      <c r="A373" s="2" t="s">
        <v>763</v>
      </c>
      <c r="B373" s="2" t="s">
        <v>764</v>
      </c>
      <c r="C373" s="182">
        <v>33.930047999999999</v>
      </c>
      <c r="D373" s="182">
        <v>4322.5720000000001</v>
      </c>
      <c r="E373" s="182">
        <v>203.2</v>
      </c>
      <c r="F373" s="182">
        <v>88.899999999999991</v>
      </c>
      <c r="G373" s="182">
        <v>10.845799999999999</v>
      </c>
      <c r="H373" s="182">
        <v>13.334999999999999</v>
      </c>
      <c r="I373" s="182">
        <v>0</v>
      </c>
      <c r="J373" s="182">
        <v>16.827500000000001</v>
      </c>
      <c r="K373" s="182">
        <v>0</v>
      </c>
      <c r="L373" s="182">
        <v>0</v>
      </c>
      <c r="M373" s="182">
        <v>26555564.953279994</v>
      </c>
      <c r="N373" s="182">
        <v>312992.92239999998</v>
      </c>
      <c r="O373" s="182">
        <v>260554.31759999998</v>
      </c>
      <c r="P373" s="182">
        <v>78.48599999999999</v>
      </c>
      <c r="Q373" s="182">
        <v>2917782.2934559998</v>
      </c>
      <c r="R373" s="182">
        <v>87998.533679999993</v>
      </c>
      <c r="S373" s="182">
        <v>46047.649839999998</v>
      </c>
      <c r="T373" s="182">
        <v>25.907999999999998</v>
      </c>
      <c r="U373" s="182">
        <v>238084.37544319997</v>
      </c>
      <c r="V373" s="182">
        <v>20193897163.81522</v>
      </c>
    </row>
    <row r="374" spans="1:22">
      <c r="A374" s="2" t="s">
        <v>765</v>
      </c>
      <c r="B374" s="2" t="s">
        <v>766</v>
      </c>
      <c r="C374" s="182">
        <v>31.846623999999995</v>
      </c>
      <c r="D374" s="182">
        <v>4051.6048000000001</v>
      </c>
      <c r="E374" s="182">
        <v>203.2</v>
      </c>
      <c r="F374" s="182">
        <v>87.63</v>
      </c>
      <c r="G374" s="182">
        <v>9.5249999999999986</v>
      </c>
      <c r="H374" s="182">
        <v>13.334999999999999</v>
      </c>
      <c r="I374" s="182">
        <v>0</v>
      </c>
      <c r="J374" s="182">
        <v>16.827500000000001</v>
      </c>
      <c r="K374" s="182">
        <v>0</v>
      </c>
      <c r="L374" s="182">
        <v>0</v>
      </c>
      <c r="M374" s="182">
        <v>25598232.674399998</v>
      </c>
      <c r="N374" s="182">
        <v>298244.56479999993</v>
      </c>
      <c r="O374" s="182">
        <v>252360.78559999997</v>
      </c>
      <c r="P374" s="182">
        <v>79.501999999999995</v>
      </c>
      <c r="Q374" s="182">
        <v>2738802.7804479999</v>
      </c>
      <c r="R374" s="182">
        <v>84884.991519999981</v>
      </c>
      <c r="S374" s="182">
        <v>44408.943439999995</v>
      </c>
      <c r="T374" s="182">
        <v>25.907999999999998</v>
      </c>
      <c r="U374" s="182">
        <v>206034.55567199999</v>
      </c>
      <c r="V374" s="182">
        <v>19012339351.038795</v>
      </c>
    </row>
    <row r="375" spans="1:22">
      <c r="A375" s="2" t="s">
        <v>767</v>
      </c>
      <c r="B375" s="2" t="s">
        <v>768</v>
      </c>
      <c r="C375" s="182">
        <v>29.763199999999998</v>
      </c>
      <c r="D375" s="182">
        <v>3793.5407999999998</v>
      </c>
      <c r="E375" s="182">
        <v>203.2</v>
      </c>
      <c r="F375" s="182">
        <v>76.961999999999989</v>
      </c>
      <c r="G375" s="182">
        <v>10.16</v>
      </c>
      <c r="H375" s="182">
        <v>12.7</v>
      </c>
      <c r="I375" s="182">
        <v>0</v>
      </c>
      <c r="J375" s="182">
        <v>15.875</v>
      </c>
      <c r="K375" s="182">
        <v>0</v>
      </c>
      <c r="L375" s="182">
        <v>0</v>
      </c>
      <c r="M375" s="182">
        <v>22642989.552639998</v>
      </c>
      <c r="N375" s="182">
        <v>268747.84959999996</v>
      </c>
      <c r="O375" s="182">
        <v>222864.07039999997</v>
      </c>
      <c r="P375" s="182">
        <v>77.215999999999994</v>
      </c>
      <c r="Q375" s="182">
        <v>1839742.9011519998</v>
      </c>
      <c r="R375" s="182">
        <v>63254.067039999994</v>
      </c>
      <c r="S375" s="182">
        <v>33101.869279999999</v>
      </c>
      <c r="T375" s="182">
        <v>22.021799999999999</v>
      </c>
      <c r="U375" s="182">
        <v>183558.05868959997</v>
      </c>
      <c r="V375" s="182">
        <v>12836014420.616587</v>
      </c>
    </row>
    <row r="376" spans="1:22">
      <c r="A376" s="2" t="s">
        <v>769</v>
      </c>
      <c r="B376" s="2" t="s">
        <v>770</v>
      </c>
      <c r="C376" s="182">
        <v>27.828591999999997</v>
      </c>
      <c r="D376" s="182">
        <v>3548.3799999999997</v>
      </c>
      <c r="E376" s="182">
        <v>203.2</v>
      </c>
      <c r="F376" s="182">
        <v>75.691999999999993</v>
      </c>
      <c r="G376" s="182">
        <v>8.9661999999999988</v>
      </c>
      <c r="H376" s="182">
        <v>12.7</v>
      </c>
      <c r="I376" s="182">
        <v>0</v>
      </c>
      <c r="J376" s="182">
        <v>15.875</v>
      </c>
      <c r="K376" s="182">
        <v>0</v>
      </c>
      <c r="L376" s="182">
        <v>0</v>
      </c>
      <c r="M376" s="182">
        <v>21810526.701439999</v>
      </c>
      <c r="N376" s="182">
        <v>255638.19839999996</v>
      </c>
      <c r="O376" s="182">
        <v>214670.53839999996</v>
      </c>
      <c r="P376" s="182">
        <v>78.48599999999999</v>
      </c>
      <c r="Q376" s="182">
        <v>1727360.4162399999</v>
      </c>
      <c r="R376" s="182">
        <v>60959.878079999995</v>
      </c>
      <c r="S376" s="182">
        <v>31954.774799999996</v>
      </c>
      <c r="T376" s="182">
        <v>22.0472</v>
      </c>
      <c r="U376" s="182">
        <v>158167.94172799998</v>
      </c>
      <c r="V376" s="182">
        <v>12084113994.304319</v>
      </c>
    </row>
    <row r="377" spans="1:22">
      <c r="A377" s="2" t="s">
        <v>771</v>
      </c>
      <c r="B377" s="2" t="s">
        <v>772</v>
      </c>
      <c r="C377" s="182">
        <v>12.64936</v>
      </c>
      <c r="D377" s="182">
        <v>1612.8999999999999</v>
      </c>
      <c r="E377" s="182">
        <v>203.2</v>
      </c>
      <c r="F377" s="182">
        <v>47.497999999999998</v>
      </c>
      <c r="G377" s="182">
        <v>4.5465999999999998</v>
      </c>
      <c r="H377" s="182">
        <v>7.8993999999999991</v>
      </c>
      <c r="I377" s="182">
        <v>0</v>
      </c>
      <c r="J377" s="182">
        <v>12.738099999999999</v>
      </c>
      <c r="K377" s="182">
        <v>0</v>
      </c>
      <c r="L377" s="182">
        <v>0</v>
      </c>
      <c r="M377" s="182">
        <v>9698192.2164799999</v>
      </c>
      <c r="N377" s="182">
        <v>113890.09479999999</v>
      </c>
      <c r="O377" s="182">
        <v>95372.712480000002</v>
      </c>
      <c r="P377" s="182">
        <v>77.469999999999985</v>
      </c>
      <c r="Q377" s="182">
        <v>259728.40957439996</v>
      </c>
      <c r="R377" s="182">
        <v>14338.680999999999</v>
      </c>
      <c r="S377" s="182">
        <v>7062.824583999999</v>
      </c>
      <c r="T377" s="182">
        <v>12.7</v>
      </c>
      <c r="U377" s="182">
        <v>24432.784682719997</v>
      </c>
      <c r="V377" s="182">
        <v>2204679464.2941885</v>
      </c>
    </row>
    <row r="378" spans="1:22">
      <c r="A378" s="2" t="s">
        <v>773</v>
      </c>
      <c r="B378" s="2" t="s">
        <v>774</v>
      </c>
      <c r="C378" s="182">
        <v>33.781231999999996</v>
      </c>
      <c r="D378" s="182">
        <v>4303.2172</v>
      </c>
      <c r="E378" s="182">
        <v>177.79999999999998</v>
      </c>
      <c r="F378" s="182">
        <v>91.44</v>
      </c>
      <c r="G378" s="182">
        <v>12.776199999999999</v>
      </c>
      <c r="H378" s="182">
        <v>12.7</v>
      </c>
      <c r="I378" s="182">
        <v>0</v>
      </c>
      <c r="J378" s="182">
        <v>15.875</v>
      </c>
      <c r="K378" s="182">
        <v>0</v>
      </c>
      <c r="L378" s="182">
        <v>0</v>
      </c>
      <c r="M378" s="182">
        <v>19729369.573439997</v>
      </c>
      <c r="N378" s="182">
        <v>268747.84959999996</v>
      </c>
      <c r="O378" s="182">
        <v>221225.36399999997</v>
      </c>
      <c r="P378" s="182">
        <v>67.817999999999998</v>
      </c>
      <c r="Q378" s="182">
        <v>3013515.521344</v>
      </c>
      <c r="R378" s="182">
        <v>88162.404319999987</v>
      </c>
      <c r="S378" s="182">
        <v>46375.39112</v>
      </c>
      <c r="T378" s="182">
        <v>26.416</v>
      </c>
      <c r="U378" s="182">
        <v>260144.64099999997</v>
      </c>
      <c r="V378" s="182">
        <v>15655641019.287596</v>
      </c>
    </row>
    <row r="379" spans="1:22">
      <c r="A379" s="2" t="s">
        <v>775</v>
      </c>
      <c r="B379" s="2" t="s">
        <v>776</v>
      </c>
      <c r="C379" s="182">
        <v>28.423856000000001</v>
      </c>
      <c r="D379" s="182">
        <v>3619.3476000000001</v>
      </c>
      <c r="E379" s="182">
        <v>177.79999999999998</v>
      </c>
      <c r="F379" s="182">
        <v>87.63</v>
      </c>
      <c r="G379" s="182">
        <v>8.9407999999999994</v>
      </c>
      <c r="H379" s="182">
        <v>12.7</v>
      </c>
      <c r="I379" s="182">
        <v>0</v>
      </c>
      <c r="J379" s="182">
        <v>15.875</v>
      </c>
      <c r="K379" s="182">
        <v>0</v>
      </c>
      <c r="L379" s="182">
        <v>0</v>
      </c>
      <c r="M379" s="182">
        <v>17939574.443359997</v>
      </c>
      <c r="N379" s="182">
        <v>237612.42799999999</v>
      </c>
      <c r="O379" s="182">
        <v>201560.8872</v>
      </c>
      <c r="P379" s="182">
        <v>70.35799999999999</v>
      </c>
      <c r="Q379" s="182">
        <v>2522362.4391359994</v>
      </c>
      <c r="R379" s="182">
        <v>79477.260399999985</v>
      </c>
      <c r="S379" s="182">
        <v>41787.013199999994</v>
      </c>
      <c r="T379" s="182">
        <v>26.416</v>
      </c>
      <c r="U379" s="182">
        <v>169406.19021919998</v>
      </c>
      <c r="V379" s="182">
        <v>13238818220.426731</v>
      </c>
    </row>
    <row r="380" spans="1:22">
      <c r="A380" s="2" t="s">
        <v>777</v>
      </c>
      <c r="B380" s="2" t="s">
        <v>778</v>
      </c>
      <c r="C380" s="182">
        <v>26.78688</v>
      </c>
      <c r="D380" s="182">
        <v>3412.8963999999996</v>
      </c>
      <c r="E380" s="182">
        <v>152.39999999999998</v>
      </c>
      <c r="F380" s="182">
        <v>88.899999999999991</v>
      </c>
      <c r="G380" s="182">
        <v>9.6265999999999998</v>
      </c>
      <c r="H380" s="182">
        <v>12.065</v>
      </c>
      <c r="I380" s="182">
        <v>0</v>
      </c>
      <c r="J380" s="182">
        <v>14.922499999999998</v>
      </c>
      <c r="K380" s="182">
        <v>0</v>
      </c>
      <c r="L380" s="182">
        <v>0</v>
      </c>
      <c r="M380" s="182">
        <v>12362073.340319999</v>
      </c>
      <c r="N380" s="182">
        <v>191728.64879999997</v>
      </c>
      <c r="O380" s="182">
        <v>162068.06295999998</v>
      </c>
      <c r="P380" s="182">
        <v>60.198</v>
      </c>
      <c r="Q380" s="182">
        <v>2447440.7825279995</v>
      </c>
      <c r="R380" s="182">
        <v>76691.459519999989</v>
      </c>
      <c r="S380" s="182">
        <v>40476.04808</v>
      </c>
      <c r="T380" s="182">
        <v>26.669999999999998</v>
      </c>
      <c r="U380" s="182">
        <v>157751.7103024</v>
      </c>
      <c r="V380" s="182">
        <v>9291340982.2873211</v>
      </c>
    </row>
    <row r="381" spans="1:22">
      <c r="A381" s="2" t="s">
        <v>779</v>
      </c>
      <c r="B381" s="2" t="s">
        <v>780</v>
      </c>
      <c r="C381" s="182">
        <v>22.768847999999998</v>
      </c>
      <c r="D381" s="182">
        <v>2896.7683999999999</v>
      </c>
      <c r="E381" s="182">
        <v>152.39999999999998</v>
      </c>
      <c r="F381" s="182">
        <v>88.899999999999991</v>
      </c>
      <c r="G381" s="182">
        <v>8.636000000000001</v>
      </c>
      <c r="H381" s="182">
        <v>9.7789999999999999</v>
      </c>
      <c r="I381" s="182">
        <v>0</v>
      </c>
      <c r="J381" s="182">
        <v>12.445999999999998</v>
      </c>
      <c r="K381" s="182">
        <v>0</v>
      </c>
      <c r="L381" s="182">
        <v>0</v>
      </c>
      <c r="M381" s="182">
        <v>10530655.067679999</v>
      </c>
      <c r="N381" s="182">
        <v>162395.80424</v>
      </c>
      <c r="O381" s="182">
        <v>138306.82015999997</v>
      </c>
      <c r="P381" s="182">
        <v>60.451999999999991</v>
      </c>
      <c r="Q381" s="182">
        <v>2043696.2996959998</v>
      </c>
      <c r="R381" s="182">
        <v>63090.196399999993</v>
      </c>
      <c r="S381" s="182">
        <v>32937.998639999991</v>
      </c>
      <c r="T381" s="182">
        <v>26.669999999999998</v>
      </c>
      <c r="U381" s="182">
        <v>92819.607908799997</v>
      </c>
      <c r="V381" s="182">
        <v>8056075996.2028799</v>
      </c>
    </row>
    <row r="382" spans="1:22">
      <c r="A382" s="2" t="s">
        <v>781</v>
      </c>
      <c r="B382" s="2" t="s">
        <v>782</v>
      </c>
      <c r="C382" s="182">
        <v>24.257007999999999</v>
      </c>
      <c r="D382" s="182">
        <v>3090.3163999999997</v>
      </c>
      <c r="E382" s="182">
        <v>152.39999999999998</v>
      </c>
      <c r="F382" s="182">
        <v>76.199999999999989</v>
      </c>
      <c r="G382" s="182">
        <v>9.5249999999999986</v>
      </c>
      <c r="H382" s="182">
        <v>12.065</v>
      </c>
      <c r="I382" s="182">
        <v>0</v>
      </c>
      <c r="J382" s="182">
        <v>14.922499999999998</v>
      </c>
      <c r="K382" s="182">
        <v>0</v>
      </c>
      <c r="L382" s="182">
        <v>0</v>
      </c>
      <c r="M382" s="182">
        <v>10822017.065599998</v>
      </c>
      <c r="N382" s="182">
        <v>170425.4656</v>
      </c>
      <c r="O382" s="182">
        <v>141911.97423999998</v>
      </c>
      <c r="P382" s="182">
        <v>59.181999999999995</v>
      </c>
      <c r="Q382" s="182">
        <v>1569192.4745119999</v>
      </c>
      <c r="R382" s="182">
        <v>56863.112079999999</v>
      </c>
      <c r="S382" s="182">
        <v>29824.456479999997</v>
      </c>
      <c r="T382" s="182">
        <v>22.529799999999998</v>
      </c>
      <c r="U382" s="182">
        <v>139853.7590016</v>
      </c>
      <c r="V382" s="182">
        <v>5934642650.5361214</v>
      </c>
    </row>
    <row r="383" spans="1:22">
      <c r="A383" s="2" t="s">
        <v>783</v>
      </c>
      <c r="B383" s="2" t="s">
        <v>784</v>
      </c>
      <c r="C383" s="182">
        <v>22.471215999999998</v>
      </c>
      <c r="D383" s="182">
        <v>2864.5104000000001</v>
      </c>
      <c r="E383" s="182">
        <v>152.39999999999998</v>
      </c>
      <c r="F383" s="182">
        <v>74.675999999999988</v>
      </c>
      <c r="G383" s="182">
        <v>8.0263999999999989</v>
      </c>
      <c r="H383" s="182">
        <v>12.065</v>
      </c>
      <c r="I383" s="182">
        <v>0</v>
      </c>
      <c r="J383" s="182">
        <v>14.922499999999998</v>
      </c>
      <c r="K383" s="182">
        <v>0</v>
      </c>
      <c r="L383" s="182">
        <v>0</v>
      </c>
      <c r="M383" s="182">
        <v>10364162.497439999</v>
      </c>
      <c r="N383" s="182">
        <v>161084.83911999999</v>
      </c>
      <c r="O383" s="182">
        <v>136012.6312</v>
      </c>
      <c r="P383" s="182">
        <v>60.198</v>
      </c>
      <c r="Q383" s="182">
        <v>1440160.7325759998</v>
      </c>
      <c r="R383" s="182">
        <v>54077.311199999989</v>
      </c>
      <c r="S383" s="182">
        <v>28349.620719999995</v>
      </c>
      <c r="T383" s="182">
        <v>22.4282</v>
      </c>
      <c r="U383" s="182">
        <v>118625.95629599997</v>
      </c>
      <c r="V383" s="182">
        <v>5504985264.0719681</v>
      </c>
    </row>
    <row r="384" spans="1:22">
      <c r="A384" s="2" t="s">
        <v>785</v>
      </c>
      <c r="B384" s="2" t="s">
        <v>786</v>
      </c>
      <c r="C384" s="182">
        <v>17.85792</v>
      </c>
      <c r="D384" s="182">
        <v>2277.4147999999996</v>
      </c>
      <c r="E384" s="182">
        <v>152.39999999999998</v>
      </c>
      <c r="F384" s="182">
        <v>63.5</v>
      </c>
      <c r="G384" s="182">
        <v>7.8739999999999997</v>
      </c>
      <c r="H384" s="182">
        <v>9.5249999999999986</v>
      </c>
      <c r="I384" s="182">
        <v>0</v>
      </c>
      <c r="J384" s="182">
        <v>12.7</v>
      </c>
      <c r="K384" s="182">
        <v>0</v>
      </c>
      <c r="L384" s="182">
        <v>0</v>
      </c>
      <c r="M384" s="182">
        <v>7783527.6587199988</v>
      </c>
      <c r="N384" s="182">
        <v>122411.36807999999</v>
      </c>
      <c r="O384" s="182">
        <v>102255.27936</v>
      </c>
      <c r="P384" s="182">
        <v>58.419999999999995</v>
      </c>
      <c r="Q384" s="182">
        <v>770028.13735999994</v>
      </c>
      <c r="R384" s="182">
        <v>32282.516079999998</v>
      </c>
      <c r="S384" s="182">
        <v>16878.675919999998</v>
      </c>
      <c r="T384" s="182">
        <v>18.389599999999998</v>
      </c>
      <c r="U384" s="182">
        <v>64515.870967999996</v>
      </c>
      <c r="V384" s="182">
        <v>3034455291.9030848</v>
      </c>
    </row>
    <row r="385" spans="1:22">
      <c r="A385" s="2" t="s">
        <v>788</v>
      </c>
      <c r="B385" s="2" t="s">
        <v>789</v>
      </c>
      <c r="C385" s="182">
        <v>85.122752000000006</v>
      </c>
      <c r="D385" s="182">
        <v>10838.688</v>
      </c>
      <c r="E385" s="182">
        <v>203.2</v>
      </c>
      <c r="F385" s="182">
        <v>0</v>
      </c>
      <c r="G385" s="182">
        <v>0</v>
      </c>
      <c r="H385" s="182">
        <v>0</v>
      </c>
      <c r="I385" s="182">
        <v>28.574999999999999</v>
      </c>
      <c r="J385" s="182">
        <v>44.449999999999996</v>
      </c>
      <c r="K385" s="182">
        <v>0</v>
      </c>
      <c r="L385" s="182">
        <v>0</v>
      </c>
      <c r="M385" s="182">
        <v>40832302.851359993</v>
      </c>
      <c r="N385" s="182">
        <v>517831.22239999997</v>
      </c>
      <c r="O385" s="182">
        <v>286773.62</v>
      </c>
      <c r="P385" s="182">
        <v>61.213999999999999</v>
      </c>
      <c r="Q385" s="182">
        <v>40832302.851359993</v>
      </c>
      <c r="R385" s="182">
        <v>517831.22239999997</v>
      </c>
      <c r="S385" s="182">
        <v>286773.62</v>
      </c>
      <c r="T385" s="182">
        <v>61.213999999999999</v>
      </c>
      <c r="U385" s="182">
        <v>2967730.0645279996</v>
      </c>
      <c r="V385" s="182">
        <v>8727415662.5531197</v>
      </c>
    </row>
    <row r="386" spans="1:22">
      <c r="A386" s="2" t="s">
        <v>790</v>
      </c>
      <c r="B386" s="2" t="s">
        <v>791</v>
      </c>
      <c r="C386" s="182">
        <v>76.342607999999998</v>
      </c>
      <c r="D386" s="182">
        <v>9741.9159999999993</v>
      </c>
      <c r="E386" s="182">
        <v>203.2</v>
      </c>
      <c r="F386" s="182">
        <v>0</v>
      </c>
      <c r="G386" s="182">
        <v>0</v>
      </c>
      <c r="H386" s="182">
        <v>0</v>
      </c>
      <c r="I386" s="182">
        <v>25.4</v>
      </c>
      <c r="J386" s="182">
        <v>41.274999999999999</v>
      </c>
      <c r="K386" s="182">
        <v>0</v>
      </c>
      <c r="L386" s="182">
        <v>0</v>
      </c>
      <c r="M386" s="182">
        <v>37086220.020959996</v>
      </c>
      <c r="N386" s="182">
        <v>467031.32399999996</v>
      </c>
      <c r="O386" s="182">
        <v>258915.61119999998</v>
      </c>
      <c r="P386" s="182">
        <v>61.722000000000001</v>
      </c>
      <c r="Q386" s="182">
        <v>37086220.020959996</v>
      </c>
      <c r="R386" s="182">
        <v>467031.32399999996</v>
      </c>
      <c r="S386" s="182">
        <v>258915.61119999998</v>
      </c>
      <c r="T386" s="182">
        <v>61.722000000000001</v>
      </c>
      <c r="U386" s="182">
        <v>2114455.6420479999</v>
      </c>
      <c r="V386" s="182">
        <v>6283739277.0382452</v>
      </c>
    </row>
    <row r="387" spans="1:22">
      <c r="A387" s="2" t="s">
        <v>792</v>
      </c>
      <c r="B387" s="2" t="s">
        <v>793</v>
      </c>
      <c r="C387" s="182">
        <v>67.413647999999995</v>
      </c>
      <c r="D387" s="182">
        <v>8580.6280000000006</v>
      </c>
      <c r="E387" s="182">
        <v>203.2</v>
      </c>
      <c r="F387" s="182">
        <v>0</v>
      </c>
      <c r="G387" s="182">
        <v>0</v>
      </c>
      <c r="H387" s="182">
        <v>0</v>
      </c>
      <c r="I387" s="182">
        <v>22.224999999999998</v>
      </c>
      <c r="J387" s="182">
        <v>38.099999999999994</v>
      </c>
      <c r="K387" s="182">
        <v>0</v>
      </c>
      <c r="L387" s="182">
        <v>0</v>
      </c>
      <c r="M387" s="182">
        <v>33173644.620319996</v>
      </c>
      <c r="N387" s="182">
        <v>414592.71919999999</v>
      </c>
      <c r="O387" s="182">
        <v>229418.89599999998</v>
      </c>
      <c r="P387" s="182">
        <v>62.230000000000004</v>
      </c>
      <c r="Q387" s="182">
        <v>33173644.620319996</v>
      </c>
      <c r="R387" s="182">
        <v>414592.71919999999</v>
      </c>
      <c r="S387" s="182">
        <v>229418.89599999998</v>
      </c>
      <c r="T387" s="182">
        <v>62.230000000000004</v>
      </c>
      <c r="U387" s="182">
        <v>1440160.7325759998</v>
      </c>
      <c r="V387" s="182">
        <v>4323427451.2955456</v>
      </c>
    </row>
    <row r="388" spans="1:22">
      <c r="A388" s="2" t="s">
        <v>794</v>
      </c>
      <c r="B388" s="2" t="s">
        <v>795</v>
      </c>
      <c r="C388" s="182">
        <v>58.335872000000002</v>
      </c>
      <c r="D388" s="182">
        <v>7419.3399999999992</v>
      </c>
      <c r="E388" s="182">
        <v>203.2</v>
      </c>
      <c r="F388" s="182">
        <v>0</v>
      </c>
      <c r="G388" s="182">
        <v>0</v>
      </c>
      <c r="H388" s="182">
        <v>0</v>
      </c>
      <c r="I388" s="182">
        <v>19.049999999999997</v>
      </c>
      <c r="J388" s="182">
        <v>34.924999999999997</v>
      </c>
      <c r="K388" s="182">
        <v>0</v>
      </c>
      <c r="L388" s="182">
        <v>0</v>
      </c>
      <c r="M388" s="182">
        <v>29094576.649439998</v>
      </c>
      <c r="N388" s="182">
        <v>360515.40799999994</v>
      </c>
      <c r="O388" s="182">
        <v>199922.18079999997</v>
      </c>
      <c r="P388" s="182">
        <v>62.483999999999995</v>
      </c>
      <c r="Q388" s="182">
        <v>29094576.649439998</v>
      </c>
      <c r="R388" s="182">
        <v>360515.40799999994</v>
      </c>
      <c r="S388" s="182">
        <v>199922.18079999997</v>
      </c>
      <c r="T388" s="182">
        <v>62.483999999999995</v>
      </c>
      <c r="U388" s="182">
        <v>919871.45057599992</v>
      </c>
      <c r="V388" s="182">
        <v>2792773012.0169983</v>
      </c>
    </row>
    <row r="389" spans="1:22">
      <c r="A389" s="2" t="s">
        <v>796</v>
      </c>
      <c r="B389" s="2" t="s">
        <v>797</v>
      </c>
      <c r="C389" s="182">
        <v>49.109279999999998</v>
      </c>
      <c r="D389" s="182">
        <v>6251.6003999999994</v>
      </c>
      <c r="E389" s="182">
        <v>203.2</v>
      </c>
      <c r="F389" s="182">
        <v>0</v>
      </c>
      <c r="G389" s="182">
        <v>0</v>
      </c>
      <c r="H389" s="182">
        <v>0</v>
      </c>
      <c r="I389" s="182">
        <v>15.875</v>
      </c>
      <c r="J389" s="182">
        <v>31.75</v>
      </c>
      <c r="K389" s="182">
        <v>0</v>
      </c>
      <c r="L389" s="182">
        <v>0</v>
      </c>
      <c r="M389" s="182">
        <v>24807392.965759996</v>
      </c>
      <c r="N389" s="182">
        <v>304799.39039999997</v>
      </c>
      <c r="O389" s="182">
        <v>168786.7592</v>
      </c>
      <c r="P389" s="182">
        <v>62.991999999999997</v>
      </c>
      <c r="Q389" s="182">
        <v>24807392.965759996</v>
      </c>
      <c r="R389" s="182">
        <v>304799.39039999997</v>
      </c>
      <c r="S389" s="182">
        <v>168786.7592</v>
      </c>
      <c r="T389" s="182">
        <v>62.991999999999997</v>
      </c>
      <c r="U389" s="182">
        <v>541100.85327999992</v>
      </c>
      <c r="V389" s="182">
        <v>1654180937.8869913</v>
      </c>
    </row>
    <row r="390" spans="1:22">
      <c r="A390" s="2" t="s">
        <v>798</v>
      </c>
      <c r="B390" s="2" t="s">
        <v>799</v>
      </c>
      <c r="C390" s="182">
        <v>44.347167999999996</v>
      </c>
      <c r="D390" s="182">
        <v>5658.0531999999994</v>
      </c>
      <c r="E390" s="182">
        <v>203.2</v>
      </c>
      <c r="F390" s="182">
        <v>0</v>
      </c>
      <c r="G390" s="182">
        <v>0</v>
      </c>
      <c r="H390" s="182">
        <v>0</v>
      </c>
      <c r="I390" s="182">
        <v>14.2875</v>
      </c>
      <c r="J390" s="182">
        <v>30.162499999999998</v>
      </c>
      <c r="K390" s="182">
        <v>0</v>
      </c>
      <c r="L390" s="182">
        <v>0</v>
      </c>
      <c r="M390" s="182">
        <v>22559743.267519999</v>
      </c>
      <c r="N390" s="182">
        <v>275302.6752</v>
      </c>
      <c r="O390" s="182">
        <v>152891.30711999998</v>
      </c>
      <c r="P390" s="182">
        <v>63.246000000000002</v>
      </c>
      <c r="Q390" s="182">
        <v>22559743.267519999</v>
      </c>
      <c r="R390" s="182">
        <v>275302.6752</v>
      </c>
      <c r="S390" s="182">
        <v>152891.30711999998</v>
      </c>
      <c r="T390" s="182">
        <v>63.246000000000002</v>
      </c>
      <c r="U390" s="182">
        <v>399998.40000159992</v>
      </c>
      <c r="V390" s="182">
        <v>1221838192.7574368</v>
      </c>
    </row>
    <row r="391" spans="1:22">
      <c r="A391" s="2" t="s">
        <v>800</v>
      </c>
      <c r="B391" s="2" t="s">
        <v>801</v>
      </c>
      <c r="C391" s="182">
        <v>39.733871999999998</v>
      </c>
      <c r="D391" s="182">
        <v>5058.0544</v>
      </c>
      <c r="E391" s="182">
        <v>203.2</v>
      </c>
      <c r="F391" s="182">
        <v>0</v>
      </c>
      <c r="G391" s="182">
        <v>0</v>
      </c>
      <c r="H391" s="182">
        <v>0</v>
      </c>
      <c r="I391" s="182">
        <v>12.7</v>
      </c>
      <c r="J391" s="182">
        <v>28.574999999999999</v>
      </c>
      <c r="K391" s="182">
        <v>0</v>
      </c>
      <c r="L391" s="182">
        <v>0</v>
      </c>
      <c r="M391" s="182">
        <v>20312093.569279999</v>
      </c>
      <c r="N391" s="182">
        <v>247444.66639999996</v>
      </c>
      <c r="O391" s="182">
        <v>136995.85503999997</v>
      </c>
      <c r="P391" s="182">
        <v>63.246000000000002</v>
      </c>
      <c r="Q391" s="182">
        <v>20312093.569279999</v>
      </c>
      <c r="R391" s="182">
        <v>247444.66639999996</v>
      </c>
      <c r="S391" s="182">
        <v>136995.85503999997</v>
      </c>
      <c r="T391" s="182">
        <v>63.246000000000002</v>
      </c>
      <c r="U391" s="182">
        <v>284286.0636848</v>
      </c>
      <c r="V391" s="182">
        <v>867370848.92451</v>
      </c>
    </row>
    <row r="392" spans="1:22">
      <c r="A392" s="2" t="s">
        <v>802</v>
      </c>
      <c r="B392" s="2" t="s">
        <v>803</v>
      </c>
      <c r="C392" s="182">
        <v>66.074303999999998</v>
      </c>
      <c r="D392" s="182">
        <v>8451.5959999999995</v>
      </c>
      <c r="E392" s="182">
        <v>203.2</v>
      </c>
      <c r="F392" s="182">
        <v>0</v>
      </c>
      <c r="G392" s="182">
        <v>0</v>
      </c>
      <c r="H392" s="182">
        <v>0</v>
      </c>
      <c r="I392" s="182">
        <v>25.4</v>
      </c>
      <c r="J392" s="182">
        <v>38.099999999999994</v>
      </c>
      <c r="K392" s="182">
        <v>0</v>
      </c>
      <c r="L392" s="182">
        <v>0</v>
      </c>
      <c r="M392" s="182">
        <v>33673122.331040002</v>
      </c>
      <c r="N392" s="182">
        <v>447366.84719999996</v>
      </c>
      <c r="O392" s="182">
        <v>247444.66639999996</v>
      </c>
      <c r="P392" s="182">
        <v>63.246000000000002</v>
      </c>
      <c r="Q392" s="182">
        <v>16149779.313279998</v>
      </c>
      <c r="R392" s="182">
        <v>265470.43679999997</v>
      </c>
      <c r="S392" s="182">
        <v>146172.61087999999</v>
      </c>
      <c r="T392" s="182">
        <v>43.687999999999995</v>
      </c>
      <c r="U392" s="182">
        <v>1806444.3871039997</v>
      </c>
      <c r="V392" s="182">
        <v>4377134624.6035652</v>
      </c>
    </row>
    <row r="393" spans="1:22">
      <c r="A393" s="2" t="s">
        <v>804</v>
      </c>
      <c r="B393" s="2" t="s">
        <v>805</v>
      </c>
      <c r="C393" s="182">
        <v>58.484687999999991</v>
      </c>
      <c r="D393" s="182">
        <v>7419.3399999999992</v>
      </c>
      <c r="E393" s="182">
        <v>203.2</v>
      </c>
      <c r="F393" s="182">
        <v>0</v>
      </c>
      <c r="G393" s="182">
        <v>0</v>
      </c>
      <c r="H393" s="182">
        <v>0</v>
      </c>
      <c r="I393" s="182">
        <v>22.224999999999998</v>
      </c>
      <c r="J393" s="182">
        <v>34.924999999999997</v>
      </c>
      <c r="K393" s="182">
        <v>0</v>
      </c>
      <c r="L393" s="182">
        <v>0</v>
      </c>
      <c r="M393" s="182">
        <v>30135155.213440001</v>
      </c>
      <c r="N393" s="182">
        <v>398205.65519999998</v>
      </c>
      <c r="O393" s="182">
        <v>219586.65759999998</v>
      </c>
      <c r="P393" s="182">
        <v>63.5</v>
      </c>
      <c r="Q393" s="182">
        <v>14526476.753439998</v>
      </c>
      <c r="R393" s="182">
        <v>235973.72159999999</v>
      </c>
      <c r="S393" s="182">
        <v>130113.28816</v>
      </c>
      <c r="T393" s="182">
        <v>44.195999999999998</v>
      </c>
      <c r="U393" s="182">
        <v>1232045.0197759999</v>
      </c>
      <c r="V393" s="182">
        <v>3034455291.9030848</v>
      </c>
    </row>
    <row r="394" spans="1:22">
      <c r="A394" s="2" t="s">
        <v>806</v>
      </c>
      <c r="B394" s="2" t="s">
        <v>807</v>
      </c>
      <c r="C394" s="182">
        <v>50.597439999999999</v>
      </c>
      <c r="D394" s="182">
        <v>6445.1484</v>
      </c>
      <c r="E394" s="182">
        <v>203.2</v>
      </c>
      <c r="F394" s="182">
        <v>0</v>
      </c>
      <c r="G394" s="182">
        <v>0</v>
      </c>
      <c r="H394" s="182">
        <v>0</v>
      </c>
      <c r="I394" s="182">
        <v>19.049999999999997</v>
      </c>
      <c r="J394" s="182">
        <v>31.75</v>
      </c>
      <c r="K394" s="182">
        <v>0</v>
      </c>
      <c r="L394" s="182">
        <v>0</v>
      </c>
      <c r="M394" s="182">
        <v>26430695.525599997</v>
      </c>
      <c r="N394" s="182">
        <v>345767.05040000001</v>
      </c>
      <c r="O394" s="182">
        <v>191728.64879999997</v>
      </c>
      <c r="P394" s="182">
        <v>64.007999999999996</v>
      </c>
      <c r="Q394" s="182">
        <v>12819927.90848</v>
      </c>
      <c r="R394" s="182">
        <v>204838.3</v>
      </c>
      <c r="S394" s="182">
        <v>113398.48287999998</v>
      </c>
      <c r="T394" s="182">
        <v>44.449999999999996</v>
      </c>
      <c r="U394" s="182">
        <v>790839.70863999985</v>
      </c>
      <c r="V394" s="182">
        <v>1954941108.4118989</v>
      </c>
    </row>
    <row r="395" spans="1:22">
      <c r="A395" s="2" t="s">
        <v>808</v>
      </c>
      <c r="B395" s="2" t="s">
        <v>809</v>
      </c>
      <c r="C395" s="182">
        <v>42.561376000000003</v>
      </c>
      <c r="D395" s="182">
        <v>5425.7955999999995</v>
      </c>
      <c r="E395" s="182">
        <v>203.2</v>
      </c>
      <c r="F395" s="182">
        <v>0</v>
      </c>
      <c r="G395" s="182">
        <v>0</v>
      </c>
      <c r="H395" s="182">
        <v>0</v>
      </c>
      <c r="I395" s="182">
        <v>15.875</v>
      </c>
      <c r="J395" s="182">
        <v>28.574999999999999</v>
      </c>
      <c r="K395" s="182">
        <v>0</v>
      </c>
      <c r="L395" s="182">
        <v>0</v>
      </c>
      <c r="M395" s="182">
        <v>22559743.267519999</v>
      </c>
      <c r="N395" s="182">
        <v>293328.44559999998</v>
      </c>
      <c r="O395" s="182">
        <v>161576.45103999999</v>
      </c>
      <c r="P395" s="182">
        <v>64.515999999999991</v>
      </c>
      <c r="Q395" s="182">
        <v>10988509.635839999</v>
      </c>
      <c r="R395" s="182">
        <v>172064.17199999999</v>
      </c>
      <c r="S395" s="182">
        <v>96355.936319999993</v>
      </c>
      <c r="T395" s="182">
        <v>44.957999999999998</v>
      </c>
      <c r="U395" s="182">
        <v>466179.19667199999</v>
      </c>
      <c r="V395" s="182">
        <v>1162760302.1186156</v>
      </c>
    </row>
    <row r="396" spans="1:22">
      <c r="A396" s="2" t="s">
        <v>810</v>
      </c>
      <c r="B396" s="2" t="s">
        <v>811</v>
      </c>
      <c r="C396" s="182">
        <v>38.543343999999998</v>
      </c>
      <c r="D396" s="182">
        <v>4909.6675999999998</v>
      </c>
      <c r="E396" s="182">
        <v>203.2</v>
      </c>
      <c r="F396" s="182">
        <v>0</v>
      </c>
      <c r="G396" s="182">
        <v>0</v>
      </c>
      <c r="H396" s="182">
        <v>0</v>
      </c>
      <c r="I396" s="182">
        <v>14.2875</v>
      </c>
      <c r="J396" s="182">
        <v>26.987499999999997</v>
      </c>
      <c r="K396" s="182">
        <v>0</v>
      </c>
      <c r="L396" s="182">
        <v>0</v>
      </c>
      <c r="M396" s="182">
        <v>20561832.424639996</v>
      </c>
      <c r="N396" s="182">
        <v>265470.43679999997</v>
      </c>
      <c r="O396" s="182">
        <v>146500.35215999998</v>
      </c>
      <c r="P396" s="182">
        <v>64.77</v>
      </c>
      <c r="Q396" s="182">
        <v>10031177.35696</v>
      </c>
      <c r="R396" s="182">
        <v>156004.84927999997</v>
      </c>
      <c r="S396" s="182">
        <v>87506.921759999983</v>
      </c>
      <c r="T396" s="182">
        <v>45.211999999999996</v>
      </c>
      <c r="U396" s="182">
        <v>342558.46326879994</v>
      </c>
      <c r="V396" s="182">
        <v>859314772.92830718</v>
      </c>
    </row>
    <row r="397" spans="1:22">
      <c r="A397" s="2" t="s">
        <v>812</v>
      </c>
      <c r="B397" s="2" t="s">
        <v>813</v>
      </c>
      <c r="C397" s="182">
        <v>34.525312</v>
      </c>
      <c r="D397" s="182">
        <v>4387.0879999999997</v>
      </c>
      <c r="E397" s="182">
        <v>203.2</v>
      </c>
      <c r="F397" s="182">
        <v>0</v>
      </c>
      <c r="G397" s="182">
        <v>0</v>
      </c>
      <c r="H397" s="182">
        <v>0</v>
      </c>
      <c r="I397" s="182">
        <v>12.7</v>
      </c>
      <c r="J397" s="182">
        <v>25.4</v>
      </c>
      <c r="K397" s="182">
        <v>0</v>
      </c>
      <c r="L397" s="182">
        <v>0</v>
      </c>
      <c r="M397" s="182">
        <v>18480675.296639998</v>
      </c>
      <c r="N397" s="182">
        <v>239251.13439999998</v>
      </c>
      <c r="O397" s="182">
        <v>131260.38264</v>
      </c>
      <c r="P397" s="182">
        <v>64.77</v>
      </c>
      <c r="Q397" s="182">
        <v>9032221.9355199989</v>
      </c>
      <c r="R397" s="182">
        <v>139617.78527999998</v>
      </c>
      <c r="S397" s="182">
        <v>78494.036559999993</v>
      </c>
      <c r="T397" s="182">
        <v>45.466000000000001</v>
      </c>
      <c r="U397" s="182">
        <v>243079.15255039997</v>
      </c>
      <c r="V397" s="182">
        <v>612261775.71141875</v>
      </c>
    </row>
    <row r="398" spans="1:22">
      <c r="A398" s="2" t="s">
        <v>814</v>
      </c>
      <c r="B398" s="2" t="s">
        <v>815</v>
      </c>
      <c r="C398" s="182">
        <v>30.358463999999998</v>
      </c>
      <c r="D398" s="182">
        <v>3864.5084000000002</v>
      </c>
      <c r="E398" s="182">
        <v>203.2</v>
      </c>
      <c r="F398" s="182">
        <v>0</v>
      </c>
      <c r="G398" s="182">
        <v>0</v>
      </c>
      <c r="H398" s="182">
        <v>0</v>
      </c>
      <c r="I398" s="182">
        <v>11.112499999999999</v>
      </c>
      <c r="J398" s="182">
        <v>23.8125</v>
      </c>
      <c r="K398" s="182">
        <v>0</v>
      </c>
      <c r="L398" s="182">
        <v>0</v>
      </c>
      <c r="M398" s="182">
        <v>16357895.026079997</v>
      </c>
      <c r="N398" s="182">
        <v>211393.1256</v>
      </c>
      <c r="O398" s="182">
        <v>115692.67183999998</v>
      </c>
      <c r="P398" s="182">
        <v>65.024000000000001</v>
      </c>
      <c r="Q398" s="182">
        <v>8033266.5140799992</v>
      </c>
      <c r="R398" s="182">
        <v>122902.97999999998</v>
      </c>
      <c r="S398" s="182">
        <v>69317.280719999995</v>
      </c>
      <c r="T398" s="182">
        <v>45.72</v>
      </c>
      <c r="U398" s="182">
        <v>164827.64453759999</v>
      </c>
      <c r="V398" s="182">
        <v>416230593.1371488</v>
      </c>
    </row>
    <row r="399" spans="1:22">
      <c r="A399" s="2" t="s">
        <v>816</v>
      </c>
      <c r="B399" s="2" t="s">
        <v>817</v>
      </c>
      <c r="C399" s="182">
        <v>55.954816000000001</v>
      </c>
      <c r="D399" s="182">
        <v>7161.2759999999998</v>
      </c>
      <c r="E399" s="182">
        <v>203.2</v>
      </c>
      <c r="F399" s="182">
        <v>0</v>
      </c>
      <c r="G399" s="182">
        <v>0</v>
      </c>
      <c r="H399" s="182">
        <v>0</v>
      </c>
      <c r="I399" s="182">
        <v>25.4</v>
      </c>
      <c r="J399" s="182">
        <v>38.099999999999994</v>
      </c>
      <c r="K399" s="182">
        <v>0</v>
      </c>
      <c r="L399" s="182">
        <v>0</v>
      </c>
      <c r="M399" s="182">
        <v>29011330.364319999</v>
      </c>
      <c r="N399" s="182">
        <v>398205.65519999998</v>
      </c>
      <c r="O399" s="182">
        <v>229418.89599999998</v>
      </c>
      <c r="P399" s="182">
        <v>63.753999999999991</v>
      </c>
      <c r="Q399" s="182">
        <v>4828284.5369599992</v>
      </c>
      <c r="R399" s="182">
        <v>126672.00472</v>
      </c>
      <c r="S399" s="182">
        <v>64565.032159999995</v>
      </c>
      <c r="T399" s="182">
        <v>26.161999999999999</v>
      </c>
      <c r="U399" s="182">
        <v>1531731.6462079999</v>
      </c>
      <c r="V399" s="182">
        <v>3464112678.3672385</v>
      </c>
    </row>
    <row r="400" spans="1:22">
      <c r="A400" s="2" t="s">
        <v>818</v>
      </c>
      <c r="B400" s="2" t="s">
        <v>819</v>
      </c>
      <c r="C400" s="182">
        <v>49.555727999999995</v>
      </c>
      <c r="D400" s="182">
        <v>6316.116399999999</v>
      </c>
      <c r="E400" s="182">
        <v>203.2</v>
      </c>
      <c r="F400" s="182">
        <v>0</v>
      </c>
      <c r="G400" s="182">
        <v>0</v>
      </c>
      <c r="H400" s="182">
        <v>0</v>
      </c>
      <c r="I400" s="182">
        <v>22.224999999999998</v>
      </c>
      <c r="J400" s="182">
        <v>34.924999999999997</v>
      </c>
      <c r="K400" s="182">
        <v>0</v>
      </c>
      <c r="L400" s="182">
        <v>0</v>
      </c>
      <c r="M400" s="182">
        <v>26056087.242559999</v>
      </c>
      <c r="N400" s="182">
        <v>355599.28879999998</v>
      </c>
      <c r="O400" s="182">
        <v>204838.3</v>
      </c>
      <c r="P400" s="182">
        <v>64.261999999999986</v>
      </c>
      <c r="Q400" s="182">
        <v>4370429.9687999999</v>
      </c>
      <c r="R400" s="182">
        <v>110940.42327999999</v>
      </c>
      <c r="S400" s="182">
        <v>57518.594639999988</v>
      </c>
      <c r="T400" s="182">
        <v>26.416</v>
      </c>
      <c r="U400" s="182">
        <v>1044740.8782559998</v>
      </c>
      <c r="V400" s="182">
        <v>2387283853.5414534</v>
      </c>
    </row>
    <row r="401" spans="1:22">
      <c r="A401" s="2" t="s">
        <v>820</v>
      </c>
      <c r="B401" s="2" t="s">
        <v>821</v>
      </c>
      <c r="C401" s="182">
        <v>43.007823999999992</v>
      </c>
      <c r="D401" s="182">
        <v>5477.4084000000003</v>
      </c>
      <c r="E401" s="182">
        <v>203.2</v>
      </c>
      <c r="F401" s="182">
        <v>0</v>
      </c>
      <c r="G401" s="182">
        <v>0</v>
      </c>
      <c r="H401" s="182">
        <v>0</v>
      </c>
      <c r="I401" s="182">
        <v>19.049999999999997</v>
      </c>
      <c r="J401" s="182">
        <v>31.75</v>
      </c>
      <c r="K401" s="182">
        <v>0</v>
      </c>
      <c r="L401" s="182">
        <v>0</v>
      </c>
      <c r="M401" s="182">
        <v>22892728.407999996</v>
      </c>
      <c r="N401" s="182">
        <v>309715.50959999993</v>
      </c>
      <c r="O401" s="182">
        <v>178618.9976</v>
      </c>
      <c r="P401" s="182">
        <v>64.77</v>
      </c>
      <c r="Q401" s="182">
        <v>3900088.4578719991</v>
      </c>
      <c r="R401" s="182">
        <v>95372.712480000002</v>
      </c>
      <c r="S401" s="182">
        <v>50308.286479999995</v>
      </c>
      <c r="T401" s="182">
        <v>26.669999999999998</v>
      </c>
      <c r="U401" s="182">
        <v>670132.59521599999</v>
      </c>
      <c r="V401" s="182">
        <v>1544081232.605552</v>
      </c>
    </row>
    <row r="402" spans="1:22">
      <c r="A402" s="2" t="s">
        <v>822</v>
      </c>
      <c r="B402" s="2" t="s">
        <v>823</v>
      </c>
      <c r="C402" s="182">
        <v>36.311103999999993</v>
      </c>
      <c r="D402" s="182">
        <v>4619.3455999999996</v>
      </c>
      <c r="E402" s="182">
        <v>203.2</v>
      </c>
      <c r="F402" s="182">
        <v>0</v>
      </c>
      <c r="G402" s="182">
        <v>0</v>
      </c>
      <c r="H402" s="182">
        <v>0</v>
      </c>
      <c r="I402" s="182">
        <v>15.875</v>
      </c>
      <c r="J402" s="182">
        <v>28.574999999999999</v>
      </c>
      <c r="K402" s="182">
        <v>0</v>
      </c>
      <c r="L402" s="182">
        <v>0</v>
      </c>
      <c r="M402" s="182">
        <v>19562877.003199998</v>
      </c>
      <c r="N402" s="182">
        <v>263831.7304</v>
      </c>
      <c r="O402" s="182">
        <v>150760.98879999996</v>
      </c>
      <c r="P402" s="182">
        <v>65.024000000000001</v>
      </c>
      <c r="Q402" s="182">
        <v>3375636.8616159996</v>
      </c>
      <c r="R402" s="182">
        <v>79641.131039999993</v>
      </c>
      <c r="S402" s="182">
        <v>42934.107680000001</v>
      </c>
      <c r="T402" s="182">
        <v>26.923999999999999</v>
      </c>
      <c r="U402" s="182">
        <v>397501.01144799992</v>
      </c>
      <c r="V402" s="182">
        <v>918392663.5671283</v>
      </c>
    </row>
    <row r="403" spans="1:22">
      <c r="A403" s="2" t="s">
        <v>824</v>
      </c>
      <c r="B403" s="2" t="s">
        <v>825</v>
      </c>
      <c r="C403" s="182">
        <v>32.888336000000002</v>
      </c>
      <c r="D403" s="182">
        <v>4187.0883999999996</v>
      </c>
      <c r="E403" s="182">
        <v>203.2</v>
      </c>
      <c r="F403" s="182">
        <v>0</v>
      </c>
      <c r="G403" s="182">
        <v>0</v>
      </c>
      <c r="H403" s="182">
        <v>0</v>
      </c>
      <c r="I403" s="182">
        <v>14.2875</v>
      </c>
      <c r="J403" s="182">
        <v>26.987499999999997</v>
      </c>
      <c r="K403" s="182">
        <v>0</v>
      </c>
      <c r="L403" s="182">
        <v>0</v>
      </c>
      <c r="M403" s="182">
        <v>17856328.158239998</v>
      </c>
      <c r="N403" s="182">
        <v>239251.13439999998</v>
      </c>
      <c r="O403" s="182">
        <v>136668.11375999998</v>
      </c>
      <c r="P403" s="182">
        <v>65.277999999999992</v>
      </c>
      <c r="Q403" s="182">
        <v>3096761.8064639997</v>
      </c>
      <c r="R403" s="182">
        <v>71939.210959999982</v>
      </c>
      <c r="S403" s="182">
        <v>39001.212319999991</v>
      </c>
      <c r="T403" s="182">
        <v>27.178000000000001</v>
      </c>
      <c r="U403" s="182">
        <v>293026.92362239998</v>
      </c>
      <c r="V403" s="182">
        <v>679395742.34644282</v>
      </c>
    </row>
    <row r="404" spans="1:22">
      <c r="A404" s="2" t="s">
        <v>826</v>
      </c>
      <c r="B404" s="2" t="s">
        <v>827</v>
      </c>
      <c r="C404" s="182">
        <v>29.316751999999997</v>
      </c>
      <c r="D404" s="182">
        <v>3741.9279999999999</v>
      </c>
      <c r="E404" s="182">
        <v>203.2</v>
      </c>
      <c r="F404" s="182">
        <v>0</v>
      </c>
      <c r="G404" s="182">
        <v>0</v>
      </c>
      <c r="H404" s="182">
        <v>0</v>
      </c>
      <c r="I404" s="182">
        <v>12.7</v>
      </c>
      <c r="J404" s="182">
        <v>25.4</v>
      </c>
      <c r="K404" s="182">
        <v>0</v>
      </c>
      <c r="L404" s="182">
        <v>0</v>
      </c>
      <c r="M404" s="182">
        <v>16066533.028159998</v>
      </c>
      <c r="N404" s="182">
        <v>214670.53839999996</v>
      </c>
      <c r="O404" s="182">
        <v>122575.23871999999</v>
      </c>
      <c r="P404" s="182">
        <v>65.531999999999996</v>
      </c>
      <c r="Q404" s="182">
        <v>2809562.1227999995</v>
      </c>
      <c r="R404" s="182">
        <v>64073.420239999999</v>
      </c>
      <c r="S404" s="182">
        <v>35232.187599999997</v>
      </c>
      <c r="T404" s="182">
        <v>27.431999999999999</v>
      </c>
      <c r="U404" s="182">
        <v>208531.94422559999</v>
      </c>
      <c r="V404" s="182">
        <v>483364559.77217281</v>
      </c>
    </row>
    <row r="405" spans="1:22">
      <c r="A405" s="2" t="s">
        <v>828</v>
      </c>
      <c r="B405" s="2" t="s">
        <v>829</v>
      </c>
      <c r="C405" s="182">
        <v>25.893983999999996</v>
      </c>
      <c r="D405" s="182">
        <v>3296.7676000000001</v>
      </c>
      <c r="E405" s="182">
        <v>203.2</v>
      </c>
      <c r="F405" s="182">
        <v>0</v>
      </c>
      <c r="G405" s="182">
        <v>0</v>
      </c>
      <c r="H405" s="182">
        <v>0</v>
      </c>
      <c r="I405" s="182">
        <v>11.112499999999999</v>
      </c>
      <c r="J405" s="182">
        <v>23.8125</v>
      </c>
      <c r="K405" s="182">
        <v>0</v>
      </c>
      <c r="L405" s="182">
        <v>0</v>
      </c>
      <c r="M405" s="182">
        <v>14235114.755519999</v>
      </c>
      <c r="N405" s="182">
        <v>190089.94239999997</v>
      </c>
      <c r="O405" s="182">
        <v>107990.75175999998</v>
      </c>
      <c r="P405" s="182">
        <v>65.785999999999987</v>
      </c>
      <c r="Q405" s="182">
        <v>2509875.4963679998</v>
      </c>
      <c r="R405" s="182">
        <v>56043.758879999994</v>
      </c>
      <c r="S405" s="182">
        <v>31135.421599999994</v>
      </c>
      <c r="T405" s="182">
        <v>27.686</v>
      </c>
      <c r="U405" s="182">
        <v>141518.68470399998</v>
      </c>
      <c r="V405" s="182">
        <v>327613757.17891711</v>
      </c>
    </row>
    <row r="406" spans="1:22">
      <c r="A406" s="2" t="s">
        <v>830</v>
      </c>
      <c r="B406" s="2" t="s">
        <v>831</v>
      </c>
      <c r="C406" s="182">
        <v>38.989791999999994</v>
      </c>
      <c r="D406" s="182">
        <v>4967.732</v>
      </c>
      <c r="E406" s="182">
        <v>177.79999999999998</v>
      </c>
      <c r="F406" s="182">
        <v>0</v>
      </c>
      <c r="G406" s="182">
        <v>0</v>
      </c>
      <c r="H406" s="182">
        <v>0</v>
      </c>
      <c r="I406" s="182">
        <v>19.049999999999997</v>
      </c>
      <c r="J406" s="182">
        <v>31.75</v>
      </c>
      <c r="K406" s="182">
        <v>0</v>
      </c>
      <c r="L406" s="182">
        <v>0</v>
      </c>
      <c r="M406" s="182">
        <v>15733547.887679998</v>
      </c>
      <c r="N406" s="182">
        <v>242528.5472</v>
      </c>
      <c r="O406" s="182">
        <v>137487.46695999999</v>
      </c>
      <c r="P406" s="182">
        <v>56.133999999999993</v>
      </c>
      <c r="Q406" s="182">
        <v>3746082.8303999994</v>
      </c>
      <c r="R406" s="182">
        <v>91767.55839999998</v>
      </c>
      <c r="S406" s="182">
        <v>49325.062639999989</v>
      </c>
      <c r="T406" s="182">
        <v>27.431999999999999</v>
      </c>
      <c r="U406" s="182">
        <v>611860.19563199987</v>
      </c>
      <c r="V406" s="182">
        <v>1066087390.1641811</v>
      </c>
    </row>
    <row r="407" spans="1:22">
      <c r="A407" s="2" t="s">
        <v>832</v>
      </c>
      <c r="B407" s="2" t="s">
        <v>833</v>
      </c>
      <c r="C407" s="182">
        <v>32.888336000000002</v>
      </c>
      <c r="D407" s="182">
        <v>4193.54</v>
      </c>
      <c r="E407" s="182">
        <v>177.79999999999998</v>
      </c>
      <c r="F407" s="182">
        <v>0</v>
      </c>
      <c r="G407" s="182">
        <v>0</v>
      </c>
      <c r="H407" s="182">
        <v>0</v>
      </c>
      <c r="I407" s="182">
        <v>15.875</v>
      </c>
      <c r="J407" s="182">
        <v>28.574999999999999</v>
      </c>
      <c r="K407" s="182">
        <v>0</v>
      </c>
      <c r="L407" s="182">
        <v>0</v>
      </c>
      <c r="M407" s="182">
        <v>13485898.189439999</v>
      </c>
      <c r="N407" s="182">
        <v>204838.3</v>
      </c>
      <c r="O407" s="182">
        <v>116675.89567999999</v>
      </c>
      <c r="P407" s="182">
        <v>56.641999999999996</v>
      </c>
      <c r="Q407" s="182">
        <v>3242442.8054239997</v>
      </c>
      <c r="R407" s="182">
        <v>76855.330159999998</v>
      </c>
      <c r="S407" s="182">
        <v>41950.883839999995</v>
      </c>
      <c r="T407" s="182">
        <v>27.94</v>
      </c>
      <c r="U407" s="182">
        <v>361288.87742079998</v>
      </c>
      <c r="V407" s="182">
        <v>636430003.70002747</v>
      </c>
    </row>
    <row r="408" spans="1:22">
      <c r="A408" s="2" t="s">
        <v>834</v>
      </c>
      <c r="B408" s="2" t="s">
        <v>835</v>
      </c>
      <c r="C408" s="182">
        <v>26.638063999999996</v>
      </c>
      <c r="D408" s="182">
        <v>3393.5415999999996</v>
      </c>
      <c r="E408" s="182">
        <v>177.79999999999998</v>
      </c>
      <c r="F408" s="182">
        <v>0</v>
      </c>
      <c r="G408" s="182">
        <v>0</v>
      </c>
      <c r="H408" s="182">
        <v>0</v>
      </c>
      <c r="I408" s="182">
        <v>12.7</v>
      </c>
      <c r="J408" s="182">
        <v>25.4</v>
      </c>
      <c r="K408" s="182">
        <v>0</v>
      </c>
      <c r="L408" s="182">
        <v>0</v>
      </c>
      <c r="M408" s="182">
        <v>11071755.92096</v>
      </c>
      <c r="N408" s="182">
        <v>167148.05279999998</v>
      </c>
      <c r="O408" s="182">
        <v>94881.100559999992</v>
      </c>
      <c r="P408" s="182">
        <v>57.15</v>
      </c>
      <c r="Q408" s="182">
        <v>2697179.6378879999</v>
      </c>
      <c r="R408" s="182">
        <v>61779.231279999993</v>
      </c>
      <c r="S408" s="182">
        <v>34412.8344</v>
      </c>
      <c r="T408" s="182">
        <v>28.194000000000003</v>
      </c>
      <c r="U408" s="182">
        <v>189801.53007359998</v>
      </c>
      <c r="V408" s="182">
        <v>335669833.17512</v>
      </c>
    </row>
    <row r="409" spans="1:22">
      <c r="A409" s="2" t="s">
        <v>836</v>
      </c>
      <c r="B409" s="2" t="s">
        <v>837</v>
      </c>
      <c r="C409" s="182">
        <v>23.512927999999999</v>
      </c>
      <c r="D409" s="182">
        <v>2987.0907999999999</v>
      </c>
      <c r="E409" s="182">
        <v>177.79999999999998</v>
      </c>
      <c r="F409" s="182">
        <v>0</v>
      </c>
      <c r="G409" s="182">
        <v>0</v>
      </c>
      <c r="H409" s="182">
        <v>0</v>
      </c>
      <c r="I409" s="182">
        <v>11.112499999999999</v>
      </c>
      <c r="J409" s="182">
        <v>23.8125</v>
      </c>
      <c r="K409" s="182">
        <v>0</v>
      </c>
      <c r="L409" s="182">
        <v>0</v>
      </c>
      <c r="M409" s="182">
        <v>9823061.6441599987</v>
      </c>
      <c r="N409" s="182">
        <v>147975.18791999997</v>
      </c>
      <c r="O409" s="182">
        <v>83737.897039999996</v>
      </c>
      <c r="P409" s="182">
        <v>57.403999999999989</v>
      </c>
      <c r="Q409" s="182">
        <v>2409979.9542239998</v>
      </c>
      <c r="R409" s="182">
        <v>54241.181839999997</v>
      </c>
      <c r="S409" s="182">
        <v>30479.939039999997</v>
      </c>
      <c r="T409" s="182">
        <v>28.448</v>
      </c>
      <c r="U409" s="182">
        <v>129031.74193599999</v>
      </c>
      <c r="V409" s="182">
        <v>228524022.42562169</v>
      </c>
    </row>
    <row r="410" spans="1:22">
      <c r="A410" s="2" t="s">
        <v>838</v>
      </c>
      <c r="B410" s="2" t="s">
        <v>839</v>
      </c>
      <c r="C410" s="182">
        <v>20.238975999999997</v>
      </c>
      <c r="D410" s="182">
        <v>2580.64</v>
      </c>
      <c r="E410" s="182">
        <v>177.79999999999998</v>
      </c>
      <c r="F410" s="182">
        <v>0</v>
      </c>
      <c r="G410" s="182">
        <v>0</v>
      </c>
      <c r="H410" s="182">
        <v>0</v>
      </c>
      <c r="I410" s="182">
        <v>9.5249999999999986</v>
      </c>
      <c r="J410" s="182">
        <v>22.224999999999998</v>
      </c>
      <c r="K410" s="182">
        <v>0</v>
      </c>
      <c r="L410" s="182">
        <v>0</v>
      </c>
      <c r="M410" s="182">
        <v>8532744.2248</v>
      </c>
      <c r="N410" s="182">
        <v>127982.96983999998</v>
      </c>
      <c r="O410" s="182">
        <v>72430.822879999992</v>
      </c>
      <c r="P410" s="182">
        <v>57.657999999999994</v>
      </c>
      <c r="Q410" s="182">
        <v>2106131.0135359997</v>
      </c>
      <c r="R410" s="182">
        <v>46539.261759999994</v>
      </c>
      <c r="S410" s="182">
        <v>26383.173039999998</v>
      </c>
      <c r="T410" s="182">
        <v>28.448</v>
      </c>
      <c r="U410" s="182">
        <v>82413.822268799995</v>
      </c>
      <c r="V410" s="182">
        <v>146083511.39781222</v>
      </c>
    </row>
    <row r="411" spans="1:22">
      <c r="A411" s="2" t="s">
        <v>840</v>
      </c>
      <c r="B411" s="2" t="s">
        <v>841</v>
      </c>
      <c r="C411" s="182">
        <v>55.805999999999997</v>
      </c>
      <c r="D411" s="182">
        <v>7096.7599999999993</v>
      </c>
      <c r="E411" s="182">
        <v>152.39999999999998</v>
      </c>
      <c r="F411" s="182">
        <v>0</v>
      </c>
      <c r="G411" s="182">
        <v>0</v>
      </c>
      <c r="H411" s="182">
        <v>0</v>
      </c>
      <c r="I411" s="182">
        <v>25.4</v>
      </c>
      <c r="J411" s="182">
        <v>38.099999999999994</v>
      </c>
      <c r="K411" s="182">
        <v>0</v>
      </c>
      <c r="L411" s="182">
        <v>0</v>
      </c>
      <c r="M411" s="182">
        <v>14734592.466239998</v>
      </c>
      <c r="N411" s="182">
        <v>252360.78559999997</v>
      </c>
      <c r="O411" s="182">
        <v>140109.39720000001</v>
      </c>
      <c r="P411" s="182">
        <v>45.466000000000001</v>
      </c>
      <c r="Q411" s="182">
        <v>14734592.466239998</v>
      </c>
      <c r="R411" s="182">
        <v>252360.78559999997</v>
      </c>
      <c r="S411" s="182">
        <v>140109.39720000001</v>
      </c>
      <c r="T411" s="182">
        <v>45.466000000000001</v>
      </c>
      <c r="U411" s="182">
        <v>1531731.6462079999</v>
      </c>
      <c r="V411" s="182">
        <v>2481271406.8304868</v>
      </c>
    </row>
    <row r="412" spans="1:22">
      <c r="A412" s="2" t="s">
        <v>842</v>
      </c>
      <c r="B412" s="2" t="s">
        <v>843</v>
      </c>
      <c r="C412" s="182">
        <v>49.406911999999998</v>
      </c>
      <c r="D412" s="182">
        <v>6290.3099999999995</v>
      </c>
      <c r="E412" s="182">
        <v>152.39999999999998</v>
      </c>
      <c r="F412" s="182">
        <v>0</v>
      </c>
      <c r="G412" s="182">
        <v>0</v>
      </c>
      <c r="H412" s="182">
        <v>0</v>
      </c>
      <c r="I412" s="182">
        <v>22.224999999999998</v>
      </c>
      <c r="J412" s="182">
        <v>34.924999999999997</v>
      </c>
      <c r="K412" s="182">
        <v>0</v>
      </c>
      <c r="L412" s="182">
        <v>0</v>
      </c>
      <c r="M412" s="182">
        <v>13277782.476639997</v>
      </c>
      <c r="N412" s="182">
        <v>224502.77679999996</v>
      </c>
      <c r="O412" s="182">
        <v>124705.55704</v>
      </c>
      <c r="P412" s="182">
        <v>45.973999999999997</v>
      </c>
      <c r="Q412" s="182">
        <v>13277782.476639997</v>
      </c>
      <c r="R412" s="182">
        <v>224502.77679999996</v>
      </c>
      <c r="S412" s="182">
        <v>124705.55704</v>
      </c>
      <c r="T412" s="182">
        <v>45.973999999999997</v>
      </c>
      <c r="U412" s="182">
        <v>1044740.8782559998</v>
      </c>
      <c r="V412" s="182">
        <v>1721314904.5220153</v>
      </c>
    </row>
    <row r="413" spans="1:22">
      <c r="A413" s="2" t="s">
        <v>844</v>
      </c>
      <c r="B413" s="2" t="s">
        <v>845</v>
      </c>
      <c r="C413" s="182">
        <v>42.859007999999996</v>
      </c>
      <c r="D413" s="182">
        <v>5458.0536000000002</v>
      </c>
      <c r="E413" s="182">
        <v>152.39999999999998</v>
      </c>
      <c r="F413" s="182">
        <v>0</v>
      </c>
      <c r="G413" s="182">
        <v>0</v>
      </c>
      <c r="H413" s="182">
        <v>0</v>
      </c>
      <c r="I413" s="182">
        <v>19.049999999999997</v>
      </c>
      <c r="J413" s="182">
        <v>31.75</v>
      </c>
      <c r="K413" s="182">
        <v>0</v>
      </c>
      <c r="L413" s="182">
        <v>0</v>
      </c>
      <c r="M413" s="182">
        <v>11696103.059359999</v>
      </c>
      <c r="N413" s="182">
        <v>195006.06159999999</v>
      </c>
      <c r="O413" s="182">
        <v>108810.10495999998</v>
      </c>
      <c r="P413" s="182">
        <v>46.228000000000002</v>
      </c>
      <c r="Q413" s="182">
        <v>11696103.059359999</v>
      </c>
      <c r="R413" s="182">
        <v>195006.06159999999</v>
      </c>
      <c r="S413" s="182">
        <v>108810.10495999998</v>
      </c>
      <c r="T413" s="182">
        <v>46.228000000000002</v>
      </c>
      <c r="U413" s="182">
        <v>670132.59521599999</v>
      </c>
      <c r="V413" s="182">
        <v>1119794563.4722002</v>
      </c>
    </row>
    <row r="414" spans="1:22">
      <c r="A414" s="2" t="s">
        <v>846</v>
      </c>
      <c r="B414" s="2" t="s">
        <v>847</v>
      </c>
      <c r="C414" s="182">
        <v>36.162287999999997</v>
      </c>
      <c r="D414" s="182">
        <v>4599.9907999999996</v>
      </c>
      <c r="E414" s="182">
        <v>152.39999999999998</v>
      </c>
      <c r="F414" s="182">
        <v>0</v>
      </c>
      <c r="G414" s="182">
        <v>0</v>
      </c>
      <c r="H414" s="182">
        <v>0</v>
      </c>
      <c r="I414" s="182">
        <v>15.875</v>
      </c>
      <c r="J414" s="182">
        <v>28.574999999999999</v>
      </c>
      <c r="K414" s="182">
        <v>0</v>
      </c>
      <c r="L414" s="182">
        <v>0</v>
      </c>
      <c r="M414" s="182">
        <v>10031177.35696</v>
      </c>
      <c r="N414" s="182">
        <v>165509.34639999998</v>
      </c>
      <c r="O414" s="182">
        <v>92423.040959999984</v>
      </c>
      <c r="P414" s="182">
        <v>46.735999999999997</v>
      </c>
      <c r="Q414" s="182">
        <v>10031177.35696</v>
      </c>
      <c r="R414" s="182">
        <v>165509.34639999998</v>
      </c>
      <c r="S414" s="182">
        <v>92423.040959999984</v>
      </c>
      <c r="T414" s="182">
        <v>46.735999999999997</v>
      </c>
      <c r="U414" s="182">
        <v>397501.01144799992</v>
      </c>
      <c r="V414" s="182">
        <v>671339666.35023999</v>
      </c>
    </row>
    <row r="415" spans="1:22">
      <c r="A415" s="2" t="s">
        <v>848</v>
      </c>
      <c r="B415" s="2" t="s">
        <v>849</v>
      </c>
      <c r="C415" s="182">
        <v>32.739519999999999</v>
      </c>
      <c r="D415" s="182">
        <v>4161.2820000000002</v>
      </c>
      <c r="E415" s="182">
        <v>152.39999999999998</v>
      </c>
      <c r="F415" s="182">
        <v>0</v>
      </c>
      <c r="G415" s="182">
        <v>0</v>
      </c>
      <c r="H415" s="182">
        <v>0</v>
      </c>
      <c r="I415" s="182">
        <v>14.2875</v>
      </c>
      <c r="J415" s="182">
        <v>26.987499999999997</v>
      </c>
      <c r="K415" s="182">
        <v>0</v>
      </c>
      <c r="L415" s="182">
        <v>0</v>
      </c>
      <c r="M415" s="182">
        <v>9157091.3631999996</v>
      </c>
      <c r="N415" s="182">
        <v>150433.24751999998</v>
      </c>
      <c r="O415" s="182">
        <v>83901.76767999999</v>
      </c>
      <c r="P415" s="182">
        <v>46.99</v>
      </c>
      <c r="Q415" s="182">
        <v>9157091.3631999996</v>
      </c>
      <c r="R415" s="182">
        <v>150269.37688</v>
      </c>
      <c r="S415" s="182">
        <v>83901.76767999999</v>
      </c>
      <c r="T415" s="182">
        <v>46.99</v>
      </c>
      <c r="U415" s="182">
        <v>293026.92362239998</v>
      </c>
      <c r="V415" s="182">
        <v>496791353.0991776</v>
      </c>
    </row>
    <row r="416" spans="1:22">
      <c r="A416" s="2" t="s">
        <v>850</v>
      </c>
      <c r="B416" s="2" t="s">
        <v>851</v>
      </c>
      <c r="C416" s="182">
        <v>29.167936000000001</v>
      </c>
      <c r="D416" s="182">
        <v>3722.5731999999994</v>
      </c>
      <c r="E416" s="182">
        <v>152.39999999999998</v>
      </c>
      <c r="F416" s="182">
        <v>0</v>
      </c>
      <c r="G416" s="182">
        <v>0</v>
      </c>
      <c r="H416" s="182">
        <v>0</v>
      </c>
      <c r="I416" s="182">
        <v>12.7</v>
      </c>
      <c r="J416" s="182">
        <v>25.4</v>
      </c>
      <c r="K416" s="182">
        <v>0</v>
      </c>
      <c r="L416" s="182">
        <v>0</v>
      </c>
      <c r="M416" s="182">
        <v>8283005.3694399986</v>
      </c>
      <c r="N416" s="182">
        <v>134701.66608</v>
      </c>
      <c r="O416" s="182">
        <v>75216.623759999988</v>
      </c>
      <c r="P416" s="182">
        <v>47.244</v>
      </c>
      <c r="Q416" s="182">
        <v>8283005.3694399986</v>
      </c>
      <c r="R416" s="182">
        <v>134701.66608</v>
      </c>
      <c r="S416" s="182">
        <v>75216.623759999988</v>
      </c>
      <c r="T416" s="182">
        <v>47.244</v>
      </c>
      <c r="U416" s="182">
        <v>208531.94422559999</v>
      </c>
      <c r="V416" s="182">
        <v>354467343.83292669</v>
      </c>
    </row>
    <row r="417" spans="1:22">
      <c r="A417" s="2" t="s">
        <v>852</v>
      </c>
      <c r="B417" s="2" t="s">
        <v>853</v>
      </c>
      <c r="C417" s="182">
        <v>25.745168</v>
      </c>
      <c r="D417" s="182">
        <v>3277.4128000000001</v>
      </c>
      <c r="E417" s="182">
        <v>152.39999999999998</v>
      </c>
      <c r="F417" s="182">
        <v>0</v>
      </c>
      <c r="G417" s="182">
        <v>0</v>
      </c>
      <c r="H417" s="182">
        <v>0</v>
      </c>
      <c r="I417" s="182">
        <v>11.112499999999999</v>
      </c>
      <c r="J417" s="182">
        <v>23.8125</v>
      </c>
      <c r="K417" s="182">
        <v>0</v>
      </c>
      <c r="L417" s="182">
        <v>0</v>
      </c>
      <c r="M417" s="182">
        <v>7325673.0905599995</v>
      </c>
      <c r="N417" s="182">
        <v>118806.21399999999</v>
      </c>
      <c r="O417" s="182">
        <v>66531.479839999985</v>
      </c>
      <c r="P417" s="182">
        <v>47.244</v>
      </c>
      <c r="Q417" s="182">
        <v>7325673.0905599995</v>
      </c>
      <c r="R417" s="182">
        <v>118806.21399999999</v>
      </c>
      <c r="S417" s="182">
        <v>66531.479839999985</v>
      </c>
      <c r="T417" s="182">
        <v>47.244</v>
      </c>
      <c r="U417" s="182">
        <v>141518.68470399998</v>
      </c>
      <c r="V417" s="182">
        <v>241413744.0195463</v>
      </c>
    </row>
    <row r="418" spans="1:22">
      <c r="A418" s="2" t="s">
        <v>854</v>
      </c>
      <c r="B418" s="2" t="s">
        <v>855</v>
      </c>
      <c r="C418" s="182">
        <v>22.173583999999998</v>
      </c>
      <c r="D418" s="182">
        <v>2825.8008</v>
      </c>
      <c r="E418" s="182">
        <v>152.39999999999998</v>
      </c>
      <c r="F418" s="182">
        <v>0</v>
      </c>
      <c r="G418" s="182">
        <v>0</v>
      </c>
      <c r="H418" s="182">
        <v>0</v>
      </c>
      <c r="I418" s="182">
        <v>9.5249999999999986</v>
      </c>
      <c r="J418" s="182">
        <v>22.224999999999998</v>
      </c>
      <c r="K418" s="182">
        <v>0</v>
      </c>
      <c r="L418" s="182">
        <v>0</v>
      </c>
      <c r="M418" s="182">
        <v>6409963.9542399999</v>
      </c>
      <c r="N418" s="182">
        <v>102746.89127999998</v>
      </c>
      <c r="O418" s="182">
        <v>57518.594639999988</v>
      </c>
      <c r="P418" s="182">
        <v>47.497999999999998</v>
      </c>
      <c r="Q418" s="182">
        <v>6409963.9542399999</v>
      </c>
      <c r="R418" s="182">
        <v>102583.02063999999</v>
      </c>
      <c r="S418" s="182">
        <v>57518.594639999988</v>
      </c>
      <c r="T418" s="182">
        <v>47.497999999999998</v>
      </c>
      <c r="U418" s="182">
        <v>90738.450780799991</v>
      </c>
      <c r="V418" s="182">
        <v>154408123.26055518</v>
      </c>
    </row>
    <row r="419" spans="1:22">
      <c r="A419" s="2" t="s">
        <v>856</v>
      </c>
      <c r="B419" s="2" t="s">
        <v>857</v>
      </c>
      <c r="C419" s="182">
        <v>18.602</v>
      </c>
      <c r="D419" s="182">
        <v>2367.7372</v>
      </c>
      <c r="E419" s="182">
        <v>152.39999999999998</v>
      </c>
      <c r="F419" s="182">
        <v>0</v>
      </c>
      <c r="G419" s="182">
        <v>0</v>
      </c>
      <c r="H419" s="182">
        <v>0</v>
      </c>
      <c r="I419" s="182">
        <v>7.9375</v>
      </c>
      <c r="J419" s="182">
        <v>20.637499999999999</v>
      </c>
      <c r="K419" s="182">
        <v>0</v>
      </c>
      <c r="L419" s="182">
        <v>0</v>
      </c>
      <c r="M419" s="182">
        <v>5411008.5327999992</v>
      </c>
      <c r="N419" s="182">
        <v>86195.956639999989</v>
      </c>
      <c r="O419" s="182">
        <v>48341.838799999998</v>
      </c>
      <c r="P419" s="182">
        <v>47.751999999999995</v>
      </c>
      <c r="Q419" s="182">
        <v>5411008.5327999992</v>
      </c>
      <c r="R419" s="182">
        <v>86195.956639999989</v>
      </c>
      <c r="S419" s="182">
        <v>48341.838799999998</v>
      </c>
      <c r="T419" s="182">
        <v>47.751999999999995</v>
      </c>
      <c r="U419" s="182">
        <v>53693.853902399998</v>
      </c>
      <c r="V419" s="182">
        <v>90765122.890552446</v>
      </c>
    </row>
    <row r="420" spans="1:22">
      <c r="A420" s="2" t="s">
        <v>858</v>
      </c>
      <c r="B420" s="2" t="s">
        <v>859</v>
      </c>
      <c r="C420" s="182">
        <v>40.477951999999995</v>
      </c>
      <c r="D420" s="182">
        <v>5148.3768</v>
      </c>
      <c r="E420" s="182">
        <v>152.39999999999998</v>
      </c>
      <c r="F420" s="182">
        <v>0</v>
      </c>
      <c r="G420" s="182">
        <v>0</v>
      </c>
      <c r="H420" s="182">
        <v>0</v>
      </c>
      <c r="I420" s="182">
        <v>22.224999999999998</v>
      </c>
      <c r="J420" s="182">
        <v>34.924999999999997</v>
      </c>
      <c r="K420" s="182">
        <v>0</v>
      </c>
      <c r="L420" s="182">
        <v>0</v>
      </c>
      <c r="M420" s="182">
        <v>11529610.489119999</v>
      </c>
      <c r="N420" s="182">
        <v>208115.71279999998</v>
      </c>
      <c r="O420" s="182">
        <v>116839.76631999998</v>
      </c>
      <c r="P420" s="182">
        <v>47.244</v>
      </c>
      <c r="Q420" s="182">
        <v>4037444.8283199994</v>
      </c>
      <c r="R420" s="182">
        <v>102583.02063999999</v>
      </c>
      <c r="S420" s="182">
        <v>55224.405679999996</v>
      </c>
      <c r="T420" s="182">
        <v>27.94</v>
      </c>
      <c r="U420" s="182">
        <v>844949.79396799987</v>
      </c>
      <c r="V420" s="182">
        <v>1084884900.8219879</v>
      </c>
    </row>
    <row r="421" spans="1:22">
      <c r="A421" s="2" t="s">
        <v>860</v>
      </c>
      <c r="B421" s="2" t="s">
        <v>861</v>
      </c>
      <c r="C421" s="182">
        <v>35.120576</v>
      </c>
      <c r="D421" s="182">
        <v>4477.4103999999998</v>
      </c>
      <c r="E421" s="182">
        <v>152.39999999999998</v>
      </c>
      <c r="F421" s="182">
        <v>0</v>
      </c>
      <c r="G421" s="182">
        <v>0</v>
      </c>
      <c r="H421" s="182">
        <v>0</v>
      </c>
      <c r="I421" s="182">
        <v>19.049999999999997</v>
      </c>
      <c r="J421" s="182">
        <v>31.75</v>
      </c>
      <c r="K421" s="182">
        <v>0</v>
      </c>
      <c r="L421" s="182">
        <v>0</v>
      </c>
      <c r="M421" s="182">
        <v>10197669.927199999</v>
      </c>
      <c r="N421" s="182">
        <v>181896.41039999996</v>
      </c>
      <c r="O421" s="182">
        <v>102091.40871999999</v>
      </c>
      <c r="P421" s="182">
        <v>47.751999999999995</v>
      </c>
      <c r="Q421" s="182">
        <v>3592077.2029280001</v>
      </c>
      <c r="R421" s="182">
        <v>88817.886879999991</v>
      </c>
      <c r="S421" s="182">
        <v>48341.838799999998</v>
      </c>
      <c r="T421" s="182">
        <v>28.448</v>
      </c>
      <c r="U421" s="182">
        <v>545263.16753600002</v>
      </c>
      <c r="V421" s="182">
        <v>708934687.66585338</v>
      </c>
    </row>
    <row r="422" spans="1:22">
      <c r="A422" s="2" t="s">
        <v>862</v>
      </c>
      <c r="B422" s="2" t="s">
        <v>863</v>
      </c>
      <c r="C422" s="182">
        <v>29.614383999999998</v>
      </c>
      <c r="D422" s="182">
        <v>3780.6376</v>
      </c>
      <c r="E422" s="182">
        <v>152.39999999999998</v>
      </c>
      <c r="F422" s="182">
        <v>0</v>
      </c>
      <c r="G422" s="182">
        <v>0</v>
      </c>
      <c r="H422" s="182">
        <v>0</v>
      </c>
      <c r="I422" s="182">
        <v>15.875</v>
      </c>
      <c r="J422" s="182">
        <v>28.574999999999999</v>
      </c>
      <c r="K422" s="182">
        <v>0</v>
      </c>
      <c r="L422" s="182">
        <v>0</v>
      </c>
      <c r="M422" s="182">
        <v>8740859.9375999998</v>
      </c>
      <c r="N422" s="182">
        <v>154693.88415999999</v>
      </c>
      <c r="O422" s="182">
        <v>86687.56856</v>
      </c>
      <c r="P422" s="182">
        <v>48.005999999999993</v>
      </c>
      <c r="Q422" s="182">
        <v>3113411.0634880001</v>
      </c>
      <c r="R422" s="182">
        <v>74725.011839999992</v>
      </c>
      <c r="S422" s="182">
        <v>41295.401279999998</v>
      </c>
      <c r="T422" s="182">
        <v>28.701999999999995</v>
      </c>
      <c r="U422" s="182">
        <v>322579.35483999999</v>
      </c>
      <c r="V422" s="182">
        <v>426972027.79875267</v>
      </c>
    </row>
    <row r="423" spans="1:22">
      <c r="A423" s="2" t="s">
        <v>864</v>
      </c>
      <c r="B423" s="2" t="s">
        <v>865</v>
      </c>
      <c r="C423" s="182">
        <v>26.935696</v>
      </c>
      <c r="D423" s="182">
        <v>3425.7995999999994</v>
      </c>
      <c r="E423" s="182">
        <v>152.39999999999998</v>
      </c>
      <c r="F423" s="182">
        <v>0</v>
      </c>
      <c r="G423" s="182">
        <v>0</v>
      </c>
      <c r="H423" s="182">
        <v>0</v>
      </c>
      <c r="I423" s="182">
        <v>14.2875</v>
      </c>
      <c r="J423" s="182">
        <v>26.987499999999997</v>
      </c>
      <c r="K423" s="182">
        <v>0</v>
      </c>
      <c r="L423" s="182">
        <v>0</v>
      </c>
      <c r="M423" s="182">
        <v>7991643.3715199986</v>
      </c>
      <c r="N423" s="182">
        <v>140764.87975999998</v>
      </c>
      <c r="O423" s="182">
        <v>78821.777839999981</v>
      </c>
      <c r="P423" s="182">
        <v>48.26</v>
      </c>
      <c r="Q423" s="182">
        <v>2855347.5796159999</v>
      </c>
      <c r="R423" s="182">
        <v>67678.574319999985</v>
      </c>
      <c r="S423" s="182">
        <v>37526.376559999997</v>
      </c>
      <c r="T423" s="182">
        <v>28.955999999999996</v>
      </c>
      <c r="U423" s="182">
        <v>238084.37544319997</v>
      </c>
      <c r="V423" s="182">
        <v>316872322.51731324</v>
      </c>
    </row>
    <row r="424" spans="1:22">
      <c r="A424" s="2" t="s">
        <v>866</v>
      </c>
      <c r="B424" s="2" t="s">
        <v>867</v>
      </c>
      <c r="C424" s="182">
        <v>24.108191999999999</v>
      </c>
      <c r="D424" s="182">
        <v>3064.5099999999998</v>
      </c>
      <c r="E424" s="182">
        <v>152.39999999999998</v>
      </c>
      <c r="F424" s="182">
        <v>0</v>
      </c>
      <c r="G424" s="182">
        <v>0</v>
      </c>
      <c r="H424" s="182">
        <v>0</v>
      </c>
      <c r="I424" s="182">
        <v>12.7</v>
      </c>
      <c r="J424" s="182">
        <v>25.4</v>
      </c>
      <c r="K424" s="182">
        <v>0</v>
      </c>
      <c r="L424" s="182">
        <v>0</v>
      </c>
      <c r="M424" s="182">
        <v>7200803.6628799997</v>
      </c>
      <c r="N424" s="182">
        <v>126344.26343999998</v>
      </c>
      <c r="O424" s="182">
        <v>70628.245839999989</v>
      </c>
      <c r="P424" s="182">
        <v>48.513999999999996</v>
      </c>
      <c r="Q424" s="182">
        <v>2588959.4672319996</v>
      </c>
      <c r="R424" s="182">
        <v>60468.266159999992</v>
      </c>
      <c r="S424" s="182">
        <v>33757.351839999996</v>
      </c>
      <c r="T424" s="182">
        <v>28.955999999999996</v>
      </c>
      <c r="U424" s="182">
        <v>169406.19021919998</v>
      </c>
      <c r="V424" s="182">
        <v>226375735.49330091</v>
      </c>
    </row>
    <row r="425" spans="1:22">
      <c r="A425" s="2" t="s">
        <v>868</v>
      </c>
      <c r="B425" s="2" t="s">
        <v>869</v>
      </c>
      <c r="C425" s="182">
        <v>21.131871999999998</v>
      </c>
      <c r="D425" s="182">
        <v>2696.7687999999998</v>
      </c>
      <c r="E425" s="182">
        <v>152.39999999999998</v>
      </c>
      <c r="F425" s="182">
        <v>0</v>
      </c>
      <c r="G425" s="182">
        <v>0</v>
      </c>
      <c r="H425" s="182">
        <v>0</v>
      </c>
      <c r="I425" s="182">
        <v>11.112499999999999</v>
      </c>
      <c r="J425" s="182">
        <v>23.8125</v>
      </c>
      <c r="K425" s="182">
        <v>0</v>
      </c>
      <c r="L425" s="182">
        <v>0</v>
      </c>
      <c r="M425" s="182">
        <v>6409963.9542399999</v>
      </c>
      <c r="N425" s="182">
        <v>111595.90583999998</v>
      </c>
      <c r="O425" s="182">
        <v>62434.713839999997</v>
      </c>
      <c r="P425" s="182">
        <v>48.767999999999994</v>
      </c>
      <c r="Q425" s="182">
        <v>2314246.7263359996</v>
      </c>
      <c r="R425" s="182">
        <v>53094.087359999998</v>
      </c>
      <c r="S425" s="182">
        <v>29988.327119999998</v>
      </c>
      <c r="T425" s="182">
        <v>29.209999999999997</v>
      </c>
      <c r="U425" s="182">
        <v>114879.8734656</v>
      </c>
      <c r="V425" s="182">
        <v>154408123.26055518</v>
      </c>
    </row>
    <row r="426" spans="1:22">
      <c r="A426" s="2" t="s">
        <v>870</v>
      </c>
      <c r="B426" s="2" t="s">
        <v>871</v>
      </c>
      <c r="C426" s="182">
        <v>18.304368</v>
      </c>
      <c r="D426" s="182">
        <v>2329.0275999999999</v>
      </c>
      <c r="E426" s="182">
        <v>152.39999999999998</v>
      </c>
      <c r="F426" s="182">
        <v>0</v>
      </c>
      <c r="G426" s="182">
        <v>0</v>
      </c>
      <c r="H426" s="182">
        <v>0</v>
      </c>
      <c r="I426" s="182">
        <v>9.5249999999999986</v>
      </c>
      <c r="J426" s="182">
        <v>22.224999999999998</v>
      </c>
      <c r="K426" s="182">
        <v>0</v>
      </c>
      <c r="L426" s="182">
        <v>0</v>
      </c>
      <c r="M426" s="182">
        <v>5577501.1030399995</v>
      </c>
      <c r="N426" s="182">
        <v>96519.806959999987</v>
      </c>
      <c r="O426" s="182">
        <v>54077.311199999989</v>
      </c>
      <c r="P426" s="182">
        <v>49.021999999999998</v>
      </c>
      <c r="Q426" s="182">
        <v>2022884.728416</v>
      </c>
      <c r="R426" s="182">
        <v>45719.908559999996</v>
      </c>
      <c r="S426" s="182">
        <v>25891.561119999998</v>
      </c>
      <c r="T426" s="182">
        <v>29.463999999999995</v>
      </c>
      <c r="U426" s="182">
        <v>73672.962331199989</v>
      </c>
      <c r="V426" s="182">
        <v>99089734.753295422</v>
      </c>
    </row>
    <row r="427" spans="1:22">
      <c r="A427" s="2" t="s">
        <v>872</v>
      </c>
      <c r="B427" s="2" t="s">
        <v>873</v>
      </c>
      <c r="C427" s="182">
        <v>15.328048000000001</v>
      </c>
      <c r="D427" s="182">
        <v>1954.8347999999999</v>
      </c>
      <c r="E427" s="182">
        <v>152.39999999999998</v>
      </c>
      <c r="F427" s="182">
        <v>0</v>
      </c>
      <c r="G427" s="182">
        <v>0</v>
      </c>
      <c r="H427" s="182">
        <v>0</v>
      </c>
      <c r="I427" s="182">
        <v>7.9375</v>
      </c>
      <c r="J427" s="182">
        <v>20.637499999999999</v>
      </c>
      <c r="K427" s="182">
        <v>0</v>
      </c>
      <c r="L427" s="182">
        <v>0</v>
      </c>
      <c r="M427" s="182">
        <v>4745038.25184</v>
      </c>
      <c r="N427" s="182">
        <v>81279.837439999988</v>
      </c>
      <c r="O427" s="182">
        <v>45392.167279999994</v>
      </c>
      <c r="P427" s="182">
        <v>49.275999999999996</v>
      </c>
      <c r="Q427" s="182">
        <v>1719035.7877279997</v>
      </c>
      <c r="R427" s="182">
        <v>38181.859120000001</v>
      </c>
      <c r="S427" s="182">
        <v>21958.66576</v>
      </c>
      <c r="T427" s="182">
        <v>29.717999999999996</v>
      </c>
      <c r="U427" s="182">
        <v>43288.068262399996</v>
      </c>
      <c r="V427" s="182">
        <v>58272283.039200827</v>
      </c>
    </row>
    <row r="428" spans="1:22">
      <c r="A428" s="2" t="s">
        <v>874</v>
      </c>
      <c r="B428" s="2" t="s">
        <v>875</v>
      </c>
      <c r="C428" s="182">
        <v>22.917663999999998</v>
      </c>
      <c r="D428" s="182">
        <v>2916.1231999999995</v>
      </c>
      <c r="E428" s="182">
        <v>152.39999999999998</v>
      </c>
      <c r="F428" s="182">
        <v>0</v>
      </c>
      <c r="G428" s="182">
        <v>0</v>
      </c>
      <c r="H428" s="182">
        <v>0</v>
      </c>
      <c r="I428" s="182">
        <v>12.7</v>
      </c>
      <c r="J428" s="182">
        <v>25.4</v>
      </c>
      <c r="K428" s="182">
        <v>0</v>
      </c>
      <c r="L428" s="182">
        <v>0</v>
      </c>
      <c r="M428" s="182">
        <v>6909441.6649599997</v>
      </c>
      <c r="N428" s="182">
        <v>122739.10935999999</v>
      </c>
      <c r="O428" s="182">
        <v>69317.280719999995</v>
      </c>
      <c r="P428" s="182">
        <v>48.767999999999994</v>
      </c>
      <c r="Q428" s="182">
        <v>1764821.2445439999</v>
      </c>
      <c r="R428" s="182">
        <v>47194.744319999991</v>
      </c>
      <c r="S428" s="182">
        <v>26055.431759999999</v>
      </c>
      <c r="T428" s="182">
        <v>24.587199999999999</v>
      </c>
      <c r="U428" s="182">
        <v>160665.33028159998</v>
      </c>
      <c r="V428" s="182">
        <v>209189440.03473479</v>
      </c>
    </row>
    <row r="429" spans="1:22">
      <c r="A429" s="2" t="s">
        <v>876</v>
      </c>
      <c r="B429" s="2" t="s">
        <v>877</v>
      </c>
      <c r="C429" s="182">
        <v>17.411472</v>
      </c>
      <c r="D429" s="182">
        <v>2219.3503999999998</v>
      </c>
      <c r="E429" s="182">
        <v>152.39999999999998</v>
      </c>
      <c r="F429" s="182">
        <v>0</v>
      </c>
      <c r="G429" s="182">
        <v>0</v>
      </c>
      <c r="H429" s="182">
        <v>0</v>
      </c>
      <c r="I429" s="182">
        <v>9.5249999999999986</v>
      </c>
      <c r="J429" s="182">
        <v>22.224999999999998</v>
      </c>
      <c r="K429" s="182">
        <v>0</v>
      </c>
      <c r="L429" s="182">
        <v>0</v>
      </c>
      <c r="M429" s="182">
        <v>5369385.3902399996</v>
      </c>
      <c r="N429" s="182">
        <v>94061.747359999994</v>
      </c>
      <c r="O429" s="182">
        <v>52930.216719999997</v>
      </c>
      <c r="P429" s="182">
        <v>49.021999999999998</v>
      </c>
      <c r="Q429" s="182">
        <v>1386050.6472479999</v>
      </c>
      <c r="R429" s="182">
        <v>35723.79952</v>
      </c>
      <c r="S429" s="182">
        <v>19992.218079999999</v>
      </c>
      <c r="T429" s="182">
        <v>24.993599999999997</v>
      </c>
      <c r="U429" s="182">
        <v>69926.879500800002</v>
      </c>
      <c r="V429" s="182">
        <v>91570730.490172744</v>
      </c>
    </row>
    <row r="430" spans="1:22">
      <c r="A430" s="2" t="s">
        <v>878</v>
      </c>
      <c r="B430" s="2" t="s">
        <v>879</v>
      </c>
      <c r="C430" s="182">
        <v>14.628612799999999</v>
      </c>
      <c r="D430" s="182">
        <v>1864.5124000000001</v>
      </c>
      <c r="E430" s="182">
        <v>152.39999999999998</v>
      </c>
      <c r="F430" s="182">
        <v>0</v>
      </c>
      <c r="G430" s="182">
        <v>0</v>
      </c>
      <c r="H430" s="182">
        <v>0</v>
      </c>
      <c r="I430" s="182">
        <v>7.9375</v>
      </c>
      <c r="J430" s="182">
        <v>20.637499999999999</v>
      </c>
      <c r="K430" s="182">
        <v>0</v>
      </c>
      <c r="L430" s="182">
        <v>0</v>
      </c>
      <c r="M430" s="182">
        <v>4536922.5390399992</v>
      </c>
      <c r="N430" s="182">
        <v>79313.389759999991</v>
      </c>
      <c r="O430" s="182">
        <v>44572.814079999996</v>
      </c>
      <c r="P430" s="182">
        <v>49.275999999999996</v>
      </c>
      <c r="Q430" s="182">
        <v>1182097.2487039999</v>
      </c>
      <c r="R430" s="182">
        <v>29824.456479999997</v>
      </c>
      <c r="S430" s="182">
        <v>16878.675919999998</v>
      </c>
      <c r="T430" s="182">
        <v>25.171399999999998</v>
      </c>
      <c r="U430" s="182">
        <v>41206.911134399998</v>
      </c>
      <c r="V430" s="182">
        <v>53975709.174559295</v>
      </c>
    </row>
    <row r="431" spans="1:22">
      <c r="A431" s="2" t="s">
        <v>880</v>
      </c>
      <c r="B431" s="2" t="s">
        <v>881</v>
      </c>
      <c r="C431" s="182">
        <v>40.626767999999998</v>
      </c>
      <c r="D431" s="182">
        <v>5174.1831999999995</v>
      </c>
      <c r="E431" s="182">
        <v>127</v>
      </c>
      <c r="F431" s="182">
        <v>0</v>
      </c>
      <c r="G431" s="182">
        <v>0</v>
      </c>
      <c r="H431" s="182">
        <v>0</v>
      </c>
      <c r="I431" s="182">
        <v>22.224999999999998</v>
      </c>
      <c r="J431" s="182">
        <v>34.924999999999997</v>
      </c>
      <c r="K431" s="182">
        <v>0</v>
      </c>
      <c r="L431" s="182">
        <v>0</v>
      </c>
      <c r="M431" s="182">
        <v>7408919.3756799996</v>
      </c>
      <c r="N431" s="182">
        <v>152563.56584</v>
      </c>
      <c r="O431" s="182">
        <v>84557.250239999994</v>
      </c>
      <c r="P431" s="182">
        <v>37.845999999999997</v>
      </c>
      <c r="Q431" s="182">
        <v>7408919.3756799996</v>
      </c>
      <c r="R431" s="182">
        <v>152399.69519999999</v>
      </c>
      <c r="S431" s="182">
        <v>84557.250239999994</v>
      </c>
      <c r="T431" s="182">
        <v>37.845999999999997</v>
      </c>
      <c r="U431" s="182">
        <v>861599.0509919998</v>
      </c>
      <c r="V431" s="182">
        <v>947931608.88653874</v>
      </c>
    </row>
    <row r="432" spans="1:22">
      <c r="A432" s="2" t="s">
        <v>882</v>
      </c>
      <c r="B432" s="2" t="s">
        <v>883</v>
      </c>
      <c r="C432" s="182">
        <v>35.269391999999996</v>
      </c>
      <c r="D432" s="182">
        <v>4503.2168000000001</v>
      </c>
      <c r="E432" s="182">
        <v>127</v>
      </c>
      <c r="F432" s="182">
        <v>0</v>
      </c>
      <c r="G432" s="182">
        <v>0</v>
      </c>
      <c r="H432" s="182">
        <v>0</v>
      </c>
      <c r="I432" s="182">
        <v>19.049999999999997</v>
      </c>
      <c r="J432" s="182">
        <v>31.75</v>
      </c>
      <c r="K432" s="182">
        <v>0</v>
      </c>
      <c r="L432" s="182">
        <v>0</v>
      </c>
      <c r="M432" s="182">
        <v>6534833.3819199987</v>
      </c>
      <c r="N432" s="182">
        <v>133390.70095999999</v>
      </c>
      <c r="O432" s="182">
        <v>74069.529279999988</v>
      </c>
      <c r="P432" s="182">
        <v>38.099999999999994</v>
      </c>
      <c r="Q432" s="182">
        <v>6534833.3819199987</v>
      </c>
      <c r="R432" s="182">
        <v>133390.70095999999</v>
      </c>
      <c r="S432" s="182">
        <v>74069.529279999988</v>
      </c>
      <c r="T432" s="182">
        <v>38.099999999999994</v>
      </c>
      <c r="U432" s="182">
        <v>553587.79604799999</v>
      </c>
      <c r="V432" s="182">
        <v>623003210.37302268</v>
      </c>
    </row>
    <row r="433" spans="1:22">
      <c r="A433" s="2" t="s">
        <v>884</v>
      </c>
      <c r="B433" s="2" t="s">
        <v>885</v>
      </c>
      <c r="C433" s="182">
        <v>29.912016000000001</v>
      </c>
      <c r="D433" s="182">
        <v>3806.444</v>
      </c>
      <c r="E433" s="182">
        <v>127</v>
      </c>
      <c r="F433" s="182">
        <v>0</v>
      </c>
      <c r="G433" s="182">
        <v>0</v>
      </c>
      <c r="H433" s="182">
        <v>0</v>
      </c>
      <c r="I433" s="182">
        <v>15.875</v>
      </c>
      <c r="J433" s="182">
        <v>28.574999999999999</v>
      </c>
      <c r="K433" s="182">
        <v>0</v>
      </c>
      <c r="L433" s="182">
        <v>0</v>
      </c>
      <c r="M433" s="182">
        <v>5660747.3881599996</v>
      </c>
      <c r="N433" s="182">
        <v>113562.35351999999</v>
      </c>
      <c r="O433" s="182">
        <v>63090.196399999993</v>
      </c>
      <c r="P433" s="182">
        <v>38.607999999999997</v>
      </c>
      <c r="Q433" s="182">
        <v>5660747.3881599996</v>
      </c>
      <c r="R433" s="182">
        <v>113398.48287999998</v>
      </c>
      <c r="S433" s="182">
        <v>63090.196399999993</v>
      </c>
      <c r="T433" s="182">
        <v>38.607999999999997</v>
      </c>
      <c r="U433" s="182">
        <v>329655.28907519998</v>
      </c>
      <c r="V433" s="182">
        <v>375950213.15613437</v>
      </c>
    </row>
    <row r="434" spans="1:22">
      <c r="A434" s="2" t="s">
        <v>886</v>
      </c>
      <c r="B434" s="2" t="s">
        <v>887</v>
      </c>
      <c r="C434" s="182">
        <v>24.257007999999999</v>
      </c>
      <c r="D434" s="182">
        <v>3090.3163999999997</v>
      </c>
      <c r="E434" s="182">
        <v>127</v>
      </c>
      <c r="F434" s="182">
        <v>0</v>
      </c>
      <c r="G434" s="182">
        <v>0</v>
      </c>
      <c r="H434" s="182">
        <v>0</v>
      </c>
      <c r="I434" s="182">
        <v>12.7</v>
      </c>
      <c r="J434" s="182">
        <v>25.4</v>
      </c>
      <c r="K434" s="182">
        <v>0</v>
      </c>
      <c r="L434" s="182">
        <v>0</v>
      </c>
      <c r="M434" s="182">
        <v>4703415.1092799995</v>
      </c>
      <c r="N434" s="182">
        <v>92750.78224</v>
      </c>
      <c r="O434" s="182">
        <v>51619.251599999996</v>
      </c>
      <c r="P434" s="182">
        <v>38.862000000000002</v>
      </c>
      <c r="Q434" s="182">
        <v>4703415.1092799995</v>
      </c>
      <c r="R434" s="182">
        <v>92750.78224</v>
      </c>
      <c r="S434" s="182">
        <v>51619.251599999996</v>
      </c>
      <c r="T434" s="182">
        <v>38.862000000000002</v>
      </c>
      <c r="U434" s="182">
        <v>173568.50447519997</v>
      </c>
      <c r="V434" s="182">
        <v>199790684.70583141</v>
      </c>
    </row>
    <row r="435" spans="1:22">
      <c r="A435" s="2" t="s">
        <v>888</v>
      </c>
      <c r="B435" s="2" t="s">
        <v>889</v>
      </c>
      <c r="C435" s="182">
        <v>21.429503999999998</v>
      </c>
      <c r="D435" s="182">
        <v>2722.5751999999998</v>
      </c>
      <c r="E435" s="182">
        <v>127</v>
      </c>
      <c r="F435" s="182">
        <v>0</v>
      </c>
      <c r="G435" s="182">
        <v>0</v>
      </c>
      <c r="H435" s="182">
        <v>0</v>
      </c>
      <c r="I435" s="182">
        <v>11.112499999999999</v>
      </c>
      <c r="J435" s="182">
        <v>23.8125</v>
      </c>
      <c r="K435" s="182">
        <v>0</v>
      </c>
      <c r="L435" s="182">
        <v>0</v>
      </c>
      <c r="M435" s="182">
        <v>4162314.2559999996</v>
      </c>
      <c r="N435" s="182">
        <v>81935.319999999992</v>
      </c>
      <c r="O435" s="182">
        <v>45556.037919999995</v>
      </c>
      <c r="P435" s="182">
        <v>39.116</v>
      </c>
      <c r="Q435" s="182">
        <v>4162314.2559999996</v>
      </c>
      <c r="R435" s="182">
        <v>81935.319999999992</v>
      </c>
      <c r="S435" s="182">
        <v>45556.037919999995</v>
      </c>
      <c r="T435" s="182">
        <v>39.116</v>
      </c>
      <c r="U435" s="182">
        <v>118209.72487039998</v>
      </c>
      <c r="V435" s="182">
        <v>136416220.20236877</v>
      </c>
    </row>
    <row r="436" spans="1:22">
      <c r="A436" s="2" t="s">
        <v>890</v>
      </c>
      <c r="B436" s="2" t="s">
        <v>891</v>
      </c>
      <c r="C436" s="182">
        <v>18.453184</v>
      </c>
      <c r="D436" s="182">
        <v>2354.8339999999998</v>
      </c>
      <c r="E436" s="182">
        <v>127</v>
      </c>
      <c r="F436" s="182">
        <v>0</v>
      </c>
      <c r="G436" s="182">
        <v>0</v>
      </c>
      <c r="H436" s="182">
        <v>0</v>
      </c>
      <c r="I436" s="182">
        <v>9.5249999999999986</v>
      </c>
      <c r="J436" s="182">
        <v>22.224999999999998</v>
      </c>
      <c r="K436" s="182">
        <v>0</v>
      </c>
      <c r="L436" s="182">
        <v>0</v>
      </c>
      <c r="M436" s="182">
        <v>3646187.2882559993</v>
      </c>
      <c r="N436" s="182">
        <v>70955.987119999991</v>
      </c>
      <c r="O436" s="182">
        <v>39492.824240000002</v>
      </c>
      <c r="P436" s="182">
        <v>39.369999999999997</v>
      </c>
      <c r="Q436" s="182">
        <v>3646187.2882559993</v>
      </c>
      <c r="R436" s="182">
        <v>70955.987119999991</v>
      </c>
      <c r="S436" s="182">
        <v>39492.824240000002</v>
      </c>
      <c r="T436" s="182">
        <v>39.369999999999997</v>
      </c>
      <c r="U436" s="182">
        <v>76170.350884799991</v>
      </c>
      <c r="V436" s="182">
        <v>87811228.35861139</v>
      </c>
    </row>
    <row r="437" spans="1:22">
      <c r="A437" s="2" t="s">
        <v>892</v>
      </c>
      <c r="B437" s="2" t="s">
        <v>893</v>
      </c>
      <c r="C437" s="182">
        <v>15.476863999999999</v>
      </c>
      <c r="D437" s="182">
        <v>1980.6411999999998</v>
      </c>
      <c r="E437" s="182">
        <v>127</v>
      </c>
      <c r="F437" s="182">
        <v>0</v>
      </c>
      <c r="G437" s="182">
        <v>0</v>
      </c>
      <c r="H437" s="182">
        <v>0</v>
      </c>
      <c r="I437" s="182">
        <v>7.9375</v>
      </c>
      <c r="J437" s="182">
        <v>20.637499999999999</v>
      </c>
      <c r="K437" s="182">
        <v>0</v>
      </c>
      <c r="L437" s="182">
        <v>0</v>
      </c>
      <c r="M437" s="182">
        <v>3096761.8064639997</v>
      </c>
      <c r="N437" s="182">
        <v>59812.783599999995</v>
      </c>
      <c r="O437" s="182">
        <v>33429.610560000001</v>
      </c>
      <c r="P437" s="182">
        <v>39.624000000000002</v>
      </c>
      <c r="Q437" s="182">
        <v>3096761.8064639997</v>
      </c>
      <c r="R437" s="182">
        <v>59812.783599999995</v>
      </c>
      <c r="S437" s="182">
        <v>33429.610560000001</v>
      </c>
      <c r="T437" s="182">
        <v>39.624000000000002</v>
      </c>
      <c r="U437" s="182">
        <v>44952.993964799993</v>
      </c>
      <c r="V437" s="182">
        <v>51827422.242238529</v>
      </c>
    </row>
    <row r="438" spans="1:22">
      <c r="A438" s="2" t="s">
        <v>894</v>
      </c>
      <c r="B438" s="2" t="s">
        <v>895</v>
      </c>
      <c r="C438" s="182">
        <v>29.465568000000001</v>
      </c>
      <c r="D438" s="182">
        <v>3754.8312000000001</v>
      </c>
      <c r="E438" s="182">
        <v>127</v>
      </c>
      <c r="F438" s="182">
        <v>0</v>
      </c>
      <c r="G438" s="182">
        <v>0</v>
      </c>
      <c r="H438" s="182">
        <v>0</v>
      </c>
      <c r="I438" s="182">
        <v>19.049999999999997</v>
      </c>
      <c r="J438" s="182">
        <v>30.162499999999998</v>
      </c>
      <c r="K438" s="182">
        <v>0</v>
      </c>
      <c r="L438" s="182">
        <v>0</v>
      </c>
      <c r="M438" s="182">
        <v>5785616.8158399994</v>
      </c>
      <c r="N438" s="182">
        <v>124541.68639999998</v>
      </c>
      <c r="O438" s="182">
        <v>69808.892639999991</v>
      </c>
      <c r="P438" s="182">
        <v>39.369999999999997</v>
      </c>
      <c r="Q438" s="182">
        <v>2297597.4693119996</v>
      </c>
      <c r="R438" s="182">
        <v>66695.350479999994</v>
      </c>
      <c r="S438" s="182">
        <v>36051.540800000002</v>
      </c>
      <c r="T438" s="182">
        <v>24.739599999999999</v>
      </c>
      <c r="U438" s="182">
        <v>453692.25390399998</v>
      </c>
      <c r="V438" s="182">
        <v>408174517.14094591</v>
      </c>
    </row>
    <row r="439" spans="1:22">
      <c r="A439" s="2" t="s">
        <v>896</v>
      </c>
      <c r="B439" s="2" t="s">
        <v>897</v>
      </c>
      <c r="C439" s="182">
        <v>25.001087999999999</v>
      </c>
      <c r="D439" s="182">
        <v>3180.6387999999997</v>
      </c>
      <c r="E439" s="182">
        <v>127</v>
      </c>
      <c r="F439" s="182">
        <v>0</v>
      </c>
      <c r="G439" s="182">
        <v>0</v>
      </c>
      <c r="H439" s="182">
        <v>0</v>
      </c>
      <c r="I439" s="182">
        <v>15.875</v>
      </c>
      <c r="J439" s="182">
        <v>26.987499999999997</v>
      </c>
      <c r="K439" s="182">
        <v>0</v>
      </c>
      <c r="L439" s="182">
        <v>0</v>
      </c>
      <c r="M439" s="182">
        <v>4994777.1071999995</v>
      </c>
      <c r="N439" s="182">
        <v>106515.916</v>
      </c>
      <c r="O439" s="182">
        <v>59485.042319999993</v>
      </c>
      <c r="P439" s="182">
        <v>39.624000000000002</v>
      </c>
      <c r="Q439" s="182">
        <v>1997910.8428799997</v>
      </c>
      <c r="R439" s="182">
        <v>56207.629519999995</v>
      </c>
      <c r="S439" s="182">
        <v>30807.680319999996</v>
      </c>
      <c r="T439" s="182">
        <v>25.069799999999997</v>
      </c>
      <c r="U439" s="182">
        <v>270966.65806559997</v>
      </c>
      <c r="V439" s="182">
        <v>246515925.48380813</v>
      </c>
    </row>
    <row r="440" spans="1:22">
      <c r="A440" s="2" t="s">
        <v>898</v>
      </c>
      <c r="B440" s="2" t="s">
        <v>899</v>
      </c>
      <c r="C440" s="182">
        <v>20.238975999999997</v>
      </c>
      <c r="D440" s="182">
        <v>2580.64</v>
      </c>
      <c r="E440" s="182">
        <v>127</v>
      </c>
      <c r="F440" s="182">
        <v>0</v>
      </c>
      <c r="G440" s="182">
        <v>0</v>
      </c>
      <c r="H440" s="182">
        <v>0</v>
      </c>
      <c r="I440" s="182">
        <v>12.7</v>
      </c>
      <c r="J440" s="182">
        <v>23.8125</v>
      </c>
      <c r="K440" s="182">
        <v>0</v>
      </c>
      <c r="L440" s="182">
        <v>0</v>
      </c>
      <c r="M440" s="182">
        <v>4145664.9989760001</v>
      </c>
      <c r="N440" s="182">
        <v>87343.051119999989</v>
      </c>
      <c r="O440" s="182">
        <v>48669.58008</v>
      </c>
      <c r="P440" s="182">
        <v>40.131999999999998</v>
      </c>
      <c r="Q440" s="182">
        <v>1673250.3309119996</v>
      </c>
      <c r="R440" s="182">
        <v>45719.908559999996</v>
      </c>
      <c r="S440" s="182">
        <v>25399.949199999999</v>
      </c>
      <c r="T440" s="182">
        <v>25.4</v>
      </c>
      <c r="U440" s="182">
        <v>142767.37898079999</v>
      </c>
      <c r="V440" s="182">
        <v>131851110.47118713</v>
      </c>
    </row>
    <row r="441" spans="1:22">
      <c r="A441" s="2" t="s">
        <v>900</v>
      </c>
      <c r="B441" s="2" t="s">
        <v>901</v>
      </c>
      <c r="C441" s="182">
        <v>15.476863999999999</v>
      </c>
      <c r="D441" s="182">
        <v>1967.7379999999998</v>
      </c>
      <c r="E441" s="182">
        <v>127</v>
      </c>
      <c r="F441" s="182">
        <v>0</v>
      </c>
      <c r="G441" s="182">
        <v>0</v>
      </c>
      <c r="H441" s="182">
        <v>0</v>
      </c>
      <c r="I441" s="182">
        <v>9.5249999999999986</v>
      </c>
      <c r="J441" s="182">
        <v>20.637499999999999</v>
      </c>
      <c r="K441" s="182">
        <v>0</v>
      </c>
      <c r="L441" s="182">
        <v>0</v>
      </c>
      <c r="M441" s="182">
        <v>3225793.5483999997</v>
      </c>
      <c r="N441" s="182">
        <v>67023.091759999996</v>
      </c>
      <c r="O441" s="182">
        <v>37362.505919999996</v>
      </c>
      <c r="P441" s="182">
        <v>40.386000000000003</v>
      </c>
      <c r="Q441" s="182">
        <v>1311128.9906399997</v>
      </c>
      <c r="R441" s="182">
        <v>34740.575680000002</v>
      </c>
      <c r="S441" s="182">
        <v>19500.606159999996</v>
      </c>
      <c r="T441" s="182">
        <v>25.907999999999998</v>
      </c>
      <c r="U441" s="182">
        <v>62434.713839999989</v>
      </c>
      <c r="V441" s="182">
        <v>58272283.039200827</v>
      </c>
    </row>
    <row r="442" spans="1:22">
      <c r="A442" s="2" t="s">
        <v>902</v>
      </c>
      <c r="B442" s="2" t="s">
        <v>903</v>
      </c>
      <c r="C442" s="182">
        <v>12.976755199999999</v>
      </c>
      <c r="D442" s="182">
        <v>1651.6096</v>
      </c>
      <c r="E442" s="182">
        <v>127</v>
      </c>
      <c r="F442" s="182">
        <v>0</v>
      </c>
      <c r="G442" s="182">
        <v>0</v>
      </c>
      <c r="H442" s="182">
        <v>0</v>
      </c>
      <c r="I442" s="182">
        <v>7.9375</v>
      </c>
      <c r="J442" s="182">
        <v>19.049999999999997</v>
      </c>
      <c r="K442" s="182">
        <v>0</v>
      </c>
      <c r="L442" s="182">
        <v>0</v>
      </c>
      <c r="M442" s="182">
        <v>2738802.7804479999</v>
      </c>
      <c r="N442" s="182">
        <v>56535.370799999997</v>
      </c>
      <c r="O442" s="182">
        <v>31463.162879999996</v>
      </c>
      <c r="P442" s="182">
        <v>40.64</v>
      </c>
      <c r="Q442" s="182">
        <v>1119662.5348639998</v>
      </c>
      <c r="R442" s="182">
        <v>29005.103279999999</v>
      </c>
      <c r="S442" s="182">
        <v>16550.934639999999</v>
      </c>
      <c r="T442" s="182">
        <v>25.907999999999998</v>
      </c>
      <c r="U442" s="182">
        <v>36753.234880479999</v>
      </c>
      <c r="V442" s="182">
        <v>34372590.917132288</v>
      </c>
    </row>
    <row r="443" spans="1:22">
      <c r="A443" s="2" t="s">
        <v>904</v>
      </c>
      <c r="B443" s="2" t="s">
        <v>905</v>
      </c>
      <c r="C443" s="182">
        <v>10.461764799999999</v>
      </c>
      <c r="D443" s="182">
        <v>1335.4811999999999</v>
      </c>
      <c r="E443" s="182">
        <v>127</v>
      </c>
      <c r="F443" s="182">
        <v>0</v>
      </c>
      <c r="G443" s="182">
        <v>0</v>
      </c>
      <c r="H443" s="182">
        <v>0</v>
      </c>
      <c r="I443" s="182">
        <v>6.35</v>
      </c>
      <c r="J443" s="182">
        <v>17.462499999999999</v>
      </c>
      <c r="K443" s="182">
        <v>0</v>
      </c>
      <c r="L443" s="182">
        <v>0</v>
      </c>
      <c r="M443" s="182">
        <v>2231000.4412159999</v>
      </c>
      <c r="N443" s="182">
        <v>45556.037919999995</v>
      </c>
      <c r="O443" s="182">
        <v>25399.949199999999</v>
      </c>
      <c r="P443" s="182">
        <v>40.893999999999998</v>
      </c>
      <c r="Q443" s="182">
        <v>915709.13631999993</v>
      </c>
      <c r="R443" s="182">
        <v>23269.630879999997</v>
      </c>
      <c r="S443" s="182">
        <v>13371.844223999999</v>
      </c>
      <c r="T443" s="182">
        <v>26.161999999999999</v>
      </c>
      <c r="U443" s="182">
        <v>19313.138147839996</v>
      </c>
      <c r="V443" s="182">
        <v>17991903.05818643</v>
      </c>
    </row>
    <row r="444" spans="1:22">
      <c r="A444" s="2" t="s">
        <v>906</v>
      </c>
      <c r="B444" s="2" t="s">
        <v>907</v>
      </c>
      <c r="C444" s="182">
        <v>19.048448</v>
      </c>
      <c r="D444" s="182">
        <v>2419.35</v>
      </c>
      <c r="E444" s="182">
        <v>127</v>
      </c>
      <c r="F444" s="182">
        <v>0</v>
      </c>
      <c r="G444" s="182">
        <v>0</v>
      </c>
      <c r="H444" s="182">
        <v>0</v>
      </c>
      <c r="I444" s="182">
        <v>12.7</v>
      </c>
      <c r="J444" s="182">
        <v>23.8125</v>
      </c>
      <c r="K444" s="182">
        <v>0</v>
      </c>
      <c r="L444" s="182">
        <v>0</v>
      </c>
      <c r="M444" s="182">
        <v>3925062.3434079997</v>
      </c>
      <c r="N444" s="182">
        <v>83901.76767999999</v>
      </c>
      <c r="O444" s="182">
        <v>47358.614959999999</v>
      </c>
      <c r="P444" s="182">
        <v>40.131999999999998</v>
      </c>
      <c r="Q444" s="182">
        <v>1061390.1352799998</v>
      </c>
      <c r="R444" s="182">
        <v>34085.093119999998</v>
      </c>
      <c r="S444" s="182">
        <v>18517.382319999997</v>
      </c>
      <c r="T444" s="182">
        <v>20.929599999999997</v>
      </c>
      <c r="U444" s="182">
        <v>134026.51904319998</v>
      </c>
      <c r="V444" s="182">
        <v>119229924.74380262</v>
      </c>
    </row>
    <row r="445" spans="1:22">
      <c r="A445" s="2" t="s">
        <v>908</v>
      </c>
      <c r="B445" s="2" t="s">
        <v>909</v>
      </c>
      <c r="C445" s="182">
        <v>16.816208</v>
      </c>
      <c r="D445" s="182">
        <v>2135.4796000000001</v>
      </c>
      <c r="E445" s="182">
        <v>127</v>
      </c>
      <c r="F445" s="182">
        <v>0</v>
      </c>
      <c r="G445" s="182">
        <v>0</v>
      </c>
      <c r="H445" s="182">
        <v>0</v>
      </c>
      <c r="I445" s="182">
        <v>11.112499999999999</v>
      </c>
      <c r="J445" s="182">
        <v>22.224999999999998</v>
      </c>
      <c r="K445" s="182">
        <v>0</v>
      </c>
      <c r="L445" s="182">
        <v>0</v>
      </c>
      <c r="M445" s="182">
        <v>3500506.2892959998</v>
      </c>
      <c r="N445" s="182">
        <v>74233.399919999996</v>
      </c>
      <c r="O445" s="182">
        <v>41950.883839999995</v>
      </c>
      <c r="P445" s="182">
        <v>40.386000000000003</v>
      </c>
      <c r="Q445" s="182">
        <v>953169.9646239999</v>
      </c>
      <c r="R445" s="182">
        <v>29824.456479999997</v>
      </c>
      <c r="S445" s="182">
        <v>16387.063999999998</v>
      </c>
      <c r="T445" s="182">
        <v>21.107399999999998</v>
      </c>
      <c r="U445" s="182">
        <v>91570.913631999996</v>
      </c>
      <c r="V445" s="182">
        <v>81634903.428189173</v>
      </c>
    </row>
    <row r="446" spans="1:22">
      <c r="A446" s="2" t="s">
        <v>910</v>
      </c>
      <c r="B446" s="2" t="s">
        <v>911</v>
      </c>
      <c r="C446" s="182">
        <v>14.4946784</v>
      </c>
      <c r="D446" s="182">
        <v>1845.1575999999998</v>
      </c>
      <c r="E446" s="182">
        <v>127</v>
      </c>
      <c r="F446" s="182">
        <v>0</v>
      </c>
      <c r="G446" s="182">
        <v>0</v>
      </c>
      <c r="H446" s="182">
        <v>0</v>
      </c>
      <c r="I446" s="182">
        <v>9.5249999999999986</v>
      </c>
      <c r="J446" s="182">
        <v>20.637499999999999</v>
      </c>
      <c r="K446" s="182">
        <v>0</v>
      </c>
      <c r="L446" s="182">
        <v>0</v>
      </c>
      <c r="M446" s="182">
        <v>3059300.9781599995</v>
      </c>
      <c r="N446" s="182">
        <v>64401.161519999994</v>
      </c>
      <c r="O446" s="182">
        <v>36379.282079999997</v>
      </c>
      <c r="P446" s="182">
        <v>40.64</v>
      </c>
      <c r="Q446" s="182">
        <v>836625.16545599978</v>
      </c>
      <c r="R446" s="182">
        <v>25727.690479999997</v>
      </c>
      <c r="S446" s="182">
        <v>14322.293935999998</v>
      </c>
      <c r="T446" s="182">
        <v>21.2852</v>
      </c>
      <c r="U446" s="182">
        <v>58688.631009599987</v>
      </c>
      <c r="V446" s="182">
        <v>52633029.841858812</v>
      </c>
    </row>
    <row r="447" spans="1:22">
      <c r="A447" s="2" t="s">
        <v>912</v>
      </c>
      <c r="B447" s="2" t="s">
        <v>913</v>
      </c>
      <c r="C447" s="182">
        <v>12.188030399999999</v>
      </c>
      <c r="D447" s="182">
        <v>1554.8356000000001</v>
      </c>
      <c r="E447" s="182">
        <v>127</v>
      </c>
      <c r="F447" s="182">
        <v>0</v>
      </c>
      <c r="G447" s="182">
        <v>0</v>
      </c>
      <c r="H447" s="182">
        <v>0</v>
      </c>
      <c r="I447" s="182">
        <v>7.9375</v>
      </c>
      <c r="J447" s="182">
        <v>19.049999999999997</v>
      </c>
      <c r="K447" s="182">
        <v>0</v>
      </c>
      <c r="L447" s="182">
        <v>0</v>
      </c>
      <c r="M447" s="182">
        <v>2597284.0957439998</v>
      </c>
      <c r="N447" s="182">
        <v>54405.052479999991</v>
      </c>
      <c r="O447" s="182">
        <v>30643.809679999998</v>
      </c>
      <c r="P447" s="182">
        <v>40.893999999999998</v>
      </c>
      <c r="Q447" s="182">
        <v>715918.05203199992</v>
      </c>
      <c r="R447" s="182">
        <v>21467.05384</v>
      </c>
      <c r="S447" s="182">
        <v>12110.040295999999</v>
      </c>
      <c r="T447" s="182">
        <v>21.488399999999999</v>
      </c>
      <c r="U447" s="182">
        <v>34630.454609919994</v>
      </c>
      <c r="V447" s="182">
        <v>31150160.518651135</v>
      </c>
    </row>
    <row r="448" spans="1:22">
      <c r="A448" s="2" t="s">
        <v>914</v>
      </c>
      <c r="B448" s="2" t="s">
        <v>915</v>
      </c>
      <c r="C448" s="182">
        <v>9.8218559999999986</v>
      </c>
      <c r="D448" s="182">
        <v>1251.6103999999998</v>
      </c>
      <c r="E448" s="182">
        <v>127</v>
      </c>
      <c r="F448" s="182">
        <v>0</v>
      </c>
      <c r="G448" s="182">
        <v>0</v>
      </c>
      <c r="H448" s="182">
        <v>0</v>
      </c>
      <c r="I448" s="182">
        <v>6.35</v>
      </c>
      <c r="J448" s="182">
        <v>17.462499999999999</v>
      </c>
      <c r="K448" s="182">
        <v>0</v>
      </c>
      <c r="L448" s="182">
        <v>0</v>
      </c>
      <c r="M448" s="182">
        <v>2118617.9563039998</v>
      </c>
      <c r="N448" s="182">
        <v>43917.33152</v>
      </c>
      <c r="O448" s="182">
        <v>24744.466639999999</v>
      </c>
      <c r="P448" s="182">
        <v>41.148000000000003</v>
      </c>
      <c r="Q448" s="182">
        <v>586886.31009599986</v>
      </c>
      <c r="R448" s="182">
        <v>17206.4172</v>
      </c>
      <c r="S448" s="182">
        <v>9832.2383999999984</v>
      </c>
      <c r="T448" s="182">
        <v>21.6662</v>
      </c>
      <c r="U448" s="182">
        <v>18230.936441279999</v>
      </c>
      <c r="V448" s="182">
        <v>16273273.512329817</v>
      </c>
    </row>
    <row r="449" spans="1:22">
      <c r="A449" s="2" t="s">
        <v>916</v>
      </c>
      <c r="B449" s="2" t="s">
        <v>917</v>
      </c>
      <c r="C449" s="182">
        <v>27.53096</v>
      </c>
      <c r="D449" s="182">
        <v>3503.2187999999996</v>
      </c>
      <c r="E449" s="182">
        <v>101.6</v>
      </c>
      <c r="F449" s="182">
        <v>0</v>
      </c>
      <c r="G449" s="182">
        <v>0</v>
      </c>
      <c r="H449" s="182">
        <v>0</v>
      </c>
      <c r="I449" s="182">
        <v>19.049999999999997</v>
      </c>
      <c r="J449" s="182">
        <v>28.574999999999999</v>
      </c>
      <c r="K449" s="182">
        <v>0</v>
      </c>
      <c r="L449" s="182">
        <v>0</v>
      </c>
      <c r="M449" s="182">
        <v>3171683.4630719996</v>
      </c>
      <c r="N449" s="182">
        <v>82263.06127999998</v>
      </c>
      <c r="O449" s="182">
        <v>45719.908559999996</v>
      </c>
      <c r="P449" s="182">
        <v>29.971999999999998</v>
      </c>
      <c r="Q449" s="182">
        <v>3171683.4630719996</v>
      </c>
      <c r="R449" s="182">
        <v>82099.190639999986</v>
      </c>
      <c r="S449" s="182">
        <v>45719.908559999996</v>
      </c>
      <c r="T449" s="182">
        <v>29.971999999999998</v>
      </c>
      <c r="U449" s="182">
        <v>424556.05411199998</v>
      </c>
      <c r="V449" s="182">
        <v>300760170.52490753</v>
      </c>
    </row>
    <row r="450" spans="1:22">
      <c r="A450" s="2" t="s">
        <v>918</v>
      </c>
      <c r="B450" s="2" t="s">
        <v>919</v>
      </c>
      <c r="C450" s="182">
        <v>23.364111999999999</v>
      </c>
      <c r="D450" s="182">
        <v>2974.1876000000002</v>
      </c>
      <c r="E450" s="182">
        <v>101.6</v>
      </c>
      <c r="F450" s="182">
        <v>0</v>
      </c>
      <c r="G450" s="182">
        <v>0</v>
      </c>
      <c r="H450" s="182">
        <v>0</v>
      </c>
      <c r="I450" s="182">
        <v>15.875</v>
      </c>
      <c r="J450" s="182">
        <v>25.4</v>
      </c>
      <c r="K450" s="182">
        <v>0</v>
      </c>
      <c r="L450" s="182">
        <v>0</v>
      </c>
      <c r="M450" s="182">
        <v>2755452.0374719999</v>
      </c>
      <c r="N450" s="182">
        <v>70136.633919999993</v>
      </c>
      <c r="O450" s="182">
        <v>39001.212319999991</v>
      </c>
      <c r="P450" s="182">
        <v>30.479999999999997</v>
      </c>
      <c r="Q450" s="182">
        <v>2755452.0374719999</v>
      </c>
      <c r="R450" s="182">
        <v>70136.633919999993</v>
      </c>
      <c r="S450" s="182">
        <v>39001.212319999991</v>
      </c>
      <c r="T450" s="182">
        <v>30.479999999999997</v>
      </c>
      <c r="U450" s="182">
        <v>253901.16961599997</v>
      </c>
      <c r="V450" s="182">
        <v>182604389.24726528</v>
      </c>
    </row>
    <row r="451" spans="1:22">
      <c r="A451" s="2" t="s">
        <v>920</v>
      </c>
      <c r="B451" s="2" t="s">
        <v>921</v>
      </c>
      <c r="C451" s="182">
        <v>18.899631999999997</v>
      </c>
      <c r="D451" s="182">
        <v>2419.35</v>
      </c>
      <c r="E451" s="182">
        <v>101.6</v>
      </c>
      <c r="F451" s="182">
        <v>0</v>
      </c>
      <c r="G451" s="182">
        <v>0</v>
      </c>
      <c r="H451" s="182">
        <v>0</v>
      </c>
      <c r="I451" s="182">
        <v>12.7</v>
      </c>
      <c r="J451" s="182">
        <v>22.224999999999998</v>
      </c>
      <c r="K451" s="182">
        <v>0</v>
      </c>
      <c r="L451" s="182">
        <v>0</v>
      </c>
      <c r="M451" s="182">
        <v>2297597.4693119996</v>
      </c>
      <c r="N451" s="182">
        <v>57354.723999999995</v>
      </c>
      <c r="O451" s="182">
        <v>32118.645439999997</v>
      </c>
      <c r="P451" s="182">
        <v>30.733999999999998</v>
      </c>
      <c r="Q451" s="182">
        <v>2297597.4693119996</v>
      </c>
      <c r="R451" s="182">
        <v>57354.723999999995</v>
      </c>
      <c r="S451" s="182">
        <v>32118.645439999997</v>
      </c>
      <c r="T451" s="182">
        <v>30.733999999999998</v>
      </c>
      <c r="U451" s="182">
        <v>134026.51904319998</v>
      </c>
      <c r="V451" s="182">
        <v>98284127.153675124</v>
      </c>
    </row>
    <row r="452" spans="1:22">
      <c r="A452" s="2" t="s">
        <v>922</v>
      </c>
      <c r="B452" s="2" t="s">
        <v>923</v>
      </c>
      <c r="C452" s="182">
        <v>16.667392</v>
      </c>
      <c r="D452" s="182">
        <v>2129.0279999999998</v>
      </c>
      <c r="E452" s="182">
        <v>101.6</v>
      </c>
      <c r="F452" s="182">
        <v>0</v>
      </c>
      <c r="G452" s="182">
        <v>0</v>
      </c>
      <c r="H452" s="182">
        <v>0</v>
      </c>
      <c r="I452" s="182">
        <v>11.112499999999999</v>
      </c>
      <c r="J452" s="182">
        <v>20.637499999999999</v>
      </c>
      <c r="K452" s="182">
        <v>0</v>
      </c>
      <c r="L452" s="182">
        <v>0</v>
      </c>
      <c r="M452" s="182">
        <v>2052020.9282079998</v>
      </c>
      <c r="N452" s="182">
        <v>50799.898399999998</v>
      </c>
      <c r="O452" s="182">
        <v>28349.620719999995</v>
      </c>
      <c r="P452" s="182">
        <v>30.987999999999996</v>
      </c>
      <c r="Q452" s="182">
        <v>2052020.9282079998</v>
      </c>
      <c r="R452" s="182">
        <v>50799.898399999998</v>
      </c>
      <c r="S452" s="182">
        <v>28349.620719999995</v>
      </c>
      <c r="T452" s="182">
        <v>30.987999999999996</v>
      </c>
      <c r="U452" s="182">
        <v>91570.913631999996</v>
      </c>
      <c r="V452" s="182">
        <v>67671038.36810419</v>
      </c>
    </row>
    <row r="453" spans="1:22">
      <c r="A453" s="2" t="s">
        <v>924</v>
      </c>
      <c r="B453" s="2" t="s">
        <v>925</v>
      </c>
      <c r="C453" s="182">
        <v>14.4649152</v>
      </c>
      <c r="D453" s="182">
        <v>1845.1575999999998</v>
      </c>
      <c r="E453" s="182">
        <v>101.6</v>
      </c>
      <c r="F453" s="182">
        <v>0</v>
      </c>
      <c r="G453" s="182">
        <v>0</v>
      </c>
      <c r="H453" s="182">
        <v>0</v>
      </c>
      <c r="I453" s="182">
        <v>9.5249999999999986</v>
      </c>
      <c r="J453" s="182">
        <v>19.049999999999997</v>
      </c>
      <c r="K453" s="182">
        <v>0</v>
      </c>
      <c r="L453" s="182">
        <v>0</v>
      </c>
      <c r="M453" s="182">
        <v>1798119.758592</v>
      </c>
      <c r="N453" s="182">
        <v>44081.202159999993</v>
      </c>
      <c r="O453" s="182">
        <v>24580.595999999998</v>
      </c>
      <c r="P453" s="182">
        <v>31.241999999999997</v>
      </c>
      <c r="Q453" s="182">
        <v>1798119.758592</v>
      </c>
      <c r="R453" s="182">
        <v>43917.33152</v>
      </c>
      <c r="S453" s="182">
        <v>24580.595999999998</v>
      </c>
      <c r="T453" s="182">
        <v>31.241999999999997</v>
      </c>
      <c r="U453" s="182">
        <v>58688.631009599987</v>
      </c>
      <c r="V453" s="182">
        <v>43502810.379495554</v>
      </c>
    </row>
    <row r="454" spans="1:22">
      <c r="A454" s="2" t="s">
        <v>926</v>
      </c>
      <c r="B454" s="2" t="s">
        <v>927</v>
      </c>
      <c r="C454" s="182">
        <v>12.1433856</v>
      </c>
      <c r="D454" s="182">
        <v>1548.3839999999998</v>
      </c>
      <c r="E454" s="182">
        <v>101.6</v>
      </c>
      <c r="F454" s="182">
        <v>0</v>
      </c>
      <c r="G454" s="182">
        <v>0</v>
      </c>
      <c r="H454" s="182">
        <v>0</v>
      </c>
      <c r="I454" s="182">
        <v>7.9375</v>
      </c>
      <c r="J454" s="182">
        <v>17.462499999999999</v>
      </c>
      <c r="K454" s="182">
        <v>0</v>
      </c>
      <c r="L454" s="182">
        <v>0</v>
      </c>
      <c r="M454" s="182">
        <v>1527569.3319519998</v>
      </c>
      <c r="N454" s="182">
        <v>37034.764639999994</v>
      </c>
      <c r="O454" s="182">
        <v>20811.57128</v>
      </c>
      <c r="P454" s="182">
        <v>31.495999999999999</v>
      </c>
      <c r="Q454" s="182">
        <v>1527569.3319519998</v>
      </c>
      <c r="R454" s="182">
        <v>37034.764639999994</v>
      </c>
      <c r="S454" s="182">
        <v>20811.57128</v>
      </c>
      <c r="T454" s="182">
        <v>31.495999999999999</v>
      </c>
      <c r="U454" s="182">
        <v>34630.454609919994</v>
      </c>
      <c r="V454" s="182">
        <v>25860003.947811242</v>
      </c>
    </row>
    <row r="455" spans="1:22">
      <c r="A455" s="2" t="s">
        <v>928</v>
      </c>
      <c r="B455" s="2" t="s">
        <v>929</v>
      </c>
      <c r="C455" s="182">
        <v>9.7920927999999989</v>
      </c>
      <c r="D455" s="182">
        <v>1245.1587999999999</v>
      </c>
      <c r="E455" s="182">
        <v>101.6</v>
      </c>
      <c r="F455" s="182">
        <v>0</v>
      </c>
      <c r="G455" s="182">
        <v>0</v>
      </c>
      <c r="H455" s="182">
        <v>0</v>
      </c>
      <c r="I455" s="182">
        <v>6.35</v>
      </c>
      <c r="J455" s="182">
        <v>15.875</v>
      </c>
      <c r="K455" s="182">
        <v>0</v>
      </c>
      <c r="L455" s="182">
        <v>0</v>
      </c>
      <c r="M455" s="182">
        <v>1248694.2767999999</v>
      </c>
      <c r="N455" s="182">
        <v>29824.456479999997</v>
      </c>
      <c r="O455" s="182">
        <v>16878.675919999998</v>
      </c>
      <c r="P455" s="182">
        <v>31.75</v>
      </c>
      <c r="Q455" s="182">
        <v>1248694.2767999999</v>
      </c>
      <c r="R455" s="182">
        <v>29824.456479999997</v>
      </c>
      <c r="S455" s="182">
        <v>16878.675919999998</v>
      </c>
      <c r="T455" s="182">
        <v>31.75</v>
      </c>
      <c r="U455" s="182">
        <v>18230.936441279999</v>
      </c>
      <c r="V455" s="182">
        <v>13561061.260274848</v>
      </c>
    </row>
    <row r="456" spans="1:22">
      <c r="A456" s="2" t="s">
        <v>930</v>
      </c>
      <c r="B456" s="2" t="s">
        <v>931</v>
      </c>
      <c r="C456" s="182">
        <v>17.709104</v>
      </c>
      <c r="D456" s="182">
        <v>2258.06</v>
      </c>
      <c r="E456" s="182">
        <v>101.6</v>
      </c>
      <c r="F456" s="182">
        <v>0</v>
      </c>
      <c r="G456" s="182">
        <v>0</v>
      </c>
      <c r="H456" s="182">
        <v>0</v>
      </c>
      <c r="I456" s="182">
        <v>12.7</v>
      </c>
      <c r="J456" s="182">
        <v>22.224999999999998</v>
      </c>
      <c r="K456" s="182">
        <v>0</v>
      </c>
      <c r="L456" s="182">
        <v>0</v>
      </c>
      <c r="M456" s="182">
        <v>2206026.5556799998</v>
      </c>
      <c r="N456" s="182">
        <v>56699.241439999991</v>
      </c>
      <c r="O456" s="182">
        <v>31463.162879999996</v>
      </c>
      <c r="P456" s="182">
        <v>31.241999999999997</v>
      </c>
      <c r="Q456" s="182">
        <v>1565030.1602559998</v>
      </c>
      <c r="R456" s="182">
        <v>44081.202159999993</v>
      </c>
      <c r="S456" s="182">
        <v>24580.595999999998</v>
      </c>
      <c r="T456" s="182">
        <v>26.416</v>
      </c>
      <c r="U456" s="182">
        <v>125285.65910559999</v>
      </c>
      <c r="V456" s="182">
        <v>81097831.69510898</v>
      </c>
    </row>
    <row r="457" spans="1:22">
      <c r="A457" s="2" t="s">
        <v>932</v>
      </c>
      <c r="B457" s="2" t="s">
        <v>933</v>
      </c>
      <c r="C457" s="182">
        <v>13.542255999999998</v>
      </c>
      <c r="D457" s="182">
        <v>1729.0288</v>
      </c>
      <c r="E457" s="182">
        <v>101.6</v>
      </c>
      <c r="F457" s="182">
        <v>0</v>
      </c>
      <c r="G457" s="182">
        <v>0</v>
      </c>
      <c r="H457" s="182">
        <v>0</v>
      </c>
      <c r="I457" s="182">
        <v>9.5249999999999986</v>
      </c>
      <c r="J457" s="182">
        <v>19.049999999999997</v>
      </c>
      <c r="K457" s="182">
        <v>0</v>
      </c>
      <c r="L457" s="182">
        <v>0</v>
      </c>
      <c r="M457" s="182">
        <v>1727360.4162399999</v>
      </c>
      <c r="N457" s="182">
        <v>43589.590239999998</v>
      </c>
      <c r="O457" s="182">
        <v>24252.854719999996</v>
      </c>
      <c r="P457" s="182">
        <v>31.75</v>
      </c>
      <c r="Q457" s="182">
        <v>1232045.0197759999</v>
      </c>
      <c r="R457" s="182">
        <v>33757.351839999996</v>
      </c>
      <c r="S457" s="182">
        <v>19008.994239999996</v>
      </c>
      <c r="T457" s="182">
        <v>26.669999999999998</v>
      </c>
      <c r="U457" s="182">
        <v>54942.548179199999</v>
      </c>
      <c r="V457" s="182">
        <v>35983806.116372861</v>
      </c>
    </row>
    <row r="458" spans="1:22">
      <c r="A458" s="2" t="s">
        <v>934</v>
      </c>
      <c r="B458" s="2" t="s">
        <v>935</v>
      </c>
      <c r="C458" s="182">
        <v>11.384423999999999</v>
      </c>
      <c r="D458" s="182">
        <v>1451.61</v>
      </c>
      <c r="E458" s="182">
        <v>101.6</v>
      </c>
      <c r="F458" s="182">
        <v>0</v>
      </c>
      <c r="G458" s="182">
        <v>0</v>
      </c>
      <c r="H458" s="182">
        <v>0</v>
      </c>
      <c r="I458" s="182">
        <v>7.9375</v>
      </c>
      <c r="J458" s="182">
        <v>17.462499999999999</v>
      </c>
      <c r="K458" s="182">
        <v>0</v>
      </c>
      <c r="L458" s="182">
        <v>0</v>
      </c>
      <c r="M458" s="182">
        <v>1469296.9323679998</v>
      </c>
      <c r="N458" s="182">
        <v>36707.023359999999</v>
      </c>
      <c r="O458" s="182">
        <v>20483.829999999998</v>
      </c>
      <c r="P458" s="182">
        <v>31.75</v>
      </c>
      <c r="Q458" s="182">
        <v>1048903.192512</v>
      </c>
      <c r="R458" s="182">
        <v>28513.491359999996</v>
      </c>
      <c r="S458" s="182">
        <v>16059.322719999998</v>
      </c>
      <c r="T458" s="182">
        <v>26.923999999999999</v>
      </c>
      <c r="U458" s="182">
        <v>32549.297481919999</v>
      </c>
      <c r="V458" s="182">
        <v>21429162.149899658</v>
      </c>
    </row>
    <row r="459" spans="1:22">
      <c r="A459" s="2" t="s">
        <v>936</v>
      </c>
      <c r="B459" s="2" t="s">
        <v>937</v>
      </c>
      <c r="C459" s="182">
        <v>9.1968287999999987</v>
      </c>
      <c r="D459" s="182">
        <v>1174.1912</v>
      </c>
      <c r="E459" s="182">
        <v>101.6</v>
      </c>
      <c r="F459" s="182">
        <v>0</v>
      </c>
      <c r="G459" s="182">
        <v>0</v>
      </c>
      <c r="H459" s="182">
        <v>0</v>
      </c>
      <c r="I459" s="182">
        <v>6.35</v>
      </c>
      <c r="J459" s="182">
        <v>15.875</v>
      </c>
      <c r="K459" s="182">
        <v>0</v>
      </c>
      <c r="L459" s="182">
        <v>0</v>
      </c>
      <c r="M459" s="182">
        <v>1202908.8199839999</v>
      </c>
      <c r="N459" s="182">
        <v>29660.58584</v>
      </c>
      <c r="O459" s="182">
        <v>16550.934639999999</v>
      </c>
      <c r="P459" s="182">
        <v>32.003999999999998</v>
      </c>
      <c r="Q459" s="182">
        <v>861599.0509919998</v>
      </c>
      <c r="R459" s="182">
        <v>22941.889599999995</v>
      </c>
      <c r="S459" s="182">
        <v>13011.328815999999</v>
      </c>
      <c r="T459" s="182">
        <v>27.178000000000001</v>
      </c>
      <c r="U459" s="182">
        <v>17148.734734719998</v>
      </c>
      <c r="V459" s="182">
        <v>11251652.808030022</v>
      </c>
    </row>
    <row r="460" spans="1:22">
      <c r="A460" s="2" t="s">
        <v>938</v>
      </c>
      <c r="B460" s="2" t="s">
        <v>939</v>
      </c>
      <c r="C460" s="182">
        <v>20.238975999999997</v>
      </c>
      <c r="D460" s="182">
        <v>2574.1884</v>
      </c>
      <c r="E460" s="182">
        <v>101.6</v>
      </c>
      <c r="F460" s="182">
        <v>0</v>
      </c>
      <c r="G460" s="182">
        <v>0</v>
      </c>
      <c r="H460" s="182">
        <v>0</v>
      </c>
      <c r="I460" s="182">
        <v>15.875</v>
      </c>
      <c r="J460" s="182">
        <v>25.4</v>
      </c>
      <c r="K460" s="182">
        <v>0</v>
      </c>
      <c r="L460" s="182">
        <v>0</v>
      </c>
      <c r="M460" s="182">
        <v>2501550.8678559996</v>
      </c>
      <c r="N460" s="182">
        <v>66859.221120000002</v>
      </c>
      <c r="O460" s="182">
        <v>37362.505919999996</v>
      </c>
      <c r="P460" s="182">
        <v>31.241999999999997</v>
      </c>
      <c r="Q460" s="182">
        <v>1186259.56296</v>
      </c>
      <c r="R460" s="182">
        <v>40148.306799999998</v>
      </c>
      <c r="S460" s="182">
        <v>21958.66576</v>
      </c>
      <c r="T460" s="182">
        <v>21.462999999999997</v>
      </c>
      <c r="U460" s="182">
        <v>220186.42414239998</v>
      </c>
      <c r="V460" s="182">
        <v>126748929.0069253</v>
      </c>
    </row>
    <row r="461" spans="1:22">
      <c r="A461" s="2" t="s">
        <v>940</v>
      </c>
      <c r="B461" s="2" t="s">
        <v>941</v>
      </c>
      <c r="C461" s="182">
        <v>16.518575999999999</v>
      </c>
      <c r="D461" s="182">
        <v>2096.77</v>
      </c>
      <c r="E461" s="182">
        <v>101.6</v>
      </c>
      <c r="F461" s="182">
        <v>0</v>
      </c>
      <c r="G461" s="182">
        <v>0</v>
      </c>
      <c r="H461" s="182">
        <v>0</v>
      </c>
      <c r="I461" s="182">
        <v>12.7</v>
      </c>
      <c r="J461" s="182">
        <v>22.224999999999998</v>
      </c>
      <c r="K461" s="182">
        <v>0</v>
      </c>
      <c r="L461" s="182">
        <v>0</v>
      </c>
      <c r="M461" s="182">
        <v>2089481.7565119995</v>
      </c>
      <c r="N461" s="182">
        <v>55060.535039999995</v>
      </c>
      <c r="O461" s="182">
        <v>30643.809679999998</v>
      </c>
      <c r="P461" s="182">
        <v>31.495999999999999</v>
      </c>
      <c r="Q461" s="182">
        <v>998955.42143999983</v>
      </c>
      <c r="R461" s="182">
        <v>32610.257359999996</v>
      </c>
      <c r="S461" s="182">
        <v>18025.770400000001</v>
      </c>
      <c r="T461" s="182">
        <v>21.793199999999999</v>
      </c>
      <c r="U461" s="182">
        <v>116961.03059359999</v>
      </c>
      <c r="V461" s="182">
        <v>68476645.967724472</v>
      </c>
    </row>
    <row r="462" spans="1:22">
      <c r="A462" s="2" t="s">
        <v>942</v>
      </c>
      <c r="B462" s="2" t="s">
        <v>943</v>
      </c>
      <c r="C462" s="182">
        <v>12.604715200000001</v>
      </c>
      <c r="D462" s="182">
        <v>1606.4484</v>
      </c>
      <c r="E462" s="182">
        <v>101.6</v>
      </c>
      <c r="F462" s="182">
        <v>0</v>
      </c>
      <c r="G462" s="182">
        <v>0</v>
      </c>
      <c r="H462" s="182">
        <v>0</v>
      </c>
      <c r="I462" s="182">
        <v>9.5249999999999986</v>
      </c>
      <c r="J462" s="182">
        <v>19.049999999999997</v>
      </c>
      <c r="K462" s="182">
        <v>0</v>
      </c>
      <c r="L462" s="182">
        <v>0</v>
      </c>
      <c r="M462" s="182">
        <v>1639951.8168639997</v>
      </c>
      <c r="N462" s="182">
        <v>42606.366399999999</v>
      </c>
      <c r="O462" s="182">
        <v>23597.372159999995</v>
      </c>
      <c r="P462" s="182">
        <v>32.003999999999998</v>
      </c>
      <c r="Q462" s="182">
        <v>786677.39438399987</v>
      </c>
      <c r="R462" s="182">
        <v>24908.33728</v>
      </c>
      <c r="S462" s="182">
        <v>13945.391463999998</v>
      </c>
      <c r="T462" s="182">
        <v>22.174199999999999</v>
      </c>
      <c r="U462" s="182">
        <v>51196.465348799997</v>
      </c>
      <c r="V462" s="182">
        <v>30613088.785570942</v>
      </c>
    </row>
    <row r="463" spans="1:22">
      <c r="A463" s="2" t="s">
        <v>944</v>
      </c>
      <c r="B463" s="2" t="s">
        <v>945</v>
      </c>
      <c r="C463" s="182">
        <v>10.5956992</v>
      </c>
      <c r="D463" s="182">
        <v>1348.3843999999999</v>
      </c>
      <c r="E463" s="182">
        <v>101.6</v>
      </c>
      <c r="F463" s="182">
        <v>0</v>
      </c>
      <c r="G463" s="182">
        <v>0</v>
      </c>
      <c r="H463" s="182">
        <v>0</v>
      </c>
      <c r="I463" s="182">
        <v>7.9375</v>
      </c>
      <c r="J463" s="182">
        <v>17.462499999999999</v>
      </c>
      <c r="K463" s="182">
        <v>0</v>
      </c>
      <c r="L463" s="182">
        <v>0</v>
      </c>
      <c r="M463" s="182">
        <v>1398537.5900159997</v>
      </c>
      <c r="N463" s="182">
        <v>35887.670159999994</v>
      </c>
      <c r="O463" s="182">
        <v>19992.218079999999</v>
      </c>
      <c r="P463" s="182">
        <v>32.257999999999996</v>
      </c>
      <c r="Q463" s="182">
        <v>674294.90947199997</v>
      </c>
      <c r="R463" s="182">
        <v>20975.441919999997</v>
      </c>
      <c r="S463" s="182">
        <v>11815.073143999998</v>
      </c>
      <c r="T463" s="182">
        <v>22.352</v>
      </c>
      <c r="U463" s="182">
        <v>30426.517211359995</v>
      </c>
      <c r="V463" s="182">
        <v>18153024.578110486</v>
      </c>
    </row>
    <row r="464" spans="1:22">
      <c r="A464" s="2" t="s">
        <v>946</v>
      </c>
      <c r="B464" s="2" t="s">
        <v>947</v>
      </c>
      <c r="C464" s="182">
        <v>8.5569199999999999</v>
      </c>
      <c r="D464" s="182">
        <v>1090.3203999999998</v>
      </c>
      <c r="E464" s="182">
        <v>101.6</v>
      </c>
      <c r="F464" s="182">
        <v>0</v>
      </c>
      <c r="G464" s="182">
        <v>0</v>
      </c>
      <c r="H464" s="182">
        <v>0</v>
      </c>
      <c r="I464" s="182">
        <v>6.35</v>
      </c>
      <c r="J464" s="182">
        <v>15.875</v>
      </c>
      <c r="K464" s="182">
        <v>0</v>
      </c>
      <c r="L464" s="182">
        <v>0</v>
      </c>
      <c r="M464" s="182">
        <v>1144636.4203999999</v>
      </c>
      <c r="N464" s="182">
        <v>29005.103279999999</v>
      </c>
      <c r="O464" s="182">
        <v>16190.419231999998</v>
      </c>
      <c r="P464" s="182">
        <v>32.257999999999996</v>
      </c>
      <c r="Q464" s="182">
        <v>553587.79604799999</v>
      </c>
      <c r="R464" s="182">
        <v>16878.675919999998</v>
      </c>
      <c r="S464" s="182">
        <v>9586.4324399999987</v>
      </c>
      <c r="T464" s="182">
        <v>22.529799999999998</v>
      </c>
      <c r="U464" s="182">
        <v>16066.53302816</v>
      </c>
      <c r="V464" s="182">
        <v>9559876.8488274161</v>
      </c>
    </row>
    <row r="465" spans="1:22">
      <c r="A465" s="2" t="s">
        <v>948</v>
      </c>
      <c r="B465" s="2" t="s">
        <v>949</v>
      </c>
      <c r="C465" s="182">
        <v>16.518575999999999</v>
      </c>
      <c r="D465" s="182">
        <v>2109.6731999999997</v>
      </c>
      <c r="E465" s="182">
        <v>88.899999999999991</v>
      </c>
      <c r="F465" s="182">
        <v>0</v>
      </c>
      <c r="G465" s="182">
        <v>0</v>
      </c>
      <c r="H465" s="182">
        <v>0</v>
      </c>
      <c r="I465" s="182">
        <v>12.7</v>
      </c>
      <c r="J465" s="182">
        <v>22.224999999999998</v>
      </c>
      <c r="K465" s="182">
        <v>0</v>
      </c>
      <c r="L465" s="182">
        <v>0</v>
      </c>
      <c r="M465" s="182">
        <v>1510920.0749279999</v>
      </c>
      <c r="N465" s="182">
        <v>43589.590239999998</v>
      </c>
      <c r="O465" s="182">
        <v>24252.854719999996</v>
      </c>
      <c r="P465" s="182">
        <v>26.669999999999998</v>
      </c>
      <c r="Q465" s="182">
        <v>1510920.0749279999</v>
      </c>
      <c r="R465" s="182">
        <v>43589.590239999998</v>
      </c>
      <c r="S465" s="182">
        <v>24252.854719999996</v>
      </c>
      <c r="T465" s="182">
        <v>26.669999999999998</v>
      </c>
      <c r="U465" s="182">
        <v>116961.03059359999</v>
      </c>
      <c r="V465" s="182">
        <v>63911536.236542843</v>
      </c>
    </row>
    <row r="466" spans="1:22">
      <c r="A466" s="2" t="s">
        <v>950</v>
      </c>
      <c r="B466" s="2" t="s">
        <v>951</v>
      </c>
      <c r="C466" s="182">
        <v>14.6137312</v>
      </c>
      <c r="D466" s="182">
        <v>1864.5124000000001</v>
      </c>
      <c r="E466" s="182">
        <v>88.899999999999991</v>
      </c>
      <c r="F466" s="182">
        <v>0</v>
      </c>
      <c r="G466" s="182">
        <v>0</v>
      </c>
      <c r="H466" s="182">
        <v>0</v>
      </c>
      <c r="I466" s="182">
        <v>11.112499999999999</v>
      </c>
      <c r="J466" s="182">
        <v>20.637499999999999</v>
      </c>
      <c r="K466" s="182">
        <v>0</v>
      </c>
      <c r="L466" s="182">
        <v>0</v>
      </c>
      <c r="M466" s="182">
        <v>1352752.1331999998</v>
      </c>
      <c r="N466" s="182">
        <v>38673.471039999997</v>
      </c>
      <c r="O466" s="182">
        <v>21630.924479999998</v>
      </c>
      <c r="P466" s="182">
        <v>26.923999999999999</v>
      </c>
      <c r="Q466" s="182">
        <v>1352752.1331999998</v>
      </c>
      <c r="R466" s="182">
        <v>38673.471039999997</v>
      </c>
      <c r="S466" s="182">
        <v>21630.924479999998</v>
      </c>
      <c r="T466" s="182">
        <v>26.923999999999999</v>
      </c>
      <c r="U466" s="182">
        <v>79916.433715199993</v>
      </c>
      <c r="V466" s="182">
        <v>44039882.112575747</v>
      </c>
    </row>
    <row r="467" spans="1:22">
      <c r="A467" s="2" t="s">
        <v>952</v>
      </c>
      <c r="B467" s="2" t="s">
        <v>953</v>
      </c>
      <c r="C467" s="182">
        <v>12.664241599999999</v>
      </c>
      <c r="D467" s="182">
        <v>1612.8999999999999</v>
      </c>
      <c r="E467" s="182">
        <v>88.899999999999991</v>
      </c>
      <c r="F467" s="182">
        <v>0</v>
      </c>
      <c r="G467" s="182">
        <v>0</v>
      </c>
      <c r="H467" s="182">
        <v>0</v>
      </c>
      <c r="I467" s="182">
        <v>9.5249999999999986</v>
      </c>
      <c r="J467" s="182">
        <v>19.049999999999997</v>
      </c>
      <c r="K467" s="182">
        <v>0</v>
      </c>
      <c r="L467" s="182">
        <v>0</v>
      </c>
      <c r="M467" s="182">
        <v>1190421.8772159999</v>
      </c>
      <c r="N467" s="182">
        <v>33757.351839999996</v>
      </c>
      <c r="O467" s="182">
        <v>18845.123599999995</v>
      </c>
      <c r="P467" s="182">
        <v>27.178000000000001</v>
      </c>
      <c r="Q467" s="182">
        <v>1190421.8772159999</v>
      </c>
      <c r="R467" s="182">
        <v>33593.481199999995</v>
      </c>
      <c r="S467" s="182">
        <v>18845.123599999995</v>
      </c>
      <c r="T467" s="182">
        <v>27.178000000000001</v>
      </c>
      <c r="U467" s="182">
        <v>51196.465348799997</v>
      </c>
      <c r="V467" s="182">
        <v>28464801.853250172</v>
      </c>
    </row>
    <row r="468" spans="1:22">
      <c r="A468" s="2" t="s">
        <v>954</v>
      </c>
      <c r="B468" s="2" t="s">
        <v>955</v>
      </c>
      <c r="C468" s="182">
        <v>10.6552256</v>
      </c>
      <c r="D468" s="182">
        <v>1354.836</v>
      </c>
      <c r="E468" s="182">
        <v>88.899999999999991</v>
      </c>
      <c r="F468" s="182">
        <v>0</v>
      </c>
      <c r="G468" s="182">
        <v>0</v>
      </c>
      <c r="H468" s="182">
        <v>0</v>
      </c>
      <c r="I468" s="182">
        <v>7.9375</v>
      </c>
      <c r="J468" s="182">
        <v>17.462499999999999</v>
      </c>
      <c r="K468" s="182">
        <v>0</v>
      </c>
      <c r="L468" s="182">
        <v>0</v>
      </c>
      <c r="M468" s="182">
        <v>1015604.6784639999</v>
      </c>
      <c r="N468" s="182">
        <v>28513.491359999996</v>
      </c>
      <c r="O468" s="182">
        <v>15879.065015999999</v>
      </c>
      <c r="P468" s="182">
        <v>27.431999999999999</v>
      </c>
      <c r="Q468" s="182">
        <v>1015604.6784639999</v>
      </c>
      <c r="R468" s="182">
        <v>28513.491359999996</v>
      </c>
      <c r="S468" s="182">
        <v>15879.065015999999</v>
      </c>
      <c r="T468" s="182">
        <v>27.431999999999999</v>
      </c>
      <c r="U468" s="182">
        <v>30426.517211359995</v>
      </c>
      <c r="V468" s="182">
        <v>17025173.938642085</v>
      </c>
    </row>
    <row r="469" spans="1:22">
      <c r="A469" s="2" t="s">
        <v>956</v>
      </c>
      <c r="B469" s="2" t="s">
        <v>957</v>
      </c>
      <c r="C469" s="182">
        <v>8.6164463999999992</v>
      </c>
      <c r="D469" s="182">
        <v>1096.7719999999999</v>
      </c>
      <c r="E469" s="182">
        <v>88.899999999999991</v>
      </c>
      <c r="F469" s="182">
        <v>0</v>
      </c>
      <c r="G469" s="182">
        <v>0</v>
      </c>
      <c r="H469" s="182">
        <v>0</v>
      </c>
      <c r="I469" s="182">
        <v>6.35</v>
      </c>
      <c r="J469" s="182">
        <v>15.875</v>
      </c>
      <c r="K469" s="182">
        <v>0</v>
      </c>
      <c r="L469" s="182">
        <v>0</v>
      </c>
      <c r="M469" s="182">
        <v>832462.85119999992</v>
      </c>
      <c r="N469" s="182">
        <v>23105.760239999996</v>
      </c>
      <c r="O469" s="182">
        <v>12896.619368</v>
      </c>
      <c r="P469" s="182">
        <v>27.686</v>
      </c>
      <c r="Q469" s="182">
        <v>832462.85119999992</v>
      </c>
      <c r="R469" s="182">
        <v>23105.760239999996</v>
      </c>
      <c r="S469" s="182">
        <v>12896.619368</v>
      </c>
      <c r="T469" s="182">
        <v>27.686</v>
      </c>
      <c r="U469" s="182">
        <v>16066.53302816</v>
      </c>
      <c r="V469" s="182">
        <v>8969097.9424392059</v>
      </c>
    </row>
    <row r="470" spans="1:22">
      <c r="A470" s="2" t="s">
        <v>958</v>
      </c>
      <c r="B470" s="2" t="s">
        <v>959</v>
      </c>
      <c r="C470" s="182">
        <v>15.328048000000001</v>
      </c>
      <c r="D470" s="182">
        <v>1948.3832</v>
      </c>
      <c r="E470" s="182">
        <v>88.899999999999991</v>
      </c>
      <c r="F470" s="182">
        <v>0</v>
      </c>
      <c r="G470" s="182">
        <v>0</v>
      </c>
      <c r="H470" s="182">
        <v>0</v>
      </c>
      <c r="I470" s="182">
        <v>12.7</v>
      </c>
      <c r="J470" s="182">
        <v>22.224999999999998</v>
      </c>
      <c r="K470" s="182">
        <v>0</v>
      </c>
      <c r="L470" s="182">
        <v>0</v>
      </c>
      <c r="M470" s="182">
        <v>1435998.4183199999</v>
      </c>
      <c r="N470" s="182">
        <v>42770.237039999993</v>
      </c>
      <c r="O470" s="182">
        <v>23761.242799999996</v>
      </c>
      <c r="P470" s="182">
        <v>27.178000000000001</v>
      </c>
      <c r="Q470" s="182">
        <v>965656.90739199985</v>
      </c>
      <c r="R470" s="182">
        <v>32282.516079999998</v>
      </c>
      <c r="S470" s="182">
        <v>17861.89976</v>
      </c>
      <c r="T470" s="182">
        <v>22.2758</v>
      </c>
      <c r="U470" s="182">
        <v>108220.17065599999</v>
      </c>
      <c r="V470" s="182">
        <v>51290350.509158336</v>
      </c>
    </row>
    <row r="471" spans="1:22">
      <c r="A471" s="2" t="s">
        <v>960</v>
      </c>
      <c r="B471" s="2" t="s">
        <v>961</v>
      </c>
      <c r="C471" s="182">
        <v>13.527374399999999</v>
      </c>
      <c r="D471" s="182">
        <v>1722.5771999999999</v>
      </c>
      <c r="E471" s="182">
        <v>88.899999999999991</v>
      </c>
      <c r="F471" s="182">
        <v>0</v>
      </c>
      <c r="G471" s="182">
        <v>0</v>
      </c>
      <c r="H471" s="182">
        <v>0</v>
      </c>
      <c r="I471" s="182">
        <v>11.112499999999999</v>
      </c>
      <c r="J471" s="182">
        <v>20.637499999999999</v>
      </c>
      <c r="K471" s="182">
        <v>0</v>
      </c>
      <c r="L471" s="182">
        <v>0</v>
      </c>
      <c r="M471" s="182">
        <v>1290317.4193599999</v>
      </c>
      <c r="N471" s="182">
        <v>38017.988479999993</v>
      </c>
      <c r="O471" s="182">
        <v>21139.312559999998</v>
      </c>
      <c r="P471" s="182">
        <v>27.431999999999999</v>
      </c>
      <c r="Q471" s="182">
        <v>869923.67950399988</v>
      </c>
      <c r="R471" s="182">
        <v>28677.361999999997</v>
      </c>
      <c r="S471" s="182">
        <v>15911.839143999998</v>
      </c>
      <c r="T471" s="182">
        <v>22.478999999999999</v>
      </c>
      <c r="U471" s="182">
        <v>74089.193756799985</v>
      </c>
      <c r="V471" s="182">
        <v>35446734.383292675</v>
      </c>
    </row>
    <row r="472" spans="1:22">
      <c r="A472" s="2" t="s">
        <v>962</v>
      </c>
      <c r="B472" s="2" t="s">
        <v>963</v>
      </c>
      <c r="C472" s="182">
        <v>11.7267008</v>
      </c>
      <c r="D472" s="182">
        <v>1496.7711999999999</v>
      </c>
      <c r="E472" s="182">
        <v>88.899999999999991</v>
      </c>
      <c r="F472" s="182">
        <v>0</v>
      </c>
      <c r="G472" s="182">
        <v>0</v>
      </c>
      <c r="H472" s="182">
        <v>0</v>
      </c>
      <c r="I472" s="182">
        <v>9.5249999999999986</v>
      </c>
      <c r="J472" s="182">
        <v>19.049999999999997</v>
      </c>
      <c r="K472" s="182">
        <v>0</v>
      </c>
      <c r="L472" s="182">
        <v>0</v>
      </c>
      <c r="M472" s="182">
        <v>1136311.791888</v>
      </c>
      <c r="N472" s="182">
        <v>33265.739919999993</v>
      </c>
      <c r="O472" s="182">
        <v>18353.51168</v>
      </c>
      <c r="P472" s="182">
        <v>27.686</v>
      </c>
      <c r="Q472" s="182">
        <v>765865.82310399995</v>
      </c>
      <c r="R472" s="182">
        <v>24908.33728</v>
      </c>
      <c r="S472" s="182">
        <v>13879.843207999998</v>
      </c>
      <c r="T472" s="182">
        <v>22.6568</v>
      </c>
      <c r="U472" s="182">
        <v>47450.382518399994</v>
      </c>
      <c r="V472" s="182">
        <v>23040377.349140234</v>
      </c>
    </row>
    <row r="473" spans="1:22">
      <c r="A473" s="2" t="s">
        <v>964</v>
      </c>
      <c r="B473" s="2" t="s">
        <v>965</v>
      </c>
      <c r="C473" s="182">
        <v>9.8962640000000004</v>
      </c>
      <c r="D473" s="182">
        <v>1258.0619999999999</v>
      </c>
      <c r="E473" s="182">
        <v>88.899999999999991</v>
      </c>
      <c r="F473" s="182">
        <v>0</v>
      </c>
      <c r="G473" s="182">
        <v>0</v>
      </c>
      <c r="H473" s="182">
        <v>0</v>
      </c>
      <c r="I473" s="182">
        <v>7.9375</v>
      </c>
      <c r="J473" s="182">
        <v>17.462499999999999</v>
      </c>
      <c r="K473" s="182">
        <v>0</v>
      </c>
      <c r="L473" s="182">
        <v>0</v>
      </c>
      <c r="M473" s="182">
        <v>969819.22164799995</v>
      </c>
      <c r="N473" s="182">
        <v>28185.750079999998</v>
      </c>
      <c r="O473" s="182">
        <v>15584.097863999998</v>
      </c>
      <c r="P473" s="182">
        <v>27.686</v>
      </c>
      <c r="Q473" s="182">
        <v>657645.65244799992</v>
      </c>
      <c r="R473" s="182">
        <v>20975.441919999997</v>
      </c>
      <c r="S473" s="182">
        <v>11765.911951999999</v>
      </c>
      <c r="T473" s="182">
        <v>22.86</v>
      </c>
      <c r="U473" s="182">
        <v>28303.736940799998</v>
      </c>
      <c r="V473" s="182">
        <v>13749036.366852915</v>
      </c>
    </row>
    <row r="474" spans="1:22">
      <c r="A474" s="2" t="s">
        <v>966</v>
      </c>
      <c r="B474" s="2" t="s">
        <v>967</v>
      </c>
      <c r="C474" s="182">
        <v>8.0063008</v>
      </c>
      <c r="D474" s="182">
        <v>1019.3528</v>
      </c>
      <c r="E474" s="182">
        <v>88.899999999999991</v>
      </c>
      <c r="F474" s="182">
        <v>0</v>
      </c>
      <c r="G474" s="182">
        <v>0</v>
      </c>
      <c r="H474" s="182">
        <v>0</v>
      </c>
      <c r="I474" s="182">
        <v>6.35</v>
      </c>
      <c r="J474" s="182">
        <v>15.875</v>
      </c>
      <c r="K474" s="182">
        <v>0</v>
      </c>
      <c r="L474" s="182">
        <v>0</v>
      </c>
      <c r="M474" s="182">
        <v>799164.33715199993</v>
      </c>
      <c r="N474" s="182">
        <v>22778.018959999998</v>
      </c>
      <c r="O474" s="182">
        <v>12667.200471999999</v>
      </c>
      <c r="P474" s="182">
        <v>27.94</v>
      </c>
      <c r="Q474" s="182">
        <v>541100.85327999992</v>
      </c>
      <c r="R474" s="182">
        <v>17042.546559999999</v>
      </c>
      <c r="S474" s="182">
        <v>9586.4324399999987</v>
      </c>
      <c r="T474" s="182">
        <v>23.063199999999998</v>
      </c>
      <c r="U474" s="182">
        <v>14984.331321599997</v>
      </c>
      <c r="V474" s="182">
        <v>7250468.3965825913</v>
      </c>
    </row>
    <row r="475" spans="1:22">
      <c r="A475" s="2" t="s">
        <v>968</v>
      </c>
      <c r="B475" s="2" t="s">
        <v>969</v>
      </c>
      <c r="C475" s="182">
        <v>14.003585599999999</v>
      </c>
      <c r="D475" s="182">
        <v>1780.6415999999997</v>
      </c>
      <c r="E475" s="182">
        <v>88.899999999999991</v>
      </c>
      <c r="F475" s="182">
        <v>0</v>
      </c>
      <c r="G475" s="182">
        <v>0</v>
      </c>
      <c r="H475" s="182">
        <v>0</v>
      </c>
      <c r="I475" s="182">
        <v>12.7</v>
      </c>
      <c r="J475" s="182">
        <v>22.224999999999998</v>
      </c>
      <c r="K475" s="182">
        <v>0</v>
      </c>
      <c r="L475" s="182">
        <v>0</v>
      </c>
      <c r="M475" s="182">
        <v>1348589.8189439999</v>
      </c>
      <c r="N475" s="182">
        <v>41295.401279999998</v>
      </c>
      <c r="O475" s="182">
        <v>23105.760239999996</v>
      </c>
      <c r="P475" s="182">
        <v>27.431999999999999</v>
      </c>
      <c r="Q475" s="182">
        <v>566074.73881599994</v>
      </c>
      <c r="R475" s="182">
        <v>22778.018959999998</v>
      </c>
      <c r="S475" s="182">
        <v>12388.620384</v>
      </c>
      <c r="T475" s="182">
        <v>17.805399999999999</v>
      </c>
      <c r="U475" s="182">
        <v>97398.15359039999</v>
      </c>
      <c r="V475" s="182">
        <v>42697202.779875264</v>
      </c>
    </row>
    <row r="476" spans="1:22">
      <c r="A476" s="2" t="s">
        <v>970</v>
      </c>
      <c r="B476" s="2" t="s">
        <v>971</v>
      </c>
      <c r="C476" s="182">
        <v>10.759396799999999</v>
      </c>
      <c r="D476" s="182">
        <v>1367.7392</v>
      </c>
      <c r="E476" s="182">
        <v>88.899999999999991</v>
      </c>
      <c r="F476" s="182">
        <v>0</v>
      </c>
      <c r="G476" s="182">
        <v>0</v>
      </c>
      <c r="H476" s="182">
        <v>0</v>
      </c>
      <c r="I476" s="182">
        <v>9.5249999999999986</v>
      </c>
      <c r="J476" s="182">
        <v>19.049999999999997</v>
      </c>
      <c r="K476" s="182">
        <v>0</v>
      </c>
      <c r="L476" s="182">
        <v>0</v>
      </c>
      <c r="M476" s="182">
        <v>1065552.4495359999</v>
      </c>
      <c r="N476" s="182">
        <v>32118.645439999997</v>
      </c>
      <c r="O476" s="182">
        <v>17861.89976</v>
      </c>
      <c r="P476" s="182">
        <v>27.94</v>
      </c>
      <c r="Q476" s="182">
        <v>453692.25390399998</v>
      </c>
      <c r="R476" s="182">
        <v>17534.158479999998</v>
      </c>
      <c r="S476" s="182">
        <v>9651.9806959999987</v>
      </c>
      <c r="T476" s="182">
        <v>18.186399999999999</v>
      </c>
      <c r="U476" s="182">
        <v>42871.836836799994</v>
      </c>
      <c r="V476" s="182">
        <v>19173460.870962854</v>
      </c>
    </row>
    <row r="477" spans="1:22">
      <c r="A477" s="2" t="s">
        <v>972</v>
      </c>
      <c r="B477" s="2" t="s">
        <v>973</v>
      </c>
      <c r="C477" s="182">
        <v>9.0777759999999983</v>
      </c>
      <c r="D477" s="182">
        <v>1154.8363999999999</v>
      </c>
      <c r="E477" s="182">
        <v>88.899999999999991</v>
      </c>
      <c r="F477" s="182">
        <v>0</v>
      </c>
      <c r="G477" s="182">
        <v>0</v>
      </c>
      <c r="H477" s="182">
        <v>0</v>
      </c>
      <c r="I477" s="182">
        <v>7.9375</v>
      </c>
      <c r="J477" s="182">
        <v>17.462499999999999</v>
      </c>
      <c r="K477" s="182">
        <v>0</v>
      </c>
      <c r="L477" s="182">
        <v>0</v>
      </c>
      <c r="M477" s="182">
        <v>915709.13631999993</v>
      </c>
      <c r="N477" s="182">
        <v>27366.396879999997</v>
      </c>
      <c r="O477" s="182">
        <v>15158.0342</v>
      </c>
      <c r="P477" s="182">
        <v>28.194000000000003</v>
      </c>
      <c r="Q477" s="182">
        <v>390008.84578719997</v>
      </c>
      <c r="R477" s="182">
        <v>14748.357599999999</v>
      </c>
      <c r="S477" s="182">
        <v>8209.9190639999997</v>
      </c>
      <c r="T477" s="182">
        <v>18.364199999999997</v>
      </c>
      <c r="U477" s="182">
        <v>25431.740104159999</v>
      </c>
      <c r="V477" s="182">
        <v>11439627.914608089</v>
      </c>
    </row>
    <row r="478" spans="1:22">
      <c r="A478" s="2" t="s">
        <v>974</v>
      </c>
      <c r="B478" s="2" t="s">
        <v>975</v>
      </c>
      <c r="C478" s="182">
        <v>7.3515104000000004</v>
      </c>
      <c r="D478" s="182">
        <v>935.48199999999997</v>
      </c>
      <c r="E478" s="182">
        <v>88.899999999999991</v>
      </c>
      <c r="F478" s="182">
        <v>0</v>
      </c>
      <c r="G478" s="182">
        <v>0</v>
      </c>
      <c r="H478" s="182">
        <v>0</v>
      </c>
      <c r="I478" s="182">
        <v>6.35</v>
      </c>
      <c r="J478" s="182">
        <v>15.875</v>
      </c>
      <c r="K478" s="182">
        <v>0</v>
      </c>
      <c r="L478" s="182">
        <v>0</v>
      </c>
      <c r="M478" s="182">
        <v>753378.880336</v>
      </c>
      <c r="N478" s="182">
        <v>22286.407039999998</v>
      </c>
      <c r="O478" s="182">
        <v>12339.459191999998</v>
      </c>
      <c r="P478" s="182">
        <v>28.448</v>
      </c>
      <c r="Q478" s="182">
        <v>322579.35483999999</v>
      </c>
      <c r="R478" s="182">
        <v>11929.782591999998</v>
      </c>
      <c r="S478" s="182">
        <v>6718.6962399999993</v>
      </c>
      <c r="T478" s="182">
        <v>18.567399999999999</v>
      </c>
      <c r="U478" s="182">
        <v>13402.651904319999</v>
      </c>
      <c r="V478" s="182">
        <v>6042056.997152159</v>
      </c>
    </row>
    <row r="479" spans="1:22">
      <c r="A479" s="2" t="s">
        <v>976</v>
      </c>
      <c r="B479" s="2" t="s">
        <v>977</v>
      </c>
      <c r="C479" s="182">
        <v>13.914295999999998</v>
      </c>
      <c r="D479" s="182">
        <v>1774.1899999999998</v>
      </c>
      <c r="E479" s="182">
        <v>76.199999999999989</v>
      </c>
      <c r="F479" s="182">
        <v>0</v>
      </c>
      <c r="G479" s="182">
        <v>0</v>
      </c>
      <c r="H479" s="182">
        <v>0</v>
      </c>
      <c r="I479" s="182">
        <v>12.7</v>
      </c>
      <c r="J479" s="182">
        <v>22.224999999999998</v>
      </c>
      <c r="K479" s="182">
        <v>0</v>
      </c>
      <c r="L479" s="182">
        <v>0</v>
      </c>
      <c r="M479" s="182">
        <v>915709.13631999993</v>
      </c>
      <c r="N479" s="182">
        <v>31299.292239999995</v>
      </c>
      <c r="O479" s="182">
        <v>17370.287840000001</v>
      </c>
      <c r="P479" s="182">
        <v>22.733000000000001</v>
      </c>
      <c r="Q479" s="182">
        <v>915709.13631999993</v>
      </c>
      <c r="R479" s="182">
        <v>31299.292239999995</v>
      </c>
      <c r="S479" s="182">
        <v>17370.287840000001</v>
      </c>
      <c r="T479" s="182">
        <v>22.733000000000001</v>
      </c>
      <c r="U479" s="182">
        <v>95733.227887999994</v>
      </c>
      <c r="V479" s="182">
        <v>38669164.781773821</v>
      </c>
    </row>
    <row r="480" spans="1:22">
      <c r="A480" s="2" t="s">
        <v>978</v>
      </c>
      <c r="B480" s="2" t="s">
        <v>979</v>
      </c>
      <c r="C480" s="182">
        <v>12.321964799999998</v>
      </c>
      <c r="D480" s="182">
        <v>1567.7388000000001</v>
      </c>
      <c r="E480" s="182">
        <v>76.199999999999989</v>
      </c>
      <c r="F480" s="182">
        <v>0</v>
      </c>
      <c r="G480" s="182">
        <v>0</v>
      </c>
      <c r="H480" s="182">
        <v>0</v>
      </c>
      <c r="I480" s="182">
        <v>11.112499999999999</v>
      </c>
      <c r="J480" s="182">
        <v>20.637499999999999</v>
      </c>
      <c r="K480" s="182">
        <v>0</v>
      </c>
      <c r="L480" s="182">
        <v>0</v>
      </c>
      <c r="M480" s="182">
        <v>824138.22268799995</v>
      </c>
      <c r="N480" s="182">
        <v>27858.008799999996</v>
      </c>
      <c r="O480" s="182">
        <v>15502.162543999997</v>
      </c>
      <c r="P480" s="182">
        <v>22.936199999999999</v>
      </c>
      <c r="Q480" s="182">
        <v>824138.22268799995</v>
      </c>
      <c r="R480" s="182">
        <v>27858.008799999996</v>
      </c>
      <c r="S480" s="182">
        <v>15502.162543999997</v>
      </c>
      <c r="T480" s="182">
        <v>22.936199999999999</v>
      </c>
      <c r="U480" s="182">
        <v>65348.333819199994</v>
      </c>
      <c r="V480" s="182">
        <v>26853586.654009599</v>
      </c>
    </row>
    <row r="481" spans="1:22">
      <c r="A481" s="2" t="s">
        <v>980</v>
      </c>
      <c r="B481" s="2" t="s">
        <v>981</v>
      </c>
      <c r="C481" s="182">
        <v>10.670107199999999</v>
      </c>
      <c r="D481" s="182">
        <v>1361.2875999999999</v>
      </c>
      <c r="E481" s="182">
        <v>76.199999999999989</v>
      </c>
      <c r="F481" s="182">
        <v>0</v>
      </c>
      <c r="G481" s="182">
        <v>0</v>
      </c>
      <c r="H481" s="182">
        <v>0</v>
      </c>
      <c r="I481" s="182">
        <v>9.5249999999999986</v>
      </c>
      <c r="J481" s="182">
        <v>19.049999999999997</v>
      </c>
      <c r="K481" s="182">
        <v>0</v>
      </c>
      <c r="L481" s="182">
        <v>0</v>
      </c>
      <c r="M481" s="182">
        <v>728404.99479999999</v>
      </c>
      <c r="N481" s="182">
        <v>24252.854719999996</v>
      </c>
      <c r="O481" s="182">
        <v>13519.327799999997</v>
      </c>
      <c r="P481" s="182">
        <v>23.114000000000001</v>
      </c>
      <c r="Q481" s="182">
        <v>728404.99479999999</v>
      </c>
      <c r="R481" s="182">
        <v>24252.854719999996</v>
      </c>
      <c r="S481" s="182">
        <v>13519.327799999997</v>
      </c>
      <c r="T481" s="182">
        <v>23.114000000000001</v>
      </c>
      <c r="U481" s="182">
        <v>42039.373985599996</v>
      </c>
      <c r="V481" s="182">
        <v>17508538.498414256</v>
      </c>
    </row>
    <row r="482" spans="1:22">
      <c r="A482" s="2" t="s">
        <v>982</v>
      </c>
      <c r="B482" s="2" t="s">
        <v>983</v>
      </c>
      <c r="C482" s="182">
        <v>8.9884863999999993</v>
      </c>
      <c r="D482" s="182">
        <v>1148.3848</v>
      </c>
      <c r="E482" s="182">
        <v>76.199999999999989</v>
      </c>
      <c r="F482" s="182">
        <v>0</v>
      </c>
      <c r="G482" s="182">
        <v>0</v>
      </c>
      <c r="H482" s="182">
        <v>0</v>
      </c>
      <c r="I482" s="182">
        <v>7.9375</v>
      </c>
      <c r="J482" s="182">
        <v>17.462499999999999</v>
      </c>
      <c r="K482" s="182">
        <v>0</v>
      </c>
      <c r="L482" s="182">
        <v>0</v>
      </c>
      <c r="M482" s="182">
        <v>624347.13839999994</v>
      </c>
      <c r="N482" s="182">
        <v>20647.700639999999</v>
      </c>
      <c r="O482" s="182">
        <v>11454.557735999999</v>
      </c>
      <c r="P482" s="182">
        <v>23.3172</v>
      </c>
      <c r="Q482" s="182">
        <v>624347.13839999994</v>
      </c>
      <c r="R482" s="182">
        <v>20483.829999999998</v>
      </c>
      <c r="S482" s="182">
        <v>11454.557735999999</v>
      </c>
      <c r="T482" s="182">
        <v>23.3172</v>
      </c>
      <c r="U482" s="182">
        <v>24849.01610832</v>
      </c>
      <c r="V482" s="182">
        <v>10472898.795063743</v>
      </c>
    </row>
    <row r="483" spans="1:22">
      <c r="A483" s="2" t="s">
        <v>984</v>
      </c>
      <c r="B483" s="2" t="s">
        <v>985</v>
      </c>
      <c r="C483" s="182">
        <v>7.2771023999999995</v>
      </c>
      <c r="D483" s="182">
        <v>929.03039999999987</v>
      </c>
      <c r="E483" s="182">
        <v>76.199999999999989</v>
      </c>
      <c r="F483" s="182">
        <v>0</v>
      </c>
      <c r="G483" s="182">
        <v>0</v>
      </c>
      <c r="H483" s="182">
        <v>0</v>
      </c>
      <c r="I483" s="182">
        <v>6.35</v>
      </c>
      <c r="J483" s="182">
        <v>15.875</v>
      </c>
      <c r="K483" s="182">
        <v>0</v>
      </c>
      <c r="L483" s="182">
        <v>0</v>
      </c>
      <c r="M483" s="182">
        <v>511964.65348799992</v>
      </c>
      <c r="N483" s="182">
        <v>16714.80528</v>
      </c>
      <c r="O483" s="182">
        <v>9324.2394159999985</v>
      </c>
      <c r="P483" s="182">
        <v>23.520399999999999</v>
      </c>
      <c r="Q483" s="182">
        <v>511964.65348799992</v>
      </c>
      <c r="R483" s="182">
        <v>16714.80528</v>
      </c>
      <c r="S483" s="182">
        <v>9324.2394159999985</v>
      </c>
      <c r="T483" s="182">
        <v>23.520399999999999</v>
      </c>
      <c r="U483" s="182">
        <v>13028.04362128</v>
      </c>
      <c r="V483" s="182">
        <v>5531838.8507259777</v>
      </c>
    </row>
    <row r="484" spans="1:22">
      <c r="A484" s="2" t="s">
        <v>986</v>
      </c>
      <c r="B484" s="2" t="s">
        <v>987</v>
      </c>
      <c r="C484" s="182">
        <v>5.5061920000000004</v>
      </c>
      <c r="D484" s="182">
        <v>703.22440000000006</v>
      </c>
      <c r="E484" s="182">
        <v>76.199999999999989</v>
      </c>
      <c r="F484" s="182">
        <v>0</v>
      </c>
      <c r="G484" s="182">
        <v>0</v>
      </c>
      <c r="H484" s="182">
        <v>0</v>
      </c>
      <c r="I484" s="182">
        <v>4.7624999999999993</v>
      </c>
      <c r="J484" s="182">
        <v>14.2875</v>
      </c>
      <c r="K484" s="182">
        <v>0</v>
      </c>
      <c r="L484" s="182">
        <v>0</v>
      </c>
      <c r="M484" s="182">
        <v>394587.39146879996</v>
      </c>
      <c r="N484" s="182">
        <v>12683.587535999999</v>
      </c>
      <c r="O484" s="182">
        <v>7095.5987119999991</v>
      </c>
      <c r="P484" s="182">
        <v>23.6982</v>
      </c>
      <c r="Q484" s="182">
        <v>394587.39146879996</v>
      </c>
      <c r="R484" s="182">
        <v>12683.587535999999</v>
      </c>
      <c r="S484" s="182">
        <v>7095.5987119999991</v>
      </c>
      <c r="T484" s="182">
        <v>23.6982</v>
      </c>
      <c r="U484" s="182">
        <v>5660.747388159999</v>
      </c>
      <c r="V484" s="182">
        <v>2416822.7988608638</v>
      </c>
    </row>
    <row r="485" spans="1:22">
      <c r="A485" s="2" t="s">
        <v>988</v>
      </c>
      <c r="B485" s="2" t="s">
        <v>989</v>
      </c>
      <c r="C485" s="182">
        <v>12.694004799999998</v>
      </c>
      <c r="D485" s="182">
        <v>1619.3515999999997</v>
      </c>
      <c r="E485" s="182">
        <v>76.199999999999989</v>
      </c>
      <c r="F485" s="182">
        <v>0</v>
      </c>
      <c r="G485" s="182">
        <v>0</v>
      </c>
      <c r="H485" s="182">
        <v>0</v>
      </c>
      <c r="I485" s="182">
        <v>12.7</v>
      </c>
      <c r="J485" s="182">
        <v>22.224999999999998</v>
      </c>
      <c r="K485" s="182">
        <v>0</v>
      </c>
      <c r="L485" s="182">
        <v>0</v>
      </c>
      <c r="M485" s="182">
        <v>861599.0509919998</v>
      </c>
      <c r="N485" s="182">
        <v>30479.939039999997</v>
      </c>
      <c r="O485" s="182">
        <v>16878.675919999998</v>
      </c>
      <c r="P485" s="182">
        <v>23.114000000000001</v>
      </c>
      <c r="Q485" s="182">
        <v>536938.53902399994</v>
      </c>
      <c r="R485" s="182">
        <v>21958.66576</v>
      </c>
      <c r="S485" s="182">
        <v>12060.879103999998</v>
      </c>
      <c r="T485" s="182">
        <v>18.237199999999998</v>
      </c>
      <c r="U485" s="182">
        <v>88657.293652799985</v>
      </c>
      <c r="V485" s="182">
        <v>30076017.052490752</v>
      </c>
    </row>
    <row r="486" spans="1:22">
      <c r="A486" s="2" t="s">
        <v>990</v>
      </c>
      <c r="B486" s="2" t="s">
        <v>991</v>
      </c>
      <c r="C486" s="182">
        <v>11.250489599999998</v>
      </c>
      <c r="D486" s="182">
        <v>1432.2552000000001</v>
      </c>
      <c r="E486" s="182">
        <v>76.199999999999989</v>
      </c>
      <c r="F486" s="182">
        <v>0</v>
      </c>
      <c r="G486" s="182">
        <v>0</v>
      </c>
      <c r="H486" s="182">
        <v>0</v>
      </c>
      <c r="I486" s="182">
        <v>11.112499999999999</v>
      </c>
      <c r="J486" s="182">
        <v>20.637499999999999</v>
      </c>
      <c r="K486" s="182">
        <v>0</v>
      </c>
      <c r="L486" s="182">
        <v>0</v>
      </c>
      <c r="M486" s="182">
        <v>778352.76587200002</v>
      </c>
      <c r="N486" s="182">
        <v>27202.526239999996</v>
      </c>
      <c r="O486" s="182">
        <v>15092.485944</v>
      </c>
      <c r="P486" s="182">
        <v>23.291799999999999</v>
      </c>
      <c r="Q486" s="182">
        <v>486990.76795199991</v>
      </c>
      <c r="R486" s="182">
        <v>19500.606159999996</v>
      </c>
      <c r="S486" s="182">
        <v>10749.913983999999</v>
      </c>
      <c r="T486" s="182">
        <v>18.389599999999998</v>
      </c>
      <c r="U486" s="182">
        <v>60769.788137599993</v>
      </c>
      <c r="V486" s="182">
        <v>20865236.830165461</v>
      </c>
    </row>
    <row r="487" spans="1:22">
      <c r="A487" s="2" t="s">
        <v>992</v>
      </c>
      <c r="B487" s="2" t="s">
        <v>993</v>
      </c>
      <c r="C487" s="182">
        <v>9.7623295999999993</v>
      </c>
      <c r="D487" s="182">
        <v>1245.1587999999999</v>
      </c>
      <c r="E487" s="182">
        <v>76.199999999999989</v>
      </c>
      <c r="F487" s="182">
        <v>0</v>
      </c>
      <c r="G487" s="182">
        <v>0</v>
      </c>
      <c r="H487" s="182">
        <v>0</v>
      </c>
      <c r="I487" s="182">
        <v>9.5249999999999986</v>
      </c>
      <c r="J487" s="182">
        <v>19.049999999999997</v>
      </c>
      <c r="K487" s="182">
        <v>0</v>
      </c>
      <c r="L487" s="182">
        <v>0</v>
      </c>
      <c r="M487" s="182">
        <v>686781.85223999992</v>
      </c>
      <c r="N487" s="182">
        <v>23761.242799999996</v>
      </c>
      <c r="O487" s="182">
        <v>13158.812392</v>
      </c>
      <c r="P487" s="182">
        <v>23.4696</v>
      </c>
      <c r="Q487" s="182">
        <v>428718.36836799997</v>
      </c>
      <c r="R487" s="182">
        <v>16878.675919999998</v>
      </c>
      <c r="S487" s="182">
        <v>9389.7876719999986</v>
      </c>
      <c r="T487" s="182">
        <v>18.567399999999999</v>
      </c>
      <c r="U487" s="182">
        <v>39250.623434079993</v>
      </c>
      <c r="V487" s="182">
        <v>13614768.433582867</v>
      </c>
    </row>
    <row r="488" spans="1:22">
      <c r="A488" s="2" t="s">
        <v>994</v>
      </c>
      <c r="B488" s="2" t="s">
        <v>995</v>
      </c>
      <c r="C488" s="182">
        <v>8.244406399999999</v>
      </c>
      <c r="D488" s="182">
        <v>1051.6107999999999</v>
      </c>
      <c r="E488" s="182">
        <v>76.199999999999989</v>
      </c>
      <c r="F488" s="182">
        <v>0</v>
      </c>
      <c r="G488" s="182">
        <v>0</v>
      </c>
      <c r="H488" s="182">
        <v>0</v>
      </c>
      <c r="I488" s="182">
        <v>7.9375</v>
      </c>
      <c r="J488" s="182">
        <v>17.462499999999999</v>
      </c>
      <c r="K488" s="182">
        <v>0</v>
      </c>
      <c r="L488" s="182">
        <v>0</v>
      </c>
      <c r="M488" s="182">
        <v>586886.31009599986</v>
      </c>
      <c r="N488" s="182">
        <v>20156.088719999996</v>
      </c>
      <c r="O488" s="182">
        <v>11159.590584</v>
      </c>
      <c r="P488" s="182">
        <v>23.672799999999999</v>
      </c>
      <c r="Q488" s="182">
        <v>369613.50593279995</v>
      </c>
      <c r="R488" s="182">
        <v>14305.906871999998</v>
      </c>
      <c r="S488" s="182">
        <v>7980.5001679999987</v>
      </c>
      <c r="T488" s="182">
        <v>18.770599999999998</v>
      </c>
      <c r="U488" s="182">
        <v>23308.959833599998</v>
      </c>
      <c r="V488" s="182">
        <v>8163490.3428189177</v>
      </c>
    </row>
    <row r="489" spans="1:22">
      <c r="A489" s="2" t="s">
        <v>996</v>
      </c>
      <c r="B489" s="2" t="s">
        <v>997</v>
      </c>
      <c r="C489" s="182">
        <v>6.6818384000000002</v>
      </c>
      <c r="D489" s="182">
        <v>851.61120000000005</v>
      </c>
      <c r="E489" s="182">
        <v>76.199999999999989</v>
      </c>
      <c r="F489" s="182">
        <v>0</v>
      </c>
      <c r="G489" s="182">
        <v>0</v>
      </c>
      <c r="H489" s="182">
        <v>0</v>
      </c>
      <c r="I489" s="182">
        <v>6.35</v>
      </c>
      <c r="J489" s="182">
        <v>15.875</v>
      </c>
      <c r="K489" s="182">
        <v>0</v>
      </c>
      <c r="L489" s="182">
        <v>0</v>
      </c>
      <c r="M489" s="182">
        <v>482828.45369599992</v>
      </c>
      <c r="N489" s="182">
        <v>16387.063999999998</v>
      </c>
      <c r="O489" s="182">
        <v>9094.8205199999993</v>
      </c>
      <c r="P489" s="182">
        <v>23.875999999999998</v>
      </c>
      <c r="Q489" s="182">
        <v>305513.86639039998</v>
      </c>
      <c r="R489" s="182">
        <v>11585.654247999999</v>
      </c>
      <c r="S489" s="182">
        <v>6505.6644079999996</v>
      </c>
      <c r="T489" s="182">
        <v>18.948399999999999</v>
      </c>
      <c r="U489" s="182">
        <v>12320.450197759999</v>
      </c>
      <c r="V489" s="182">
        <v>4323427.4512955453</v>
      </c>
    </row>
    <row r="490" spans="1:22">
      <c r="A490" s="2" t="s">
        <v>998</v>
      </c>
      <c r="B490" s="2" t="s">
        <v>999</v>
      </c>
      <c r="C490" s="182">
        <v>5.0746256000000001</v>
      </c>
      <c r="D490" s="182">
        <v>645.16</v>
      </c>
      <c r="E490" s="182">
        <v>76.199999999999989</v>
      </c>
      <c r="F490" s="182">
        <v>0</v>
      </c>
      <c r="G490" s="182">
        <v>0</v>
      </c>
      <c r="H490" s="182">
        <v>0</v>
      </c>
      <c r="I490" s="182">
        <v>4.7624999999999993</v>
      </c>
      <c r="J490" s="182">
        <v>14.2875</v>
      </c>
      <c r="K490" s="182">
        <v>0</v>
      </c>
      <c r="L490" s="182">
        <v>0</v>
      </c>
      <c r="M490" s="182">
        <v>374192.0516144</v>
      </c>
      <c r="N490" s="182">
        <v>12470.555703999999</v>
      </c>
      <c r="O490" s="182">
        <v>6931.728071999999</v>
      </c>
      <c r="P490" s="182">
        <v>24.053799999999999</v>
      </c>
      <c r="Q490" s="182">
        <v>236419.44974079996</v>
      </c>
      <c r="R490" s="182">
        <v>8783.4663039999996</v>
      </c>
      <c r="S490" s="182">
        <v>4965.2803919999997</v>
      </c>
      <c r="T490" s="182">
        <v>19.126200000000001</v>
      </c>
      <c r="U490" s="182">
        <v>5411.0085327999996</v>
      </c>
      <c r="V490" s="182">
        <v>1879751.065780672</v>
      </c>
    </row>
    <row r="491" spans="1:22">
      <c r="A491" s="2" t="s">
        <v>1000</v>
      </c>
      <c r="B491" s="2" t="s">
        <v>1001</v>
      </c>
      <c r="C491" s="182">
        <v>11.458831999999999</v>
      </c>
      <c r="D491" s="182">
        <v>1458.0615999999998</v>
      </c>
      <c r="E491" s="182">
        <v>76.199999999999989</v>
      </c>
      <c r="F491" s="182">
        <v>0</v>
      </c>
      <c r="G491" s="182">
        <v>0</v>
      </c>
      <c r="H491" s="182">
        <v>0</v>
      </c>
      <c r="I491" s="182">
        <v>12.7</v>
      </c>
      <c r="J491" s="182">
        <v>20.637499999999999</v>
      </c>
      <c r="K491" s="182">
        <v>0</v>
      </c>
      <c r="L491" s="182">
        <v>0</v>
      </c>
      <c r="M491" s="182">
        <v>799164.33715199993</v>
      </c>
      <c r="N491" s="182">
        <v>29168.973919999997</v>
      </c>
      <c r="O491" s="182">
        <v>16387.063999999998</v>
      </c>
      <c r="P491" s="182">
        <v>23.418800000000001</v>
      </c>
      <c r="Q491" s="182">
        <v>277626.36087520001</v>
      </c>
      <c r="R491" s="182">
        <v>14535.325767999999</v>
      </c>
      <c r="S491" s="182">
        <v>7701.920079999999</v>
      </c>
      <c r="T491" s="182">
        <v>13.792199999999999</v>
      </c>
      <c r="U491" s="182">
        <v>79916.433715199993</v>
      </c>
      <c r="V491" s="182">
        <v>24383056.681840718</v>
      </c>
    </row>
    <row r="492" spans="1:22">
      <c r="A492" s="2" t="s">
        <v>1002</v>
      </c>
      <c r="B492" s="2" t="s">
        <v>1003</v>
      </c>
      <c r="C492" s="182">
        <v>8.854552</v>
      </c>
      <c r="D492" s="182">
        <v>1129.03</v>
      </c>
      <c r="E492" s="182">
        <v>76.199999999999989</v>
      </c>
      <c r="F492" s="182">
        <v>0</v>
      </c>
      <c r="G492" s="182">
        <v>0</v>
      </c>
      <c r="H492" s="182">
        <v>0</v>
      </c>
      <c r="I492" s="182">
        <v>9.5249999999999986</v>
      </c>
      <c r="J492" s="182">
        <v>17.462499999999999</v>
      </c>
      <c r="K492" s="182">
        <v>0</v>
      </c>
      <c r="L492" s="182">
        <v>0</v>
      </c>
      <c r="M492" s="182">
        <v>640996.39542399999</v>
      </c>
      <c r="N492" s="182">
        <v>22778.018959999998</v>
      </c>
      <c r="O492" s="182">
        <v>12765.522856</v>
      </c>
      <c r="P492" s="182">
        <v>23.799800000000001</v>
      </c>
      <c r="Q492" s="182">
        <v>224348.73839839999</v>
      </c>
      <c r="R492" s="182">
        <v>11126.816456</v>
      </c>
      <c r="S492" s="182">
        <v>6030.4395519999989</v>
      </c>
      <c r="T492" s="182">
        <v>14.097000000000001</v>
      </c>
      <c r="U492" s="182">
        <v>35587.786888800001</v>
      </c>
      <c r="V492" s="182">
        <v>11090531.288105965</v>
      </c>
    </row>
    <row r="493" spans="1:22">
      <c r="A493" s="2" t="s">
        <v>1004</v>
      </c>
      <c r="B493" s="2" t="s">
        <v>1005</v>
      </c>
      <c r="C493" s="182">
        <v>7.4854447999999998</v>
      </c>
      <c r="D493" s="182">
        <v>954.83679999999993</v>
      </c>
      <c r="E493" s="182">
        <v>76.199999999999989</v>
      </c>
      <c r="F493" s="182">
        <v>0</v>
      </c>
      <c r="G493" s="182">
        <v>0</v>
      </c>
      <c r="H493" s="182">
        <v>0</v>
      </c>
      <c r="I493" s="182">
        <v>7.9375</v>
      </c>
      <c r="J493" s="182">
        <v>15.875</v>
      </c>
      <c r="K493" s="182">
        <v>0</v>
      </c>
      <c r="L493" s="182">
        <v>0</v>
      </c>
      <c r="M493" s="182">
        <v>549425.48179200001</v>
      </c>
      <c r="N493" s="182">
        <v>19500.606159999996</v>
      </c>
      <c r="O493" s="182">
        <v>10848.236368</v>
      </c>
      <c r="P493" s="182">
        <v>24.002999999999997</v>
      </c>
      <c r="Q493" s="182">
        <v>194380.0757552</v>
      </c>
      <c r="R493" s="182">
        <v>9373.4006079999981</v>
      </c>
      <c r="S493" s="182">
        <v>5145.5380959999993</v>
      </c>
      <c r="T493" s="182">
        <v>14.274800000000001</v>
      </c>
      <c r="U493" s="182">
        <v>21227.802705599996</v>
      </c>
      <c r="V493" s="182">
        <v>6659689.4901943803</v>
      </c>
    </row>
    <row r="494" spans="1:22">
      <c r="A494" s="2" t="s">
        <v>1006</v>
      </c>
      <c r="B494" s="2" t="s">
        <v>1007</v>
      </c>
      <c r="C494" s="182">
        <v>6.0865743999999991</v>
      </c>
      <c r="D494" s="182">
        <v>774.19199999999989</v>
      </c>
      <c r="E494" s="182">
        <v>76.199999999999989</v>
      </c>
      <c r="F494" s="182">
        <v>0</v>
      </c>
      <c r="G494" s="182">
        <v>0</v>
      </c>
      <c r="H494" s="182">
        <v>0</v>
      </c>
      <c r="I494" s="182">
        <v>6.35</v>
      </c>
      <c r="J494" s="182">
        <v>14.2875</v>
      </c>
      <c r="K494" s="182">
        <v>0</v>
      </c>
      <c r="L494" s="182">
        <v>0</v>
      </c>
      <c r="M494" s="182">
        <v>453692.25390399998</v>
      </c>
      <c r="N494" s="182">
        <v>15879.065015999999</v>
      </c>
      <c r="O494" s="182">
        <v>8865.4016240000001</v>
      </c>
      <c r="P494" s="182">
        <v>24.206199999999999</v>
      </c>
      <c r="Q494" s="182">
        <v>162330.25598399999</v>
      </c>
      <c r="R494" s="182">
        <v>7587.2106319999994</v>
      </c>
      <c r="S494" s="182">
        <v>4227.8625119999997</v>
      </c>
      <c r="T494" s="182">
        <v>14.452599999999999</v>
      </c>
      <c r="U494" s="182">
        <v>11238.248491199998</v>
      </c>
      <c r="V494" s="182">
        <v>3544673.4383292668</v>
      </c>
    </row>
    <row r="495" spans="1:22">
      <c r="A495" s="2" t="s">
        <v>1008</v>
      </c>
      <c r="B495" s="2" t="s">
        <v>1009</v>
      </c>
      <c r="C495" s="182">
        <v>4.6430591999999997</v>
      </c>
      <c r="D495" s="182">
        <v>591.61171999999999</v>
      </c>
      <c r="E495" s="182">
        <v>76.199999999999989</v>
      </c>
      <c r="F495" s="182">
        <v>0</v>
      </c>
      <c r="G495" s="182">
        <v>0</v>
      </c>
      <c r="H495" s="182">
        <v>0</v>
      </c>
      <c r="I495" s="182">
        <v>4.7624999999999993</v>
      </c>
      <c r="J495" s="182">
        <v>12.7</v>
      </c>
      <c r="K495" s="182">
        <v>0</v>
      </c>
      <c r="L495" s="182">
        <v>0</v>
      </c>
      <c r="M495" s="182">
        <v>352548.01748319995</v>
      </c>
      <c r="N495" s="182">
        <v>12175.588551999999</v>
      </c>
      <c r="O495" s="182">
        <v>6784.2444959999993</v>
      </c>
      <c r="P495" s="182">
        <v>24.409399999999998</v>
      </c>
      <c r="Q495" s="182">
        <v>126950.58480799999</v>
      </c>
      <c r="R495" s="182">
        <v>5751.8594639999992</v>
      </c>
      <c r="S495" s="182">
        <v>3244.638672</v>
      </c>
      <c r="T495" s="182">
        <v>14.655799999999997</v>
      </c>
      <c r="U495" s="182">
        <v>4953.1539646399997</v>
      </c>
      <c r="V495" s="182">
        <v>1557508.0259325567</v>
      </c>
    </row>
    <row r="496" spans="1:22">
      <c r="A496" s="2" t="s">
        <v>1010</v>
      </c>
      <c r="B496" s="2" t="s">
        <v>1011</v>
      </c>
      <c r="C496" s="182">
        <v>11.384423999999999</v>
      </c>
      <c r="D496" s="182">
        <v>1451.61</v>
      </c>
      <c r="E496" s="182">
        <v>63.5</v>
      </c>
      <c r="F496" s="182">
        <v>0</v>
      </c>
      <c r="G496" s="182">
        <v>0</v>
      </c>
      <c r="H496" s="182">
        <v>0</v>
      </c>
      <c r="I496" s="182">
        <v>12.7</v>
      </c>
      <c r="J496" s="182">
        <v>19.049999999999997</v>
      </c>
      <c r="K496" s="182">
        <v>0</v>
      </c>
      <c r="L496" s="182">
        <v>0</v>
      </c>
      <c r="M496" s="182">
        <v>507802.33923199994</v>
      </c>
      <c r="N496" s="182">
        <v>21139.312559999998</v>
      </c>
      <c r="O496" s="182">
        <v>11733.137823999998</v>
      </c>
      <c r="P496" s="182">
        <v>18.668999999999997</v>
      </c>
      <c r="Q496" s="182">
        <v>507802.33923199994</v>
      </c>
      <c r="R496" s="182">
        <v>21139.312559999998</v>
      </c>
      <c r="S496" s="182">
        <v>11733.137823999998</v>
      </c>
      <c r="T496" s="182">
        <v>18.668999999999997</v>
      </c>
      <c r="U496" s="182">
        <v>78251.508012799997</v>
      </c>
      <c r="V496" s="182">
        <v>21241187.043321595</v>
      </c>
    </row>
    <row r="497" spans="1:22">
      <c r="A497" s="2" t="s">
        <v>1012</v>
      </c>
      <c r="B497" s="2" t="s">
        <v>1013</v>
      </c>
      <c r="C497" s="182">
        <v>8.7801439999999999</v>
      </c>
      <c r="D497" s="182">
        <v>1116.1268</v>
      </c>
      <c r="E497" s="182">
        <v>63.5</v>
      </c>
      <c r="F497" s="182">
        <v>0</v>
      </c>
      <c r="G497" s="182">
        <v>0</v>
      </c>
      <c r="H497" s="182">
        <v>0</v>
      </c>
      <c r="I497" s="182">
        <v>9.5249999999999986</v>
      </c>
      <c r="J497" s="182">
        <v>15.875</v>
      </c>
      <c r="K497" s="182">
        <v>0</v>
      </c>
      <c r="L497" s="182">
        <v>0</v>
      </c>
      <c r="M497" s="182">
        <v>404576.94568319997</v>
      </c>
      <c r="N497" s="182">
        <v>16550.934639999999</v>
      </c>
      <c r="O497" s="182">
        <v>9143.9817120000007</v>
      </c>
      <c r="P497" s="182">
        <v>19.0246</v>
      </c>
      <c r="Q497" s="182">
        <v>404576.94568319997</v>
      </c>
      <c r="R497" s="182">
        <v>16387.063999999998</v>
      </c>
      <c r="S497" s="182">
        <v>9143.9817120000007</v>
      </c>
      <c r="T497" s="182">
        <v>19.0246</v>
      </c>
      <c r="U497" s="182">
        <v>34672.07775248</v>
      </c>
      <c r="V497" s="182">
        <v>9720998.3687514756</v>
      </c>
    </row>
    <row r="498" spans="1:22">
      <c r="A498" s="2" t="s">
        <v>1014</v>
      </c>
      <c r="B498" s="2" t="s">
        <v>1015</v>
      </c>
      <c r="C498" s="182">
        <v>7.4110368000000006</v>
      </c>
      <c r="D498" s="182">
        <v>941.93359999999996</v>
      </c>
      <c r="E498" s="182">
        <v>63.5</v>
      </c>
      <c r="F498" s="182">
        <v>0</v>
      </c>
      <c r="G498" s="182">
        <v>0</v>
      </c>
      <c r="H498" s="182">
        <v>0</v>
      </c>
      <c r="I498" s="182">
        <v>7.9375</v>
      </c>
      <c r="J498" s="182">
        <v>14.2875</v>
      </c>
      <c r="K498" s="182">
        <v>0</v>
      </c>
      <c r="L498" s="182">
        <v>0</v>
      </c>
      <c r="M498" s="182">
        <v>348385.70322719996</v>
      </c>
      <c r="N498" s="182">
        <v>13978.165591999998</v>
      </c>
      <c r="O498" s="182">
        <v>7767.468335999999</v>
      </c>
      <c r="P498" s="182">
        <v>19.202400000000001</v>
      </c>
      <c r="Q498" s="182">
        <v>348385.70322719996</v>
      </c>
      <c r="R498" s="182">
        <v>13978.165591999998</v>
      </c>
      <c r="S498" s="182">
        <v>7767.468335999999</v>
      </c>
      <c r="T498" s="182">
        <v>19.202400000000001</v>
      </c>
      <c r="U498" s="182">
        <v>20603.455567199999</v>
      </c>
      <c r="V498" s="182">
        <v>5854081.890574092</v>
      </c>
    </row>
    <row r="499" spans="1:22">
      <c r="A499" s="2" t="s">
        <v>1016</v>
      </c>
      <c r="B499" s="2" t="s">
        <v>1017</v>
      </c>
      <c r="C499" s="182">
        <v>6.0121663999999999</v>
      </c>
      <c r="D499" s="182">
        <v>767.74039999999991</v>
      </c>
      <c r="E499" s="182">
        <v>63.5</v>
      </c>
      <c r="F499" s="182">
        <v>0</v>
      </c>
      <c r="G499" s="182">
        <v>0</v>
      </c>
      <c r="H499" s="182">
        <v>0</v>
      </c>
      <c r="I499" s="182">
        <v>6.35</v>
      </c>
      <c r="J499" s="182">
        <v>12.7</v>
      </c>
      <c r="K499" s="182">
        <v>0</v>
      </c>
      <c r="L499" s="182">
        <v>0</v>
      </c>
      <c r="M499" s="182">
        <v>288032.14651519997</v>
      </c>
      <c r="N499" s="182">
        <v>11389.009479999999</v>
      </c>
      <c r="O499" s="182">
        <v>6341.7937679999995</v>
      </c>
      <c r="P499" s="182">
        <v>19.4056</v>
      </c>
      <c r="Q499" s="182">
        <v>288032.14651519997</v>
      </c>
      <c r="R499" s="182">
        <v>11372.622415999998</v>
      </c>
      <c r="S499" s="182">
        <v>6341.7937679999995</v>
      </c>
      <c r="T499" s="182">
        <v>19.4056</v>
      </c>
      <c r="U499" s="182">
        <v>10863.640208159999</v>
      </c>
      <c r="V499" s="182">
        <v>3115016.0518651134</v>
      </c>
    </row>
    <row r="500" spans="1:22">
      <c r="A500" s="2" t="s">
        <v>1018</v>
      </c>
      <c r="B500" s="2" t="s">
        <v>1019</v>
      </c>
      <c r="C500" s="182">
        <v>4.5537695999999999</v>
      </c>
      <c r="D500" s="182">
        <v>581.28916000000004</v>
      </c>
      <c r="E500" s="182">
        <v>63.5</v>
      </c>
      <c r="F500" s="182">
        <v>0</v>
      </c>
      <c r="G500" s="182">
        <v>0</v>
      </c>
      <c r="H500" s="182">
        <v>0</v>
      </c>
      <c r="I500" s="182">
        <v>4.7624999999999993</v>
      </c>
      <c r="J500" s="182">
        <v>11.112499999999999</v>
      </c>
      <c r="K500" s="182">
        <v>0</v>
      </c>
      <c r="L500" s="182">
        <v>0</v>
      </c>
      <c r="M500" s="182">
        <v>222683.81269599998</v>
      </c>
      <c r="N500" s="182">
        <v>8668.756856</v>
      </c>
      <c r="O500" s="182">
        <v>4834.1838799999996</v>
      </c>
      <c r="P500" s="182">
        <v>19.583400000000001</v>
      </c>
      <c r="Q500" s="182">
        <v>222683.81269599998</v>
      </c>
      <c r="R500" s="182">
        <v>8652.3697919999995</v>
      </c>
      <c r="S500" s="182">
        <v>4834.1838799999996</v>
      </c>
      <c r="T500" s="182">
        <v>19.583400000000001</v>
      </c>
      <c r="U500" s="182">
        <v>4745.0382518399992</v>
      </c>
      <c r="V500" s="182">
        <v>1369532.9193544895</v>
      </c>
    </row>
    <row r="501" spans="1:22">
      <c r="A501" s="2" t="s">
        <v>1020</v>
      </c>
      <c r="B501" s="2" t="s">
        <v>1021</v>
      </c>
      <c r="C501" s="182">
        <v>7.8872479999999996</v>
      </c>
      <c r="D501" s="182">
        <v>1006.4496</v>
      </c>
      <c r="E501" s="182">
        <v>63.5</v>
      </c>
      <c r="F501" s="182">
        <v>0</v>
      </c>
      <c r="G501" s="182">
        <v>0</v>
      </c>
      <c r="H501" s="182">
        <v>0</v>
      </c>
      <c r="I501" s="182">
        <v>9.5249999999999986</v>
      </c>
      <c r="J501" s="182">
        <v>15.875</v>
      </c>
      <c r="K501" s="182">
        <v>0</v>
      </c>
      <c r="L501" s="182">
        <v>0</v>
      </c>
      <c r="M501" s="182">
        <v>380435.52299839997</v>
      </c>
      <c r="N501" s="182">
        <v>16092.096847999997</v>
      </c>
      <c r="O501" s="182">
        <v>8947.3369440000006</v>
      </c>
      <c r="P501" s="182">
        <v>19.456399999999999</v>
      </c>
      <c r="Q501" s="182">
        <v>213526.72133279999</v>
      </c>
      <c r="R501" s="182">
        <v>10766.301047999999</v>
      </c>
      <c r="S501" s="182">
        <v>5915.7301039999993</v>
      </c>
      <c r="T501" s="182">
        <v>14.579599999999997</v>
      </c>
      <c r="U501" s="182">
        <v>31050.864349759995</v>
      </c>
      <c r="V501" s="182">
        <v>7196761.2232745728</v>
      </c>
    </row>
    <row r="502" spans="1:22">
      <c r="A502" s="2" t="s">
        <v>1022</v>
      </c>
      <c r="B502" s="2" t="s">
        <v>1023</v>
      </c>
      <c r="C502" s="182">
        <v>6.6818384000000002</v>
      </c>
      <c r="D502" s="182">
        <v>851.61120000000005</v>
      </c>
      <c r="E502" s="182">
        <v>63.5</v>
      </c>
      <c r="F502" s="182">
        <v>0</v>
      </c>
      <c r="G502" s="182">
        <v>0</v>
      </c>
      <c r="H502" s="182">
        <v>0</v>
      </c>
      <c r="I502" s="182">
        <v>7.9375</v>
      </c>
      <c r="J502" s="182">
        <v>14.2875</v>
      </c>
      <c r="K502" s="182">
        <v>0</v>
      </c>
      <c r="L502" s="182">
        <v>0</v>
      </c>
      <c r="M502" s="182">
        <v>328822.82622399996</v>
      </c>
      <c r="N502" s="182">
        <v>13748.746695999998</v>
      </c>
      <c r="O502" s="182">
        <v>7619.9847599999994</v>
      </c>
      <c r="P502" s="182">
        <v>19.659600000000001</v>
      </c>
      <c r="Q502" s="182">
        <v>185639.21581759999</v>
      </c>
      <c r="R502" s="182">
        <v>9127.5946480000002</v>
      </c>
      <c r="S502" s="182">
        <v>5063.6027759999997</v>
      </c>
      <c r="T502" s="182">
        <v>14.757399999999999</v>
      </c>
      <c r="U502" s="182">
        <v>18480.675296639998</v>
      </c>
      <c r="V502" s="182">
        <v>4350281.0379495546</v>
      </c>
    </row>
    <row r="503" spans="1:22">
      <c r="A503" s="2" t="s">
        <v>1024</v>
      </c>
      <c r="B503" s="2" t="s">
        <v>1025</v>
      </c>
      <c r="C503" s="182">
        <v>5.4317839999999995</v>
      </c>
      <c r="D503" s="182">
        <v>690.32119999999998</v>
      </c>
      <c r="E503" s="182">
        <v>63.5</v>
      </c>
      <c r="F503" s="182">
        <v>0</v>
      </c>
      <c r="G503" s="182">
        <v>0</v>
      </c>
      <c r="H503" s="182">
        <v>0</v>
      </c>
      <c r="I503" s="182">
        <v>6.35</v>
      </c>
      <c r="J503" s="182">
        <v>12.7</v>
      </c>
      <c r="K503" s="182">
        <v>0</v>
      </c>
      <c r="L503" s="182">
        <v>0</v>
      </c>
      <c r="M503" s="182">
        <v>273047.81519359996</v>
      </c>
      <c r="N503" s="182">
        <v>11274.300031999997</v>
      </c>
      <c r="O503" s="182">
        <v>6243.4713839999995</v>
      </c>
      <c r="P503" s="182">
        <v>19.8628</v>
      </c>
      <c r="Q503" s="182">
        <v>154838.09032319998</v>
      </c>
      <c r="R503" s="182">
        <v>7439.7270559999997</v>
      </c>
      <c r="S503" s="182">
        <v>4145.9271920000001</v>
      </c>
      <c r="T503" s="182">
        <v>14.960599999999998</v>
      </c>
      <c r="U503" s="182">
        <v>9781.4385015999997</v>
      </c>
      <c r="V503" s="182">
        <v>2336262.038898835</v>
      </c>
    </row>
    <row r="504" spans="1:22">
      <c r="A504" s="2" t="s">
        <v>1026</v>
      </c>
      <c r="B504" s="2" t="s">
        <v>1027</v>
      </c>
      <c r="C504" s="182">
        <v>4.1370847999999993</v>
      </c>
      <c r="D504" s="182">
        <v>527.74087999999995</v>
      </c>
      <c r="E504" s="182">
        <v>63.5</v>
      </c>
      <c r="F504" s="182">
        <v>0</v>
      </c>
      <c r="G504" s="182">
        <v>0</v>
      </c>
      <c r="H504" s="182">
        <v>0</v>
      </c>
      <c r="I504" s="182">
        <v>4.7624999999999993</v>
      </c>
      <c r="J504" s="182">
        <v>11.112499999999999</v>
      </c>
      <c r="K504" s="182">
        <v>0</v>
      </c>
      <c r="L504" s="182">
        <v>0</v>
      </c>
      <c r="M504" s="182">
        <v>212694.25848159997</v>
      </c>
      <c r="N504" s="182">
        <v>8668.756856</v>
      </c>
      <c r="O504" s="182">
        <v>4801.4097519999996</v>
      </c>
      <c r="P504" s="182">
        <v>20.065999999999999</v>
      </c>
      <c r="Q504" s="182">
        <v>121539.57627519999</v>
      </c>
      <c r="R504" s="182">
        <v>5686.3112079999992</v>
      </c>
      <c r="S504" s="182">
        <v>3195.47748</v>
      </c>
      <c r="T504" s="182">
        <v>15.163799999999998</v>
      </c>
      <c r="U504" s="182">
        <v>4287.1836836799994</v>
      </c>
      <c r="V504" s="182">
        <v>1020436.2928523647</v>
      </c>
    </row>
    <row r="505" spans="1:22">
      <c r="A505" s="2" t="s">
        <v>1028</v>
      </c>
      <c r="B505" s="2" t="s">
        <v>1029</v>
      </c>
      <c r="C505" s="182">
        <v>6.9199440000000001</v>
      </c>
      <c r="D505" s="182">
        <v>883.86919999999998</v>
      </c>
      <c r="E505" s="182">
        <v>50.8</v>
      </c>
      <c r="F505" s="182">
        <v>0</v>
      </c>
      <c r="G505" s="182">
        <v>0</v>
      </c>
      <c r="H505" s="182">
        <v>0</v>
      </c>
      <c r="I505" s="182">
        <v>9.5249999999999986</v>
      </c>
      <c r="J505" s="182">
        <v>15.875</v>
      </c>
      <c r="K505" s="182">
        <v>0</v>
      </c>
      <c r="L505" s="182">
        <v>0</v>
      </c>
      <c r="M505" s="182">
        <v>198126.15858559997</v>
      </c>
      <c r="N505" s="182">
        <v>10307.463255999999</v>
      </c>
      <c r="O505" s="182">
        <v>5702.6982719999987</v>
      </c>
      <c r="P505" s="182">
        <v>15.011399999999998</v>
      </c>
      <c r="Q505" s="182">
        <v>198126.15858559997</v>
      </c>
      <c r="R505" s="182">
        <v>10291.076191999999</v>
      </c>
      <c r="S505" s="182">
        <v>5702.6982719999987</v>
      </c>
      <c r="T505" s="182">
        <v>15.011399999999998</v>
      </c>
      <c r="U505" s="182">
        <v>27388.027804479996</v>
      </c>
      <c r="V505" s="182">
        <v>4672524.0777976699</v>
      </c>
    </row>
    <row r="506" spans="1:22">
      <c r="A506" s="2" t="s">
        <v>1030</v>
      </c>
      <c r="B506" s="2" t="s">
        <v>1031</v>
      </c>
      <c r="C506" s="182">
        <v>5.8633503999999999</v>
      </c>
      <c r="D506" s="182">
        <v>748.38559999999995</v>
      </c>
      <c r="E506" s="182">
        <v>50.8</v>
      </c>
      <c r="F506" s="182">
        <v>0</v>
      </c>
      <c r="G506" s="182">
        <v>0</v>
      </c>
      <c r="H506" s="182">
        <v>0</v>
      </c>
      <c r="I506" s="182">
        <v>7.9375</v>
      </c>
      <c r="J506" s="182">
        <v>14.2875</v>
      </c>
      <c r="K506" s="182">
        <v>0</v>
      </c>
      <c r="L506" s="182">
        <v>0</v>
      </c>
      <c r="M506" s="182">
        <v>172319.81019839997</v>
      </c>
      <c r="N506" s="182">
        <v>8799.853368</v>
      </c>
      <c r="O506" s="182">
        <v>4883.3450719999992</v>
      </c>
      <c r="P506" s="182">
        <v>15.189199999999998</v>
      </c>
      <c r="Q506" s="182">
        <v>172319.81019839997</v>
      </c>
      <c r="R506" s="182">
        <v>8783.4663039999996</v>
      </c>
      <c r="S506" s="182">
        <v>4883.3450719999992</v>
      </c>
      <c r="T506" s="182">
        <v>15.189199999999998</v>
      </c>
      <c r="U506" s="182">
        <v>16357.895026079999</v>
      </c>
      <c r="V506" s="182">
        <v>2846480.1853250177</v>
      </c>
    </row>
    <row r="507" spans="1:22">
      <c r="A507" s="2" t="s">
        <v>1032</v>
      </c>
      <c r="B507" s="2" t="s">
        <v>1033</v>
      </c>
      <c r="C507" s="182">
        <v>4.7769936</v>
      </c>
      <c r="D507" s="182">
        <v>609.03103999999996</v>
      </c>
      <c r="E507" s="182">
        <v>50.8</v>
      </c>
      <c r="F507" s="182">
        <v>0</v>
      </c>
      <c r="G507" s="182">
        <v>0</v>
      </c>
      <c r="H507" s="182">
        <v>0</v>
      </c>
      <c r="I507" s="182">
        <v>6.35</v>
      </c>
      <c r="J507" s="182">
        <v>12.7</v>
      </c>
      <c r="K507" s="182">
        <v>0</v>
      </c>
      <c r="L507" s="182">
        <v>0</v>
      </c>
      <c r="M507" s="182">
        <v>144016.07325759999</v>
      </c>
      <c r="N507" s="182">
        <v>7210.3081599999996</v>
      </c>
      <c r="O507" s="182">
        <v>3998.4436159999996</v>
      </c>
      <c r="P507" s="182">
        <v>15.366999999999999</v>
      </c>
      <c r="Q507" s="182">
        <v>144016.07325759999</v>
      </c>
      <c r="R507" s="182">
        <v>7210.3081599999996</v>
      </c>
      <c r="S507" s="182">
        <v>3998.4436159999996</v>
      </c>
      <c r="T507" s="182">
        <v>15.366999999999999</v>
      </c>
      <c r="U507" s="182">
        <v>8699.2367950399985</v>
      </c>
      <c r="V507" s="182">
        <v>1530654.4392785472</v>
      </c>
    </row>
    <row r="508" spans="1:22">
      <c r="A508" s="2" t="s">
        <v>1034</v>
      </c>
      <c r="B508" s="2" t="s">
        <v>1035</v>
      </c>
      <c r="C508" s="182">
        <v>3.6608735999999999</v>
      </c>
      <c r="D508" s="182">
        <v>465.80551999999994</v>
      </c>
      <c r="E508" s="182">
        <v>50.8</v>
      </c>
      <c r="F508" s="182">
        <v>0</v>
      </c>
      <c r="G508" s="182">
        <v>0</v>
      </c>
      <c r="H508" s="182">
        <v>0</v>
      </c>
      <c r="I508" s="182">
        <v>4.7624999999999993</v>
      </c>
      <c r="J508" s="182">
        <v>11.112499999999999</v>
      </c>
      <c r="K508" s="182">
        <v>0</v>
      </c>
      <c r="L508" s="182">
        <v>0</v>
      </c>
      <c r="M508" s="182">
        <v>112798.7163376</v>
      </c>
      <c r="N508" s="182">
        <v>5538.8276319999995</v>
      </c>
      <c r="O508" s="182">
        <v>3080.7680319999999</v>
      </c>
      <c r="P508" s="182">
        <v>15.544799999999999</v>
      </c>
      <c r="Q508" s="182">
        <v>112798.7163376</v>
      </c>
      <c r="R508" s="182">
        <v>5538.8276319999995</v>
      </c>
      <c r="S508" s="182">
        <v>3080.7680319999999</v>
      </c>
      <c r="T508" s="182">
        <v>15.544799999999999</v>
      </c>
      <c r="U508" s="182">
        <v>3829.3291155199995</v>
      </c>
      <c r="V508" s="182">
        <v>671339.66635024</v>
      </c>
    </row>
    <row r="509" spans="1:22">
      <c r="A509" s="2" t="s">
        <v>1036</v>
      </c>
      <c r="B509" s="2" t="s">
        <v>1037</v>
      </c>
      <c r="C509" s="182">
        <v>2.4852271999999997</v>
      </c>
      <c r="D509" s="182">
        <v>316.77355999999997</v>
      </c>
      <c r="E509" s="182">
        <v>50.8</v>
      </c>
      <c r="F509" s="182">
        <v>0</v>
      </c>
      <c r="G509" s="182">
        <v>0</v>
      </c>
      <c r="H509" s="182">
        <v>0</v>
      </c>
      <c r="I509" s="182">
        <v>3.1749999999999998</v>
      </c>
      <c r="J509" s="182">
        <v>9.5249999999999986</v>
      </c>
      <c r="K509" s="182">
        <v>0</v>
      </c>
      <c r="L509" s="182">
        <v>0</v>
      </c>
      <c r="M509" s="182">
        <v>78667.739438399993</v>
      </c>
      <c r="N509" s="182">
        <v>3769.0247199999999</v>
      </c>
      <c r="O509" s="182">
        <v>2113.9312559999998</v>
      </c>
      <c r="P509" s="182">
        <v>15.747999999999999</v>
      </c>
      <c r="Q509" s="182">
        <v>78667.739438399993</v>
      </c>
      <c r="R509" s="182">
        <v>3769.0247199999999</v>
      </c>
      <c r="S509" s="182">
        <v>2113.9312559999998</v>
      </c>
      <c r="T509" s="182">
        <v>15.747999999999999</v>
      </c>
      <c r="U509" s="182">
        <v>1207.0711342399998</v>
      </c>
      <c r="V509" s="182">
        <v>214828.6932320768</v>
      </c>
    </row>
    <row r="510" spans="1:22">
      <c r="A510" s="2" t="s">
        <v>1038</v>
      </c>
      <c r="B510" s="2" t="s">
        <v>1039</v>
      </c>
      <c r="C510" s="182">
        <v>249.26679999999999</v>
      </c>
      <c r="D510" s="182">
        <v>31677.356</v>
      </c>
      <c r="E510" s="182">
        <v>558.79999999999995</v>
      </c>
      <c r="F510" s="182">
        <v>406.4</v>
      </c>
      <c r="G510" s="182">
        <v>25.907999999999998</v>
      </c>
      <c r="H510" s="182">
        <v>44.957999999999998</v>
      </c>
      <c r="I510" s="182">
        <v>0</v>
      </c>
      <c r="J510" s="182">
        <v>21.716999999999999</v>
      </c>
      <c r="K510" s="182">
        <v>0</v>
      </c>
      <c r="L510" s="182">
        <v>19.100000000000001</v>
      </c>
      <c r="M510" s="182">
        <v>899059879.29599988</v>
      </c>
      <c r="N510" s="182">
        <v>3818185.9119999995</v>
      </c>
      <c r="O510" s="182">
        <v>2146705.3839999996</v>
      </c>
      <c r="P510" s="182">
        <v>168.40199999999999</v>
      </c>
      <c r="Q510" s="182">
        <v>249738855.35999998</v>
      </c>
      <c r="R510" s="182">
        <v>1933673.5519999999</v>
      </c>
      <c r="S510" s="182">
        <v>1233945.9191999999</v>
      </c>
      <c r="T510" s="182">
        <v>88.899999999999991</v>
      </c>
      <c r="U510" s="182">
        <v>15442185.889759999</v>
      </c>
      <c r="V510" s="182">
        <v>116544566078.40166</v>
      </c>
    </row>
    <row r="511" spans="1:22">
      <c r="A511" s="2" t="s">
        <v>1040</v>
      </c>
      <c r="B511" s="2" t="s">
        <v>1041</v>
      </c>
      <c r="C511" s="182">
        <v>215.78319999999999</v>
      </c>
      <c r="D511" s="182">
        <v>27677.363999999998</v>
      </c>
      <c r="E511" s="182">
        <v>553.72</v>
      </c>
      <c r="F511" s="182">
        <v>401.32</v>
      </c>
      <c r="G511" s="182">
        <v>22.097999999999999</v>
      </c>
      <c r="H511" s="182">
        <v>40.131999999999998</v>
      </c>
      <c r="I511" s="182">
        <v>0</v>
      </c>
      <c r="J511" s="182">
        <v>21.780499999999996</v>
      </c>
      <c r="K511" s="182">
        <v>0</v>
      </c>
      <c r="L511" s="182">
        <v>22.3</v>
      </c>
      <c r="M511" s="182">
        <v>765865823.10399997</v>
      </c>
      <c r="N511" s="182">
        <v>3228251.6079999995</v>
      </c>
      <c r="O511" s="182">
        <v>1818964.1039999998</v>
      </c>
      <c r="P511" s="182">
        <v>166.36999999999998</v>
      </c>
      <c r="Q511" s="182">
        <v>217689035.58879998</v>
      </c>
      <c r="R511" s="182">
        <v>1687867.5919999999</v>
      </c>
      <c r="S511" s="182">
        <v>1083184.9303999997</v>
      </c>
      <c r="T511" s="182">
        <v>88.646000000000001</v>
      </c>
      <c r="U511" s="182">
        <v>10697147.637919998</v>
      </c>
      <c r="V511" s="182">
        <v>74921506764.686783</v>
      </c>
    </row>
    <row r="512" spans="1:22">
      <c r="A512" s="2" t="s">
        <v>1042</v>
      </c>
      <c r="B512" s="2" t="s">
        <v>1043</v>
      </c>
      <c r="C512" s="182">
        <v>194.94896</v>
      </c>
      <c r="D512" s="182">
        <v>24903.175999999999</v>
      </c>
      <c r="E512" s="182">
        <v>551.17999999999995</v>
      </c>
      <c r="F512" s="182">
        <v>401.32</v>
      </c>
      <c r="G512" s="182">
        <v>20.065999999999999</v>
      </c>
      <c r="H512" s="182">
        <v>36.067999999999998</v>
      </c>
      <c r="I512" s="182">
        <v>0</v>
      </c>
      <c r="J512" s="182">
        <v>21.082000000000001</v>
      </c>
      <c r="K512" s="182">
        <v>0</v>
      </c>
      <c r="L512" s="182">
        <v>24.6</v>
      </c>
      <c r="M512" s="182">
        <v>686781852.23999989</v>
      </c>
      <c r="N512" s="182">
        <v>2900510.3279999997</v>
      </c>
      <c r="O512" s="182">
        <v>1638706.4</v>
      </c>
      <c r="P512" s="182">
        <v>165.86199999999999</v>
      </c>
      <c r="Q512" s="182">
        <v>192715150.05279997</v>
      </c>
      <c r="R512" s="182">
        <v>1496138.9431999999</v>
      </c>
      <c r="S512" s="182">
        <v>963559.36319999991</v>
      </c>
      <c r="T512" s="182">
        <v>87.884</v>
      </c>
      <c r="U512" s="182">
        <v>7825150.8012799993</v>
      </c>
      <c r="V512" s="182">
        <v>54781316774.179581</v>
      </c>
    </row>
    <row r="513" spans="1:22">
      <c r="A513" s="2" t="s">
        <v>1044</v>
      </c>
      <c r="B513" s="2" t="s">
        <v>1045</v>
      </c>
      <c r="C513" s="182">
        <v>171.13839999999999</v>
      </c>
      <c r="D513" s="182">
        <v>21806.407999999996</v>
      </c>
      <c r="E513" s="182">
        <v>546.1</v>
      </c>
      <c r="F513" s="182">
        <v>401.32</v>
      </c>
      <c r="G513" s="182">
        <v>18.033999999999999</v>
      </c>
      <c r="H513" s="182">
        <v>30.987999999999996</v>
      </c>
      <c r="I513" s="182">
        <v>0</v>
      </c>
      <c r="J513" s="182">
        <v>21.3995</v>
      </c>
      <c r="K513" s="182">
        <v>0</v>
      </c>
      <c r="L513" s="182">
        <v>27.4</v>
      </c>
      <c r="M513" s="182">
        <v>599373252.86399996</v>
      </c>
      <c r="N513" s="182">
        <v>2572769.048</v>
      </c>
      <c r="O513" s="182">
        <v>1451893.8703999997</v>
      </c>
      <c r="P513" s="182">
        <v>165.86199999999999</v>
      </c>
      <c r="Q513" s="182">
        <v>165660107.3888</v>
      </c>
      <c r="R513" s="182">
        <v>1283107.1111999999</v>
      </c>
      <c r="S513" s="182">
        <v>827546.73199999996</v>
      </c>
      <c r="T513" s="182">
        <v>87.122</v>
      </c>
      <c r="U513" s="182">
        <v>5161269.6774399998</v>
      </c>
      <c r="V513" s="182">
        <v>37326485449.073341</v>
      </c>
    </row>
    <row r="514" spans="1:22">
      <c r="A514" s="2" t="s">
        <v>1046</v>
      </c>
      <c r="B514" s="2" t="s">
        <v>1047</v>
      </c>
      <c r="C514" s="182">
        <v>441.23944</v>
      </c>
      <c r="D514" s="182">
        <v>56257.951999999997</v>
      </c>
      <c r="E514" s="182">
        <v>546.1</v>
      </c>
      <c r="F514" s="182">
        <v>424.17999999999995</v>
      </c>
      <c r="G514" s="182">
        <v>45.466000000000001</v>
      </c>
      <c r="H514" s="182">
        <v>82.042000000000002</v>
      </c>
      <c r="I514" s="182">
        <v>0</v>
      </c>
      <c r="J514" s="182">
        <v>32.257999999999996</v>
      </c>
      <c r="K514" s="182">
        <v>0</v>
      </c>
      <c r="L514" s="182">
        <v>9.5399999999999991</v>
      </c>
      <c r="M514" s="182">
        <v>1377726018.7359998</v>
      </c>
      <c r="N514" s="182">
        <v>6210697.2559999991</v>
      </c>
      <c r="O514" s="182">
        <v>3424896.3759999997</v>
      </c>
      <c r="P514" s="182">
        <v>156.464</v>
      </c>
      <c r="Q514" s="182">
        <v>524451596.25599992</v>
      </c>
      <c r="R514" s="182">
        <v>3932895.3599999994</v>
      </c>
      <c r="S514" s="182">
        <v>2474446.6639999999</v>
      </c>
      <c r="T514" s="182">
        <v>96.52</v>
      </c>
      <c r="U514" s="182">
        <v>91987145.057599992</v>
      </c>
      <c r="V514" s="182">
        <v>628373927703.82458</v>
      </c>
    </row>
    <row r="515" spans="1:22">
      <c r="A515" s="2" t="s">
        <v>1048</v>
      </c>
      <c r="B515" s="2" t="s">
        <v>1049</v>
      </c>
      <c r="C515" s="182">
        <v>374.27223999999995</v>
      </c>
      <c r="D515" s="182">
        <v>47741.84</v>
      </c>
      <c r="E515" s="182">
        <v>533.4</v>
      </c>
      <c r="F515" s="182">
        <v>416.55999999999995</v>
      </c>
      <c r="G515" s="182">
        <v>39.116</v>
      </c>
      <c r="H515" s="182">
        <v>70.103999999999985</v>
      </c>
      <c r="I515" s="182">
        <v>0</v>
      </c>
      <c r="J515" s="182">
        <v>31.496000000000009</v>
      </c>
      <c r="K515" s="182">
        <v>0</v>
      </c>
      <c r="L515" s="182">
        <v>11.1</v>
      </c>
      <c r="M515" s="182">
        <v>1136311791.8879998</v>
      </c>
      <c r="N515" s="182">
        <v>5161925.1599999992</v>
      </c>
      <c r="O515" s="182">
        <v>2867736.1999999997</v>
      </c>
      <c r="P515" s="182">
        <v>154.178</v>
      </c>
      <c r="Q515" s="182">
        <v>424556054.11199993</v>
      </c>
      <c r="R515" s="182">
        <v>3228251.6079999995</v>
      </c>
      <c r="S515" s="182">
        <v>2048382.9999999998</v>
      </c>
      <c r="T515" s="182">
        <v>94.488</v>
      </c>
      <c r="U515" s="182">
        <v>57856168.158399992</v>
      </c>
      <c r="V515" s="182">
        <v>381320930486.93628</v>
      </c>
    </row>
    <row r="516" spans="1:22">
      <c r="A516" s="2" t="s">
        <v>1050</v>
      </c>
      <c r="B516" s="2" t="s">
        <v>1051</v>
      </c>
      <c r="C516" s="182">
        <v>320.69847999999996</v>
      </c>
      <c r="D516" s="182">
        <v>40903.144</v>
      </c>
      <c r="E516" s="182">
        <v>523.24</v>
      </c>
      <c r="F516" s="182">
        <v>411.47999999999996</v>
      </c>
      <c r="G516" s="182">
        <v>34.036000000000001</v>
      </c>
      <c r="H516" s="182">
        <v>59.943999999999996</v>
      </c>
      <c r="I516" s="182">
        <v>0</v>
      </c>
      <c r="J516" s="182">
        <v>32.130999999999993</v>
      </c>
      <c r="K516" s="182">
        <v>0</v>
      </c>
      <c r="L516" s="182">
        <v>12.8</v>
      </c>
      <c r="M516" s="182">
        <v>953169964.62399995</v>
      </c>
      <c r="N516" s="182">
        <v>4358959.0239999993</v>
      </c>
      <c r="O516" s="182">
        <v>2425285.4719999996</v>
      </c>
      <c r="P516" s="182">
        <v>152.654</v>
      </c>
      <c r="Q516" s="182">
        <v>350883091.78079998</v>
      </c>
      <c r="R516" s="182">
        <v>2687478.4959999998</v>
      </c>
      <c r="S516" s="182">
        <v>1704254.656</v>
      </c>
      <c r="T516" s="182">
        <v>92.71</v>
      </c>
      <c r="U516" s="182">
        <v>36711611.737920001</v>
      </c>
      <c r="V516" s="182">
        <v>236580098421.82455</v>
      </c>
    </row>
    <row r="517" spans="1:22">
      <c r="A517" s="2" t="s">
        <v>1052</v>
      </c>
      <c r="B517" s="2" t="s">
        <v>1053</v>
      </c>
      <c r="C517" s="182">
        <v>295.39975999999996</v>
      </c>
      <c r="D517" s="182">
        <v>37677.343999999997</v>
      </c>
      <c r="E517" s="182">
        <v>520.69999999999993</v>
      </c>
      <c r="F517" s="182">
        <v>408.94</v>
      </c>
      <c r="G517" s="182">
        <v>30.987999999999996</v>
      </c>
      <c r="H517" s="182">
        <v>55.88</v>
      </c>
      <c r="I517" s="182">
        <v>0</v>
      </c>
      <c r="J517" s="182">
        <v>33.019999999999989</v>
      </c>
      <c r="K517" s="182">
        <v>0</v>
      </c>
      <c r="L517" s="182">
        <v>14</v>
      </c>
      <c r="M517" s="182">
        <v>861599050.99199986</v>
      </c>
      <c r="N517" s="182">
        <v>3932895.3599999994</v>
      </c>
      <c r="O517" s="182">
        <v>2195866.5759999999</v>
      </c>
      <c r="P517" s="182">
        <v>151.38399999999999</v>
      </c>
      <c r="Q517" s="182">
        <v>320914429.13759995</v>
      </c>
      <c r="R517" s="182">
        <v>2458059.5999999996</v>
      </c>
      <c r="S517" s="182">
        <v>1568242.0248</v>
      </c>
      <c r="T517" s="182">
        <v>92.201999999999998</v>
      </c>
      <c r="U517" s="182">
        <v>29385938.647359993</v>
      </c>
      <c r="V517" s="182">
        <v>181798781647.64499</v>
      </c>
    </row>
    <row r="518" spans="1:22">
      <c r="A518" s="2" t="s">
        <v>1054</v>
      </c>
      <c r="B518" s="2" t="s">
        <v>1055</v>
      </c>
      <c r="C518" s="182">
        <v>276.79775999999998</v>
      </c>
      <c r="D518" s="182">
        <v>35290.252</v>
      </c>
      <c r="E518" s="182">
        <v>515.62</v>
      </c>
      <c r="F518" s="182">
        <v>408.94</v>
      </c>
      <c r="G518" s="182">
        <v>29.463999999999995</v>
      </c>
      <c r="H518" s="182">
        <v>52.069999999999993</v>
      </c>
      <c r="I518" s="182">
        <v>0</v>
      </c>
      <c r="J518" s="182">
        <v>32.067499999999995</v>
      </c>
      <c r="K518" s="182">
        <v>0</v>
      </c>
      <c r="L518" s="182">
        <v>14.7</v>
      </c>
      <c r="M518" s="182">
        <v>803326651.40799987</v>
      </c>
      <c r="N518" s="182">
        <v>3687089.3999999994</v>
      </c>
      <c r="O518" s="182">
        <v>2064770.0639999998</v>
      </c>
      <c r="P518" s="182">
        <v>151.13</v>
      </c>
      <c r="Q518" s="182">
        <v>295524312.176</v>
      </c>
      <c r="R518" s="182">
        <v>2277801.8959999997</v>
      </c>
      <c r="S518" s="182">
        <v>1448616.4575999998</v>
      </c>
      <c r="T518" s="182">
        <v>91.44</v>
      </c>
      <c r="U518" s="182">
        <v>24141422.684799999</v>
      </c>
      <c r="V518" s="182">
        <v>150111549395.91367</v>
      </c>
    </row>
    <row r="519" spans="1:22">
      <c r="A519" s="2" t="s">
        <v>1056</v>
      </c>
      <c r="B519" s="2" t="s">
        <v>1057</v>
      </c>
      <c r="C519" s="182">
        <v>269.35696000000002</v>
      </c>
      <c r="D519" s="182">
        <v>34387.027999999998</v>
      </c>
      <c r="E519" s="182">
        <v>515.62</v>
      </c>
      <c r="F519" s="182">
        <v>406.4</v>
      </c>
      <c r="G519" s="182">
        <v>28.448</v>
      </c>
      <c r="H519" s="182">
        <v>51.053999999999995</v>
      </c>
      <c r="I519" s="182">
        <v>0</v>
      </c>
      <c r="J519" s="182">
        <v>31.496000000000002</v>
      </c>
      <c r="K519" s="182">
        <v>0</v>
      </c>
      <c r="L519" s="182">
        <v>15.3</v>
      </c>
      <c r="M519" s="182">
        <v>778352765.87199998</v>
      </c>
      <c r="N519" s="182">
        <v>3555992.8879999998</v>
      </c>
      <c r="O519" s="182">
        <v>1999221.8079999997</v>
      </c>
      <c r="P519" s="182">
        <v>150.36799999999999</v>
      </c>
      <c r="Q519" s="182">
        <v>287615915.08959997</v>
      </c>
      <c r="R519" s="182">
        <v>2212253.6399999997</v>
      </c>
      <c r="S519" s="182">
        <v>1414203.6231999998</v>
      </c>
      <c r="T519" s="182">
        <v>91.44</v>
      </c>
      <c r="U519" s="182">
        <v>22559743.267519999</v>
      </c>
      <c r="V519" s="182">
        <v>137221827801.98904</v>
      </c>
    </row>
    <row r="520" spans="1:22">
      <c r="A520" s="2" t="s">
        <v>1058</v>
      </c>
      <c r="B520" s="2" t="s">
        <v>1059</v>
      </c>
      <c r="C520" s="182">
        <v>241.08192</v>
      </c>
      <c r="D520" s="182">
        <v>30774.132000000001</v>
      </c>
      <c r="E520" s="182">
        <v>510.54</v>
      </c>
      <c r="F520" s="182">
        <v>403.86</v>
      </c>
      <c r="G520" s="182">
        <v>25.4</v>
      </c>
      <c r="H520" s="182">
        <v>45.973999999999997</v>
      </c>
      <c r="I520" s="182">
        <v>0</v>
      </c>
      <c r="J520" s="182">
        <v>31.813499999999998</v>
      </c>
      <c r="K520" s="182">
        <v>0</v>
      </c>
      <c r="L520" s="182">
        <v>17.100000000000001</v>
      </c>
      <c r="M520" s="182">
        <v>686781852.23999989</v>
      </c>
      <c r="N520" s="182">
        <v>3146316.2879999997</v>
      </c>
      <c r="O520" s="182">
        <v>1769802.9119999998</v>
      </c>
      <c r="P520" s="182">
        <v>149.35199999999998</v>
      </c>
      <c r="Q520" s="182">
        <v>253484938.19039997</v>
      </c>
      <c r="R520" s="182">
        <v>1950060.6159999999</v>
      </c>
      <c r="S520" s="182">
        <v>1255249.1023999997</v>
      </c>
      <c r="T520" s="182">
        <v>90.677999999999997</v>
      </c>
      <c r="U520" s="182">
        <v>16482764.453759998</v>
      </c>
      <c r="V520" s="182">
        <v>97209983687.51474</v>
      </c>
    </row>
    <row r="521" spans="1:22">
      <c r="A521" s="2" t="s">
        <v>1060</v>
      </c>
      <c r="B521" s="2" t="s">
        <v>1061</v>
      </c>
      <c r="C521" s="182">
        <v>220.99176</v>
      </c>
      <c r="D521" s="182">
        <v>28193.492000000002</v>
      </c>
      <c r="E521" s="182">
        <v>505.45999999999992</v>
      </c>
      <c r="F521" s="182">
        <v>401.32</v>
      </c>
      <c r="G521" s="182">
        <v>23.622</v>
      </c>
      <c r="H521" s="182">
        <v>41.91</v>
      </c>
      <c r="I521" s="182">
        <v>0</v>
      </c>
      <c r="J521" s="182">
        <v>32.702500000000001</v>
      </c>
      <c r="K521" s="182">
        <v>0</v>
      </c>
      <c r="L521" s="182">
        <v>18.399999999999999</v>
      </c>
      <c r="M521" s="182">
        <v>624347138.39999998</v>
      </c>
      <c r="N521" s="182">
        <v>2884123.2639999995</v>
      </c>
      <c r="O521" s="182">
        <v>1620680.6295999999</v>
      </c>
      <c r="P521" s="182">
        <v>149.09799999999998</v>
      </c>
      <c r="Q521" s="182">
        <v>227262358.37759998</v>
      </c>
      <c r="R521" s="182">
        <v>1753415.8479999998</v>
      </c>
      <c r="S521" s="182">
        <v>1130707.416</v>
      </c>
      <c r="T521" s="182">
        <v>89.915999999999997</v>
      </c>
      <c r="U521" s="182">
        <v>12695058.480799999</v>
      </c>
      <c r="V521" s="182">
        <v>74921506764.686783</v>
      </c>
    </row>
    <row r="522" spans="1:22">
      <c r="A522" s="2" t="s">
        <v>1062</v>
      </c>
      <c r="B522" s="2" t="s">
        <v>1063</v>
      </c>
      <c r="C522" s="182">
        <v>206.11015999999998</v>
      </c>
      <c r="D522" s="182">
        <v>26258.011999999999</v>
      </c>
      <c r="E522" s="182">
        <v>502.92</v>
      </c>
      <c r="F522" s="182">
        <v>401.32</v>
      </c>
      <c r="G522" s="182">
        <v>21.081999999999997</v>
      </c>
      <c r="H522" s="182">
        <v>40.131999999999998</v>
      </c>
      <c r="I522" s="182">
        <v>0</v>
      </c>
      <c r="J522" s="182">
        <v>32.892999999999994</v>
      </c>
      <c r="K522" s="182">
        <v>0</v>
      </c>
      <c r="L522" s="182">
        <v>20.6</v>
      </c>
      <c r="M522" s="182">
        <v>566074738.81599998</v>
      </c>
      <c r="N522" s="182">
        <v>2572769.048</v>
      </c>
      <c r="O522" s="182">
        <v>1451893.8703999997</v>
      </c>
      <c r="P522" s="182">
        <v>146.81200000000001</v>
      </c>
      <c r="Q522" s="182">
        <v>217272804.16319999</v>
      </c>
      <c r="R522" s="182">
        <v>1671480.5279999999</v>
      </c>
      <c r="S522" s="182">
        <v>1079907.5175999999</v>
      </c>
      <c r="T522" s="182">
        <v>90.932000000000002</v>
      </c>
      <c r="U522" s="182">
        <v>10697147.637919998</v>
      </c>
      <c r="V522" s="182">
        <v>58540818905.740921</v>
      </c>
    </row>
    <row r="523" spans="1:22">
      <c r="A523" s="2" t="s">
        <v>1064</v>
      </c>
      <c r="B523" s="2" t="s">
        <v>1065</v>
      </c>
      <c r="C523" s="182">
        <v>185.27591999999999</v>
      </c>
      <c r="D523" s="182">
        <v>23677.371999999999</v>
      </c>
      <c r="E523" s="182">
        <v>500.37999999999994</v>
      </c>
      <c r="F523" s="182">
        <v>401.32</v>
      </c>
      <c r="G523" s="182">
        <v>19.049999999999997</v>
      </c>
      <c r="H523" s="182">
        <v>36.067999999999998</v>
      </c>
      <c r="I523" s="182">
        <v>0</v>
      </c>
      <c r="J523" s="182">
        <v>32.194500000000005</v>
      </c>
      <c r="K523" s="182">
        <v>0</v>
      </c>
      <c r="L523" s="182">
        <v>22.8</v>
      </c>
      <c r="M523" s="182">
        <v>503640024.97599995</v>
      </c>
      <c r="N523" s="182">
        <v>2294188.96</v>
      </c>
      <c r="O523" s="182">
        <v>1301132.8816</v>
      </c>
      <c r="P523" s="182">
        <v>146.04999999999998</v>
      </c>
      <c r="Q523" s="182">
        <v>192715150.05279997</v>
      </c>
      <c r="R523" s="182">
        <v>1487945.4111999997</v>
      </c>
      <c r="S523" s="182">
        <v>963559.36319999991</v>
      </c>
      <c r="T523" s="182">
        <v>90.169999999999987</v>
      </c>
      <c r="U523" s="182">
        <v>7908397.0863999994</v>
      </c>
      <c r="V523" s="182">
        <v>42428666913.335167</v>
      </c>
    </row>
    <row r="524" spans="1:22">
      <c r="A524" s="2" t="s">
        <v>1066</v>
      </c>
      <c r="B524" s="2" t="s">
        <v>1067</v>
      </c>
      <c r="C524" s="182">
        <v>159.97719999999998</v>
      </c>
      <c r="D524" s="182">
        <v>20451.572</v>
      </c>
      <c r="E524" s="182">
        <v>495.29999999999995</v>
      </c>
      <c r="F524" s="182">
        <v>401.32</v>
      </c>
      <c r="G524" s="182">
        <v>16.509999999999998</v>
      </c>
      <c r="H524" s="182">
        <v>30.987999999999996</v>
      </c>
      <c r="I524" s="182">
        <v>0</v>
      </c>
      <c r="J524" s="182">
        <v>32.512</v>
      </c>
      <c r="K524" s="182">
        <v>0</v>
      </c>
      <c r="L524" s="182">
        <v>26.3</v>
      </c>
      <c r="M524" s="182">
        <v>428718368.36799997</v>
      </c>
      <c r="N524" s="182">
        <v>1966447.6799999997</v>
      </c>
      <c r="O524" s="182">
        <v>1114320.352</v>
      </c>
      <c r="P524" s="182">
        <v>145.03399999999999</v>
      </c>
      <c r="Q524" s="182">
        <v>165660107.3888</v>
      </c>
      <c r="R524" s="182">
        <v>1274913.5791999998</v>
      </c>
      <c r="S524" s="182">
        <v>827546.73199999996</v>
      </c>
      <c r="T524" s="182">
        <v>89.915999999999997</v>
      </c>
      <c r="U524" s="182">
        <v>5161269.6774399998</v>
      </c>
      <c r="V524" s="182">
        <v>27122122520.549694</v>
      </c>
    </row>
    <row r="525" spans="1:22">
      <c r="A525" s="2" t="s">
        <v>1068</v>
      </c>
      <c r="B525" s="2" t="s">
        <v>1069</v>
      </c>
      <c r="C525" s="182">
        <v>148.07192000000001</v>
      </c>
      <c r="D525" s="182">
        <v>18838.671999999999</v>
      </c>
      <c r="E525" s="182">
        <v>490.21999999999997</v>
      </c>
      <c r="F525" s="182">
        <v>401.32</v>
      </c>
      <c r="G525" s="182">
        <v>16.509999999999998</v>
      </c>
      <c r="H525" s="182">
        <v>27.178000000000001</v>
      </c>
      <c r="I525" s="182">
        <v>0</v>
      </c>
      <c r="J525" s="182">
        <v>31.559499999999996</v>
      </c>
      <c r="K525" s="182">
        <v>0</v>
      </c>
      <c r="L525" s="182">
        <v>26.3</v>
      </c>
      <c r="M525" s="182">
        <v>411236648.49279994</v>
      </c>
      <c r="N525" s="182">
        <v>1917286.4879999999</v>
      </c>
      <c r="O525" s="182">
        <v>1089739.7559999998</v>
      </c>
      <c r="P525" s="182">
        <v>147.57399999999998</v>
      </c>
      <c r="Q525" s="182">
        <v>144432304.68319997</v>
      </c>
      <c r="R525" s="182">
        <v>1117597.7648</v>
      </c>
      <c r="S525" s="182">
        <v>722669.5223999999</v>
      </c>
      <c r="T525" s="182">
        <v>87.63</v>
      </c>
      <c r="U525" s="182">
        <v>3796030.6014719992</v>
      </c>
      <c r="V525" s="182">
        <v>22422744856.098015</v>
      </c>
    </row>
    <row r="526" spans="1:22">
      <c r="A526" s="2" t="s">
        <v>1070</v>
      </c>
      <c r="B526" s="2" t="s">
        <v>1071</v>
      </c>
      <c r="C526" s="182">
        <v>291.67935999999997</v>
      </c>
      <c r="D526" s="182">
        <v>37225.732000000004</v>
      </c>
      <c r="E526" s="182">
        <v>528.31999999999994</v>
      </c>
      <c r="F526" s="182">
        <v>314.95999999999998</v>
      </c>
      <c r="G526" s="182">
        <v>36.067999999999998</v>
      </c>
      <c r="H526" s="182">
        <v>64.007999999999996</v>
      </c>
      <c r="I526" s="182">
        <v>0</v>
      </c>
      <c r="J526" s="182">
        <v>32.829499999999996</v>
      </c>
      <c r="K526" s="182">
        <v>0</v>
      </c>
      <c r="L526" s="182">
        <v>12</v>
      </c>
      <c r="M526" s="182">
        <v>944845336.11199987</v>
      </c>
      <c r="N526" s="182">
        <v>4522829.6639999999</v>
      </c>
      <c r="O526" s="182">
        <v>2507220.7919999999</v>
      </c>
      <c r="P526" s="182">
        <v>159.512</v>
      </c>
      <c r="Q526" s="182">
        <v>166908801.66559997</v>
      </c>
      <c r="R526" s="182">
        <v>1737028.7839999998</v>
      </c>
      <c r="S526" s="182">
        <v>1063520.4535999999</v>
      </c>
      <c r="T526" s="182">
        <v>67.055999999999997</v>
      </c>
      <c r="U526" s="182">
        <v>35629410.031359993</v>
      </c>
      <c r="V526" s="182">
        <v>215365764965.15698</v>
      </c>
    </row>
    <row r="527" spans="1:22">
      <c r="A527" s="2" t="s">
        <v>1072</v>
      </c>
      <c r="B527" s="2" t="s">
        <v>1073</v>
      </c>
      <c r="C527" s="182">
        <v>246.29047999999997</v>
      </c>
      <c r="D527" s="182">
        <v>31419.292000000001</v>
      </c>
      <c r="E527" s="182">
        <v>518.16</v>
      </c>
      <c r="F527" s="182">
        <v>309.87999999999994</v>
      </c>
      <c r="G527" s="182">
        <v>30.987999999999996</v>
      </c>
      <c r="H527" s="182">
        <v>54.101999999999997</v>
      </c>
      <c r="I527" s="182">
        <v>0</v>
      </c>
      <c r="J527" s="182">
        <v>31.622999999999998</v>
      </c>
      <c r="K527" s="182">
        <v>0</v>
      </c>
      <c r="L527" s="182">
        <v>14</v>
      </c>
      <c r="M527" s="182">
        <v>782515080.1279999</v>
      </c>
      <c r="N527" s="182">
        <v>3785411.7839999995</v>
      </c>
      <c r="O527" s="182">
        <v>2097544.1919999998</v>
      </c>
      <c r="P527" s="182">
        <v>157.73399999999998</v>
      </c>
      <c r="Q527" s="182">
        <v>134026519.04319999</v>
      </c>
      <c r="R527" s="182">
        <v>1404371.3847999999</v>
      </c>
      <c r="S527" s="182">
        <v>866875.68559999985</v>
      </c>
      <c r="T527" s="182">
        <v>65.277999999999992</v>
      </c>
      <c r="U527" s="182">
        <v>21893772.986559998</v>
      </c>
      <c r="V527" s="182">
        <v>130239895271.94655</v>
      </c>
    </row>
    <row r="528" spans="1:22">
      <c r="A528" s="2" t="s">
        <v>1074</v>
      </c>
      <c r="B528" s="2" t="s">
        <v>1075</v>
      </c>
      <c r="C528" s="182">
        <v>243.31415999999999</v>
      </c>
      <c r="D528" s="182">
        <v>30967.68</v>
      </c>
      <c r="E528" s="182">
        <v>518.16</v>
      </c>
      <c r="F528" s="182">
        <v>307.33999999999997</v>
      </c>
      <c r="G528" s="182">
        <v>29.971999999999998</v>
      </c>
      <c r="H528" s="182">
        <v>54.101999999999997</v>
      </c>
      <c r="I528" s="182">
        <v>0</v>
      </c>
      <c r="J528" s="182">
        <v>31.622999999999998</v>
      </c>
      <c r="K528" s="182">
        <v>0</v>
      </c>
      <c r="L528" s="182">
        <v>14.5</v>
      </c>
      <c r="M528" s="182">
        <v>765865823.10399997</v>
      </c>
      <c r="N528" s="182">
        <v>3670702.3359999997</v>
      </c>
      <c r="O528" s="182">
        <v>2048382.9999999998</v>
      </c>
      <c r="P528" s="182">
        <v>157.226</v>
      </c>
      <c r="Q528" s="182">
        <v>133194056.19199999</v>
      </c>
      <c r="R528" s="182">
        <v>1392900.44</v>
      </c>
      <c r="S528" s="182">
        <v>863598.27279999992</v>
      </c>
      <c r="T528" s="182">
        <v>65.531999999999996</v>
      </c>
      <c r="U528" s="182">
        <v>21394295.275839996</v>
      </c>
      <c r="V528" s="182">
        <v>120572604076.5031</v>
      </c>
    </row>
    <row r="529" spans="1:22">
      <c r="A529" s="2" t="s">
        <v>1076</v>
      </c>
      <c r="B529" s="2" t="s">
        <v>1077</v>
      </c>
      <c r="C529" s="182">
        <v>206.85423999999998</v>
      </c>
      <c r="D529" s="182">
        <v>26387.043999999998</v>
      </c>
      <c r="E529" s="182">
        <v>510.54</v>
      </c>
      <c r="F529" s="182">
        <v>304.79999999999995</v>
      </c>
      <c r="G529" s="182">
        <v>25.907999999999998</v>
      </c>
      <c r="H529" s="182">
        <v>45.973999999999997</v>
      </c>
      <c r="I529" s="182">
        <v>0</v>
      </c>
      <c r="J529" s="182">
        <v>31.813499999999998</v>
      </c>
      <c r="K529" s="182">
        <v>0</v>
      </c>
      <c r="L529" s="182">
        <v>16.8</v>
      </c>
      <c r="M529" s="182">
        <v>640996395.42399991</v>
      </c>
      <c r="N529" s="182">
        <v>3113542.1599999997</v>
      </c>
      <c r="O529" s="182">
        <v>1737028.7839999998</v>
      </c>
      <c r="P529" s="182">
        <v>155.95599999999999</v>
      </c>
      <c r="Q529" s="182">
        <v>108220170.65599999</v>
      </c>
      <c r="R529" s="182">
        <v>1143817.0671999999</v>
      </c>
      <c r="S529" s="182">
        <v>712837.28399999999</v>
      </c>
      <c r="T529" s="182">
        <v>64.007999999999996</v>
      </c>
      <c r="U529" s="182">
        <v>13402651.90432</v>
      </c>
      <c r="V529" s="182">
        <v>74652970898.146683</v>
      </c>
    </row>
    <row r="530" spans="1:22">
      <c r="A530" s="2" t="s">
        <v>1078</v>
      </c>
      <c r="B530" s="2" t="s">
        <v>1079</v>
      </c>
      <c r="C530" s="182">
        <v>196.43711999999999</v>
      </c>
      <c r="D530" s="182">
        <v>25032.207999999999</v>
      </c>
      <c r="E530" s="182">
        <v>508</v>
      </c>
      <c r="F530" s="182">
        <v>302.26</v>
      </c>
      <c r="G530" s="182">
        <v>24.383999999999997</v>
      </c>
      <c r="H530" s="182">
        <v>43.942</v>
      </c>
      <c r="I530" s="182">
        <v>0</v>
      </c>
      <c r="J530" s="182">
        <v>32.257999999999988</v>
      </c>
      <c r="K530" s="182">
        <v>0</v>
      </c>
      <c r="L530" s="182">
        <v>17.8</v>
      </c>
      <c r="M530" s="182">
        <v>603535567.11999989</v>
      </c>
      <c r="N530" s="182">
        <v>2916897.3919999995</v>
      </c>
      <c r="O530" s="182">
        <v>1625596.7487999999</v>
      </c>
      <c r="P530" s="182">
        <v>155.19399999999999</v>
      </c>
      <c r="Q530" s="182">
        <v>102392930.69759999</v>
      </c>
      <c r="R530" s="182">
        <v>1081546.2239999999</v>
      </c>
      <c r="S530" s="182">
        <v>676785.74319999991</v>
      </c>
      <c r="T530" s="182">
        <v>64.007999999999996</v>
      </c>
      <c r="U530" s="182">
        <v>11612856.774239998</v>
      </c>
      <c r="V530" s="182">
        <v>62568856903.842361</v>
      </c>
    </row>
    <row r="531" spans="1:22">
      <c r="A531" s="2" t="s">
        <v>1080</v>
      </c>
      <c r="B531" s="2" t="s">
        <v>1081</v>
      </c>
      <c r="C531" s="182">
        <v>174.8588</v>
      </c>
      <c r="D531" s="182">
        <v>22258.02</v>
      </c>
      <c r="E531" s="182">
        <v>502.92</v>
      </c>
      <c r="F531" s="182">
        <v>302.26</v>
      </c>
      <c r="G531" s="182">
        <v>21.081999999999997</v>
      </c>
      <c r="H531" s="182">
        <v>40.131999999999998</v>
      </c>
      <c r="I531" s="182">
        <v>0</v>
      </c>
      <c r="J531" s="182">
        <v>32.892999999999994</v>
      </c>
      <c r="K531" s="182">
        <v>0</v>
      </c>
      <c r="L531" s="182">
        <v>20.6</v>
      </c>
      <c r="M531" s="182">
        <v>524451596.25599992</v>
      </c>
      <c r="N531" s="182">
        <v>2507220.7919999999</v>
      </c>
      <c r="O531" s="182">
        <v>1404371.3847999999</v>
      </c>
      <c r="P531" s="182">
        <v>153.416</v>
      </c>
      <c r="Q531" s="182">
        <v>92403376.483199984</v>
      </c>
      <c r="R531" s="182">
        <v>966836.77599999995</v>
      </c>
      <c r="S531" s="182">
        <v>611237.48719999986</v>
      </c>
      <c r="T531" s="182">
        <v>64.515999999999991</v>
      </c>
      <c r="U531" s="182">
        <v>8574367.3673599996</v>
      </c>
      <c r="V531" s="182">
        <v>41891595180.254974</v>
      </c>
    </row>
    <row r="532" spans="1:22">
      <c r="A532" s="2" t="s">
        <v>1082</v>
      </c>
      <c r="B532" s="2" t="s">
        <v>1083</v>
      </c>
      <c r="C532" s="182">
        <v>157.00088</v>
      </c>
      <c r="D532" s="182">
        <v>19999.96</v>
      </c>
      <c r="E532" s="182">
        <v>500.37999999999994</v>
      </c>
      <c r="F532" s="182">
        <v>299.72000000000003</v>
      </c>
      <c r="G532" s="182">
        <v>19.049999999999997</v>
      </c>
      <c r="H532" s="182">
        <v>36.067999999999998</v>
      </c>
      <c r="I532" s="182">
        <v>0</v>
      </c>
      <c r="J532" s="182">
        <v>32.194500000000005</v>
      </c>
      <c r="K532" s="182">
        <v>0</v>
      </c>
      <c r="L532" s="182">
        <v>22.8</v>
      </c>
      <c r="M532" s="182">
        <v>466179196.67199993</v>
      </c>
      <c r="N532" s="182">
        <v>2245027.7679999997</v>
      </c>
      <c r="O532" s="182">
        <v>1256887.8088</v>
      </c>
      <c r="P532" s="182">
        <v>152.654</v>
      </c>
      <c r="Q532" s="182">
        <v>81165127.991999999</v>
      </c>
      <c r="R532" s="182">
        <v>853766.03439999989</v>
      </c>
      <c r="S532" s="182">
        <v>540773.11199999996</v>
      </c>
      <c r="T532" s="182">
        <v>63.753999999999991</v>
      </c>
      <c r="U532" s="182">
        <v>6326717.6691199988</v>
      </c>
      <c r="V532" s="182">
        <v>30344552919.030846</v>
      </c>
    </row>
    <row r="533" spans="1:22">
      <c r="A533" s="2" t="s">
        <v>1084</v>
      </c>
      <c r="B533" s="2" t="s">
        <v>1085</v>
      </c>
      <c r="C533" s="182">
        <v>136.16664</v>
      </c>
      <c r="D533" s="182">
        <v>17354.803999999996</v>
      </c>
      <c r="E533" s="182">
        <v>495.29999999999995</v>
      </c>
      <c r="F533" s="182">
        <v>299.72000000000003</v>
      </c>
      <c r="G533" s="182">
        <v>16.509999999999998</v>
      </c>
      <c r="H533" s="182">
        <v>30.987999999999996</v>
      </c>
      <c r="I533" s="182">
        <v>0</v>
      </c>
      <c r="J533" s="182">
        <v>32.512</v>
      </c>
      <c r="K533" s="182">
        <v>0</v>
      </c>
      <c r="L533" s="182">
        <v>26.3</v>
      </c>
      <c r="M533" s="182">
        <v>398749705.72479993</v>
      </c>
      <c r="N533" s="182">
        <v>1917286.4879999999</v>
      </c>
      <c r="O533" s="182">
        <v>1078268.8111999999</v>
      </c>
      <c r="P533" s="182">
        <v>151.63799999999998</v>
      </c>
      <c r="Q533" s="182">
        <v>69926879.500799999</v>
      </c>
      <c r="R533" s="182">
        <v>730863.05439999991</v>
      </c>
      <c r="S533" s="182">
        <v>467031.32399999996</v>
      </c>
      <c r="T533" s="182">
        <v>63.5</v>
      </c>
      <c r="U533" s="182">
        <v>4162314.2559999996</v>
      </c>
      <c r="V533" s="182">
        <v>19361435977.54092</v>
      </c>
    </row>
    <row r="534" spans="1:22">
      <c r="A534" s="2" t="s">
        <v>1086</v>
      </c>
      <c r="B534" s="2" t="s">
        <v>1087</v>
      </c>
      <c r="C534" s="182">
        <v>124.26136</v>
      </c>
      <c r="D534" s="182">
        <v>15870.936</v>
      </c>
      <c r="E534" s="182">
        <v>490.21999999999997</v>
      </c>
      <c r="F534" s="182">
        <v>299.72000000000003</v>
      </c>
      <c r="G534" s="182">
        <v>16.509999999999998</v>
      </c>
      <c r="H534" s="182">
        <v>25.907999999999998</v>
      </c>
      <c r="I534" s="182">
        <v>0</v>
      </c>
      <c r="J534" s="182">
        <v>32.829499999999996</v>
      </c>
      <c r="K534" s="182">
        <v>0</v>
      </c>
      <c r="L534" s="182">
        <v>26.3</v>
      </c>
      <c r="M534" s="182">
        <v>374192051.61439997</v>
      </c>
      <c r="N534" s="182">
        <v>1884512.3599999999</v>
      </c>
      <c r="O534" s="182">
        <v>1043855.9767999999</v>
      </c>
      <c r="P534" s="182">
        <v>153.66999999999999</v>
      </c>
      <c r="Q534" s="182">
        <v>58688631.009599991</v>
      </c>
      <c r="R534" s="182">
        <v>619431.01919999986</v>
      </c>
      <c r="S534" s="182">
        <v>391650.82959999994</v>
      </c>
      <c r="T534" s="182">
        <v>60.959999999999994</v>
      </c>
      <c r="U534" s="182">
        <v>2909457.6649439996</v>
      </c>
      <c r="V534" s="182">
        <v>16890906005.372038</v>
      </c>
    </row>
    <row r="535" spans="1:22">
      <c r="A535" s="2" t="s">
        <v>1088</v>
      </c>
      <c r="B535" s="2" t="s">
        <v>1089</v>
      </c>
      <c r="C535" s="182">
        <v>110.86792</v>
      </c>
      <c r="D535" s="182">
        <v>14129.003999999999</v>
      </c>
      <c r="E535" s="182">
        <v>485.14</v>
      </c>
      <c r="F535" s="182">
        <v>299.72000000000003</v>
      </c>
      <c r="G535" s="182">
        <v>16.001999999999999</v>
      </c>
      <c r="H535" s="182">
        <v>21.081999999999997</v>
      </c>
      <c r="I535" s="182">
        <v>0</v>
      </c>
      <c r="J535" s="182">
        <v>32.893000000000001</v>
      </c>
      <c r="K535" s="182">
        <v>0</v>
      </c>
      <c r="L535" s="182">
        <v>27.1</v>
      </c>
      <c r="M535" s="182">
        <v>339228611.86399996</v>
      </c>
      <c r="N535" s="182">
        <v>1769802.9119999998</v>
      </c>
      <c r="O535" s="182">
        <v>978307.72080000001</v>
      </c>
      <c r="P535" s="182">
        <v>154.93999999999997</v>
      </c>
      <c r="Q535" s="182">
        <v>47450382.518399999</v>
      </c>
      <c r="R535" s="182">
        <v>506360.27759999991</v>
      </c>
      <c r="S535" s="182">
        <v>317909.04159999994</v>
      </c>
      <c r="T535" s="182">
        <v>58.165999999999997</v>
      </c>
      <c r="U535" s="182">
        <v>1939638.4432959999</v>
      </c>
      <c r="V535" s="182">
        <v>13937011473.430981</v>
      </c>
    </row>
    <row r="536" spans="1:22">
      <c r="A536" s="2" t="s">
        <v>1090</v>
      </c>
      <c r="B536" s="2" t="s">
        <v>1091</v>
      </c>
      <c r="C536" s="182">
        <v>593.77584000000002</v>
      </c>
      <c r="D536" s="182">
        <v>75483.72</v>
      </c>
      <c r="E536" s="182">
        <v>533.4</v>
      </c>
      <c r="F536" s="182">
        <v>457.2</v>
      </c>
      <c r="G536" s="182">
        <v>60.451999999999991</v>
      </c>
      <c r="H536" s="182">
        <v>108.96599999999999</v>
      </c>
      <c r="I536" s="182">
        <v>0</v>
      </c>
      <c r="J536" s="182">
        <v>32.3215</v>
      </c>
      <c r="K536" s="182">
        <v>0</v>
      </c>
      <c r="L536" s="182">
        <v>6.62</v>
      </c>
      <c r="M536" s="182">
        <v>1635789502.6079998</v>
      </c>
      <c r="N536" s="182">
        <v>7833016.5919999992</v>
      </c>
      <c r="O536" s="182">
        <v>4211475.4479999999</v>
      </c>
      <c r="P536" s="182">
        <v>147.066</v>
      </c>
      <c r="Q536" s="182">
        <v>874085993.75999987</v>
      </c>
      <c r="R536" s="182">
        <v>6079600.743999999</v>
      </c>
      <c r="S536" s="182">
        <v>3834572.9759999998</v>
      </c>
      <c r="T536" s="182">
        <v>107.44200000000001</v>
      </c>
      <c r="U536" s="182">
        <v>217689035.58879998</v>
      </c>
      <c r="V536" s="182">
        <v>1530654439278.5471</v>
      </c>
    </row>
    <row r="537" spans="1:22">
      <c r="A537" s="2" t="s">
        <v>1092</v>
      </c>
      <c r="B537" s="2" t="s">
        <v>1093</v>
      </c>
      <c r="C537" s="182">
        <v>483.65199999999999</v>
      </c>
      <c r="D537" s="182">
        <v>61612.78</v>
      </c>
      <c r="E537" s="182">
        <v>513.07999999999993</v>
      </c>
      <c r="F537" s="182">
        <v>447.04</v>
      </c>
      <c r="G537" s="182">
        <v>50.037999999999997</v>
      </c>
      <c r="H537" s="182">
        <v>89.915999999999997</v>
      </c>
      <c r="I537" s="182">
        <v>0</v>
      </c>
      <c r="J537" s="182">
        <v>32.3215</v>
      </c>
      <c r="K537" s="182">
        <v>0</v>
      </c>
      <c r="L537" s="182">
        <v>7.99</v>
      </c>
      <c r="M537" s="182">
        <v>1261181219.5679998</v>
      </c>
      <c r="N537" s="182">
        <v>6112374.8719999995</v>
      </c>
      <c r="O537" s="182">
        <v>3326573.9919999996</v>
      </c>
      <c r="P537" s="182">
        <v>143.25599999999997</v>
      </c>
      <c r="Q537" s="182">
        <v>670132595.21599996</v>
      </c>
      <c r="R537" s="182">
        <v>4752248.5599999996</v>
      </c>
      <c r="S537" s="182">
        <v>2998832.7119999998</v>
      </c>
      <c r="T537" s="182">
        <v>104.39400000000001</v>
      </c>
      <c r="U537" s="182">
        <v>122372039.12639999</v>
      </c>
      <c r="V537" s="182">
        <v>808292958285.68896</v>
      </c>
    </row>
    <row r="538" spans="1:22">
      <c r="A538" s="2" t="s">
        <v>1094</v>
      </c>
      <c r="B538" s="2" t="s">
        <v>1095</v>
      </c>
      <c r="C538" s="182">
        <v>392.13015999999999</v>
      </c>
      <c r="D538" s="182">
        <v>49935.383999999998</v>
      </c>
      <c r="E538" s="182">
        <v>497.84000000000003</v>
      </c>
      <c r="F538" s="182">
        <v>436.87999999999994</v>
      </c>
      <c r="G538" s="182">
        <v>40.893999999999998</v>
      </c>
      <c r="H538" s="182">
        <v>73.914000000000001</v>
      </c>
      <c r="I538" s="182">
        <v>0</v>
      </c>
      <c r="J538" s="182">
        <v>32.448499999999996</v>
      </c>
      <c r="K538" s="182">
        <v>0</v>
      </c>
      <c r="L538" s="182">
        <v>9.7799999999999994</v>
      </c>
      <c r="M538" s="182">
        <v>973981535.90399992</v>
      </c>
      <c r="N538" s="182">
        <v>4752248.5599999996</v>
      </c>
      <c r="O538" s="182">
        <v>2605543.176</v>
      </c>
      <c r="P538" s="182">
        <v>139.69999999999999</v>
      </c>
      <c r="Q538" s="182">
        <v>516126967.74399996</v>
      </c>
      <c r="R538" s="182">
        <v>3719863.5279999995</v>
      </c>
      <c r="S538" s="182">
        <v>2376124.2799999998</v>
      </c>
      <c r="T538" s="182">
        <v>101.85399999999998</v>
      </c>
      <c r="U538" s="182">
        <v>67845722.372799993</v>
      </c>
      <c r="V538" s="182">
        <v>421601310467.95068</v>
      </c>
    </row>
    <row r="539" spans="1:22">
      <c r="A539" s="2" t="s">
        <v>1096</v>
      </c>
      <c r="B539" s="2" t="s">
        <v>1097</v>
      </c>
      <c r="C539" s="182">
        <v>326.65111999999999</v>
      </c>
      <c r="D539" s="182">
        <v>41612.82</v>
      </c>
      <c r="E539" s="182">
        <v>485.14</v>
      </c>
      <c r="F539" s="182">
        <v>431.79999999999995</v>
      </c>
      <c r="G539" s="182">
        <v>34.544000000000004</v>
      </c>
      <c r="H539" s="182">
        <v>61.975999999999992</v>
      </c>
      <c r="I539" s="182">
        <v>0</v>
      </c>
      <c r="J539" s="182">
        <v>31.686500000000002</v>
      </c>
      <c r="K539" s="182">
        <v>0</v>
      </c>
      <c r="L539" s="182">
        <v>11.6</v>
      </c>
      <c r="M539" s="182">
        <v>786677394.38399994</v>
      </c>
      <c r="N539" s="182">
        <v>3850960.0399999996</v>
      </c>
      <c r="O539" s="182">
        <v>2130318.3199999998</v>
      </c>
      <c r="P539" s="182">
        <v>137.41399999999999</v>
      </c>
      <c r="Q539" s="182">
        <v>414566499.89759994</v>
      </c>
      <c r="R539" s="182">
        <v>2998832.7119999998</v>
      </c>
      <c r="S539" s="182">
        <v>1917286.4879999999</v>
      </c>
      <c r="T539" s="182">
        <v>99.822000000000003</v>
      </c>
      <c r="U539" s="182">
        <v>40083086.285279997</v>
      </c>
      <c r="V539" s="182">
        <v>240071064686.84583</v>
      </c>
    </row>
    <row r="540" spans="1:22">
      <c r="A540" s="2" t="s">
        <v>1098</v>
      </c>
      <c r="B540" s="2" t="s">
        <v>1099</v>
      </c>
      <c r="C540" s="182">
        <v>292.42343999999997</v>
      </c>
      <c r="D540" s="182">
        <v>37290.248</v>
      </c>
      <c r="E540" s="182">
        <v>480.05999999999995</v>
      </c>
      <c r="F540" s="182">
        <v>426.71999999999997</v>
      </c>
      <c r="G540" s="182">
        <v>30.987999999999996</v>
      </c>
      <c r="H540" s="182">
        <v>55.88</v>
      </c>
      <c r="I540" s="182">
        <v>0</v>
      </c>
      <c r="J540" s="182">
        <v>31.432499999999997</v>
      </c>
      <c r="K540" s="182">
        <v>0</v>
      </c>
      <c r="L540" s="182">
        <v>12.9</v>
      </c>
      <c r="M540" s="182">
        <v>690944166.49599993</v>
      </c>
      <c r="N540" s="182">
        <v>3392122.2479999997</v>
      </c>
      <c r="O540" s="182">
        <v>1884512.3599999999</v>
      </c>
      <c r="P540" s="182">
        <v>136.398</v>
      </c>
      <c r="Q540" s="182">
        <v>365034960.25119996</v>
      </c>
      <c r="R540" s="182">
        <v>2654704.3679999998</v>
      </c>
      <c r="S540" s="182">
        <v>1704254.656</v>
      </c>
      <c r="T540" s="182">
        <v>98.805999999999997</v>
      </c>
      <c r="U540" s="182">
        <v>29344315.504799996</v>
      </c>
      <c r="V540" s="182">
        <v>171057346986.04114</v>
      </c>
    </row>
    <row r="541" spans="1:22">
      <c r="A541" s="2" t="s">
        <v>1100</v>
      </c>
      <c r="B541" s="2" t="s">
        <v>1101</v>
      </c>
      <c r="C541" s="182">
        <v>267.12471999999997</v>
      </c>
      <c r="D541" s="182">
        <v>33999.932000000001</v>
      </c>
      <c r="E541" s="182">
        <v>474.97999999999996</v>
      </c>
      <c r="F541" s="182">
        <v>424.17999999999995</v>
      </c>
      <c r="G541" s="182">
        <v>28.448</v>
      </c>
      <c r="H541" s="182">
        <v>51.053999999999995</v>
      </c>
      <c r="I541" s="182">
        <v>0</v>
      </c>
      <c r="J541" s="182">
        <v>31.496000000000002</v>
      </c>
      <c r="K541" s="182">
        <v>0</v>
      </c>
      <c r="L541" s="182">
        <v>14.1</v>
      </c>
      <c r="M541" s="182">
        <v>624347138.39999998</v>
      </c>
      <c r="N541" s="182">
        <v>3064380.9679999999</v>
      </c>
      <c r="O541" s="182">
        <v>1704254.656</v>
      </c>
      <c r="P541" s="182">
        <v>135.38200000000001</v>
      </c>
      <c r="Q541" s="182">
        <v>327157900.52159995</v>
      </c>
      <c r="R541" s="182">
        <v>2392511.3439999996</v>
      </c>
      <c r="S541" s="182">
        <v>1540384.0159999998</v>
      </c>
      <c r="T541" s="182">
        <v>98.043999999999997</v>
      </c>
      <c r="U541" s="182">
        <v>22476496.982399996</v>
      </c>
      <c r="V541" s="182">
        <v>128897215939.24608</v>
      </c>
    </row>
    <row r="542" spans="1:22">
      <c r="A542" s="2" t="s">
        <v>1102</v>
      </c>
      <c r="B542" s="2" t="s">
        <v>1103</v>
      </c>
      <c r="C542" s="182">
        <v>244.05823999999998</v>
      </c>
      <c r="D542" s="182">
        <v>31096.712</v>
      </c>
      <c r="E542" s="182">
        <v>469.9</v>
      </c>
      <c r="F542" s="182">
        <v>421.64</v>
      </c>
      <c r="G542" s="182">
        <v>25.907999999999998</v>
      </c>
      <c r="H542" s="182">
        <v>46.99</v>
      </c>
      <c r="I542" s="182">
        <v>0</v>
      </c>
      <c r="J542" s="182">
        <v>32.384999999999998</v>
      </c>
      <c r="K542" s="182">
        <v>0</v>
      </c>
      <c r="L542" s="182">
        <v>15.4</v>
      </c>
      <c r="M542" s="182">
        <v>561912424.55999994</v>
      </c>
      <c r="N542" s="182">
        <v>2753026.7519999999</v>
      </c>
      <c r="O542" s="182">
        <v>1542022.7223999999</v>
      </c>
      <c r="P542" s="182">
        <v>134.36599999999999</v>
      </c>
      <c r="Q542" s="182">
        <v>295940543.60159999</v>
      </c>
      <c r="R542" s="182">
        <v>2163092.4479999999</v>
      </c>
      <c r="S542" s="182">
        <v>1401093.9719999998</v>
      </c>
      <c r="T542" s="182">
        <v>97.535999999999987</v>
      </c>
      <c r="U542" s="182">
        <v>17440096.732639998</v>
      </c>
      <c r="V542" s="182">
        <v>97478519554.05484</v>
      </c>
    </row>
    <row r="543" spans="1:22">
      <c r="A543" s="2" t="s">
        <v>1104</v>
      </c>
      <c r="B543" s="2" t="s">
        <v>1105</v>
      </c>
      <c r="C543" s="182">
        <v>223.22399999999999</v>
      </c>
      <c r="D543" s="182">
        <v>28451.556</v>
      </c>
      <c r="E543" s="182">
        <v>467.35999999999996</v>
      </c>
      <c r="F543" s="182">
        <v>424.17999999999995</v>
      </c>
      <c r="G543" s="182">
        <v>24.002999999999997</v>
      </c>
      <c r="H543" s="182">
        <v>42.671999999999997</v>
      </c>
      <c r="I543" s="182">
        <v>0</v>
      </c>
      <c r="J543" s="182">
        <v>31.9405</v>
      </c>
      <c r="K543" s="182">
        <v>0</v>
      </c>
      <c r="L543" s="182">
        <v>16.7</v>
      </c>
      <c r="M543" s="182">
        <v>511964653.48799998</v>
      </c>
      <c r="N543" s="182">
        <v>2507220.7919999999</v>
      </c>
      <c r="O543" s="182">
        <v>1410926.2103999997</v>
      </c>
      <c r="P543" s="182">
        <v>133.85799999999998</v>
      </c>
      <c r="Q543" s="182">
        <v>269717963.7888</v>
      </c>
      <c r="R543" s="182">
        <v>1966447.6799999997</v>
      </c>
      <c r="S543" s="182">
        <v>1274913.5791999998</v>
      </c>
      <c r="T543" s="182">
        <v>97.281999999999996</v>
      </c>
      <c r="U543" s="182">
        <v>13319405.619199999</v>
      </c>
      <c r="V543" s="182">
        <v>74652970898.146683</v>
      </c>
    </row>
    <row r="544" spans="1:22">
      <c r="A544" s="2" t="s">
        <v>1106</v>
      </c>
      <c r="B544" s="2" t="s">
        <v>1107</v>
      </c>
      <c r="C544" s="182">
        <v>208.3424</v>
      </c>
      <c r="D544" s="182">
        <v>26580.592000000001</v>
      </c>
      <c r="E544" s="182">
        <v>464.82</v>
      </c>
      <c r="F544" s="182">
        <v>421.64</v>
      </c>
      <c r="G544" s="182">
        <v>22.478999999999999</v>
      </c>
      <c r="H544" s="182">
        <v>39.878</v>
      </c>
      <c r="I544" s="182">
        <v>0</v>
      </c>
      <c r="J544" s="182">
        <v>31.5595</v>
      </c>
      <c r="K544" s="182">
        <v>0</v>
      </c>
      <c r="L544" s="182">
        <v>17.8</v>
      </c>
      <c r="M544" s="182">
        <v>474503825.18399996</v>
      </c>
      <c r="N544" s="182">
        <v>2326963.088</v>
      </c>
      <c r="O544" s="182">
        <v>1310965.1199999999</v>
      </c>
      <c r="P544" s="182">
        <v>133.35</v>
      </c>
      <c r="Q544" s="182">
        <v>249322623.93439996</v>
      </c>
      <c r="R544" s="182">
        <v>1818964.1039999998</v>
      </c>
      <c r="S544" s="182">
        <v>1183146.0207999998</v>
      </c>
      <c r="T544" s="182">
        <v>96.774000000000001</v>
      </c>
      <c r="U544" s="182">
        <v>10905263.35072</v>
      </c>
      <c r="V544" s="182">
        <v>60689105838.061691</v>
      </c>
    </row>
    <row r="545" spans="1:22">
      <c r="A545" s="2" t="s">
        <v>1108</v>
      </c>
      <c r="B545" s="2" t="s">
        <v>1109</v>
      </c>
      <c r="C545" s="182">
        <v>193.46079999999998</v>
      </c>
      <c r="D545" s="182">
        <v>24645.112000000001</v>
      </c>
      <c r="E545" s="182">
        <v>459.74</v>
      </c>
      <c r="F545" s="182">
        <v>421.64</v>
      </c>
      <c r="G545" s="182">
        <v>21.335999999999999</v>
      </c>
      <c r="H545" s="182">
        <v>36.575999999999993</v>
      </c>
      <c r="I545" s="182">
        <v>0</v>
      </c>
      <c r="J545" s="182">
        <v>31.686500000000009</v>
      </c>
      <c r="K545" s="182">
        <v>0</v>
      </c>
      <c r="L545" s="182">
        <v>18.7</v>
      </c>
      <c r="M545" s="182">
        <v>441205311.13599998</v>
      </c>
      <c r="N545" s="182">
        <v>2179479.5119999996</v>
      </c>
      <c r="O545" s="182">
        <v>1230668.5063999998</v>
      </c>
      <c r="P545" s="182">
        <v>133.60399999999998</v>
      </c>
      <c r="Q545" s="182">
        <v>226846126.95199999</v>
      </c>
      <c r="R545" s="182">
        <v>1671480.5279999999</v>
      </c>
      <c r="S545" s="182">
        <v>1078268.8111999999</v>
      </c>
      <c r="T545" s="182">
        <v>95.757999999999996</v>
      </c>
      <c r="U545" s="182">
        <v>8615990.5099199992</v>
      </c>
      <c r="V545" s="182">
        <v>48604991843.75737</v>
      </c>
    </row>
    <row r="546" spans="1:22">
      <c r="A546" s="2" t="s">
        <v>1110</v>
      </c>
      <c r="B546" s="2" t="s">
        <v>1111</v>
      </c>
      <c r="C546" s="182">
        <v>182.2996</v>
      </c>
      <c r="D546" s="182">
        <v>23225.759999999998</v>
      </c>
      <c r="E546" s="182">
        <v>457.2</v>
      </c>
      <c r="F546" s="182">
        <v>419.09999999999997</v>
      </c>
      <c r="G546" s="182">
        <v>20.32</v>
      </c>
      <c r="H546" s="182">
        <v>34.29</v>
      </c>
      <c r="I546" s="182">
        <v>0</v>
      </c>
      <c r="J546" s="182">
        <v>32.384999999999998</v>
      </c>
      <c r="K546" s="182">
        <v>0</v>
      </c>
      <c r="L546" s="182">
        <v>19.7</v>
      </c>
      <c r="M546" s="182">
        <v>414150268.47199994</v>
      </c>
      <c r="N546" s="182">
        <v>2048382.9999999998</v>
      </c>
      <c r="O546" s="182">
        <v>1163481.544</v>
      </c>
      <c r="P546" s="182">
        <v>133.60399999999998</v>
      </c>
      <c r="Q546" s="182">
        <v>211029332.77919999</v>
      </c>
      <c r="R546" s="182">
        <v>1553493.6671999998</v>
      </c>
      <c r="S546" s="182">
        <v>1006165.7295999998</v>
      </c>
      <c r="T546" s="182">
        <v>95.25</v>
      </c>
      <c r="U546" s="182">
        <v>7200803.6628799997</v>
      </c>
      <c r="V546" s="182">
        <v>40548915847.554497</v>
      </c>
    </row>
    <row r="547" spans="1:22">
      <c r="A547" s="2" t="s">
        <v>1112</v>
      </c>
      <c r="B547" s="2" t="s">
        <v>1113</v>
      </c>
      <c r="C547" s="182">
        <v>171.13839999999999</v>
      </c>
      <c r="D547" s="182">
        <v>21806.407999999996</v>
      </c>
      <c r="E547" s="182">
        <v>457.2</v>
      </c>
      <c r="F547" s="182">
        <v>419.09999999999997</v>
      </c>
      <c r="G547" s="182">
        <v>19.303999999999998</v>
      </c>
      <c r="H547" s="182">
        <v>32.003999999999998</v>
      </c>
      <c r="I547" s="182">
        <v>0</v>
      </c>
      <c r="J547" s="182">
        <v>31.496000000000002</v>
      </c>
      <c r="K547" s="182">
        <v>0</v>
      </c>
      <c r="L547" s="182">
        <v>20.7</v>
      </c>
      <c r="M547" s="182">
        <v>388760151.51039994</v>
      </c>
      <c r="N547" s="182">
        <v>1933673.5519999999</v>
      </c>
      <c r="O547" s="182">
        <v>1097933.2879999999</v>
      </c>
      <c r="P547" s="182">
        <v>133.35</v>
      </c>
      <c r="Q547" s="182">
        <v>195628770.03199998</v>
      </c>
      <c r="R547" s="182">
        <v>1442061.6319999998</v>
      </c>
      <c r="S547" s="182">
        <v>934062.64799999993</v>
      </c>
      <c r="T547" s="182">
        <v>94.74199999999999</v>
      </c>
      <c r="U547" s="182">
        <v>5952109.3860799996</v>
      </c>
      <c r="V547" s="182">
        <v>33566983317.511997</v>
      </c>
    </row>
    <row r="548" spans="1:22">
      <c r="A548" s="2" t="s">
        <v>1114</v>
      </c>
      <c r="B548" s="2" t="s">
        <v>1115</v>
      </c>
      <c r="C548" s="182">
        <v>190.48447999999999</v>
      </c>
      <c r="D548" s="182">
        <v>24322.531999999999</v>
      </c>
      <c r="E548" s="182">
        <v>474.97999999999996</v>
      </c>
      <c r="F548" s="182">
        <v>309.87999999999994</v>
      </c>
      <c r="G548" s="182">
        <v>24.383999999999997</v>
      </c>
      <c r="H548" s="182">
        <v>43.942</v>
      </c>
      <c r="I548" s="182">
        <v>0</v>
      </c>
      <c r="J548" s="182">
        <v>22.732999999999997</v>
      </c>
      <c r="K548" s="182">
        <v>0</v>
      </c>
      <c r="L548" s="182">
        <v>16.899999999999999</v>
      </c>
      <c r="M548" s="182">
        <v>503640024.97599995</v>
      </c>
      <c r="N548" s="182">
        <v>2556381.9839999997</v>
      </c>
      <c r="O548" s="182">
        <v>1432229.3936000001</v>
      </c>
      <c r="P548" s="182">
        <v>143.76399999999998</v>
      </c>
      <c r="Q548" s="182">
        <v>109885096.35839999</v>
      </c>
      <c r="R548" s="182">
        <v>1122513.8839999998</v>
      </c>
      <c r="S548" s="182">
        <v>707921.16480000003</v>
      </c>
      <c r="T548" s="182">
        <v>67.309999999999988</v>
      </c>
      <c r="U548" s="182">
        <v>10988509.635839999</v>
      </c>
      <c r="V548" s="182">
        <v>55049852640.719673</v>
      </c>
    </row>
    <row r="549" spans="1:22">
      <c r="A549" s="2" t="s">
        <v>1116</v>
      </c>
      <c r="B549" s="2" t="s">
        <v>1117</v>
      </c>
      <c r="C549" s="182">
        <v>172.62655999999998</v>
      </c>
      <c r="D549" s="182">
        <v>21999.955999999998</v>
      </c>
      <c r="E549" s="182">
        <v>472.44</v>
      </c>
      <c r="F549" s="182">
        <v>307.33999999999997</v>
      </c>
      <c r="G549" s="182">
        <v>22.097999999999999</v>
      </c>
      <c r="H549" s="182">
        <v>39.878</v>
      </c>
      <c r="I549" s="182">
        <v>0</v>
      </c>
      <c r="J549" s="182">
        <v>22.034499999999994</v>
      </c>
      <c r="K549" s="182">
        <v>0</v>
      </c>
      <c r="L549" s="182">
        <v>18.7</v>
      </c>
      <c r="M549" s="182">
        <v>449529939.64799994</v>
      </c>
      <c r="N549" s="182">
        <v>2294188.96</v>
      </c>
      <c r="O549" s="182">
        <v>1286384.524</v>
      </c>
      <c r="P549" s="182">
        <v>143.00199999999998</v>
      </c>
      <c r="Q549" s="182">
        <v>97398153.590399995</v>
      </c>
      <c r="R549" s="182">
        <v>997972.19759999984</v>
      </c>
      <c r="S549" s="182">
        <v>632540.67039999994</v>
      </c>
      <c r="T549" s="182">
        <v>66.548000000000002</v>
      </c>
      <c r="U549" s="182">
        <v>8199759.0843199985</v>
      </c>
      <c r="V549" s="182">
        <v>40548915847.554497</v>
      </c>
    </row>
    <row r="550" spans="1:22">
      <c r="A550" s="2" t="s">
        <v>1118</v>
      </c>
      <c r="B550" s="2" t="s">
        <v>1119</v>
      </c>
      <c r="C550" s="182">
        <v>156.2568</v>
      </c>
      <c r="D550" s="182">
        <v>19935.444</v>
      </c>
      <c r="E550" s="182">
        <v>464.82</v>
      </c>
      <c r="F550" s="182">
        <v>309.87999999999994</v>
      </c>
      <c r="G550" s="182">
        <v>21.081999999999997</v>
      </c>
      <c r="H550" s="182">
        <v>34.544000000000004</v>
      </c>
      <c r="I550" s="182">
        <v>0</v>
      </c>
      <c r="J550" s="182">
        <v>24.193499999999993</v>
      </c>
      <c r="K550" s="182">
        <v>0</v>
      </c>
      <c r="L550" s="182">
        <v>19.600000000000001</v>
      </c>
      <c r="M550" s="182">
        <v>409987954.21599996</v>
      </c>
      <c r="N550" s="182">
        <v>2146705.3839999996</v>
      </c>
      <c r="O550" s="182">
        <v>1197894.3783999998</v>
      </c>
      <c r="P550" s="182">
        <v>143.51</v>
      </c>
      <c r="Q550" s="182">
        <v>85743673.673599988</v>
      </c>
      <c r="R550" s="182">
        <v>875069.21759999986</v>
      </c>
      <c r="S550" s="182">
        <v>553882.76319999993</v>
      </c>
      <c r="T550" s="182">
        <v>65.531999999999996</v>
      </c>
      <c r="U550" s="182">
        <v>5785616.8158399994</v>
      </c>
      <c r="V550" s="182">
        <v>31955768118.271423</v>
      </c>
    </row>
    <row r="551" spans="1:22">
      <c r="A551" s="2" t="s">
        <v>1120</v>
      </c>
      <c r="B551" s="2" t="s">
        <v>1121</v>
      </c>
      <c r="C551" s="182">
        <v>144.35151999999999</v>
      </c>
      <c r="D551" s="182">
        <v>18387.059999999998</v>
      </c>
      <c r="E551" s="182">
        <v>462.28</v>
      </c>
      <c r="F551" s="182">
        <v>307.33999999999997</v>
      </c>
      <c r="G551" s="182">
        <v>19.431000000000001</v>
      </c>
      <c r="H551" s="182">
        <v>32.003999999999998</v>
      </c>
      <c r="I551" s="182">
        <v>0</v>
      </c>
      <c r="J551" s="182">
        <v>23.558500000000002</v>
      </c>
      <c r="K551" s="182">
        <v>0</v>
      </c>
      <c r="L551" s="182">
        <v>21.2</v>
      </c>
      <c r="M551" s="182">
        <v>375024514.46559995</v>
      </c>
      <c r="N551" s="182">
        <v>1966447.6799999997</v>
      </c>
      <c r="O551" s="182">
        <v>1097933.2879999999</v>
      </c>
      <c r="P551" s="182">
        <v>142.74799999999999</v>
      </c>
      <c r="Q551" s="182">
        <v>77835276.587199986</v>
      </c>
      <c r="R551" s="182">
        <v>799688.72319999989</v>
      </c>
      <c r="S551" s="182">
        <v>506360.27759999991</v>
      </c>
      <c r="T551" s="182">
        <v>65.024000000000001</v>
      </c>
      <c r="U551" s="182">
        <v>4620168.8241599994</v>
      </c>
      <c r="V551" s="182">
        <v>24893274828.266899</v>
      </c>
    </row>
    <row r="552" spans="1:22">
      <c r="A552" s="2" t="s">
        <v>1122</v>
      </c>
      <c r="B552" s="2" t="s">
        <v>1123</v>
      </c>
      <c r="C552" s="182">
        <v>135.42256</v>
      </c>
      <c r="D552" s="182">
        <v>17290.288</v>
      </c>
      <c r="E552" s="182">
        <v>462.28</v>
      </c>
      <c r="F552" s="182">
        <v>307.33999999999997</v>
      </c>
      <c r="G552" s="182">
        <v>18.414999999999999</v>
      </c>
      <c r="H552" s="182">
        <v>29.971999999999998</v>
      </c>
      <c r="I552" s="182">
        <v>0</v>
      </c>
      <c r="J552" s="182">
        <v>24.002999999999997</v>
      </c>
      <c r="K552" s="182">
        <v>0</v>
      </c>
      <c r="L552" s="182">
        <v>22.4</v>
      </c>
      <c r="M552" s="182">
        <v>351715554.63199997</v>
      </c>
      <c r="N552" s="182">
        <v>1851738.2319999998</v>
      </c>
      <c r="O552" s="182">
        <v>1034023.7383999999</v>
      </c>
      <c r="P552" s="182">
        <v>142.74799999999999</v>
      </c>
      <c r="Q552" s="182">
        <v>72424268.054399997</v>
      </c>
      <c r="R552" s="182">
        <v>742333.99919999985</v>
      </c>
      <c r="S552" s="182">
        <v>471947.44319999998</v>
      </c>
      <c r="T552" s="182">
        <v>64.77</v>
      </c>
      <c r="U552" s="182">
        <v>3829329.1155199995</v>
      </c>
      <c r="V552" s="182">
        <v>20838383243.511448</v>
      </c>
    </row>
    <row r="553" spans="1:22">
      <c r="A553" s="2" t="s">
        <v>1124</v>
      </c>
      <c r="B553" s="2" t="s">
        <v>1125</v>
      </c>
      <c r="C553" s="182">
        <v>126.4936</v>
      </c>
      <c r="D553" s="182">
        <v>16129</v>
      </c>
      <c r="E553" s="182">
        <v>459.74</v>
      </c>
      <c r="F553" s="182">
        <v>304.79999999999995</v>
      </c>
      <c r="G553" s="182">
        <v>17.272000000000002</v>
      </c>
      <c r="H553" s="182">
        <v>27.94</v>
      </c>
      <c r="I553" s="182">
        <v>0</v>
      </c>
      <c r="J553" s="182">
        <v>22.859999999999996</v>
      </c>
      <c r="K553" s="182">
        <v>0</v>
      </c>
      <c r="L553" s="182">
        <v>23.9</v>
      </c>
      <c r="M553" s="182">
        <v>327157900.52159995</v>
      </c>
      <c r="N553" s="182">
        <v>1720641.7199999997</v>
      </c>
      <c r="O553" s="182">
        <v>965198.06959999993</v>
      </c>
      <c r="P553" s="182">
        <v>142.494</v>
      </c>
      <c r="Q553" s="182">
        <v>66597028.095999993</v>
      </c>
      <c r="R553" s="182">
        <v>684979.27519999992</v>
      </c>
      <c r="S553" s="182">
        <v>435895.90239999996</v>
      </c>
      <c r="T553" s="182">
        <v>64.261999999999986</v>
      </c>
      <c r="U553" s="182">
        <v>3125898.0062559997</v>
      </c>
      <c r="V553" s="182">
        <v>16971466765.334066</v>
      </c>
    </row>
    <row r="554" spans="1:22">
      <c r="A554" s="2" t="s">
        <v>1126</v>
      </c>
      <c r="B554" s="2" t="s">
        <v>1127</v>
      </c>
      <c r="C554" s="182">
        <v>119.05279999999999</v>
      </c>
      <c r="D554" s="182">
        <v>15161.259999999998</v>
      </c>
      <c r="E554" s="182">
        <v>457.2</v>
      </c>
      <c r="F554" s="182">
        <v>304.79999999999995</v>
      </c>
      <c r="G554" s="182">
        <v>16.509999999999998</v>
      </c>
      <c r="H554" s="182">
        <v>25.907999999999998</v>
      </c>
      <c r="I554" s="182">
        <v>0</v>
      </c>
      <c r="J554" s="182">
        <v>23.304500000000001</v>
      </c>
      <c r="K554" s="182">
        <v>0</v>
      </c>
      <c r="L554" s="182">
        <v>25</v>
      </c>
      <c r="M554" s="182">
        <v>308011254.94399995</v>
      </c>
      <c r="N554" s="182">
        <v>1638706.4</v>
      </c>
      <c r="O554" s="182">
        <v>914398.17119999987</v>
      </c>
      <c r="P554" s="182">
        <v>142.494</v>
      </c>
      <c r="Q554" s="182">
        <v>61186019.563199997</v>
      </c>
      <c r="R554" s="182">
        <v>632540.67039999994</v>
      </c>
      <c r="S554" s="182">
        <v>403121.77439999999</v>
      </c>
      <c r="T554" s="182">
        <v>63.5</v>
      </c>
      <c r="U554" s="182">
        <v>2568147.8959519998</v>
      </c>
      <c r="V554" s="182">
        <v>14393522446.549145</v>
      </c>
    </row>
    <row r="555" spans="1:22">
      <c r="A555" s="2" t="s">
        <v>1128</v>
      </c>
      <c r="B555" s="2" t="s">
        <v>1129</v>
      </c>
      <c r="C555" s="182">
        <v>111.61199999999999</v>
      </c>
      <c r="D555" s="182">
        <v>14258.036</v>
      </c>
      <c r="E555" s="182">
        <v>454.65999999999991</v>
      </c>
      <c r="F555" s="182">
        <v>304.79999999999995</v>
      </c>
      <c r="G555" s="182">
        <v>15.875</v>
      </c>
      <c r="H555" s="182">
        <v>23.875999999999998</v>
      </c>
      <c r="I555" s="182">
        <v>0</v>
      </c>
      <c r="J555" s="182">
        <v>23.749000000000002</v>
      </c>
      <c r="K555" s="182">
        <v>0</v>
      </c>
      <c r="L555" s="182">
        <v>26</v>
      </c>
      <c r="M555" s="182">
        <v>290529535.06879997</v>
      </c>
      <c r="N555" s="182">
        <v>1564964.612</v>
      </c>
      <c r="O555" s="182">
        <v>870153.0983999999</v>
      </c>
      <c r="P555" s="182">
        <v>142.74799999999999</v>
      </c>
      <c r="Q555" s="182">
        <v>56191242.455999993</v>
      </c>
      <c r="R555" s="182">
        <v>580102.06559999997</v>
      </c>
      <c r="S555" s="182">
        <v>368708.93999999994</v>
      </c>
      <c r="T555" s="182">
        <v>62.738</v>
      </c>
      <c r="U555" s="182">
        <v>2097806.385024</v>
      </c>
      <c r="V555" s="182">
        <v>12352649860.844416</v>
      </c>
    </row>
    <row r="556" spans="1:22">
      <c r="A556" s="2" t="s">
        <v>1130</v>
      </c>
      <c r="B556" s="2" t="s">
        <v>1131</v>
      </c>
      <c r="C556" s="182">
        <v>100.4508</v>
      </c>
      <c r="D556" s="182">
        <v>12838.683999999999</v>
      </c>
      <c r="E556" s="182">
        <v>452.12</v>
      </c>
      <c r="F556" s="182">
        <v>304.79999999999995</v>
      </c>
      <c r="G556" s="182">
        <v>15.239999999999998</v>
      </c>
      <c r="H556" s="182">
        <v>20.065999999999999</v>
      </c>
      <c r="I556" s="182">
        <v>0</v>
      </c>
      <c r="J556" s="182">
        <v>22.796499999999998</v>
      </c>
      <c r="K556" s="182">
        <v>0</v>
      </c>
      <c r="L556" s="182">
        <v>27.1</v>
      </c>
      <c r="M556" s="182">
        <v>265139418.10719997</v>
      </c>
      <c r="N556" s="182">
        <v>1476474.4663999998</v>
      </c>
      <c r="O556" s="182">
        <v>814437.0808</v>
      </c>
      <c r="P556" s="182">
        <v>143.76399999999998</v>
      </c>
      <c r="Q556" s="182">
        <v>47034151.092799999</v>
      </c>
      <c r="R556" s="182">
        <v>488334.50719999999</v>
      </c>
      <c r="S556" s="182">
        <v>309715.50959999993</v>
      </c>
      <c r="T556" s="182">
        <v>60.451999999999991</v>
      </c>
      <c r="U556" s="182">
        <v>1448485.3610879998</v>
      </c>
      <c r="V556" s="182">
        <v>10016387821.94558</v>
      </c>
    </row>
    <row r="557" spans="1:22">
      <c r="A557" s="2" t="s">
        <v>1132</v>
      </c>
      <c r="B557" s="2" t="s">
        <v>1133</v>
      </c>
      <c r="C557" s="182">
        <v>287.95895999999999</v>
      </c>
      <c r="D557" s="182">
        <v>36774.119999999995</v>
      </c>
      <c r="E557" s="182">
        <v>457.2</v>
      </c>
      <c r="F557" s="182">
        <v>411.47999999999996</v>
      </c>
      <c r="G557" s="182">
        <v>32.003999999999998</v>
      </c>
      <c r="H557" s="182">
        <v>57.911999999999992</v>
      </c>
      <c r="I557" s="182">
        <v>0</v>
      </c>
      <c r="J557" s="182">
        <v>23.0505</v>
      </c>
      <c r="K557" s="182">
        <v>0</v>
      </c>
      <c r="L557" s="182">
        <v>11.8</v>
      </c>
      <c r="M557" s="182">
        <v>607697881.37599993</v>
      </c>
      <c r="N557" s="182">
        <v>3162703.3519999995</v>
      </c>
      <c r="O557" s="182">
        <v>1753415.8479999998</v>
      </c>
      <c r="P557" s="182">
        <v>128.77799999999999</v>
      </c>
      <c r="Q557" s="182">
        <v>337147454.73599994</v>
      </c>
      <c r="R557" s="182">
        <v>2556381.9839999997</v>
      </c>
      <c r="S557" s="182">
        <v>1638706.4</v>
      </c>
      <c r="T557" s="182">
        <v>95.757999999999996</v>
      </c>
      <c r="U557" s="182">
        <v>30759502.351840001</v>
      </c>
      <c r="V557" s="182">
        <v>165149557922.15903</v>
      </c>
    </row>
    <row r="558" spans="1:22">
      <c r="A558" s="2" t="s">
        <v>1134</v>
      </c>
      <c r="B558" s="2" t="s">
        <v>1135</v>
      </c>
      <c r="C558" s="182">
        <v>263.40431999999998</v>
      </c>
      <c r="D558" s="182">
        <v>33612.835999999996</v>
      </c>
      <c r="E558" s="182">
        <v>452.12</v>
      </c>
      <c r="F558" s="182">
        <v>408.94</v>
      </c>
      <c r="G558" s="182">
        <v>29.463999999999995</v>
      </c>
      <c r="H558" s="182">
        <v>53.085999999999991</v>
      </c>
      <c r="I558" s="182">
        <v>0</v>
      </c>
      <c r="J558" s="182">
        <v>21.526500000000006</v>
      </c>
      <c r="K558" s="182">
        <v>0</v>
      </c>
      <c r="L558" s="182">
        <v>12.8</v>
      </c>
      <c r="M558" s="182">
        <v>549425481.79199994</v>
      </c>
      <c r="N558" s="182">
        <v>2851349.1359999999</v>
      </c>
      <c r="O558" s="182">
        <v>1586267.7951999998</v>
      </c>
      <c r="P558" s="182">
        <v>127.762</v>
      </c>
      <c r="Q558" s="182">
        <v>303432709.26239997</v>
      </c>
      <c r="R558" s="182">
        <v>2310576.0239999997</v>
      </c>
      <c r="S558" s="182">
        <v>1484667.9983999997</v>
      </c>
      <c r="T558" s="182">
        <v>94.995999999999995</v>
      </c>
      <c r="U558" s="182">
        <v>23766814.401759997</v>
      </c>
      <c r="V558" s="182">
        <v>125674785540.76492</v>
      </c>
    </row>
    <row r="559" spans="1:22">
      <c r="A559" s="2" t="s">
        <v>1136</v>
      </c>
      <c r="B559" s="2" t="s">
        <v>1137</v>
      </c>
      <c r="C559" s="182">
        <v>236.61743999999999</v>
      </c>
      <c r="D559" s="182">
        <v>30193.487999999998</v>
      </c>
      <c r="E559" s="182">
        <v>447.04</v>
      </c>
      <c r="F559" s="182">
        <v>406.4</v>
      </c>
      <c r="G559" s="182">
        <v>26.416</v>
      </c>
      <c r="H559" s="182">
        <v>48.005999999999993</v>
      </c>
      <c r="I559" s="182">
        <v>0</v>
      </c>
      <c r="J559" s="182">
        <v>21.844000000000001</v>
      </c>
      <c r="K559" s="182">
        <v>0</v>
      </c>
      <c r="L559" s="182">
        <v>14.3</v>
      </c>
      <c r="M559" s="182">
        <v>482828453.69599998</v>
      </c>
      <c r="N559" s="182">
        <v>2523607.8559999997</v>
      </c>
      <c r="O559" s="182">
        <v>1406010.0911999999</v>
      </c>
      <c r="P559" s="182">
        <v>126.746</v>
      </c>
      <c r="Q559" s="182">
        <v>268469269.51199996</v>
      </c>
      <c r="R559" s="182">
        <v>2048382.9999999998</v>
      </c>
      <c r="S559" s="182">
        <v>1322436.0647999998</v>
      </c>
      <c r="T559" s="182">
        <v>94.233999999999995</v>
      </c>
      <c r="U559" s="182">
        <v>17523343.017759997</v>
      </c>
      <c r="V559" s="182">
        <v>89959515290.932159</v>
      </c>
    </row>
    <row r="560" spans="1:22">
      <c r="A560" s="2" t="s">
        <v>1138</v>
      </c>
      <c r="B560" s="2" t="s">
        <v>1139</v>
      </c>
      <c r="C560" s="182">
        <v>216.52727999999999</v>
      </c>
      <c r="D560" s="182">
        <v>27612.847999999998</v>
      </c>
      <c r="E560" s="182">
        <v>441.95999999999992</v>
      </c>
      <c r="F560" s="182">
        <v>403.86</v>
      </c>
      <c r="G560" s="182">
        <v>24.383999999999997</v>
      </c>
      <c r="H560" s="182">
        <v>43.942</v>
      </c>
      <c r="I560" s="182">
        <v>0</v>
      </c>
      <c r="J560" s="182">
        <v>22.732999999999997</v>
      </c>
      <c r="K560" s="182">
        <v>0</v>
      </c>
      <c r="L560" s="182">
        <v>15.5</v>
      </c>
      <c r="M560" s="182">
        <v>441205311.13599998</v>
      </c>
      <c r="N560" s="182">
        <v>2294188.96</v>
      </c>
      <c r="O560" s="182">
        <v>1283107.1111999999</v>
      </c>
      <c r="P560" s="182">
        <v>125.98399999999999</v>
      </c>
      <c r="Q560" s="182">
        <v>241830458.27359998</v>
      </c>
      <c r="R560" s="182">
        <v>1851738.2319999998</v>
      </c>
      <c r="S560" s="182">
        <v>1197894.3783999998</v>
      </c>
      <c r="T560" s="182">
        <v>93.471999999999994</v>
      </c>
      <c r="U560" s="182">
        <v>13527521.331999999</v>
      </c>
      <c r="V560" s="182">
        <v>68745181834.264572</v>
      </c>
    </row>
    <row r="561" spans="1:22">
      <c r="A561" s="2" t="s">
        <v>1140</v>
      </c>
      <c r="B561" s="2" t="s">
        <v>1141</v>
      </c>
      <c r="C561" s="182">
        <v>195.69304</v>
      </c>
      <c r="D561" s="182">
        <v>24967.691999999999</v>
      </c>
      <c r="E561" s="182">
        <v>439.42</v>
      </c>
      <c r="F561" s="182">
        <v>401.32</v>
      </c>
      <c r="G561" s="182">
        <v>22.097999999999999</v>
      </c>
      <c r="H561" s="182">
        <v>39.878</v>
      </c>
      <c r="I561" s="182">
        <v>0</v>
      </c>
      <c r="J561" s="182">
        <v>22.034499999999994</v>
      </c>
      <c r="K561" s="182">
        <v>0</v>
      </c>
      <c r="L561" s="182">
        <v>17.100000000000001</v>
      </c>
      <c r="M561" s="182">
        <v>392506234.34079999</v>
      </c>
      <c r="N561" s="182">
        <v>2048382.9999999998</v>
      </c>
      <c r="O561" s="182">
        <v>1150371.8928</v>
      </c>
      <c r="P561" s="182">
        <v>125.22199999999998</v>
      </c>
      <c r="Q561" s="182">
        <v>215191647.03519997</v>
      </c>
      <c r="R561" s="182">
        <v>1655093.4639999999</v>
      </c>
      <c r="S561" s="182">
        <v>1073352.6919999998</v>
      </c>
      <c r="T561" s="182">
        <v>92.71</v>
      </c>
      <c r="U561" s="182">
        <v>10114423.64208</v>
      </c>
      <c r="V561" s="182">
        <v>50484742909.538048</v>
      </c>
    </row>
    <row r="562" spans="1:22">
      <c r="A562" s="2" t="s">
        <v>1142</v>
      </c>
      <c r="B562" s="2" t="s">
        <v>1143</v>
      </c>
      <c r="C562" s="182">
        <v>179.32327999999998</v>
      </c>
      <c r="D562" s="182">
        <v>22903.18</v>
      </c>
      <c r="E562" s="182">
        <v>434.34000000000003</v>
      </c>
      <c r="F562" s="182">
        <v>403.86</v>
      </c>
      <c r="G562" s="182">
        <v>21.081999999999997</v>
      </c>
      <c r="H562" s="182">
        <v>35.559999999999995</v>
      </c>
      <c r="I562" s="182">
        <v>0</v>
      </c>
      <c r="J562" s="182">
        <v>21.590000000000003</v>
      </c>
      <c r="K562" s="182">
        <v>0</v>
      </c>
      <c r="L562" s="182">
        <v>18</v>
      </c>
      <c r="M562" s="182">
        <v>362953803.12319994</v>
      </c>
      <c r="N562" s="182">
        <v>1900899.4239999999</v>
      </c>
      <c r="O562" s="182">
        <v>1078268.8111999999</v>
      </c>
      <c r="P562" s="182">
        <v>125.98399999999999</v>
      </c>
      <c r="Q562" s="182">
        <v>193963844.32959998</v>
      </c>
      <c r="R562" s="182">
        <v>1487945.4111999997</v>
      </c>
      <c r="S562" s="182">
        <v>963559.36319999991</v>
      </c>
      <c r="T562" s="182">
        <v>91.947999999999993</v>
      </c>
      <c r="U562" s="182">
        <v>7492165.6607999988</v>
      </c>
      <c r="V562" s="182">
        <v>39206236514.854012</v>
      </c>
    </row>
    <row r="563" spans="1:22">
      <c r="A563" s="2" t="s">
        <v>1144</v>
      </c>
      <c r="B563" s="2" t="s">
        <v>1145</v>
      </c>
      <c r="C563" s="182">
        <v>164.44167999999999</v>
      </c>
      <c r="D563" s="182">
        <v>21032.216</v>
      </c>
      <c r="E563" s="182">
        <v>431.79999999999995</v>
      </c>
      <c r="F563" s="182">
        <v>401.32</v>
      </c>
      <c r="G563" s="182">
        <v>19.684999999999999</v>
      </c>
      <c r="H563" s="182">
        <v>32.257999999999996</v>
      </c>
      <c r="I563" s="182">
        <v>0</v>
      </c>
      <c r="J563" s="182">
        <v>21.716999999999999</v>
      </c>
      <c r="K563" s="182">
        <v>0</v>
      </c>
      <c r="L563" s="182">
        <v>19.2</v>
      </c>
      <c r="M563" s="182">
        <v>332568909.05439997</v>
      </c>
      <c r="N563" s="182">
        <v>1753415.8479999998</v>
      </c>
      <c r="O563" s="182">
        <v>996333.49119999981</v>
      </c>
      <c r="P563" s="182">
        <v>125.73</v>
      </c>
      <c r="Q563" s="182">
        <v>174817198.75199997</v>
      </c>
      <c r="R563" s="182">
        <v>1345377.9543999997</v>
      </c>
      <c r="S563" s="182">
        <v>871791.80479999993</v>
      </c>
      <c r="T563" s="182">
        <v>91.185999999999993</v>
      </c>
      <c r="U563" s="182">
        <v>5785616.8158399994</v>
      </c>
      <c r="V563" s="182">
        <v>30344552919.030846</v>
      </c>
    </row>
    <row r="564" spans="1:22">
      <c r="A564" s="2" t="s">
        <v>1146</v>
      </c>
      <c r="B564" s="2" t="s">
        <v>1147</v>
      </c>
      <c r="C564" s="182">
        <v>149.56008</v>
      </c>
      <c r="D564" s="182">
        <v>19096.736000000001</v>
      </c>
      <c r="E564" s="182">
        <v>426.71999999999997</v>
      </c>
      <c r="F564" s="182">
        <v>398.78</v>
      </c>
      <c r="G564" s="182">
        <v>18.160999999999998</v>
      </c>
      <c r="H564" s="182">
        <v>29.209999999999997</v>
      </c>
      <c r="I564" s="182">
        <v>0</v>
      </c>
      <c r="J564" s="182">
        <v>21.59</v>
      </c>
      <c r="K564" s="182">
        <v>0</v>
      </c>
      <c r="L564" s="182">
        <v>20.8</v>
      </c>
      <c r="M564" s="182">
        <v>301767783.55999994</v>
      </c>
      <c r="N564" s="182">
        <v>1602654.8591999998</v>
      </c>
      <c r="O564" s="182">
        <v>909482.05199999991</v>
      </c>
      <c r="P564" s="182">
        <v>125.73</v>
      </c>
      <c r="Q564" s="182">
        <v>156086784.59999999</v>
      </c>
      <c r="R564" s="182">
        <v>1201171.7911999999</v>
      </c>
      <c r="S564" s="182">
        <v>780024.24639999995</v>
      </c>
      <c r="T564" s="182">
        <v>90.423999999999992</v>
      </c>
      <c r="U564" s="182">
        <v>4328806.8262399994</v>
      </c>
      <c r="V564" s="182">
        <v>22798695069.25415</v>
      </c>
    </row>
    <row r="565" spans="1:22">
      <c r="A565" s="2" t="s">
        <v>1148</v>
      </c>
      <c r="B565" s="2" t="s">
        <v>1149</v>
      </c>
      <c r="C565" s="182">
        <v>125.74951999999999</v>
      </c>
      <c r="D565" s="182">
        <v>15999.967999999999</v>
      </c>
      <c r="E565" s="182">
        <v>429.25999999999993</v>
      </c>
      <c r="F565" s="182">
        <v>292.09999999999997</v>
      </c>
      <c r="G565" s="182">
        <v>17.018000000000001</v>
      </c>
      <c r="H565" s="182">
        <v>30.987999999999996</v>
      </c>
      <c r="I565" s="182">
        <v>0</v>
      </c>
      <c r="J565" s="182">
        <v>22.986999999999998</v>
      </c>
      <c r="K565" s="182">
        <v>0</v>
      </c>
      <c r="L565" s="182">
        <v>22.4</v>
      </c>
      <c r="M565" s="182">
        <v>270134195.21439999</v>
      </c>
      <c r="N565" s="182">
        <v>1487945.4111999997</v>
      </c>
      <c r="O565" s="182">
        <v>837378.97039999999</v>
      </c>
      <c r="P565" s="182">
        <v>130.048</v>
      </c>
      <c r="Q565" s="182">
        <v>64515870.967999995</v>
      </c>
      <c r="R565" s="182">
        <v>689895.39439999999</v>
      </c>
      <c r="S565" s="182">
        <v>442450.72799999994</v>
      </c>
      <c r="T565" s="182">
        <v>63.5</v>
      </c>
      <c r="U565" s="182">
        <v>3666998.8595360001</v>
      </c>
      <c r="V565" s="182">
        <v>14876887006.321318</v>
      </c>
    </row>
    <row r="566" spans="1:22">
      <c r="A566" s="2" t="s">
        <v>1150</v>
      </c>
      <c r="B566" s="2" t="s">
        <v>1151</v>
      </c>
      <c r="C566" s="182">
        <v>113.10015999999999</v>
      </c>
      <c r="D566" s="182">
        <v>14451.583999999999</v>
      </c>
      <c r="E566" s="182">
        <v>424.17999999999995</v>
      </c>
      <c r="F566" s="182">
        <v>294.64</v>
      </c>
      <c r="G566" s="182">
        <v>16.128999999999998</v>
      </c>
      <c r="H566" s="182">
        <v>26.923999999999999</v>
      </c>
      <c r="I566" s="182">
        <v>0</v>
      </c>
      <c r="J566" s="182">
        <v>22.288499999999999</v>
      </c>
      <c r="K566" s="182">
        <v>0</v>
      </c>
      <c r="L566" s="182">
        <v>23.6</v>
      </c>
      <c r="M566" s="182">
        <v>246409003.95519999</v>
      </c>
      <c r="N566" s="182">
        <v>1384706.9079999998</v>
      </c>
      <c r="O566" s="182">
        <v>776746.8335999999</v>
      </c>
      <c r="P566" s="182">
        <v>130.55599999999998</v>
      </c>
      <c r="Q566" s="182">
        <v>56607473.881599993</v>
      </c>
      <c r="R566" s="182">
        <v>604682.66159999988</v>
      </c>
      <c r="S566" s="182">
        <v>386734.71039999998</v>
      </c>
      <c r="T566" s="182">
        <v>62.738</v>
      </c>
      <c r="U566" s="182">
        <v>2563985.581696</v>
      </c>
      <c r="V566" s="182">
        <v>11547042261.224127</v>
      </c>
    </row>
    <row r="567" spans="1:22">
      <c r="A567" s="2" t="s">
        <v>1152</v>
      </c>
      <c r="B567" s="2" t="s">
        <v>1153</v>
      </c>
      <c r="C567" s="182">
        <v>104.91528</v>
      </c>
      <c r="D567" s="182">
        <v>13419.328</v>
      </c>
      <c r="E567" s="182">
        <v>424.17999999999995</v>
      </c>
      <c r="F567" s="182">
        <v>292.09999999999997</v>
      </c>
      <c r="G567" s="182">
        <v>15.366999999999999</v>
      </c>
      <c r="H567" s="182">
        <v>24.383999999999997</v>
      </c>
      <c r="I567" s="182">
        <v>0</v>
      </c>
      <c r="J567" s="182">
        <v>21.653499999999998</v>
      </c>
      <c r="K567" s="182">
        <v>0</v>
      </c>
      <c r="L567" s="182">
        <v>24.8</v>
      </c>
      <c r="M567" s="182">
        <v>229759746.93119997</v>
      </c>
      <c r="N567" s="182">
        <v>1307687.7071999998</v>
      </c>
      <c r="O567" s="182">
        <v>732501.76079999993</v>
      </c>
      <c r="P567" s="182">
        <v>130.81</v>
      </c>
      <c r="Q567" s="182">
        <v>51196465.348799996</v>
      </c>
      <c r="R567" s="182">
        <v>547327.93759999995</v>
      </c>
      <c r="S567" s="182">
        <v>349044.4632</v>
      </c>
      <c r="T567" s="182">
        <v>61.722000000000001</v>
      </c>
      <c r="U567" s="182">
        <v>2014560.0999039998</v>
      </c>
      <c r="V567" s="182">
        <v>9506169675.5193977</v>
      </c>
    </row>
    <row r="568" spans="1:22">
      <c r="A568" s="2" t="s">
        <v>1154</v>
      </c>
      <c r="B568" s="2" t="s">
        <v>1155</v>
      </c>
      <c r="C568" s="182">
        <v>96.730399999999989</v>
      </c>
      <c r="D568" s="182">
        <v>12387.071999999998</v>
      </c>
      <c r="E568" s="182">
        <v>419.09999999999997</v>
      </c>
      <c r="F568" s="182">
        <v>292.09999999999997</v>
      </c>
      <c r="G568" s="182">
        <v>14.731999999999998</v>
      </c>
      <c r="H568" s="182">
        <v>21.716999999999999</v>
      </c>
      <c r="I568" s="182">
        <v>0</v>
      </c>
      <c r="J568" s="182">
        <v>22.732999999999997</v>
      </c>
      <c r="K568" s="182">
        <v>0</v>
      </c>
      <c r="L568" s="182">
        <v>25.8</v>
      </c>
      <c r="M568" s="182">
        <v>213526721.33279997</v>
      </c>
      <c r="N568" s="182">
        <v>1238862.0383999997</v>
      </c>
      <c r="O568" s="182">
        <v>689895.39439999999</v>
      </c>
      <c r="P568" s="182">
        <v>131.57199999999997</v>
      </c>
      <c r="Q568" s="182">
        <v>45369225.390399992</v>
      </c>
      <c r="R568" s="182">
        <v>486695.80079999997</v>
      </c>
      <c r="S568" s="182">
        <v>309715.50959999993</v>
      </c>
      <c r="T568" s="182">
        <v>60.451999999999991</v>
      </c>
      <c r="U568" s="182">
        <v>1527569.3319519998</v>
      </c>
      <c r="V568" s="182">
        <v>7868100889.6248121</v>
      </c>
    </row>
    <row r="569" spans="1:22">
      <c r="A569" s="2" t="s">
        <v>1156</v>
      </c>
      <c r="B569" s="2" t="s">
        <v>1157</v>
      </c>
      <c r="C569" s="182">
        <v>87.801439999999999</v>
      </c>
      <c r="D569" s="182">
        <v>11161.268</v>
      </c>
      <c r="E569" s="182">
        <v>416.55999999999995</v>
      </c>
      <c r="F569" s="182">
        <v>292.09999999999997</v>
      </c>
      <c r="G569" s="182">
        <v>13.97</v>
      </c>
      <c r="H569" s="182">
        <v>18.795999999999999</v>
      </c>
      <c r="I569" s="182">
        <v>0</v>
      </c>
      <c r="J569" s="182">
        <v>22.478999999999999</v>
      </c>
      <c r="K569" s="182">
        <v>0</v>
      </c>
      <c r="L569" s="182">
        <v>27.3</v>
      </c>
      <c r="M569" s="182">
        <v>195212538.60639998</v>
      </c>
      <c r="N569" s="182">
        <v>1160204.1311999999</v>
      </c>
      <c r="O569" s="182">
        <v>642372.90879999998</v>
      </c>
      <c r="P569" s="182">
        <v>132.07999999999998</v>
      </c>
      <c r="Q569" s="182">
        <v>38917638.293599993</v>
      </c>
      <c r="R569" s="182">
        <v>419508.83840000001</v>
      </c>
      <c r="S569" s="182">
        <v>267109.14319999999</v>
      </c>
      <c r="T569" s="182">
        <v>58.92799999999999</v>
      </c>
      <c r="U569" s="182">
        <v>1098850.963584</v>
      </c>
      <c r="V569" s="182">
        <v>6283739277.0382452</v>
      </c>
    </row>
    <row r="570" spans="1:22">
      <c r="A570" s="2" t="s">
        <v>1158</v>
      </c>
      <c r="B570" s="2" t="s">
        <v>1159</v>
      </c>
      <c r="C570" s="182">
        <v>290.93527999999998</v>
      </c>
      <c r="D570" s="182">
        <v>37161.216</v>
      </c>
      <c r="E570" s="182">
        <v>421.64</v>
      </c>
      <c r="F570" s="182">
        <v>396.23999999999995</v>
      </c>
      <c r="G570" s="182">
        <v>34.544000000000004</v>
      </c>
      <c r="H570" s="182">
        <v>61.975999999999992</v>
      </c>
      <c r="I570" s="182">
        <v>0</v>
      </c>
      <c r="J570" s="182">
        <v>23.749000000000002</v>
      </c>
      <c r="K570" s="182">
        <v>0</v>
      </c>
      <c r="L570" s="182">
        <v>9.83</v>
      </c>
      <c r="M570" s="182">
        <v>507802339.23199993</v>
      </c>
      <c r="N570" s="182">
        <v>2900510.3279999997</v>
      </c>
      <c r="O570" s="182">
        <v>1587906.5015999998</v>
      </c>
      <c r="P570" s="182">
        <v>117.09400000000001</v>
      </c>
      <c r="Q570" s="182">
        <v>322163123.41439998</v>
      </c>
      <c r="R570" s="182">
        <v>2539994.92</v>
      </c>
      <c r="S570" s="182">
        <v>1625596.7487999999</v>
      </c>
      <c r="T570" s="182">
        <v>93.217999999999989</v>
      </c>
      <c r="U570" s="182">
        <v>35920772.029279992</v>
      </c>
      <c r="V570" s="182">
        <v>170788811119.50104</v>
      </c>
    </row>
    <row r="571" spans="1:22">
      <c r="A571" s="2" t="s">
        <v>1160</v>
      </c>
      <c r="B571" s="2" t="s">
        <v>1161</v>
      </c>
      <c r="C571" s="182">
        <v>265.63655999999997</v>
      </c>
      <c r="D571" s="182">
        <v>33870.9</v>
      </c>
      <c r="E571" s="182">
        <v>416.55999999999995</v>
      </c>
      <c r="F571" s="182">
        <v>393.7</v>
      </c>
      <c r="G571" s="182">
        <v>31.495999999999999</v>
      </c>
      <c r="H571" s="182">
        <v>56.896000000000001</v>
      </c>
      <c r="I571" s="182">
        <v>0</v>
      </c>
      <c r="J571" s="182">
        <v>22.478999999999999</v>
      </c>
      <c r="K571" s="182">
        <v>0</v>
      </c>
      <c r="L571" s="182">
        <v>10.8</v>
      </c>
      <c r="M571" s="182">
        <v>453692253.90399998</v>
      </c>
      <c r="N571" s="182">
        <v>2605543.176</v>
      </c>
      <c r="O571" s="182">
        <v>1428951.9808</v>
      </c>
      <c r="P571" s="182">
        <v>115.82399999999998</v>
      </c>
      <c r="Q571" s="182">
        <v>288448377.94079995</v>
      </c>
      <c r="R571" s="182">
        <v>2294188.96</v>
      </c>
      <c r="S571" s="182">
        <v>1468280.9343999997</v>
      </c>
      <c r="T571" s="182">
        <v>92.456000000000003</v>
      </c>
      <c r="U571" s="182">
        <v>27721012.944959994</v>
      </c>
      <c r="V571" s="182">
        <v>128360144206.16588</v>
      </c>
    </row>
    <row r="572" spans="1:22">
      <c r="A572" s="2" t="s">
        <v>1162</v>
      </c>
      <c r="B572" s="2" t="s">
        <v>1163</v>
      </c>
      <c r="C572" s="182">
        <v>242.57007999999999</v>
      </c>
      <c r="D572" s="182">
        <v>30903.163999999997</v>
      </c>
      <c r="E572" s="182">
        <v>411.47999999999996</v>
      </c>
      <c r="F572" s="182">
        <v>391.15999999999997</v>
      </c>
      <c r="G572" s="182">
        <v>28.955999999999996</v>
      </c>
      <c r="H572" s="182">
        <v>52.069999999999993</v>
      </c>
      <c r="I572" s="182">
        <v>0</v>
      </c>
      <c r="J572" s="182">
        <v>22.542500000000004</v>
      </c>
      <c r="K572" s="182">
        <v>0</v>
      </c>
      <c r="L572" s="182">
        <v>11.7</v>
      </c>
      <c r="M572" s="182">
        <v>408323028.51359993</v>
      </c>
      <c r="N572" s="182">
        <v>2343350.1519999998</v>
      </c>
      <c r="O572" s="182">
        <v>1291300.6431999998</v>
      </c>
      <c r="P572" s="182">
        <v>114.80799999999998</v>
      </c>
      <c r="Q572" s="182">
        <v>258895946.72319996</v>
      </c>
      <c r="R572" s="182">
        <v>2064770.0639999998</v>
      </c>
      <c r="S572" s="182">
        <v>1327352.1839999999</v>
      </c>
      <c r="T572" s="182">
        <v>91.44</v>
      </c>
      <c r="U572" s="182">
        <v>21311048.99072</v>
      </c>
      <c r="V572" s="182">
        <v>96941447820.974655</v>
      </c>
    </row>
    <row r="573" spans="1:22">
      <c r="A573" s="2" t="s">
        <v>1164</v>
      </c>
      <c r="B573" s="2" t="s">
        <v>1165</v>
      </c>
      <c r="C573" s="182">
        <v>217.27135999999999</v>
      </c>
      <c r="D573" s="182">
        <v>27677.363999999998</v>
      </c>
      <c r="E573" s="182">
        <v>406.4</v>
      </c>
      <c r="F573" s="182">
        <v>388.62</v>
      </c>
      <c r="G573" s="182">
        <v>25.907999999999998</v>
      </c>
      <c r="H573" s="182">
        <v>46.99</v>
      </c>
      <c r="I573" s="182">
        <v>0</v>
      </c>
      <c r="J573" s="182">
        <v>22.859999999999992</v>
      </c>
      <c r="K573" s="182">
        <v>0</v>
      </c>
      <c r="L573" s="182">
        <v>13.1</v>
      </c>
      <c r="M573" s="182">
        <v>358375257.44159997</v>
      </c>
      <c r="N573" s="182">
        <v>2048382.9999999998</v>
      </c>
      <c r="O573" s="182">
        <v>1140539.6543999999</v>
      </c>
      <c r="P573" s="182">
        <v>113.792</v>
      </c>
      <c r="Q573" s="182">
        <v>228511052.65439999</v>
      </c>
      <c r="R573" s="182">
        <v>1818964.1039999998</v>
      </c>
      <c r="S573" s="182">
        <v>1178229.9016</v>
      </c>
      <c r="T573" s="182">
        <v>90.932000000000002</v>
      </c>
      <c r="U573" s="182">
        <v>15608678.459999999</v>
      </c>
      <c r="V573" s="182">
        <v>69013717700.804672</v>
      </c>
    </row>
    <row r="574" spans="1:22">
      <c r="A574" s="2" t="s">
        <v>1166</v>
      </c>
      <c r="B574" s="2" t="s">
        <v>1167</v>
      </c>
      <c r="C574" s="182">
        <v>194.20488</v>
      </c>
      <c r="D574" s="182">
        <v>24774.143999999997</v>
      </c>
      <c r="E574" s="182">
        <v>401.32</v>
      </c>
      <c r="F574" s="182">
        <v>386.08</v>
      </c>
      <c r="G574" s="182">
        <v>23.622</v>
      </c>
      <c r="H574" s="182">
        <v>41.91</v>
      </c>
      <c r="I574" s="182">
        <v>0</v>
      </c>
      <c r="J574" s="182">
        <v>23.177499999999995</v>
      </c>
      <c r="K574" s="182">
        <v>0</v>
      </c>
      <c r="L574" s="182">
        <v>14.4</v>
      </c>
      <c r="M574" s="182">
        <v>318417040.58399999</v>
      </c>
      <c r="N574" s="182">
        <v>1835351.1679999998</v>
      </c>
      <c r="O574" s="182">
        <v>1022552.7935999999</v>
      </c>
      <c r="P574" s="182">
        <v>113.28399999999999</v>
      </c>
      <c r="Q574" s="182">
        <v>199791084.28799999</v>
      </c>
      <c r="R574" s="182">
        <v>1604293.5655999999</v>
      </c>
      <c r="S574" s="182">
        <v>1037301.1511999998</v>
      </c>
      <c r="T574" s="182">
        <v>89.661999999999992</v>
      </c>
      <c r="U574" s="182">
        <v>11196625.348639999</v>
      </c>
      <c r="V574" s="182">
        <v>49410599443.377663</v>
      </c>
    </row>
    <row r="575" spans="1:22">
      <c r="A575" s="2" t="s">
        <v>1168</v>
      </c>
      <c r="B575" s="2" t="s">
        <v>1169</v>
      </c>
      <c r="C575" s="182">
        <v>174.8588</v>
      </c>
      <c r="D575" s="182">
        <v>22322.536</v>
      </c>
      <c r="E575" s="182">
        <v>398.78</v>
      </c>
      <c r="F575" s="182">
        <v>383.53999999999996</v>
      </c>
      <c r="G575" s="182">
        <v>21.081999999999997</v>
      </c>
      <c r="H575" s="182">
        <v>38.099999999999994</v>
      </c>
      <c r="I575" s="182">
        <v>0</v>
      </c>
      <c r="J575" s="182">
        <v>22.225000000000001</v>
      </c>
      <c r="K575" s="182">
        <v>0</v>
      </c>
      <c r="L575" s="182">
        <v>16.100000000000001</v>
      </c>
      <c r="M575" s="182">
        <v>280539980.85439998</v>
      </c>
      <c r="N575" s="182">
        <v>1609209.6847999999</v>
      </c>
      <c r="O575" s="182">
        <v>902927.22639999993</v>
      </c>
      <c r="P575" s="182">
        <v>112.014</v>
      </c>
      <c r="Q575" s="182">
        <v>177730818.73119998</v>
      </c>
      <c r="R575" s="182">
        <v>1433868.0999999999</v>
      </c>
      <c r="S575" s="182">
        <v>930785.23519999988</v>
      </c>
      <c r="T575" s="182">
        <v>89.153999999999996</v>
      </c>
      <c r="U575" s="182">
        <v>8366251.6545599997</v>
      </c>
      <c r="V575" s="182">
        <v>35715270249.832764</v>
      </c>
    </row>
    <row r="576" spans="1:22">
      <c r="A576" s="2" t="s">
        <v>1170</v>
      </c>
      <c r="B576" s="2" t="s">
        <v>1171</v>
      </c>
      <c r="C576" s="182">
        <v>157.00088</v>
      </c>
      <c r="D576" s="182">
        <v>20064.475999999999</v>
      </c>
      <c r="E576" s="182">
        <v>393.7</v>
      </c>
      <c r="F576" s="182">
        <v>383.53999999999996</v>
      </c>
      <c r="G576" s="182">
        <v>19.684999999999999</v>
      </c>
      <c r="H576" s="182">
        <v>33.527999999999999</v>
      </c>
      <c r="I576" s="182">
        <v>0</v>
      </c>
      <c r="J576" s="182">
        <v>23.622</v>
      </c>
      <c r="K576" s="182">
        <v>0</v>
      </c>
      <c r="L576" s="182">
        <v>17.2</v>
      </c>
      <c r="M576" s="182">
        <v>253901169.61599997</v>
      </c>
      <c r="N576" s="182">
        <v>1466642.2279999999</v>
      </c>
      <c r="O576" s="182">
        <v>827546.73199999996</v>
      </c>
      <c r="P576" s="182">
        <v>112.52199999999999</v>
      </c>
      <c r="Q576" s="182">
        <v>157335478.87679997</v>
      </c>
      <c r="R576" s="182">
        <v>1265081.3407999999</v>
      </c>
      <c r="S576" s="182">
        <v>820991.90639999998</v>
      </c>
      <c r="T576" s="182">
        <v>88.646000000000001</v>
      </c>
      <c r="U576" s="182">
        <v>5868863.1009599995</v>
      </c>
      <c r="V576" s="182">
        <v>25886857534.465256</v>
      </c>
    </row>
    <row r="577" spans="1:22">
      <c r="A577" s="2" t="s">
        <v>1172</v>
      </c>
      <c r="B577" s="2" t="s">
        <v>1173</v>
      </c>
      <c r="C577" s="182">
        <v>142.11928</v>
      </c>
      <c r="D577" s="182">
        <v>18128.995999999999</v>
      </c>
      <c r="E577" s="182">
        <v>388.62</v>
      </c>
      <c r="F577" s="182">
        <v>381</v>
      </c>
      <c r="G577" s="182">
        <v>18.033999999999999</v>
      </c>
      <c r="H577" s="182">
        <v>30.225999999999996</v>
      </c>
      <c r="I577" s="182">
        <v>0</v>
      </c>
      <c r="J577" s="182">
        <v>22.1615</v>
      </c>
      <c r="K577" s="182">
        <v>0</v>
      </c>
      <c r="L577" s="182">
        <v>18.8</v>
      </c>
      <c r="M577" s="182">
        <v>228511052.65439999</v>
      </c>
      <c r="N577" s="182">
        <v>1324074.7711999998</v>
      </c>
      <c r="O577" s="182">
        <v>748888.82479999994</v>
      </c>
      <c r="P577" s="182">
        <v>112.26799999999999</v>
      </c>
      <c r="Q577" s="182">
        <v>139853759.0016</v>
      </c>
      <c r="R577" s="182">
        <v>1129068.7095999999</v>
      </c>
      <c r="S577" s="182">
        <v>732501.76079999993</v>
      </c>
      <c r="T577" s="182">
        <v>87.884</v>
      </c>
      <c r="U577" s="182">
        <v>4370429.9687999999</v>
      </c>
      <c r="V577" s="182">
        <v>19119753697.654835</v>
      </c>
    </row>
    <row r="578" spans="1:22">
      <c r="A578" s="2" t="s">
        <v>1174</v>
      </c>
      <c r="B578" s="2" t="s">
        <v>1175</v>
      </c>
      <c r="C578" s="182">
        <v>128.72584000000001</v>
      </c>
      <c r="D578" s="182">
        <v>16451.579999999998</v>
      </c>
      <c r="E578" s="182">
        <v>386.08</v>
      </c>
      <c r="F578" s="182">
        <v>381</v>
      </c>
      <c r="G578" s="182">
        <v>16.637</v>
      </c>
      <c r="H578" s="182">
        <v>27.178000000000001</v>
      </c>
      <c r="I578" s="182">
        <v>0</v>
      </c>
      <c r="J578" s="182">
        <v>23.621999999999996</v>
      </c>
      <c r="K578" s="182">
        <v>0</v>
      </c>
      <c r="L578" s="182">
        <v>20.399999999999999</v>
      </c>
      <c r="M578" s="182">
        <v>206867018.52319998</v>
      </c>
      <c r="N578" s="182">
        <v>1204449.2039999999</v>
      </c>
      <c r="O578" s="182">
        <v>683340.56880000001</v>
      </c>
      <c r="P578" s="182">
        <v>112.26799999999999</v>
      </c>
      <c r="Q578" s="182">
        <v>124453196.25439999</v>
      </c>
      <c r="R578" s="182">
        <v>1006165.7295999998</v>
      </c>
      <c r="S578" s="182">
        <v>653843.85359999991</v>
      </c>
      <c r="T578" s="182">
        <v>86.867999999999995</v>
      </c>
      <c r="U578" s="182">
        <v>3238280.4911679998</v>
      </c>
      <c r="V578" s="182">
        <v>14232400926.625088</v>
      </c>
    </row>
    <row r="579" spans="1:22">
      <c r="A579" s="2" t="s">
        <v>1176</v>
      </c>
      <c r="B579" s="2" t="s">
        <v>1177</v>
      </c>
      <c r="C579" s="182">
        <v>110.12384</v>
      </c>
      <c r="D579" s="182">
        <v>13999.972</v>
      </c>
      <c r="E579" s="182">
        <v>388.62</v>
      </c>
      <c r="F579" s="182">
        <v>266.7</v>
      </c>
      <c r="G579" s="182">
        <v>16.509999999999998</v>
      </c>
      <c r="H579" s="182">
        <v>29.971999999999998</v>
      </c>
      <c r="I579" s="182">
        <v>0</v>
      </c>
      <c r="J579" s="182">
        <v>22.415499999999998</v>
      </c>
      <c r="K579" s="182">
        <v>0</v>
      </c>
      <c r="L579" s="182">
        <v>20.8</v>
      </c>
      <c r="M579" s="182">
        <v>193963844.32959998</v>
      </c>
      <c r="N579" s="182">
        <v>1183146.0207999998</v>
      </c>
      <c r="O579" s="182">
        <v>665314.79839999997</v>
      </c>
      <c r="P579" s="182">
        <v>117.60199999999999</v>
      </c>
      <c r="Q579" s="182">
        <v>47450382.518399999</v>
      </c>
      <c r="R579" s="182">
        <v>555521.46959999995</v>
      </c>
      <c r="S579" s="182">
        <v>355599.28879999998</v>
      </c>
      <c r="T579" s="182">
        <v>57.911999999999992</v>
      </c>
      <c r="U579" s="182">
        <v>3013515.521344</v>
      </c>
      <c r="V579" s="182">
        <v>10096948581.90761</v>
      </c>
    </row>
    <row r="580" spans="1:22">
      <c r="A580" s="2" t="s">
        <v>1178</v>
      </c>
      <c r="B580" s="2" t="s">
        <v>1179</v>
      </c>
      <c r="C580" s="182">
        <v>98.218559999999997</v>
      </c>
      <c r="D580" s="182">
        <v>12516.103999999999</v>
      </c>
      <c r="E580" s="182">
        <v>386.08</v>
      </c>
      <c r="F580" s="182">
        <v>266.7</v>
      </c>
      <c r="G580" s="182">
        <v>15.620999999999999</v>
      </c>
      <c r="H580" s="182">
        <v>25.4</v>
      </c>
      <c r="I580" s="182">
        <v>0</v>
      </c>
      <c r="J580" s="182">
        <v>22.225000000000001</v>
      </c>
      <c r="K580" s="182">
        <v>0</v>
      </c>
      <c r="L580" s="182">
        <v>22</v>
      </c>
      <c r="M580" s="182">
        <v>175233430.1776</v>
      </c>
      <c r="N580" s="182">
        <v>1094655.8751999999</v>
      </c>
      <c r="O580" s="182">
        <v>612876.19359999988</v>
      </c>
      <c r="P580" s="182">
        <v>118.36399999999999</v>
      </c>
      <c r="Q580" s="182">
        <v>40790679.708799995</v>
      </c>
      <c r="R580" s="182">
        <v>478502.26879999996</v>
      </c>
      <c r="S580" s="182">
        <v>304799.39039999997</v>
      </c>
      <c r="T580" s="182">
        <v>57.15</v>
      </c>
      <c r="U580" s="182">
        <v>2018722.4141599997</v>
      </c>
      <c r="V580" s="182">
        <v>7653272196.3927355</v>
      </c>
    </row>
    <row r="581" spans="1:22">
      <c r="A581" s="2" t="s">
        <v>1180</v>
      </c>
      <c r="B581" s="2" t="s">
        <v>1181</v>
      </c>
      <c r="C581" s="182">
        <v>92.265919999999994</v>
      </c>
      <c r="D581" s="182">
        <v>11741.911999999998</v>
      </c>
      <c r="E581" s="182">
        <v>383.53999999999996</v>
      </c>
      <c r="F581" s="182">
        <v>266.7</v>
      </c>
      <c r="G581" s="182">
        <v>14.858999999999998</v>
      </c>
      <c r="H581" s="182">
        <v>23.622</v>
      </c>
      <c r="I581" s="182">
        <v>0</v>
      </c>
      <c r="J581" s="182">
        <v>22.415499999999994</v>
      </c>
      <c r="K581" s="182">
        <v>0</v>
      </c>
      <c r="L581" s="182">
        <v>23.1</v>
      </c>
      <c r="M581" s="182">
        <v>164827644.53759998</v>
      </c>
      <c r="N581" s="182">
        <v>1034023.7383999999</v>
      </c>
      <c r="O581" s="182">
        <v>578463.35919999995</v>
      </c>
      <c r="P581" s="182">
        <v>118.36399999999999</v>
      </c>
      <c r="Q581" s="182">
        <v>37627320.874239996</v>
      </c>
      <c r="R581" s="182">
        <v>442450.72799999994</v>
      </c>
      <c r="S581" s="182">
        <v>281857.50079999998</v>
      </c>
      <c r="T581" s="182">
        <v>56.641999999999996</v>
      </c>
      <c r="U581" s="182">
        <v>1656601.0738879999</v>
      </c>
      <c r="V581" s="182">
        <v>6418007210.3082933</v>
      </c>
    </row>
    <row r="582" spans="1:22">
      <c r="A582" s="2" t="s">
        <v>1182</v>
      </c>
      <c r="B582" s="2" t="s">
        <v>1183</v>
      </c>
      <c r="C582" s="182">
        <v>86.313279999999992</v>
      </c>
      <c r="D582" s="182">
        <v>11032.236000000001</v>
      </c>
      <c r="E582" s="182">
        <v>381</v>
      </c>
      <c r="F582" s="182">
        <v>266.7</v>
      </c>
      <c r="G582" s="182">
        <v>14.350999999999997</v>
      </c>
      <c r="H582" s="182">
        <v>21.59</v>
      </c>
      <c r="I582" s="182">
        <v>0</v>
      </c>
      <c r="J582" s="182">
        <v>22.859999999999996</v>
      </c>
      <c r="K582" s="182">
        <v>0</v>
      </c>
      <c r="L582" s="182">
        <v>23.9</v>
      </c>
      <c r="M582" s="182">
        <v>155254321.74879998</v>
      </c>
      <c r="N582" s="182">
        <v>989778.66559999983</v>
      </c>
      <c r="O582" s="182">
        <v>552244.05680000002</v>
      </c>
      <c r="P582" s="182">
        <v>118.61799999999999</v>
      </c>
      <c r="Q582" s="182">
        <v>34172600.041759998</v>
      </c>
      <c r="R582" s="182">
        <v>403121.77439999999</v>
      </c>
      <c r="S582" s="182">
        <v>255638.19839999996</v>
      </c>
      <c r="T582" s="182">
        <v>55.625999999999998</v>
      </c>
      <c r="U582" s="182">
        <v>1336102.8761759999</v>
      </c>
      <c r="V582" s="182">
        <v>5504985264.0719681</v>
      </c>
    </row>
    <row r="583" spans="1:22">
      <c r="A583" s="2" t="s">
        <v>1184</v>
      </c>
      <c r="B583" s="2" t="s">
        <v>1185</v>
      </c>
      <c r="C583" s="182">
        <v>80.360639999999989</v>
      </c>
      <c r="D583" s="182">
        <v>10258.044</v>
      </c>
      <c r="E583" s="182">
        <v>378.46</v>
      </c>
      <c r="F583" s="182">
        <v>266.7</v>
      </c>
      <c r="G583" s="182">
        <v>13.843</v>
      </c>
      <c r="H583" s="182">
        <v>19.303999999999998</v>
      </c>
      <c r="I583" s="182">
        <v>0</v>
      </c>
      <c r="J583" s="182">
        <v>23.558499999999999</v>
      </c>
      <c r="K583" s="182">
        <v>0</v>
      </c>
      <c r="L583" s="182">
        <v>24.8</v>
      </c>
      <c r="M583" s="182">
        <v>145264767.53439999</v>
      </c>
      <c r="N583" s="182">
        <v>945533.59279999998</v>
      </c>
      <c r="O583" s="182">
        <v>524386.04799999995</v>
      </c>
      <c r="P583" s="182">
        <v>119.126</v>
      </c>
      <c r="Q583" s="182">
        <v>30384894.068799999</v>
      </c>
      <c r="R583" s="182">
        <v>358876.70159999997</v>
      </c>
      <c r="S583" s="182">
        <v>227780.18959999998</v>
      </c>
      <c r="T583" s="182">
        <v>54.609999999999992</v>
      </c>
      <c r="U583" s="182">
        <v>1036416.249744</v>
      </c>
      <c r="V583" s="182">
        <v>4645670491.1436605</v>
      </c>
    </row>
    <row r="584" spans="1:22">
      <c r="A584" s="2" t="s">
        <v>1186</v>
      </c>
      <c r="B584" s="2" t="s">
        <v>1187</v>
      </c>
      <c r="C584" s="182">
        <v>73.66391999999999</v>
      </c>
      <c r="D584" s="182">
        <v>9354.82</v>
      </c>
      <c r="E584" s="182">
        <v>375.92</v>
      </c>
      <c r="F584" s="182">
        <v>266.7</v>
      </c>
      <c r="G584" s="182">
        <v>13.208</v>
      </c>
      <c r="H584" s="182">
        <v>17.018000000000001</v>
      </c>
      <c r="I584" s="182">
        <v>0</v>
      </c>
      <c r="J584" s="182">
        <v>22.669499999999999</v>
      </c>
      <c r="K584" s="182">
        <v>0</v>
      </c>
      <c r="L584" s="182">
        <v>26</v>
      </c>
      <c r="M584" s="182">
        <v>134026519.04319999</v>
      </c>
      <c r="N584" s="182">
        <v>891456.28159999987</v>
      </c>
      <c r="O584" s="182">
        <v>491611.91999999993</v>
      </c>
      <c r="P584" s="182">
        <v>119.63399999999999</v>
      </c>
      <c r="Q584" s="182">
        <v>26597188.095839996</v>
      </c>
      <c r="R584" s="182">
        <v>316270.33519999997</v>
      </c>
      <c r="S584" s="182">
        <v>199922.18079999997</v>
      </c>
      <c r="T584" s="182">
        <v>53.339999999999996</v>
      </c>
      <c r="U584" s="182">
        <v>782515.08012799989</v>
      </c>
      <c r="V584" s="182">
        <v>3840062891.5233727</v>
      </c>
    </row>
    <row r="585" spans="1:22">
      <c r="A585" s="2" t="s">
        <v>1188</v>
      </c>
      <c r="B585" s="2" t="s">
        <v>1189</v>
      </c>
      <c r="C585" s="182">
        <v>66.967199999999991</v>
      </c>
      <c r="D585" s="182">
        <v>8516.1119999999992</v>
      </c>
      <c r="E585" s="182">
        <v>375.92</v>
      </c>
      <c r="F585" s="182">
        <v>264.15999999999997</v>
      </c>
      <c r="G585" s="182">
        <v>11.937999999999999</v>
      </c>
      <c r="H585" s="182">
        <v>15.493999999999998</v>
      </c>
      <c r="I585" s="182">
        <v>0</v>
      </c>
      <c r="J585" s="182">
        <v>22.605999999999995</v>
      </c>
      <c r="K585" s="182">
        <v>0</v>
      </c>
      <c r="L585" s="182">
        <v>28.7</v>
      </c>
      <c r="M585" s="182">
        <v>120707113.42399999</v>
      </c>
      <c r="N585" s="182">
        <v>802966.13599999994</v>
      </c>
      <c r="O585" s="182">
        <v>444089.43439999997</v>
      </c>
      <c r="P585" s="182">
        <v>119.126</v>
      </c>
      <c r="Q585" s="182">
        <v>23850060.686879996</v>
      </c>
      <c r="R585" s="182">
        <v>283496.2072</v>
      </c>
      <c r="S585" s="182">
        <v>180257.70399999997</v>
      </c>
      <c r="T585" s="182">
        <v>53.085999999999991</v>
      </c>
      <c r="U585" s="182">
        <v>586886.31009599986</v>
      </c>
      <c r="V585" s="182">
        <v>2819626598.6710076</v>
      </c>
    </row>
    <row r="586" spans="1:22">
      <c r="A586" s="2" t="s">
        <v>1190</v>
      </c>
      <c r="B586" s="2" t="s">
        <v>1191</v>
      </c>
      <c r="C586" s="182">
        <v>401.05912000000001</v>
      </c>
      <c r="D586" s="182">
        <v>51161.187999999995</v>
      </c>
      <c r="E586" s="182">
        <v>414.02</v>
      </c>
      <c r="F586" s="182">
        <v>388.62</v>
      </c>
      <c r="G586" s="182">
        <v>50.037999999999997</v>
      </c>
      <c r="H586" s="182">
        <v>89.915999999999997</v>
      </c>
      <c r="I586" s="182">
        <v>0</v>
      </c>
      <c r="J586" s="182">
        <v>22.796499999999995</v>
      </c>
      <c r="K586" s="182">
        <v>0</v>
      </c>
      <c r="L586" s="182">
        <v>6.06</v>
      </c>
      <c r="M586" s="182">
        <v>636834081.16799998</v>
      </c>
      <c r="N586" s="182">
        <v>3965669.4879999994</v>
      </c>
      <c r="O586" s="182">
        <v>2097544.1919999998</v>
      </c>
      <c r="P586" s="182">
        <v>111.50599999999999</v>
      </c>
      <c r="Q586" s="182">
        <v>441205311.13599998</v>
      </c>
      <c r="R586" s="182">
        <v>3572379.9519999996</v>
      </c>
      <c r="S586" s="182">
        <v>2261414.8319999999</v>
      </c>
      <c r="T586" s="182">
        <v>92.71</v>
      </c>
      <c r="U586" s="182">
        <v>102809162.12319998</v>
      </c>
      <c r="V586" s="182">
        <v>467252407779.76703</v>
      </c>
    </row>
    <row r="587" spans="1:22">
      <c r="A587" s="2" t="s">
        <v>1192</v>
      </c>
      <c r="B587" s="2" t="s">
        <v>1193</v>
      </c>
      <c r="C587" s="182">
        <v>273.82144</v>
      </c>
      <c r="D587" s="182">
        <v>34967.671999999999</v>
      </c>
      <c r="E587" s="182">
        <v>386.08</v>
      </c>
      <c r="F587" s="182">
        <v>373.37999999999994</v>
      </c>
      <c r="G587" s="182">
        <v>35.051999999999992</v>
      </c>
      <c r="H587" s="182">
        <v>62.991999999999997</v>
      </c>
      <c r="I587" s="182">
        <v>0</v>
      </c>
      <c r="J587" s="182">
        <v>22.732999999999997</v>
      </c>
      <c r="K587" s="182">
        <v>0</v>
      </c>
      <c r="L587" s="182">
        <v>8.64</v>
      </c>
      <c r="M587" s="182">
        <v>390841308.63839996</v>
      </c>
      <c r="N587" s="182">
        <v>2474446.6639999999</v>
      </c>
      <c r="O587" s="182">
        <v>1338823.1287999998</v>
      </c>
      <c r="P587" s="182">
        <v>105.664</v>
      </c>
      <c r="Q587" s="182">
        <v>272631583.76799995</v>
      </c>
      <c r="R587" s="182">
        <v>2294188.96</v>
      </c>
      <c r="S587" s="182">
        <v>1463364.8151999998</v>
      </c>
      <c r="T587" s="182">
        <v>88.391999999999996</v>
      </c>
      <c r="U587" s="182">
        <v>35171555.463199995</v>
      </c>
      <c r="V587" s="182">
        <v>142861080999.33105</v>
      </c>
    </row>
    <row r="588" spans="1:22">
      <c r="A588" s="2" t="s">
        <v>1194</v>
      </c>
      <c r="B588" s="2" t="s">
        <v>1195</v>
      </c>
      <c r="C588" s="182">
        <v>250.01087999999999</v>
      </c>
      <c r="D588" s="182">
        <v>31935.42</v>
      </c>
      <c r="E588" s="182">
        <v>381</v>
      </c>
      <c r="F588" s="182">
        <v>370.84</v>
      </c>
      <c r="G588" s="182">
        <v>32.003999999999998</v>
      </c>
      <c r="H588" s="182">
        <v>57.911999999999992</v>
      </c>
      <c r="I588" s="182">
        <v>0</v>
      </c>
      <c r="J588" s="182">
        <v>23.0505</v>
      </c>
      <c r="K588" s="182">
        <v>0</v>
      </c>
      <c r="L588" s="182">
        <v>9.4700000000000006</v>
      </c>
      <c r="M588" s="182">
        <v>349218166.07839996</v>
      </c>
      <c r="N588" s="182">
        <v>2212253.6399999997</v>
      </c>
      <c r="O588" s="182">
        <v>1202810.4975999999</v>
      </c>
      <c r="P588" s="182">
        <v>104.648</v>
      </c>
      <c r="Q588" s="182">
        <v>244327846.82719997</v>
      </c>
      <c r="R588" s="182">
        <v>2064770.0639999998</v>
      </c>
      <c r="S588" s="182">
        <v>1324074.7711999998</v>
      </c>
      <c r="T588" s="182">
        <v>87.63</v>
      </c>
      <c r="U588" s="182">
        <v>27221535.234239999</v>
      </c>
      <c r="V588" s="182">
        <v>107682882482.57849</v>
      </c>
    </row>
    <row r="589" spans="1:22">
      <c r="A589" s="2" t="s">
        <v>1196</v>
      </c>
      <c r="B589" s="2" t="s">
        <v>1197</v>
      </c>
      <c r="C589" s="182">
        <v>228.43256</v>
      </c>
      <c r="D589" s="182">
        <v>29161.232</v>
      </c>
      <c r="E589" s="182">
        <v>375.92</v>
      </c>
      <c r="F589" s="182">
        <v>365.76</v>
      </c>
      <c r="G589" s="182">
        <v>29.463999999999995</v>
      </c>
      <c r="H589" s="182">
        <v>53.085999999999991</v>
      </c>
      <c r="I589" s="182">
        <v>0</v>
      </c>
      <c r="J589" s="182">
        <v>23.113999999999997</v>
      </c>
      <c r="K589" s="182">
        <v>0</v>
      </c>
      <c r="L589" s="182">
        <v>10.3</v>
      </c>
      <c r="M589" s="182">
        <v>313422263.47679996</v>
      </c>
      <c r="N589" s="182">
        <v>1982834.7439999997</v>
      </c>
      <c r="O589" s="182">
        <v>1088101.0496</v>
      </c>
      <c r="P589" s="182">
        <v>103.63199999999999</v>
      </c>
      <c r="Q589" s="182">
        <v>219353961.29119998</v>
      </c>
      <c r="R589" s="182">
        <v>1851738.2319999998</v>
      </c>
      <c r="S589" s="182">
        <v>1194616.9656</v>
      </c>
      <c r="T589" s="182">
        <v>86.614000000000004</v>
      </c>
      <c r="U589" s="182">
        <v>21019686.992799997</v>
      </c>
      <c r="V589" s="182">
        <v>81634903428.189178</v>
      </c>
    </row>
    <row r="590" spans="1:22">
      <c r="A590" s="2" t="s">
        <v>1198</v>
      </c>
      <c r="B590" s="2" t="s">
        <v>1199</v>
      </c>
      <c r="C590" s="182">
        <v>209.08647999999999</v>
      </c>
      <c r="D590" s="182">
        <v>26709.623999999996</v>
      </c>
      <c r="E590" s="182">
        <v>370.84</v>
      </c>
      <c r="F590" s="182">
        <v>365.76</v>
      </c>
      <c r="G590" s="182">
        <v>26.923999999999999</v>
      </c>
      <c r="H590" s="182">
        <v>49.021999999999998</v>
      </c>
      <c r="I590" s="182">
        <v>0</v>
      </c>
      <c r="J590" s="182">
        <v>22.415500000000002</v>
      </c>
      <c r="K590" s="182">
        <v>0</v>
      </c>
      <c r="L590" s="182">
        <v>11.3</v>
      </c>
      <c r="M590" s="182">
        <v>281788675.13119996</v>
      </c>
      <c r="N590" s="182">
        <v>1786189.9759999998</v>
      </c>
      <c r="O590" s="182">
        <v>981585.13359999994</v>
      </c>
      <c r="P590" s="182">
        <v>102.616</v>
      </c>
      <c r="Q590" s="182">
        <v>198542390.01119998</v>
      </c>
      <c r="R590" s="182">
        <v>1687867.5919999999</v>
      </c>
      <c r="S590" s="182">
        <v>1088101.0496</v>
      </c>
      <c r="T590" s="182">
        <v>86.105999999999995</v>
      </c>
      <c r="U590" s="182">
        <v>16482764.453759998</v>
      </c>
      <c r="V590" s="182">
        <v>62300321037.302269</v>
      </c>
    </row>
    <row r="591" spans="1:22">
      <c r="A591" s="2" t="s">
        <v>1200</v>
      </c>
      <c r="B591" s="2" t="s">
        <v>1201</v>
      </c>
      <c r="C591" s="182">
        <v>191.97263999999998</v>
      </c>
      <c r="D591" s="182">
        <v>24516.079999999998</v>
      </c>
      <c r="E591" s="182">
        <v>368.29999999999995</v>
      </c>
      <c r="F591" s="182">
        <v>363.21999999999997</v>
      </c>
      <c r="G591" s="182">
        <v>24.891999999999999</v>
      </c>
      <c r="H591" s="182">
        <v>44.957999999999998</v>
      </c>
      <c r="I591" s="182">
        <v>0</v>
      </c>
      <c r="J591" s="182">
        <v>23.304500000000004</v>
      </c>
      <c r="K591" s="182">
        <v>0</v>
      </c>
      <c r="L591" s="182">
        <v>12.2</v>
      </c>
      <c r="M591" s="182">
        <v>255149863.89279997</v>
      </c>
      <c r="N591" s="182">
        <v>1620680.6295999999</v>
      </c>
      <c r="O591" s="182">
        <v>896372.40079999994</v>
      </c>
      <c r="P591" s="182">
        <v>102.10799999999999</v>
      </c>
      <c r="Q591" s="182">
        <v>178979513.00799999</v>
      </c>
      <c r="R591" s="182">
        <v>1528913.0711999999</v>
      </c>
      <c r="S591" s="182">
        <v>986501.2527999999</v>
      </c>
      <c r="T591" s="182">
        <v>85.343999999999994</v>
      </c>
      <c r="U591" s="182">
        <v>12778304.765919998</v>
      </c>
      <c r="V591" s="182">
        <v>47799384244.137085</v>
      </c>
    </row>
    <row r="592" spans="1:22">
      <c r="A592" s="2" t="s">
        <v>1202</v>
      </c>
      <c r="B592" s="2" t="s">
        <v>1203</v>
      </c>
      <c r="C592" s="182">
        <v>174.8588</v>
      </c>
      <c r="D592" s="182">
        <v>22387.052</v>
      </c>
      <c r="E592" s="182">
        <v>363.21999999999997</v>
      </c>
      <c r="F592" s="182">
        <v>360.67999999999995</v>
      </c>
      <c r="G592" s="182">
        <v>23.114000000000001</v>
      </c>
      <c r="H592" s="182">
        <v>40.893999999999998</v>
      </c>
      <c r="I592" s="182">
        <v>0</v>
      </c>
      <c r="J592" s="182">
        <v>22.606000000000002</v>
      </c>
      <c r="K592" s="182">
        <v>0</v>
      </c>
      <c r="L592" s="182">
        <v>13.1</v>
      </c>
      <c r="M592" s="182">
        <v>231424672.63359997</v>
      </c>
      <c r="N592" s="182">
        <v>1473197.0536</v>
      </c>
      <c r="O592" s="182">
        <v>819353.2</v>
      </c>
      <c r="P592" s="182">
        <v>101.6</v>
      </c>
      <c r="Q592" s="182">
        <v>159832867.43039998</v>
      </c>
      <c r="R592" s="182">
        <v>1373235.9631999999</v>
      </c>
      <c r="S592" s="182">
        <v>888178.86879999994</v>
      </c>
      <c r="T592" s="182">
        <v>84.581999999999994</v>
      </c>
      <c r="U592" s="182">
        <v>9739815.3590399977</v>
      </c>
      <c r="V592" s="182">
        <v>36252341982.912956</v>
      </c>
    </row>
    <row r="593" spans="1:22">
      <c r="A593" s="2" t="s">
        <v>1204</v>
      </c>
      <c r="B593" s="2" t="s">
        <v>1205</v>
      </c>
      <c r="C593" s="182">
        <v>161.46536</v>
      </c>
      <c r="D593" s="182">
        <v>20645.12</v>
      </c>
      <c r="E593" s="182">
        <v>360.67999999999995</v>
      </c>
      <c r="F593" s="182">
        <v>358.14</v>
      </c>
      <c r="G593" s="182">
        <v>21.081999999999997</v>
      </c>
      <c r="H593" s="182">
        <v>38.099999999999994</v>
      </c>
      <c r="I593" s="182">
        <v>0</v>
      </c>
      <c r="J593" s="182">
        <v>22.225000000000001</v>
      </c>
      <c r="K593" s="182">
        <v>0</v>
      </c>
      <c r="L593" s="182">
        <v>14.4</v>
      </c>
      <c r="M593" s="182">
        <v>208948175.65119997</v>
      </c>
      <c r="N593" s="182">
        <v>1328990.8903999997</v>
      </c>
      <c r="O593" s="182">
        <v>740695.29279999994</v>
      </c>
      <c r="P593" s="182">
        <v>100.58399999999999</v>
      </c>
      <c r="Q593" s="182">
        <v>146513461.81119999</v>
      </c>
      <c r="R593" s="182">
        <v>1261803.9279999998</v>
      </c>
      <c r="S593" s="182">
        <v>817714.49359999993</v>
      </c>
      <c r="T593" s="182">
        <v>84.327999999999989</v>
      </c>
      <c r="U593" s="182">
        <v>7825150.8012799993</v>
      </c>
      <c r="V593" s="182">
        <v>28196265986.710079</v>
      </c>
    </row>
    <row r="594" spans="1:22">
      <c r="A594" s="2" t="s">
        <v>1206</v>
      </c>
      <c r="B594" s="2" t="s">
        <v>1207</v>
      </c>
      <c r="C594" s="182">
        <v>144.35151999999999</v>
      </c>
      <c r="D594" s="182">
        <v>18451.576000000001</v>
      </c>
      <c r="E594" s="182">
        <v>358.14</v>
      </c>
      <c r="F594" s="182">
        <v>355.59999999999997</v>
      </c>
      <c r="G594" s="182">
        <v>19.049999999999997</v>
      </c>
      <c r="H594" s="182">
        <v>34.036000000000001</v>
      </c>
      <c r="I594" s="182">
        <v>0</v>
      </c>
      <c r="J594" s="182">
        <v>23.113999999999997</v>
      </c>
      <c r="K594" s="182">
        <v>0</v>
      </c>
      <c r="L594" s="182">
        <v>15.9</v>
      </c>
      <c r="M594" s="182">
        <v>184806752.96639997</v>
      </c>
      <c r="N594" s="182">
        <v>1176591.1952</v>
      </c>
      <c r="O594" s="182">
        <v>660398.6791999999</v>
      </c>
      <c r="P594" s="182">
        <v>100.07599999999999</v>
      </c>
      <c r="Q594" s="182">
        <v>128615510.51039998</v>
      </c>
      <c r="R594" s="182">
        <v>1111042.9391999999</v>
      </c>
      <c r="S594" s="182">
        <v>722669.5223999999</v>
      </c>
      <c r="T594" s="182">
        <v>83.566000000000003</v>
      </c>
      <c r="U594" s="182">
        <v>5619124.2455999991</v>
      </c>
      <c r="V594" s="182">
        <v>19952214883.929131</v>
      </c>
    </row>
    <row r="595" spans="1:22">
      <c r="A595" s="2" t="s">
        <v>1208</v>
      </c>
      <c r="B595" s="2" t="s">
        <v>1209</v>
      </c>
      <c r="C595" s="182">
        <v>132.44623999999999</v>
      </c>
      <c r="D595" s="182">
        <v>16903.191999999999</v>
      </c>
      <c r="E595" s="182">
        <v>353.06</v>
      </c>
      <c r="F595" s="182">
        <v>358.14</v>
      </c>
      <c r="G595" s="182">
        <v>18.414999999999999</v>
      </c>
      <c r="H595" s="182">
        <v>30.225999999999996</v>
      </c>
      <c r="I595" s="182">
        <v>0</v>
      </c>
      <c r="J595" s="182">
        <v>22.1615</v>
      </c>
      <c r="K595" s="182">
        <v>0</v>
      </c>
      <c r="L595" s="182">
        <v>16.5</v>
      </c>
      <c r="M595" s="182">
        <v>172319810.19839999</v>
      </c>
      <c r="N595" s="182">
        <v>1109404.2327999999</v>
      </c>
      <c r="O595" s="182">
        <v>625985.84479999996</v>
      </c>
      <c r="P595" s="182">
        <v>100.83799999999999</v>
      </c>
      <c r="Q595" s="182">
        <v>115712336.31679998</v>
      </c>
      <c r="R595" s="182">
        <v>996333.49119999981</v>
      </c>
      <c r="S595" s="182">
        <v>645650.32159999991</v>
      </c>
      <c r="T595" s="182">
        <v>82.55</v>
      </c>
      <c r="U595" s="182">
        <v>4162314.2559999996</v>
      </c>
      <c r="V595" s="182">
        <v>15494519499.363539</v>
      </c>
    </row>
    <row r="596" spans="1:22">
      <c r="A596" s="2" t="s">
        <v>1210</v>
      </c>
      <c r="B596" s="2" t="s">
        <v>1211</v>
      </c>
      <c r="C596" s="182">
        <v>119.79687999999999</v>
      </c>
      <c r="D596" s="182">
        <v>15354.807999999999</v>
      </c>
      <c r="E596" s="182">
        <v>350.52</v>
      </c>
      <c r="F596" s="182">
        <v>355.59999999999997</v>
      </c>
      <c r="G596" s="182">
        <v>16.763999999999999</v>
      </c>
      <c r="H596" s="182">
        <v>27.431999999999999</v>
      </c>
      <c r="I596" s="182">
        <v>0</v>
      </c>
      <c r="J596" s="182">
        <v>23.367999999999999</v>
      </c>
      <c r="K596" s="182">
        <v>0</v>
      </c>
      <c r="L596" s="182">
        <v>18.100000000000001</v>
      </c>
      <c r="M596" s="182">
        <v>154838090.32319999</v>
      </c>
      <c r="N596" s="182">
        <v>996333.49119999981</v>
      </c>
      <c r="O596" s="182">
        <v>563715.00159999996</v>
      </c>
      <c r="P596" s="182">
        <v>100.33</v>
      </c>
      <c r="Q596" s="182">
        <v>103225393.54879999</v>
      </c>
      <c r="R596" s="182">
        <v>893094.9879999999</v>
      </c>
      <c r="S596" s="182">
        <v>580102.06559999997</v>
      </c>
      <c r="T596" s="182">
        <v>82.042000000000002</v>
      </c>
      <c r="U596" s="182">
        <v>3134222.6347679999</v>
      </c>
      <c r="V596" s="182">
        <v>11466481501.2621</v>
      </c>
    </row>
    <row r="597" spans="1:22">
      <c r="A597" s="2" t="s">
        <v>1212</v>
      </c>
      <c r="B597" s="2" t="s">
        <v>1213</v>
      </c>
      <c r="C597" s="182">
        <v>108.63567999999999</v>
      </c>
      <c r="D597" s="182">
        <v>13935.456</v>
      </c>
      <c r="E597" s="182">
        <v>347.97999999999996</v>
      </c>
      <c r="F597" s="182">
        <v>355.59999999999997</v>
      </c>
      <c r="G597" s="182">
        <v>15.366999999999999</v>
      </c>
      <c r="H597" s="182">
        <v>24.764999999999997</v>
      </c>
      <c r="I597" s="182">
        <v>0</v>
      </c>
      <c r="J597" s="182">
        <v>22.860000000000003</v>
      </c>
      <c r="K597" s="182">
        <v>0</v>
      </c>
      <c r="L597" s="182">
        <v>19.7</v>
      </c>
      <c r="M597" s="182">
        <v>139853759.0016</v>
      </c>
      <c r="N597" s="182">
        <v>901288.5199999999</v>
      </c>
      <c r="O597" s="182">
        <v>511276.39679999993</v>
      </c>
      <c r="P597" s="182">
        <v>100.33</v>
      </c>
      <c r="Q597" s="182">
        <v>92403376.483199984</v>
      </c>
      <c r="R597" s="182">
        <v>799688.72319999989</v>
      </c>
      <c r="S597" s="182">
        <v>519469.92879999994</v>
      </c>
      <c r="T597" s="182">
        <v>81.28</v>
      </c>
      <c r="U597" s="182">
        <v>2339220.6118719997</v>
      </c>
      <c r="V597" s="182">
        <v>8512586969.3210421</v>
      </c>
    </row>
    <row r="598" spans="1:22">
      <c r="A598" s="2" t="s">
        <v>1214</v>
      </c>
      <c r="B598" s="2" t="s">
        <v>1215</v>
      </c>
      <c r="C598" s="182">
        <v>95.986319999999992</v>
      </c>
      <c r="D598" s="182">
        <v>12193.523999999998</v>
      </c>
      <c r="E598" s="182">
        <v>350.52</v>
      </c>
      <c r="F598" s="182">
        <v>254</v>
      </c>
      <c r="G598" s="182">
        <v>15.493999999999998</v>
      </c>
      <c r="H598" s="182">
        <v>27.94</v>
      </c>
      <c r="I598" s="182">
        <v>0</v>
      </c>
      <c r="J598" s="182">
        <v>22.859999999999996</v>
      </c>
      <c r="K598" s="182">
        <v>0</v>
      </c>
      <c r="L598" s="182">
        <v>19.899999999999999</v>
      </c>
      <c r="M598" s="182">
        <v>134442750.46879998</v>
      </c>
      <c r="N598" s="182">
        <v>902927.22639999993</v>
      </c>
      <c r="O598" s="182">
        <v>507998.98399999994</v>
      </c>
      <c r="P598" s="182">
        <v>104.90199999999999</v>
      </c>
      <c r="Q598" s="182">
        <v>38376537.44032</v>
      </c>
      <c r="R598" s="182">
        <v>471947.44319999998</v>
      </c>
      <c r="S598" s="182">
        <v>301521.97759999993</v>
      </c>
      <c r="T598" s="182">
        <v>56.133999999999993</v>
      </c>
      <c r="U598" s="182">
        <v>2310084.4120799997</v>
      </c>
      <c r="V598" s="182">
        <v>6444860796.9623032</v>
      </c>
    </row>
    <row r="599" spans="1:22">
      <c r="A599" s="2" t="s">
        <v>1216</v>
      </c>
      <c r="B599" s="2" t="s">
        <v>1217</v>
      </c>
      <c r="C599" s="182">
        <v>84.825119999999998</v>
      </c>
      <c r="D599" s="182">
        <v>10838.688</v>
      </c>
      <c r="E599" s="182">
        <v>345.44</v>
      </c>
      <c r="F599" s="182">
        <v>256.53999999999996</v>
      </c>
      <c r="G599" s="182">
        <v>14.477999999999998</v>
      </c>
      <c r="H599" s="182">
        <v>23.622</v>
      </c>
      <c r="I599" s="182">
        <v>0</v>
      </c>
      <c r="J599" s="182">
        <v>22.415499999999994</v>
      </c>
      <c r="K599" s="182">
        <v>0</v>
      </c>
      <c r="L599" s="182">
        <v>21.3</v>
      </c>
      <c r="M599" s="182">
        <v>120290881.99839999</v>
      </c>
      <c r="N599" s="182">
        <v>825908.02559999994</v>
      </c>
      <c r="O599" s="182">
        <v>463753.91119999997</v>
      </c>
      <c r="P599" s="182">
        <v>105.41</v>
      </c>
      <c r="Q599" s="182">
        <v>33007152.050079994</v>
      </c>
      <c r="R599" s="182">
        <v>403121.77439999999</v>
      </c>
      <c r="S599" s="182">
        <v>258915.61119999998</v>
      </c>
      <c r="T599" s="182">
        <v>55.372</v>
      </c>
      <c r="U599" s="182">
        <v>1519244.7034399998</v>
      </c>
      <c r="V599" s="182">
        <v>4699377664.4516802</v>
      </c>
    </row>
    <row r="600" spans="1:22">
      <c r="A600" s="2" t="s">
        <v>1218</v>
      </c>
      <c r="B600" s="2" t="s">
        <v>1219</v>
      </c>
      <c r="C600" s="182">
        <v>75.896159999999995</v>
      </c>
      <c r="D600" s="182">
        <v>9677.4</v>
      </c>
      <c r="E600" s="182">
        <v>342.9</v>
      </c>
      <c r="F600" s="182">
        <v>254</v>
      </c>
      <c r="G600" s="182">
        <v>13.081</v>
      </c>
      <c r="H600" s="182">
        <v>21.081999999999997</v>
      </c>
      <c r="I600" s="182">
        <v>0</v>
      </c>
      <c r="J600" s="182">
        <v>23.367999999999999</v>
      </c>
      <c r="K600" s="182">
        <v>0</v>
      </c>
      <c r="L600" s="182">
        <v>23.5</v>
      </c>
      <c r="M600" s="182">
        <v>107387707.80479999</v>
      </c>
      <c r="N600" s="182">
        <v>737417.87999999989</v>
      </c>
      <c r="O600" s="182">
        <v>414592.71919999999</v>
      </c>
      <c r="P600" s="182">
        <v>105.15599999999999</v>
      </c>
      <c r="Q600" s="182">
        <v>28969707.221759994</v>
      </c>
      <c r="R600" s="182">
        <v>355599.28879999998</v>
      </c>
      <c r="S600" s="182">
        <v>227780.18959999998</v>
      </c>
      <c r="T600" s="182">
        <v>54.609999999999992</v>
      </c>
      <c r="U600" s="182">
        <v>1094688.6493279999</v>
      </c>
      <c r="V600" s="182">
        <v>3383551918.4052095</v>
      </c>
    </row>
    <row r="601" spans="1:22">
      <c r="A601" s="2" t="s">
        <v>1220</v>
      </c>
      <c r="B601" s="2" t="s">
        <v>1221</v>
      </c>
      <c r="C601" s="182">
        <v>69.943519999999992</v>
      </c>
      <c r="D601" s="182">
        <v>8903.2080000000005</v>
      </c>
      <c r="E601" s="182">
        <v>342.9</v>
      </c>
      <c r="F601" s="182">
        <v>253.74599999999998</v>
      </c>
      <c r="G601" s="182">
        <v>12.446</v>
      </c>
      <c r="H601" s="182">
        <v>18.922999999999998</v>
      </c>
      <c r="I601" s="182">
        <v>0</v>
      </c>
      <c r="J601" s="182">
        <v>22.352</v>
      </c>
      <c r="K601" s="182">
        <v>0</v>
      </c>
      <c r="L601" s="182">
        <v>24.7</v>
      </c>
      <c r="M601" s="182">
        <v>99479310.718399987</v>
      </c>
      <c r="N601" s="182">
        <v>694811.51359999995</v>
      </c>
      <c r="O601" s="182">
        <v>390012.12319999997</v>
      </c>
      <c r="P601" s="182">
        <v>105.664</v>
      </c>
      <c r="Q601" s="182">
        <v>25806348.387199998</v>
      </c>
      <c r="R601" s="182">
        <v>317909.04159999994</v>
      </c>
      <c r="S601" s="182">
        <v>203199.59359999999</v>
      </c>
      <c r="T601" s="182">
        <v>53.847999999999999</v>
      </c>
      <c r="U601" s="182">
        <v>836625.16545599978</v>
      </c>
      <c r="V601" s="182">
        <v>2739065838.7089787</v>
      </c>
    </row>
    <row r="602" spans="1:22">
      <c r="A602" s="2" t="s">
        <v>1222</v>
      </c>
      <c r="B602" s="2" t="s">
        <v>1223</v>
      </c>
      <c r="C602" s="182">
        <v>62.502719999999997</v>
      </c>
      <c r="D602" s="182">
        <v>7999.9839999999995</v>
      </c>
      <c r="E602" s="182">
        <v>340.36</v>
      </c>
      <c r="F602" s="182">
        <v>252.98400000000001</v>
      </c>
      <c r="G602" s="182">
        <v>11.683999999999999</v>
      </c>
      <c r="H602" s="182">
        <v>16.256</v>
      </c>
      <c r="I602" s="182">
        <v>0</v>
      </c>
      <c r="J602" s="182">
        <v>23.4315</v>
      </c>
      <c r="K602" s="182">
        <v>0</v>
      </c>
      <c r="L602" s="182">
        <v>26.3</v>
      </c>
      <c r="M602" s="182">
        <v>89905987.929599985</v>
      </c>
      <c r="N602" s="182">
        <v>642372.90879999998</v>
      </c>
      <c r="O602" s="182">
        <v>358876.70159999997</v>
      </c>
      <c r="P602" s="182">
        <v>106.17199999999998</v>
      </c>
      <c r="Q602" s="182">
        <v>21977019.271679997</v>
      </c>
      <c r="R602" s="182">
        <v>272025.26240000001</v>
      </c>
      <c r="S602" s="182">
        <v>173702.87839999999</v>
      </c>
      <c r="T602" s="182">
        <v>52.577999999999996</v>
      </c>
      <c r="U602" s="182">
        <v>582723.99583999987</v>
      </c>
      <c r="V602" s="182">
        <v>2091894400.3473477</v>
      </c>
    </row>
    <row r="603" spans="1:22">
      <c r="A603" s="2" t="s">
        <v>1224</v>
      </c>
      <c r="B603" s="2" t="s">
        <v>1225</v>
      </c>
      <c r="C603" s="182">
        <v>275.30959999999999</v>
      </c>
      <c r="D603" s="182">
        <v>35096.703999999998</v>
      </c>
      <c r="E603" s="182">
        <v>355.59999999999997</v>
      </c>
      <c r="F603" s="182">
        <v>347.97999999999996</v>
      </c>
      <c r="G603" s="182">
        <v>38.607999999999997</v>
      </c>
      <c r="H603" s="182">
        <v>69.088000000000008</v>
      </c>
      <c r="I603" s="182">
        <v>0</v>
      </c>
      <c r="J603" s="182">
        <v>22.986999999999981</v>
      </c>
      <c r="K603" s="182">
        <v>0</v>
      </c>
      <c r="L603" s="182">
        <v>7.09</v>
      </c>
      <c r="M603" s="182">
        <v>324244280.54239994</v>
      </c>
      <c r="N603" s="182">
        <v>2294188.96</v>
      </c>
      <c r="O603" s="182">
        <v>1224113.6808</v>
      </c>
      <c r="P603" s="182">
        <v>96.011999999999986</v>
      </c>
      <c r="Q603" s="182">
        <v>241830458.27359998</v>
      </c>
      <c r="R603" s="182">
        <v>2179479.5119999996</v>
      </c>
      <c r="S603" s="182">
        <v>1394539.1463999997</v>
      </c>
      <c r="T603" s="182">
        <v>83.057999999999993</v>
      </c>
      <c r="U603" s="182">
        <v>41623142.559999995</v>
      </c>
      <c r="V603" s="182">
        <v>148500334196.67307</v>
      </c>
    </row>
    <row r="604" spans="1:22">
      <c r="A604" s="2" t="s">
        <v>1226</v>
      </c>
      <c r="B604" s="2" t="s">
        <v>1227</v>
      </c>
      <c r="C604" s="182">
        <v>249.26679999999999</v>
      </c>
      <c r="D604" s="182">
        <v>31741.871999999999</v>
      </c>
      <c r="E604" s="182">
        <v>350.52</v>
      </c>
      <c r="F604" s="182">
        <v>342.9</v>
      </c>
      <c r="G604" s="182">
        <v>35.051999999999992</v>
      </c>
      <c r="H604" s="182">
        <v>62.991999999999997</v>
      </c>
      <c r="I604" s="182">
        <v>0</v>
      </c>
      <c r="J604" s="182">
        <v>22.732999999999997</v>
      </c>
      <c r="K604" s="182">
        <v>0</v>
      </c>
      <c r="L604" s="182">
        <v>7.81</v>
      </c>
      <c r="M604" s="182">
        <v>285534757.96159995</v>
      </c>
      <c r="N604" s="182">
        <v>2015608.8719999997</v>
      </c>
      <c r="O604" s="182">
        <v>1086462.3431999998</v>
      </c>
      <c r="P604" s="182">
        <v>94.74199999999999</v>
      </c>
      <c r="Q604" s="182">
        <v>213526721.33279997</v>
      </c>
      <c r="R604" s="182">
        <v>1950060.6159999999</v>
      </c>
      <c r="S604" s="182">
        <v>1243778.1576</v>
      </c>
      <c r="T604" s="182">
        <v>82.042000000000002</v>
      </c>
      <c r="U604" s="182">
        <v>31467095.775359996</v>
      </c>
      <c r="V604" s="182">
        <v>108757025948.73888</v>
      </c>
    </row>
    <row r="605" spans="1:22">
      <c r="A605" s="2" t="s">
        <v>1228</v>
      </c>
      <c r="B605" s="2" t="s">
        <v>1229</v>
      </c>
      <c r="C605" s="182">
        <v>227.68848</v>
      </c>
      <c r="D605" s="182">
        <v>28967.683999999997</v>
      </c>
      <c r="E605" s="182">
        <v>345.44</v>
      </c>
      <c r="F605" s="182">
        <v>340.36</v>
      </c>
      <c r="G605" s="182">
        <v>32.003999999999998</v>
      </c>
      <c r="H605" s="182">
        <v>57.911999999999992</v>
      </c>
      <c r="I605" s="182">
        <v>0</v>
      </c>
      <c r="J605" s="182">
        <v>23.0505</v>
      </c>
      <c r="K605" s="182">
        <v>0</v>
      </c>
      <c r="L605" s="182">
        <v>8.56</v>
      </c>
      <c r="M605" s="182">
        <v>254317401.04159999</v>
      </c>
      <c r="N605" s="182">
        <v>1802577.0399999998</v>
      </c>
      <c r="O605" s="182">
        <v>973391.60159999994</v>
      </c>
      <c r="P605" s="182">
        <v>93.725999999999999</v>
      </c>
      <c r="Q605" s="182">
        <v>191466455.77599999</v>
      </c>
      <c r="R605" s="182">
        <v>1753415.8479999998</v>
      </c>
      <c r="S605" s="182">
        <v>1124152.5903999999</v>
      </c>
      <c r="T605" s="182">
        <v>81.28</v>
      </c>
      <c r="U605" s="182">
        <v>24307915.255039997</v>
      </c>
      <c r="V605" s="182">
        <v>81903439294.729279</v>
      </c>
    </row>
    <row r="606" spans="1:22">
      <c r="A606" s="2" t="s">
        <v>1230</v>
      </c>
      <c r="B606" s="2" t="s">
        <v>1231</v>
      </c>
      <c r="C606" s="182">
        <v>207.59832</v>
      </c>
      <c r="D606" s="182">
        <v>26451.559999999998</v>
      </c>
      <c r="E606" s="182">
        <v>340.36</v>
      </c>
      <c r="F606" s="182">
        <v>337.82</v>
      </c>
      <c r="G606" s="182">
        <v>29.463999999999995</v>
      </c>
      <c r="H606" s="182">
        <v>53.085999999999991</v>
      </c>
      <c r="I606" s="182">
        <v>0</v>
      </c>
      <c r="J606" s="182">
        <v>23.113999999999997</v>
      </c>
      <c r="K606" s="182">
        <v>0</v>
      </c>
      <c r="L606" s="182">
        <v>9.2899999999999991</v>
      </c>
      <c r="M606" s="182">
        <v>227262358.37759998</v>
      </c>
      <c r="N606" s="182">
        <v>1619041.9231999998</v>
      </c>
      <c r="O606" s="182">
        <v>878346.63039999991</v>
      </c>
      <c r="P606" s="182">
        <v>92.71</v>
      </c>
      <c r="Q606" s="182">
        <v>171487347.34719998</v>
      </c>
      <c r="R606" s="182">
        <v>1578074.2631999997</v>
      </c>
      <c r="S606" s="182">
        <v>1014359.2615999999</v>
      </c>
      <c r="T606" s="182">
        <v>80.518000000000001</v>
      </c>
      <c r="U606" s="182">
        <v>18772037.29456</v>
      </c>
      <c r="V606" s="182">
        <v>61763249304.222076</v>
      </c>
    </row>
    <row r="607" spans="1:22">
      <c r="A607" s="2" t="s">
        <v>1232</v>
      </c>
      <c r="B607" s="2" t="s">
        <v>1233</v>
      </c>
      <c r="C607" s="182">
        <v>186.01999999999998</v>
      </c>
      <c r="D607" s="182">
        <v>23741.887999999995</v>
      </c>
      <c r="E607" s="182">
        <v>335.28</v>
      </c>
      <c r="F607" s="182">
        <v>335.28</v>
      </c>
      <c r="G607" s="182">
        <v>26.416</v>
      </c>
      <c r="H607" s="182">
        <v>48.005999999999993</v>
      </c>
      <c r="I607" s="182">
        <v>0</v>
      </c>
      <c r="J607" s="182">
        <v>23.431500000000007</v>
      </c>
      <c r="K607" s="182">
        <v>0</v>
      </c>
      <c r="L607" s="182">
        <v>10.4</v>
      </c>
      <c r="M607" s="182">
        <v>198958621.43679997</v>
      </c>
      <c r="N607" s="182">
        <v>1417481.0359999998</v>
      </c>
      <c r="O607" s="182">
        <v>773469.42079999996</v>
      </c>
      <c r="P607" s="182">
        <v>91.693999999999988</v>
      </c>
      <c r="Q607" s="182">
        <v>150675776.06719998</v>
      </c>
      <c r="R607" s="182">
        <v>1396177.8528</v>
      </c>
      <c r="S607" s="182">
        <v>899649.81359999988</v>
      </c>
      <c r="T607" s="182">
        <v>79.756</v>
      </c>
      <c r="U607" s="182">
        <v>13818883.329919999</v>
      </c>
      <c r="V607" s="182">
        <v>44308417979.115837</v>
      </c>
    </row>
    <row r="608" spans="1:22">
      <c r="A608" s="2" t="s">
        <v>1234</v>
      </c>
      <c r="B608" s="2" t="s">
        <v>1235</v>
      </c>
      <c r="C608" s="182">
        <v>170.39431999999999</v>
      </c>
      <c r="D608" s="182">
        <v>21677.376</v>
      </c>
      <c r="E608" s="182">
        <v>330.2</v>
      </c>
      <c r="F608" s="182">
        <v>332.73999999999995</v>
      </c>
      <c r="G608" s="182">
        <v>24.383999999999997</v>
      </c>
      <c r="H608" s="182">
        <v>43.942</v>
      </c>
      <c r="I608" s="182">
        <v>0</v>
      </c>
      <c r="J608" s="182">
        <v>22.732999999999997</v>
      </c>
      <c r="K608" s="182">
        <v>0</v>
      </c>
      <c r="L608" s="182">
        <v>11.2</v>
      </c>
      <c r="M608" s="182">
        <v>179395744.43359998</v>
      </c>
      <c r="N608" s="182">
        <v>1279829.6983999999</v>
      </c>
      <c r="O608" s="182">
        <v>703005.04559999995</v>
      </c>
      <c r="P608" s="182">
        <v>90.932000000000002</v>
      </c>
      <c r="Q608" s="182">
        <v>135691444.74559999</v>
      </c>
      <c r="R608" s="182">
        <v>1261803.9279999998</v>
      </c>
      <c r="S608" s="182">
        <v>814437.0808</v>
      </c>
      <c r="T608" s="182">
        <v>78.993999999999986</v>
      </c>
      <c r="U608" s="182">
        <v>10613901.352799999</v>
      </c>
      <c r="V608" s="182">
        <v>33566983317.511997</v>
      </c>
    </row>
    <row r="609" spans="1:22">
      <c r="A609" s="2" t="s">
        <v>1236</v>
      </c>
      <c r="B609" s="2" t="s">
        <v>1237</v>
      </c>
      <c r="C609" s="182">
        <v>154.02455999999998</v>
      </c>
      <c r="D609" s="182">
        <v>19612.863999999998</v>
      </c>
      <c r="E609" s="182">
        <v>327.65999999999997</v>
      </c>
      <c r="F609" s="182">
        <v>330.2</v>
      </c>
      <c r="G609" s="182">
        <v>22.097999999999999</v>
      </c>
      <c r="H609" s="182">
        <v>39.878</v>
      </c>
      <c r="I609" s="182">
        <v>0</v>
      </c>
      <c r="J609" s="182">
        <v>23.622</v>
      </c>
      <c r="K609" s="182">
        <v>0</v>
      </c>
      <c r="L609" s="182">
        <v>12.4</v>
      </c>
      <c r="M609" s="182">
        <v>159000404.57919997</v>
      </c>
      <c r="N609" s="182">
        <v>1135623.5351999998</v>
      </c>
      <c r="O609" s="182">
        <v>627624.55119999987</v>
      </c>
      <c r="P609" s="182">
        <v>90.169999999999987</v>
      </c>
      <c r="Q609" s="182">
        <v>120290881.99839999</v>
      </c>
      <c r="R609" s="182">
        <v>1124152.5903999999</v>
      </c>
      <c r="S609" s="182">
        <v>727585.64159999986</v>
      </c>
      <c r="T609" s="182">
        <v>78.231999999999999</v>
      </c>
      <c r="U609" s="182">
        <v>7950020.22896</v>
      </c>
      <c r="V609" s="182">
        <v>24517324615.110764</v>
      </c>
    </row>
    <row r="610" spans="1:22">
      <c r="A610" s="2" t="s">
        <v>1238</v>
      </c>
      <c r="B610" s="2" t="s">
        <v>1239</v>
      </c>
      <c r="C610" s="182">
        <v>142.86336</v>
      </c>
      <c r="D610" s="182">
        <v>18128.995999999999</v>
      </c>
      <c r="E610" s="182">
        <v>322.58</v>
      </c>
      <c r="F610" s="182">
        <v>330.2</v>
      </c>
      <c r="G610" s="182">
        <v>20.574000000000002</v>
      </c>
      <c r="H610" s="182">
        <v>37.083999999999996</v>
      </c>
      <c r="I610" s="182">
        <v>0</v>
      </c>
      <c r="J610" s="182">
        <v>23.241</v>
      </c>
      <c r="K610" s="182">
        <v>0</v>
      </c>
      <c r="L610" s="182">
        <v>13.3</v>
      </c>
      <c r="M610" s="182">
        <v>145680998.95999998</v>
      </c>
      <c r="N610" s="182">
        <v>1040578.5639999999</v>
      </c>
      <c r="O610" s="182">
        <v>576824.65280000004</v>
      </c>
      <c r="P610" s="182">
        <v>89.661999999999992</v>
      </c>
      <c r="Q610" s="182">
        <v>110301327.78399999</v>
      </c>
      <c r="R610" s="182">
        <v>1034023.7383999999</v>
      </c>
      <c r="S610" s="182">
        <v>670230.91759999993</v>
      </c>
      <c r="T610" s="182">
        <v>77.977999999999994</v>
      </c>
      <c r="U610" s="182">
        <v>6368340.8116799993</v>
      </c>
      <c r="V610" s="182">
        <v>19468850324.15696</v>
      </c>
    </row>
    <row r="611" spans="1:22">
      <c r="A611" s="2" t="s">
        <v>1240</v>
      </c>
      <c r="B611" s="2" t="s">
        <v>1241</v>
      </c>
      <c r="C611" s="182">
        <v>130.95808</v>
      </c>
      <c r="D611" s="182">
        <v>16645.128000000001</v>
      </c>
      <c r="E611" s="182">
        <v>320.03999999999996</v>
      </c>
      <c r="F611" s="182">
        <v>327.65999999999997</v>
      </c>
      <c r="G611" s="182">
        <v>19.049999999999997</v>
      </c>
      <c r="H611" s="182">
        <v>34.036000000000001</v>
      </c>
      <c r="I611" s="182">
        <v>0</v>
      </c>
      <c r="J611" s="182">
        <v>23.113999999999997</v>
      </c>
      <c r="K611" s="182">
        <v>0</v>
      </c>
      <c r="L611" s="182">
        <v>14.4</v>
      </c>
      <c r="M611" s="182">
        <v>132777824.76639998</v>
      </c>
      <c r="N611" s="182">
        <v>947172.29919999989</v>
      </c>
      <c r="O611" s="182">
        <v>527663.4608</v>
      </c>
      <c r="P611" s="182">
        <v>89.153999999999996</v>
      </c>
      <c r="Q611" s="182">
        <v>99895542.143999994</v>
      </c>
      <c r="R611" s="182">
        <v>938978.76719999989</v>
      </c>
      <c r="S611" s="182">
        <v>609598.78079999995</v>
      </c>
      <c r="T611" s="182">
        <v>77.215999999999994</v>
      </c>
      <c r="U611" s="182">
        <v>4953153.9646399999</v>
      </c>
      <c r="V611" s="182">
        <v>14984301352.937355</v>
      </c>
    </row>
    <row r="612" spans="1:22">
      <c r="A612" s="2" t="s">
        <v>1242</v>
      </c>
      <c r="B612" s="2" t="s">
        <v>1243</v>
      </c>
      <c r="C612" s="182">
        <v>120.54096</v>
      </c>
      <c r="D612" s="182">
        <v>15419.323999999999</v>
      </c>
      <c r="E612" s="182">
        <v>317.5</v>
      </c>
      <c r="F612" s="182">
        <v>330.2</v>
      </c>
      <c r="G612" s="182">
        <v>17.906999999999996</v>
      </c>
      <c r="H612" s="182">
        <v>30.987999999999996</v>
      </c>
      <c r="I612" s="182">
        <v>0</v>
      </c>
      <c r="J612" s="182">
        <v>22.986999999999998</v>
      </c>
      <c r="K612" s="182">
        <v>0</v>
      </c>
      <c r="L612" s="182">
        <v>15.3</v>
      </c>
      <c r="M612" s="182">
        <v>121955807.70079999</v>
      </c>
      <c r="N612" s="182">
        <v>873430.51119999983</v>
      </c>
      <c r="O612" s="182">
        <v>489973.21359999996</v>
      </c>
      <c r="P612" s="182">
        <v>88.899999999999991</v>
      </c>
      <c r="Q612" s="182">
        <v>91987145.057599992</v>
      </c>
      <c r="R612" s="182">
        <v>861959.56639999989</v>
      </c>
      <c r="S612" s="182">
        <v>560437.58880000003</v>
      </c>
      <c r="T612" s="182">
        <v>77.469999999999985</v>
      </c>
      <c r="U612" s="182">
        <v>3837653.7440319997</v>
      </c>
      <c r="V612" s="182">
        <v>11761870954.456203</v>
      </c>
    </row>
    <row r="613" spans="1:22">
      <c r="A613" s="2" t="s">
        <v>1244</v>
      </c>
      <c r="B613" s="2" t="s">
        <v>1245</v>
      </c>
      <c r="C613" s="182">
        <v>108.63567999999999</v>
      </c>
      <c r="D613" s="182">
        <v>13870.939999999999</v>
      </c>
      <c r="E613" s="182">
        <v>314.95999999999998</v>
      </c>
      <c r="F613" s="182">
        <v>327.65999999999997</v>
      </c>
      <c r="G613" s="182">
        <v>16.509999999999998</v>
      </c>
      <c r="H613" s="182">
        <v>27.686</v>
      </c>
      <c r="I613" s="182">
        <v>0</v>
      </c>
      <c r="J613" s="182">
        <v>23.113999999999997</v>
      </c>
      <c r="K613" s="182">
        <v>0</v>
      </c>
      <c r="L613" s="182">
        <v>16.600000000000001</v>
      </c>
      <c r="M613" s="182">
        <v>109885096.35839999</v>
      </c>
      <c r="N613" s="182">
        <v>789856.48479999998</v>
      </c>
      <c r="O613" s="182">
        <v>445728.14079999994</v>
      </c>
      <c r="P613" s="182">
        <v>88.899999999999991</v>
      </c>
      <c r="Q613" s="182">
        <v>81165127.991999999</v>
      </c>
      <c r="R613" s="182">
        <v>763637.18239999993</v>
      </c>
      <c r="S613" s="182">
        <v>496528.03919999994</v>
      </c>
      <c r="T613" s="182">
        <v>76.453999999999994</v>
      </c>
      <c r="U613" s="182">
        <v>2788750.5515199997</v>
      </c>
      <c r="V613" s="182">
        <v>8566294142.6290617</v>
      </c>
    </row>
    <row r="614" spans="1:22">
      <c r="A614" s="2" t="s">
        <v>1246</v>
      </c>
      <c r="B614" s="2" t="s">
        <v>1247</v>
      </c>
      <c r="C614" s="182">
        <v>97.47448</v>
      </c>
      <c r="D614" s="182">
        <v>12451.588</v>
      </c>
      <c r="E614" s="182">
        <v>309.87999999999994</v>
      </c>
      <c r="F614" s="182">
        <v>327.65999999999997</v>
      </c>
      <c r="G614" s="182">
        <v>15.366999999999999</v>
      </c>
      <c r="H614" s="182">
        <v>24.383999999999997</v>
      </c>
      <c r="I614" s="182">
        <v>0</v>
      </c>
      <c r="J614" s="182">
        <v>23.241000000000003</v>
      </c>
      <c r="K614" s="182">
        <v>0</v>
      </c>
      <c r="L614" s="182">
        <v>17.8</v>
      </c>
      <c r="M614" s="182">
        <v>99063079.292799994</v>
      </c>
      <c r="N614" s="182">
        <v>719392.10959999997</v>
      </c>
      <c r="O614" s="182">
        <v>406399.18719999999</v>
      </c>
      <c r="P614" s="182">
        <v>89.408000000000001</v>
      </c>
      <c r="Q614" s="182">
        <v>70759342.351999998</v>
      </c>
      <c r="R614" s="182">
        <v>666953.5048</v>
      </c>
      <c r="S614" s="182">
        <v>434257.19599999994</v>
      </c>
      <c r="T614" s="182">
        <v>75.438000000000002</v>
      </c>
      <c r="U614" s="182">
        <v>1972936.957344</v>
      </c>
      <c r="V614" s="182">
        <v>6203178517.0762177</v>
      </c>
    </row>
    <row r="615" spans="1:22">
      <c r="A615" s="2" t="s">
        <v>1248</v>
      </c>
      <c r="B615" s="2" t="s">
        <v>1249</v>
      </c>
      <c r="C615" s="182">
        <v>87.057360000000003</v>
      </c>
      <c r="D615" s="182">
        <v>11096.751999999999</v>
      </c>
      <c r="E615" s="182">
        <v>307.33999999999997</v>
      </c>
      <c r="F615" s="182">
        <v>325.12</v>
      </c>
      <c r="G615" s="182">
        <v>13.97</v>
      </c>
      <c r="H615" s="182">
        <v>21.59</v>
      </c>
      <c r="I615" s="182">
        <v>0</v>
      </c>
      <c r="J615" s="182">
        <v>22.859999999999996</v>
      </c>
      <c r="K615" s="182">
        <v>0</v>
      </c>
      <c r="L615" s="182">
        <v>19.600000000000001</v>
      </c>
      <c r="M615" s="182">
        <v>88241062.227199987</v>
      </c>
      <c r="N615" s="182">
        <v>642372.90879999998</v>
      </c>
      <c r="O615" s="182">
        <v>365431.52719999995</v>
      </c>
      <c r="P615" s="182">
        <v>89.153999999999996</v>
      </c>
      <c r="Q615" s="182">
        <v>62018482.414399996</v>
      </c>
      <c r="R615" s="182">
        <v>585018.18480000005</v>
      </c>
      <c r="S615" s="182">
        <v>380179.88479999994</v>
      </c>
      <c r="T615" s="182">
        <v>74.675999999999988</v>
      </c>
      <c r="U615" s="182">
        <v>1394375.2757599999</v>
      </c>
      <c r="V615" s="182">
        <v>4403988211.2575741</v>
      </c>
    </row>
    <row r="616" spans="1:22">
      <c r="A616" s="2" t="s">
        <v>1250</v>
      </c>
      <c r="B616" s="2" t="s">
        <v>1251</v>
      </c>
      <c r="C616" s="182">
        <v>77.384320000000002</v>
      </c>
      <c r="D616" s="182">
        <v>9870.9480000000003</v>
      </c>
      <c r="E616" s="182">
        <v>304.79999999999995</v>
      </c>
      <c r="F616" s="182">
        <v>325.12</v>
      </c>
      <c r="G616" s="182">
        <v>12.7</v>
      </c>
      <c r="H616" s="182">
        <v>19.049999999999997</v>
      </c>
      <c r="I616" s="182">
        <v>0</v>
      </c>
      <c r="J616" s="182">
        <v>22.225000000000001</v>
      </c>
      <c r="K616" s="182">
        <v>0</v>
      </c>
      <c r="L616" s="182">
        <v>21.6</v>
      </c>
      <c r="M616" s="182">
        <v>78667739.438399985</v>
      </c>
      <c r="N616" s="182">
        <v>575185.94640000002</v>
      </c>
      <c r="O616" s="182">
        <v>327741.27999999997</v>
      </c>
      <c r="P616" s="182">
        <v>89.153999999999996</v>
      </c>
      <c r="Q616" s="182">
        <v>54110085.327999994</v>
      </c>
      <c r="R616" s="182">
        <v>511276.39679999993</v>
      </c>
      <c r="S616" s="182">
        <v>332657.39919999999</v>
      </c>
      <c r="T616" s="182">
        <v>73.914000000000001</v>
      </c>
      <c r="U616" s="182">
        <v>978143.85015999991</v>
      </c>
      <c r="V616" s="182">
        <v>3115016051.8651133</v>
      </c>
    </row>
    <row r="617" spans="1:22">
      <c r="A617" s="2" t="s">
        <v>1252</v>
      </c>
      <c r="B617" s="2" t="s">
        <v>1253</v>
      </c>
      <c r="C617" s="182">
        <v>76.640239999999991</v>
      </c>
      <c r="D617" s="182">
        <v>9741.9159999999993</v>
      </c>
      <c r="E617" s="182">
        <v>312.42</v>
      </c>
      <c r="F617" s="182">
        <v>228.6</v>
      </c>
      <c r="G617" s="182">
        <v>13.97</v>
      </c>
      <c r="H617" s="182">
        <v>24.891999999999999</v>
      </c>
      <c r="I617" s="182">
        <v>0</v>
      </c>
      <c r="J617" s="182">
        <v>22.733000000000001</v>
      </c>
      <c r="K617" s="182">
        <v>0</v>
      </c>
      <c r="L617" s="182">
        <v>19.600000000000001</v>
      </c>
      <c r="M617" s="182">
        <v>84911210.822399989</v>
      </c>
      <c r="N617" s="182">
        <v>642372.90879999998</v>
      </c>
      <c r="O617" s="182">
        <v>360515.40799999994</v>
      </c>
      <c r="P617" s="182">
        <v>93.217999999999989</v>
      </c>
      <c r="Q617" s="182">
        <v>24849016.108319998</v>
      </c>
      <c r="R617" s="182">
        <v>339212.22479999997</v>
      </c>
      <c r="S617" s="182">
        <v>217947.95119999998</v>
      </c>
      <c r="T617" s="182">
        <v>50.545999999999999</v>
      </c>
      <c r="U617" s="182">
        <v>1469296.9323679998</v>
      </c>
      <c r="V617" s="182">
        <v>3302991158.443181</v>
      </c>
    </row>
    <row r="618" spans="1:22">
      <c r="A618" s="2" t="s">
        <v>1254</v>
      </c>
      <c r="B618" s="2" t="s">
        <v>1255</v>
      </c>
      <c r="C618" s="182">
        <v>69.943519999999992</v>
      </c>
      <c r="D618" s="182">
        <v>8903.2080000000005</v>
      </c>
      <c r="E618" s="182">
        <v>309.87999999999994</v>
      </c>
      <c r="F618" s="182">
        <v>230.37799999999999</v>
      </c>
      <c r="G618" s="182">
        <v>13.081</v>
      </c>
      <c r="H618" s="182">
        <v>22.224999999999998</v>
      </c>
      <c r="I618" s="182">
        <v>0</v>
      </c>
      <c r="J618" s="182">
        <v>22.224999999999998</v>
      </c>
      <c r="K618" s="182">
        <v>0</v>
      </c>
      <c r="L618" s="182">
        <v>20.9</v>
      </c>
      <c r="M618" s="182">
        <v>77419045.161599994</v>
      </c>
      <c r="N618" s="182">
        <v>591573.01039999991</v>
      </c>
      <c r="O618" s="182">
        <v>332657.39919999999</v>
      </c>
      <c r="P618" s="182">
        <v>93.217999999999989</v>
      </c>
      <c r="Q618" s="182">
        <v>22684612.695199996</v>
      </c>
      <c r="R618" s="182">
        <v>306438.09679999994</v>
      </c>
      <c r="S618" s="182">
        <v>196644.76799999998</v>
      </c>
      <c r="T618" s="182">
        <v>50.291999999999994</v>
      </c>
      <c r="U618" s="182">
        <v>1090526.335072</v>
      </c>
      <c r="V618" s="182">
        <v>2569888242.7887187</v>
      </c>
    </row>
    <row r="619" spans="1:22">
      <c r="A619" s="2" t="s">
        <v>1256</v>
      </c>
      <c r="B619" s="2" t="s">
        <v>1257</v>
      </c>
      <c r="C619" s="182">
        <v>62.502719999999997</v>
      </c>
      <c r="D619" s="182">
        <v>7999.9839999999995</v>
      </c>
      <c r="E619" s="182">
        <v>307.33999999999997</v>
      </c>
      <c r="F619" s="182">
        <v>229.10799999999998</v>
      </c>
      <c r="G619" s="182">
        <v>11.937999999999999</v>
      </c>
      <c r="H619" s="182">
        <v>19.558</v>
      </c>
      <c r="I619" s="182">
        <v>0</v>
      </c>
      <c r="J619" s="182">
        <v>23.304499999999997</v>
      </c>
      <c r="K619" s="182">
        <v>0</v>
      </c>
      <c r="L619" s="182">
        <v>22.9</v>
      </c>
      <c r="M619" s="182">
        <v>69094416.649599999</v>
      </c>
      <c r="N619" s="182">
        <v>532579.57999999996</v>
      </c>
      <c r="O619" s="182">
        <v>299883.27119999996</v>
      </c>
      <c r="P619" s="182">
        <v>93.217999999999989</v>
      </c>
      <c r="Q619" s="182">
        <v>19646123.288319997</v>
      </c>
      <c r="R619" s="182">
        <v>267109.14319999999</v>
      </c>
      <c r="S619" s="182">
        <v>172064.17199999999</v>
      </c>
      <c r="T619" s="182">
        <v>49.529999999999994</v>
      </c>
      <c r="U619" s="182">
        <v>765865.82310399995</v>
      </c>
      <c r="V619" s="182">
        <v>1852897479.1266625</v>
      </c>
    </row>
    <row r="620" spans="1:22">
      <c r="A620" s="2" t="s">
        <v>1258</v>
      </c>
      <c r="B620" s="2" t="s">
        <v>1259</v>
      </c>
      <c r="C620" s="182">
        <v>56.550079999999994</v>
      </c>
      <c r="D620" s="182">
        <v>7225.7919999999995</v>
      </c>
      <c r="E620" s="182">
        <v>304.79999999999995</v>
      </c>
      <c r="F620" s="182">
        <v>228.346</v>
      </c>
      <c r="G620" s="182">
        <v>11.176</v>
      </c>
      <c r="H620" s="182">
        <v>17.272000000000002</v>
      </c>
      <c r="I620" s="182">
        <v>0</v>
      </c>
      <c r="J620" s="182">
        <v>22.415499999999998</v>
      </c>
      <c r="K620" s="182">
        <v>0</v>
      </c>
      <c r="L620" s="182">
        <v>24.5</v>
      </c>
      <c r="M620" s="182">
        <v>62850945.265599996</v>
      </c>
      <c r="N620" s="182">
        <v>493250.62639999995</v>
      </c>
      <c r="O620" s="182">
        <v>276941.38159999996</v>
      </c>
      <c r="P620" s="182">
        <v>93.471999999999994</v>
      </c>
      <c r="Q620" s="182">
        <v>17190357.877279997</v>
      </c>
      <c r="R620" s="182">
        <v>234335.01519999999</v>
      </c>
      <c r="S620" s="182">
        <v>150433.24751999998</v>
      </c>
      <c r="T620" s="182">
        <v>48.767999999999994</v>
      </c>
      <c r="U620" s="182">
        <v>557750.11030399997</v>
      </c>
      <c r="V620" s="182">
        <v>1423240092.6625087</v>
      </c>
    </row>
    <row r="621" spans="1:22">
      <c r="A621" s="2" t="s">
        <v>1260</v>
      </c>
      <c r="B621" s="2" t="s">
        <v>1261</v>
      </c>
      <c r="C621" s="182">
        <v>50.597439999999999</v>
      </c>
      <c r="D621" s="182">
        <v>6451.5999999999995</v>
      </c>
      <c r="E621" s="182">
        <v>302.26</v>
      </c>
      <c r="F621" s="182">
        <v>227.83799999999999</v>
      </c>
      <c r="G621" s="182">
        <v>10.540999999999999</v>
      </c>
      <c r="H621" s="182">
        <v>14.858999999999998</v>
      </c>
      <c r="I621" s="182">
        <v>0</v>
      </c>
      <c r="J621" s="182">
        <v>23.240999999999996</v>
      </c>
      <c r="K621" s="182">
        <v>0</v>
      </c>
      <c r="L621" s="182">
        <v>26</v>
      </c>
      <c r="M621" s="182">
        <v>57023705.307199992</v>
      </c>
      <c r="N621" s="182">
        <v>457199.08559999993</v>
      </c>
      <c r="O621" s="182">
        <v>255638.19839999996</v>
      </c>
      <c r="P621" s="182">
        <v>93.98</v>
      </c>
      <c r="Q621" s="182">
        <v>14651346.181119999</v>
      </c>
      <c r="R621" s="182">
        <v>201560.8872</v>
      </c>
      <c r="S621" s="182">
        <v>128638.45239999998</v>
      </c>
      <c r="T621" s="182">
        <v>47.497999999999998</v>
      </c>
      <c r="U621" s="182">
        <v>387927.68865919998</v>
      </c>
      <c r="V621" s="182">
        <v>1095626335.4835916</v>
      </c>
    </row>
    <row r="622" spans="1:22">
      <c r="A622" s="2" t="s">
        <v>1262</v>
      </c>
      <c r="B622" s="2" t="s">
        <v>1263</v>
      </c>
      <c r="C622" s="182">
        <v>46.132959999999997</v>
      </c>
      <c r="D622" s="182">
        <v>5909.6655999999994</v>
      </c>
      <c r="E622" s="182">
        <v>302.26</v>
      </c>
      <c r="F622" s="182">
        <v>178.816</v>
      </c>
      <c r="G622" s="182">
        <v>10.921999999999999</v>
      </c>
      <c r="H622" s="182">
        <v>14.985999999999999</v>
      </c>
      <c r="I622" s="182">
        <v>0</v>
      </c>
      <c r="J622" s="182">
        <v>23.113999999999997</v>
      </c>
      <c r="K622" s="182">
        <v>0</v>
      </c>
      <c r="L622" s="182">
        <v>24.8</v>
      </c>
      <c r="M622" s="182">
        <v>54942548.179199994</v>
      </c>
      <c r="N622" s="182">
        <v>465392.61759999994</v>
      </c>
      <c r="O622" s="182">
        <v>255638.19839999996</v>
      </c>
      <c r="P622" s="182">
        <v>96.265999999999991</v>
      </c>
      <c r="Q622" s="182">
        <v>7159180.5203199992</v>
      </c>
      <c r="R622" s="182">
        <v>128802.32303999999</v>
      </c>
      <c r="S622" s="182">
        <v>80296.613599999997</v>
      </c>
      <c r="T622" s="182">
        <v>34.798000000000002</v>
      </c>
      <c r="U622" s="182">
        <v>367532.34880479996</v>
      </c>
      <c r="V622" s="182">
        <v>1052660596.8371762</v>
      </c>
    </row>
    <row r="623" spans="1:22">
      <c r="A623" s="2" t="s">
        <v>1264</v>
      </c>
      <c r="B623" s="2" t="s">
        <v>1265</v>
      </c>
      <c r="C623" s="182">
        <v>40.924399999999999</v>
      </c>
      <c r="D623" s="182">
        <v>5258.0540000000001</v>
      </c>
      <c r="E623" s="182">
        <v>299.72000000000003</v>
      </c>
      <c r="F623" s="182">
        <v>178.05399999999997</v>
      </c>
      <c r="G623" s="182">
        <v>10.032999999999999</v>
      </c>
      <c r="H623" s="182">
        <v>12.827</v>
      </c>
      <c r="I623" s="182">
        <v>0</v>
      </c>
      <c r="J623" s="182">
        <v>23.685499999999998</v>
      </c>
      <c r="K623" s="182">
        <v>0</v>
      </c>
      <c r="L623" s="182">
        <v>27</v>
      </c>
      <c r="M623" s="182">
        <v>48699076.795199998</v>
      </c>
      <c r="N623" s="182">
        <v>419508.83840000001</v>
      </c>
      <c r="O623" s="182">
        <v>231057.60239999997</v>
      </c>
      <c r="P623" s="182">
        <v>96.265999999999991</v>
      </c>
      <c r="Q623" s="182">
        <v>6035355.6711999997</v>
      </c>
      <c r="R623" s="182">
        <v>109137.84624</v>
      </c>
      <c r="S623" s="182">
        <v>68006.315600000002</v>
      </c>
      <c r="T623" s="182">
        <v>34.036000000000001</v>
      </c>
      <c r="U623" s="182">
        <v>255982.32674399996</v>
      </c>
      <c r="V623" s="182">
        <v>786810088.96248126</v>
      </c>
    </row>
    <row r="624" spans="1:22">
      <c r="A624" s="2" t="s">
        <v>1266</v>
      </c>
      <c r="B624" s="2" t="s">
        <v>1267</v>
      </c>
      <c r="C624" s="182">
        <v>149.56008</v>
      </c>
      <c r="D624" s="182">
        <v>19096.736000000001</v>
      </c>
      <c r="E624" s="182">
        <v>292.09999999999997</v>
      </c>
      <c r="F624" s="182">
        <v>320.03999999999996</v>
      </c>
      <c r="G624" s="182">
        <v>23.114000000000001</v>
      </c>
      <c r="H624" s="182">
        <v>41.401999999999994</v>
      </c>
      <c r="I624" s="182">
        <v>0</v>
      </c>
      <c r="J624" s="182">
        <v>22.098000000000006</v>
      </c>
      <c r="K624" s="182">
        <v>0</v>
      </c>
      <c r="L624" s="182">
        <v>10.3</v>
      </c>
      <c r="M624" s="182">
        <v>118625956.29599999</v>
      </c>
      <c r="N624" s="182">
        <v>960281.95039999997</v>
      </c>
      <c r="O624" s="182">
        <v>522747.34159999993</v>
      </c>
      <c r="P624" s="182">
        <v>78.739999999999995</v>
      </c>
      <c r="Q624" s="182">
        <v>112798716.33759999</v>
      </c>
      <c r="R624" s="182">
        <v>1089739.7559999998</v>
      </c>
      <c r="S624" s="182">
        <v>706282.4584</v>
      </c>
      <c r="T624" s="182">
        <v>76.707999999999998</v>
      </c>
      <c r="U624" s="182">
        <v>8491121.0822399985</v>
      </c>
      <c r="V624" s="182">
        <v>22932963002.5242</v>
      </c>
    </row>
    <row r="625" spans="1:22">
      <c r="A625" s="2" t="s">
        <v>1268</v>
      </c>
      <c r="B625" s="2" t="s">
        <v>1269</v>
      </c>
      <c r="C625" s="182">
        <v>135.42256</v>
      </c>
      <c r="D625" s="182">
        <v>17290.288</v>
      </c>
      <c r="E625" s="182">
        <v>289.56</v>
      </c>
      <c r="F625" s="182">
        <v>317.5</v>
      </c>
      <c r="G625" s="182">
        <v>21.081999999999997</v>
      </c>
      <c r="H625" s="182">
        <v>37.591999999999999</v>
      </c>
      <c r="I625" s="182">
        <v>0</v>
      </c>
      <c r="J625" s="182">
        <v>22.732999999999997</v>
      </c>
      <c r="K625" s="182">
        <v>0</v>
      </c>
      <c r="L625" s="182">
        <v>11.3</v>
      </c>
      <c r="M625" s="182">
        <v>105306550.67679998</v>
      </c>
      <c r="N625" s="182">
        <v>853766.03439999989</v>
      </c>
      <c r="O625" s="182">
        <v>467031.32399999996</v>
      </c>
      <c r="P625" s="182">
        <v>77.977999999999994</v>
      </c>
      <c r="Q625" s="182">
        <v>100311773.56959999</v>
      </c>
      <c r="R625" s="182">
        <v>975030.30799999996</v>
      </c>
      <c r="S625" s="182">
        <v>632540.67039999994</v>
      </c>
      <c r="T625" s="182">
        <v>76.199999999999989</v>
      </c>
      <c r="U625" s="182">
        <v>6368340.8116799993</v>
      </c>
      <c r="V625" s="182">
        <v>16917759592.026047</v>
      </c>
    </row>
    <row r="626" spans="1:22">
      <c r="A626" s="2" t="s">
        <v>1270</v>
      </c>
      <c r="B626" s="2" t="s">
        <v>1271</v>
      </c>
      <c r="C626" s="182">
        <v>123.51728</v>
      </c>
      <c r="D626" s="182">
        <v>15741.903999999999</v>
      </c>
      <c r="E626" s="182">
        <v>284.47999999999996</v>
      </c>
      <c r="F626" s="182">
        <v>314.95999999999998</v>
      </c>
      <c r="G626" s="182">
        <v>19.049999999999997</v>
      </c>
      <c r="H626" s="182">
        <v>34.544000000000004</v>
      </c>
      <c r="I626" s="182">
        <v>0</v>
      </c>
      <c r="J626" s="182">
        <v>22.605999999999995</v>
      </c>
      <c r="K626" s="182">
        <v>0</v>
      </c>
      <c r="L626" s="182">
        <v>12.5</v>
      </c>
      <c r="M626" s="182">
        <v>94068302.185599998</v>
      </c>
      <c r="N626" s="182">
        <v>758721.06319999986</v>
      </c>
      <c r="O626" s="182">
        <v>417870.13199999998</v>
      </c>
      <c r="P626" s="182">
        <v>77.215999999999994</v>
      </c>
      <c r="Q626" s="182">
        <v>90322219.355199993</v>
      </c>
      <c r="R626" s="182">
        <v>883262.74959999986</v>
      </c>
      <c r="S626" s="182">
        <v>573547.24</v>
      </c>
      <c r="T626" s="182">
        <v>75.945999999999998</v>
      </c>
      <c r="U626" s="182">
        <v>4911530.8220799994</v>
      </c>
      <c r="V626" s="182">
        <v>12701746487.346539</v>
      </c>
    </row>
    <row r="627" spans="1:22">
      <c r="A627" s="2" t="s">
        <v>1272</v>
      </c>
      <c r="B627" s="2" t="s">
        <v>1273</v>
      </c>
      <c r="C627" s="182">
        <v>109.37975999999999</v>
      </c>
      <c r="D627" s="182">
        <v>13935.456</v>
      </c>
      <c r="E627" s="182">
        <v>279.39999999999998</v>
      </c>
      <c r="F627" s="182">
        <v>317.5</v>
      </c>
      <c r="G627" s="182">
        <v>18.287999999999997</v>
      </c>
      <c r="H627" s="182">
        <v>29.209999999999997</v>
      </c>
      <c r="I627" s="182">
        <v>0</v>
      </c>
      <c r="J627" s="182">
        <v>21.59</v>
      </c>
      <c r="K627" s="182">
        <v>0</v>
      </c>
      <c r="L627" s="182">
        <v>13</v>
      </c>
      <c r="M627" s="182">
        <v>84911210.822399989</v>
      </c>
      <c r="N627" s="182">
        <v>694811.51359999995</v>
      </c>
      <c r="O627" s="182">
        <v>388373.41679999995</v>
      </c>
      <c r="P627" s="182">
        <v>78.231999999999999</v>
      </c>
      <c r="Q627" s="182">
        <v>78251508.012799993</v>
      </c>
      <c r="R627" s="182">
        <v>758721.06319999986</v>
      </c>
      <c r="S627" s="182">
        <v>491611.91999999993</v>
      </c>
      <c r="T627" s="182">
        <v>74.930000000000007</v>
      </c>
      <c r="U627" s="182">
        <v>3200819.6628640001</v>
      </c>
      <c r="V627" s="182">
        <v>8727415662.5531197</v>
      </c>
    </row>
    <row r="628" spans="1:22">
      <c r="A628" s="2" t="s">
        <v>1274</v>
      </c>
      <c r="B628" s="2" t="s">
        <v>1275</v>
      </c>
      <c r="C628" s="182">
        <v>98.218559999999997</v>
      </c>
      <c r="D628" s="182">
        <v>12516.103999999999</v>
      </c>
      <c r="E628" s="182">
        <v>276.86</v>
      </c>
      <c r="F628" s="182">
        <v>314.95999999999998</v>
      </c>
      <c r="G628" s="182">
        <v>16.509999999999998</v>
      </c>
      <c r="H628" s="182">
        <v>26.161999999999999</v>
      </c>
      <c r="I628" s="182">
        <v>0</v>
      </c>
      <c r="J628" s="182">
        <v>23.0505</v>
      </c>
      <c r="K628" s="182">
        <v>0</v>
      </c>
      <c r="L628" s="182">
        <v>14.4</v>
      </c>
      <c r="M628" s="182">
        <v>75337888.033599988</v>
      </c>
      <c r="N628" s="182">
        <v>616153.60639999993</v>
      </c>
      <c r="O628" s="182">
        <v>345767.05040000001</v>
      </c>
      <c r="P628" s="182">
        <v>77.724000000000004</v>
      </c>
      <c r="Q628" s="182">
        <v>69094416.649599999</v>
      </c>
      <c r="R628" s="182">
        <v>673508.33039999998</v>
      </c>
      <c r="S628" s="182">
        <v>437534.60879999993</v>
      </c>
      <c r="T628" s="182">
        <v>74.421999999999997</v>
      </c>
      <c r="U628" s="182">
        <v>2339220.6118719997</v>
      </c>
      <c r="V628" s="182">
        <v>6283739277.0382452</v>
      </c>
    </row>
    <row r="629" spans="1:22">
      <c r="A629" s="2" t="s">
        <v>1276</v>
      </c>
      <c r="B629" s="2" t="s">
        <v>1277</v>
      </c>
      <c r="C629" s="182">
        <v>90.777760000000001</v>
      </c>
      <c r="D629" s="182">
        <v>11548.363999999998</v>
      </c>
      <c r="E629" s="182">
        <v>274.32</v>
      </c>
      <c r="F629" s="182">
        <v>314.95999999999998</v>
      </c>
      <c r="G629" s="182">
        <v>15.239999999999998</v>
      </c>
      <c r="H629" s="182">
        <v>24.383999999999997</v>
      </c>
      <c r="I629" s="182">
        <v>0</v>
      </c>
      <c r="J629" s="182">
        <v>21.653499999999998</v>
      </c>
      <c r="K629" s="182">
        <v>0</v>
      </c>
      <c r="L629" s="182">
        <v>15.6</v>
      </c>
      <c r="M629" s="182">
        <v>69094416.649599999</v>
      </c>
      <c r="N629" s="182">
        <v>562076.29519999993</v>
      </c>
      <c r="O629" s="182">
        <v>316270.33519999997</v>
      </c>
      <c r="P629" s="182">
        <v>77.215999999999994</v>
      </c>
      <c r="Q629" s="182">
        <v>63267176.691199996</v>
      </c>
      <c r="R629" s="182">
        <v>619431.01919999986</v>
      </c>
      <c r="S629" s="182">
        <v>403121.77439999999</v>
      </c>
      <c r="T629" s="182">
        <v>73.914000000000001</v>
      </c>
      <c r="U629" s="182">
        <v>1860554.4724319996</v>
      </c>
      <c r="V629" s="182">
        <v>4941059944.3377657</v>
      </c>
    </row>
    <row r="630" spans="1:22">
      <c r="A630" s="2" t="s">
        <v>1278</v>
      </c>
      <c r="B630" s="2" t="s">
        <v>1279</v>
      </c>
      <c r="C630" s="182">
        <v>82.592879999999994</v>
      </c>
      <c r="D630" s="182">
        <v>10516.108</v>
      </c>
      <c r="E630" s="182">
        <v>274.32</v>
      </c>
      <c r="F630" s="182">
        <v>312.42</v>
      </c>
      <c r="G630" s="182">
        <v>13.97</v>
      </c>
      <c r="H630" s="182">
        <v>22.224999999999998</v>
      </c>
      <c r="I630" s="182">
        <v>0</v>
      </c>
      <c r="J630" s="182">
        <v>22.224999999999998</v>
      </c>
      <c r="K630" s="182">
        <v>0</v>
      </c>
      <c r="L630" s="182">
        <v>17.100000000000001</v>
      </c>
      <c r="M630" s="182">
        <v>62434713.839999996</v>
      </c>
      <c r="N630" s="182">
        <v>507998.98399999994</v>
      </c>
      <c r="O630" s="182">
        <v>286773.62</v>
      </c>
      <c r="P630" s="182">
        <v>76.961999999999989</v>
      </c>
      <c r="Q630" s="182">
        <v>57023705.307199992</v>
      </c>
      <c r="R630" s="182">
        <v>558798.8824</v>
      </c>
      <c r="S630" s="182">
        <v>363792.82079999993</v>
      </c>
      <c r="T630" s="182">
        <v>73.66</v>
      </c>
      <c r="U630" s="182">
        <v>1415186.8470399999</v>
      </c>
      <c r="V630" s="182">
        <v>3705794958.253325</v>
      </c>
    </row>
    <row r="631" spans="1:22">
      <c r="A631" s="2" t="s">
        <v>1280</v>
      </c>
      <c r="B631" s="2" t="s">
        <v>1281</v>
      </c>
      <c r="C631" s="182">
        <v>75.152079999999998</v>
      </c>
      <c r="D631" s="182">
        <v>9612.884</v>
      </c>
      <c r="E631" s="182">
        <v>271.77999999999997</v>
      </c>
      <c r="F631" s="182">
        <v>312.42</v>
      </c>
      <c r="G631" s="182">
        <v>12.7</v>
      </c>
      <c r="H631" s="182">
        <v>20.32</v>
      </c>
      <c r="I631" s="182">
        <v>0</v>
      </c>
      <c r="J631" s="182">
        <v>22.542499999999997</v>
      </c>
      <c r="K631" s="182">
        <v>0</v>
      </c>
      <c r="L631" s="182">
        <v>18.8</v>
      </c>
      <c r="M631" s="182">
        <v>56191242.455999993</v>
      </c>
      <c r="N631" s="182">
        <v>457199.08559999993</v>
      </c>
      <c r="O631" s="182">
        <v>258915.61119999998</v>
      </c>
      <c r="P631" s="182">
        <v>76.453999999999994</v>
      </c>
      <c r="Q631" s="182">
        <v>51612696.774399996</v>
      </c>
      <c r="R631" s="182">
        <v>504721.57119999995</v>
      </c>
      <c r="S631" s="182">
        <v>331018.69279999996</v>
      </c>
      <c r="T631" s="182">
        <v>73.406000000000006</v>
      </c>
      <c r="U631" s="182">
        <v>1082201.7065599998</v>
      </c>
      <c r="V631" s="182">
        <v>2792773012.0169983</v>
      </c>
    </row>
    <row r="632" spans="1:22">
      <c r="A632" s="2" t="s">
        <v>1282</v>
      </c>
      <c r="B632" s="2" t="s">
        <v>1283</v>
      </c>
      <c r="C632" s="182">
        <v>69.199439999999996</v>
      </c>
      <c r="D632" s="182">
        <v>8838.6919999999991</v>
      </c>
      <c r="E632" s="182">
        <v>274.32</v>
      </c>
      <c r="F632" s="182">
        <v>213.86799999999999</v>
      </c>
      <c r="G632" s="182">
        <v>14.731999999999998</v>
      </c>
      <c r="H632" s="182">
        <v>23.622</v>
      </c>
      <c r="I632" s="182">
        <v>0</v>
      </c>
      <c r="J632" s="182">
        <v>17.652999999999999</v>
      </c>
      <c r="K632" s="182">
        <v>0</v>
      </c>
      <c r="L632" s="182">
        <v>16.2</v>
      </c>
      <c r="M632" s="182">
        <v>59937325.28639999</v>
      </c>
      <c r="N632" s="182">
        <v>521108.63519999996</v>
      </c>
      <c r="O632" s="182">
        <v>293328.44559999998</v>
      </c>
      <c r="P632" s="182">
        <v>82.55</v>
      </c>
      <c r="Q632" s="182">
        <v>19313138.147839997</v>
      </c>
      <c r="R632" s="182">
        <v>283496.2072</v>
      </c>
      <c r="S632" s="182">
        <v>180257.70399999997</v>
      </c>
      <c r="T632" s="182">
        <v>46.735999999999997</v>
      </c>
      <c r="U632" s="182">
        <v>1252856.5910559997</v>
      </c>
      <c r="V632" s="182">
        <v>2505439634.8190956</v>
      </c>
    </row>
    <row r="633" spans="1:22">
      <c r="A633" s="2" t="s">
        <v>1284</v>
      </c>
      <c r="B633" s="2" t="s">
        <v>1285</v>
      </c>
      <c r="C633" s="182">
        <v>61.75864</v>
      </c>
      <c r="D633" s="182">
        <v>7870.9519999999993</v>
      </c>
      <c r="E633" s="182">
        <v>271.77999999999997</v>
      </c>
      <c r="F633" s="182">
        <v>212.34399999999997</v>
      </c>
      <c r="G633" s="182">
        <v>13.081</v>
      </c>
      <c r="H633" s="182">
        <v>21.209</v>
      </c>
      <c r="I633" s="182">
        <v>0</v>
      </c>
      <c r="J633" s="182">
        <v>16.890999999999995</v>
      </c>
      <c r="K633" s="182">
        <v>0</v>
      </c>
      <c r="L633" s="182">
        <v>18.2</v>
      </c>
      <c r="M633" s="182">
        <v>52861391.051199995</v>
      </c>
      <c r="N633" s="182">
        <v>458837.79199999996</v>
      </c>
      <c r="O633" s="182">
        <v>257276.90479999996</v>
      </c>
      <c r="P633" s="182">
        <v>81.787999999999997</v>
      </c>
      <c r="Q633" s="182">
        <v>16940619.021919999</v>
      </c>
      <c r="R633" s="182">
        <v>249083.37279999995</v>
      </c>
      <c r="S633" s="182">
        <v>159610.00336</v>
      </c>
      <c r="T633" s="182">
        <v>46.481999999999999</v>
      </c>
      <c r="U633" s="182">
        <v>899059.879296</v>
      </c>
      <c r="V633" s="182">
        <v>1745483132.5106239</v>
      </c>
    </row>
    <row r="634" spans="1:22">
      <c r="A634" s="2" t="s">
        <v>1286</v>
      </c>
      <c r="B634" s="2" t="s">
        <v>1287</v>
      </c>
      <c r="C634" s="182">
        <v>54.317839999999997</v>
      </c>
      <c r="D634" s="182">
        <v>6903.2119999999995</v>
      </c>
      <c r="E634" s="182">
        <v>269.23999999999995</v>
      </c>
      <c r="F634" s="182">
        <v>210.82</v>
      </c>
      <c r="G634" s="182">
        <v>11.557</v>
      </c>
      <c r="H634" s="182">
        <v>18.795999999999999</v>
      </c>
      <c r="I634" s="182">
        <v>0</v>
      </c>
      <c r="J634" s="182">
        <v>17.716499999999996</v>
      </c>
      <c r="K634" s="182">
        <v>0</v>
      </c>
      <c r="L634" s="182">
        <v>20.6</v>
      </c>
      <c r="M634" s="182">
        <v>45785456.815999992</v>
      </c>
      <c r="N634" s="182">
        <v>399844.36159999995</v>
      </c>
      <c r="O634" s="182">
        <v>226141.48319999999</v>
      </c>
      <c r="P634" s="182">
        <v>81.533999999999992</v>
      </c>
      <c r="Q634" s="182">
        <v>14692969.323679997</v>
      </c>
      <c r="R634" s="182">
        <v>217947.95119999998</v>
      </c>
      <c r="S634" s="182">
        <v>139453.91463999997</v>
      </c>
      <c r="T634" s="182">
        <v>45.973999999999997</v>
      </c>
      <c r="U634" s="182">
        <v>628509.45265599992</v>
      </c>
      <c r="V634" s="182">
        <v>1186928530.1072242</v>
      </c>
    </row>
    <row r="635" spans="1:22">
      <c r="A635" s="2" t="s">
        <v>1288</v>
      </c>
      <c r="B635" s="2" t="s">
        <v>1289</v>
      </c>
      <c r="C635" s="182">
        <v>50.597439999999999</v>
      </c>
      <c r="D635" s="182">
        <v>6451.5999999999995</v>
      </c>
      <c r="E635" s="182">
        <v>269.23999999999995</v>
      </c>
      <c r="F635" s="182">
        <v>210.05799999999996</v>
      </c>
      <c r="G635" s="182">
        <v>10.921999999999999</v>
      </c>
      <c r="H635" s="182">
        <v>17.399000000000001</v>
      </c>
      <c r="I635" s="182">
        <v>0</v>
      </c>
      <c r="J635" s="182">
        <v>17.525999999999996</v>
      </c>
      <c r="K635" s="182">
        <v>0</v>
      </c>
      <c r="L635" s="182">
        <v>21.8</v>
      </c>
      <c r="M635" s="182">
        <v>42871836.836799994</v>
      </c>
      <c r="N635" s="182">
        <v>375263.76559999993</v>
      </c>
      <c r="O635" s="182">
        <v>211393.1256</v>
      </c>
      <c r="P635" s="182">
        <v>81.28</v>
      </c>
      <c r="Q635" s="182">
        <v>13485898.189439999</v>
      </c>
      <c r="R635" s="182">
        <v>199922.18079999997</v>
      </c>
      <c r="S635" s="182">
        <v>128310.71111999999</v>
      </c>
      <c r="T635" s="182">
        <v>45.72</v>
      </c>
      <c r="U635" s="182">
        <v>507802.33923199994</v>
      </c>
      <c r="V635" s="182">
        <v>972099836.87514746</v>
      </c>
    </row>
    <row r="636" spans="1:22">
      <c r="A636" s="2" t="s">
        <v>1290</v>
      </c>
      <c r="B636" s="2" t="s">
        <v>1291</v>
      </c>
      <c r="C636" s="182">
        <v>46.132959999999997</v>
      </c>
      <c r="D636" s="182">
        <v>5890.3108000000002</v>
      </c>
      <c r="E636" s="182">
        <v>266.7</v>
      </c>
      <c r="F636" s="182">
        <v>209.29599999999999</v>
      </c>
      <c r="G636" s="182">
        <v>10.16</v>
      </c>
      <c r="H636" s="182">
        <v>15.620999999999999</v>
      </c>
      <c r="I636" s="182">
        <v>0</v>
      </c>
      <c r="J636" s="182">
        <v>17.7165</v>
      </c>
      <c r="K636" s="182">
        <v>0</v>
      </c>
      <c r="L636" s="182">
        <v>23.4</v>
      </c>
      <c r="M636" s="182">
        <v>39042507.721279994</v>
      </c>
      <c r="N636" s="182">
        <v>345767.05040000001</v>
      </c>
      <c r="O636" s="182">
        <v>195006.06159999999</v>
      </c>
      <c r="P636" s="182">
        <v>81.533999999999992</v>
      </c>
      <c r="Q636" s="182">
        <v>11945841.914719999</v>
      </c>
      <c r="R636" s="182">
        <v>178618.9976</v>
      </c>
      <c r="S636" s="182">
        <v>114217.83607999998</v>
      </c>
      <c r="T636" s="182">
        <v>44.957999999999998</v>
      </c>
      <c r="U636" s="182">
        <v>380019.29157279996</v>
      </c>
      <c r="V636" s="182">
        <v>746529708.98146677</v>
      </c>
    </row>
    <row r="637" spans="1:22">
      <c r="A637" s="2" t="s">
        <v>1292</v>
      </c>
      <c r="B637" s="2" t="s">
        <v>1293</v>
      </c>
      <c r="C637" s="182">
        <v>40.924399999999999</v>
      </c>
      <c r="D637" s="182">
        <v>5225.7959999999994</v>
      </c>
      <c r="E637" s="182">
        <v>264.15999999999997</v>
      </c>
      <c r="F637" s="182">
        <v>208.78800000000001</v>
      </c>
      <c r="G637" s="182">
        <v>9.5249999999999986</v>
      </c>
      <c r="H637" s="182">
        <v>13.258799999999999</v>
      </c>
      <c r="I637" s="182">
        <v>0</v>
      </c>
      <c r="J637" s="182">
        <v>16.903700000000001</v>
      </c>
      <c r="K637" s="182">
        <v>0</v>
      </c>
      <c r="L637" s="182">
        <v>25</v>
      </c>
      <c r="M637" s="182">
        <v>35129932.320639998</v>
      </c>
      <c r="N637" s="182">
        <v>317909.04159999994</v>
      </c>
      <c r="O637" s="182">
        <v>178618.9976</v>
      </c>
      <c r="P637" s="182">
        <v>82.042000000000002</v>
      </c>
      <c r="Q637" s="182">
        <v>10072800.499519998</v>
      </c>
      <c r="R637" s="182">
        <v>150433.24751999998</v>
      </c>
      <c r="S637" s="182">
        <v>96519.806959999987</v>
      </c>
      <c r="T637" s="182">
        <v>43.942</v>
      </c>
      <c r="U637" s="182">
        <v>256814.78959519998</v>
      </c>
      <c r="V637" s="182">
        <v>558554602.40339971</v>
      </c>
    </row>
    <row r="638" spans="1:22">
      <c r="A638" s="2" t="s">
        <v>1294</v>
      </c>
      <c r="B638" s="2" t="s">
        <v>1295</v>
      </c>
      <c r="C638" s="182">
        <v>35.71584</v>
      </c>
      <c r="D638" s="182">
        <v>4561.2812000000004</v>
      </c>
      <c r="E638" s="182">
        <v>261.62</v>
      </c>
      <c r="F638" s="182">
        <v>206.756</v>
      </c>
      <c r="G638" s="182">
        <v>8.8899999999999988</v>
      </c>
      <c r="H638" s="182">
        <v>10.921999999999999</v>
      </c>
      <c r="I638" s="182">
        <v>0</v>
      </c>
      <c r="J638" s="182">
        <v>17.652999999999999</v>
      </c>
      <c r="K638" s="182">
        <v>0</v>
      </c>
      <c r="L638" s="182">
        <v>26.8</v>
      </c>
      <c r="M638" s="182">
        <v>31175733.77744</v>
      </c>
      <c r="N638" s="182">
        <v>291689.73920000001</v>
      </c>
      <c r="O638" s="182">
        <v>162231.93359999999</v>
      </c>
      <c r="P638" s="182">
        <v>82.803999999999988</v>
      </c>
      <c r="Q638" s="182">
        <v>8074889.6566399988</v>
      </c>
      <c r="R638" s="182">
        <v>121919.75615999999</v>
      </c>
      <c r="S638" s="182">
        <v>78002.424639999983</v>
      </c>
      <c r="T638" s="182">
        <v>42.163999999999994</v>
      </c>
      <c r="U638" s="182">
        <v>166492.57024</v>
      </c>
      <c r="V638" s="182">
        <v>408174517.14094591</v>
      </c>
    </row>
    <row r="639" spans="1:22">
      <c r="A639" s="2" t="s">
        <v>1296</v>
      </c>
      <c r="B639" s="2" t="s">
        <v>1297</v>
      </c>
      <c r="C639" s="182">
        <v>42.412559999999999</v>
      </c>
      <c r="D639" s="182">
        <v>5399.9891999999991</v>
      </c>
      <c r="E639" s="182">
        <v>266.7</v>
      </c>
      <c r="F639" s="182">
        <v>166.62399999999997</v>
      </c>
      <c r="G639" s="182">
        <v>10.287000000000001</v>
      </c>
      <c r="H639" s="182">
        <v>16.509999999999998</v>
      </c>
      <c r="I639" s="182">
        <v>0</v>
      </c>
      <c r="J639" s="182">
        <v>16.827500000000001</v>
      </c>
      <c r="K639" s="182">
        <v>0</v>
      </c>
      <c r="L639" s="182">
        <v>23.2</v>
      </c>
      <c r="M639" s="182">
        <v>37627320.874239996</v>
      </c>
      <c r="N639" s="182">
        <v>347405.75679999997</v>
      </c>
      <c r="O639" s="182">
        <v>193367.35519999999</v>
      </c>
      <c r="P639" s="182">
        <v>83.566000000000003</v>
      </c>
      <c r="Q639" s="182">
        <v>6368340.8116799993</v>
      </c>
      <c r="R639" s="182">
        <v>121264.2736</v>
      </c>
      <c r="S639" s="182">
        <v>76527.588879999996</v>
      </c>
      <c r="T639" s="182">
        <v>34.29</v>
      </c>
      <c r="U639" s="182">
        <v>367948.58023039997</v>
      </c>
      <c r="V639" s="182">
        <v>671339666.35023999</v>
      </c>
    </row>
    <row r="640" spans="1:22">
      <c r="A640" s="2" t="s">
        <v>1298</v>
      </c>
      <c r="B640" s="2" t="s">
        <v>1299</v>
      </c>
      <c r="C640" s="182">
        <v>37.204000000000001</v>
      </c>
      <c r="D640" s="182">
        <v>4748.3775999999998</v>
      </c>
      <c r="E640" s="182">
        <v>264.15999999999997</v>
      </c>
      <c r="F640" s="182">
        <v>165.86199999999999</v>
      </c>
      <c r="G640" s="182">
        <v>9.6519999999999992</v>
      </c>
      <c r="H640" s="182">
        <v>13.589</v>
      </c>
      <c r="I640" s="182">
        <v>0</v>
      </c>
      <c r="J640" s="182">
        <v>18.161000000000001</v>
      </c>
      <c r="K640" s="182">
        <v>0</v>
      </c>
      <c r="L640" s="182">
        <v>24.7</v>
      </c>
      <c r="M640" s="182">
        <v>33423383.475679997</v>
      </c>
      <c r="N640" s="182">
        <v>317909.04159999994</v>
      </c>
      <c r="O640" s="182">
        <v>175341.58479999998</v>
      </c>
      <c r="P640" s="182">
        <v>83.82</v>
      </c>
      <c r="Q640" s="182">
        <v>5202892.8199999994</v>
      </c>
      <c r="R640" s="182">
        <v>99633.349119999999</v>
      </c>
      <c r="S640" s="182">
        <v>62598.58447999999</v>
      </c>
      <c r="T640" s="182">
        <v>33.019999999999996</v>
      </c>
      <c r="U640" s="182">
        <v>237251.91259199995</v>
      </c>
      <c r="V640" s="182">
        <v>507532787.76078141</v>
      </c>
    </row>
    <row r="641" spans="1:22">
      <c r="A641" s="2" t="s">
        <v>1300</v>
      </c>
      <c r="B641" s="2" t="s">
        <v>1301</v>
      </c>
      <c r="C641" s="182">
        <v>32.739519999999999</v>
      </c>
      <c r="D641" s="182">
        <v>4187.0883999999996</v>
      </c>
      <c r="E641" s="182">
        <v>261.62</v>
      </c>
      <c r="F641" s="182">
        <v>165.1</v>
      </c>
      <c r="G641" s="182">
        <v>8.8899999999999988</v>
      </c>
      <c r="H641" s="182">
        <v>11.43</v>
      </c>
      <c r="I641" s="182">
        <v>0</v>
      </c>
      <c r="J641" s="182">
        <v>17.145</v>
      </c>
      <c r="K641" s="182">
        <v>0</v>
      </c>
      <c r="L641" s="182">
        <v>26.8</v>
      </c>
      <c r="M641" s="182">
        <v>29594054.360159993</v>
      </c>
      <c r="N641" s="182">
        <v>288412.32640000002</v>
      </c>
      <c r="O641" s="182">
        <v>158626.77951999998</v>
      </c>
      <c r="P641" s="182">
        <v>84.073999999999998</v>
      </c>
      <c r="Q641" s="182">
        <v>4287183.6836799998</v>
      </c>
      <c r="R641" s="182">
        <v>83082.414479999992</v>
      </c>
      <c r="S641" s="182">
        <v>52110.863519999999</v>
      </c>
      <c r="T641" s="182">
        <v>32.003999999999998</v>
      </c>
      <c r="U641" s="182">
        <v>159416.63600479998</v>
      </c>
      <c r="V641" s="182">
        <v>375950213.15613437</v>
      </c>
    </row>
    <row r="642" spans="1:22">
      <c r="A642" s="2" t="s">
        <v>1302</v>
      </c>
      <c r="B642" s="2" t="s">
        <v>1303</v>
      </c>
      <c r="C642" s="182">
        <v>130.214</v>
      </c>
      <c r="D642" s="182">
        <v>16580.611999999997</v>
      </c>
      <c r="E642" s="182">
        <v>254</v>
      </c>
      <c r="F642" s="182">
        <v>289.56</v>
      </c>
      <c r="G642" s="182">
        <v>22.605999999999998</v>
      </c>
      <c r="H642" s="182">
        <v>40.386000000000003</v>
      </c>
      <c r="I642" s="182">
        <v>0</v>
      </c>
      <c r="J642" s="182">
        <v>21.526499999999992</v>
      </c>
      <c r="K642" s="182">
        <v>0</v>
      </c>
      <c r="L642" s="182">
        <v>9.02</v>
      </c>
      <c r="M642" s="182">
        <v>75337888.033599988</v>
      </c>
      <c r="N642" s="182">
        <v>714475.99040000001</v>
      </c>
      <c r="O642" s="182">
        <v>383457.29759999993</v>
      </c>
      <c r="P642" s="182">
        <v>67.563999999999993</v>
      </c>
      <c r="Q642" s="182">
        <v>81581359.417599991</v>
      </c>
      <c r="R642" s="182">
        <v>870153.0983999999</v>
      </c>
      <c r="S642" s="182">
        <v>563715.00159999996</v>
      </c>
      <c r="T642" s="182">
        <v>70.103999999999985</v>
      </c>
      <c r="U642" s="182">
        <v>6992687.9500799999</v>
      </c>
      <c r="V642" s="182">
        <v>15172276459.515423</v>
      </c>
    </row>
    <row r="643" spans="1:22">
      <c r="A643" s="2" t="s">
        <v>1304</v>
      </c>
      <c r="B643" s="2" t="s">
        <v>1305</v>
      </c>
      <c r="C643" s="182">
        <v>117.56464</v>
      </c>
      <c r="D643" s="182">
        <v>14967.712</v>
      </c>
      <c r="E643" s="182">
        <v>250.44399999999996</v>
      </c>
      <c r="F643" s="182">
        <v>287.02</v>
      </c>
      <c r="G643" s="182">
        <v>20.574000000000002</v>
      </c>
      <c r="H643" s="182">
        <v>36.575999999999993</v>
      </c>
      <c r="I643" s="182">
        <v>0</v>
      </c>
      <c r="J643" s="182">
        <v>23.749000000000002</v>
      </c>
      <c r="K643" s="182">
        <v>0</v>
      </c>
      <c r="L643" s="182">
        <v>9.9</v>
      </c>
      <c r="M643" s="182">
        <v>66597028.095999993</v>
      </c>
      <c r="N643" s="182">
        <v>630901.96399999992</v>
      </c>
      <c r="O643" s="182">
        <v>340850.93119999999</v>
      </c>
      <c r="P643" s="182">
        <v>66.801999999999992</v>
      </c>
      <c r="Q643" s="182">
        <v>72424268.054399997</v>
      </c>
      <c r="R643" s="182">
        <v>776746.8335999999</v>
      </c>
      <c r="S643" s="182">
        <v>503082.86479999992</v>
      </c>
      <c r="T643" s="182">
        <v>69.596000000000004</v>
      </c>
      <c r="U643" s="182">
        <v>5202892.8199999994</v>
      </c>
      <c r="V643" s="182">
        <v>11063677701.451956</v>
      </c>
    </row>
    <row r="644" spans="1:22">
      <c r="A644" s="2" t="s">
        <v>1306</v>
      </c>
      <c r="B644" s="2" t="s">
        <v>1307</v>
      </c>
      <c r="C644" s="182">
        <v>106.40343999999999</v>
      </c>
      <c r="D644" s="182">
        <v>13548.359999999999</v>
      </c>
      <c r="E644" s="182">
        <v>247.39599999999999</v>
      </c>
      <c r="F644" s="182">
        <v>284.47999999999996</v>
      </c>
      <c r="G644" s="182">
        <v>18.541999999999998</v>
      </c>
      <c r="H644" s="182">
        <v>33.527999999999999</v>
      </c>
      <c r="I644" s="182">
        <v>0</v>
      </c>
      <c r="J644" s="182">
        <v>22.034500000000001</v>
      </c>
      <c r="K644" s="182">
        <v>0</v>
      </c>
      <c r="L644" s="182">
        <v>11</v>
      </c>
      <c r="M644" s="182">
        <v>59104862.435199991</v>
      </c>
      <c r="N644" s="182">
        <v>557160.17599999998</v>
      </c>
      <c r="O644" s="182">
        <v>303160.68399999995</v>
      </c>
      <c r="P644" s="182">
        <v>66.039999999999992</v>
      </c>
      <c r="Q644" s="182">
        <v>64932102.393599994</v>
      </c>
      <c r="R644" s="182">
        <v>699727.63280000002</v>
      </c>
      <c r="S644" s="182">
        <v>453921.67279999994</v>
      </c>
      <c r="T644" s="182">
        <v>69.088000000000008</v>
      </c>
      <c r="U644" s="182">
        <v>3987497.0572479996</v>
      </c>
      <c r="V644" s="182">
        <v>8244051102.7809467</v>
      </c>
    </row>
    <row r="645" spans="1:22">
      <c r="A645" s="2" t="s">
        <v>1308</v>
      </c>
      <c r="B645" s="2" t="s">
        <v>1309</v>
      </c>
      <c r="C645" s="182">
        <v>96.730399999999989</v>
      </c>
      <c r="D645" s="182">
        <v>12322.556</v>
      </c>
      <c r="E645" s="182">
        <v>244.602</v>
      </c>
      <c r="F645" s="182">
        <v>284.47999999999996</v>
      </c>
      <c r="G645" s="182">
        <v>17.018000000000001</v>
      </c>
      <c r="H645" s="182">
        <v>30.479999999999997</v>
      </c>
      <c r="I645" s="182">
        <v>0</v>
      </c>
      <c r="J645" s="182">
        <v>21.907499999999999</v>
      </c>
      <c r="K645" s="182">
        <v>0</v>
      </c>
      <c r="L645" s="182">
        <v>12</v>
      </c>
      <c r="M645" s="182">
        <v>52861391.051199995</v>
      </c>
      <c r="N645" s="182">
        <v>499805.45199999993</v>
      </c>
      <c r="O645" s="182">
        <v>273663.96879999997</v>
      </c>
      <c r="P645" s="182">
        <v>65.531999999999996</v>
      </c>
      <c r="Q645" s="182">
        <v>57856168.158399992</v>
      </c>
      <c r="R645" s="182">
        <v>627624.55119999987</v>
      </c>
      <c r="S645" s="182">
        <v>408037.89359999995</v>
      </c>
      <c r="T645" s="182">
        <v>68.58</v>
      </c>
      <c r="U645" s="182">
        <v>3009353.2070879997</v>
      </c>
      <c r="V645" s="182">
        <v>6122617757.1141882</v>
      </c>
    </row>
    <row r="646" spans="1:22">
      <c r="A646" s="2" t="s">
        <v>1310</v>
      </c>
      <c r="B646" s="2" t="s">
        <v>1311</v>
      </c>
      <c r="C646" s="182">
        <v>88.545519999999996</v>
      </c>
      <c r="D646" s="182">
        <v>11290.3</v>
      </c>
      <c r="E646" s="182">
        <v>240.792</v>
      </c>
      <c r="F646" s="182">
        <v>287.02</v>
      </c>
      <c r="G646" s="182">
        <v>16.637</v>
      </c>
      <c r="H646" s="182">
        <v>26.923999999999999</v>
      </c>
      <c r="I646" s="182">
        <v>0</v>
      </c>
      <c r="J646" s="182">
        <v>22.288499999999999</v>
      </c>
      <c r="K646" s="182">
        <v>0</v>
      </c>
      <c r="L646" s="182">
        <v>12.2</v>
      </c>
      <c r="M646" s="182">
        <v>49531539.646399997</v>
      </c>
      <c r="N646" s="182">
        <v>470308.73679999996</v>
      </c>
      <c r="O646" s="182">
        <v>260554.31759999998</v>
      </c>
      <c r="P646" s="182">
        <v>66.039999999999992</v>
      </c>
      <c r="Q646" s="182">
        <v>52445159.625599995</v>
      </c>
      <c r="R646" s="182">
        <v>565353.70799999998</v>
      </c>
      <c r="S646" s="182">
        <v>368708.93999999994</v>
      </c>
      <c r="T646" s="182">
        <v>68.325999999999993</v>
      </c>
      <c r="U646" s="182">
        <v>2206026.5556799998</v>
      </c>
      <c r="V646" s="182">
        <v>4672524077.7976694</v>
      </c>
    </row>
    <row r="647" spans="1:22">
      <c r="A647" s="2" t="s">
        <v>1312</v>
      </c>
      <c r="B647" s="2" t="s">
        <v>1313</v>
      </c>
      <c r="C647" s="182">
        <v>78.872479999999996</v>
      </c>
      <c r="D647" s="182">
        <v>10064.495999999999</v>
      </c>
      <c r="E647" s="182">
        <v>237.99799999999996</v>
      </c>
      <c r="F647" s="182">
        <v>284.47999999999996</v>
      </c>
      <c r="G647" s="182">
        <v>14.985999999999999</v>
      </c>
      <c r="H647" s="182">
        <v>23.875999999999998</v>
      </c>
      <c r="I647" s="182">
        <v>0</v>
      </c>
      <c r="J647" s="182">
        <v>22.161499999999997</v>
      </c>
      <c r="K647" s="182">
        <v>0</v>
      </c>
      <c r="L647" s="182">
        <v>13.6</v>
      </c>
      <c r="M647" s="182">
        <v>43288068.262399994</v>
      </c>
      <c r="N647" s="182">
        <v>412954.01279999997</v>
      </c>
      <c r="O647" s="182">
        <v>231057.60239999997</v>
      </c>
      <c r="P647" s="182">
        <v>65.785999999999987</v>
      </c>
      <c r="Q647" s="182">
        <v>45785456.815999992</v>
      </c>
      <c r="R647" s="182">
        <v>494889.33279999992</v>
      </c>
      <c r="S647" s="182">
        <v>322825.16079999995</v>
      </c>
      <c r="T647" s="182">
        <v>67.563999999999993</v>
      </c>
      <c r="U647" s="182">
        <v>1552543.2174879999</v>
      </c>
      <c r="V647" s="182">
        <v>3249283985.1351614</v>
      </c>
    </row>
    <row r="648" spans="1:22">
      <c r="A648" s="2" t="s">
        <v>1314</v>
      </c>
      <c r="B648" s="2" t="s">
        <v>1315</v>
      </c>
      <c r="C648" s="182">
        <v>72.175759999999997</v>
      </c>
      <c r="D648" s="182">
        <v>9225.7880000000005</v>
      </c>
      <c r="E648" s="182">
        <v>236.22</v>
      </c>
      <c r="F648" s="182">
        <v>281.94</v>
      </c>
      <c r="G648" s="182">
        <v>13.589</v>
      </c>
      <c r="H648" s="182">
        <v>22.097999999999999</v>
      </c>
      <c r="I648" s="182">
        <v>0</v>
      </c>
      <c r="J648" s="182">
        <v>22.351999999999997</v>
      </c>
      <c r="K648" s="182">
        <v>0</v>
      </c>
      <c r="L648" s="182">
        <v>15</v>
      </c>
      <c r="M648" s="182">
        <v>39042507.721279994</v>
      </c>
      <c r="N648" s="182">
        <v>370347.64639999997</v>
      </c>
      <c r="O648" s="182">
        <v>208115.71279999998</v>
      </c>
      <c r="P648" s="182">
        <v>65.024000000000001</v>
      </c>
      <c r="Q648" s="182">
        <v>41623142.559999995</v>
      </c>
      <c r="R648" s="182">
        <v>452282.96639999998</v>
      </c>
      <c r="S648" s="182">
        <v>294967.152</v>
      </c>
      <c r="T648" s="182">
        <v>67.309999999999988</v>
      </c>
      <c r="U648" s="182">
        <v>1215395.7627519998</v>
      </c>
      <c r="V648" s="182">
        <v>2494698200.1574917</v>
      </c>
    </row>
    <row r="649" spans="1:22">
      <c r="A649" s="2" t="s">
        <v>1316</v>
      </c>
      <c r="B649" s="2" t="s">
        <v>1317</v>
      </c>
      <c r="C649" s="182">
        <v>63.990879999999997</v>
      </c>
      <c r="D649" s="182">
        <v>8193.5319999999992</v>
      </c>
      <c r="E649" s="182">
        <v>233.67999999999998</v>
      </c>
      <c r="F649" s="182">
        <v>281.94</v>
      </c>
      <c r="G649" s="182">
        <v>12.191999999999998</v>
      </c>
      <c r="H649" s="182">
        <v>19.558</v>
      </c>
      <c r="I649" s="182">
        <v>0</v>
      </c>
      <c r="J649" s="182">
        <v>21.716999999999999</v>
      </c>
      <c r="K649" s="182">
        <v>0</v>
      </c>
      <c r="L649" s="182">
        <v>16.7</v>
      </c>
      <c r="M649" s="182">
        <v>34297469.469439998</v>
      </c>
      <c r="N649" s="182">
        <v>326102.57359999995</v>
      </c>
      <c r="O649" s="182">
        <v>183535.11679999996</v>
      </c>
      <c r="P649" s="182">
        <v>64.77</v>
      </c>
      <c r="Q649" s="182">
        <v>36461872.882559992</v>
      </c>
      <c r="R649" s="182">
        <v>396566.94879999995</v>
      </c>
      <c r="S649" s="182">
        <v>258915.61119999998</v>
      </c>
      <c r="T649" s="182">
        <v>66.801999999999992</v>
      </c>
      <c r="U649" s="182">
        <v>849112.10822399997</v>
      </c>
      <c r="V649" s="182">
        <v>1724000263.1874163</v>
      </c>
    </row>
    <row r="650" spans="1:22">
      <c r="A650" s="2" t="s">
        <v>1318</v>
      </c>
      <c r="B650" s="2" t="s">
        <v>1319</v>
      </c>
      <c r="C650" s="182">
        <v>56.550079999999994</v>
      </c>
      <c r="D650" s="182">
        <v>7225.7919999999995</v>
      </c>
      <c r="E650" s="182">
        <v>231.39399999999998</v>
      </c>
      <c r="F650" s="182">
        <v>279.39999999999998</v>
      </c>
      <c r="G650" s="182">
        <v>10.795</v>
      </c>
      <c r="H650" s="182">
        <v>17.272000000000002</v>
      </c>
      <c r="I650" s="182">
        <v>0</v>
      </c>
      <c r="J650" s="182">
        <v>22.415499999999998</v>
      </c>
      <c r="K650" s="182">
        <v>0</v>
      </c>
      <c r="L650" s="182">
        <v>18.899999999999999</v>
      </c>
      <c r="M650" s="182">
        <v>29885416.358079996</v>
      </c>
      <c r="N650" s="182">
        <v>283496.2072</v>
      </c>
      <c r="O650" s="182">
        <v>161084.83911999999</v>
      </c>
      <c r="P650" s="182">
        <v>64.515999999999991</v>
      </c>
      <c r="Q650" s="182">
        <v>31716834.630719997</v>
      </c>
      <c r="R650" s="182">
        <v>345767.05040000001</v>
      </c>
      <c r="S650" s="182">
        <v>226141.48319999999</v>
      </c>
      <c r="T650" s="182">
        <v>66.293999999999997</v>
      </c>
      <c r="U650" s="182">
        <v>586886.31009599986</v>
      </c>
      <c r="V650" s="182">
        <v>1173501736.7802196</v>
      </c>
    </row>
    <row r="651" spans="1:22">
      <c r="A651" s="2" t="s">
        <v>1320</v>
      </c>
      <c r="B651" s="2" t="s">
        <v>1321</v>
      </c>
      <c r="C651" s="182">
        <v>52.829679999999996</v>
      </c>
      <c r="D651" s="182">
        <v>6709.6639999999998</v>
      </c>
      <c r="E651" s="182">
        <v>234.44200000000001</v>
      </c>
      <c r="F651" s="182">
        <v>194.05599999999998</v>
      </c>
      <c r="G651" s="182">
        <v>12.572999999999999</v>
      </c>
      <c r="H651" s="182">
        <v>20.574000000000002</v>
      </c>
      <c r="I651" s="182">
        <v>0</v>
      </c>
      <c r="J651" s="182">
        <v>17.525999999999993</v>
      </c>
      <c r="K651" s="182">
        <v>0</v>
      </c>
      <c r="L651" s="182">
        <v>16.2</v>
      </c>
      <c r="M651" s="182">
        <v>32549297.481919996</v>
      </c>
      <c r="N651" s="182">
        <v>327741.27999999997</v>
      </c>
      <c r="O651" s="182">
        <v>183535.11679999996</v>
      </c>
      <c r="P651" s="182">
        <v>69.596000000000004</v>
      </c>
      <c r="Q651" s="182">
        <v>12528565.910559999</v>
      </c>
      <c r="R651" s="182">
        <v>201560.8872</v>
      </c>
      <c r="S651" s="182">
        <v>129293.93495999998</v>
      </c>
      <c r="T651" s="182">
        <v>43.18</v>
      </c>
      <c r="U651" s="182">
        <v>724242.68054399989</v>
      </c>
      <c r="V651" s="182">
        <v>1063402031.4987801</v>
      </c>
    </row>
    <row r="652" spans="1:22">
      <c r="A652" s="2" t="s">
        <v>1322</v>
      </c>
      <c r="B652" s="2" t="s">
        <v>1323</v>
      </c>
      <c r="C652" s="182">
        <v>48.365199999999994</v>
      </c>
      <c r="D652" s="182">
        <v>6161.2780000000002</v>
      </c>
      <c r="E652" s="182">
        <v>233.17199999999997</v>
      </c>
      <c r="F652" s="182">
        <v>192.78599999999997</v>
      </c>
      <c r="G652" s="182">
        <v>11.43</v>
      </c>
      <c r="H652" s="182">
        <v>19.049999999999997</v>
      </c>
      <c r="I652" s="182">
        <v>0</v>
      </c>
      <c r="J652" s="182">
        <v>17.462499999999999</v>
      </c>
      <c r="K652" s="182">
        <v>0</v>
      </c>
      <c r="L652" s="182">
        <v>17.8</v>
      </c>
      <c r="M652" s="182">
        <v>29427561.789919998</v>
      </c>
      <c r="N652" s="182">
        <v>294967.152</v>
      </c>
      <c r="O652" s="182">
        <v>165509.34639999998</v>
      </c>
      <c r="P652" s="182">
        <v>69.088000000000008</v>
      </c>
      <c r="Q652" s="182">
        <v>11404741.061439998</v>
      </c>
      <c r="R652" s="182">
        <v>183535.11679999996</v>
      </c>
      <c r="S652" s="182">
        <v>118314.60207999998</v>
      </c>
      <c r="T652" s="182">
        <v>42.925999999999995</v>
      </c>
      <c r="U652" s="182">
        <v>566074.73881599994</v>
      </c>
      <c r="V652" s="182">
        <v>808292958.28568888</v>
      </c>
    </row>
    <row r="653" spans="1:22">
      <c r="A653" s="2" t="s">
        <v>1324</v>
      </c>
      <c r="B653" s="2" t="s">
        <v>1325</v>
      </c>
      <c r="C653" s="182">
        <v>44.644799999999996</v>
      </c>
      <c r="D653" s="182">
        <v>5690.3112000000001</v>
      </c>
      <c r="E653" s="182">
        <v>231.64799999999997</v>
      </c>
      <c r="F653" s="182">
        <v>192.02399999999997</v>
      </c>
      <c r="G653" s="182">
        <v>10.540999999999999</v>
      </c>
      <c r="H653" s="182">
        <v>17.652999999999999</v>
      </c>
      <c r="I653" s="182">
        <v>0</v>
      </c>
      <c r="J653" s="182">
        <v>17.271999999999998</v>
      </c>
      <c r="K653" s="182">
        <v>0</v>
      </c>
      <c r="L653" s="182">
        <v>19.3</v>
      </c>
      <c r="M653" s="182">
        <v>26930173.23632</v>
      </c>
      <c r="N653" s="182">
        <v>270386.55599999998</v>
      </c>
      <c r="O653" s="182">
        <v>152235.82455999998</v>
      </c>
      <c r="P653" s="182">
        <v>68.833999999999989</v>
      </c>
      <c r="Q653" s="182">
        <v>10405785.639999999</v>
      </c>
      <c r="R653" s="182">
        <v>168786.7592</v>
      </c>
      <c r="S653" s="182">
        <v>108646.23431999999</v>
      </c>
      <c r="T653" s="182">
        <v>42.671999999999997</v>
      </c>
      <c r="U653" s="182">
        <v>449529.939648</v>
      </c>
      <c r="V653" s="182">
        <v>631059286.36922562</v>
      </c>
    </row>
    <row r="654" spans="1:22">
      <c r="A654" s="2" t="s">
        <v>1326</v>
      </c>
      <c r="B654" s="2" t="s">
        <v>1327</v>
      </c>
      <c r="C654" s="182">
        <v>40.924399999999999</v>
      </c>
      <c r="D654" s="182">
        <v>5225.7959999999994</v>
      </c>
      <c r="E654" s="182">
        <v>230.124</v>
      </c>
      <c r="F654" s="182">
        <v>191.262</v>
      </c>
      <c r="G654" s="182">
        <v>9.9060000000000006</v>
      </c>
      <c r="H654" s="182">
        <v>16.001999999999999</v>
      </c>
      <c r="I654" s="182">
        <v>0</v>
      </c>
      <c r="J654" s="182">
        <v>17.3355</v>
      </c>
      <c r="K654" s="182">
        <v>0</v>
      </c>
      <c r="L654" s="182">
        <v>20.6</v>
      </c>
      <c r="M654" s="182">
        <v>24765769.823199999</v>
      </c>
      <c r="N654" s="182">
        <v>250722.07919999998</v>
      </c>
      <c r="O654" s="182">
        <v>141420.36231999999</v>
      </c>
      <c r="P654" s="182">
        <v>68.833999999999989</v>
      </c>
      <c r="Q654" s="182">
        <v>9365207.0759999994</v>
      </c>
      <c r="R654" s="182">
        <v>151744.21263999998</v>
      </c>
      <c r="S654" s="182">
        <v>97830.772079999981</v>
      </c>
      <c r="T654" s="182">
        <v>42.417999999999999</v>
      </c>
      <c r="U654" s="182">
        <v>345472.08324799995</v>
      </c>
      <c r="V654" s="182">
        <v>494105994.43377662</v>
      </c>
    </row>
    <row r="655" spans="1:22">
      <c r="A655" s="2" t="s">
        <v>1328</v>
      </c>
      <c r="B655" s="2" t="s">
        <v>1329</v>
      </c>
      <c r="C655" s="182">
        <v>37.204000000000001</v>
      </c>
      <c r="D655" s="182">
        <v>4729.0227999999997</v>
      </c>
      <c r="E655" s="182">
        <v>228.346</v>
      </c>
      <c r="F655" s="182">
        <v>190.5</v>
      </c>
      <c r="G655" s="182">
        <v>9.0169999999999995</v>
      </c>
      <c r="H655" s="182">
        <v>14.477999999999998</v>
      </c>
      <c r="I655" s="182">
        <v>0</v>
      </c>
      <c r="J655" s="182">
        <v>17.272000000000002</v>
      </c>
      <c r="K655" s="182">
        <v>0</v>
      </c>
      <c r="L655" s="182">
        <v>22.6</v>
      </c>
      <c r="M655" s="182">
        <v>22268381.269599997</v>
      </c>
      <c r="N655" s="182">
        <v>226141.48319999999</v>
      </c>
      <c r="O655" s="182">
        <v>127655.22855999999</v>
      </c>
      <c r="P655" s="182">
        <v>68.58</v>
      </c>
      <c r="Q655" s="182">
        <v>8324628.5119999992</v>
      </c>
      <c r="R655" s="182">
        <v>135684.88991999999</v>
      </c>
      <c r="S655" s="182">
        <v>87670.792399999991</v>
      </c>
      <c r="T655" s="182">
        <v>41.91</v>
      </c>
      <c r="U655" s="182">
        <v>257647.25244639997</v>
      </c>
      <c r="V655" s="182">
        <v>365208778.49453056</v>
      </c>
    </row>
    <row r="656" spans="1:22">
      <c r="A656" s="2" t="s">
        <v>1330</v>
      </c>
      <c r="B656" s="2" t="s">
        <v>1331</v>
      </c>
      <c r="C656" s="182">
        <v>34.227679999999999</v>
      </c>
      <c r="D656" s="182">
        <v>4367.7331999999997</v>
      </c>
      <c r="E656" s="182">
        <v>229.36199999999997</v>
      </c>
      <c r="F656" s="182">
        <v>153.92399999999998</v>
      </c>
      <c r="G656" s="182">
        <v>9.1439999999999984</v>
      </c>
      <c r="H656" s="182">
        <v>15.366999999999999</v>
      </c>
      <c r="I656" s="182">
        <v>0</v>
      </c>
      <c r="J656" s="182">
        <v>16.383000000000003</v>
      </c>
      <c r="K656" s="182">
        <v>0</v>
      </c>
      <c r="L656" s="182">
        <v>22.3</v>
      </c>
      <c r="M656" s="182">
        <v>21685657.273759998</v>
      </c>
      <c r="N656" s="182">
        <v>227780.18959999998</v>
      </c>
      <c r="O656" s="182">
        <v>127327.48727999999</v>
      </c>
      <c r="P656" s="182">
        <v>70.35799999999999</v>
      </c>
      <c r="Q656" s="182">
        <v>4703415.1092799995</v>
      </c>
      <c r="R656" s="182">
        <v>95700.453759999989</v>
      </c>
      <c r="S656" s="182">
        <v>60796.007439999994</v>
      </c>
      <c r="T656" s="182">
        <v>32.765999999999998</v>
      </c>
      <c r="U656" s="182">
        <v>253484.93819039996</v>
      </c>
      <c r="V656" s="182">
        <v>322243039.84811515</v>
      </c>
    </row>
    <row r="657" spans="1:22">
      <c r="A657" s="2" t="s">
        <v>1332</v>
      </c>
      <c r="B657" s="2" t="s">
        <v>1333</v>
      </c>
      <c r="C657" s="182">
        <v>29.763199999999998</v>
      </c>
      <c r="D657" s="182">
        <v>3793.5407999999998</v>
      </c>
      <c r="E657" s="182">
        <v>227.32999999999996</v>
      </c>
      <c r="F657" s="182">
        <v>152.90799999999999</v>
      </c>
      <c r="G657" s="182">
        <v>8.0009999999999994</v>
      </c>
      <c r="H657" s="182">
        <v>13.334999999999999</v>
      </c>
      <c r="I657" s="182">
        <v>0</v>
      </c>
      <c r="J657" s="182">
        <v>16.827500000000001</v>
      </c>
      <c r="K657" s="182">
        <v>0</v>
      </c>
      <c r="L657" s="182">
        <v>25.5</v>
      </c>
      <c r="M657" s="182">
        <v>18647167.866879996</v>
      </c>
      <c r="N657" s="182">
        <v>196644.76799999998</v>
      </c>
      <c r="O657" s="182">
        <v>110284.94072</v>
      </c>
      <c r="P657" s="182">
        <v>70.103999999999985</v>
      </c>
      <c r="Q657" s="182">
        <v>3975010.11448</v>
      </c>
      <c r="R657" s="182">
        <v>81443.708079999982</v>
      </c>
      <c r="S657" s="182">
        <v>51946.992879999991</v>
      </c>
      <c r="T657" s="182">
        <v>32.257999999999996</v>
      </c>
      <c r="U657" s="182">
        <v>168157.49594239998</v>
      </c>
      <c r="V657" s="182">
        <v>211606262.83359563</v>
      </c>
    </row>
    <row r="658" spans="1:22">
      <c r="A658" s="2" t="s">
        <v>1334</v>
      </c>
      <c r="B658" s="2" t="s">
        <v>1335</v>
      </c>
      <c r="C658" s="182">
        <v>26.0428</v>
      </c>
      <c r="D658" s="182">
        <v>3322.5740000000001</v>
      </c>
      <c r="E658" s="182">
        <v>224.79</v>
      </c>
      <c r="F658" s="182">
        <v>152.39999999999998</v>
      </c>
      <c r="G658" s="182">
        <v>7.6199999999999992</v>
      </c>
      <c r="H658" s="182">
        <v>10.795</v>
      </c>
      <c r="I658" s="182">
        <v>0</v>
      </c>
      <c r="J658" s="182">
        <v>17.78</v>
      </c>
      <c r="K658" s="182">
        <v>0</v>
      </c>
      <c r="L658" s="182">
        <v>26.7</v>
      </c>
      <c r="M658" s="182">
        <v>16690880.16656</v>
      </c>
      <c r="N658" s="182">
        <v>183535.11679999996</v>
      </c>
      <c r="O658" s="182">
        <v>101763.66743999999</v>
      </c>
      <c r="P658" s="182">
        <v>70.866</v>
      </c>
      <c r="Q658" s="182">
        <v>3192495.0343519999</v>
      </c>
      <c r="R658" s="182">
        <v>65875.997279999981</v>
      </c>
      <c r="S658" s="182">
        <v>41950.883839999995</v>
      </c>
      <c r="T658" s="182">
        <v>30.987999999999996</v>
      </c>
      <c r="U658" s="182">
        <v>104890.3192512</v>
      </c>
      <c r="V658" s="182">
        <v>160584448.19097739</v>
      </c>
    </row>
    <row r="659" spans="1:22">
      <c r="A659" s="2" t="s">
        <v>1336</v>
      </c>
      <c r="B659" s="2" t="s">
        <v>1337</v>
      </c>
      <c r="C659" s="182">
        <v>74.408000000000001</v>
      </c>
      <c r="D659" s="182">
        <v>9612.884</v>
      </c>
      <c r="E659" s="182">
        <v>215.392</v>
      </c>
      <c r="F659" s="182">
        <v>264.15999999999997</v>
      </c>
      <c r="G659" s="182">
        <v>14.858999999999998</v>
      </c>
      <c r="H659" s="182">
        <v>25.018999999999998</v>
      </c>
      <c r="I659" s="182">
        <v>0</v>
      </c>
      <c r="J659" s="182">
        <v>22.606000000000002</v>
      </c>
      <c r="K659" s="182">
        <v>0</v>
      </c>
      <c r="L659" s="182">
        <v>11.6</v>
      </c>
      <c r="M659" s="182">
        <v>31966573.486079995</v>
      </c>
      <c r="N659" s="182">
        <v>340850.93119999999</v>
      </c>
      <c r="O659" s="182">
        <v>186812.52959999998</v>
      </c>
      <c r="P659" s="182">
        <v>57.657999999999994</v>
      </c>
      <c r="Q659" s="182">
        <v>38751145.723359995</v>
      </c>
      <c r="R659" s="182">
        <v>450644.25999999995</v>
      </c>
      <c r="S659" s="182">
        <v>293328.44559999998</v>
      </c>
      <c r="T659" s="182">
        <v>63.5</v>
      </c>
      <c r="U659" s="182">
        <v>1702386.5307039998</v>
      </c>
      <c r="V659" s="182">
        <v>2792773012.0169983</v>
      </c>
    </row>
    <row r="660" spans="1:22">
      <c r="A660" s="2" t="s">
        <v>1338</v>
      </c>
      <c r="B660" s="2" t="s">
        <v>1339</v>
      </c>
      <c r="C660" s="182">
        <v>66.223119999999994</v>
      </c>
      <c r="D660" s="182">
        <v>8516.1119999999992</v>
      </c>
      <c r="E660" s="182">
        <v>212.852</v>
      </c>
      <c r="F660" s="182">
        <v>264.15999999999997</v>
      </c>
      <c r="G660" s="182">
        <v>13.334999999999999</v>
      </c>
      <c r="H660" s="182">
        <v>22.224999999999998</v>
      </c>
      <c r="I660" s="182">
        <v>0</v>
      </c>
      <c r="J660" s="182">
        <v>22.224999999999998</v>
      </c>
      <c r="K660" s="182">
        <v>0</v>
      </c>
      <c r="L660" s="182">
        <v>12.9</v>
      </c>
      <c r="M660" s="182">
        <v>28012374.942879997</v>
      </c>
      <c r="N660" s="182">
        <v>298244.56479999993</v>
      </c>
      <c r="O660" s="182">
        <v>165509.34639999998</v>
      </c>
      <c r="P660" s="182">
        <v>57.403999999999989</v>
      </c>
      <c r="Q660" s="182">
        <v>33839614.901279993</v>
      </c>
      <c r="R660" s="182">
        <v>394928.24239999999</v>
      </c>
      <c r="S660" s="182">
        <v>257276.90479999996</v>
      </c>
      <c r="T660" s="182">
        <v>62.991999999999997</v>
      </c>
      <c r="U660" s="182">
        <v>1211233.4484959999</v>
      </c>
      <c r="V660" s="182">
        <v>1930772880.4232903</v>
      </c>
    </row>
    <row r="661" spans="1:22">
      <c r="A661" s="2" t="s">
        <v>1340</v>
      </c>
      <c r="B661" s="2" t="s">
        <v>1341</v>
      </c>
      <c r="C661" s="182">
        <v>57.294159999999998</v>
      </c>
      <c r="D661" s="182">
        <v>7419.3399999999992</v>
      </c>
      <c r="E661" s="182">
        <v>209.80399999999997</v>
      </c>
      <c r="F661" s="182">
        <v>261.62</v>
      </c>
      <c r="G661" s="182">
        <v>11.557</v>
      </c>
      <c r="H661" s="182">
        <v>19.303999999999998</v>
      </c>
      <c r="I661" s="182">
        <v>0</v>
      </c>
      <c r="J661" s="182">
        <v>21.971</v>
      </c>
      <c r="K661" s="182">
        <v>0</v>
      </c>
      <c r="L661" s="182">
        <v>14.9</v>
      </c>
      <c r="M661" s="182">
        <v>23725191.259199999</v>
      </c>
      <c r="N661" s="182">
        <v>252360.78559999997</v>
      </c>
      <c r="O661" s="182">
        <v>140764.87975999998</v>
      </c>
      <c r="P661" s="182">
        <v>56.641999999999996</v>
      </c>
      <c r="Q661" s="182">
        <v>28803214.651519999</v>
      </c>
      <c r="R661" s="182">
        <v>337573.5184</v>
      </c>
      <c r="S661" s="182">
        <v>219586.65759999998</v>
      </c>
      <c r="T661" s="182">
        <v>62.483999999999995</v>
      </c>
      <c r="U661" s="182">
        <v>803326.65140799992</v>
      </c>
      <c r="V661" s="182">
        <v>1237950344.7498426</v>
      </c>
    </row>
    <row r="662" spans="1:22">
      <c r="A662" s="2" t="s">
        <v>1342</v>
      </c>
      <c r="B662" s="2" t="s">
        <v>1343</v>
      </c>
      <c r="C662" s="182">
        <v>49.853359999999995</v>
      </c>
      <c r="D662" s="182">
        <v>6438.6967999999997</v>
      </c>
      <c r="E662" s="182">
        <v>207.26399999999998</v>
      </c>
      <c r="F662" s="182">
        <v>259.08</v>
      </c>
      <c r="G662" s="182">
        <v>10.032999999999999</v>
      </c>
      <c r="H662" s="182">
        <v>16.890999999999998</v>
      </c>
      <c r="I662" s="182">
        <v>0</v>
      </c>
      <c r="J662" s="182">
        <v>22.796500000000002</v>
      </c>
      <c r="K662" s="182">
        <v>0</v>
      </c>
      <c r="L662" s="182">
        <v>17.2</v>
      </c>
      <c r="M662" s="182">
        <v>20270470.426720001</v>
      </c>
      <c r="N662" s="182">
        <v>214670.53839999996</v>
      </c>
      <c r="O662" s="182">
        <v>120608.79104</v>
      </c>
      <c r="P662" s="182">
        <v>56.133999999999993</v>
      </c>
      <c r="Q662" s="182">
        <v>24765769.823199999</v>
      </c>
      <c r="R662" s="182">
        <v>290051.03279999999</v>
      </c>
      <c r="S662" s="182">
        <v>190089.94239999997</v>
      </c>
      <c r="T662" s="182">
        <v>61.975999999999992</v>
      </c>
      <c r="U662" s="182">
        <v>545263.16753600002</v>
      </c>
      <c r="V662" s="182">
        <v>808292958.28568888</v>
      </c>
    </row>
    <row r="663" spans="1:22">
      <c r="A663" s="2" t="s">
        <v>1344</v>
      </c>
      <c r="B663" s="2" t="s">
        <v>1345</v>
      </c>
      <c r="C663" s="182">
        <v>42.412559999999999</v>
      </c>
      <c r="D663" s="182">
        <v>5412.8923999999997</v>
      </c>
      <c r="E663" s="182">
        <v>208.78800000000001</v>
      </c>
      <c r="F663" s="182">
        <v>180.84799999999998</v>
      </c>
      <c r="G663" s="182">
        <v>10.921999999999999</v>
      </c>
      <c r="H663" s="182">
        <v>18.160999999999998</v>
      </c>
      <c r="I663" s="182">
        <v>0</v>
      </c>
      <c r="J663" s="182">
        <v>16.763999999999999</v>
      </c>
      <c r="K663" s="182">
        <v>0</v>
      </c>
      <c r="L663" s="182">
        <v>16.5</v>
      </c>
      <c r="M663" s="182">
        <v>20270470.426720001</v>
      </c>
      <c r="N663" s="182">
        <v>226141.48319999999</v>
      </c>
      <c r="O663" s="182">
        <v>127327.48727999999</v>
      </c>
      <c r="P663" s="182">
        <v>61.213999999999999</v>
      </c>
      <c r="Q663" s="182">
        <v>8990598.7929599993</v>
      </c>
      <c r="R663" s="182">
        <v>154366.14287999997</v>
      </c>
      <c r="S663" s="182">
        <v>99305.607839999982</v>
      </c>
      <c r="T663" s="182">
        <v>40.64</v>
      </c>
      <c r="U663" s="182">
        <v>457854.56815999997</v>
      </c>
      <c r="V663" s="182">
        <v>534386374.41479099</v>
      </c>
    </row>
    <row r="664" spans="1:22">
      <c r="A664" s="2" t="s">
        <v>1346</v>
      </c>
      <c r="B664" s="2" t="s">
        <v>1347</v>
      </c>
      <c r="C664" s="182">
        <v>37.204000000000001</v>
      </c>
      <c r="D664" s="182">
        <v>4754.8292000000001</v>
      </c>
      <c r="E664" s="182">
        <v>206.50200000000001</v>
      </c>
      <c r="F664" s="182">
        <v>179.578</v>
      </c>
      <c r="G664" s="182">
        <v>9.6519999999999992</v>
      </c>
      <c r="H664" s="182">
        <v>16.001999999999999</v>
      </c>
      <c r="I664" s="182">
        <v>0</v>
      </c>
      <c r="J664" s="182">
        <v>17.3355</v>
      </c>
      <c r="K664" s="182">
        <v>0</v>
      </c>
      <c r="L664" s="182">
        <v>18.7</v>
      </c>
      <c r="M664" s="182">
        <v>17606589.302879997</v>
      </c>
      <c r="N664" s="182">
        <v>196644.76799999998</v>
      </c>
      <c r="O664" s="182">
        <v>111104.29392</v>
      </c>
      <c r="P664" s="182">
        <v>60.959999999999994</v>
      </c>
      <c r="Q664" s="182">
        <v>7741904.5161600001</v>
      </c>
      <c r="R664" s="182">
        <v>133554.5716</v>
      </c>
      <c r="S664" s="182">
        <v>86195.956639999989</v>
      </c>
      <c r="T664" s="182">
        <v>40.386000000000003</v>
      </c>
      <c r="U664" s="182">
        <v>316335.88345599995</v>
      </c>
      <c r="V664" s="182">
        <v>359838061.16372865</v>
      </c>
    </row>
    <row r="665" spans="1:22">
      <c r="A665" s="2" t="s">
        <v>1348</v>
      </c>
      <c r="B665" s="2" t="s">
        <v>1349</v>
      </c>
      <c r="C665" s="182">
        <v>33.483599999999996</v>
      </c>
      <c r="D665" s="182">
        <v>4277.4107999999997</v>
      </c>
      <c r="E665" s="182">
        <v>204.97800000000001</v>
      </c>
      <c r="F665" s="182">
        <v>178.816</v>
      </c>
      <c r="G665" s="182">
        <v>8.7629999999999981</v>
      </c>
      <c r="H665" s="182">
        <v>14.350999999999997</v>
      </c>
      <c r="I665" s="182">
        <v>0</v>
      </c>
      <c r="J665" s="182">
        <v>17.399000000000001</v>
      </c>
      <c r="K665" s="182">
        <v>0</v>
      </c>
      <c r="L665" s="182">
        <v>20.6</v>
      </c>
      <c r="M665" s="182">
        <v>15733547.887679998</v>
      </c>
      <c r="N665" s="182">
        <v>176980.29120000001</v>
      </c>
      <c r="O665" s="182">
        <v>99961.090399999986</v>
      </c>
      <c r="P665" s="182">
        <v>60.706000000000003</v>
      </c>
      <c r="Q665" s="182">
        <v>6826195.3798399987</v>
      </c>
      <c r="R665" s="182">
        <v>118314.60207999998</v>
      </c>
      <c r="S665" s="182">
        <v>76527.588879999996</v>
      </c>
      <c r="T665" s="182">
        <v>39.878</v>
      </c>
      <c r="U665" s="182">
        <v>231008.441208</v>
      </c>
      <c r="V665" s="182">
        <v>261553934.01005349</v>
      </c>
    </row>
    <row r="666" spans="1:22">
      <c r="A666" s="2" t="s">
        <v>1350</v>
      </c>
      <c r="B666" s="2" t="s">
        <v>1351</v>
      </c>
      <c r="C666" s="182">
        <v>29.763199999999998</v>
      </c>
      <c r="D666" s="182">
        <v>3799.9923999999996</v>
      </c>
      <c r="E666" s="182">
        <v>203.45399999999998</v>
      </c>
      <c r="F666" s="182">
        <v>177.79999999999998</v>
      </c>
      <c r="G666" s="182">
        <v>7.746999999999999</v>
      </c>
      <c r="H666" s="182">
        <v>12.827</v>
      </c>
      <c r="I666" s="182">
        <v>0</v>
      </c>
      <c r="J666" s="182">
        <v>17.335499999999996</v>
      </c>
      <c r="K666" s="182">
        <v>0</v>
      </c>
      <c r="L666" s="182">
        <v>23.3</v>
      </c>
      <c r="M666" s="182">
        <v>13777260.18736</v>
      </c>
      <c r="N666" s="182">
        <v>154530.01351999998</v>
      </c>
      <c r="O666" s="182">
        <v>87670.792399999991</v>
      </c>
      <c r="P666" s="182">
        <v>60.198</v>
      </c>
      <c r="Q666" s="182">
        <v>5993732.5286399992</v>
      </c>
      <c r="R666" s="182">
        <v>104221.72704</v>
      </c>
      <c r="S666" s="182">
        <v>67514.703679999991</v>
      </c>
      <c r="T666" s="182">
        <v>39.624000000000002</v>
      </c>
      <c r="U666" s="182">
        <v>164827.64453759999</v>
      </c>
      <c r="V666" s="182">
        <v>180724638.18148461</v>
      </c>
    </row>
    <row r="667" spans="1:22">
      <c r="A667" s="2" t="s">
        <v>1352</v>
      </c>
      <c r="B667" s="2" t="s">
        <v>1353</v>
      </c>
      <c r="C667" s="182">
        <v>26.78688</v>
      </c>
      <c r="D667" s="182">
        <v>3412.8963999999996</v>
      </c>
      <c r="E667" s="182">
        <v>201.42199999999997</v>
      </c>
      <c r="F667" s="182">
        <v>177.54599999999999</v>
      </c>
      <c r="G667" s="182">
        <v>7.4929999999999994</v>
      </c>
      <c r="H667" s="182">
        <v>10.921999999999999</v>
      </c>
      <c r="I667" s="182">
        <v>0</v>
      </c>
      <c r="J667" s="182">
        <v>17.652999999999999</v>
      </c>
      <c r="K667" s="182">
        <v>0</v>
      </c>
      <c r="L667" s="182">
        <v>24.1</v>
      </c>
      <c r="M667" s="182">
        <v>12736681.623359999</v>
      </c>
      <c r="N667" s="182">
        <v>146336.48151999997</v>
      </c>
      <c r="O667" s="182">
        <v>82754.67319999999</v>
      </c>
      <c r="P667" s="182">
        <v>61.213999999999999</v>
      </c>
      <c r="Q667" s="182">
        <v>5078023.3923199996</v>
      </c>
      <c r="R667" s="182">
        <v>88817.886879999991</v>
      </c>
      <c r="S667" s="182">
        <v>57354.723999999995</v>
      </c>
      <c r="T667" s="182">
        <v>38.607999999999997</v>
      </c>
      <c r="U667" s="182">
        <v>113214.94776319999</v>
      </c>
      <c r="V667" s="182">
        <v>138564507.13468954</v>
      </c>
    </row>
    <row r="668" spans="1:22">
      <c r="A668" s="2" t="s">
        <v>1354</v>
      </c>
      <c r="B668" s="2" t="s">
        <v>1355</v>
      </c>
      <c r="C668" s="182">
        <v>23.066479999999999</v>
      </c>
      <c r="D668" s="182">
        <v>2941.9295999999995</v>
      </c>
      <c r="E668" s="182">
        <v>201.67599999999999</v>
      </c>
      <c r="F668" s="182">
        <v>140.46199999999999</v>
      </c>
      <c r="G668" s="182">
        <v>6.9850000000000003</v>
      </c>
      <c r="H668" s="182">
        <v>11.176</v>
      </c>
      <c r="I668" s="182">
        <v>0</v>
      </c>
      <c r="J668" s="182">
        <v>17.399000000000001</v>
      </c>
      <c r="K668" s="182">
        <v>0</v>
      </c>
      <c r="L668" s="182">
        <v>25.8</v>
      </c>
      <c r="M668" s="182">
        <v>11446364.203999998</v>
      </c>
      <c r="N668" s="182">
        <v>135521.01927999998</v>
      </c>
      <c r="O668" s="182">
        <v>76035.976959999985</v>
      </c>
      <c r="P668" s="182">
        <v>62.230000000000004</v>
      </c>
      <c r="Q668" s="182">
        <v>2580634.8387199999</v>
      </c>
      <c r="R668" s="182">
        <v>57518.594639999988</v>
      </c>
      <c r="S668" s="182">
        <v>36707.023359999999</v>
      </c>
      <c r="T668" s="182">
        <v>29.717999999999996</v>
      </c>
      <c r="U668" s="182">
        <v>95733.227887999994</v>
      </c>
      <c r="V668" s="182">
        <v>98284127.153675124</v>
      </c>
    </row>
    <row r="669" spans="1:22">
      <c r="A669" s="2" t="s">
        <v>1356</v>
      </c>
      <c r="B669" s="2" t="s">
        <v>1357</v>
      </c>
      <c r="C669" s="182">
        <v>19.346080000000001</v>
      </c>
      <c r="D669" s="182">
        <v>2477.4143999999997</v>
      </c>
      <c r="E669" s="182">
        <v>199.39</v>
      </c>
      <c r="F669" s="182">
        <v>139.69999999999999</v>
      </c>
      <c r="G669" s="182">
        <v>6.35</v>
      </c>
      <c r="H669" s="182">
        <v>8.7629999999999981</v>
      </c>
      <c r="I669" s="182">
        <v>0</v>
      </c>
      <c r="J669" s="182">
        <v>18.224499999999999</v>
      </c>
      <c r="K669" s="182">
        <v>0</v>
      </c>
      <c r="L669" s="182">
        <v>28.4</v>
      </c>
      <c r="M669" s="182">
        <v>9781438.5015999991</v>
      </c>
      <c r="N669" s="182">
        <v>120608.79104</v>
      </c>
      <c r="O669" s="182">
        <v>67023.091759999996</v>
      </c>
      <c r="P669" s="182">
        <v>62.738</v>
      </c>
      <c r="Q669" s="182">
        <v>1993748.5286239998</v>
      </c>
      <c r="R669" s="182">
        <v>44736.684719999997</v>
      </c>
      <c r="S669" s="182">
        <v>28513.491359999996</v>
      </c>
      <c r="T669" s="182">
        <v>28.448</v>
      </c>
      <c r="U669" s="182">
        <v>54110.085327999994</v>
      </c>
      <c r="V669" s="182">
        <v>65254215.569243319</v>
      </c>
    </row>
    <row r="670" spans="1:22">
      <c r="A670" s="2" t="s">
        <v>1358</v>
      </c>
      <c r="B670" s="2" t="s">
        <v>1359</v>
      </c>
      <c r="C670" s="182">
        <v>601.21663999999998</v>
      </c>
      <c r="D670" s="182">
        <v>76774.039999999994</v>
      </c>
      <c r="E670" s="182">
        <v>289.56</v>
      </c>
      <c r="F670" s="182">
        <v>472.44</v>
      </c>
      <c r="G670" s="182">
        <v>94.995999999999995</v>
      </c>
      <c r="H670" s="182">
        <v>130.048</v>
      </c>
      <c r="I670" s="182">
        <v>0</v>
      </c>
      <c r="J670" s="182">
        <v>33.464499999999987</v>
      </c>
      <c r="K670" s="182">
        <v>0</v>
      </c>
      <c r="L670" s="182">
        <v>1.52</v>
      </c>
      <c r="M670" s="182">
        <v>375024514.46559995</v>
      </c>
      <c r="N670" s="182">
        <v>4080378.9359999998</v>
      </c>
      <c r="O670" s="182">
        <v>1917286.4879999999</v>
      </c>
      <c r="P670" s="182">
        <v>70.103999999999985</v>
      </c>
      <c r="Q670" s="182">
        <v>1148798734.6559999</v>
      </c>
      <c r="R670" s="182">
        <v>7587210.6319999993</v>
      </c>
      <c r="S670" s="182">
        <v>4866958.0079999994</v>
      </c>
      <c r="T670" s="182">
        <v>122.428</v>
      </c>
      <c r="U670" s="182">
        <v>373359588.76319999</v>
      </c>
      <c r="V670" s="182">
        <v>1871694989784.469</v>
      </c>
    </row>
    <row r="671" spans="1:22">
      <c r="A671" s="2" t="s">
        <v>1360</v>
      </c>
      <c r="B671" s="2" t="s">
        <v>1361</v>
      </c>
      <c r="C671" s="182">
        <v>543.17840000000001</v>
      </c>
      <c r="D671" s="182">
        <v>69032.12</v>
      </c>
      <c r="E671" s="182">
        <v>284.47999999999996</v>
      </c>
      <c r="F671" s="182">
        <v>454.65999999999991</v>
      </c>
      <c r="G671" s="182">
        <v>77.977999999999994</v>
      </c>
      <c r="H671" s="182">
        <v>124.714</v>
      </c>
      <c r="I671" s="182">
        <v>0</v>
      </c>
      <c r="J671" s="182">
        <v>32.448499999999996</v>
      </c>
      <c r="K671" s="182">
        <v>0</v>
      </c>
      <c r="L671" s="182">
        <v>1.86</v>
      </c>
      <c r="M671" s="182">
        <v>307595023.51839995</v>
      </c>
      <c r="N671" s="182">
        <v>3457670.5039999997</v>
      </c>
      <c r="O671" s="182">
        <v>1563325.9055999999</v>
      </c>
      <c r="P671" s="182">
        <v>66.548000000000002</v>
      </c>
      <c r="Q671" s="182">
        <v>982306164.41599989</v>
      </c>
      <c r="R671" s="182">
        <v>6685922.1119999997</v>
      </c>
      <c r="S671" s="182">
        <v>4326184.8959999997</v>
      </c>
      <c r="T671" s="182">
        <v>119.126</v>
      </c>
      <c r="U671" s="182">
        <v>297189237.87839997</v>
      </c>
      <c r="V671" s="182">
        <v>1409813299335.5039</v>
      </c>
    </row>
    <row r="672" spans="1:22">
      <c r="A672" s="2" t="s">
        <v>1362</v>
      </c>
      <c r="B672" s="2" t="s">
        <v>1363</v>
      </c>
      <c r="C672" s="182">
        <v>494.81319999999999</v>
      </c>
      <c r="D672" s="182">
        <v>63096.647999999994</v>
      </c>
      <c r="E672" s="182">
        <v>274.32</v>
      </c>
      <c r="F672" s="182">
        <v>449.58</v>
      </c>
      <c r="G672" s="182">
        <v>71.881999999999991</v>
      </c>
      <c r="H672" s="182">
        <v>114.80799999999998</v>
      </c>
      <c r="I672" s="182">
        <v>0</v>
      </c>
      <c r="J672" s="182">
        <v>32.82950000000001</v>
      </c>
      <c r="K672" s="182">
        <v>0</v>
      </c>
      <c r="L672" s="182">
        <v>2.0099999999999998</v>
      </c>
      <c r="M672" s="182">
        <v>258895946.72319996</v>
      </c>
      <c r="N672" s="182">
        <v>2982445.6479999996</v>
      </c>
      <c r="O672" s="182">
        <v>1345377.9543999997</v>
      </c>
      <c r="P672" s="182">
        <v>64.007999999999996</v>
      </c>
      <c r="Q672" s="182">
        <v>865761365.24799991</v>
      </c>
      <c r="R672" s="182">
        <v>5981278.3599999994</v>
      </c>
      <c r="S672" s="182">
        <v>3867347.1039999998</v>
      </c>
      <c r="T672" s="182">
        <v>117.348</v>
      </c>
      <c r="U672" s="182">
        <v>231008441.20799997</v>
      </c>
      <c r="V672" s="182">
        <v>1052660596837.1763</v>
      </c>
    </row>
    <row r="673" spans="1:22">
      <c r="A673" s="2" t="s">
        <v>1364</v>
      </c>
      <c r="B673" s="2" t="s">
        <v>1365</v>
      </c>
      <c r="C673" s="182">
        <v>450.16839999999996</v>
      </c>
      <c r="D673" s="182">
        <v>57354.724000000002</v>
      </c>
      <c r="E673" s="182">
        <v>266.7</v>
      </c>
      <c r="F673" s="182">
        <v>441.95999999999992</v>
      </c>
      <c r="G673" s="182">
        <v>66.039999999999992</v>
      </c>
      <c r="H673" s="182">
        <v>105.664</v>
      </c>
      <c r="I673" s="182">
        <v>0</v>
      </c>
      <c r="J673" s="182">
        <v>32.448499999999981</v>
      </c>
      <c r="K673" s="182">
        <v>0</v>
      </c>
      <c r="L673" s="182">
        <v>2.2000000000000002</v>
      </c>
      <c r="M673" s="182">
        <v>218105267.01439998</v>
      </c>
      <c r="N673" s="182">
        <v>2572769.048</v>
      </c>
      <c r="O673" s="182">
        <v>1156926.7183999999</v>
      </c>
      <c r="P673" s="182">
        <v>61.722000000000001</v>
      </c>
      <c r="Q673" s="182">
        <v>765865823.10399997</v>
      </c>
      <c r="R673" s="182">
        <v>5342182.8639999991</v>
      </c>
      <c r="S673" s="182">
        <v>3457670.5039999997</v>
      </c>
      <c r="T673" s="182">
        <v>115.57</v>
      </c>
      <c r="U673" s="182">
        <v>178979513.00799999</v>
      </c>
      <c r="V673" s="182">
        <v>786810088962.4812</v>
      </c>
    </row>
    <row r="674" spans="1:22">
      <c r="A674" s="2" t="s">
        <v>1366</v>
      </c>
      <c r="B674" s="2" t="s">
        <v>1367</v>
      </c>
      <c r="C674" s="182">
        <v>409.24399999999997</v>
      </c>
      <c r="D674" s="182">
        <v>52193.444000000003</v>
      </c>
      <c r="E674" s="182">
        <v>256.53999999999996</v>
      </c>
      <c r="F674" s="182">
        <v>436.87999999999994</v>
      </c>
      <c r="G674" s="182">
        <v>60.451999999999991</v>
      </c>
      <c r="H674" s="182">
        <v>97.027999999999992</v>
      </c>
      <c r="I674" s="182">
        <v>0</v>
      </c>
      <c r="J674" s="182">
        <v>33.146999999999991</v>
      </c>
      <c r="K674" s="182">
        <v>0</v>
      </c>
      <c r="L674" s="182">
        <v>2.4</v>
      </c>
      <c r="M674" s="182">
        <v>183974290.11519998</v>
      </c>
      <c r="N674" s="182">
        <v>2228640.7039999999</v>
      </c>
      <c r="O674" s="182">
        <v>997972.19759999984</v>
      </c>
      <c r="P674" s="182">
        <v>59.435999999999993</v>
      </c>
      <c r="Q674" s="182">
        <v>678457223.72799993</v>
      </c>
      <c r="R674" s="182">
        <v>4785022.6879999992</v>
      </c>
      <c r="S674" s="182">
        <v>3097155.0959999999</v>
      </c>
      <c r="T674" s="182">
        <v>114.04599999999999</v>
      </c>
      <c r="U674" s="182">
        <v>137772601.87359998</v>
      </c>
      <c r="V674" s="182">
        <v>585408189057.4093</v>
      </c>
    </row>
    <row r="675" spans="1:22">
      <c r="A675" s="2" t="s">
        <v>1368</v>
      </c>
      <c r="B675" s="2" t="s">
        <v>1369</v>
      </c>
      <c r="C675" s="182">
        <v>372.03999999999996</v>
      </c>
      <c r="D675" s="182">
        <v>47419.259999999995</v>
      </c>
      <c r="E675" s="182">
        <v>248.92000000000002</v>
      </c>
      <c r="F675" s="182">
        <v>431.79999999999995</v>
      </c>
      <c r="G675" s="182">
        <v>55.625999999999998</v>
      </c>
      <c r="H675" s="182">
        <v>88.899999999999991</v>
      </c>
      <c r="I675" s="182">
        <v>0</v>
      </c>
      <c r="J675" s="182">
        <v>33.337500000000006</v>
      </c>
      <c r="K675" s="182">
        <v>0</v>
      </c>
      <c r="L675" s="182">
        <v>2.6</v>
      </c>
      <c r="M675" s="182">
        <v>156086784.59999999</v>
      </c>
      <c r="N675" s="182">
        <v>1917286.4879999999</v>
      </c>
      <c r="O675" s="182">
        <v>863598.27279999992</v>
      </c>
      <c r="P675" s="182">
        <v>57.403999999999989</v>
      </c>
      <c r="Q675" s="182">
        <v>599373252.86399996</v>
      </c>
      <c r="R675" s="182">
        <v>4277023.7039999999</v>
      </c>
      <c r="S675" s="182">
        <v>2769413.8159999996</v>
      </c>
      <c r="T675" s="182">
        <v>112.52199999999999</v>
      </c>
      <c r="U675" s="182">
        <v>105722782.10239999</v>
      </c>
      <c r="V675" s="182">
        <v>435028103794.95551</v>
      </c>
    </row>
    <row r="676" spans="1:22">
      <c r="A676" s="2" t="s">
        <v>1370</v>
      </c>
      <c r="B676" s="2" t="s">
        <v>1371</v>
      </c>
      <c r="C676" s="182">
        <v>338.5564</v>
      </c>
      <c r="D676" s="182">
        <v>43161.203999999998</v>
      </c>
      <c r="E676" s="182">
        <v>241.55399999999997</v>
      </c>
      <c r="F676" s="182">
        <v>426.71999999999997</v>
      </c>
      <c r="G676" s="182">
        <v>51.308</v>
      </c>
      <c r="H676" s="182">
        <v>81.533999999999992</v>
      </c>
      <c r="I676" s="182">
        <v>0</v>
      </c>
      <c r="J676" s="182">
        <v>32.766000000000005</v>
      </c>
      <c r="K676" s="182">
        <v>0</v>
      </c>
      <c r="L676" s="182">
        <v>2.83</v>
      </c>
      <c r="M676" s="182">
        <v>133610287.61759999</v>
      </c>
      <c r="N676" s="182">
        <v>1671480.5279999999</v>
      </c>
      <c r="O676" s="182">
        <v>752166.23759999988</v>
      </c>
      <c r="P676" s="182">
        <v>55.625999999999998</v>
      </c>
      <c r="Q676" s="182">
        <v>532776224.76799995</v>
      </c>
      <c r="R676" s="182">
        <v>3834572.9759999998</v>
      </c>
      <c r="S676" s="182">
        <v>2490833.7279999997</v>
      </c>
      <c r="T676" s="182">
        <v>111.252</v>
      </c>
      <c r="U676" s="182">
        <v>81581359.417599991</v>
      </c>
      <c r="V676" s="182">
        <v>324928398513.51611</v>
      </c>
    </row>
    <row r="677" spans="1:22">
      <c r="A677" s="2" t="s">
        <v>1372</v>
      </c>
      <c r="B677" s="2" t="s">
        <v>1373</v>
      </c>
      <c r="C677" s="182">
        <v>316.97807999999998</v>
      </c>
      <c r="D677" s="182">
        <v>40387.015999999996</v>
      </c>
      <c r="E677" s="182">
        <v>237.23599999999999</v>
      </c>
      <c r="F677" s="182">
        <v>424.17999999999995</v>
      </c>
      <c r="G677" s="182">
        <v>47.751999999999995</v>
      </c>
      <c r="H677" s="182">
        <v>77.215999999999994</v>
      </c>
      <c r="I677" s="182">
        <v>0</v>
      </c>
      <c r="J677" s="182">
        <v>32.3215</v>
      </c>
      <c r="K677" s="182">
        <v>0</v>
      </c>
      <c r="L677" s="182">
        <v>3.04</v>
      </c>
      <c r="M677" s="182">
        <v>119458419.14719999</v>
      </c>
      <c r="N677" s="182">
        <v>1502693.7688</v>
      </c>
      <c r="O677" s="182">
        <v>678424.44959999993</v>
      </c>
      <c r="P677" s="182">
        <v>54.356000000000002</v>
      </c>
      <c r="Q677" s="182">
        <v>491153082.20799994</v>
      </c>
      <c r="R677" s="182">
        <v>3555992.8879999998</v>
      </c>
      <c r="S677" s="182">
        <v>2310576.0239999997</v>
      </c>
      <c r="T677" s="182">
        <v>110.23599999999999</v>
      </c>
      <c r="U677" s="182">
        <v>68261953.7984</v>
      </c>
      <c r="V677" s="182">
        <v>266119043741.23511</v>
      </c>
    </row>
    <row r="678" spans="1:22">
      <c r="A678" s="2" t="s">
        <v>1374</v>
      </c>
      <c r="B678" s="2" t="s">
        <v>1375</v>
      </c>
      <c r="C678" s="182">
        <v>296.14384000000001</v>
      </c>
      <c r="D678" s="182">
        <v>37741.86</v>
      </c>
      <c r="E678" s="182">
        <v>232.41</v>
      </c>
      <c r="F678" s="182">
        <v>421.64</v>
      </c>
      <c r="G678" s="182">
        <v>44.957999999999998</v>
      </c>
      <c r="H678" s="182">
        <v>72.39</v>
      </c>
      <c r="I678" s="182">
        <v>0</v>
      </c>
      <c r="J678" s="182">
        <v>32.384999999999991</v>
      </c>
      <c r="K678" s="182">
        <v>0</v>
      </c>
      <c r="L678" s="182">
        <v>3.22</v>
      </c>
      <c r="M678" s="182">
        <v>106971476.3792</v>
      </c>
      <c r="N678" s="182">
        <v>1358487.6055999999</v>
      </c>
      <c r="O678" s="182">
        <v>616153.60639999993</v>
      </c>
      <c r="P678" s="182">
        <v>53.339999999999996</v>
      </c>
      <c r="Q678" s="182">
        <v>453692253.90399998</v>
      </c>
      <c r="R678" s="182">
        <v>3293799.8639999996</v>
      </c>
      <c r="S678" s="182">
        <v>2146705.3839999996</v>
      </c>
      <c r="T678" s="182">
        <v>109.47399999999999</v>
      </c>
      <c r="U678" s="182">
        <v>56191242.455999993</v>
      </c>
      <c r="V678" s="182">
        <v>215097229098.61688</v>
      </c>
    </row>
    <row r="679" spans="1:22">
      <c r="A679" s="2" t="s">
        <v>1376</v>
      </c>
      <c r="B679" s="2" t="s">
        <v>1377</v>
      </c>
      <c r="C679" s="182">
        <v>275.30959999999999</v>
      </c>
      <c r="D679" s="182">
        <v>35096.703999999998</v>
      </c>
      <c r="E679" s="182">
        <v>227.584</v>
      </c>
      <c r="F679" s="182">
        <v>419.09999999999997</v>
      </c>
      <c r="G679" s="182">
        <v>42.163999999999994</v>
      </c>
      <c r="H679" s="182">
        <v>67.563999999999993</v>
      </c>
      <c r="I679" s="182">
        <v>0</v>
      </c>
      <c r="J679" s="182">
        <v>32.448499999999996</v>
      </c>
      <c r="K679" s="182">
        <v>0</v>
      </c>
      <c r="L679" s="182">
        <v>3.45</v>
      </c>
      <c r="M679" s="182">
        <v>95316996.462399989</v>
      </c>
      <c r="N679" s="182">
        <v>1219197.5615999999</v>
      </c>
      <c r="O679" s="182">
        <v>555521.46959999995</v>
      </c>
      <c r="P679" s="182">
        <v>52.069999999999993</v>
      </c>
      <c r="Q679" s="182">
        <v>413734037.04639995</v>
      </c>
      <c r="R679" s="182">
        <v>3031606.84</v>
      </c>
      <c r="S679" s="182">
        <v>1982834.7439999997</v>
      </c>
      <c r="T679" s="182">
        <v>108.45799999999998</v>
      </c>
      <c r="U679" s="182">
        <v>45785456.815999992</v>
      </c>
      <c r="V679" s="182">
        <v>171862954585.66144</v>
      </c>
    </row>
    <row r="680" spans="1:22">
      <c r="A680" s="2" t="s">
        <v>1378</v>
      </c>
      <c r="B680" s="2" t="s">
        <v>1379</v>
      </c>
      <c r="C680" s="182">
        <v>254.47535999999999</v>
      </c>
      <c r="D680" s="182">
        <v>32451.547999999995</v>
      </c>
      <c r="E680" s="182">
        <v>222.75799999999998</v>
      </c>
      <c r="F680" s="182">
        <v>416.55999999999995</v>
      </c>
      <c r="G680" s="182">
        <v>39.116</v>
      </c>
      <c r="H680" s="182">
        <v>62.738</v>
      </c>
      <c r="I680" s="182">
        <v>0</v>
      </c>
      <c r="J680" s="182">
        <v>32.512</v>
      </c>
      <c r="K680" s="182">
        <v>0</v>
      </c>
      <c r="L680" s="182">
        <v>3.7</v>
      </c>
      <c r="M680" s="182">
        <v>84494979.396799996</v>
      </c>
      <c r="N680" s="182">
        <v>1084823.6368</v>
      </c>
      <c r="O680" s="182">
        <v>498166.74559999991</v>
      </c>
      <c r="P680" s="182">
        <v>51.053999999999995</v>
      </c>
      <c r="Q680" s="182">
        <v>375856977.31679994</v>
      </c>
      <c r="R680" s="182">
        <v>2769413.8159999996</v>
      </c>
      <c r="S680" s="182">
        <v>1802577.0399999998</v>
      </c>
      <c r="T680" s="182">
        <v>107.696</v>
      </c>
      <c r="U680" s="182">
        <v>36753234.880479999</v>
      </c>
      <c r="V680" s="182">
        <v>134805005003.12819</v>
      </c>
    </row>
    <row r="681" spans="1:22">
      <c r="A681" s="2" t="s">
        <v>1380</v>
      </c>
      <c r="B681" s="2" t="s">
        <v>1381</v>
      </c>
      <c r="C681" s="182">
        <v>231.40887999999998</v>
      </c>
      <c r="D681" s="182">
        <v>29483.812000000002</v>
      </c>
      <c r="E681" s="182">
        <v>217.42400000000001</v>
      </c>
      <c r="F681" s="182">
        <v>411.47999999999996</v>
      </c>
      <c r="G681" s="182">
        <v>35.813999999999993</v>
      </c>
      <c r="H681" s="182">
        <v>57.403999999999989</v>
      </c>
      <c r="I681" s="182">
        <v>0</v>
      </c>
      <c r="J681" s="182">
        <v>33.083500000000008</v>
      </c>
      <c r="K681" s="182">
        <v>0</v>
      </c>
      <c r="L681" s="182">
        <v>4.04</v>
      </c>
      <c r="M681" s="182">
        <v>73256730.905599996</v>
      </c>
      <c r="N681" s="182">
        <v>945533.59279999998</v>
      </c>
      <c r="O681" s="182">
        <v>437534.60879999993</v>
      </c>
      <c r="P681" s="182">
        <v>49.783999999999999</v>
      </c>
      <c r="Q681" s="182">
        <v>335898760.45919997</v>
      </c>
      <c r="R681" s="182">
        <v>2490833.7279999997</v>
      </c>
      <c r="S681" s="182">
        <v>1628874.1616</v>
      </c>
      <c r="T681" s="182">
        <v>106.67999999999999</v>
      </c>
      <c r="U681" s="182">
        <v>28095621.227999996</v>
      </c>
      <c r="V681" s="182">
        <v>100700949952.536</v>
      </c>
    </row>
    <row r="682" spans="1:22">
      <c r="A682" s="2" t="s">
        <v>1382</v>
      </c>
      <c r="B682" s="2" t="s">
        <v>1383</v>
      </c>
      <c r="C682" s="182">
        <v>210.57463999999999</v>
      </c>
      <c r="D682" s="182">
        <v>26838.655999999999</v>
      </c>
      <c r="E682" s="182">
        <v>212.59799999999996</v>
      </c>
      <c r="F682" s="182">
        <v>408.94</v>
      </c>
      <c r="G682" s="182">
        <v>32.765999999999998</v>
      </c>
      <c r="H682" s="182">
        <v>52.577999999999996</v>
      </c>
      <c r="I682" s="182">
        <v>0</v>
      </c>
      <c r="J682" s="182">
        <v>33.146999999999998</v>
      </c>
      <c r="K682" s="182">
        <v>0</v>
      </c>
      <c r="L682" s="182">
        <v>4.42</v>
      </c>
      <c r="M682" s="182">
        <v>63683408.116799995</v>
      </c>
      <c r="N682" s="182">
        <v>825908.02559999994</v>
      </c>
      <c r="O682" s="182">
        <v>385096.00399999996</v>
      </c>
      <c r="P682" s="182">
        <v>48.767999999999994</v>
      </c>
      <c r="Q682" s="182">
        <v>300519089.28319997</v>
      </c>
      <c r="R682" s="182">
        <v>2245027.7679999997</v>
      </c>
      <c r="S682" s="182">
        <v>1469919.6407999999</v>
      </c>
      <c r="T682" s="182">
        <v>105.91799999999999</v>
      </c>
      <c r="U682" s="182">
        <v>21560787.846079998</v>
      </c>
      <c r="V682" s="182">
        <v>75458578497.766968</v>
      </c>
    </row>
    <row r="683" spans="1:22">
      <c r="A683" s="2" t="s">
        <v>1384</v>
      </c>
      <c r="B683" s="2" t="s">
        <v>1385</v>
      </c>
      <c r="C683" s="182">
        <v>191.22855999999999</v>
      </c>
      <c r="D683" s="182">
        <v>24387.047999999995</v>
      </c>
      <c r="E683" s="182">
        <v>208.02599999999998</v>
      </c>
      <c r="F683" s="182">
        <v>406.4</v>
      </c>
      <c r="G683" s="182">
        <v>29.971999999999998</v>
      </c>
      <c r="H683" s="182">
        <v>48.005999999999993</v>
      </c>
      <c r="I683" s="182">
        <v>0</v>
      </c>
      <c r="J683" s="182">
        <v>32.956499999999998</v>
      </c>
      <c r="K683" s="182">
        <v>0</v>
      </c>
      <c r="L683" s="182">
        <v>4.8499999999999996</v>
      </c>
      <c r="M683" s="182">
        <v>55358779.604799993</v>
      </c>
      <c r="N683" s="182">
        <v>719392.10959999997</v>
      </c>
      <c r="O683" s="182">
        <v>339212.22479999997</v>
      </c>
      <c r="P683" s="182">
        <v>47.751999999999995</v>
      </c>
      <c r="Q683" s="182">
        <v>268469269.51199996</v>
      </c>
      <c r="R683" s="182">
        <v>2015608.8719999997</v>
      </c>
      <c r="S683" s="182">
        <v>1322436.0647999998</v>
      </c>
      <c r="T683" s="182">
        <v>104.90199999999999</v>
      </c>
      <c r="U683" s="182">
        <v>16357895.026079997</v>
      </c>
      <c r="V683" s="182">
        <v>56123996106.880058</v>
      </c>
    </row>
    <row r="684" spans="1:22">
      <c r="A684" s="2" t="s">
        <v>1386</v>
      </c>
      <c r="B684" s="2" t="s">
        <v>1387</v>
      </c>
      <c r="C684" s="182">
        <v>173.37063999999998</v>
      </c>
      <c r="D684" s="182">
        <v>22064.472000000002</v>
      </c>
      <c r="E684" s="182">
        <v>203.70799999999997</v>
      </c>
      <c r="F684" s="182">
        <v>403.86</v>
      </c>
      <c r="G684" s="182">
        <v>27.178000000000001</v>
      </c>
      <c r="H684" s="182">
        <v>43.687999999999995</v>
      </c>
      <c r="I684" s="182">
        <v>0</v>
      </c>
      <c r="J684" s="182">
        <v>32.511999999999993</v>
      </c>
      <c r="K684" s="182">
        <v>0</v>
      </c>
      <c r="L684" s="182">
        <v>5.33</v>
      </c>
      <c r="M684" s="182">
        <v>48282845.369599998</v>
      </c>
      <c r="N684" s="182">
        <v>625985.84479999996</v>
      </c>
      <c r="O684" s="182">
        <v>298244.56479999993</v>
      </c>
      <c r="P684" s="182">
        <v>46.735999999999997</v>
      </c>
      <c r="Q684" s="182">
        <v>239749301.14559996</v>
      </c>
      <c r="R684" s="182">
        <v>1802577.0399999998</v>
      </c>
      <c r="S684" s="182">
        <v>1188062.1399999999</v>
      </c>
      <c r="T684" s="182">
        <v>104.13999999999999</v>
      </c>
      <c r="U684" s="182">
        <v>12320450.197759999</v>
      </c>
      <c r="V684" s="182">
        <v>41354523447.174782</v>
      </c>
    </row>
    <row r="685" spans="1:22">
      <c r="A685" s="2" t="s">
        <v>1388</v>
      </c>
      <c r="B685" s="2" t="s">
        <v>1389</v>
      </c>
      <c r="C685" s="182">
        <v>157.00088</v>
      </c>
      <c r="D685" s="182">
        <v>19999.96</v>
      </c>
      <c r="E685" s="182">
        <v>199.64400000000001</v>
      </c>
      <c r="F685" s="182">
        <v>401.32</v>
      </c>
      <c r="G685" s="182">
        <v>24.891999999999999</v>
      </c>
      <c r="H685" s="182">
        <v>39.624000000000002</v>
      </c>
      <c r="I685" s="182">
        <v>0</v>
      </c>
      <c r="J685" s="182">
        <v>33.400999999999989</v>
      </c>
      <c r="K685" s="182">
        <v>0</v>
      </c>
      <c r="L685" s="182">
        <v>5.82</v>
      </c>
      <c r="M685" s="182">
        <v>42455605.411199994</v>
      </c>
      <c r="N685" s="182">
        <v>547327.93759999995</v>
      </c>
      <c r="O685" s="182">
        <v>265470.43679999997</v>
      </c>
      <c r="P685" s="182">
        <v>45.973999999999997</v>
      </c>
      <c r="Q685" s="182">
        <v>213526721.33279997</v>
      </c>
      <c r="R685" s="182">
        <v>1620680.6295999999</v>
      </c>
      <c r="S685" s="182">
        <v>1065159.1599999999</v>
      </c>
      <c r="T685" s="182">
        <v>103.378</v>
      </c>
      <c r="U685" s="182">
        <v>9240337.6483199988</v>
      </c>
      <c r="V685" s="182">
        <v>30344552919.030846</v>
      </c>
    </row>
    <row r="686" spans="1:22">
      <c r="A686" s="2" t="s">
        <v>1390</v>
      </c>
      <c r="B686" s="2" t="s">
        <v>1391</v>
      </c>
      <c r="C686" s="182">
        <v>143.60744</v>
      </c>
      <c r="D686" s="182">
        <v>18322.543999999998</v>
      </c>
      <c r="E686" s="182">
        <v>196.596</v>
      </c>
      <c r="F686" s="182">
        <v>398.78</v>
      </c>
      <c r="G686" s="182">
        <v>22.605999999999998</v>
      </c>
      <c r="H686" s="182">
        <v>36.575999999999993</v>
      </c>
      <c r="I686" s="182">
        <v>0</v>
      </c>
      <c r="J686" s="182">
        <v>33.274000000000001</v>
      </c>
      <c r="K686" s="182">
        <v>0</v>
      </c>
      <c r="L686" s="182">
        <v>6.41</v>
      </c>
      <c r="M686" s="182">
        <v>37377582.018879995</v>
      </c>
      <c r="N686" s="182">
        <v>481779.68159999995</v>
      </c>
      <c r="O686" s="182">
        <v>235973.72159999999</v>
      </c>
      <c r="P686" s="182">
        <v>45.211999999999996</v>
      </c>
      <c r="Q686" s="182">
        <v>193963844.32959998</v>
      </c>
      <c r="R686" s="182">
        <v>1476474.4663999998</v>
      </c>
      <c r="S686" s="182">
        <v>971752.89519999991</v>
      </c>
      <c r="T686" s="182">
        <v>102.86999999999999</v>
      </c>
      <c r="U686" s="182">
        <v>7200803.6628799997</v>
      </c>
      <c r="V686" s="182">
        <v>23416327562.296371</v>
      </c>
    </row>
    <row r="687" spans="1:22">
      <c r="A687" s="2" t="s">
        <v>1392</v>
      </c>
      <c r="B687" s="2" t="s">
        <v>1393</v>
      </c>
      <c r="C687" s="182">
        <v>130.95808</v>
      </c>
      <c r="D687" s="182">
        <v>16709.643999999997</v>
      </c>
      <c r="E687" s="182">
        <v>193.29400000000001</v>
      </c>
      <c r="F687" s="182">
        <v>398.78</v>
      </c>
      <c r="G687" s="182">
        <v>21.081999999999997</v>
      </c>
      <c r="H687" s="182">
        <v>33.274000000000001</v>
      </c>
      <c r="I687" s="182">
        <v>0</v>
      </c>
      <c r="J687" s="182">
        <v>33.400999999999996</v>
      </c>
      <c r="K687" s="182">
        <v>0</v>
      </c>
      <c r="L687" s="182">
        <v>6.87</v>
      </c>
      <c r="M687" s="182">
        <v>33506629.760799997</v>
      </c>
      <c r="N687" s="182">
        <v>430979.78319999995</v>
      </c>
      <c r="O687" s="182">
        <v>213031.83199999999</v>
      </c>
      <c r="P687" s="182">
        <v>44.704000000000001</v>
      </c>
      <c r="Q687" s="182">
        <v>174400967.32639998</v>
      </c>
      <c r="R687" s="182">
        <v>1332268.3031999997</v>
      </c>
      <c r="S687" s="182">
        <v>876707.92399999988</v>
      </c>
      <c r="T687" s="182">
        <v>102.10799999999999</v>
      </c>
      <c r="U687" s="182">
        <v>5494254.8179199994</v>
      </c>
      <c r="V687" s="182">
        <v>17508538498.414261</v>
      </c>
    </row>
    <row r="688" spans="1:22">
      <c r="A688" s="2" t="s">
        <v>1394</v>
      </c>
      <c r="B688" s="2" t="s">
        <v>1395</v>
      </c>
      <c r="C688" s="182">
        <v>118.30871999999999</v>
      </c>
      <c r="D688" s="182">
        <v>15096.743999999999</v>
      </c>
      <c r="E688" s="182">
        <v>190.24599999999998</v>
      </c>
      <c r="F688" s="182">
        <v>396.23999999999995</v>
      </c>
      <c r="G688" s="182">
        <v>18.922999999999998</v>
      </c>
      <c r="H688" s="182">
        <v>30.225999999999996</v>
      </c>
      <c r="I688" s="182">
        <v>0</v>
      </c>
      <c r="J688" s="182">
        <v>33.274000000000001</v>
      </c>
      <c r="K688" s="182">
        <v>0</v>
      </c>
      <c r="L688" s="182">
        <v>7.65</v>
      </c>
      <c r="M688" s="182">
        <v>29219446.077119999</v>
      </c>
      <c r="N688" s="182">
        <v>373625.05919999996</v>
      </c>
      <c r="O688" s="182">
        <v>186812.52959999998</v>
      </c>
      <c r="P688" s="182">
        <v>43.942</v>
      </c>
      <c r="Q688" s="182">
        <v>155670553.17439997</v>
      </c>
      <c r="R688" s="182">
        <v>1196255.6719999998</v>
      </c>
      <c r="S688" s="182">
        <v>788217.77839999995</v>
      </c>
      <c r="T688" s="182">
        <v>101.6</v>
      </c>
      <c r="U688" s="182">
        <v>4095717.2279039994</v>
      </c>
      <c r="V688" s="182">
        <v>12862868007.270597</v>
      </c>
    </row>
    <row r="689" spans="1:22">
      <c r="A689" s="2" t="s">
        <v>1396</v>
      </c>
      <c r="B689" s="2" t="s">
        <v>1397</v>
      </c>
      <c r="C689" s="182">
        <v>107.8916</v>
      </c>
      <c r="D689" s="182">
        <v>13741.907999999999</v>
      </c>
      <c r="E689" s="182">
        <v>187.70599999999999</v>
      </c>
      <c r="F689" s="182">
        <v>393.7</v>
      </c>
      <c r="G689" s="182">
        <v>17.272000000000002</v>
      </c>
      <c r="H689" s="182">
        <v>27.686</v>
      </c>
      <c r="I689" s="182">
        <v>0</v>
      </c>
      <c r="J689" s="182">
        <v>32.638999999999996</v>
      </c>
      <c r="K689" s="182">
        <v>0</v>
      </c>
      <c r="L689" s="182">
        <v>8.39</v>
      </c>
      <c r="M689" s="182">
        <v>26014464.099999998</v>
      </c>
      <c r="N689" s="182">
        <v>331018.69279999996</v>
      </c>
      <c r="O689" s="182">
        <v>167148.05279999998</v>
      </c>
      <c r="P689" s="182">
        <v>43.433999999999997</v>
      </c>
      <c r="Q689" s="182">
        <v>140686221.85279998</v>
      </c>
      <c r="R689" s="182">
        <v>1084823.6368</v>
      </c>
      <c r="S689" s="182">
        <v>716114.69680000003</v>
      </c>
      <c r="T689" s="182">
        <v>101.092</v>
      </c>
      <c r="U689" s="182">
        <v>3146709.5775359995</v>
      </c>
      <c r="V689" s="182">
        <v>9747851955.4054832</v>
      </c>
    </row>
    <row r="690" spans="1:22">
      <c r="A690" s="2" t="s">
        <v>1398</v>
      </c>
      <c r="B690" s="2" t="s">
        <v>1399</v>
      </c>
      <c r="C690" s="182">
        <v>98.218559999999997</v>
      </c>
      <c r="D690" s="182">
        <v>12516.103999999999</v>
      </c>
      <c r="E690" s="182">
        <v>186.18199999999999</v>
      </c>
      <c r="F690" s="182">
        <v>373.37999999999994</v>
      </c>
      <c r="G690" s="182">
        <v>16.382999999999999</v>
      </c>
      <c r="H690" s="182">
        <v>26.161999999999999</v>
      </c>
      <c r="I690" s="182">
        <v>0</v>
      </c>
      <c r="J690" s="182">
        <v>32.575499999999998</v>
      </c>
      <c r="K690" s="182">
        <v>0</v>
      </c>
      <c r="L690" s="182">
        <v>8.84</v>
      </c>
      <c r="M690" s="182">
        <v>24058176.399679996</v>
      </c>
      <c r="N690" s="182">
        <v>304799.39039999997</v>
      </c>
      <c r="O690" s="182">
        <v>156824.20247999998</v>
      </c>
      <c r="P690" s="182">
        <v>43.942</v>
      </c>
      <c r="Q690" s="182">
        <v>114047410.61439998</v>
      </c>
      <c r="R690" s="182">
        <v>925869.11599999992</v>
      </c>
      <c r="S690" s="182">
        <v>609598.78079999995</v>
      </c>
      <c r="T690" s="182">
        <v>95.503999999999991</v>
      </c>
      <c r="U690" s="182">
        <v>2551498.6389279999</v>
      </c>
      <c r="V690" s="182">
        <v>7143054049.9665537</v>
      </c>
    </row>
    <row r="691" spans="1:22">
      <c r="A691" s="2" t="s">
        <v>1400</v>
      </c>
      <c r="B691" s="2" t="s">
        <v>1401</v>
      </c>
      <c r="C691" s="182">
        <v>89.289599999999993</v>
      </c>
      <c r="D691" s="182">
        <v>11419.331999999999</v>
      </c>
      <c r="E691" s="182">
        <v>183.89599999999999</v>
      </c>
      <c r="F691" s="182">
        <v>373.37999999999994</v>
      </c>
      <c r="G691" s="182">
        <v>14.985999999999999</v>
      </c>
      <c r="H691" s="182">
        <v>23.875999999999998</v>
      </c>
      <c r="I691" s="182">
        <v>0</v>
      </c>
      <c r="J691" s="182">
        <v>33.274000000000001</v>
      </c>
      <c r="K691" s="182">
        <v>0</v>
      </c>
      <c r="L691" s="182">
        <v>9.66</v>
      </c>
      <c r="M691" s="182">
        <v>21519164.70352</v>
      </c>
      <c r="N691" s="182">
        <v>270386.55599999998</v>
      </c>
      <c r="O691" s="182">
        <v>141092.62103999997</v>
      </c>
      <c r="P691" s="182">
        <v>43.433999999999997</v>
      </c>
      <c r="Q691" s="182">
        <v>102809162.12319998</v>
      </c>
      <c r="R691" s="182">
        <v>839017.67680000002</v>
      </c>
      <c r="S691" s="182">
        <v>552244.05680000002</v>
      </c>
      <c r="T691" s="182">
        <v>94.995999999999995</v>
      </c>
      <c r="U691" s="182">
        <v>1943800.7575519998</v>
      </c>
      <c r="V691" s="182">
        <v>5370717330.8019199</v>
      </c>
    </row>
    <row r="692" spans="1:22">
      <c r="A692" s="2" t="s">
        <v>1402</v>
      </c>
      <c r="B692" s="2" t="s">
        <v>1403</v>
      </c>
      <c r="C692" s="182">
        <v>81.10472</v>
      </c>
      <c r="D692" s="182">
        <v>10322.56</v>
      </c>
      <c r="E692" s="182">
        <v>181.864</v>
      </c>
      <c r="F692" s="182">
        <v>370.84</v>
      </c>
      <c r="G692" s="182">
        <v>13.334999999999999</v>
      </c>
      <c r="H692" s="182">
        <v>21.843999999999998</v>
      </c>
      <c r="I692" s="182">
        <v>0</v>
      </c>
      <c r="J692" s="182">
        <v>33.718500000000006</v>
      </c>
      <c r="K692" s="182">
        <v>0</v>
      </c>
      <c r="L692" s="182">
        <v>10.9</v>
      </c>
      <c r="M692" s="182">
        <v>18855283.579679996</v>
      </c>
      <c r="N692" s="182">
        <v>235973.72159999999</v>
      </c>
      <c r="O692" s="182">
        <v>123886.20383999999</v>
      </c>
      <c r="P692" s="182">
        <v>42.671999999999997</v>
      </c>
      <c r="Q692" s="182">
        <v>92819607.908799991</v>
      </c>
      <c r="R692" s="182">
        <v>758721.06319999986</v>
      </c>
      <c r="S692" s="182">
        <v>501444.15839999996</v>
      </c>
      <c r="T692" s="182">
        <v>94.74199999999999</v>
      </c>
      <c r="U692" s="182">
        <v>1477621.5608799998</v>
      </c>
      <c r="V692" s="182">
        <v>4028037998.10144</v>
      </c>
    </row>
    <row r="693" spans="1:22">
      <c r="A693" s="2" t="s">
        <v>1404</v>
      </c>
      <c r="B693" s="2" t="s">
        <v>1405</v>
      </c>
      <c r="C693" s="182">
        <v>73.66391999999999</v>
      </c>
      <c r="D693" s="182">
        <v>9419.3359999999993</v>
      </c>
      <c r="E693" s="182">
        <v>179.83199999999999</v>
      </c>
      <c r="F693" s="182">
        <v>370.84</v>
      </c>
      <c r="G693" s="182">
        <v>12.318999999999999</v>
      </c>
      <c r="H693" s="182">
        <v>19.812000000000001</v>
      </c>
      <c r="I693" s="182">
        <v>0</v>
      </c>
      <c r="J693" s="182">
        <v>32.575499999999991</v>
      </c>
      <c r="K693" s="182">
        <v>0</v>
      </c>
      <c r="L693" s="182">
        <v>11.8</v>
      </c>
      <c r="M693" s="182">
        <v>17023865.307039998</v>
      </c>
      <c r="N693" s="182">
        <v>211393.1256</v>
      </c>
      <c r="O693" s="182">
        <v>112743.00031999999</v>
      </c>
      <c r="P693" s="182">
        <v>42.417999999999999</v>
      </c>
      <c r="Q693" s="182">
        <v>83662516.545599997</v>
      </c>
      <c r="R693" s="182">
        <v>684979.27519999992</v>
      </c>
      <c r="S693" s="182">
        <v>452282.96639999998</v>
      </c>
      <c r="T693" s="182">
        <v>94.233999999999995</v>
      </c>
      <c r="U693" s="182">
        <v>1115500.2206079999</v>
      </c>
      <c r="V693" s="182">
        <v>2980748118.5950651</v>
      </c>
    </row>
    <row r="694" spans="1:22">
      <c r="A694" s="2" t="s">
        <v>1406</v>
      </c>
      <c r="B694" s="2" t="s">
        <v>1407</v>
      </c>
      <c r="C694" s="182">
        <v>66.967199999999991</v>
      </c>
      <c r="D694" s="182">
        <v>8516.1119999999992</v>
      </c>
      <c r="E694" s="182">
        <v>178.05399999999997</v>
      </c>
      <c r="F694" s="182">
        <v>368.29999999999995</v>
      </c>
      <c r="G694" s="182">
        <v>11.176</v>
      </c>
      <c r="H694" s="182">
        <v>18.033999999999999</v>
      </c>
      <c r="I694" s="182">
        <v>0</v>
      </c>
      <c r="J694" s="182">
        <v>32.765999999999998</v>
      </c>
      <c r="K694" s="182">
        <v>0</v>
      </c>
      <c r="L694" s="182">
        <v>13</v>
      </c>
      <c r="M694" s="182">
        <v>15192447.034399999</v>
      </c>
      <c r="N694" s="182">
        <v>188451.23599999998</v>
      </c>
      <c r="O694" s="182">
        <v>100944.31423999999</v>
      </c>
      <c r="P694" s="182">
        <v>42.163999999999994</v>
      </c>
      <c r="Q694" s="182">
        <v>75337888.033599988</v>
      </c>
      <c r="R694" s="182">
        <v>619431.01919999986</v>
      </c>
      <c r="S694" s="182">
        <v>409676.6</v>
      </c>
      <c r="T694" s="182">
        <v>93.98</v>
      </c>
      <c r="U694" s="182">
        <v>844949.79396799987</v>
      </c>
      <c r="V694" s="182">
        <v>2231533050.9481978</v>
      </c>
    </row>
    <row r="695" spans="1:22">
      <c r="A695" s="2" t="s">
        <v>1408</v>
      </c>
      <c r="B695" s="2" t="s">
        <v>1409</v>
      </c>
      <c r="C695" s="182">
        <v>61.014559999999996</v>
      </c>
      <c r="D695" s="182">
        <v>7741.92</v>
      </c>
      <c r="E695" s="182">
        <v>181.864</v>
      </c>
      <c r="F695" s="182">
        <v>256.53999999999996</v>
      </c>
      <c r="G695" s="182">
        <v>12.953999999999999</v>
      </c>
      <c r="H695" s="182">
        <v>21.716999999999999</v>
      </c>
      <c r="I695" s="182">
        <v>0</v>
      </c>
      <c r="J695" s="182">
        <v>21.145499999999998</v>
      </c>
      <c r="K695" s="182">
        <v>0</v>
      </c>
      <c r="L695" s="182">
        <v>11.2</v>
      </c>
      <c r="M695" s="182">
        <v>17148734.734719999</v>
      </c>
      <c r="N695" s="182">
        <v>216309.24479999996</v>
      </c>
      <c r="O695" s="182">
        <v>117003.63695999999</v>
      </c>
      <c r="P695" s="182">
        <v>46.99</v>
      </c>
      <c r="Q695" s="182">
        <v>30842748.636959996</v>
      </c>
      <c r="R695" s="182">
        <v>367070.23359999992</v>
      </c>
      <c r="S695" s="182">
        <v>239251.13439999998</v>
      </c>
      <c r="T695" s="182">
        <v>62.991999999999997</v>
      </c>
      <c r="U695" s="182">
        <v>1053065.5067679998</v>
      </c>
      <c r="V695" s="182">
        <v>1511856928.6207404</v>
      </c>
    </row>
    <row r="696" spans="1:22">
      <c r="A696" s="2" t="s">
        <v>1410</v>
      </c>
      <c r="B696" s="2" t="s">
        <v>1411</v>
      </c>
      <c r="C696" s="182">
        <v>55.061920000000001</v>
      </c>
      <c r="D696" s="182">
        <v>7032.2439999999997</v>
      </c>
      <c r="E696" s="182">
        <v>180.08599999999998</v>
      </c>
      <c r="F696" s="182">
        <v>256.53999999999996</v>
      </c>
      <c r="G696" s="182">
        <v>11.43</v>
      </c>
      <c r="H696" s="182">
        <v>19.939</v>
      </c>
      <c r="I696" s="182">
        <v>0</v>
      </c>
      <c r="J696" s="182">
        <v>21.335999999999999</v>
      </c>
      <c r="K696" s="182">
        <v>0</v>
      </c>
      <c r="L696" s="182">
        <v>12.7</v>
      </c>
      <c r="M696" s="182">
        <v>14984331.321599998</v>
      </c>
      <c r="N696" s="182">
        <v>188451.23599999998</v>
      </c>
      <c r="O696" s="182">
        <v>102419.15</v>
      </c>
      <c r="P696" s="182">
        <v>46.228000000000002</v>
      </c>
      <c r="Q696" s="182">
        <v>27845882.372639999</v>
      </c>
      <c r="R696" s="182">
        <v>331018.69279999996</v>
      </c>
      <c r="S696" s="182">
        <v>217947.95119999998</v>
      </c>
      <c r="T696" s="182">
        <v>62.991999999999997</v>
      </c>
      <c r="U696" s="182">
        <v>803326.65140799992</v>
      </c>
      <c r="V696" s="182">
        <v>1125165280.8030024</v>
      </c>
    </row>
    <row r="697" spans="1:22">
      <c r="A697" s="2" t="s">
        <v>1412</v>
      </c>
      <c r="B697" s="2" t="s">
        <v>1413</v>
      </c>
      <c r="C697" s="182">
        <v>50.597439999999999</v>
      </c>
      <c r="D697" s="182">
        <v>6445.1484</v>
      </c>
      <c r="E697" s="182">
        <v>178.30799999999999</v>
      </c>
      <c r="F697" s="182">
        <v>254</v>
      </c>
      <c r="G697" s="182">
        <v>10.540999999999999</v>
      </c>
      <c r="H697" s="182">
        <v>18.287999999999997</v>
      </c>
      <c r="I697" s="182">
        <v>0</v>
      </c>
      <c r="J697" s="182">
        <v>21.399500000000003</v>
      </c>
      <c r="K697" s="182">
        <v>0</v>
      </c>
      <c r="L697" s="182">
        <v>13.8</v>
      </c>
      <c r="M697" s="182">
        <v>13569144.47456</v>
      </c>
      <c r="N697" s="182">
        <v>170425.4656</v>
      </c>
      <c r="O697" s="182">
        <v>93242.394159999996</v>
      </c>
      <c r="P697" s="182">
        <v>45.973999999999997</v>
      </c>
      <c r="Q697" s="182">
        <v>25265247.533919998</v>
      </c>
      <c r="R697" s="182">
        <v>301521.97759999993</v>
      </c>
      <c r="S697" s="182">
        <v>198283.47439999998</v>
      </c>
      <c r="T697" s="182">
        <v>62.483999999999995</v>
      </c>
      <c r="U697" s="182">
        <v>624347.13839999994</v>
      </c>
      <c r="V697" s="182">
        <v>862000131.59370816</v>
      </c>
    </row>
    <row r="698" spans="1:22">
      <c r="A698" s="2" t="s">
        <v>1414</v>
      </c>
      <c r="B698" s="2" t="s">
        <v>1415</v>
      </c>
      <c r="C698" s="182">
        <v>45.38888</v>
      </c>
      <c r="D698" s="182">
        <v>5780.6336000000001</v>
      </c>
      <c r="E698" s="182">
        <v>176.53</v>
      </c>
      <c r="F698" s="182">
        <v>253.74599999999998</v>
      </c>
      <c r="G698" s="182">
        <v>9.5249999999999986</v>
      </c>
      <c r="H698" s="182">
        <v>16.382999999999999</v>
      </c>
      <c r="I698" s="182">
        <v>0</v>
      </c>
      <c r="J698" s="182">
        <v>21.716999999999995</v>
      </c>
      <c r="K698" s="182">
        <v>0</v>
      </c>
      <c r="L698" s="182">
        <v>15.2</v>
      </c>
      <c r="M698" s="182">
        <v>12029088.199839998</v>
      </c>
      <c r="N698" s="182">
        <v>149941.63559999998</v>
      </c>
      <c r="O698" s="182">
        <v>83082.414479999992</v>
      </c>
      <c r="P698" s="182">
        <v>45.72</v>
      </c>
      <c r="Q698" s="182">
        <v>22351627.554719999</v>
      </c>
      <c r="R698" s="182">
        <v>268747.84959999996</v>
      </c>
      <c r="S698" s="182">
        <v>175341.58479999998</v>
      </c>
      <c r="T698" s="182">
        <v>62.230000000000004</v>
      </c>
      <c r="U698" s="182">
        <v>453692.25390399998</v>
      </c>
      <c r="V698" s="182">
        <v>614947134.37681985</v>
      </c>
    </row>
    <row r="699" spans="1:22">
      <c r="A699" s="2" t="s">
        <v>1416</v>
      </c>
      <c r="B699" s="2" t="s">
        <v>1417</v>
      </c>
      <c r="C699" s="182">
        <v>39.436239999999998</v>
      </c>
      <c r="D699" s="182">
        <v>5032.2479999999996</v>
      </c>
      <c r="E699" s="182">
        <v>176.78399999999999</v>
      </c>
      <c r="F699" s="182">
        <v>204.72399999999999</v>
      </c>
      <c r="G699" s="182">
        <v>9.3979999999999997</v>
      </c>
      <c r="H699" s="182">
        <v>16.763999999999999</v>
      </c>
      <c r="I699" s="182">
        <v>0</v>
      </c>
      <c r="J699" s="182">
        <v>21.335999999999995</v>
      </c>
      <c r="K699" s="182">
        <v>0</v>
      </c>
      <c r="L699" s="182">
        <v>15.4</v>
      </c>
      <c r="M699" s="182">
        <v>11487987.34656</v>
      </c>
      <c r="N699" s="182">
        <v>145353.25767999998</v>
      </c>
      <c r="O699" s="182">
        <v>80952.096160000001</v>
      </c>
      <c r="P699" s="182">
        <v>47.751999999999995</v>
      </c>
      <c r="Q699" s="182">
        <v>11987465.057279998</v>
      </c>
      <c r="R699" s="182">
        <v>180257.70399999997</v>
      </c>
      <c r="S699" s="182">
        <v>117167.5076</v>
      </c>
      <c r="T699" s="182">
        <v>48.767999999999994</v>
      </c>
      <c r="U699" s="182">
        <v>402495.78855519992</v>
      </c>
      <c r="V699" s="182">
        <v>392062365.14854014</v>
      </c>
    </row>
    <row r="700" spans="1:22">
      <c r="A700" s="2" t="s">
        <v>1418</v>
      </c>
      <c r="B700" s="2" t="s">
        <v>1419</v>
      </c>
      <c r="C700" s="182">
        <v>35.71584</v>
      </c>
      <c r="D700" s="182">
        <v>4561.2812000000004</v>
      </c>
      <c r="E700" s="182">
        <v>175.26</v>
      </c>
      <c r="F700" s="182">
        <v>203.96199999999996</v>
      </c>
      <c r="G700" s="182">
        <v>8.636000000000001</v>
      </c>
      <c r="H700" s="182">
        <v>15.112999999999998</v>
      </c>
      <c r="I700" s="182">
        <v>0</v>
      </c>
      <c r="J700" s="182">
        <v>21.399499999999996</v>
      </c>
      <c r="K700" s="182">
        <v>0</v>
      </c>
      <c r="L700" s="182">
        <v>16.8</v>
      </c>
      <c r="M700" s="182">
        <v>10364162.497439999</v>
      </c>
      <c r="N700" s="182">
        <v>131096.51199999999</v>
      </c>
      <c r="O700" s="182">
        <v>73577.917359999992</v>
      </c>
      <c r="P700" s="182">
        <v>47.751999999999995</v>
      </c>
      <c r="Q700" s="182">
        <v>10697147.637919998</v>
      </c>
      <c r="R700" s="182">
        <v>160593.22719999999</v>
      </c>
      <c r="S700" s="182">
        <v>104877.2096</v>
      </c>
      <c r="T700" s="182">
        <v>48.513999999999996</v>
      </c>
      <c r="U700" s="182">
        <v>300935.32070879993</v>
      </c>
      <c r="V700" s="182">
        <v>287333377.19790274</v>
      </c>
    </row>
    <row r="701" spans="1:22">
      <c r="A701" s="2" t="s">
        <v>1420</v>
      </c>
      <c r="B701" s="2" t="s">
        <v>1421</v>
      </c>
      <c r="C701" s="182">
        <v>31.995439999999999</v>
      </c>
      <c r="D701" s="182">
        <v>4070.9595999999997</v>
      </c>
      <c r="E701" s="182">
        <v>173.482</v>
      </c>
      <c r="F701" s="182">
        <v>203.2</v>
      </c>
      <c r="G701" s="182">
        <v>7.746999999999999</v>
      </c>
      <c r="H701" s="182">
        <v>13.462</v>
      </c>
      <c r="I701" s="182">
        <v>0</v>
      </c>
      <c r="J701" s="182">
        <v>21.462999999999997</v>
      </c>
      <c r="K701" s="182">
        <v>0</v>
      </c>
      <c r="L701" s="182">
        <v>18.7</v>
      </c>
      <c r="M701" s="182">
        <v>9115468.2206399981</v>
      </c>
      <c r="N701" s="182">
        <v>115528.80119999999</v>
      </c>
      <c r="O701" s="182">
        <v>65220.514719999992</v>
      </c>
      <c r="P701" s="182">
        <v>47.244</v>
      </c>
      <c r="Q701" s="182">
        <v>9406830.218559999</v>
      </c>
      <c r="R701" s="182">
        <v>141584.23295999999</v>
      </c>
      <c r="S701" s="182">
        <v>92586.911599999992</v>
      </c>
      <c r="T701" s="182">
        <v>48.005999999999993</v>
      </c>
      <c r="U701" s="182">
        <v>217272.80416319999</v>
      </c>
      <c r="V701" s="182">
        <v>201670435.77161208</v>
      </c>
    </row>
    <row r="702" spans="1:22">
      <c r="A702" s="2" t="s">
        <v>1422</v>
      </c>
      <c r="B702" s="2" t="s">
        <v>1423</v>
      </c>
      <c r="C702" s="182">
        <v>28.275039999999997</v>
      </c>
      <c r="D702" s="182">
        <v>3599.9928</v>
      </c>
      <c r="E702" s="182">
        <v>179.07</v>
      </c>
      <c r="F702" s="182">
        <v>171.95799999999997</v>
      </c>
      <c r="G702" s="182">
        <v>7.8739999999999997</v>
      </c>
      <c r="H702" s="182">
        <v>13.081</v>
      </c>
      <c r="I702" s="182">
        <v>0</v>
      </c>
      <c r="J702" s="182">
        <v>18.669</v>
      </c>
      <c r="K702" s="182">
        <v>0</v>
      </c>
      <c r="L702" s="182">
        <v>19.8</v>
      </c>
      <c r="M702" s="182">
        <v>9698192.2164799999</v>
      </c>
      <c r="N702" s="182">
        <v>122083.6268</v>
      </c>
      <c r="O702" s="182">
        <v>69153.410079999987</v>
      </c>
      <c r="P702" s="182">
        <v>51.815999999999995</v>
      </c>
      <c r="Q702" s="182">
        <v>5535877.9604799999</v>
      </c>
      <c r="R702" s="182">
        <v>99469.478479999991</v>
      </c>
      <c r="S702" s="182">
        <v>64565.032159999995</v>
      </c>
      <c r="T702" s="182">
        <v>39.369999999999997</v>
      </c>
      <c r="U702" s="182">
        <v>165660.10738879998</v>
      </c>
      <c r="V702" s="182">
        <v>148768870.0632132</v>
      </c>
    </row>
    <row r="703" spans="1:22">
      <c r="A703" s="2" t="s">
        <v>1424</v>
      </c>
      <c r="B703" s="2" t="s">
        <v>1425</v>
      </c>
      <c r="C703" s="182">
        <v>25.298719999999999</v>
      </c>
      <c r="D703" s="182">
        <v>3225.7999999999997</v>
      </c>
      <c r="E703" s="182">
        <v>177.54599999999999</v>
      </c>
      <c r="F703" s="182">
        <v>171.45</v>
      </c>
      <c r="G703" s="182">
        <v>7.238999999999999</v>
      </c>
      <c r="H703" s="182">
        <v>11.557</v>
      </c>
      <c r="I703" s="182">
        <v>0</v>
      </c>
      <c r="J703" s="182">
        <v>18.605499999999999</v>
      </c>
      <c r="K703" s="182">
        <v>0</v>
      </c>
      <c r="L703" s="182">
        <v>21.5</v>
      </c>
      <c r="M703" s="182">
        <v>8699236.7950399984</v>
      </c>
      <c r="N703" s="182">
        <v>110448.81135999999</v>
      </c>
      <c r="O703" s="182">
        <v>62762.455119999999</v>
      </c>
      <c r="P703" s="182">
        <v>51.815999999999995</v>
      </c>
      <c r="Q703" s="182">
        <v>4828284.5369599992</v>
      </c>
      <c r="R703" s="182">
        <v>87179.180479999995</v>
      </c>
      <c r="S703" s="182">
        <v>56535.370799999997</v>
      </c>
      <c r="T703" s="182">
        <v>38.862000000000002</v>
      </c>
      <c r="U703" s="182">
        <v>118209.72487039998</v>
      </c>
      <c r="V703" s="182">
        <v>107414346.6160384</v>
      </c>
    </row>
    <row r="704" spans="1:22">
      <c r="A704" s="2" t="s">
        <v>1426</v>
      </c>
      <c r="B704" s="2" t="s">
        <v>1427</v>
      </c>
      <c r="C704" s="182">
        <v>22.322399999999998</v>
      </c>
      <c r="D704" s="182">
        <v>2851.6071999999999</v>
      </c>
      <c r="E704" s="182">
        <v>175.768</v>
      </c>
      <c r="F704" s="182">
        <v>170.94200000000001</v>
      </c>
      <c r="G704" s="182">
        <v>6.8579999999999997</v>
      </c>
      <c r="H704" s="182">
        <v>9.7789999999999999</v>
      </c>
      <c r="I704" s="182">
        <v>0</v>
      </c>
      <c r="J704" s="182">
        <v>18.795999999999999</v>
      </c>
      <c r="K704" s="182">
        <v>0</v>
      </c>
      <c r="L704" s="182">
        <v>22.7</v>
      </c>
      <c r="M704" s="182">
        <v>7908397.0863999994</v>
      </c>
      <c r="N704" s="182">
        <v>102419.15</v>
      </c>
      <c r="O704" s="182">
        <v>58174.077199999992</v>
      </c>
      <c r="P704" s="182">
        <v>52.577999999999996</v>
      </c>
      <c r="Q704" s="182">
        <v>4074905.6566239991</v>
      </c>
      <c r="R704" s="182">
        <v>73577.917359999992</v>
      </c>
      <c r="S704" s="182">
        <v>47686.356240000001</v>
      </c>
      <c r="T704" s="182">
        <v>37.845999999999997</v>
      </c>
      <c r="U704" s="182">
        <v>79083.970863999988</v>
      </c>
      <c r="V704" s="182">
        <v>77069793.697007537</v>
      </c>
    </row>
    <row r="705" spans="1:22">
      <c r="A705" s="2" t="s">
        <v>1428</v>
      </c>
      <c r="B705" s="2" t="s">
        <v>1429</v>
      </c>
      <c r="C705" s="182">
        <v>19.346080000000001</v>
      </c>
      <c r="D705" s="182">
        <v>2483.866</v>
      </c>
      <c r="E705" s="182">
        <v>176.78399999999999</v>
      </c>
      <c r="F705" s="182">
        <v>127.762</v>
      </c>
      <c r="G705" s="182">
        <v>6.4769999999999994</v>
      </c>
      <c r="H705" s="182">
        <v>10.667999999999999</v>
      </c>
      <c r="I705" s="182">
        <v>0</v>
      </c>
      <c r="J705" s="182">
        <v>17.907</v>
      </c>
      <c r="K705" s="182">
        <v>0</v>
      </c>
      <c r="L705" s="182">
        <v>24.1</v>
      </c>
      <c r="M705" s="182">
        <v>7200803.6628799997</v>
      </c>
      <c r="N705" s="182">
        <v>96519.806959999987</v>
      </c>
      <c r="O705" s="182">
        <v>54241.181839999997</v>
      </c>
      <c r="P705" s="182">
        <v>53.847999999999999</v>
      </c>
      <c r="Q705" s="182">
        <v>1852229.8439199999</v>
      </c>
      <c r="R705" s="182">
        <v>45228.296639999993</v>
      </c>
      <c r="S705" s="182">
        <v>29005.103279999999</v>
      </c>
      <c r="T705" s="182">
        <v>27.431999999999999</v>
      </c>
      <c r="U705" s="182">
        <v>74505.425182399995</v>
      </c>
      <c r="V705" s="182">
        <v>55586924.373799868</v>
      </c>
    </row>
    <row r="706" spans="1:22">
      <c r="A706" s="2" t="s">
        <v>1430</v>
      </c>
      <c r="B706" s="2" t="s">
        <v>1431</v>
      </c>
      <c r="C706" s="182">
        <v>16.369759999999999</v>
      </c>
      <c r="D706" s="182">
        <v>2096.77</v>
      </c>
      <c r="E706" s="182">
        <v>174.49799999999999</v>
      </c>
      <c r="F706" s="182">
        <v>127</v>
      </c>
      <c r="G706" s="182">
        <v>5.8419999999999996</v>
      </c>
      <c r="H706" s="182">
        <v>8.5090000000000003</v>
      </c>
      <c r="I706" s="182">
        <v>0</v>
      </c>
      <c r="J706" s="182">
        <v>18.478499999999997</v>
      </c>
      <c r="K706" s="182">
        <v>0</v>
      </c>
      <c r="L706" s="182">
        <v>26.7</v>
      </c>
      <c r="M706" s="182">
        <v>6160225.0988799995</v>
      </c>
      <c r="N706" s="182">
        <v>85212.732799999998</v>
      </c>
      <c r="O706" s="182">
        <v>47686.356240000001</v>
      </c>
      <c r="P706" s="182">
        <v>54.356000000000002</v>
      </c>
      <c r="Q706" s="182">
        <v>1456809.9896</v>
      </c>
      <c r="R706" s="182">
        <v>35887.670159999994</v>
      </c>
      <c r="S706" s="182">
        <v>22941.889599999995</v>
      </c>
      <c r="T706" s="182">
        <v>26.416</v>
      </c>
      <c r="U706" s="182">
        <v>43288.068262399996</v>
      </c>
      <c r="V706" s="182">
        <v>35983806.116372861</v>
      </c>
    </row>
    <row r="707" spans="1:22">
      <c r="A707" s="2" t="s">
        <v>1432</v>
      </c>
      <c r="B707" s="2" t="s">
        <v>1433</v>
      </c>
      <c r="C707" s="182">
        <v>250.01087999999999</v>
      </c>
      <c r="D707" s="182">
        <v>31870.903999999999</v>
      </c>
      <c r="E707" s="182">
        <v>213.614</v>
      </c>
      <c r="F707" s="182">
        <v>340.36</v>
      </c>
      <c r="G707" s="182">
        <v>45.211999999999996</v>
      </c>
      <c r="H707" s="182">
        <v>75.183999999999997</v>
      </c>
      <c r="I707" s="182">
        <v>0</v>
      </c>
      <c r="J707" s="182">
        <v>23.241</v>
      </c>
      <c r="K707" s="182">
        <v>0</v>
      </c>
      <c r="L707" s="182">
        <v>2.74</v>
      </c>
      <c r="M707" s="182">
        <v>79083970.863999993</v>
      </c>
      <c r="N707" s="182">
        <v>1120875.1776000001</v>
      </c>
      <c r="O707" s="182">
        <v>511276.39679999993</v>
      </c>
      <c r="P707" s="182">
        <v>49.783999999999999</v>
      </c>
      <c r="Q707" s="182">
        <v>246825235.38079998</v>
      </c>
      <c r="R707" s="182">
        <v>2245027.7679999997</v>
      </c>
      <c r="S707" s="182">
        <v>1451893.8703999997</v>
      </c>
      <c r="T707" s="182">
        <v>88.138000000000005</v>
      </c>
      <c r="U707" s="182">
        <v>49947771.071999997</v>
      </c>
      <c r="V707" s="182">
        <v>129165751805.78616</v>
      </c>
    </row>
    <row r="708" spans="1:22">
      <c r="A708" s="2" t="s">
        <v>1434</v>
      </c>
      <c r="B708" s="2" t="s">
        <v>1435</v>
      </c>
      <c r="C708" s="182">
        <v>226.9444</v>
      </c>
      <c r="D708" s="182">
        <v>28903.167999999998</v>
      </c>
      <c r="E708" s="182">
        <v>207.26399999999998</v>
      </c>
      <c r="F708" s="182">
        <v>335.28</v>
      </c>
      <c r="G708" s="182">
        <v>41.401999999999994</v>
      </c>
      <c r="H708" s="182">
        <v>68.833999999999989</v>
      </c>
      <c r="I708" s="182">
        <v>0</v>
      </c>
      <c r="J708" s="182">
        <v>23.241</v>
      </c>
      <c r="K708" s="182">
        <v>0</v>
      </c>
      <c r="L708" s="182">
        <v>2.99</v>
      </c>
      <c r="M708" s="182">
        <v>67429490.9472</v>
      </c>
      <c r="N708" s="182">
        <v>968475.48239999998</v>
      </c>
      <c r="O708" s="182">
        <v>442450.72799999994</v>
      </c>
      <c r="P708" s="182">
        <v>48.26</v>
      </c>
      <c r="Q708" s="182">
        <v>218521498.43999997</v>
      </c>
      <c r="R708" s="182">
        <v>1999221.8079999997</v>
      </c>
      <c r="S708" s="182">
        <v>1299494.1751999999</v>
      </c>
      <c r="T708" s="182">
        <v>86.867999999999995</v>
      </c>
      <c r="U708" s="182">
        <v>38293291.155199997</v>
      </c>
      <c r="V708" s="182">
        <v>95598768488.27417</v>
      </c>
    </row>
    <row r="709" spans="1:22">
      <c r="A709" s="2" t="s">
        <v>1436</v>
      </c>
      <c r="B709" s="2" t="s">
        <v>1437</v>
      </c>
      <c r="C709" s="182">
        <v>207.59832</v>
      </c>
      <c r="D709" s="182">
        <v>26451.559999999998</v>
      </c>
      <c r="E709" s="182">
        <v>201.42199999999997</v>
      </c>
      <c r="F709" s="182">
        <v>332.73999999999995</v>
      </c>
      <c r="G709" s="182">
        <v>38.862000000000002</v>
      </c>
      <c r="H709" s="182">
        <v>62.738</v>
      </c>
      <c r="I709" s="182">
        <v>0</v>
      </c>
      <c r="J709" s="182">
        <v>22.986999999999995</v>
      </c>
      <c r="K709" s="182">
        <v>0</v>
      </c>
      <c r="L709" s="182">
        <v>3.17</v>
      </c>
      <c r="M709" s="182">
        <v>58688631.009599991</v>
      </c>
      <c r="N709" s="182">
        <v>850488.62159999995</v>
      </c>
      <c r="O709" s="182">
        <v>394928.24239999999</v>
      </c>
      <c r="P709" s="182">
        <v>47.244</v>
      </c>
      <c r="Q709" s="182">
        <v>195212538.60639998</v>
      </c>
      <c r="R709" s="182">
        <v>1802577.0399999998</v>
      </c>
      <c r="S709" s="182">
        <v>1168397.6631999998</v>
      </c>
      <c r="T709" s="182">
        <v>85.85199999999999</v>
      </c>
      <c r="U709" s="182">
        <v>29510808.075039998</v>
      </c>
      <c r="V709" s="182">
        <v>71699076366.205627</v>
      </c>
    </row>
    <row r="710" spans="1:22">
      <c r="A710" s="2" t="s">
        <v>1438</v>
      </c>
      <c r="B710" s="2" t="s">
        <v>1439</v>
      </c>
      <c r="C710" s="182">
        <v>187.50816</v>
      </c>
      <c r="D710" s="182">
        <v>23870.92</v>
      </c>
      <c r="E710" s="182">
        <v>195.83399999999997</v>
      </c>
      <c r="F710" s="182">
        <v>330.2</v>
      </c>
      <c r="G710" s="182">
        <v>35.559999999999995</v>
      </c>
      <c r="H710" s="182">
        <v>57.15</v>
      </c>
      <c r="I710" s="182">
        <v>0</v>
      </c>
      <c r="J710" s="182">
        <v>22.225000000000001</v>
      </c>
      <c r="K710" s="182">
        <v>0</v>
      </c>
      <c r="L710" s="182">
        <v>3.48</v>
      </c>
      <c r="M710" s="182">
        <v>50364002.497599997</v>
      </c>
      <c r="N710" s="182">
        <v>734140.46719999984</v>
      </c>
      <c r="O710" s="182">
        <v>342489.63759999996</v>
      </c>
      <c r="P710" s="182">
        <v>45.973999999999997</v>
      </c>
      <c r="Q710" s="182">
        <v>172319810.19839999</v>
      </c>
      <c r="R710" s="182">
        <v>1604293.5655999999</v>
      </c>
      <c r="S710" s="182">
        <v>1042217.2703999999</v>
      </c>
      <c r="T710" s="182">
        <v>84.835999999999999</v>
      </c>
      <c r="U710" s="182">
        <v>22268381.269599997</v>
      </c>
      <c r="V710" s="182">
        <v>52364493975.318718</v>
      </c>
    </row>
    <row r="711" spans="1:22">
      <c r="A711" s="2" t="s">
        <v>1440</v>
      </c>
      <c r="B711" s="2" t="s">
        <v>1441</v>
      </c>
      <c r="C711" s="182">
        <v>171.13839999999999</v>
      </c>
      <c r="D711" s="182">
        <v>21870.923999999999</v>
      </c>
      <c r="E711" s="182">
        <v>191.262</v>
      </c>
      <c r="F711" s="182">
        <v>327.65999999999997</v>
      </c>
      <c r="G711" s="182">
        <v>32.765999999999998</v>
      </c>
      <c r="H711" s="182">
        <v>52.577999999999996</v>
      </c>
      <c r="I711" s="182">
        <v>0</v>
      </c>
      <c r="J711" s="182">
        <v>22.034500000000001</v>
      </c>
      <c r="K711" s="182">
        <v>0</v>
      </c>
      <c r="L711" s="182">
        <v>3.78</v>
      </c>
      <c r="M711" s="182">
        <v>44120531.113599993</v>
      </c>
      <c r="N711" s="182">
        <v>645650.32159999991</v>
      </c>
      <c r="O711" s="182">
        <v>303160.68399999995</v>
      </c>
      <c r="P711" s="182">
        <v>44.957999999999998</v>
      </c>
      <c r="Q711" s="182">
        <v>154421858.8976</v>
      </c>
      <c r="R711" s="182">
        <v>1448616.4575999998</v>
      </c>
      <c r="S711" s="182">
        <v>942256.17999999993</v>
      </c>
      <c r="T711" s="182">
        <v>84.073999999999998</v>
      </c>
      <c r="U711" s="182">
        <v>17315227.304959998</v>
      </c>
      <c r="V711" s="182">
        <v>39743308247.934204</v>
      </c>
    </row>
    <row r="712" spans="1:22">
      <c r="A712" s="2" t="s">
        <v>1442</v>
      </c>
      <c r="B712" s="2" t="s">
        <v>1443</v>
      </c>
      <c r="C712" s="182">
        <v>156.2568</v>
      </c>
      <c r="D712" s="182">
        <v>19935.444</v>
      </c>
      <c r="E712" s="182">
        <v>186.94399999999999</v>
      </c>
      <c r="F712" s="182">
        <v>325.12</v>
      </c>
      <c r="G712" s="182">
        <v>29.971999999999998</v>
      </c>
      <c r="H712" s="182">
        <v>48.26</v>
      </c>
      <c r="I712" s="182">
        <v>0</v>
      </c>
      <c r="J712" s="182">
        <v>23.177500000000002</v>
      </c>
      <c r="K712" s="182">
        <v>0</v>
      </c>
      <c r="L712" s="182">
        <v>4.12</v>
      </c>
      <c r="M712" s="182">
        <v>38334914.297759995</v>
      </c>
      <c r="N712" s="182">
        <v>565353.70799999998</v>
      </c>
      <c r="O712" s="182">
        <v>268747.84959999996</v>
      </c>
      <c r="P712" s="182">
        <v>43.942</v>
      </c>
      <c r="Q712" s="182">
        <v>138188833.2992</v>
      </c>
      <c r="R712" s="182">
        <v>1306049.0008</v>
      </c>
      <c r="S712" s="182">
        <v>850488.62159999995</v>
      </c>
      <c r="T712" s="182">
        <v>83.311999999999983</v>
      </c>
      <c r="U712" s="182">
        <v>13361028.76176</v>
      </c>
      <c r="V712" s="182">
        <v>30076017052.490749</v>
      </c>
    </row>
    <row r="713" spans="1:22">
      <c r="A713" s="2" t="s">
        <v>1444</v>
      </c>
      <c r="B713" s="2" t="s">
        <v>1445</v>
      </c>
      <c r="C713" s="182">
        <v>141.37520000000001</v>
      </c>
      <c r="D713" s="182">
        <v>17999.964</v>
      </c>
      <c r="E713" s="182">
        <v>182.626</v>
      </c>
      <c r="F713" s="182">
        <v>322.58</v>
      </c>
      <c r="G713" s="182">
        <v>26.923999999999999</v>
      </c>
      <c r="H713" s="182">
        <v>44.195999999999998</v>
      </c>
      <c r="I713" s="182">
        <v>0</v>
      </c>
      <c r="J713" s="182">
        <v>22.478999999999999</v>
      </c>
      <c r="K713" s="182">
        <v>0</v>
      </c>
      <c r="L713" s="182">
        <v>4.58</v>
      </c>
      <c r="M713" s="182">
        <v>32882282.622399997</v>
      </c>
      <c r="N713" s="182">
        <v>488334.50719999999</v>
      </c>
      <c r="O713" s="182">
        <v>232696.30879999997</v>
      </c>
      <c r="P713" s="182">
        <v>42.671999999999997</v>
      </c>
      <c r="Q713" s="182">
        <v>122788270.55199999</v>
      </c>
      <c r="R713" s="182">
        <v>1166758.9568</v>
      </c>
      <c r="S713" s="182">
        <v>761998.47599999991</v>
      </c>
      <c r="T713" s="182">
        <v>82.55</v>
      </c>
      <c r="U713" s="182">
        <v>10114423.64208</v>
      </c>
      <c r="V713" s="182">
        <v>22046794642.941879</v>
      </c>
    </row>
    <row r="714" spans="1:22">
      <c r="A714" s="2" t="s">
        <v>1446</v>
      </c>
      <c r="B714" s="2" t="s">
        <v>1447</v>
      </c>
      <c r="C714" s="182">
        <v>126.4936</v>
      </c>
      <c r="D714" s="182">
        <v>16129</v>
      </c>
      <c r="E714" s="182">
        <v>178.30799999999999</v>
      </c>
      <c r="F714" s="182">
        <v>320.03999999999996</v>
      </c>
      <c r="G714" s="182">
        <v>24.383999999999997</v>
      </c>
      <c r="H714" s="182">
        <v>39.624000000000002</v>
      </c>
      <c r="I714" s="182">
        <v>0</v>
      </c>
      <c r="J714" s="182">
        <v>22.288499999999992</v>
      </c>
      <c r="K714" s="182">
        <v>0</v>
      </c>
      <c r="L714" s="182">
        <v>5.0599999999999996</v>
      </c>
      <c r="M714" s="182">
        <v>28220490.655679997</v>
      </c>
      <c r="N714" s="182">
        <v>419508.83840000001</v>
      </c>
      <c r="O714" s="182">
        <v>201560.8872</v>
      </c>
      <c r="P714" s="182">
        <v>41.91</v>
      </c>
      <c r="Q714" s="182">
        <v>107803939.2304</v>
      </c>
      <c r="R714" s="182">
        <v>1030746.3255999999</v>
      </c>
      <c r="S714" s="182">
        <v>675147.0368</v>
      </c>
      <c r="T714" s="182">
        <v>81.787999999999997</v>
      </c>
      <c r="U714" s="182">
        <v>7367296.2331199991</v>
      </c>
      <c r="V714" s="182">
        <v>15655641019.287596</v>
      </c>
    </row>
    <row r="715" spans="1:22">
      <c r="A715" s="2" t="s">
        <v>1448</v>
      </c>
      <c r="B715" s="2" t="s">
        <v>1449</v>
      </c>
      <c r="C715" s="182">
        <v>113.10015999999999</v>
      </c>
      <c r="D715" s="182">
        <v>14451.583999999999</v>
      </c>
      <c r="E715" s="182">
        <v>174.244</v>
      </c>
      <c r="F715" s="182">
        <v>317.5</v>
      </c>
      <c r="G715" s="182">
        <v>22.097999999999999</v>
      </c>
      <c r="H715" s="182">
        <v>35.559999999999995</v>
      </c>
      <c r="I715" s="182">
        <v>0</v>
      </c>
      <c r="J715" s="182">
        <v>23.177500000000002</v>
      </c>
      <c r="K715" s="182">
        <v>0</v>
      </c>
      <c r="L715" s="182">
        <v>5.58</v>
      </c>
      <c r="M715" s="182">
        <v>24349538.397599999</v>
      </c>
      <c r="N715" s="182">
        <v>360515.40799999994</v>
      </c>
      <c r="O715" s="182">
        <v>176980.29120000001</v>
      </c>
      <c r="P715" s="182">
        <v>41.148000000000003</v>
      </c>
      <c r="Q715" s="182">
        <v>94484533.61119999</v>
      </c>
      <c r="R715" s="182">
        <v>911120.75839999993</v>
      </c>
      <c r="S715" s="182">
        <v>596489.12959999987</v>
      </c>
      <c r="T715" s="182">
        <v>81.025999999999996</v>
      </c>
      <c r="U715" s="182">
        <v>5327762.24768</v>
      </c>
      <c r="V715" s="182">
        <v>11090531288.105963</v>
      </c>
    </row>
    <row r="716" spans="1:22">
      <c r="A716" s="2" t="s">
        <v>1450</v>
      </c>
      <c r="B716" s="2" t="s">
        <v>1451</v>
      </c>
      <c r="C716" s="182">
        <v>101.19488</v>
      </c>
      <c r="D716" s="182">
        <v>12903.199999999999</v>
      </c>
      <c r="E716" s="182">
        <v>170.434</v>
      </c>
      <c r="F716" s="182">
        <v>314.95999999999998</v>
      </c>
      <c r="G716" s="182">
        <v>20.065999999999999</v>
      </c>
      <c r="H716" s="182">
        <v>31.75</v>
      </c>
      <c r="I716" s="182">
        <v>0</v>
      </c>
      <c r="J716" s="182">
        <v>22.224999999999994</v>
      </c>
      <c r="K716" s="182">
        <v>0</v>
      </c>
      <c r="L716" s="182">
        <v>6.15</v>
      </c>
      <c r="M716" s="182">
        <v>21061310.135359999</v>
      </c>
      <c r="N716" s="182">
        <v>311354.21599999996</v>
      </c>
      <c r="O716" s="182">
        <v>155021.62544</v>
      </c>
      <c r="P716" s="182">
        <v>40.386000000000003</v>
      </c>
      <c r="Q716" s="182">
        <v>82830053.694399998</v>
      </c>
      <c r="R716" s="182">
        <v>801327.42959999992</v>
      </c>
      <c r="S716" s="182">
        <v>526024.75439999998</v>
      </c>
      <c r="T716" s="182">
        <v>80.263999999999996</v>
      </c>
      <c r="U716" s="182">
        <v>3833491.4297759999</v>
      </c>
      <c r="V716" s="182">
        <v>7760686543.0087738</v>
      </c>
    </row>
    <row r="717" spans="1:22">
      <c r="A717" s="2" t="s">
        <v>1452</v>
      </c>
      <c r="B717" s="2" t="s">
        <v>1453</v>
      </c>
      <c r="C717" s="182">
        <v>89.289599999999993</v>
      </c>
      <c r="D717" s="182">
        <v>11354.816000000001</v>
      </c>
      <c r="E717" s="182">
        <v>166.62399999999997</v>
      </c>
      <c r="F717" s="182">
        <v>312.42</v>
      </c>
      <c r="G717" s="182">
        <v>18.033999999999999</v>
      </c>
      <c r="H717" s="182">
        <v>28.194000000000003</v>
      </c>
      <c r="I717" s="182">
        <v>0</v>
      </c>
      <c r="J717" s="182">
        <v>22.605999999999995</v>
      </c>
      <c r="K717" s="182">
        <v>0</v>
      </c>
      <c r="L717" s="182">
        <v>6.84</v>
      </c>
      <c r="M717" s="182">
        <v>18064443.871039998</v>
      </c>
      <c r="N717" s="182">
        <v>265470.43679999997</v>
      </c>
      <c r="O717" s="182">
        <v>134701.66608</v>
      </c>
      <c r="P717" s="182">
        <v>39.878</v>
      </c>
      <c r="Q717" s="182">
        <v>71591805.203199998</v>
      </c>
      <c r="R717" s="182">
        <v>699727.63280000002</v>
      </c>
      <c r="S717" s="182">
        <v>458837.79199999996</v>
      </c>
      <c r="T717" s="182">
        <v>79.501999999999995</v>
      </c>
      <c r="U717" s="182">
        <v>2672205.7523519997</v>
      </c>
      <c r="V717" s="182">
        <v>5290156570.8398905</v>
      </c>
    </row>
    <row r="718" spans="1:22">
      <c r="A718" s="2" t="s">
        <v>1454</v>
      </c>
      <c r="B718" s="2" t="s">
        <v>1455</v>
      </c>
      <c r="C718" s="182">
        <v>78.872479999999996</v>
      </c>
      <c r="D718" s="182">
        <v>10064.495999999999</v>
      </c>
      <c r="E718" s="182">
        <v>163.82999999999998</v>
      </c>
      <c r="F718" s="182">
        <v>309.87999999999994</v>
      </c>
      <c r="G718" s="182">
        <v>15.493999999999998</v>
      </c>
      <c r="H718" s="182">
        <v>25.145999999999997</v>
      </c>
      <c r="I718" s="182">
        <v>0</v>
      </c>
      <c r="J718" s="182">
        <v>22.479000000000003</v>
      </c>
      <c r="K718" s="182">
        <v>0</v>
      </c>
      <c r="L718" s="182">
        <v>7.96</v>
      </c>
      <c r="M718" s="182">
        <v>15109200.749279998</v>
      </c>
      <c r="N718" s="182">
        <v>222864.07039999997</v>
      </c>
      <c r="O718" s="182">
        <v>113398.48287999998</v>
      </c>
      <c r="P718" s="182">
        <v>38.862000000000002</v>
      </c>
      <c r="Q718" s="182">
        <v>62850945.265599996</v>
      </c>
      <c r="R718" s="182">
        <v>614514.89999999991</v>
      </c>
      <c r="S718" s="182">
        <v>404760.48079999996</v>
      </c>
      <c r="T718" s="182">
        <v>78.993999999999986</v>
      </c>
      <c r="U718" s="182">
        <v>1893852.9864799997</v>
      </c>
      <c r="V718" s="182">
        <v>3652087784.9453053</v>
      </c>
    </row>
    <row r="719" spans="1:22">
      <c r="A719" s="2" t="s">
        <v>1456</v>
      </c>
      <c r="B719" s="2" t="s">
        <v>1457</v>
      </c>
      <c r="C719" s="182">
        <v>71.43168</v>
      </c>
      <c r="D719" s="182">
        <v>9096.7559999999994</v>
      </c>
      <c r="E719" s="182">
        <v>161.54400000000001</v>
      </c>
      <c r="F719" s="182">
        <v>309.87999999999994</v>
      </c>
      <c r="G719" s="182">
        <v>13.97</v>
      </c>
      <c r="H719" s="182">
        <v>22.86</v>
      </c>
      <c r="I719" s="182">
        <v>0</v>
      </c>
      <c r="J719" s="182">
        <v>23.177499999999995</v>
      </c>
      <c r="K719" s="182">
        <v>0</v>
      </c>
      <c r="L719" s="182">
        <v>8.83</v>
      </c>
      <c r="M719" s="182">
        <v>13319405.619199999</v>
      </c>
      <c r="N719" s="182">
        <v>195006.06159999999</v>
      </c>
      <c r="O719" s="182">
        <v>100288.83167999999</v>
      </c>
      <c r="P719" s="182">
        <v>38.353999999999999</v>
      </c>
      <c r="Q719" s="182">
        <v>56191242.455999993</v>
      </c>
      <c r="R719" s="182">
        <v>552244.05680000002</v>
      </c>
      <c r="S719" s="182">
        <v>363792.82079999993</v>
      </c>
      <c r="T719" s="182">
        <v>78.48599999999999</v>
      </c>
      <c r="U719" s="182">
        <v>1423511.4755519999</v>
      </c>
      <c r="V719" s="182">
        <v>2712212252.0549693</v>
      </c>
    </row>
    <row r="720" spans="1:22">
      <c r="A720" s="2" t="s">
        <v>1458</v>
      </c>
      <c r="B720" s="2" t="s">
        <v>1459</v>
      </c>
      <c r="C720" s="182">
        <v>64.734960000000001</v>
      </c>
      <c r="D720" s="182">
        <v>8258.0480000000007</v>
      </c>
      <c r="E720" s="182">
        <v>159.25799999999998</v>
      </c>
      <c r="F720" s="182">
        <v>307.33999999999997</v>
      </c>
      <c r="G720" s="182">
        <v>13.081</v>
      </c>
      <c r="H720" s="182">
        <v>20.574000000000002</v>
      </c>
      <c r="I720" s="182">
        <v>0</v>
      </c>
      <c r="J720" s="182">
        <v>22.288499999999996</v>
      </c>
      <c r="K720" s="182">
        <v>0</v>
      </c>
      <c r="L720" s="182">
        <v>9.43</v>
      </c>
      <c r="M720" s="182">
        <v>12029088.199839998</v>
      </c>
      <c r="N720" s="182">
        <v>175341.58479999998</v>
      </c>
      <c r="O720" s="182">
        <v>91767.55839999998</v>
      </c>
      <c r="P720" s="182">
        <v>38.099999999999994</v>
      </c>
      <c r="Q720" s="182">
        <v>49947771.071999997</v>
      </c>
      <c r="R720" s="182">
        <v>494889.33279999992</v>
      </c>
      <c r="S720" s="182">
        <v>326102.57359999995</v>
      </c>
      <c r="T720" s="182">
        <v>77.977999999999994</v>
      </c>
      <c r="U720" s="182">
        <v>1057227.8210239999</v>
      </c>
      <c r="V720" s="182">
        <v>1971053260.4043045</v>
      </c>
    </row>
    <row r="721" spans="1:22">
      <c r="A721" s="2" t="s">
        <v>1460</v>
      </c>
      <c r="B721" s="2" t="s">
        <v>1461</v>
      </c>
      <c r="C721" s="182">
        <v>58.782319999999999</v>
      </c>
      <c r="D721" s="182">
        <v>7483.8559999999998</v>
      </c>
      <c r="E721" s="182">
        <v>157.226</v>
      </c>
      <c r="F721" s="182">
        <v>307.33999999999997</v>
      </c>
      <c r="G721" s="182">
        <v>11.937999999999999</v>
      </c>
      <c r="H721" s="182">
        <v>18.668999999999997</v>
      </c>
      <c r="I721" s="182">
        <v>0</v>
      </c>
      <c r="J721" s="182">
        <v>22.606000000000002</v>
      </c>
      <c r="K721" s="182">
        <v>0</v>
      </c>
      <c r="L721" s="182">
        <v>10.3</v>
      </c>
      <c r="M721" s="182">
        <v>10738770.780479999</v>
      </c>
      <c r="N721" s="182">
        <v>155513.23736</v>
      </c>
      <c r="O721" s="182">
        <v>82426.931920000003</v>
      </c>
      <c r="P721" s="182">
        <v>37.845999999999997</v>
      </c>
      <c r="Q721" s="182">
        <v>44952993.964799993</v>
      </c>
      <c r="R721" s="182">
        <v>444089.43439999997</v>
      </c>
      <c r="S721" s="182">
        <v>293328.44559999998</v>
      </c>
      <c r="T721" s="182">
        <v>77.469999999999985</v>
      </c>
      <c r="U721" s="182">
        <v>795002.02289599983</v>
      </c>
      <c r="V721" s="182">
        <v>1458149755.312721</v>
      </c>
    </row>
    <row r="722" spans="1:22">
      <c r="A722" s="2" t="s">
        <v>1462</v>
      </c>
      <c r="B722" s="2" t="s">
        <v>1463</v>
      </c>
      <c r="C722" s="182">
        <v>53.57376</v>
      </c>
      <c r="D722" s="182">
        <v>6838.695999999999</v>
      </c>
      <c r="E722" s="182">
        <v>155.702</v>
      </c>
      <c r="F722" s="182">
        <v>304.79999999999995</v>
      </c>
      <c r="G722" s="182">
        <v>10.921999999999999</v>
      </c>
      <c r="H722" s="182">
        <v>17.018000000000001</v>
      </c>
      <c r="I722" s="182">
        <v>0</v>
      </c>
      <c r="J722" s="182">
        <v>22.669499999999999</v>
      </c>
      <c r="K722" s="182">
        <v>0</v>
      </c>
      <c r="L722" s="182">
        <v>11.3</v>
      </c>
      <c r="M722" s="182">
        <v>9656569.0739199985</v>
      </c>
      <c r="N722" s="182">
        <v>138962.30272000001</v>
      </c>
      <c r="O722" s="182">
        <v>74397.27055999999</v>
      </c>
      <c r="P722" s="182">
        <v>37.591999999999999</v>
      </c>
      <c r="Q722" s="182">
        <v>40582563.995999999</v>
      </c>
      <c r="R722" s="182">
        <v>403121.77439999999</v>
      </c>
      <c r="S722" s="182">
        <v>265470.43679999997</v>
      </c>
      <c r="T722" s="182">
        <v>77.215999999999994</v>
      </c>
      <c r="U722" s="182">
        <v>607697.88137599989</v>
      </c>
      <c r="V722" s="182">
        <v>1092940976.8181908</v>
      </c>
    </row>
    <row r="723" spans="1:22">
      <c r="A723" s="2" t="s">
        <v>1464</v>
      </c>
      <c r="B723" s="2" t="s">
        <v>1465</v>
      </c>
      <c r="C723" s="182">
        <v>48.365199999999994</v>
      </c>
      <c r="D723" s="182">
        <v>6154.826399999999</v>
      </c>
      <c r="E723" s="182">
        <v>153.92399999999998</v>
      </c>
      <c r="F723" s="182">
        <v>304.79999999999995</v>
      </c>
      <c r="G723" s="182">
        <v>9.9060000000000006</v>
      </c>
      <c r="H723" s="182">
        <v>15.366999999999999</v>
      </c>
      <c r="I723" s="182">
        <v>0</v>
      </c>
      <c r="J723" s="182">
        <v>22.732999999999997</v>
      </c>
      <c r="K723" s="182">
        <v>0</v>
      </c>
      <c r="L723" s="182">
        <v>12.5</v>
      </c>
      <c r="M723" s="182">
        <v>8574367.3673599996</v>
      </c>
      <c r="N723" s="182">
        <v>122902.97999999998</v>
      </c>
      <c r="O723" s="182">
        <v>66531.479839999985</v>
      </c>
      <c r="P723" s="182">
        <v>37.337999999999994</v>
      </c>
      <c r="Q723" s="182">
        <v>36295380.312319994</v>
      </c>
      <c r="R723" s="182">
        <v>360515.40799999994</v>
      </c>
      <c r="S723" s="182">
        <v>237612.42799999999</v>
      </c>
      <c r="T723" s="182">
        <v>76.707999999999998</v>
      </c>
      <c r="U723" s="182">
        <v>453692.25390399998</v>
      </c>
      <c r="V723" s="182">
        <v>797551523.62408507</v>
      </c>
    </row>
    <row r="724" spans="1:22">
      <c r="A724" s="2" t="s">
        <v>1466</v>
      </c>
      <c r="B724" s="2" t="s">
        <v>1467</v>
      </c>
      <c r="C724" s="182">
        <v>43.156639999999996</v>
      </c>
      <c r="D724" s="182">
        <v>5496.7631999999994</v>
      </c>
      <c r="E724" s="182">
        <v>154.93999999999997</v>
      </c>
      <c r="F724" s="182">
        <v>254</v>
      </c>
      <c r="G724" s="182">
        <v>9.1439999999999984</v>
      </c>
      <c r="H724" s="182">
        <v>16.256</v>
      </c>
      <c r="I724" s="182">
        <v>0</v>
      </c>
      <c r="J724" s="182">
        <v>21.843999999999994</v>
      </c>
      <c r="K724" s="182">
        <v>0</v>
      </c>
      <c r="L724" s="182">
        <v>13.5</v>
      </c>
      <c r="M724" s="182">
        <v>7950020.22896</v>
      </c>
      <c r="N724" s="182">
        <v>114217.83607999998</v>
      </c>
      <c r="O724" s="182">
        <v>61615.360639999992</v>
      </c>
      <c r="P724" s="182">
        <v>38.099999999999994</v>
      </c>
      <c r="Q724" s="182">
        <v>22268381.269599997</v>
      </c>
      <c r="R724" s="182">
        <v>265470.43679999997</v>
      </c>
      <c r="S724" s="182">
        <v>175341.58479999998</v>
      </c>
      <c r="T724" s="182">
        <v>63.753999999999991</v>
      </c>
      <c r="U724" s="182">
        <v>437042.99687999999</v>
      </c>
      <c r="V724" s="182">
        <v>558554602.40339971</v>
      </c>
    </row>
    <row r="725" spans="1:22">
      <c r="A725" s="2" t="s">
        <v>1468</v>
      </c>
      <c r="B725" s="2" t="s">
        <v>1469</v>
      </c>
      <c r="C725" s="182">
        <v>39.436239999999998</v>
      </c>
      <c r="D725" s="182">
        <v>5019.3447999999999</v>
      </c>
      <c r="E725" s="182">
        <v>153.16200000000001</v>
      </c>
      <c r="F725" s="182">
        <v>253.74599999999998</v>
      </c>
      <c r="G725" s="182">
        <v>8.7629999999999981</v>
      </c>
      <c r="H725" s="182">
        <v>14.604999999999999</v>
      </c>
      <c r="I725" s="182">
        <v>0</v>
      </c>
      <c r="J725" s="182">
        <v>20.32</v>
      </c>
      <c r="K725" s="182">
        <v>0</v>
      </c>
      <c r="L725" s="182">
        <v>14.1</v>
      </c>
      <c r="M725" s="182">
        <v>7367296.2331199991</v>
      </c>
      <c r="N725" s="182">
        <v>105860.43343999999</v>
      </c>
      <c r="O725" s="182">
        <v>58010.206559999999</v>
      </c>
      <c r="P725" s="182">
        <v>38.353999999999999</v>
      </c>
      <c r="Q725" s="182">
        <v>19937485.286239997</v>
      </c>
      <c r="R725" s="182">
        <v>237612.42799999999</v>
      </c>
      <c r="S725" s="182">
        <v>156988.07311999999</v>
      </c>
      <c r="T725" s="182">
        <v>62.991999999999997</v>
      </c>
      <c r="U725" s="182">
        <v>327990.3633728</v>
      </c>
      <c r="V725" s="182">
        <v>410859875.80634689</v>
      </c>
    </row>
    <row r="726" spans="1:22">
      <c r="A726" s="2" t="s">
        <v>1470</v>
      </c>
      <c r="B726" s="2" t="s">
        <v>1471</v>
      </c>
      <c r="C726" s="182">
        <v>37.204000000000001</v>
      </c>
      <c r="D726" s="182">
        <v>4709.6679999999997</v>
      </c>
      <c r="E726" s="182">
        <v>154.93999999999997</v>
      </c>
      <c r="F726" s="182">
        <v>205.232</v>
      </c>
      <c r="G726" s="182">
        <v>9.3979999999999997</v>
      </c>
      <c r="H726" s="182">
        <v>16.256</v>
      </c>
      <c r="I726" s="182">
        <v>0</v>
      </c>
      <c r="J726" s="182">
        <v>21.843999999999994</v>
      </c>
      <c r="K726" s="182">
        <v>0</v>
      </c>
      <c r="L726" s="182">
        <v>13.4</v>
      </c>
      <c r="M726" s="182">
        <v>7783527.6587199988</v>
      </c>
      <c r="N726" s="182">
        <v>112743.00031999999</v>
      </c>
      <c r="O726" s="182">
        <v>62106.972559999995</v>
      </c>
      <c r="P726" s="182">
        <v>40.64</v>
      </c>
      <c r="Q726" s="182">
        <v>11737726.201919999</v>
      </c>
      <c r="R726" s="182">
        <v>173702.87839999999</v>
      </c>
      <c r="S726" s="182">
        <v>114217.83607999998</v>
      </c>
      <c r="T726" s="182">
        <v>49.783999999999999</v>
      </c>
      <c r="U726" s="182">
        <v>355877.86888799997</v>
      </c>
      <c r="V726" s="182">
        <v>330299115.84431803</v>
      </c>
    </row>
    <row r="727" spans="1:22">
      <c r="A727" s="2" t="s">
        <v>1472</v>
      </c>
      <c r="B727" s="2" t="s">
        <v>1473</v>
      </c>
      <c r="C727" s="182">
        <v>33.483599999999996</v>
      </c>
      <c r="D727" s="182">
        <v>4232.2495999999992</v>
      </c>
      <c r="E727" s="182">
        <v>153.16200000000001</v>
      </c>
      <c r="F727" s="182">
        <v>204.47</v>
      </c>
      <c r="G727" s="182">
        <v>8.5090000000000003</v>
      </c>
      <c r="H727" s="182">
        <v>14.604999999999999</v>
      </c>
      <c r="I727" s="182">
        <v>0</v>
      </c>
      <c r="J727" s="182">
        <v>20.32</v>
      </c>
      <c r="K727" s="182">
        <v>0</v>
      </c>
      <c r="L727" s="182">
        <v>14.8</v>
      </c>
      <c r="M727" s="182">
        <v>6909441.6649599997</v>
      </c>
      <c r="N727" s="182">
        <v>99961.090399999986</v>
      </c>
      <c r="O727" s="182">
        <v>55552.146959999998</v>
      </c>
      <c r="P727" s="182">
        <v>40.386000000000003</v>
      </c>
      <c r="Q727" s="182">
        <v>10405785.639999999</v>
      </c>
      <c r="R727" s="182">
        <v>155185.49607999998</v>
      </c>
      <c r="S727" s="182">
        <v>101763.66743999999</v>
      </c>
      <c r="T727" s="182">
        <v>49.529999999999994</v>
      </c>
      <c r="U727" s="182">
        <v>260977.10385119996</v>
      </c>
      <c r="V727" s="182">
        <v>237654241.88798496</v>
      </c>
    </row>
    <row r="728" spans="1:22">
      <c r="A728" s="2" t="s">
        <v>1474</v>
      </c>
      <c r="B728" s="2" t="s">
        <v>1475</v>
      </c>
      <c r="C728" s="182">
        <v>29.763199999999998</v>
      </c>
      <c r="D728" s="182">
        <v>3767.7343999999998</v>
      </c>
      <c r="E728" s="182">
        <v>151.63799999999998</v>
      </c>
      <c r="F728" s="182">
        <v>203.45399999999998</v>
      </c>
      <c r="G728" s="182">
        <v>7.4929999999999994</v>
      </c>
      <c r="H728" s="182">
        <v>13.081</v>
      </c>
      <c r="I728" s="182">
        <v>0</v>
      </c>
      <c r="J728" s="182">
        <v>21.843999999999998</v>
      </c>
      <c r="K728" s="182">
        <v>0</v>
      </c>
      <c r="L728" s="182">
        <v>16.8</v>
      </c>
      <c r="M728" s="182">
        <v>5993732.5286399992</v>
      </c>
      <c r="N728" s="182">
        <v>86523.697919999991</v>
      </c>
      <c r="O728" s="182">
        <v>48341.838799999998</v>
      </c>
      <c r="P728" s="182">
        <v>39.878</v>
      </c>
      <c r="Q728" s="182">
        <v>9157091.3631999996</v>
      </c>
      <c r="R728" s="182">
        <v>137323.59632000001</v>
      </c>
      <c r="S728" s="182">
        <v>90128.851999999984</v>
      </c>
      <c r="T728" s="182">
        <v>49.275999999999996</v>
      </c>
      <c r="U728" s="182">
        <v>188136.6043712</v>
      </c>
      <c r="V728" s="182">
        <v>166492237.25485951</v>
      </c>
    </row>
    <row r="729" spans="1:22">
      <c r="A729" s="2" t="s">
        <v>1476</v>
      </c>
      <c r="B729" s="2" t="s">
        <v>1477</v>
      </c>
      <c r="C729" s="182">
        <v>26.0428</v>
      </c>
      <c r="D729" s="182">
        <v>3335.4771999999998</v>
      </c>
      <c r="E729" s="182">
        <v>158.75</v>
      </c>
      <c r="F729" s="182">
        <v>166.62399999999997</v>
      </c>
      <c r="G729" s="182">
        <v>7.6199999999999992</v>
      </c>
      <c r="H729" s="182">
        <v>13.208</v>
      </c>
      <c r="I729" s="182">
        <v>0</v>
      </c>
      <c r="J729" s="182">
        <v>16.954499999999996</v>
      </c>
      <c r="K729" s="182">
        <v>0</v>
      </c>
      <c r="L729" s="182">
        <v>18.100000000000001</v>
      </c>
      <c r="M729" s="182">
        <v>6659702.8095999993</v>
      </c>
      <c r="N729" s="182">
        <v>93570.135439999984</v>
      </c>
      <c r="O729" s="182">
        <v>52930.216719999997</v>
      </c>
      <c r="P729" s="182">
        <v>44.704000000000001</v>
      </c>
      <c r="Q729" s="182">
        <v>5078023.3923199996</v>
      </c>
      <c r="R729" s="182">
        <v>93897.87672</v>
      </c>
      <c r="S729" s="182">
        <v>61123.748719999996</v>
      </c>
      <c r="T729" s="182">
        <v>39.116</v>
      </c>
      <c r="U729" s="182">
        <v>153589.39604639998</v>
      </c>
      <c r="V729" s="182">
        <v>117350173.67802195</v>
      </c>
    </row>
    <row r="730" spans="1:22">
      <c r="A730" s="2" t="s">
        <v>1478</v>
      </c>
      <c r="B730" s="2" t="s">
        <v>1479</v>
      </c>
      <c r="C730" s="182">
        <v>22.322399999999998</v>
      </c>
      <c r="D730" s="182">
        <v>2838.7040000000002</v>
      </c>
      <c r="E730" s="182">
        <v>156.71799999999999</v>
      </c>
      <c r="F730" s="182">
        <v>165.60799999999998</v>
      </c>
      <c r="G730" s="182">
        <v>6.6040000000000001</v>
      </c>
      <c r="H730" s="182">
        <v>11.176</v>
      </c>
      <c r="I730" s="182">
        <v>0</v>
      </c>
      <c r="J730" s="182">
        <v>17.399000000000001</v>
      </c>
      <c r="K730" s="182">
        <v>0</v>
      </c>
      <c r="L730" s="182">
        <v>20.9</v>
      </c>
      <c r="M730" s="182">
        <v>5619124.2455999991</v>
      </c>
      <c r="N730" s="182">
        <v>79149.519119999997</v>
      </c>
      <c r="O730" s="182">
        <v>45064.425999999992</v>
      </c>
      <c r="P730" s="182">
        <v>44.449999999999996</v>
      </c>
      <c r="Q730" s="182">
        <v>4245560.5411199993</v>
      </c>
      <c r="R730" s="182">
        <v>78330.165919999999</v>
      </c>
      <c r="S730" s="182">
        <v>51127.63968</v>
      </c>
      <c r="T730" s="182">
        <v>38.607999999999997</v>
      </c>
      <c r="U730" s="182">
        <v>94900.765036799989</v>
      </c>
      <c r="V730" s="182">
        <v>71699076.366205633</v>
      </c>
    </row>
    <row r="731" spans="1:22">
      <c r="A731" s="2" t="s">
        <v>1480</v>
      </c>
      <c r="B731" s="2" t="s">
        <v>1481</v>
      </c>
      <c r="C731" s="182">
        <v>19.346080000000001</v>
      </c>
      <c r="D731" s="182">
        <v>2464.5111999999999</v>
      </c>
      <c r="E731" s="182">
        <v>155.19399999999999</v>
      </c>
      <c r="F731" s="182">
        <v>164.846</v>
      </c>
      <c r="G731" s="182">
        <v>5.8419999999999996</v>
      </c>
      <c r="H731" s="182">
        <v>9.6519999999999992</v>
      </c>
      <c r="I731" s="182">
        <v>0</v>
      </c>
      <c r="J731" s="182">
        <v>17.335499999999996</v>
      </c>
      <c r="K731" s="182">
        <v>0</v>
      </c>
      <c r="L731" s="182">
        <v>23.6</v>
      </c>
      <c r="M731" s="182">
        <v>4869907.6795199988</v>
      </c>
      <c r="N731" s="182">
        <v>68825.668799999999</v>
      </c>
      <c r="O731" s="182">
        <v>39328.953599999993</v>
      </c>
      <c r="P731" s="182">
        <v>44.449999999999996</v>
      </c>
      <c r="Q731" s="182">
        <v>3604564.1456959997</v>
      </c>
      <c r="R731" s="182">
        <v>66859.221120000002</v>
      </c>
      <c r="S731" s="182">
        <v>43753.460879999991</v>
      </c>
      <c r="T731" s="182">
        <v>38.353999999999999</v>
      </c>
      <c r="U731" s="182">
        <v>62434.713839999989</v>
      </c>
      <c r="V731" s="182">
        <v>46725240.777976699</v>
      </c>
    </row>
    <row r="732" spans="1:22">
      <c r="A732" s="2" t="s">
        <v>1482</v>
      </c>
      <c r="B732" s="2" t="s">
        <v>1483</v>
      </c>
      <c r="C732" s="182">
        <v>16.369759999999999</v>
      </c>
      <c r="D732" s="182">
        <v>2090.3184000000001</v>
      </c>
      <c r="E732" s="182">
        <v>156.464</v>
      </c>
      <c r="F732" s="182">
        <v>102.36199999999999</v>
      </c>
      <c r="G732" s="182">
        <v>6.6040000000000001</v>
      </c>
      <c r="H732" s="182">
        <v>10.795</v>
      </c>
      <c r="I732" s="182">
        <v>0</v>
      </c>
      <c r="J732" s="182">
        <v>13.0175</v>
      </c>
      <c r="K732" s="182">
        <v>0</v>
      </c>
      <c r="L732" s="182">
        <v>20.9</v>
      </c>
      <c r="M732" s="182">
        <v>4869907.6795199988</v>
      </c>
      <c r="N732" s="182">
        <v>75872.106319999992</v>
      </c>
      <c r="O732" s="182">
        <v>42442.495759999991</v>
      </c>
      <c r="P732" s="182">
        <v>48.26</v>
      </c>
      <c r="Q732" s="182">
        <v>969819.22164799995</v>
      </c>
      <c r="R732" s="182">
        <v>29988.327119999998</v>
      </c>
      <c r="S732" s="182">
        <v>18845.123599999995</v>
      </c>
      <c r="T732" s="182">
        <v>21.5138</v>
      </c>
      <c r="U732" s="182">
        <v>60769.788137599993</v>
      </c>
      <c r="V732" s="182">
        <v>36789413.715993151</v>
      </c>
    </row>
    <row r="733" spans="1:22">
      <c r="A733" s="2" t="s">
        <v>1484</v>
      </c>
      <c r="B733" s="2" t="s">
        <v>1485</v>
      </c>
      <c r="C733" s="182">
        <v>14.137519999999999</v>
      </c>
      <c r="D733" s="182">
        <v>1799.9964</v>
      </c>
      <c r="E733" s="182">
        <v>154.43199999999999</v>
      </c>
      <c r="F733" s="182">
        <v>101.85399999999998</v>
      </c>
      <c r="G733" s="182">
        <v>5.9689999999999994</v>
      </c>
      <c r="H733" s="182">
        <v>8.8899999999999988</v>
      </c>
      <c r="I733" s="182">
        <v>0</v>
      </c>
      <c r="J733" s="182">
        <v>13.334999999999999</v>
      </c>
      <c r="K733" s="182">
        <v>0</v>
      </c>
      <c r="L733" s="182">
        <v>23.1</v>
      </c>
      <c r="M733" s="182">
        <v>4203937.3985599997</v>
      </c>
      <c r="N733" s="182">
        <v>67350.833039999998</v>
      </c>
      <c r="O733" s="182">
        <v>37362.505919999996</v>
      </c>
      <c r="P733" s="182">
        <v>48.26</v>
      </c>
      <c r="Q733" s="182">
        <v>782515.08012799989</v>
      </c>
      <c r="R733" s="182">
        <v>24416.725359999997</v>
      </c>
      <c r="S733" s="182">
        <v>15387.453095999997</v>
      </c>
      <c r="T733" s="182">
        <v>20.853399999999997</v>
      </c>
      <c r="U733" s="182">
        <v>37419.205161439997</v>
      </c>
      <c r="V733" s="182">
        <v>25081249.934844963</v>
      </c>
    </row>
    <row r="734" spans="1:22">
      <c r="A734" s="2" t="s">
        <v>1486</v>
      </c>
      <c r="B734" s="2" t="s">
        <v>1487</v>
      </c>
      <c r="C734" s="182">
        <v>11.905279999999999</v>
      </c>
      <c r="D734" s="182">
        <v>1522.5775999999998</v>
      </c>
      <c r="E734" s="182">
        <v>152.39999999999998</v>
      </c>
      <c r="F734" s="182">
        <v>101.346</v>
      </c>
      <c r="G734" s="182">
        <v>5.5880000000000001</v>
      </c>
      <c r="H734" s="182">
        <v>6.7309999999999999</v>
      </c>
      <c r="I734" s="182">
        <v>0</v>
      </c>
      <c r="J734" s="182">
        <v>13.906499999999999</v>
      </c>
      <c r="K734" s="182">
        <v>0</v>
      </c>
      <c r="L734" s="182">
        <v>24.7</v>
      </c>
      <c r="M734" s="182">
        <v>3621213.4027199992</v>
      </c>
      <c r="N734" s="182">
        <v>60959.878079999995</v>
      </c>
      <c r="O734" s="182">
        <v>33429.610560000001</v>
      </c>
      <c r="P734" s="182">
        <v>48.767999999999994</v>
      </c>
      <c r="Q734" s="182">
        <v>586886.31009599986</v>
      </c>
      <c r="R734" s="182">
        <v>18517.382319999997</v>
      </c>
      <c r="S734" s="182">
        <v>11569.267183999998</v>
      </c>
      <c r="T734" s="182">
        <v>19.6342</v>
      </c>
      <c r="U734" s="182">
        <v>21269.425848159997</v>
      </c>
      <c r="V734" s="182">
        <v>18206731.751418509</v>
      </c>
    </row>
    <row r="735" spans="1:22">
      <c r="A735" s="2" t="s">
        <v>1488</v>
      </c>
      <c r="B735" s="2" t="s">
        <v>1489</v>
      </c>
      <c r="C735" s="182">
        <v>10.417119999999999</v>
      </c>
      <c r="D735" s="182">
        <v>1341.9328</v>
      </c>
      <c r="E735" s="182">
        <v>151.38399999999999</v>
      </c>
      <c r="F735" s="182">
        <v>100.83799999999999</v>
      </c>
      <c r="G735" s="182">
        <v>5.08</v>
      </c>
      <c r="H735" s="182">
        <v>5.7149999999999999</v>
      </c>
      <c r="I735" s="182">
        <v>0</v>
      </c>
      <c r="J735" s="182">
        <v>13.334999999999997</v>
      </c>
      <c r="K735" s="182">
        <v>0</v>
      </c>
      <c r="L735" s="182">
        <v>27.2</v>
      </c>
      <c r="M735" s="182">
        <v>3192495.0343519999</v>
      </c>
      <c r="N735" s="182">
        <v>54405.052479999991</v>
      </c>
      <c r="O735" s="182">
        <v>29988.327119999998</v>
      </c>
      <c r="P735" s="182">
        <v>48.767999999999994</v>
      </c>
      <c r="Q735" s="182">
        <v>491153.08220799995</v>
      </c>
      <c r="R735" s="182">
        <v>15518.549607999998</v>
      </c>
      <c r="S735" s="182">
        <v>9717.5289519999988</v>
      </c>
      <c r="T735" s="182">
        <v>19.126200000000001</v>
      </c>
      <c r="U735" s="182">
        <v>14568.099896</v>
      </c>
      <c r="V735" s="182">
        <v>13238818.220426731</v>
      </c>
    </row>
    <row r="736" spans="1:22">
      <c r="A736" s="2" t="s">
        <v>1490</v>
      </c>
      <c r="B736" s="2" t="s">
        <v>1491</v>
      </c>
      <c r="C736" s="182">
        <v>83.336959999999991</v>
      </c>
      <c r="D736" s="182">
        <v>10645.14</v>
      </c>
      <c r="E736" s="182">
        <v>144.27199999999999</v>
      </c>
      <c r="F736" s="182">
        <v>264.15999999999997</v>
      </c>
      <c r="G736" s="182">
        <v>19.177</v>
      </c>
      <c r="H736" s="182">
        <v>31.75</v>
      </c>
      <c r="I736" s="182">
        <v>0</v>
      </c>
      <c r="J736" s="182">
        <v>17.462499999999999</v>
      </c>
      <c r="K736" s="182">
        <v>0</v>
      </c>
      <c r="L736" s="182">
        <v>5.21</v>
      </c>
      <c r="M736" s="182">
        <v>11904218.772159999</v>
      </c>
      <c r="N736" s="182">
        <v>219586.65759999998</v>
      </c>
      <c r="O736" s="182">
        <v>104877.2096</v>
      </c>
      <c r="P736" s="182">
        <v>33.527999999999999</v>
      </c>
      <c r="Q736" s="182">
        <v>49115308.220799997</v>
      </c>
      <c r="R736" s="182">
        <v>566992.41440000001</v>
      </c>
      <c r="S736" s="182">
        <v>370347.64639999997</v>
      </c>
      <c r="T736" s="182">
        <v>67.817999999999998</v>
      </c>
      <c r="U736" s="182">
        <v>3121735.6919999998</v>
      </c>
      <c r="V736" s="182">
        <v>4538256144.5276222</v>
      </c>
    </row>
    <row r="737" spans="1:22">
      <c r="A737" s="2" t="s">
        <v>1492</v>
      </c>
      <c r="B737" s="2" t="s">
        <v>1493</v>
      </c>
      <c r="C737" s="182">
        <v>74.408000000000001</v>
      </c>
      <c r="D737" s="182">
        <v>9483.851999999999</v>
      </c>
      <c r="E737" s="182">
        <v>140.97</v>
      </c>
      <c r="F737" s="182">
        <v>261.62</v>
      </c>
      <c r="G737" s="182">
        <v>17.272000000000002</v>
      </c>
      <c r="H737" s="182">
        <v>28.448</v>
      </c>
      <c r="I737" s="182">
        <v>0</v>
      </c>
      <c r="J737" s="182">
        <v>17.589499999999994</v>
      </c>
      <c r="K737" s="182">
        <v>0</v>
      </c>
      <c r="L737" s="182">
        <v>5.78</v>
      </c>
      <c r="M737" s="182">
        <v>10197669.927199999</v>
      </c>
      <c r="N737" s="182">
        <v>186812.52959999998</v>
      </c>
      <c r="O737" s="182">
        <v>91112.07583999999</v>
      </c>
      <c r="P737" s="182">
        <v>32.765999999999998</v>
      </c>
      <c r="Q737" s="182">
        <v>42871836.836799994</v>
      </c>
      <c r="R737" s="182">
        <v>499805.45199999993</v>
      </c>
      <c r="S737" s="182">
        <v>327741.27999999997</v>
      </c>
      <c r="T737" s="182">
        <v>67.309999999999988</v>
      </c>
      <c r="U737" s="182">
        <v>2251812.0124959997</v>
      </c>
      <c r="V737" s="182">
        <v>3195576811.8271422</v>
      </c>
    </row>
    <row r="738" spans="1:22">
      <c r="A738" s="2" t="s">
        <v>1494</v>
      </c>
      <c r="B738" s="2" t="s">
        <v>1495</v>
      </c>
      <c r="C738" s="182">
        <v>65.479039999999998</v>
      </c>
      <c r="D738" s="182">
        <v>8322.5640000000003</v>
      </c>
      <c r="E738" s="182">
        <v>137.66799999999998</v>
      </c>
      <c r="F738" s="182">
        <v>261.62</v>
      </c>
      <c r="G738" s="182">
        <v>15.366999999999999</v>
      </c>
      <c r="H738" s="182">
        <v>25.145999999999997</v>
      </c>
      <c r="I738" s="182">
        <v>0</v>
      </c>
      <c r="J738" s="182">
        <v>17.7165</v>
      </c>
      <c r="K738" s="182">
        <v>0</v>
      </c>
      <c r="L738" s="182">
        <v>6.5</v>
      </c>
      <c r="M738" s="182">
        <v>8657613.6524799988</v>
      </c>
      <c r="N738" s="182">
        <v>158135.16759999999</v>
      </c>
      <c r="O738" s="182">
        <v>78166.295279999991</v>
      </c>
      <c r="P738" s="182">
        <v>32.257999999999996</v>
      </c>
      <c r="Q738" s="182">
        <v>37169466.306079999</v>
      </c>
      <c r="R738" s="182">
        <v>434257.19599999994</v>
      </c>
      <c r="S738" s="182">
        <v>285134.91359999997</v>
      </c>
      <c r="T738" s="182">
        <v>66.801999999999992</v>
      </c>
      <c r="U738" s="182">
        <v>1560867.8459999999</v>
      </c>
      <c r="V738" s="182">
        <v>2153657649.6515698</v>
      </c>
    </row>
    <row r="739" spans="1:22">
      <c r="A739" s="2" t="s">
        <v>1496</v>
      </c>
      <c r="B739" s="2" t="s">
        <v>1497</v>
      </c>
      <c r="C739" s="182">
        <v>57.294159999999998</v>
      </c>
      <c r="D739" s="182">
        <v>7290.308</v>
      </c>
      <c r="E739" s="182">
        <v>134.61999999999998</v>
      </c>
      <c r="F739" s="182">
        <v>259.08</v>
      </c>
      <c r="G739" s="182">
        <v>13.462</v>
      </c>
      <c r="H739" s="182">
        <v>22.097999999999999</v>
      </c>
      <c r="I739" s="182">
        <v>0</v>
      </c>
      <c r="J739" s="182">
        <v>17.589500000000001</v>
      </c>
      <c r="K739" s="182">
        <v>0</v>
      </c>
      <c r="L739" s="182">
        <v>7.42</v>
      </c>
      <c r="M739" s="182">
        <v>7242426.8054399984</v>
      </c>
      <c r="N739" s="182">
        <v>132079.73584000001</v>
      </c>
      <c r="O739" s="182">
        <v>66367.609199999992</v>
      </c>
      <c r="P739" s="182">
        <v>31.495999999999999</v>
      </c>
      <c r="Q739" s="182">
        <v>31966573.486079995</v>
      </c>
      <c r="R739" s="182">
        <v>375263.76559999993</v>
      </c>
      <c r="S739" s="182">
        <v>247444.66639999996</v>
      </c>
      <c r="T739" s="182">
        <v>66.039999999999992</v>
      </c>
      <c r="U739" s="182">
        <v>1061390.1352799998</v>
      </c>
      <c r="V739" s="182">
        <v>1425925451.3279095</v>
      </c>
    </row>
    <row r="740" spans="1:22">
      <c r="A740" s="2" t="s">
        <v>1498</v>
      </c>
      <c r="B740" s="2" t="s">
        <v>1499</v>
      </c>
      <c r="C740" s="182">
        <v>50.597439999999999</v>
      </c>
      <c r="D740" s="182">
        <v>6445.1484</v>
      </c>
      <c r="E740" s="182">
        <v>132.07999999999998</v>
      </c>
      <c r="F740" s="182">
        <v>256.53999999999996</v>
      </c>
      <c r="G740" s="182">
        <v>11.937999999999999</v>
      </c>
      <c r="H740" s="182">
        <v>19.558</v>
      </c>
      <c r="I740" s="182">
        <v>0</v>
      </c>
      <c r="J740" s="182">
        <v>16.954499999999996</v>
      </c>
      <c r="K740" s="182">
        <v>0</v>
      </c>
      <c r="L740" s="182">
        <v>8.36</v>
      </c>
      <c r="M740" s="182">
        <v>6201848.2414399991</v>
      </c>
      <c r="N740" s="182">
        <v>112251.38839999998</v>
      </c>
      <c r="O740" s="182">
        <v>57190.853360000001</v>
      </c>
      <c r="P740" s="182">
        <v>30.987999999999996</v>
      </c>
      <c r="Q740" s="182">
        <v>27762636.08752</v>
      </c>
      <c r="R740" s="182">
        <v>327741.27999999997</v>
      </c>
      <c r="S740" s="182">
        <v>216309.24479999996</v>
      </c>
      <c r="T740" s="182">
        <v>65.531999999999996</v>
      </c>
      <c r="U740" s="182">
        <v>740891.93756799994</v>
      </c>
      <c r="V740" s="182">
        <v>972099836.87514746</v>
      </c>
    </row>
    <row r="741" spans="1:22">
      <c r="A741" s="2" t="s">
        <v>1500</v>
      </c>
      <c r="B741" s="2" t="s">
        <v>1501</v>
      </c>
      <c r="C741" s="182">
        <v>44.644799999999996</v>
      </c>
      <c r="D741" s="182">
        <v>5690.3112000000001</v>
      </c>
      <c r="E741" s="182">
        <v>129.79400000000001</v>
      </c>
      <c r="F741" s="182">
        <v>256.53999999999996</v>
      </c>
      <c r="G741" s="182">
        <v>10.667999999999999</v>
      </c>
      <c r="H741" s="182">
        <v>17.272000000000002</v>
      </c>
      <c r="I741" s="182">
        <v>0</v>
      </c>
      <c r="J741" s="182">
        <v>17.652999999999995</v>
      </c>
      <c r="K741" s="182">
        <v>0</v>
      </c>
      <c r="L741" s="182">
        <v>9.36</v>
      </c>
      <c r="M741" s="182">
        <v>5369385.3902399996</v>
      </c>
      <c r="N741" s="182">
        <v>96192.06568</v>
      </c>
      <c r="O741" s="182">
        <v>49816.674559999999</v>
      </c>
      <c r="P741" s="182">
        <v>30.733999999999998</v>
      </c>
      <c r="Q741" s="182">
        <v>24183045.827359997</v>
      </c>
      <c r="R741" s="182">
        <v>286773.62</v>
      </c>
      <c r="S741" s="182">
        <v>188451.23599999998</v>
      </c>
      <c r="T741" s="182">
        <v>65.277999999999992</v>
      </c>
      <c r="U741" s="182">
        <v>511964.65348799992</v>
      </c>
      <c r="V741" s="182">
        <v>660598231.68863606</v>
      </c>
    </row>
    <row r="742" spans="1:22">
      <c r="A742" s="2" t="s">
        <v>1502</v>
      </c>
      <c r="B742" s="2" t="s">
        <v>1503</v>
      </c>
      <c r="C742" s="182">
        <v>40.180319999999995</v>
      </c>
      <c r="D742" s="182">
        <v>5103.2155999999995</v>
      </c>
      <c r="E742" s="182">
        <v>128.26999999999998</v>
      </c>
      <c r="F742" s="182">
        <v>254</v>
      </c>
      <c r="G742" s="182">
        <v>9.3979999999999997</v>
      </c>
      <c r="H742" s="182">
        <v>15.620999999999999</v>
      </c>
      <c r="I742" s="182">
        <v>0</v>
      </c>
      <c r="J742" s="182">
        <v>17.7165</v>
      </c>
      <c r="K742" s="182">
        <v>0</v>
      </c>
      <c r="L742" s="182">
        <v>10.6</v>
      </c>
      <c r="M742" s="182">
        <v>4620168.8241599994</v>
      </c>
      <c r="N742" s="182">
        <v>82754.67319999999</v>
      </c>
      <c r="O742" s="182">
        <v>43261.848959999996</v>
      </c>
      <c r="P742" s="182">
        <v>30.225999999999996</v>
      </c>
      <c r="Q742" s="182">
        <v>21519164.70352</v>
      </c>
      <c r="R742" s="182">
        <v>255638.19839999996</v>
      </c>
      <c r="S742" s="182">
        <v>168786.7592</v>
      </c>
      <c r="T742" s="182">
        <v>65.024000000000001</v>
      </c>
      <c r="U742" s="182">
        <v>378354.36587039998</v>
      </c>
      <c r="V742" s="182">
        <v>477993842.44137084</v>
      </c>
    </row>
    <row r="743" spans="1:22">
      <c r="A743" s="2" t="s">
        <v>1504</v>
      </c>
      <c r="B743" s="2" t="s">
        <v>1505</v>
      </c>
      <c r="C743" s="182">
        <v>36.459919999999997</v>
      </c>
      <c r="D743" s="182">
        <v>4651.6035999999995</v>
      </c>
      <c r="E743" s="182">
        <v>126.746</v>
      </c>
      <c r="F743" s="182">
        <v>254</v>
      </c>
      <c r="G743" s="182">
        <v>8.636000000000001</v>
      </c>
      <c r="H743" s="182">
        <v>14.224</v>
      </c>
      <c r="I743" s="182">
        <v>0</v>
      </c>
      <c r="J743" s="182">
        <v>17.526</v>
      </c>
      <c r="K743" s="182">
        <v>0</v>
      </c>
      <c r="L743" s="182">
        <v>11.6</v>
      </c>
      <c r="M743" s="182">
        <v>4162314.2559999996</v>
      </c>
      <c r="N743" s="182">
        <v>74069.529279999988</v>
      </c>
      <c r="O743" s="182">
        <v>39165.08296</v>
      </c>
      <c r="P743" s="182">
        <v>29.971999999999998</v>
      </c>
      <c r="Q743" s="182">
        <v>19438007.575519998</v>
      </c>
      <c r="R743" s="182">
        <v>231057.60239999997</v>
      </c>
      <c r="S743" s="182">
        <v>153055.17775999999</v>
      </c>
      <c r="T743" s="182">
        <v>64.515999999999991</v>
      </c>
      <c r="U743" s="182">
        <v>288448.37794079992</v>
      </c>
      <c r="V743" s="182">
        <v>357152702.49832767</v>
      </c>
    </row>
    <row r="744" spans="1:22">
      <c r="A744" s="2" t="s">
        <v>1506</v>
      </c>
      <c r="B744" s="2" t="s">
        <v>1507</v>
      </c>
      <c r="C744" s="182">
        <v>33.483599999999996</v>
      </c>
      <c r="D744" s="182">
        <v>4277.4107999999997</v>
      </c>
      <c r="E744" s="182">
        <v>128.26999999999998</v>
      </c>
      <c r="F744" s="182">
        <v>203.70799999999997</v>
      </c>
      <c r="G744" s="182">
        <v>8.8899999999999988</v>
      </c>
      <c r="H744" s="182">
        <v>15.747999999999999</v>
      </c>
      <c r="I744" s="182">
        <v>0</v>
      </c>
      <c r="J744" s="182">
        <v>17.589500000000001</v>
      </c>
      <c r="K744" s="182">
        <v>0</v>
      </c>
      <c r="L744" s="182">
        <v>11.2</v>
      </c>
      <c r="M744" s="182">
        <v>4245560.5411199993</v>
      </c>
      <c r="N744" s="182">
        <v>76199.847599999994</v>
      </c>
      <c r="O744" s="182">
        <v>40476.04808</v>
      </c>
      <c r="P744" s="182">
        <v>31.495999999999999</v>
      </c>
      <c r="Q744" s="182">
        <v>11113379.063519999</v>
      </c>
      <c r="R744" s="182">
        <v>165509.34639999998</v>
      </c>
      <c r="S744" s="182">
        <v>108973.97559999999</v>
      </c>
      <c r="T744" s="182">
        <v>51.053999999999995</v>
      </c>
      <c r="U744" s="182">
        <v>313422.2634768</v>
      </c>
      <c r="V744" s="182">
        <v>263433685.07583416</v>
      </c>
    </row>
    <row r="745" spans="1:22">
      <c r="A745" s="2" t="s">
        <v>1508</v>
      </c>
      <c r="B745" s="2" t="s">
        <v>1509</v>
      </c>
      <c r="C745" s="182">
        <v>29.019119999999997</v>
      </c>
      <c r="D745" s="182">
        <v>3696.7667999999999</v>
      </c>
      <c r="E745" s="182">
        <v>125.98399999999999</v>
      </c>
      <c r="F745" s="182">
        <v>202.946</v>
      </c>
      <c r="G745" s="182">
        <v>8.0009999999999994</v>
      </c>
      <c r="H745" s="182">
        <v>13.462</v>
      </c>
      <c r="I745" s="182">
        <v>0</v>
      </c>
      <c r="J745" s="182">
        <v>16.700499999999998</v>
      </c>
      <c r="K745" s="182">
        <v>0</v>
      </c>
      <c r="L745" s="182">
        <v>12.5</v>
      </c>
      <c r="M745" s="182">
        <v>3679485.8023039997</v>
      </c>
      <c r="N745" s="182">
        <v>65384.38536</v>
      </c>
      <c r="O745" s="182">
        <v>35396.058239999998</v>
      </c>
      <c r="P745" s="182">
        <v>31.495999999999999</v>
      </c>
      <c r="Q745" s="182">
        <v>9365207.0759999994</v>
      </c>
      <c r="R745" s="182">
        <v>140437.13847999999</v>
      </c>
      <c r="S745" s="182">
        <v>92423.040959999984</v>
      </c>
      <c r="T745" s="182">
        <v>50.291999999999994</v>
      </c>
      <c r="U745" s="182">
        <v>202704.70426719997</v>
      </c>
      <c r="V745" s="182">
        <v>165418093.78869912</v>
      </c>
    </row>
    <row r="746" spans="1:22">
      <c r="A746" s="2" t="s">
        <v>1510</v>
      </c>
      <c r="B746" s="2" t="s">
        <v>1511</v>
      </c>
      <c r="C746" s="182">
        <v>24.554639999999999</v>
      </c>
      <c r="D746" s="182">
        <v>3129.0259999999998</v>
      </c>
      <c r="E746" s="182">
        <v>123.69799999999999</v>
      </c>
      <c r="F746" s="182">
        <v>202.184</v>
      </c>
      <c r="G746" s="182">
        <v>7.3659999999999988</v>
      </c>
      <c r="H746" s="182">
        <v>11.048999999999999</v>
      </c>
      <c r="I746" s="182">
        <v>0</v>
      </c>
      <c r="J746" s="182">
        <v>17.526</v>
      </c>
      <c r="K746" s="182">
        <v>0</v>
      </c>
      <c r="L746" s="182">
        <v>13.6</v>
      </c>
      <c r="M746" s="182">
        <v>3209144.2913759998</v>
      </c>
      <c r="N746" s="182">
        <v>57026.982719999993</v>
      </c>
      <c r="O746" s="182">
        <v>31627.033519999997</v>
      </c>
      <c r="P746" s="182">
        <v>32.003999999999998</v>
      </c>
      <c r="Q746" s="182">
        <v>7617035.0884799995</v>
      </c>
      <c r="R746" s="182">
        <v>114709.44799999999</v>
      </c>
      <c r="S746" s="182">
        <v>75380.494399999981</v>
      </c>
      <c r="T746" s="182">
        <v>49.275999999999996</v>
      </c>
      <c r="U746" s="182">
        <v>121123.34484959998</v>
      </c>
      <c r="V746" s="182">
        <v>95598768.488274172</v>
      </c>
    </row>
    <row r="747" spans="1:22">
      <c r="A747" s="2" t="s">
        <v>1512</v>
      </c>
      <c r="B747" s="2" t="s">
        <v>1513</v>
      </c>
      <c r="C747" s="182">
        <v>22.322399999999998</v>
      </c>
      <c r="D747" s="182">
        <v>2851.6071999999999</v>
      </c>
      <c r="E747" s="182">
        <v>133.096</v>
      </c>
      <c r="F747" s="182">
        <v>147.57399999999998</v>
      </c>
      <c r="G747" s="182">
        <v>7.6199999999999992</v>
      </c>
      <c r="H747" s="182">
        <v>12.953999999999999</v>
      </c>
      <c r="I747" s="182">
        <v>0</v>
      </c>
      <c r="J747" s="182">
        <v>15.621</v>
      </c>
      <c r="K747" s="182">
        <v>0</v>
      </c>
      <c r="L747" s="182">
        <v>14.8</v>
      </c>
      <c r="M747" s="182">
        <v>3862627.6295679994</v>
      </c>
      <c r="N747" s="182">
        <v>65712.126639999988</v>
      </c>
      <c r="O747" s="182">
        <v>36707.023359999999</v>
      </c>
      <c r="P747" s="182">
        <v>36.83</v>
      </c>
      <c r="Q747" s="182">
        <v>3475532.4037599997</v>
      </c>
      <c r="R747" s="182">
        <v>72266.952239999999</v>
      </c>
      <c r="S747" s="182">
        <v>47030.873679999997</v>
      </c>
      <c r="T747" s="182">
        <v>34.798000000000002</v>
      </c>
      <c r="U747" s="182">
        <v>129031.74193599999</v>
      </c>
      <c r="V747" s="182">
        <v>73310291.565446213</v>
      </c>
    </row>
    <row r="748" spans="1:22">
      <c r="A748" s="2" t="s">
        <v>1514</v>
      </c>
      <c r="B748" s="2" t="s">
        <v>1515</v>
      </c>
      <c r="C748" s="182">
        <v>19.346080000000001</v>
      </c>
      <c r="D748" s="182">
        <v>2458.0596</v>
      </c>
      <c r="E748" s="182">
        <v>131.31799999999998</v>
      </c>
      <c r="F748" s="182">
        <v>146.55799999999999</v>
      </c>
      <c r="G748" s="182">
        <v>6.6040000000000001</v>
      </c>
      <c r="H748" s="182">
        <v>11.176</v>
      </c>
      <c r="I748" s="182">
        <v>0</v>
      </c>
      <c r="J748" s="182">
        <v>15.811499999999997</v>
      </c>
      <c r="K748" s="182">
        <v>0</v>
      </c>
      <c r="L748" s="182">
        <v>17</v>
      </c>
      <c r="M748" s="182">
        <v>3271579.0052159997</v>
      </c>
      <c r="N748" s="182">
        <v>55552.146959999998</v>
      </c>
      <c r="O748" s="182">
        <v>31299.292239999995</v>
      </c>
      <c r="P748" s="182">
        <v>36.575999999999993</v>
      </c>
      <c r="Q748" s="182">
        <v>2934431.5504799997</v>
      </c>
      <c r="R748" s="182">
        <v>61451.489999999991</v>
      </c>
      <c r="S748" s="182">
        <v>39984.436159999997</v>
      </c>
      <c r="T748" s="182">
        <v>34.544000000000004</v>
      </c>
      <c r="U748" s="182">
        <v>83662.516545599996</v>
      </c>
      <c r="V748" s="182">
        <v>46456704.911436602</v>
      </c>
    </row>
    <row r="749" spans="1:22">
      <c r="A749" s="2" t="s">
        <v>1516</v>
      </c>
      <c r="B749" s="2" t="s">
        <v>1517</v>
      </c>
      <c r="C749" s="182">
        <v>16.369759999999999</v>
      </c>
      <c r="D749" s="182">
        <v>2090.3184000000001</v>
      </c>
      <c r="E749" s="182">
        <v>129.286</v>
      </c>
      <c r="F749" s="182">
        <v>146.04999999999998</v>
      </c>
      <c r="G749" s="182">
        <v>6.0959999999999992</v>
      </c>
      <c r="H749" s="182">
        <v>9.1439999999999984</v>
      </c>
      <c r="I749" s="182">
        <v>0</v>
      </c>
      <c r="J749" s="182">
        <v>14.668500000000002</v>
      </c>
      <c r="K749" s="182">
        <v>0</v>
      </c>
      <c r="L749" s="182">
        <v>18.399999999999999</v>
      </c>
      <c r="M749" s="182">
        <v>2863672.2081279997</v>
      </c>
      <c r="N749" s="182">
        <v>49488.933279999997</v>
      </c>
      <c r="O749" s="182">
        <v>28185.750079999998</v>
      </c>
      <c r="P749" s="182">
        <v>37.083999999999996</v>
      </c>
      <c r="Q749" s="182">
        <v>2376681.4401759999</v>
      </c>
      <c r="R749" s="182">
        <v>49980.545199999993</v>
      </c>
      <c r="S749" s="182">
        <v>32610.257359999996</v>
      </c>
      <c r="T749" s="182">
        <v>33.781999999999996</v>
      </c>
      <c r="U749" s="182">
        <v>49531.539646399993</v>
      </c>
      <c r="V749" s="182">
        <v>28733337.719790269</v>
      </c>
    </row>
    <row r="750" spans="1:22">
      <c r="A750" s="2" t="s">
        <v>1518</v>
      </c>
      <c r="B750" s="2" t="s">
        <v>1519</v>
      </c>
      <c r="C750" s="182">
        <v>14.137519999999999</v>
      </c>
      <c r="D750" s="182">
        <v>1812.8996</v>
      </c>
      <c r="E750" s="182">
        <v>130.048</v>
      </c>
      <c r="F750" s="182">
        <v>102.10799999999999</v>
      </c>
      <c r="G750" s="182">
        <v>6.35</v>
      </c>
      <c r="H750" s="182">
        <v>10.032999999999999</v>
      </c>
      <c r="I750" s="182">
        <v>0</v>
      </c>
      <c r="J750" s="182">
        <v>13.779500000000001</v>
      </c>
      <c r="K750" s="182">
        <v>0</v>
      </c>
      <c r="L750" s="182">
        <v>17.7</v>
      </c>
      <c r="M750" s="182">
        <v>2780425.9230079995</v>
      </c>
      <c r="N750" s="182">
        <v>50799.898399999998</v>
      </c>
      <c r="O750" s="182">
        <v>28513.491359999996</v>
      </c>
      <c r="P750" s="182">
        <v>39.116</v>
      </c>
      <c r="Q750" s="182">
        <v>894897.5650399999</v>
      </c>
      <c r="R750" s="182">
        <v>27366.396879999997</v>
      </c>
      <c r="S750" s="182">
        <v>17534.158479999998</v>
      </c>
      <c r="T750" s="182">
        <v>22.1996</v>
      </c>
      <c r="U750" s="182">
        <v>48282.8453696</v>
      </c>
      <c r="V750" s="182">
        <v>21375454.976591643</v>
      </c>
    </row>
    <row r="751" spans="1:22">
      <c r="A751" s="2" t="s">
        <v>1520</v>
      </c>
      <c r="B751" s="2" t="s">
        <v>1521</v>
      </c>
      <c r="C751" s="182">
        <v>12.64936</v>
      </c>
      <c r="D751" s="182">
        <v>1612.8999999999999</v>
      </c>
      <c r="E751" s="182">
        <v>128.26999999999998</v>
      </c>
      <c r="F751" s="182">
        <v>101.85399999999998</v>
      </c>
      <c r="G751" s="182">
        <v>6.0959999999999992</v>
      </c>
      <c r="H751" s="182">
        <v>8.3819999999999997</v>
      </c>
      <c r="I751" s="182">
        <v>0</v>
      </c>
      <c r="J751" s="182">
        <v>13.842999999999998</v>
      </c>
      <c r="K751" s="182">
        <v>0</v>
      </c>
      <c r="L751" s="182">
        <v>18.399999999999999</v>
      </c>
      <c r="M751" s="182">
        <v>2522362.4391359994</v>
      </c>
      <c r="N751" s="182">
        <v>47522.485599999993</v>
      </c>
      <c r="O751" s="182">
        <v>26547.043679999999</v>
      </c>
      <c r="P751" s="182">
        <v>39.624000000000002</v>
      </c>
      <c r="Q751" s="182">
        <v>740891.93756799994</v>
      </c>
      <c r="R751" s="182">
        <v>22941.889599999995</v>
      </c>
      <c r="S751" s="182">
        <v>14535.325767999999</v>
      </c>
      <c r="T751" s="182">
        <v>21.4376</v>
      </c>
      <c r="U751" s="182">
        <v>32299.55862656</v>
      </c>
      <c r="V751" s="182">
        <v>16380687.858945854</v>
      </c>
    </row>
    <row r="752" spans="1:22">
      <c r="A752" s="2" t="s">
        <v>1522</v>
      </c>
      <c r="B752" s="2" t="s">
        <v>1523</v>
      </c>
      <c r="C752" s="182">
        <v>11.161199999999999</v>
      </c>
      <c r="D752" s="182">
        <v>1425.8036</v>
      </c>
      <c r="E752" s="182">
        <v>127</v>
      </c>
      <c r="F752" s="182">
        <v>101.6</v>
      </c>
      <c r="G752" s="182">
        <v>5.8419999999999996</v>
      </c>
      <c r="H752" s="182">
        <v>6.8579999999999997</v>
      </c>
      <c r="I752" s="182">
        <v>0</v>
      </c>
      <c r="J752" s="182">
        <v>13.779499999999999</v>
      </c>
      <c r="K752" s="182">
        <v>0</v>
      </c>
      <c r="L752" s="182">
        <v>19.2</v>
      </c>
      <c r="M752" s="182">
        <v>2268461.2695199996</v>
      </c>
      <c r="N752" s="182">
        <v>44408.943439999995</v>
      </c>
      <c r="O752" s="182">
        <v>24580.595999999998</v>
      </c>
      <c r="P752" s="182">
        <v>39.878</v>
      </c>
      <c r="Q752" s="182">
        <v>603535.56711999991</v>
      </c>
      <c r="R752" s="182">
        <v>18845.123599999995</v>
      </c>
      <c r="S752" s="182">
        <v>11847.847271999999</v>
      </c>
      <c r="T752" s="182">
        <v>20.574000000000002</v>
      </c>
      <c r="U752" s="182">
        <v>21560.787846079998</v>
      </c>
      <c r="V752" s="182">
        <v>12755453.66065456</v>
      </c>
    </row>
    <row r="753" spans="1:22">
      <c r="A753" s="2" t="s">
        <v>1524</v>
      </c>
      <c r="B753" s="2" t="s">
        <v>1525</v>
      </c>
      <c r="C753" s="182">
        <v>8.92896</v>
      </c>
      <c r="D753" s="182">
        <v>1141.9331999999999</v>
      </c>
      <c r="E753" s="182">
        <v>125.22199999999998</v>
      </c>
      <c r="F753" s="182">
        <v>100.58399999999999</v>
      </c>
      <c r="G753" s="182">
        <v>4.8259999999999996</v>
      </c>
      <c r="H753" s="182">
        <v>5.3339999999999996</v>
      </c>
      <c r="I753" s="182">
        <v>0</v>
      </c>
      <c r="J753" s="182">
        <v>13.715999999999998</v>
      </c>
      <c r="K753" s="182">
        <v>0</v>
      </c>
      <c r="L753" s="182">
        <v>23.3</v>
      </c>
      <c r="M753" s="182">
        <v>1810606.7013599996</v>
      </c>
      <c r="N753" s="182">
        <v>36051.540800000002</v>
      </c>
      <c r="O753" s="182">
        <v>19992.218079999999</v>
      </c>
      <c r="P753" s="182">
        <v>39.878</v>
      </c>
      <c r="Q753" s="182">
        <v>453692.25390399998</v>
      </c>
      <c r="R753" s="182">
        <v>14240.358615999998</v>
      </c>
      <c r="S753" s="182">
        <v>9029.2722639999993</v>
      </c>
      <c r="T753" s="182">
        <v>19.939</v>
      </c>
      <c r="U753" s="182">
        <v>11321.494776319998</v>
      </c>
      <c r="V753" s="182">
        <v>6847664.5967724472</v>
      </c>
    </row>
    <row r="754" spans="1:22">
      <c r="A754" s="2" t="s">
        <v>1526</v>
      </c>
      <c r="B754" s="2" t="s">
        <v>1527</v>
      </c>
      <c r="C754" s="182">
        <v>49.853359999999995</v>
      </c>
      <c r="D754" s="182">
        <v>6348.3743999999997</v>
      </c>
      <c r="E754" s="182">
        <v>114.3</v>
      </c>
      <c r="F754" s="182">
        <v>210.31199999999998</v>
      </c>
      <c r="G754" s="182">
        <v>14.477999999999998</v>
      </c>
      <c r="H754" s="182">
        <v>23.748999999999999</v>
      </c>
      <c r="I754" s="182">
        <v>0</v>
      </c>
      <c r="J754" s="182">
        <v>17.526</v>
      </c>
      <c r="K754" s="182">
        <v>0</v>
      </c>
      <c r="L754" s="182">
        <v>5.56</v>
      </c>
      <c r="M754" s="182">
        <v>4536922.5390399992</v>
      </c>
      <c r="N754" s="182">
        <v>103074.63256</v>
      </c>
      <c r="O754" s="182">
        <v>49980.545199999993</v>
      </c>
      <c r="P754" s="182">
        <v>26.669999999999998</v>
      </c>
      <c r="Q754" s="182">
        <v>18439052.154079996</v>
      </c>
      <c r="R754" s="182">
        <v>267109.14319999999</v>
      </c>
      <c r="S754" s="182">
        <v>175341.58479999998</v>
      </c>
      <c r="T754" s="182">
        <v>53.847999999999999</v>
      </c>
      <c r="U754" s="182">
        <v>1044740.8782559998</v>
      </c>
      <c r="V754" s="182">
        <v>955987684.88274169</v>
      </c>
    </row>
    <row r="755" spans="1:22">
      <c r="A755" s="2" t="s">
        <v>1528</v>
      </c>
      <c r="B755" s="2" t="s">
        <v>1529</v>
      </c>
      <c r="C755" s="182">
        <v>43.156639999999996</v>
      </c>
      <c r="D755" s="182">
        <v>5509.6663999999992</v>
      </c>
      <c r="E755" s="182">
        <v>111.252</v>
      </c>
      <c r="F755" s="182">
        <v>208.78800000000001</v>
      </c>
      <c r="G755" s="182">
        <v>12.953999999999999</v>
      </c>
      <c r="H755" s="182">
        <v>20.574000000000002</v>
      </c>
      <c r="I755" s="182">
        <v>0</v>
      </c>
      <c r="J755" s="182">
        <v>17.525999999999993</v>
      </c>
      <c r="K755" s="182">
        <v>0</v>
      </c>
      <c r="L755" s="182">
        <v>6.22</v>
      </c>
      <c r="M755" s="182">
        <v>3796030.6014719992</v>
      </c>
      <c r="N755" s="182">
        <v>86032.085999999996</v>
      </c>
      <c r="O755" s="182">
        <v>42770.237039999993</v>
      </c>
      <c r="P755" s="182">
        <v>26.161999999999999</v>
      </c>
      <c r="Q755" s="182">
        <v>15608678.459999999</v>
      </c>
      <c r="R755" s="182">
        <v>227780.18959999998</v>
      </c>
      <c r="S755" s="182">
        <v>149613.89431999999</v>
      </c>
      <c r="T755" s="182">
        <v>53.339999999999996</v>
      </c>
      <c r="U755" s="182">
        <v>690944.1664959999</v>
      </c>
      <c r="V755" s="182">
        <v>612261775.71141875</v>
      </c>
    </row>
    <row r="756" spans="1:22">
      <c r="A756" s="2" t="s">
        <v>1530</v>
      </c>
      <c r="B756" s="2" t="s">
        <v>1531</v>
      </c>
      <c r="C756" s="182">
        <v>35.71584</v>
      </c>
      <c r="D756" s="182">
        <v>4548.3779999999997</v>
      </c>
      <c r="E756" s="182">
        <v>107.94999999999999</v>
      </c>
      <c r="F756" s="182">
        <v>205.99399999999997</v>
      </c>
      <c r="G756" s="182">
        <v>10.16</v>
      </c>
      <c r="H756" s="182">
        <v>17.399000000000001</v>
      </c>
      <c r="I756" s="182">
        <v>0</v>
      </c>
      <c r="J756" s="182">
        <v>17.525999999999996</v>
      </c>
      <c r="K756" s="182">
        <v>0</v>
      </c>
      <c r="L756" s="182">
        <v>7.93</v>
      </c>
      <c r="M756" s="182">
        <v>2851185.2653599996</v>
      </c>
      <c r="N756" s="182">
        <v>64565.032159999995</v>
      </c>
      <c r="O756" s="182">
        <v>32282.516079999998</v>
      </c>
      <c r="P756" s="182">
        <v>25.0444</v>
      </c>
      <c r="Q756" s="182">
        <v>12695058.480799999</v>
      </c>
      <c r="R756" s="182">
        <v>186812.52959999998</v>
      </c>
      <c r="S756" s="182">
        <v>123066.85063999999</v>
      </c>
      <c r="T756" s="182">
        <v>52.832000000000001</v>
      </c>
      <c r="U756" s="182">
        <v>406658.10281119996</v>
      </c>
      <c r="V756" s="182">
        <v>349096626.50212479</v>
      </c>
    </row>
    <row r="757" spans="1:22">
      <c r="A757" s="2" t="s">
        <v>1532</v>
      </c>
      <c r="B757" s="2" t="s">
        <v>1533</v>
      </c>
      <c r="C757" s="182">
        <v>29.763199999999998</v>
      </c>
      <c r="D757" s="182">
        <v>3787.0891999999999</v>
      </c>
      <c r="E757" s="182">
        <v>104.90199999999999</v>
      </c>
      <c r="F757" s="182">
        <v>204.97800000000001</v>
      </c>
      <c r="G757" s="182">
        <v>9.1439999999999984</v>
      </c>
      <c r="H757" s="182">
        <v>14.224</v>
      </c>
      <c r="I757" s="182">
        <v>0</v>
      </c>
      <c r="J757" s="182">
        <v>17.526</v>
      </c>
      <c r="K757" s="182">
        <v>0</v>
      </c>
      <c r="L757" s="182">
        <v>8.81</v>
      </c>
      <c r="M757" s="182">
        <v>2385006.0686880001</v>
      </c>
      <c r="N757" s="182">
        <v>53257.957999999999</v>
      </c>
      <c r="O757" s="182">
        <v>27694.138159999995</v>
      </c>
      <c r="P757" s="182">
        <v>25.095199999999998</v>
      </c>
      <c r="Q757" s="182">
        <v>10197669.927199999</v>
      </c>
      <c r="R757" s="182">
        <v>151416.47136</v>
      </c>
      <c r="S757" s="182">
        <v>99633.349119999999</v>
      </c>
      <c r="T757" s="182">
        <v>51.815999999999995</v>
      </c>
      <c r="U757" s="182">
        <v>232257.1354848</v>
      </c>
      <c r="V757" s="182">
        <v>192003144.57616863</v>
      </c>
    </row>
    <row r="758" spans="1:22">
      <c r="A758" s="2" t="s">
        <v>1534</v>
      </c>
      <c r="B758" s="2" t="s">
        <v>1535</v>
      </c>
      <c r="C758" s="182">
        <v>26.0428</v>
      </c>
      <c r="D758" s="182">
        <v>3316.1223999999997</v>
      </c>
      <c r="E758" s="182">
        <v>103.12399999999998</v>
      </c>
      <c r="F758" s="182">
        <v>203.70799999999997</v>
      </c>
      <c r="G758" s="182">
        <v>7.8739999999999997</v>
      </c>
      <c r="H758" s="182">
        <v>12.572999999999999</v>
      </c>
      <c r="I758" s="182">
        <v>0</v>
      </c>
      <c r="J758" s="182">
        <v>17.589500000000001</v>
      </c>
      <c r="K758" s="182">
        <v>0</v>
      </c>
      <c r="L758" s="182">
        <v>10.199999999999999</v>
      </c>
      <c r="M758" s="182">
        <v>2006235.4713919999</v>
      </c>
      <c r="N758" s="182">
        <v>44408.943439999995</v>
      </c>
      <c r="O758" s="182">
        <v>23433.501519999998</v>
      </c>
      <c r="P758" s="182">
        <v>24.587199999999999</v>
      </c>
      <c r="Q758" s="182">
        <v>8865729.3652799986</v>
      </c>
      <c r="R758" s="182">
        <v>131915.8652</v>
      </c>
      <c r="S758" s="182">
        <v>87015.309839999987</v>
      </c>
      <c r="T758" s="182">
        <v>51.561999999999991</v>
      </c>
      <c r="U758" s="182">
        <v>159832.86743039999</v>
      </c>
      <c r="V758" s="182">
        <v>128897215.93924607</v>
      </c>
    </row>
    <row r="759" spans="1:22">
      <c r="A759" s="2" t="s">
        <v>1536</v>
      </c>
      <c r="B759" s="2" t="s">
        <v>1537</v>
      </c>
      <c r="C759" s="182">
        <v>23.066479999999999</v>
      </c>
      <c r="D759" s="182">
        <v>2941.9295999999995</v>
      </c>
      <c r="E759" s="182">
        <v>101.6</v>
      </c>
      <c r="F759" s="182">
        <v>203.2</v>
      </c>
      <c r="G759" s="182">
        <v>7.238999999999999</v>
      </c>
      <c r="H759" s="182">
        <v>11.048999999999999</v>
      </c>
      <c r="I759" s="182">
        <v>0</v>
      </c>
      <c r="J759" s="182">
        <v>17.526</v>
      </c>
      <c r="K759" s="182">
        <v>0</v>
      </c>
      <c r="L759" s="182">
        <v>11.1</v>
      </c>
      <c r="M759" s="182">
        <v>1781470.5015679998</v>
      </c>
      <c r="N759" s="182">
        <v>39165.08296</v>
      </c>
      <c r="O759" s="182">
        <v>20975.441919999997</v>
      </c>
      <c r="P759" s="182">
        <v>24.612599999999997</v>
      </c>
      <c r="Q759" s="182">
        <v>7700281.3735999996</v>
      </c>
      <c r="R759" s="182">
        <v>115201.05992</v>
      </c>
      <c r="S759" s="182">
        <v>76035.976959999985</v>
      </c>
      <c r="T759" s="182">
        <v>51.308</v>
      </c>
      <c r="U759" s="182">
        <v>111133.7906352</v>
      </c>
      <c r="V759" s="182">
        <v>87811228.35861139</v>
      </c>
    </row>
    <row r="760" spans="1:22">
      <c r="A760" s="2" t="s">
        <v>1538</v>
      </c>
      <c r="B760" s="2" t="s">
        <v>1539</v>
      </c>
      <c r="C760" s="182">
        <v>20.834239999999998</v>
      </c>
      <c r="D760" s="182">
        <v>2658.0592000000001</v>
      </c>
      <c r="E760" s="182">
        <v>102.36199999999999</v>
      </c>
      <c r="F760" s="182">
        <v>166.11599999999999</v>
      </c>
      <c r="G760" s="182">
        <v>7.238999999999999</v>
      </c>
      <c r="H760" s="182">
        <v>11.811</v>
      </c>
      <c r="I760" s="182">
        <v>0</v>
      </c>
      <c r="J760" s="182">
        <v>12.0015</v>
      </c>
      <c r="K760" s="182">
        <v>0</v>
      </c>
      <c r="L760" s="182">
        <v>11.1</v>
      </c>
      <c r="M760" s="182">
        <v>1760658.930288</v>
      </c>
      <c r="N760" s="182">
        <v>39001.212319999991</v>
      </c>
      <c r="O760" s="182">
        <v>20975.441919999997</v>
      </c>
      <c r="P760" s="182">
        <v>25.654</v>
      </c>
      <c r="Q760" s="182">
        <v>4495299.3964799996</v>
      </c>
      <c r="R760" s="182">
        <v>82590.802559999996</v>
      </c>
      <c r="S760" s="182">
        <v>54241.181839999997</v>
      </c>
      <c r="T760" s="182">
        <v>41.148000000000003</v>
      </c>
      <c r="U760" s="182">
        <v>111550.02206079999</v>
      </c>
      <c r="V760" s="182">
        <v>61763249.304222077</v>
      </c>
    </row>
    <row r="761" spans="1:22">
      <c r="A761" s="2" t="s">
        <v>1540</v>
      </c>
      <c r="B761" s="2" t="s">
        <v>1541</v>
      </c>
      <c r="C761" s="182">
        <v>17.85792</v>
      </c>
      <c r="D761" s="182">
        <v>2283.8663999999999</v>
      </c>
      <c r="E761" s="182">
        <v>100.83799999999999</v>
      </c>
      <c r="F761" s="182">
        <v>165.1</v>
      </c>
      <c r="G761" s="182">
        <v>6.2229999999999999</v>
      </c>
      <c r="H761" s="182">
        <v>10.16</v>
      </c>
      <c r="I761" s="182">
        <v>0</v>
      </c>
      <c r="J761" s="182">
        <v>12.064999999999998</v>
      </c>
      <c r="K761" s="182">
        <v>0</v>
      </c>
      <c r="L761" s="182">
        <v>12.9</v>
      </c>
      <c r="M761" s="182">
        <v>1469296.9323679998</v>
      </c>
      <c r="N761" s="182">
        <v>32446.386719999995</v>
      </c>
      <c r="O761" s="182">
        <v>17698.029119999999</v>
      </c>
      <c r="P761" s="182">
        <v>25.374599999999997</v>
      </c>
      <c r="Q761" s="182">
        <v>3804355.2299839999</v>
      </c>
      <c r="R761" s="182">
        <v>70136.633919999993</v>
      </c>
      <c r="S761" s="182">
        <v>46047.649839999998</v>
      </c>
      <c r="T761" s="182">
        <v>40.893999999999998</v>
      </c>
      <c r="U761" s="182">
        <v>72008.036628799993</v>
      </c>
      <c r="V761" s="182">
        <v>38669164.781773821</v>
      </c>
    </row>
    <row r="762" spans="1:22">
      <c r="A762" s="2" t="s">
        <v>1542</v>
      </c>
      <c r="B762" s="2" t="s">
        <v>1543</v>
      </c>
      <c r="C762" s="182">
        <v>15.625679999999999</v>
      </c>
      <c r="D762" s="182">
        <v>1987.0927999999999</v>
      </c>
      <c r="E762" s="182">
        <v>105.15599999999999</v>
      </c>
      <c r="F762" s="182">
        <v>133.85799999999998</v>
      </c>
      <c r="G762" s="182">
        <v>6.35</v>
      </c>
      <c r="H762" s="182">
        <v>10.16</v>
      </c>
      <c r="I762" s="182">
        <v>0</v>
      </c>
      <c r="J762" s="182">
        <v>12.064999999999998</v>
      </c>
      <c r="K762" s="182">
        <v>0</v>
      </c>
      <c r="L762" s="182">
        <v>13.8</v>
      </c>
      <c r="M762" s="182">
        <v>1623302.5598399998</v>
      </c>
      <c r="N762" s="182">
        <v>34576.705039999993</v>
      </c>
      <c r="O762" s="182">
        <v>19336.735519999998</v>
      </c>
      <c r="P762" s="182">
        <v>28.448</v>
      </c>
      <c r="Q762" s="182">
        <v>2031209.3569279998</v>
      </c>
      <c r="R762" s="182">
        <v>46539.261759999994</v>
      </c>
      <c r="S762" s="182">
        <v>30316.0684</v>
      </c>
      <c r="T762" s="182">
        <v>32.003999999999998</v>
      </c>
      <c r="U762" s="182">
        <v>58688.631009599987</v>
      </c>
      <c r="V762" s="182">
        <v>24597885.375072792</v>
      </c>
    </row>
    <row r="763" spans="1:22">
      <c r="A763" s="2" t="s">
        <v>1544</v>
      </c>
      <c r="B763" s="2" t="s">
        <v>1545</v>
      </c>
      <c r="C763" s="182">
        <v>13.39344</v>
      </c>
      <c r="D763" s="182">
        <v>1696.7707999999998</v>
      </c>
      <c r="E763" s="182">
        <v>103.378</v>
      </c>
      <c r="F763" s="182">
        <v>133.35</v>
      </c>
      <c r="G763" s="182">
        <v>5.8419999999999996</v>
      </c>
      <c r="H763" s="182">
        <v>8.3819999999999997</v>
      </c>
      <c r="I763" s="182">
        <v>0</v>
      </c>
      <c r="J763" s="182">
        <v>12.2555</v>
      </c>
      <c r="K763" s="182">
        <v>0</v>
      </c>
      <c r="L763" s="182">
        <v>15</v>
      </c>
      <c r="M763" s="182">
        <v>1419349.161296</v>
      </c>
      <c r="N763" s="182">
        <v>30479.939039999997</v>
      </c>
      <c r="O763" s="182">
        <v>17206.4172</v>
      </c>
      <c r="P763" s="182">
        <v>28.955999999999996</v>
      </c>
      <c r="Q763" s="182">
        <v>1656601.0738879999</v>
      </c>
      <c r="R763" s="182">
        <v>38181.859120000001</v>
      </c>
      <c r="S763" s="182">
        <v>24908.33728</v>
      </c>
      <c r="T763" s="182">
        <v>31.241999999999997</v>
      </c>
      <c r="U763" s="182">
        <v>35587.786888800001</v>
      </c>
      <c r="V763" s="182">
        <v>15091715.699553395</v>
      </c>
    </row>
    <row r="764" spans="1:22">
      <c r="A764" s="2" t="s">
        <v>1546</v>
      </c>
      <c r="B764" s="2" t="s">
        <v>1547</v>
      </c>
      <c r="C764" s="182">
        <v>11.161199999999999</v>
      </c>
      <c r="D764" s="182">
        <v>1432.2552000000001</v>
      </c>
      <c r="E764" s="182">
        <v>102.86999999999999</v>
      </c>
      <c r="F764" s="182">
        <v>101.85399999999998</v>
      </c>
      <c r="G764" s="182">
        <v>6.2229999999999999</v>
      </c>
      <c r="H764" s="182">
        <v>8.0009999999999994</v>
      </c>
      <c r="I764" s="182">
        <v>0</v>
      </c>
      <c r="J764" s="182">
        <v>12.6365</v>
      </c>
      <c r="K764" s="182">
        <v>0</v>
      </c>
      <c r="L764" s="182">
        <v>14</v>
      </c>
      <c r="M764" s="182">
        <v>1365239.0759679999</v>
      </c>
      <c r="N764" s="182">
        <v>31299.292239999995</v>
      </c>
      <c r="O764" s="182">
        <v>17534.158479999998</v>
      </c>
      <c r="P764" s="182">
        <v>30.987999999999996</v>
      </c>
      <c r="Q764" s="182">
        <v>707593.42351999995</v>
      </c>
      <c r="R764" s="182">
        <v>21794.795119999999</v>
      </c>
      <c r="S764" s="182">
        <v>13912.617335999998</v>
      </c>
      <c r="T764" s="182">
        <v>22.250399999999999</v>
      </c>
      <c r="U764" s="182">
        <v>28262.11379824</v>
      </c>
      <c r="V764" s="182">
        <v>10258070.101831665</v>
      </c>
    </row>
    <row r="765" spans="1:22">
      <c r="A765" s="2" t="s">
        <v>1548</v>
      </c>
      <c r="B765" s="2" t="s">
        <v>1549</v>
      </c>
      <c r="C765" s="182">
        <v>9.6730400000000003</v>
      </c>
      <c r="D765" s="182">
        <v>1238.7071999999998</v>
      </c>
      <c r="E765" s="182">
        <v>101.6</v>
      </c>
      <c r="F765" s="182">
        <v>101.6</v>
      </c>
      <c r="G765" s="182">
        <v>5.8419999999999996</v>
      </c>
      <c r="H765" s="182">
        <v>6.4769999999999994</v>
      </c>
      <c r="I765" s="182">
        <v>0</v>
      </c>
      <c r="J765" s="182">
        <v>12.572999999999997</v>
      </c>
      <c r="K765" s="182">
        <v>0</v>
      </c>
      <c r="L765" s="182">
        <v>15</v>
      </c>
      <c r="M765" s="182">
        <v>1202908.8199839999</v>
      </c>
      <c r="N765" s="182">
        <v>28513.491359999996</v>
      </c>
      <c r="O765" s="182">
        <v>15961.000335999997</v>
      </c>
      <c r="P765" s="182">
        <v>31.241999999999997</v>
      </c>
      <c r="Q765" s="182">
        <v>566074.73881599994</v>
      </c>
      <c r="R765" s="182">
        <v>17534.158479999998</v>
      </c>
      <c r="S765" s="182">
        <v>11175.977648</v>
      </c>
      <c r="T765" s="182">
        <v>21.412199999999999</v>
      </c>
      <c r="U765" s="182">
        <v>18022.820728479997</v>
      </c>
      <c r="V765" s="182">
        <v>7223614.809928582</v>
      </c>
    </row>
    <row r="766" spans="1:22">
      <c r="A766" s="2" t="s">
        <v>1550</v>
      </c>
      <c r="B766" s="2" t="s">
        <v>1551</v>
      </c>
      <c r="C766" s="182">
        <v>7.4407999999999994</v>
      </c>
      <c r="D766" s="182">
        <v>954.83679999999993</v>
      </c>
      <c r="E766" s="182">
        <v>100.33</v>
      </c>
      <c r="F766" s="182">
        <v>100.07599999999999</v>
      </c>
      <c r="G766" s="182">
        <v>4.3180000000000005</v>
      </c>
      <c r="H766" s="182">
        <v>5.206999999999999</v>
      </c>
      <c r="I766" s="182">
        <v>0</v>
      </c>
      <c r="J766" s="182">
        <v>12.2555</v>
      </c>
      <c r="K766" s="182">
        <v>0</v>
      </c>
      <c r="L766" s="182">
        <v>20.2</v>
      </c>
      <c r="M766" s="182">
        <v>894897.5650399999</v>
      </c>
      <c r="N766" s="182">
        <v>20811.57128</v>
      </c>
      <c r="O766" s="182">
        <v>11749.524887999998</v>
      </c>
      <c r="P766" s="182">
        <v>30.479999999999997</v>
      </c>
      <c r="Q766" s="182">
        <v>437042.99687999999</v>
      </c>
      <c r="R766" s="182">
        <v>13535.714863999998</v>
      </c>
      <c r="S766" s="182">
        <v>8701.5309839999991</v>
      </c>
      <c r="T766" s="182">
        <v>21.335999999999999</v>
      </c>
      <c r="U766" s="182">
        <v>8824.10622272</v>
      </c>
      <c r="V766" s="182">
        <v>3061308.8785570944</v>
      </c>
    </row>
    <row r="767" spans="1:22">
      <c r="A767" s="2" t="s">
        <v>1552</v>
      </c>
      <c r="B767" s="2" t="s">
        <v>1553</v>
      </c>
      <c r="C767" s="182">
        <v>18.602</v>
      </c>
      <c r="D767" s="182">
        <v>2374.1887999999999</v>
      </c>
      <c r="E767" s="182">
        <v>81.025999999999996</v>
      </c>
      <c r="F767" s="182">
        <v>154.43199999999999</v>
      </c>
      <c r="G767" s="182">
        <v>8.1280000000000001</v>
      </c>
      <c r="H767" s="182">
        <v>11.557</v>
      </c>
      <c r="I767" s="182">
        <v>0</v>
      </c>
      <c r="J767" s="182">
        <v>12.2555</v>
      </c>
      <c r="K767" s="182">
        <v>0</v>
      </c>
      <c r="L767" s="182">
        <v>7.61</v>
      </c>
      <c r="M767" s="182">
        <v>953169.9646239999</v>
      </c>
      <c r="N767" s="182">
        <v>27694.138159999995</v>
      </c>
      <c r="O767" s="182">
        <v>14518.938703999998</v>
      </c>
      <c r="P767" s="182">
        <v>20.0152</v>
      </c>
      <c r="Q767" s="182">
        <v>3550454.0603679996</v>
      </c>
      <c r="R767" s="182">
        <v>70136.633919999993</v>
      </c>
      <c r="S767" s="182">
        <v>46047.649839999998</v>
      </c>
      <c r="T767" s="182">
        <v>38.607999999999997</v>
      </c>
      <c r="U767" s="182">
        <v>97398.15359039999</v>
      </c>
      <c r="V767" s="182">
        <v>45919633.178356417</v>
      </c>
    </row>
    <row r="768" spans="1:22">
      <c r="A768" s="2" t="s">
        <v>1554</v>
      </c>
      <c r="B768" s="2" t="s">
        <v>1555</v>
      </c>
      <c r="C768" s="182">
        <v>14.881599999999999</v>
      </c>
      <c r="D768" s="182">
        <v>1903.222</v>
      </c>
      <c r="E768" s="182">
        <v>78.739999999999995</v>
      </c>
      <c r="F768" s="182">
        <v>152.90799999999999</v>
      </c>
      <c r="G768" s="182">
        <v>6.6040000000000001</v>
      </c>
      <c r="H768" s="182">
        <v>9.270999999999999</v>
      </c>
      <c r="I768" s="182">
        <v>0</v>
      </c>
      <c r="J768" s="182">
        <v>12.953999999999999</v>
      </c>
      <c r="K768" s="182">
        <v>0</v>
      </c>
      <c r="L768" s="182">
        <v>9.3699999999999992</v>
      </c>
      <c r="M768" s="182">
        <v>732567.30905599997</v>
      </c>
      <c r="N768" s="182">
        <v>21139.312559999998</v>
      </c>
      <c r="O768" s="182">
        <v>11356.235351999998</v>
      </c>
      <c r="P768" s="182">
        <v>19.6342</v>
      </c>
      <c r="Q768" s="182">
        <v>2763776.6659839996</v>
      </c>
      <c r="R768" s="182">
        <v>55060.535039999995</v>
      </c>
      <c r="S768" s="182">
        <v>36215.411439999996</v>
      </c>
      <c r="T768" s="182">
        <v>38.099999999999994</v>
      </c>
      <c r="U768" s="182">
        <v>51196.465348799997</v>
      </c>
      <c r="V768" s="182">
        <v>23040377.349140234</v>
      </c>
    </row>
    <row r="769" spans="1:22">
      <c r="A769" s="2" t="s">
        <v>1556</v>
      </c>
      <c r="B769" s="2" t="s">
        <v>1557</v>
      </c>
      <c r="C769" s="182">
        <v>11.161199999999999</v>
      </c>
      <c r="D769" s="182">
        <v>1432.2552000000001</v>
      </c>
      <c r="E769" s="182">
        <v>76.199999999999989</v>
      </c>
      <c r="F769" s="182">
        <v>152.14599999999999</v>
      </c>
      <c r="G769" s="182">
        <v>5.8419999999999996</v>
      </c>
      <c r="H769" s="182">
        <v>6.6040000000000001</v>
      </c>
      <c r="I769" s="182">
        <v>0</v>
      </c>
      <c r="J769" s="182">
        <v>12.445999999999998</v>
      </c>
      <c r="K769" s="182">
        <v>0</v>
      </c>
      <c r="L769" s="182">
        <v>10.6</v>
      </c>
      <c r="M769" s="182">
        <v>586886.31009599986</v>
      </c>
      <c r="N769" s="182">
        <v>16878.675919999998</v>
      </c>
      <c r="O769" s="182">
        <v>9455.3359279999986</v>
      </c>
      <c r="P769" s="182">
        <v>20.193000000000001</v>
      </c>
      <c r="Q769" s="182">
        <v>1939638.4432959999</v>
      </c>
      <c r="R769" s="182">
        <v>38837.341679999998</v>
      </c>
      <c r="S769" s="182">
        <v>25563.81984</v>
      </c>
      <c r="T769" s="182">
        <v>36.83</v>
      </c>
      <c r="U769" s="182">
        <v>21768.903558879996</v>
      </c>
      <c r="V769" s="182">
        <v>9183926.6356712822</v>
      </c>
    </row>
    <row r="770" spans="1:22">
      <c r="A770" s="2" t="s">
        <v>1558</v>
      </c>
      <c r="B770" s="2" t="s">
        <v>1559</v>
      </c>
      <c r="C770" s="182">
        <v>11.905279999999999</v>
      </c>
      <c r="D770" s="182">
        <v>1529.0291999999999</v>
      </c>
      <c r="E770" s="182">
        <v>79.756</v>
      </c>
      <c r="F770" s="182">
        <v>102.36199999999999</v>
      </c>
      <c r="G770" s="182">
        <v>6.6040000000000001</v>
      </c>
      <c r="H770" s="182">
        <v>10.287000000000001</v>
      </c>
      <c r="I770" s="182">
        <v>0</v>
      </c>
      <c r="J770" s="182">
        <v>11.937999999999997</v>
      </c>
      <c r="K770" s="182">
        <v>0</v>
      </c>
      <c r="L770" s="182">
        <v>9.56</v>
      </c>
      <c r="M770" s="182">
        <v>703431.10926399985</v>
      </c>
      <c r="N770" s="182">
        <v>20483.829999999998</v>
      </c>
      <c r="O770" s="182">
        <v>11225.13884</v>
      </c>
      <c r="P770" s="182">
        <v>21.4376</v>
      </c>
      <c r="Q770" s="182">
        <v>919871.45057599992</v>
      </c>
      <c r="R770" s="182">
        <v>27694.138159999995</v>
      </c>
      <c r="S770" s="182">
        <v>18025.770400000001</v>
      </c>
      <c r="T770" s="182">
        <v>24.536399999999997</v>
      </c>
      <c r="U770" s="182">
        <v>46201.688241599993</v>
      </c>
      <c r="V770" s="182">
        <v>11439627.914608089</v>
      </c>
    </row>
    <row r="771" spans="1:22">
      <c r="A771" s="2" t="s">
        <v>1560</v>
      </c>
      <c r="B771" s="2" t="s">
        <v>1561</v>
      </c>
      <c r="C771" s="182">
        <v>8.92896</v>
      </c>
      <c r="D771" s="182">
        <v>1148.3848</v>
      </c>
      <c r="E771" s="182">
        <v>76.707999999999998</v>
      </c>
      <c r="F771" s="182">
        <v>101.6</v>
      </c>
      <c r="G771" s="182">
        <v>5.8419999999999996</v>
      </c>
      <c r="H771" s="182">
        <v>7.1120000000000001</v>
      </c>
      <c r="I771" s="182">
        <v>0</v>
      </c>
      <c r="J771" s="182">
        <v>11.937999999999997</v>
      </c>
      <c r="K771" s="182">
        <v>0</v>
      </c>
      <c r="L771" s="182">
        <v>10.8</v>
      </c>
      <c r="M771" s="182">
        <v>549425.48179200001</v>
      </c>
      <c r="N771" s="182">
        <v>16550.934639999999</v>
      </c>
      <c r="O771" s="182">
        <v>9242.304095999998</v>
      </c>
      <c r="P771" s="182">
        <v>21.8948</v>
      </c>
      <c r="Q771" s="182">
        <v>624347.13839999994</v>
      </c>
      <c r="R771" s="182">
        <v>19008.994239999996</v>
      </c>
      <c r="S771" s="182">
        <v>12257.523871999998</v>
      </c>
      <c r="T771" s="182">
        <v>23.3172</v>
      </c>
      <c r="U771" s="182">
        <v>18688.791009439999</v>
      </c>
      <c r="V771" s="182">
        <v>4779938.424413708</v>
      </c>
    </row>
    <row r="772" spans="1:22">
      <c r="A772" s="2" t="s">
        <v>1562</v>
      </c>
      <c r="B772" s="2" t="s">
        <v>1563</v>
      </c>
      <c r="C772" s="182">
        <v>6.69672</v>
      </c>
      <c r="D772" s="182">
        <v>864.51440000000002</v>
      </c>
      <c r="E772" s="182">
        <v>74.930000000000007</v>
      </c>
      <c r="F772" s="182">
        <v>100.07599999999999</v>
      </c>
      <c r="G772" s="182">
        <v>4.3180000000000005</v>
      </c>
      <c r="H772" s="182">
        <v>5.4609999999999994</v>
      </c>
      <c r="I772" s="182">
        <v>0</v>
      </c>
      <c r="J772" s="182">
        <v>12.0015</v>
      </c>
      <c r="K772" s="182">
        <v>0</v>
      </c>
      <c r="L772" s="182">
        <v>14.6</v>
      </c>
      <c r="M772" s="182">
        <v>395419.85431999993</v>
      </c>
      <c r="N772" s="182">
        <v>11798.686079999998</v>
      </c>
      <c r="O772" s="182">
        <v>6685.9221119999993</v>
      </c>
      <c r="P772" s="182">
        <v>21.386799999999997</v>
      </c>
      <c r="Q772" s="182">
        <v>457854.56815999997</v>
      </c>
      <c r="R772" s="182">
        <v>14027.326783999999</v>
      </c>
      <c r="S772" s="182">
        <v>9127.5946480000002</v>
      </c>
      <c r="T772" s="182">
        <v>22.986999999999998</v>
      </c>
      <c r="U772" s="182">
        <v>8407.8747971199991</v>
      </c>
      <c r="V772" s="182">
        <v>1976423.9777351066</v>
      </c>
    </row>
    <row r="773" spans="1:22">
      <c r="A773" s="2" t="s">
        <v>1564</v>
      </c>
      <c r="B773" s="2" t="s">
        <v>1565</v>
      </c>
      <c r="C773" s="182">
        <v>6.3246799999999999</v>
      </c>
      <c r="D773" s="182">
        <v>806.44999999999993</v>
      </c>
      <c r="E773" s="182">
        <v>74.167999999999992</v>
      </c>
      <c r="F773" s="182">
        <v>100.07599999999999</v>
      </c>
      <c r="G773" s="182">
        <v>4.3180000000000005</v>
      </c>
      <c r="H773" s="182">
        <v>4.9276</v>
      </c>
      <c r="I773" s="182">
        <v>0</v>
      </c>
      <c r="J773" s="182">
        <v>12.534899999999999</v>
      </c>
      <c r="K773" s="182">
        <v>0</v>
      </c>
      <c r="L773" s="182">
        <v>14.5</v>
      </c>
      <c r="M773" s="182">
        <v>376273.20874239999</v>
      </c>
      <c r="N773" s="182">
        <v>11470.944799999997</v>
      </c>
      <c r="O773" s="182">
        <v>6505.6644079999996</v>
      </c>
      <c r="P773" s="182">
        <v>21.564599999999999</v>
      </c>
      <c r="Q773" s="182">
        <v>412069.11134399998</v>
      </c>
      <c r="R773" s="182">
        <v>12683.587535999999</v>
      </c>
      <c r="S773" s="182">
        <v>8242.6931919999988</v>
      </c>
      <c r="T773" s="182">
        <v>22.5806</v>
      </c>
      <c r="U773" s="182">
        <v>6826.19537984</v>
      </c>
      <c r="V773" s="182">
        <v>1654180.9378869911</v>
      </c>
    </row>
    <row r="774" spans="1:22">
      <c r="A774" s="2" t="s">
        <v>1566</v>
      </c>
      <c r="B774" s="2" t="s">
        <v>1567</v>
      </c>
      <c r="C774" s="182">
        <v>14.137519999999999</v>
      </c>
      <c r="D774" s="182">
        <v>1793.5447999999999</v>
      </c>
      <c r="E774" s="182">
        <v>65.531999999999996</v>
      </c>
      <c r="F774" s="182">
        <v>127.762</v>
      </c>
      <c r="G774" s="182">
        <v>6.8579999999999997</v>
      </c>
      <c r="H774" s="182">
        <v>10.921999999999999</v>
      </c>
      <c r="I774" s="182">
        <v>0</v>
      </c>
      <c r="J774" s="182">
        <v>9.7155000000000005</v>
      </c>
      <c r="K774" s="182">
        <v>0</v>
      </c>
      <c r="L774" s="182">
        <v>6.83</v>
      </c>
      <c r="M774" s="182">
        <v>420393.73985599994</v>
      </c>
      <c r="N774" s="182">
        <v>15895.452079999997</v>
      </c>
      <c r="O774" s="182">
        <v>7947.7260399999986</v>
      </c>
      <c r="P774" s="182">
        <v>15.341599999999998</v>
      </c>
      <c r="Q774" s="182">
        <v>1898015.3007359996</v>
      </c>
      <c r="R774" s="182">
        <v>45228.296639999993</v>
      </c>
      <c r="S774" s="182">
        <v>29660.58584</v>
      </c>
      <c r="T774" s="182">
        <v>32.512</v>
      </c>
      <c r="U774" s="182">
        <v>65348.333819199994</v>
      </c>
      <c r="V774" s="182">
        <v>20811529.656857438</v>
      </c>
    </row>
    <row r="775" spans="1:22">
      <c r="A775" s="2" t="s">
        <v>1568</v>
      </c>
      <c r="B775" s="2" t="s">
        <v>1569</v>
      </c>
      <c r="C775" s="182">
        <v>11.905279999999999</v>
      </c>
      <c r="D775" s="182">
        <v>1516.126</v>
      </c>
      <c r="E775" s="182">
        <v>63.753999999999991</v>
      </c>
      <c r="F775" s="182">
        <v>127</v>
      </c>
      <c r="G775" s="182">
        <v>6.0959999999999992</v>
      </c>
      <c r="H775" s="182">
        <v>9.1439999999999984</v>
      </c>
      <c r="I775" s="182">
        <v>0</v>
      </c>
      <c r="J775" s="182">
        <v>9.9059999999999988</v>
      </c>
      <c r="K775" s="182">
        <v>0</v>
      </c>
      <c r="L775" s="182">
        <v>7.69</v>
      </c>
      <c r="M775" s="182">
        <v>351715.55463199993</v>
      </c>
      <c r="N775" s="182">
        <v>13126.038263999999</v>
      </c>
      <c r="O775" s="182">
        <v>6767.8574319999989</v>
      </c>
      <c r="P775" s="182">
        <v>15.214599999999999</v>
      </c>
      <c r="Q775" s="182">
        <v>1560867.8459999999</v>
      </c>
      <c r="R775" s="182">
        <v>37362.505919999996</v>
      </c>
      <c r="S775" s="182">
        <v>24580.595999999998</v>
      </c>
      <c r="T775" s="182">
        <v>32.003999999999998</v>
      </c>
      <c r="U775" s="182">
        <v>39874.970572479993</v>
      </c>
      <c r="V775" s="182">
        <v>12164674.754266348</v>
      </c>
    </row>
    <row r="776" spans="1:22">
      <c r="A776" s="2" t="s">
        <v>1570</v>
      </c>
      <c r="B776" s="2" t="s">
        <v>1571</v>
      </c>
      <c r="C776" s="182">
        <v>9.6730400000000003</v>
      </c>
      <c r="D776" s="182">
        <v>1232.2556</v>
      </c>
      <c r="E776" s="182">
        <v>52.832000000000001</v>
      </c>
      <c r="F776" s="182">
        <v>103.12399999999998</v>
      </c>
      <c r="G776" s="182">
        <v>7.1120000000000001</v>
      </c>
      <c r="H776" s="182">
        <v>8.7629999999999981</v>
      </c>
      <c r="I776" s="182">
        <v>0</v>
      </c>
      <c r="J776" s="182">
        <v>10.286999999999999</v>
      </c>
      <c r="K776" s="182">
        <v>0</v>
      </c>
      <c r="L776" s="182">
        <v>5.3</v>
      </c>
      <c r="M776" s="182">
        <v>218937.72986559998</v>
      </c>
      <c r="N776" s="182">
        <v>10094.431423999999</v>
      </c>
      <c r="O776" s="182">
        <v>5260.2475439999998</v>
      </c>
      <c r="P776" s="182">
        <v>13.3096</v>
      </c>
      <c r="Q776" s="182">
        <v>803326.65140799992</v>
      </c>
      <c r="R776" s="182">
        <v>23925.113439999997</v>
      </c>
      <c r="S776" s="182">
        <v>15567.710799999997</v>
      </c>
      <c r="T776" s="182">
        <v>25.4</v>
      </c>
      <c r="U776" s="182">
        <v>31217.356919999995</v>
      </c>
      <c r="V776" s="182">
        <v>6256885.6903842371</v>
      </c>
    </row>
    <row r="777" spans="1:22">
      <c r="A777" s="2" t="s">
        <v>1572</v>
      </c>
      <c r="B777" s="2" t="s">
        <v>1573</v>
      </c>
      <c r="C777" s="182">
        <v>8.7801439999999999</v>
      </c>
      <c r="D777" s="182">
        <v>1109.6751999999999</v>
      </c>
      <c r="E777" s="182">
        <v>152.39999999999998</v>
      </c>
      <c r="F777" s="182">
        <v>77.977999999999994</v>
      </c>
      <c r="G777" s="182">
        <v>4.4957999999999991</v>
      </c>
      <c r="H777" s="182">
        <v>5.7149999999999999</v>
      </c>
      <c r="I777" s="182">
        <v>0</v>
      </c>
      <c r="J777" s="182">
        <v>8.5724999999999998</v>
      </c>
      <c r="K777" s="182">
        <v>0</v>
      </c>
      <c r="L777" s="182">
        <v>31.3</v>
      </c>
      <c r="M777" s="182">
        <v>2751289.723216</v>
      </c>
      <c r="N777" s="182">
        <v>47358.614959999999</v>
      </c>
      <c r="O777" s="182">
        <v>26383.173039999998</v>
      </c>
      <c r="P777" s="182">
        <v>49.783999999999999</v>
      </c>
      <c r="Q777" s="182">
        <v>226013.6641008</v>
      </c>
      <c r="R777" s="182">
        <v>9422.5617999999977</v>
      </c>
      <c r="S777" s="182">
        <v>5801.0206559999988</v>
      </c>
      <c r="T777" s="182">
        <v>14.249400000000001</v>
      </c>
      <c r="U777" s="182">
        <v>10364.162497439998</v>
      </c>
      <c r="V777" s="182">
        <v>9049658.7024012357</v>
      </c>
    </row>
    <row r="778" spans="1:22">
      <c r="A778" s="2" t="s">
        <v>1574</v>
      </c>
      <c r="B778" s="2" t="s">
        <v>1575</v>
      </c>
      <c r="C778" s="182">
        <v>8.0360639999999997</v>
      </c>
      <c r="D778" s="182">
        <v>1019.3528</v>
      </c>
      <c r="E778" s="182">
        <v>152.14599999999999</v>
      </c>
      <c r="F778" s="182">
        <v>77.977999999999994</v>
      </c>
      <c r="G778" s="182">
        <v>4.0640000000000001</v>
      </c>
      <c r="H778" s="182">
        <v>5.3339999999999996</v>
      </c>
      <c r="I778" s="182">
        <v>0</v>
      </c>
      <c r="J778" s="182">
        <v>8.9535</v>
      </c>
      <c r="K778" s="182">
        <v>0</v>
      </c>
      <c r="L778" s="182">
        <v>34.6</v>
      </c>
      <c r="M778" s="182">
        <v>2509875.4963679998</v>
      </c>
      <c r="N778" s="182">
        <v>43097.978319999995</v>
      </c>
      <c r="O778" s="182">
        <v>23925.113439999997</v>
      </c>
      <c r="P778" s="182">
        <v>49.529999999999994</v>
      </c>
      <c r="Q778" s="182">
        <v>210613.10135359998</v>
      </c>
      <c r="R778" s="182">
        <v>8717.9180479999995</v>
      </c>
      <c r="S778" s="182">
        <v>5407.7311199999995</v>
      </c>
      <c r="T778" s="182">
        <v>14.376399999999999</v>
      </c>
      <c r="U778" s="182">
        <v>8158.1359417599988</v>
      </c>
      <c r="V778" s="182">
        <v>6713396.6635023998</v>
      </c>
    </row>
    <row r="779" spans="1:22">
      <c r="A779" s="2" t="s">
        <v>1576</v>
      </c>
      <c r="B779" s="2" t="s">
        <v>1577</v>
      </c>
      <c r="C779" s="182">
        <v>7.4407999999999994</v>
      </c>
      <c r="D779" s="182">
        <v>941.93359999999996</v>
      </c>
      <c r="E779" s="182">
        <v>152.14599999999999</v>
      </c>
      <c r="F779" s="182">
        <v>82.55</v>
      </c>
      <c r="G779" s="182">
        <v>3.7845999999999997</v>
      </c>
      <c r="H779" s="182">
        <v>4.5719999999999992</v>
      </c>
      <c r="I779" s="182">
        <v>0</v>
      </c>
      <c r="J779" s="182">
        <v>8.1280000000000001</v>
      </c>
      <c r="K779" s="182">
        <v>0</v>
      </c>
      <c r="L779" s="182">
        <v>37.299999999999997</v>
      </c>
      <c r="M779" s="182">
        <v>2339220.6118719997</v>
      </c>
      <c r="N779" s="182">
        <v>40148.306799999998</v>
      </c>
      <c r="O779" s="182">
        <v>22286.407039999998</v>
      </c>
      <c r="P779" s="182">
        <v>49.783999999999999</v>
      </c>
      <c r="Q779" s="182">
        <v>215191.64703519997</v>
      </c>
      <c r="R779" s="182">
        <v>8341.0155759999998</v>
      </c>
      <c r="S779" s="182">
        <v>5211.0863519999994</v>
      </c>
      <c r="T779" s="182">
        <v>15.087599999999998</v>
      </c>
      <c r="U779" s="182">
        <v>6035.3556712</v>
      </c>
      <c r="V779" s="182">
        <v>5424424.5041099386</v>
      </c>
    </row>
    <row r="780" spans="1:22">
      <c r="A780" s="2" t="s">
        <v>1578</v>
      </c>
      <c r="B780" s="2" t="s">
        <v>1579</v>
      </c>
      <c r="C780" s="182">
        <v>6.69672</v>
      </c>
      <c r="D780" s="182">
        <v>851.61120000000005</v>
      </c>
      <c r="E780" s="182">
        <v>127</v>
      </c>
      <c r="F780" s="182">
        <v>68.325999999999993</v>
      </c>
      <c r="G780" s="182">
        <v>3.9878</v>
      </c>
      <c r="H780" s="182">
        <v>5.2323999999999993</v>
      </c>
      <c r="I780" s="182">
        <v>0</v>
      </c>
      <c r="J780" s="182">
        <v>9.0550999999999995</v>
      </c>
      <c r="K780" s="182">
        <v>0</v>
      </c>
      <c r="L780" s="182">
        <v>29.2</v>
      </c>
      <c r="M780" s="182">
        <v>1444323.0468319999</v>
      </c>
      <c r="N780" s="182">
        <v>29660.58584</v>
      </c>
      <c r="O780" s="182">
        <v>16387.063999999998</v>
      </c>
      <c r="P780" s="182">
        <v>41.148000000000003</v>
      </c>
      <c r="Q780" s="182">
        <v>139853.7590016</v>
      </c>
      <c r="R780" s="182">
        <v>6603.9867919999997</v>
      </c>
      <c r="S780" s="182">
        <v>4096.7659999999996</v>
      </c>
      <c r="T780" s="182">
        <v>12.827</v>
      </c>
      <c r="U780" s="182">
        <v>6493.2102393599989</v>
      </c>
      <c r="V780" s="182">
        <v>3705794.9582533245</v>
      </c>
    </row>
    <row r="781" spans="1:22">
      <c r="A781" s="2" t="s">
        <v>1580</v>
      </c>
      <c r="B781" s="2" t="s">
        <v>1581</v>
      </c>
      <c r="C781" s="182">
        <v>5.9526399999999997</v>
      </c>
      <c r="D781" s="182">
        <v>754.83719999999994</v>
      </c>
      <c r="E781" s="182">
        <v>126.23799999999999</v>
      </c>
      <c r="F781" s="182">
        <v>68.325999999999993</v>
      </c>
      <c r="G781" s="182">
        <v>3.5813999999999995</v>
      </c>
      <c r="H781" s="182">
        <v>4.6227999999999998</v>
      </c>
      <c r="I781" s="182">
        <v>0</v>
      </c>
      <c r="J781" s="182">
        <v>9.6646999999999998</v>
      </c>
      <c r="K781" s="182">
        <v>0</v>
      </c>
      <c r="L781" s="182">
        <v>32.5</v>
      </c>
      <c r="M781" s="182">
        <v>1281992.790848</v>
      </c>
      <c r="N781" s="182">
        <v>26383.173039999998</v>
      </c>
      <c r="O781" s="182">
        <v>14650.035215999998</v>
      </c>
      <c r="P781" s="182">
        <v>41.148000000000003</v>
      </c>
      <c r="Q781" s="182">
        <v>123204.50197759998</v>
      </c>
      <c r="R781" s="182">
        <v>5801.0206559999988</v>
      </c>
      <c r="S781" s="182">
        <v>3605.1540799999998</v>
      </c>
      <c r="T781" s="182">
        <v>12.7508</v>
      </c>
      <c r="U781" s="182">
        <v>4661.7919667199994</v>
      </c>
      <c r="V781" s="182">
        <v>2655819.7200815491</v>
      </c>
    </row>
    <row r="782" spans="1:22">
      <c r="A782" s="2" t="s">
        <v>1582</v>
      </c>
      <c r="B782" s="2" t="s">
        <v>1583</v>
      </c>
      <c r="C782" s="182">
        <v>5.5805999999999996</v>
      </c>
      <c r="D782" s="182">
        <v>709.67600000000004</v>
      </c>
      <c r="E782" s="182">
        <v>127</v>
      </c>
      <c r="F782" s="182">
        <v>68.325999999999993</v>
      </c>
      <c r="G782" s="182">
        <v>3.302</v>
      </c>
      <c r="H782" s="182">
        <v>4.3941999999999997</v>
      </c>
      <c r="I782" s="182">
        <v>0</v>
      </c>
      <c r="J782" s="182">
        <v>6.7182999999999993</v>
      </c>
      <c r="K782" s="182">
        <v>0</v>
      </c>
      <c r="L782" s="182">
        <v>35.5</v>
      </c>
      <c r="M782" s="182">
        <v>1211233.4484959999</v>
      </c>
      <c r="N782" s="182">
        <v>24744.466639999999</v>
      </c>
      <c r="O782" s="182">
        <v>13699.585503999999</v>
      </c>
      <c r="P782" s="182">
        <v>41.401999999999994</v>
      </c>
      <c r="Q782" s="182">
        <v>116961.03059359999</v>
      </c>
      <c r="R782" s="182">
        <v>5473.2793759999995</v>
      </c>
      <c r="S782" s="182">
        <v>3424.8963759999997</v>
      </c>
      <c r="T782" s="182">
        <v>12.827</v>
      </c>
      <c r="U782" s="182">
        <v>3879.2768865919998</v>
      </c>
      <c r="V782" s="182">
        <v>2126804.06299756</v>
      </c>
    </row>
    <row r="783" spans="1:22">
      <c r="A783" s="2" t="s">
        <v>1584</v>
      </c>
      <c r="B783" s="2" t="s">
        <v>1585</v>
      </c>
      <c r="C783" s="182">
        <v>4.8365200000000002</v>
      </c>
      <c r="D783" s="182">
        <v>614.83747999999991</v>
      </c>
      <c r="E783" s="182">
        <v>101.6</v>
      </c>
      <c r="F783" s="182">
        <v>57.911999999999992</v>
      </c>
      <c r="G783" s="182">
        <v>3.4289999999999998</v>
      </c>
      <c r="H783" s="182">
        <v>4.8006000000000002</v>
      </c>
      <c r="I783" s="182">
        <v>0</v>
      </c>
      <c r="J783" s="182">
        <v>9.4868999999999986</v>
      </c>
      <c r="K783" s="182">
        <v>0</v>
      </c>
      <c r="L783" s="182">
        <v>26.9</v>
      </c>
      <c r="M783" s="182">
        <v>653483.33819199994</v>
      </c>
      <c r="N783" s="182">
        <v>16550.934639999999</v>
      </c>
      <c r="O783" s="182">
        <v>9143.9817120000007</v>
      </c>
      <c r="P783" s="182">
        <v>32.765999999999998</v>
      </c>
      <c r="Q783" s="182">
        <v>78251.508012799997</v>
      </c>
      <c r="R783" s="182">
        <v>4326.1848959999998</v>
      </c>
      <c r="S783" s="182">
        <v>2703.8655599999997</v>
      </c>
      <c r="T783" s="182">
        <v>11.2776</v>
      </c>
      <c r="U783" s="182">
        <v>3816.8421727519994</v>
      </c>
      <c r="V783" s="182">
        <v>1243321.0620806443</v>
      </c>
    </row>
    <row r="784" spans="1:22">
      <c r="A784" s="2" t="s">
        <v>1586</v>
      </c>
      <c r="B784" s="2" t="s">
        <v>1587</v>
      </c>
      <c r="C784" s="182">
        <v>4.6132960000000001</v>
      </c>
      <c r="D784" s="182">
        <v>583.22464000000002</v>
      </c>
      <c r="E784" s="182">
        <v>101.6</v>
      </c>
      <c r="F784" s="182">
        <v>57.911999999999992</v>
      </c>
      <c r="G784" s="182">
        <v>3.2765999999999997</v>
      </c>
      <c r="H784" s="182">
        <v>4.4957999999999991</v>
      </c>
      <c r="I784" s="182">
        <v>0</v>
      </c>
      <c r="J784" s="182">
        <v>6.6166999999999998</v>
      </c>
      <c r="K784" s="182">
        <v>0</v>
      </c>
      <c r="L784" s="182">
        <v>28.2</v>
      </c>
      <c r="M784" s="182">
        <v>624347.13839999994</v>
      </c>
      <c r="N784" s="182">
        <v>15846.290887999998</v>
      </c>
      <c r="O784" s="182">
        <v>8734.305112</v>
      </c>
      <c r="P784" s="182">
        <v>32.765999999999998</v>
      </c>
      <c r="Q784" s="182">
        <v>73256.730905599994</v>
      </c>
      <c r="R784" s="182">
        <v>4047.6048079999996</v>
      </c>
      <c r="S784" s="182">
        <v>2523.6078559999996</v>
      </c>
      <c r="T784" s="182">
        <v>11.2014</v>
      </c>
      <c r="U784" s="182">
        <v>3238.2804911679996</v>
      </c>
      <c r="V784" s="182">
        <v>1082199.5421565867</v>
      </c>
    </row>
    <row r="785" spans="1:22">
      <c r="A785" s="2" t="s">
        <v>1588</v>
      </c>
      <c r="B785" s="2" t="s">
        <v>1589</v>
      </c>
      <c r="C785" s="182">
        <v>3.273952</v>
      </c>
      <c r="D785" s="182">
        <v>414.83787999999998</v>
      </c>
      <c r="E785" s="182">
        <v>76.199999999999989</v>
      </c>
      <c r="F785" s="182">
        <v>46.735999999999997</v>
      </c>
      <c r="G785" s="182">
        <v>2.8956</v>
      </c>
      <c r="H785" s="182">
        <v>4.3433999999999999</v>
      </c>
      <c r="I785" s="182">
        <v>0</v>
      </c>
      <c r="J785" s="182">
        <v>5.1815999999999987</v>
      </c>
      <c r="K785" s="182">
        <v>0</v>
      </c>
      <c r="L785" s="182">
        <v>23.5</v>
      </c>
      <c r="M785" s="182">
        <v>240997.99542239995</v>
      </c>
      <c r="N785" s="182">
        <v>7914.9519119999986</v>
      </c>
      <c r="O785" s="182">
        <v>4391.7331519999998</v>
      </c>
      <c r="P785" s="182">
        <v>24.104599999999998</v>
      </c>
      <c r="Q785" s="182">
        <v>37335.958876319994</v>
      </c>
      <c r="R785" s="182">
        <v>2539.9949199999996</v>
      </c>
      <c r="S785" s="182">
        <v>1594.4613271999999</v>
      </c>
      <c r="T785" s="182">
        <v>9.4995999999999992</v>
      </c>
      <c r="U785" s="182">
        <v>2056.1832424639997</v>
      </c>
      <c r="V785" s="182">
        <v>332984.474509719</v>
      </c>
    </row>
    <row r="786" spans="1:22">
      <c r="A786" s="2" t="s">
        <v>1590</v>
      </c>
      <c r="B786" s="2" t="s">
        <v>1591</v>
      </c>
      <c r="C786" s="182">
        <v>2.7530960000000002</v>
      </c>
      <c r="D786" s="182">
        <v>348.38639999999998</v>
      </c>
      <c r="E786" s="182">
        <v>75.183999999999997</v>
      </c>
      <c r="F786" s="182">
        <v>50.8</v>
      </c>
      <c r="G786" s="182">
        <v>2.4891999999999999</v>
      </c>
      <c r="H786" s="182">
        <v>3.2765999999999997</v>
      </c>
      <c r="I786" s="182">
        <v>0</v>
      </c>
      <c r="J786" s="182">
        <v>4.6608999999999998</v>
      </c>
      <c r="K786" s="182">
        <v>0</v>
      </c>
      <c r="L786" s="182">
        <v>27.4</v>
      </c>
      <c r="M786" s="182">
        <v>201039.77856479998</v>
      </c>
      <c r="N786" s="182">
        <v>6702.3091759999988</v>
      </c>
      <c r="O786" s="182">
        <v>3703.4764639999999</v>
      </c>
      <c r="P786" s="182">
        <v>24.028399999999998</v>
      </c>
      <c r="Q786" s="182">
        <v>35920.77202928</v>
      </c>
      <c r="R786" s="182">
        <v>2228.6407039999999</v>
      </c>
      <c r="S786" s="182">
        <v>1414.2036231999998</v>
      </c>
      <c r="T786" s="182">
        <v>10.16</v>
      </c>
      <c r="U786" s="182">
        <v>1103.01327784</v>
      </c>
      <c r="V786" s="182">
        <v>202744.57923777247</v>
      </c>
    </row>
    <row r="787" spans="1:22">
      <c r="A787" s="2" t="s">
        <v>1592</v>
      </c>
      <c r="B787" s="2" t="s">
        <v>1593</v>
      </c>
      <c r="C787" s="182">
        <v>14.063111999999999</v>
      </c>
      <c r="D787" s="182">
        <v>1793.5447999999999</v>
      </c>
      <c r="E787" s="182">
        <v>63.5</v>
      </c>
      <c r="F787" s="182">
        <v>127</v>
      </c>
      <c r="G787" s="182">
        <v>8.0263999999999989</v>
      </c>
      <c r="H787" s="182">
        <v>10.5664</v>
      </c>
      <c r="I787" s="182">
        <v>0</v>
      </c>
      <c r="J787" s="182">
        <v>10.071099999999999</v>
      </c>
      <c r="K787" s="182">
        <v>0</v>
      </c>
      <c r="L787" s="182">
        <v>5.61</v>
      </c>
      <c r="M787" s="182">
        <v>437042.99687999999</v>
      </c>
      <c r="N787" s="182">
        <v>16878.675919999998</v>
      </c>
      <c r="O787" s="182">
        <v>8635.982727999999</v>
      </c>
      <c r="P787" s="182">
        <v>15.620999999999999</v>
      </c>
      <c r="Q787" s="182">
        <v>1635789.5026079998</v>
      </c>
      <c r="R787" s="182">
        <v>43589.590239999998</v>
      </c>
      <c r="S787" s="182">
        <v>25727.690479999997</v>
      </c>
      <c r="T787" s="182">
        <v>30.225999999999996</v>
      </c>
      <c r="U787" s="182">
        <v>68678.185224000001</v>
      </c>
      <c r="V787" s="182">
        <v>19656825.430735026</v>
      </c>
    </row>
    <row r="788" spans="1:22">
      <c r="A788" s="2" t="s">
        <v>1594</v>
      </c>
      <c r="B788" s="2" t="s">
        <v>1595</v>
      </c>
      <c r="C788" s="182">
        <v>4.46448</v>
      </c>
      <c r="D788" s="182">
        <v>551.61180000000002</v>
      </c>
      <c r="E788" s="182">
        <v>48.26</v>
      </c>
      <c r="F788" s="182">
        <v>96.52</v>
      </c>
      <c r="G788" s="182">
        <v>3.302</v>
      </c>
      <c r="H788" s="182">
        <v>4.0640000000000001</v>
      </c>
      <c r="I788" s="182">
        <v>0</v>
      </c>
      <c r="J788" s="182">
        <v>8.6359999999999992</v>
      </c>
      <c r="K788" s="182">
        <v>0</v>
      </c>
      <c r="L788" s="182">
        <v>11</v>
      </c>
      <c r="M788" s="182">
        <v>86576.136524799993</v>
      </c>
      <c r="N788" s="182">
        <v>3949.2824239999995</v>
      </c>
      <c r="O788" s="182">
        <v>2179.4795119999999</v>
      </c>
      <c r="P788" s="182">
        <v>12.5222</v>
      </c>
      <c r="Q788" s="182">
        <v>304681.40353919996</v>
      </c>
      <c r="R788" s="182">
        <v>9635.5936319999983</v>
      </c>
      <c r="S788" s="182">
        <v>6309.0196399999995</v>
      </c>
      <c r="T788" s="182">
        <v>23.520399999999999</v>
      </c>
      <c r="U788" s="182">
        <v>3825.1668012639998</v>
      </c>
      <c r="V788" s="182">
        <v>518274.2224223853</v>
      </c>
    </row>
    <row r="789" spans="1:22">
      <c r="A789" s="2" t="s">
        <v>1596</v>
      </c>
      <c r="B789" s="2" t="s">
        <v>1597</v>
      </c>
      <c r="C789" s="182">
        <v>90.03367999999999</v>
      </c>
      <c r="D789" s="182">
        <v>11483.848</v>
      </c>
      <c r="E789" s="182">
        <v>312.42</v>
      </c>
      <c r="F789" s="182">
        <v>204.47</v>
      </c>
      <c r="G789" s="182">
        <v>20.32</v>
      </c>
      <c r="H789" s="182">
        <v>27.686</v>
      </c>
      <c r="I789" s="182">
        <v>0</v>
      </c>
      <c r="J789" s="182">
        <v>23.113999999999997</v>
      </c>
      <c r="K789" s="182">
        <v>0</v>
      </c>
      <c r="L789" s="182">
        <v>13.2</v>
      </c>
      <c r="M789" s="182">
        <v>107803939.2304</v>
      </c>
      <c r="N789" s="182">
        <v>893094.9879999999</v>
      </c>
      <c r="O789" s="182">
        <v>493250.62639999995</v>
      </c>
      <c r="P789" s="182">
        <v>97.027999999999992</v>
      </c>
      <c r="Q789" s="182">
        <v>17273604.1624</v>
      </c>
      <c r="R789" s="182">
        <v>296605.85839999997</v>
      </c>
      <c r="S789" s="182">
        <v>168786.7592</v>
      </c>
      <c r="T789" s="182">
        <v>38.862000000000002</v>
      </c>
      <c r="U789" s="182">
        <v>2655556.4953279998</v>
      </c>
      <c r="V789" s="182">
        <v>7384736329.8526392</v>
      </c>
    </row>
    <row r="790" spans="1:22">
      <c r="A790" s="2" t="s">
        <v>1598</v>
      </c>
      <c r="B790" s="2" t="s">
        <v>1599</v>
      </c>
      <c r="C790" s="182">
        <v>78.872479999999996</v>
      </c>
      <c r="D790" s="182">
        <v>10064.495999999999</v>
      </c>
      <c r="E790" s="182">
        <v>312.42</v>
      </c>
      <c r="F790" s="182">
        <v>199.898</v>
      </c>
      <c r="G790" s="182">
        <v>15.747999999999999</v>
      </c>
      <c r="H790" s="182">
        <v>27.686</v>
      </c>
      <c r="I790" s="182">
        <v>0</v>
      </c>
      <c r="J790" s="182">
        <v>23.113999999999997</v>
      </c>
      <c r="K790" s="182">
        <v>0</v>
      </c>
      <c r="L790" s="182">
        <v>17</v>
      </c>
      <c r="M790" s="182">
        <v>89905987.929599985</v>
      </c>
      <c r="N790" s="182">
        <v>709559.87119999994</v>
      </c>
      <c r="O790" s="182">
        <v>394928.24239999999</v>
      </c>
      <c r="P790" s="182">
        <v>94.488</v>
      </c>
      <c r="Q790" s="182">
        <v>15983286.743039997</v>
      </c>
      <c r="R790" s="182">
        <v>273663.96879999997</v>
      </c>
      <c r="S790" s="182">
        <v>159937.74463999999</v>
      </c>
      <c r="T790" s="182">
        <v>39.878</v>
      </c>
      <c r="U790" s="182">
        <v>2101968.6992799998</v>
      </c>
      <c r="V790" s="182">
        <v>4028037998.10144</v>
      </c>
    </row>
    <row r="791" spans="1:22">
      <c r="A791" s="2" t="s">
        <v>1600</v>
      </c>
      <c r="B791" s="2" t="s">
        <v>1601</v>
      </c>
      <c r="C791" s="182">
        <v>74.408000000000001</v>
      </c>
      <c r="D791" s="182">
        <v>9483.851999999999</v>
      </c>
      <c r="E791" s="182">
        <v>304.79999999999995</v>
      </c>
      <c r="F791" s="182">
        <v>184.14999999999998</v>
      </c>
      <c r="G791" s="182">
        <v>18.922999999999998</v>
      </c>
      <c r="H791" s="182">
        <v>22.097999999999999</v>
      </c>
      <c r="I791" s="182">
        <v>0</v>
      </c>
      <c r="J791" s="182">
        <v>22.351999999999997</v>
      </c>
      <c r="K791" s="182">
        <v>0</v>
      </c>
      <c r="L791" s="182">
        <v>14.1</v>
      </c>
      <c r="M791" s="182">
        <v>89489756.503999993</v>
      </c>
      <c r="N791" s="182">
        <v>778385.53999999992</v>
      </c>
      <c r="O791" s="182">
        <v>430979.78319999995</v>
      </c>
      <c r="P791" s="182">
        <v>97.281999999999996</v>
      </c>
      <c r="Q791" s="182">
        <v>9864684.7867199983</v>
      </c>
      <c r="R791" s="182">
        <v>196644.76799999998</v>
      </c>
      <c r="S791" s="182">
        <v>107335.26919999998</v>
      </c>
      <c r="T791" s="182">
        <v>32.257999999999996</v>
      </c>
      <c r="U791" s="182">
        <v>1565030.1602559998</v>
      </c>
      <c r="V791" s="182">
        <v>5236449397.5318718</v>
      </c>
    </row>
    <row r="792" spans="1:22">
      <c r="A792" s="2" t="s">
        <v>1602</v>
      </c>
      <c r="B792" s="2" t="s">
        <v>1603</v>
      </c>
      <c r="C792" s="182">
        <v>66.967199999999991</v>
      </c>
      <c r="D792" s="182">
        <v>8516.1119999999992</v>
      </c>
      <c r="E792" s="182">
        <v>304.79999999999995</v>
      </c>
      <c r="F792" s="182">
        <v>181.10199999999998</v>
      </c>
      <c r="G792" s="182">
        <v>15.875</v>
      </c>
      <c r="H792" s="182">
        <v>22.097999999999999</v>
      </c>
      <c r="I792" s="182">
        <v>0</v>
      </c>
      <c r="J792" s="182">
        <v>22.351999999999997</v>
      </c>
      <c r="K792" s="182">
        <v>0</v>
      </c>
      <c r="L792" s="182">
        <v>16.8</v>
      </c>
      <c r="M792" s="182">
        <v>79083970.863999993</v>
      </c>
      <c r="N792" s="182">
        <v>673508.33039999998</v>
      </c>
      <c r="O792" s="182">
        <v>370347.64639999997</v>
      </c>
      <c r="P792" s="182">
        <v>96.265999999999991</v>
      </c>
      <c r="Q792" s="182">
        <v>9281960.7908800002</v>
      </c>
      <c r="R792" s="182">
        <v>183535.11679999996</v>
      </c>
      <c r="S792" s="182">
        <v>102746.89127999998</v>
      </c>
      <c r="T792" s="182">
        <v>33.019999999999996</v>
      </c>
      <c r="U792" s="182">
        <v>1252856.5910559997</v>
      </c>
      <c r="V792" s="182">
        <v>3249283985.1351614</v>
      </c>
    </row>
    <row r="793" spans="1:22">
      <c r="A793" s="2" t="s">
        <v>1604</v>
      </c>
      <c r="B793" s="2" t="s">
        <v>1605</v>
      </c>
      <c r="C793" s="182">
        <v>59.526399999999995</v>
      </c>
      <c r="D793" s="182">
        <v>7548.3719999999994</v>
      </c>
      <c r="E793" s="182">
        <v>304.79999999999995</v>
      </c>
      <c r="F793" s="182">
        <v>177.79999999999998</v>
      </c>
      <c r="G793" s="182">
        <v>12.7</v>
      </c>
      <c r="H793" s="182">
        <v>22.097999999999999</v>
      </c>
      <c r="I793" s="182">
        <v>0</v>
      </c>
      <c r="J793" s="182">
        <v>22.351999999999997</v>
      </c>
      <c r="K793" s="182">
        <v>0</v>
      </c>
      <c r="L793" s="182">
        <v>21.1</v>
      </c>
      <c r="M793" s="182">
        <v>67429490.9472</v>
      </c>
      <c r="N793" s="182">
        <v>550605.3504</v>
      </c>
      <c r="O793" s="182">
        <v>304799.39039999997</v>
      </c>
      <c r="P793" s="182">
        <v>94.488</v>
      </c>
      <c r="Q793" s="182">
        <v>8740859.9375999998</v>
      </c>
      <c r="R793" s="182">
        <v>170425.4656</v>
      </c>
      <c r="S793" s="182">
        <v>98322.383999999991</v>
      </c>
      <c r="T793" s="182">
        <v>34.036000000000001</v>
      </c>
      <c r="U793" s="182">
        <v>1015604.6784639999</v>
      </c>
      <c r="V793" s="182">
        <v>1863638913.7882662</v>
      </c>
    </row>
    <row r="794" spans="1:22">
      <c r="A794" s="2" t="s">
        <v>1606</v>
      </c>
      <c r="B794" s="2" t="s">
        <v>1607</v>
      </c>
      <c r="C794" s="182">
        <v>71.43168</v>
      </c>
      <c r="D794" s="182">
        <v>9096.7559999999994</v>
      </c>
      <c r="E794" s="182">
        <v>259.08</v>
      </c>
      <c r="F794" s="182">
        <v>182.88</v>
      </c>
      <c r="G794" s="182">
        <v>20.32</v>
      </c>
      <c r="H794" s="182">
        <v>23.367999999999999</v>
      </c>
      <c r="I794" s="182">
        <v>0</v>
      </c>
      <c r="J794" s="182">
        <v>21.081999999999997</v>
      </c>
      <c r="K794" s="182">
        <v>0</v>
      </c>
      <c r="L794" s="182">
        <v>10.8</v>
      </c>
      <c r="M794" s="182">
        <v>59521093.860799991</v>
      </c>
      <c r="N794" s="182">
        <v>604682.66159999988</v>
      </c>
      <c r="O794" s="182">
        <v>332657.39919999999</v>
      </c>
      <c r="P794" s="182">
        <v>80.772000000000006</v>
      </c>
      <c r="Q794" s="182">
        <v>10405785.639999999</v>
      </c>
      <c r="R794" s="182">
        <v>204838.3</v>
      </c>
      <c r="S794" s="182">
        <v>113562.35351999999</v>
      </c>
      <c r="T794" s="182">
        <v>33.781999999999996</v>
      </c>
      <c r="U794" s="182">
        <v>1731522.7304959998</v>
      </c>
      <c r="V794" s="182">
        <v>4028037998.10144</v>
      </c>
    </row>
    <row r="795" spans="1:22">
      <c r="A795" s="2" t="s">
        <v>1608</v>
      </c>
      <c r="B795" s="2" t="s">
        <v>1609</v>
      </c>
      <c r="C795" s="182">
        <v>63.990879999999997</v>
      </c>
      <c r="D795" s="182">
        <v>8193.5319999999992</v>
      </c>
      <c r="E795" s="182">
        <v>259.08</v>
      </c>
      <c r="F795" s="182">
        <v>179.32399999999998</v>
      </c>
      <c r="G795" s="182">
        <v>16.763999999999999</v>
      </c>
      <c r="H795" s="182">
        <v>23.367999999999999</v>
      </c>
      <c r="I795" s="182">
        <v>0</v>
      </c>
      <c r="J795" s="182">
        <v>21.081999999999997</v>
      </c>
      <c r="K795" s="182">
        <v>0</v>
      </c>
      <c r="L795" s="182">
        <v>13.1</v>
      </c>
      <c r="M795" s="182">
        <v>51612696.774399996</v>
      </c>
      <c r="N795" s="182">
        <v>509637.69039999996</v>
      </c>
      <c r="O795" s="182">
        <v>281857.50079999998</v>
      </c>
      <c r="P795" s="182">
        <v>79.501999999999995</v>
      </c>
      <c r="Q795" s="182">
        <v>9698192.2164799999</v>
      </c>
      <c r="R795" s="182">
        <v>190089.94239999997</v>
      </c>
      <c r="S795" s="182">
        <v>107990.75175999998</v>
      </c>
      <c r="T795" s="182">
        <v>34.544000000000004</v>
      </c>
      <c r="U795" s="182">
        <v>1373563.7044799998</v>
      </c>
      <c r="V795" s="182">
        <v>2462473896.1726804</v>
      </c>
    </row>
    <row r="796" spans="1:22">
      <c r="A796" s="2" t="s">
        <v>1610</v>
      </c>
      <c r="B796" s="2" t="s">
        <v>1611</v>
      </c>
      <c r="C796" s="182">
        <v>55.805999999999997</v>
      </c>
      <c r="D796" s="182">
        <v>7096.7599999999993</v>
      </c>
      <c r="E796" s="182">
        <v>254</v>
      </c>
      <c r="F796" s="182">
        <v>162.30599999999998</v>
      </c>
      <c r="G796" s="182">
        <v>16.128999999999998</v>
      </c>
      <c r="H796" s="182">
        <v>20.193000000000001</v>
      </c>
      <c r="I796" s="182">
        <v>0</v>
      </c>
      <c r="J796" s="182">
        <v>21.081999999999997</v>
      </c>
      <c r="K796" s="182">
        <v>0</v>
      </c>
      <c r="L796" s="182">
        <v>13.6</v>
      </c>
      <c r="M796" s="182">
        <v>45369225.390399992</v>
      </c>
      <c r="N796" s="182">
        <v>468670.03039999999</v>
      </c>
      <c r="O796" s="182">
        <v>258915.61119999998</v>
      </c>
      <c r="P796" s="182">
        <v>80.009999999999991</v>
      </c>
      <c r="Q796" s="182">
        <v>6160225.0988799995</v>
      </c>
      <c r="R796" s="182">
        <v>136995.85503999997</v>
      </c>
      <c r="S796" s="182">
        <v>75708.235679999998</v>
      </c>
      <c r="T796" s="182">
        <v>29.463999999999995</v>
      </c>
      <c r="U796" s="182">
        <v>949007.6503679998</v>
      </c>
      <c r="V796" s="182">
        <v>1936143597.754092</v>
      </c>
    </row>
    <row r="797" spans="1:22">
      <c r="A797" s="2" t="s">
        <v>1612</v>
      </c>
      <c r="B797" s="2" t="s">
        <v>1613</v>
      </c>
      <c r="C797" s="182">
        <v>49.109279999999998</v>
      </c>
      <c r="D797" s="182">
        <v>6251.6003999999994</v>
      </c>
      <c r="E797" s="182">
        <v>254</v>
      </c>
      <c r="F797" s="182">
        <v>159.00399999999999</v>
      </c>
      <c r="G797" s="182">
        <v>12.827</v>
      </c>
      <c r="H797" s="182">
        <v>20.193000000000001</v>
      </c>
      <c r="I797" s="182">
        <v>0</v>
      </c>
      <c r="J797" s="182">
        <v>21.081999999999997</v>
      </c>
      <c r="K797" s="182">
        <v>0</v>
      </c>
      <c r="L797" s="182">
        <v>17</v>
      </c>
      <c r="M797" s="182">
        <v>38667899.438239999</v>
      </c>
      <c r="N797" s="182">
        <v>383457.29759999993</v>
      </c>
      <c r="O797" s="182">
        <v>211393.1256</v>
      </c>
      <c r="P797" s="182">
        <v>78.739999999999995</v>
      </c>
      <c r="Q797" s="182">
        <v>5702370.5307199992</v>
      </c>
      <c r="R797" s="182">
        <v>126180.39279999999</v>
      </c>
      <c r="S797" s="182">
        <v>71939.210959999982</v>
      </c>
      <c r="T797" s="182">
        <v>30.225999999999996</v>
      </c>
      <c r="U797" s="182">
        <v>740891.93756799994</v>
      </c>
      <c r="V797" s="182">
        <v>1079514183.4911857</v>
      </c>
    </row>
    <row r="798" spans="1:22">
      <c r="A798" s="2" t="s">
        <v>1614</v>
      </c>
      <c r="B798" s="2" t="s">
        <v>1615</v>
      </c>
      <c r="C798" s="182">
        <v>52.085599999999999</v>
      </c>
      <c r="D798" s="182">
        <v>6645.1480000000001</v>
      </c>
      <c r="E798" s="182">
        <v>228.6</v>
      </c>
      <c r="F798" s="182">
        <v>158.75</v>
      </c>
      <c r="G798" s="182">
        <v>18.059399999999997</v>
      </c>
      <c r="H798" s="182">
        <v>17.551399999999997</v>
      </c>
      <c r="I798" s="182">
        <v>0</v>
      </c>
      <c r="J798" s="182">
        <v>20.548599999999997</v>
      </c>
      <c r="K798" s="182">
        <v>0</v>
      </c>
      <c r="L798" s="182">
        <v>11</v>
      </c>
      <c r="M798" s="182">
        <v>35171555.463199995</v>
      </c>
      <c r="N798" s="182">
        <v>411315.3064</v>
      </c>
      <c r="O798" s="182">
        <v>229418.89599999998</v>
      </c>
      <c r="P798" s="182">
        <v>72.897999999999996</v>
      </c>
      <c r="Q798" s="182">
        <v>4994777.1071999995</v>
      </c>
      <c r="R798" s="182">
        <v>117495.24887999998</v>
      </c>
      <c r="S798" s="182">
        <v>62926.325759999992</v>
      </c>
      <c r="T798" s="182">
        <v>27.431999999999999</v>
      </c>
      <c r="U798" s="182">
        <v>840787.47971199988</v>
      </c>
      <c r="V798" s="182">
        <v>1887807141.7768748</v>
      </c>
    </row>
    <row r="799" spans="1:22">
      <c r="A799" s="2" t="s">
        <v>1616</v>
      </c>
      <c r="B799" s="2" t="s">
        <v>1617</v>
      </c>
      <c r="C799" s="182">
        <v>40.701175999999997</v>
      </c>
      <c r="D799" s="182">
        <v>5174.1831999999995</v>
      </c>
      <c r="E799" s="182">
        <v>228.6</v>
      </c>
      <c r="F799" s="182">
        <v>152.39999999999998</v>
      </c>
      <c r="G799" s="182">
        <v>11.7094</v>
      </c>
      <c r="H799" s="182">
        <v>17.551399999999997</v>
      </c>
      <c r="I799" s="182">
        <v>0</v>
      </c>
      <c r="J799" s="182">
        <v>20.548599999999997</v>
      </c>
      <c r="K799" s="182">
        <v>0</v>
      </c>
      <c r="L799" s="182">
        <v>16.899999999999999</v>
      </c>
      <c r="M799" s="182">
        <v>25931217.814879995</v>
      </c>
      <c r="N799" s="182">
        <v>283496.2072</v>
      </c>
      <c r="O799" s="182">
        <v>157315.81439999997</v>
      </c>
      <c r="P799" s="182">
        <v>70.866</v>
      </c>
      <c r="Q799" s="182">
        <v>4328806.8262399994</v>
      </c>
      <c r="R799" s="182">
        <v>99305.607839999982</v>
      </c>
      <c r="S799" s="182">
        <v>56535.370799999997</v>
      </c>
      <c r="T799" s="182">
        <v>28.955999999999996</v>
      </c>
      <c r="U799" s="182">
        <v>482828.45369599992</v>
      </c>
      <c r="V799" s="182">
        <v>606891058.3806169</v>
      </c>
    </row>
    <row r="800" spans="1:22">
      <c r="A800" s="2" t="s">
        <v>1618</v>
      </c>
      <c r="B800" s="2" t="s">
        <v>1619</v>
      </c>
      <c r="C800" s="182">
        <v>37.204000000000001</v>
      </c>
      <c r="D800" s="182">
        <v>4735.4744000000001</v>
      </c>
      <c r="E800" s="182">
        <v>190.5</v>
      </c>
      <c r="F800" s="182">
        <v>143.25599999999997</v>
      </c>
      <c r="G800" s="182">
        <v>13.97</v>
      </c>
      <c r="H800" s="182">
        <v>15.798799999999998</v>
      </c>
      <c r="I800" s="182">
        <v>0</v>
      </c>
      <c r="J800" s="182">
        <v>19.126199999999997</v>
      </c>
      <c r="K800" s="182">
        <v>0</v>
      </c>
      <c r="L800" s="182">
        <v>11.6</v>
      </c>
      <c r="M800" s="182">
        <v>16857372.7368</v>
      </c>
      <c r="N800" s="182">
        <v>229418.89599999998</v>
      </c>
      <c r="O800" s="182">
        <v>126508.13407999999</v>
      </c>
      <c r="P800" s="182">
        <v>59.69</v>
      </c>
      <c r="Q800" s="182">
        <v>3242442.8054239997</v>
      </c>
      <c r="R800" s="182">
        <v>81771.449359999999</v>
      </c>
      <c r="S800" s="182">
        <v>45228.296639999993</v>
      </c>
      <c r="T800" s="182">
        <v>26.161999999999999</v>
      </c>
      <c r="U800" s="182">
        <v>437042.99687999999</v>
      </c>
      <c r="V800" s="182">
        <v>542442450.41099393</v>
      </c>
    </row>
    <row r="801" spans="1:22">
      <c r="A801" s="2" t="s">
        <v>1620</v>
      </c>
      <c r="B801" s="2" t="s">
        <v>1621</v>
      </c>
      <c r="C801" s="182">
        <v>31.921031999999997</v>
      </c>
      <c r="D801" s="182">
        <v>4064.5079999999998</v>
      </c>
      <c r="E801" s="182">
        <v>190.5</v>
      </c>
      <c r="F801" s="182">
        <v>139.69999999999999</v>
      </c>
      <c r="G801" s="182">
        <v>10.439399999999999</v>
      </c>
      <c r="H801" s="182">
        <v>15.798799999999998</v>
      </c>
      <c r="I801" s="182">
        <v>0</v>
      </c>
      <c r="J801" s="182">
        <v>19.126199999999997</v>
      </c>
      <c r="K801" s="182">
        <v>0</v>
      </c>
      <c r="L801" s="182">
        <v>15.5</v>
      </c>
      <c r="M801" s="182">
        <v>13694013.902239999</v>
      </c>
      <c r="N801" s="182">
        <v>176980.29120000001</v>
      </c>
      <c r="O801" s="182">
        <v>98158.513359999997</v>
      </c>
      <c r="P801" s="182">
        <v>58.165999999999997</v>
      </c>
      <c r="Q801" s="182">
        <v>2967730.0645279996</v>
      </c>
      <c r="R801" s="182">
        <v>74397.27055999999</v>
      </c>
      <c r="S801" s="182">
        <v>42442.495759999991</v>
      </c>
      <c r="T801" s="182">
        <v>26.923999999999999</v>
      </c>
      <c r="U801" s="182">
        <v>318417.040584</v>
      </c>
      <c r="V801" s="182">
        <v>267193187.20739549</v>
      </c>
    </row>
    <row r="802" spans="1:22">
      <c r="A802" s="2" t="s">
        <v>1622</v>
      </c>
      <c r="B802" s="2" t="s">
        <v>1623</v>
      </c>
      <c r="C802" s="182">
        <v>37.204000000000001</v>
      </c>
      <c r="D802" s="182">
        <v>4722.5712000000003</v>
      </c>
      <c r="E802" s="182">
        <v>152.39999999999998</v>
      </c>
      <c r="F802" s="182">
        <v>139.19200000000001</v>
      </c>
      <c r="G802" s="182">
        <v>17.4498</v>
      </c>
      <c r="H802" s="182">
        <v>16.738599999999998</v>
      </c>
      <c r="I802" s="182">
        <v>0</v>
      </c>
      <c r="J802" s="182">
        <v>19.773899999999998</v>
      </c>
      <c r="K802" s="182">
        <v>0</v>
      </c>
      <c r="L802" s="182">
        <v>7.05</v>
      </c>
      <c r="M802" s="182">
        <v>10447408.78256</v>
      </c>
      <c r="N802" s="182">
        <v>180257.70399999997</v>
      </c>
      <c r="O802" s="182">
        <v>98977.866559999995</v>
      </c>
      <c r="P802" s="182">
        <v>46.99</v>
      </c>
      <c r="Q802" s="182">
        <v>3242442.8054239997</v>
      </c>
      <c r="R802" s="182">
        <v>84557.250239999994</v>
      </c>
      <c r="S802" s="182">
        <v>46539.261759999994</v>
      </c>
      <c r="T802" s="182">
        <v>26.161999999999999</v>
      </c>
      <c r="U802" s="182">
        <v>566074.73881599994</v>
      </c>
      <c r="V802" s="182">
        <v>529015657.08398908</v>
      </c>
    </row>
    <row r="803" spans="1:22">
      <c r="A803" s="2" t="s">
        <v>1624</v>
      </c>
      <c r="B803" s="2" t="s">
        <v>1625</v>
      </c>
      <c r="C803" s="182">
        <v>30.358463999999998</v>
      </c>
      <c r="D803" s="182">
        <v>3845.1535999999996</v>
      </c>
      <c r="E803" s="182">
        <v>152.39999999999998</v>
      </c>
      <c r="F803" s="182">
        <v>133.35</v>
      </c>
      <c r="G803" s="182">
        <v>11.7348</v>
      </c>
      <c r="H803" s="182">
        <v>16.738599999999998</v>
      </c>
      <c r="I803" s="182">
        <v>0</v>
      </c>
      <c r="J803" s="182">
        <v>19.773899999999998</v>
      </c>
      <c r="K803" s="182">
        <v>0</v>
      </c>
      <c r="L803" s="182">
        <v>10.6</v>
      </c>
      <c r="M803" s="182">
        <v>7866773.9438399989</v>
      </c>
      <c r="N803" s="182">
        <v>126344.26343999998</v>
      </c>
      <c r="O803" s="182">
        <v>69972.763279999985</v>
      </c>
      <c r="P803" s="182">
        <v>45.211999999999996</v>
      </c>
      <c r="Q803" s="182">
        <v>2805399.8085439997</v>
      </c>
      <c r="R803" s="182">
        <v>72594.693519999986</v>
      </c>
      <c r="S803" s="182">
        <v>42114.754479999996</v>
      </c>
      <c r="T803" s="182">
        <v>26.923999999999999</v>
      </c>
      <c r="U803" s="182">
        <v>350466.86035519995</v>
      </c>
      <c r="V803" s="182">
        <v>211337726.96705556</v>
      </c>
    </row>
    <row r="804" spans="1:22">
      <c r="A804" s="2" t="s">
        <v>1626</v>
      </c>
      <c r="B804" s="2" t="s">
        <v>1627</v>
      </c>
      <c r="C804" s="182">
        <v>26.0428</v>
      </c>
      <c r="D804" s="182">
        <v>3303.2192</v>
      </c>
      <c r="E804" s="182">
        <v>152.39999999999998</v>
      </c>
      <c r="F804" s="182">
        <v>129.03199999999998</v>
      </c>
      <c r="G804" s="182">
        <v>10.8712</v>
      </c>
      <c r="H804" s="182">
        <v>13.817600000000001</v>
      </c>
      <c r="I804" s="182">
        <v>0</v>
      </c>
      <c r="J804" s="182">
        <v>16.344899999999996</v>
      </c>
      <c r="K804" s="182">
        <v>0</v>
      </c>
      <c r="L804" s="182">
        <v>11.9</v>
      </c>
      <c r="M804" s="182">
        <v>7159180.5203199992</v>
      </c>
      <c r="N804" s="182">
        <v>116675.89567999999</v>
      </c>
      <c r="O804" s="182">
        <v>64728.902799999996</v>
      </c>
      <c r="P804" s="182">
        <v>46.481999999999999</v>
      </c>
      <c r="Q804" s="182">
        <v>2047858.6139519997</v>
      </c>
      <c r="R804" s="182">
        <v>55716.017599999992</v>
      </c>
      <c r="S804" s="182">
        <v>31790.904159999995</v>
      </c>
      <c r="T804" s="182">
        <v>24.891999999999999</v>
      </c>
      <c r="U804" s="182">
        <v>218105.26701439999</v>
      </c>
      <c r="V804" s="182">
        <v>149305941.79629338</v>
      </c>
    </row>
    <row r="805" spans="1:22">
      <c r="A805" s="2" t="s">
        <v>1628</v>
      </c>
      <c r="B805" s="2" t="s">
        <v>1629</v>
      </c>
      <c r="C805" s="182">
        <v>23.661743999999999</v>
      </c>
      <c r="D805" s="182">
        <v>2999.9940000000001</v>
      </c>
      <c r="E805" s="182">
        <v>152.39999999999998</v>
      </c>
      <c r="F805" s="182">
        <v>127</v>
      </c>
      <c r="G805" s="182">
        <v>8.8899999999999988</v>
      </c>
      <c r="H805" s="182">
        <v>13.817600000000001</v>
      </c>
      <c r="I805" s="182">
        <v>0</v>
      </c>
      <c r="J805" s="182">
        <v>16.344899999999996</v>
      </c>
      <c r="K805" s="182">
        <v>0</v>
      </c>
      <c r="L805" s="182">
        <v>14.5</v>
      </c>
      <c r="M805" s="182">
        <v>6160225.0988799995</v>
      </c>
      <c r="N805" s="182">
        <v>97339.160159999999</v>
      </c>
      <c r="O805" s="182">
        <v>54077.311199999989</v>
      </c>
      <c r="P805" s="182">
        <v>45.211999999999996</v>
      </c>
      <c r="Q805" s="182">
        <v>1939638.4432959999</v>
      </c>
      <c r="R805" s="182">
        <v>52766.346079999996</v>
      </c>
      <c r="S805" s="182">
        <v>30643.809679999998</v>
      </c>
      <c r="T805" s="182">
        <v>25.4</v>
      </c>
      <c r="U805" s="182">
        <v>182309.36441279997</v>
      </c>
      <c r="V805" s="182">
        <v>97747055.420594931</v>
      </c>
    </row>
    <row r="806" spans="1:22">
      <c r="A806" s="2" t="s">
        <v>1630</v>
      </c>
      <c r="B806" s="2" t="s">
        <v>1631</v>
      </c>
      <c r="C806" s="182">
        <v>26.0428</v>
      </c>
      <c r="D806" s="182">
        <v>3316.1223999999997</v>
      </c>
      <c r="E806" s="182">
        <v>127</v>
      </c>
      <c r="F806" s="182">
        <v>125.476</v>
      </c>
      <c r="G806" s="182">
        <v>15.087599999999998</v>
      </c>
      <c r="H806" s="182">
        <v>12.471399999999999</v>
      </c>
      <c r="I806" s="182">
        <v>0</v>
      </c>
      <c r="J806" s="182">
        <v>16.1036</v>
      </c>
      <c r="K806" s="182">
        <v>0</v>
      </c>
      <c r="L806" s="182">
        <v>6.9</v>
      </c>
      <c r="M806" s="182">
        <v>5202892.8199999994</v>
      </c>
      <c r="N806" s="182">
        <v>107826.88111999999</v>
      </c>
      <c r="O806" s="182">
        <v>59321.171679999999</v>
      </c>
      <c r="P806" s="182">
        <v>39.624000000000002</v>
      </c>
      <c r="Q806" s="182">
        <v>1727360.4162399999</v>
      </c>
      <c r="R806" s="182">
        <v>50799.898399999998</v>
      </c>
      <c r="S806" s="182">
        <v>27530.267519999998</v>
      </c>
      <c r="T806" s="182">
        <v>22.834599999999998</v>
      </c>
      <c r="U806" s="182">
        <v>263474.49240479997</v>
      </c>
      <c r="V806" s="182">
        <v>194688503.24156958</v>
      </c>
    </row>
    <row r="807" spans="1:22">
      <c r="A807" s="2" t="s">
        <v>1632</v>
      </c>
      <c r="B807" s="2" t="s">
        <v>1633</v>
      </c>
      <c r="C807" s="182">
        <v>18.899631999999997</v>
      </c>
      <c r="D807" s="182">
        <v>2406.4467999999997</v>
      </c>
      <c r="E807" s="182">
        <v>127</v>
      </c>
      <c r="F807" s="182">
        <v>118.36399999999999</v>
      </c>
      <c r="G807" s="182">
        <v>7.8993999999999991</v>
      </c>
      <c r="H807" s="182">
        <v>12.471399999999999</v>
      </c>
      <c r="I807" s="182">
        <v>0</v>
      </c>
      <c r="J807" s="182">
        <v>16.1036</v>
      </c>
      <c r="K807" s="182">
        <v>0</v>
      </c>
      <c r="L807" s="182">
        <v>13.2</v>
      </c>
      <c r="M807" s="182">
        <v>3242442.8054239997</v>
      </c>
      <c r="N807" s="182">
        <v>60632.1368</v>
      </c>
      <c r="O807" s="182">
        <v>33593.481199999995</v>
      </c>
      <c r="P807" s="182">
        <v>36.83</v>
      </c>
      <c r="Q807" s="182">
        <v>1398537.5900159997</v>
      </c>
      <c r="R807" s="182">
        <v>40803.789360000002</v>
      </c>
      <c r="S807" s="182">
        <v>23597.372159999995</v>
      </c>
      <c r="T807" s="182">
        <v>24.13</v>
      </c>
      <c r="U807" s="182">
        <v>124869.42767999998</v>
      </c>
      <c r="V807" s="182">
        <v>46456704.911436602</v>
      </c>
    </row>
    <row r="808" spans="1:22">
      <c r="A808" s="2" t="s">
        <v>1634</v>
      </c>
      <c r="B808" s="2" t="s">
        <v>1635</v>
      </c>
      <c r="C808" s="182">
        <v>17.11384</v>
      </c>
      <c r="D808" s="182">
        <v>2180.6407999999997</v>
      </c>
      <c r="E808" s="182">
        <v>101.6</v>
      </c>
      <c r="F808" s="182">
        <v>105.91799999999999</v>
      </c>
      <c r="G808" s="182">
        <v>11.2014</v>
      </c>
      <c r="H808" s="182">
        <v>10.795</v>
      </c>
      <c r="I808" s="182">
        <v>0</v>
      </c>
      <c r="J808" s="182">
        <v>14.604999999999999</v>
      </c>
      <c r="K808" s="182">
        <v>0</v>
      </c>
      <c r="L808" s="182">
        <v>7.27</v>
      </c>
      <c r="M808" s="182">
        <v>2081157.1279999998</v>
      </c>
      <c r="N808" s="182">
        <v>52274.734159999993</v>
      </c>
      <c r="O808" s="182">
        <v>28841.232639999998</v>
      </c>
      <c r="P808" s="182">
        <v>30.987999999999996</v>
      </c>
      <c r="Q808" s="182">
        <v>886572.93652799982</v>
      </c>
      <c r="R808" s="182">
        <v>30152.197759999999</v>
      </c>
      <c r="S808" s="182">
        <v>16714.80528</v>
      </c>
      <c r="T808" s="182">
        <v>20.193000000000001</v>
      </c>
      <c r="U808" s="182">
        <v>112798.7163376</v>
      </c>
      <c r="V808" s="182">
        <v>45114025.578736126</v>
      </c>
    </row>
    <row r="809" spans="1:22">
      <c r="A809" s="2" t="s">
        <v>1636</v>
      </c>
      <c r="B809" s="2" t="s">
        <v>1637</v>
      </c>
      <c r="C809" s="182">
        <v>13.691071999999998</v>
      </c>
      <c r="D809" s="182">
        <v>1741.932</v>
      </c>
      <c r="E809" s="182">
        <v>101.6</v>
      </c>
      <c r="F809" s="182">
        <v>101.6</v>
      </c>
      <c r="G809" s="182">
        <v>6.8834</v>
      </c>
      <c r="H809" s="182">
        <v>10.795</v>
      </c>
      <c r="I809" s="182">
        <v>0</v>
      </c>
      <c r="J809" s="182">
        <v>14.604999999999999</v>
      </c>
      <c r="K809" s="182">
        <v>0</v>
      </c>
      <c r="L809" s="182">
        <v>11.8</v>
      </c>
      <c r="M809" s="182">
        <v>1452647.6753439999</v>
      </c>
      <c r="N809" s="182">
        <v>33921.222479999997</v>
      </c>
      <c r="O809" s="182">
        <v>18681.252959999998</v>
      </c>
      <c r="P809" s="182">
        <v>28.955999999999996</v>
      </c>
      <c r="Q809" s="182">
        <v>765865.82310399995</v>
      </c>
      <c r="R809" s="182">
        <v>26055.431759999999</v>
      </c>
      <c r="S809" s="182">
        <v>15108.873007999999</v>
      </c>
      <c r="T809" s="182">
        <v>21.005799999999997</v>
      </c>
      <c r="U809" s="182">
        <v>69510.648075199992</v>
      </c>
      <c r="V809" s="182">
        <v>17240002.631874159</v>
      </c>
    </row>
    <row r="810" spans="1:22">
      <c r="A810" s="2" t="s">
        <v>1638</v>
      </c>
      <c r="B810" s="2" t="s">
        <v>1639</v>
      </c>
      <c r="C810" s="182">
        <v>12.835379999999999</v>
      </c>
      <c r="D810" s="182">
        <v>1632.2547999999997</v>
      </c>
      <c r="E810" s="182">
        <v>76.199999999999989</v>
      </c>
      <c r="F810" s="182">
        <v>90.677999999999997</v>
      </c>
      <c r="G810" s="182">
        <v>11.811</v>
      </c>
      <c r="H810" s="182">
        <v>9.1185999999999989</v>
      </c>
      <c r="I810" s="182">
        <v>0</v>
      </c>
      <c r="J810" s="182">
        <v>11.5189</v>
      </c>
      <c r="K810" s="182">
        <v>0</v>
      </c>
      <c r="L810" s="182">
        <v>5.01</v>
      </c>
      <c r="M810" s="182">
        <v>882410.62227199995</v>
      </c>
      <c r="N810" s="182">
        <v>30316.0684</v>
      </c>
      <c r="O810" s="182">
        <v>16714.80528</v>
      </c>
      <c r="P810" s="182">
        <v>23.241</v>
      </c>
      <c r="Q810" s="182">
        <v>474503.8251839999</v>
      </c>
      <c r="R810" s="182">
        <v>19172.864879999997</v>
      </c>
      <c r="S810" s="182">
        <v>10520.495088</v>
      </c>
      <c r="T810" s="182">
        <v>17.094200000000001</v>
      </c>
      <c r="U810" s="182">
        <v>75337.888033599986</v>
      </c>
      <c r="V810" s="182">
        <v>20730968.896895412</v>
      </c>
    </row>
    <row r="811" spans="1:22">
      <c r="A811" s="2" t="s">
        <v>1640</v>
      </c>
      <c r="B811" s="2" t="s">
        <v>1641</v>
      </c>
      <c r="C811" s="182">
        <v>9.3010000000000002</v>
      </c>
      <c r="D811" s="182">
        <v>1180.6428000000001</v>
      </c>
      <c r="E811" s="182">
        <v>76.199999999999989</v>
      </c>
      <c r="F811" s="182">
        <v>84.581999999999994</v>
      </c>
      <c r="G811" s="182">
        <v>5.8928000000000003</v>
      </c>
      <c r="H811" s="182">
        <v>9.1185999999999989</v>
      </c>
      <c r="I811" s="182">
        <v>0</v>
      </c>
      <c r="J811" s="182">
        <v>11.5189</v>
      </c>
      <c r="K811" s="182">
        <v>0</v>
      </c>
      <c r="L811" s="182">
        <v>10</v>
      </c>
      <c r="M811" s="182">
        <v>524451.59625599999</v>
      </c>
      <c r="N811" s="182">
        <v>16550.934639999999</v>
      </c>
      <c r="O811" s="182">
        <v>8963.7240079999992</v>
      </c>
      <c r="P811" s="182">
        <v>21.107399999999998</v>
      </c>
      <c r="Q811" s="182">
        <v>375024.51446559996</v>
      </c>
      <c r="R811" s="182">
        <v>15239.969519999999</v>
      </c>
      <c r="S811" s="182">
        <v>8865.4016240000001</v>
      </c>
      <c r="T811" s="182">
        <v>17.830799999999996</v>
      </c>
      <c r="U811" s="182">
        <v>34547.208324799998</v>
      </c>
      <c r="V811" s="182">
        <v>5290156.5708398903</v>
      </c>
    </row>
    <row r="812" spans="1:22">
      <c r="A812" s="2" t="s">
        <v>1642</v>
      </c>
      <c r="B812" s="2" t="s">
        <v>1643</v>
      </c>
      <c r="C812" s="182">
        <v>7.4407999999999994</v>
      </c>
      <c r="D812" s="182">
        <v>948.38519999999994</v>
      </c>
      <c r="E812" s="182">
        <v>63.5</v>
      </c>
      <c r="F812" s="182">
        <v>76.199999999999989</v>
      </c>
      <c r="G812" s="182">
        <v>5.4356</v>
      </c>
      <c r="H812" s="182">
        <v>8.2804000000000002</v>
      </c>
      <c r="I812" s="182">
        <v>0</v>
      </c>
      <c r="J812" s="182">
        <v>10.769599999999997</v>
      </c>
      <c r="K812" s="182">
        <v>0</v>
      </c>
      <c r="L812" s="182">
        <v>8.7100000000000009</v>
      </c>
      <c r="M812" s="182">
        <v>279291.2865776</v>
      </c>
      <c r="N812" s="182">
        <v>10651.5916</v>
      </c>
      <c r="O812" s="182">
        <v>5702.6982719999987</v>
      </c>
      <c r="P812" s="182">
        <v>17.195800000000002</v>
      </c>
      <c r="Q812" s="182">
        <v>248490.16108319996</v>
      </c>
      <c r="R812" s="182">
        <v>11241.525904</v>
      </c>
      <c r="S812" s="182">
        <v>6522.0514720000001</v>
      </c>
      <c r="T812" s="182">
        <v>16.205199999999998</v>
      </c>
      <c r="U812" s="182">
        <v>23641.944974079997</v>
      </c>
      <c r="V812" s="182">
        <v>2685358.66540096</v>
      </c>
    </row>
    <row r="813" spans="1:22">
      <c r="A813" s="2" t="s">
        <v>1644</v>
      </c>
      <c r="B813" s="2" t="s">
        <v>1645</v>
      </c>
      <c r="C813" s="182">
        <v>7.0687599999999993</v>
      </c>
      <c r="D813" s="182">
        <v>896.77239999999995</v>
      </c>
      <c r="E813" s="182">
        <v>50.8</v>
      </c>
      <c r="F813" s="182">
        <v>71.11999999999999</v>
      </c>
      <c r="G813" s="182">
        <v>8.2804000000000002</v>
      </c>
      <c r="H813" s="182">
        <v>7.4421999999999988</v>
      </c>
      <c r="I813" s="182">
        <v>0</v>
      </c>
      <c r="J813" s="182">
        <v>11.607799999999997</v>
      </c>
      <c r="K813" s="182">
        <v>0</v>
      </c>
      <c r="L813" s="182">
        <v>4.34</v>
      </c>
      <c r="M813" s="182">
        <v>192298.91862719998</v>
      </c>
      <c r="N813" s="182">
        <v>9701.1418879999983</v>
      </c>
      <c r="O813" s="182">
        <v>5227.4734159999998</v>
      </c>
      <c r="P813" s="182">
        <v>14.604999999999999</v>
      </c>
      <c r="Q813" s="182">
        <v>184806.75296639997</v>
      </c>
      <c r="R813" s="182">
        <v>9258.6911599999985</v>
      </c>
      <c r="S813" s="182">
        <v>5194.6992879999998</v>
      </c>
      <c r="T813" s="182">
        <v>14.325599999999998</v>
      </c>
      <c r="U813" s="182">
        <v>24557.654110399995</v>
      </c>
      <c r="V813" s="182">
        <v>2671931.8720739554</v>
      </c>
    </row>
    <row r="814" spans="1:22">
      <c r="A814" s="2" t="s">
        <v>1646</v>
      </c>
      <c r="B814" s="2" t="s">
        <v>1647</v>
      </c>
      <c r="C814" s="182">
        <v>5.7294159999999996</v>
      </c>
      <c r="D814" s="182">
        <v>729.03079999999989</v>
      </c>
      <c r="E814" s="182">
        <v>50.8</v>
      </c>
      <c r="F814" s="182">
        <v>67.563999999999993</v>
      </c>
      <c r="G814" s="182">
        <v>4.9021999999999997</v>
      </c>
      <c r="H814" s="182">
        <v>7.4421999999999988</v>
      </c>
      <c r="I814" s="182">
        <v>0</v>
      </c>
      <c r="J814" s="182">
        <v>11.607799999999997</v>
      </c>
      <c r="K814" s="182">
        <v>0</v>
      </c>
      <c r="L814" s="182">
        <v>7.34</v>
      </c>
      <c r="M814" s="182">
        <v>127783.04765919999</v>
      </c>
      <c r="N814" s="182">
        <v>6243.4713839999995</v>
      </c>
      <c r="O814" s="182">
        <v>3244.638672</v>
      </c>
      <c r="P814" s="182">
        <v>13.258799999999999</v>
      </c>
      <c r="Q814" s="182">
        <v>155670.55317439997</v>
      </c>
      <c r="R814" s="182">
        <v>7947.7260399999986</v>
      </c>
      <c r="S814" s="182">
        <v>4604.7649840000004</v>
      </c>
      <c r="T814" s="182">
        <v>14.630399999999998</v>
      </c>
      <c r="U814" s="182">
        <v>15150.823891839998</v>
      </c>
      <c r="V814" s="182">
        <v>1227208.9100882388</v>
      </c>
    </row>
    <row r="815" spans="1:22">
      <c r="A815" s="2" t="s">
        <v>1648</v>
      </c>
      <c r="B815" s="2" t="s">
        <v>1649</v>
      </c>
      <c r="C815" s="182">
        <v>5.5805999999999996</v>
      </c>
      <c r="D815" s="182">
        <v>709.67600000000004</v>
      </c>
      <c r="E815" s="182">
        <v>38.099999999999994</v>
      </c>
      <c r="F815" s="182">
        <v>63.753999999999991</v>
      </c>
      <c r="G815" s="182">
        <v>8.8645999999999994</v>
      </c>
      <c r="H815" s="182">
        <v>6.6040000000000001</v>
      </c>
      <c r="I815" s="182">
        <v>0</v>
      </c>
      <c r="J815" s="182">
        <v>9.2710000000000008</v>
      </c>
      <c r="K815" s="182">
        <v>0</v>
      </c>
      <c r="L815" s="182">
        <v>2.84</v>
      </c>
      <c r="M815" s="182">
        <v>83246.28512</v>
      </c>
      <c r="N815" s="182">
        <v>5751.8594639999992</v>
      </c>
      <c r="O815" s="182">
        <v>3064.3809679999995</v>
      </c>
      <c r="P815" s="182">
        <v>10.820399999999999</v>
      </c>
      <c r="Q815" s="182">
        <v>120290.88199839999</v>
      </c>
      <c r="R815" s="182">
        <v>6735.0833039999989</v>
      </c>
      <c r="S815" s="182">
        <v>3769.0247199999999</v>
      </c>
      <c r="T815" s="182">
        <v>13.030199999999999</v>
      </c>
      <c r="U815" s="182">
        <v>17981.197585919999</v>
      </c>
      <c r="V815" s="182">
        <v>1331937.898038876</v>
      </c>
    </row>
    <row r="816" spans="1:22">
      <c r="A816" s="2" t="s">
        <v>1650</v>
      </c>
      <c r="B816" s="2" t="s">
        <v>1651</v>
      </c>
      <c r="C816" s="182">
        <v>4.2412559999999999</v>
      </c>
      <c r="D816" s="182">
        <v>535.4828</v>
      </c>
      <c r="E816" s="182">
        <v>38.099999999999994</v>
      </c>
      <c r="F816" s="182">
        <v>59.181999999999995</v>
      </c>
      <c r="G816" s="182">
        <v>4.3180000000000005</v>
      </c>
      <c r="H816" s="182">
        <v>6.6040000000000001</v>
      </c>
      <c r="I816" s="182">
        <v>0</v>
      </c>
      <c r="J816" s="182">
        <v>9.2710000000000008</v>
      </c>
      <c r="K816" s="182">
        <v>0</v>
      </c>
      <c r="L816" s="182">
        <v>5.82</v>
      </c>
      <c r="M816" s="182">
        <v>47450.382518399994</v>
      </c>
      <c r="N816" s="182">
        <v>3211.864544</v>
      </c>
      <c r="O816" s="182">
        <v>1589.545208</v>
      </c>
      <c r="P816" s="182">
        <v>9.3979999999999997</v>
      </c>
      <c r="Q816" s="182">
        <v>92819.607908799997</v>
      </c>
      <c r="R816" s="182">
        <v>5374.9569919999994</v>
      </c>
      <c r="S816" s="182">
        <v>3146.316288</v>
      </c>
      <c r="T816" s="182">
        <v>13.1572</v>
      </c>
      <c r="U816" s="182">
        <v>8990.5987929599996</v>
      </c>
      <c r="V816" s="182">
        <v>507532.78776078142</v>
      </c>
    </row>
    <row r="817" spans="1:22">
      <c r="A817" s="2" t="s">
        <v>1652</v>
      </c>
      <c r="B817" s="2" t="s">
        <v>1653</v>
      </c>
      <c r="C817" s="182">
        <v>169.65024</v>
      </c>
      <c r="D817" s="182">
        <v>21677.376</v>
      </c>
      <c r="E817" s="182">
        <v>203.2</v>
      </c>
      <c r="F817" s="182">
        <v>0</v>
      </c>
      <c r="G817" s="182">
        <v>0</v>
      </c>
      <c r="H817" s="182">
        <v>0</v>
      </c>
      <c r="I817" s="182">
        <v>28.574999999999999</v>
      </c>
      <c r="J817" s="182">
        <v>0</v>
      </c>
      <c r="K817" s="182">
        <v>0</v>
      </c>
      <c r="L817" s="182">
        <v>0</v>
      </c>
      <c r="M817" s="182">
        <v>81581359.417599991</v>
      </c>
      <c r="N817" s="182">
        <v>1035662.4447999999</v>
      </c>
      <c r="O817" s="182">
        <v>573547.24</v>
      </c>
      <c r="P817" s="182">
        <v>61.213999999999999</v>
      </c>
      <c r="Q817" s="182">
        <v>0</v>
      </c>
      <c r="R817" s="182">
        <v>0</v>
      </c>
      <c r="S817" s="182">
        <v>0</v>
      </c>
      <c r="T817" s="182">
        <v>86.614000000000004</v>
      </c>
      <c r="U817" s="182">
        <v>0</v>
      </c>
      <c r="V817" s="182">
        <v>0</v>
      </c>
    </row>
    <row r="818" spans="1:22">
      <c r="A818" s="2" t="s">
        <v>1654</v>
      </c>
      <c r="B818" s="2" t="s">
        <v>1655</v>
      </c>
      <c r="C818" s="182">
        <v>169.65024</v>
      </c>
      <c r="D818" s="182">
        <v>21677.376</v>
      </c>
      <c r="E818" s="182">
        <v>203.2</v>
      </c>
      <c r="F818" s="182">
        <v>0</v>
      </c>
      <c r="G818" s="182">
        <v>0</v>
      </c>
      <c r="H818" s="182">
        <v>0</v>
      </c>
      <c r="I818" s="182">
        <v>28.574999999999999</v>
      </c>
      <c r="J818" s="182">
        <v>0</v>
      </c>
      <c r="K818" s="182">
        <v>0</v>
      </c>
      <c r="L818" s="182">
        <v>0</v>
      </c>
      <c r="M818" s="182">
        <v>81581359.417599991</v>
      </c>
      <c r="N818" s="182">
        <v>1035662.4447999999</v>
      </c>
      <c r="O818" s="182">
        <v>573547.24</v>
      </c>
      <c r="P818" s="182">
        <v>61.213999999999999</v>
      </c>
      <c r="Q818" s="182">
        <v>0</v>
      </c>
      <c r="R818" s="182">
        <v>0</v>
      </c>
      <c r="S818" s="182">
        <v>0</v>
      </c>
      <c r="T818" s="182">
        <v>89.915999999999997</v>
      </c>
      <c r="U818" s="182">
        <v>0</v>
      </c>
      <c r="V818" s="182">
        <v>0</v>
      </c>
    </row>
    <row r="819" spans="1:22">
      <c r="A819" s="2" t="s">
        <v>1656</v>
      </c>
      <c r="B819" s="2" t="s">
        <v>1657</v>
      </c>
      <c r="C819" s="182">
        <v>169.65024</v>
      </c>
      <c r="D819" s="182">
        <v>21677.376</v>
      </c>
      <c r="E819" s="182">
        <v>203.2</v>
      </c>
      <c r="F819" s="182">
        <v>0</v>
      </c>
      <c r="G819" s="182">
        <v>0</v>
      </c>
      <c r="H819" s="182">
        <v>0</v>
      </c>
      <c r="I819" s="182">
        <v>28.574999999999999</v>
      </c>
      <c r="J819" s="182">
        <v>0</v>
      </c>
      <c r="K819" s="182">
        <v>0</v>
      </c>
      <c r="L819" s="182">
        <v>0</v>
      </c>
      <c r="M819" s="182">
        <v>81581359.417599991</v>
      </c>
      <c r="N819" s="182">
        <v>1035662.4447999999</v>
      </c>
      <c r="O819" s="182">
        <v>573547.24</v>
      </c>
      <c r="P819" s="182">
        <v>61.213999999999999</v>
      </c>
      <c r="Q819" s="182">
        <v>0</v>
      </c>
      <c r="R819" s="182">
        <v>0</v>
      </c>
      <c r="S819" s="182">
        <v>0</v>
      </c>
      <c r="T819" s="182">
        <v>93.471999999999994</v>
      </c>
      <c r="U819" s="182">
        <v>0</v>
      </c>
      <c r="V819" s="182">
        <v>0</v>
      </c>
    </row>
    <row r="820" spans="1:22">
      <c r="A820" s="2" t="s">
        <v>1658</v>
      </c>
      <c r="B820" s="2" t="s">
        <v>1659</v>
      </c>
      <c r="C820" s="182">
        <v>153.28047999999998</v>
      </c>
      <c r="D820" s="182">
        <v>19483.831999999999</v>
      </c>
      <c r="E820" s="182">
        <v>203.2</v>
      </c>
      <c r="F820" s="182">
        <v>0</v>
      </c>
      <c r="G820" s="182">
        <v>0</v>
      </c>
      <c r="H820" s="182">
        <v>0</v>
      </c>
      <c r="I820" s="182">
        <v>25.4</v>
      </c>
      <c r="J820" s="182">
        <v>0</v>
      </c>
      <c r="K820" s="182">
        <v>0</v>
      </c>
      <c r="L820" s="182">
        <v>0</v>
      </c>
      <c r="M820" s="182">
        <v>74089193.756799996</v>
      </c>
      <c r="N820" s="182">
        <v>934062.64799999993</v>
      </c>
      <c r="O820" s="182">
        <v>517831.22239999997</v>
      </c>
      <c r="P820" s="182">
        <v>61.722000000000001</v>
      </c>
      <c r="Q820" s="182">
        <v>0</v>
      </c>
      <c r="R820" s="182">
        <v>0</v>
      </c>
      <c r="S820" s="182">
        <v>0</v>
      </c>
      <c r="T820" s="182">
        <v>86.105999999999995</v>
      </c>
      <c r="U820" s="182">
        <v>0</v>
      </c>
      <c r="V820" s="182">
        <v>0</v>
      </c>
    </row>
    <row r="821" spans="1:22">
      <c r="A821" s="2" t="s">
        <v>1660</v>
      </c>
      <c r="B821" s="2" t="s">
        <v>1661</v>
      </c>
      <c r="C821" s="182">
        <v>153.28047999999998</v>
      </c>
      <c r="D821" s="182">
        <v>19483.831999999999</v>
      </c>
      <c r="E821" s="182">
        <v>203.2</v>
      </c>
      <c r="F821" s="182">
        <v>0</v>
      </c>
      <c r="G821" s="182">
        <v>0</v>
      </c>
      <c r="H821" s="182">
        <v>0</v>
      </c>
      <c r="I821" s="182">
        <v>25.4</v>
      </c>
      <c r="J821" s="182">
        <v>0</v>
      </c>
      <c r="K821" s="182">
        <v>0</v>
      </c>
      <c r="L821" s="182">
        <v>0</v>
      </c>
      <c r="M821" s="182">
        <v>74089193.756799996</v>
      </c>
      <c r="N821" s="182">
        <v>934062.64799999993</v>
      </c>
      <c r="O821" s="182">
        <v>517831.22239999997</v>
      </c>
      <c r="P821" s="182">
        <v>61.722000000000001</v>
      </c>
      <c r="Q821" s="182">
        <v>0</v>
      </c>
      <c r="R821" s="182">
        <v>0</v>
      </c>
      <c r="S821" s="182">
        <v>0</v>
      </c>
      <c r="T821" s="182">
        <v>89.408000000000001</v>
      </c>
      <c r="U821" s="182">
        <v>0</v>
      </c>
      <c r="V821" s="182">
        <v>0</v>
      </c>
    </row>
    <row r="822" spans="1:22">
      <c r="A822" s="2" t="s">
        <v>1662</v>
      </c>
      <c r="B822" s="2" t="s">
        <v>1663</v>
      </c>
      <c r="C822" s="182">
        <v>153.28047999999998</v>
      </c>
      <c r="D822" s="182">
        <v>19483.831999999999</v>
      </c>
      <c r="E822" s="182">
        <v>203.2</v>
      </c>
      <c r="F822" s="182">
        <v>0</v>
      </c>
      <c r="G822" s="182">
        <v>0</v>
      </c>
      <c r="H822" s="182">
        <v>0</v>
      </c>
      <c r="I822" s="182">
        <v>25.4</v>
      </c>
      <c r="J822" s="182">
        <v>0</v>
      </c>
      <c r="K822" s="182">
        <v>0</v>
      </c>
      <c r="L822" s="182">
        <v>0</v>
      </c>
      <c r="M822" s="182">
        <v>74089193.756799996</v>
      </c>
      <c r="N822" s="182">
        <v>934062.64799999993</v>
      </c>
      <c r="O822" s="182">
        <v>517831.22239999997</v>
      </c>
      <c r="P822" s="182">
        <v>61.722000000000001</v>
      </c>
      <c r="Q822" s="182">
        <v>0</v>
      </c>
      <c r="R822" s="182">
        <v>0</v>
      </c>
      <c r="S822" s="182">
        <v>0</v>
      </c>
      <c r="T822" s="182">
        <v>92.963999999999999</v>
      </c>
      <c r="U822" s="182">
        <v>0</v>
      </c>
      <c r="V822" s="182">
        <v>0</v>
      </c>
    </row>
    <row r="823" spans="1:22">
      <c r="A823" s="2" t="s">
        <v>1664</v>
      </c>
      <c r="B823" s="2" t="s">
        <v>1665</v>
      </c>
      <c r="C823" s="182">
        <v>134.82729599999999</v>
      </c>
      <c r="D823" s="182">
        <v>17161.256000000001</v>
      </c>
      <c r="E823" s="182">
        <v>203.2</v>
      </c>
      <c r="F823" s="182">
        <v>0</v>
      </c>
      <c r="G823" s="182">
        <v>0</v>
      </c>
      <c r="H823" s="182">
        <v>0</v>
      </c>
      <c r="I823" s="182">
        <v>22.224999999999998</v>
      </c>
      <c r="J823" s="182">
        <v>0</v>
      </c>
      <c r="K823" s="182">
        <v>0</v>
      </c>
      <c r="L823" s="182">
        <v>0</v>
      </c>
      <c r="M823" s="182">
        <v>66180796.670399994</v>
      </c>
      <c r="N823" s="182">
        <v>827546.73199999996</v>
      </c>
      <c r="O823" s="182">
        <v>458837.79199999996</v>
      </c>
      <c r="P823" s="182">
        <v>62.230000000000004</v>
      </c>
      <c r="Q823" s="182">
        <v>0</v>
      </c>
      <c r="R823" s="182">
        <v>0</v>
      </c>
      <c r="S823" s="182">
        <v>0</v>
      </c>
      <c r="T823" s="182">
        <v>85.343999999999994</v>
      </c>
      <c r="U823" s="182">
        <v>0</v>
      </c>
      <c r="V823" s="182">
        <v>0</v>
      </c>
    </row>
    <row r="824" spans="1:22">
      <c r="A824" s="2" t="s">
        <v>1666</v>
      </c>
      <c r="B824" s="2" t="s">
        <v>1667</v>
      </c>
      <c r="C824" s="182">
        <v>134.82729599999999</v>
      </c>
      <c r="D824" s="182">
        <v>17161.256000000001</v>
      </c>
      <c r="E824" s="182">
        <v>203.2</v>
      </c>
      <c r="F824" s="182">
        <v>0</v>
      </c>
      <c r="G824" s="182">
        <v>0</v>
      </c>
      <c r="H824" s="182">
        <v>0</v>
      </c>
      <c r="I824" s="182">
        <v>22.224999999999998</v>
      </c>
      <c r="J824" s="182">
        <v>0</v>
      </c>
      <c r="K824" s="182">
        <v>0</v>
      </c>
      <c r="L824" s="182">
        <v>0</v>
      </c>
      <c r="M824" s="182">
        <v>66180796.670399994</v>
      </c>
      <c r="N824" s="182">
        <v>827546.73199999996</v>
      </c>
      <c r="O824" s="182">
        <v>458837.79199999996</v>
      </c>
      <c r="P824" s="182">
        <v>62.230000000000004</v>
      </c>
      <c r="Q824" s="182">
        <v>0</v>
      </c>
      <c r="R824" s="182">
        <v>0</v>
      </c>
      <c r="S824" s="182">
        <v>0</v>
      </c>
      <c r="T824" s="182">
        <v>88.899999999999991</v>
      </c>
      <c r="U824" s="182">
        <v>0</v>
      </c>
      <c r="V824" s="182">
        <v>0</v>
      </c>
    </row>
    <row r="825" spans="1:22">
      <c r="A825" s="2" t="s">
        <v>1668</v>
      </c>
      <c r="B825" s="2" t="s">
        <v>1669</v>
      </c>
      <c r="C825" s="182">
        <v>134.82729599999999</v>
      </c>
      <c r="D825" s="182">
        <v>17161.256000000001</v>
      </c>
      <c r="E825" s="182">
        <v>203.2</v>
      </c>
      <c r="F825" s="182">
        <v>0</v>
      </c>
      <c r="G825" s="182">
        <v>0</v>
      </c>
      <c r="H825" s="182">
        <v>0</v>
      </c>
      <c r="I825" s="182">
        <v>22.224999999999998</v>
      </c>
      <c r="J825" s="182">
        <v>0</v>
      </c>
      <c r="K825" s="182">
        <v>0</v>
      </c>
      <c r="L825" s="182">
        <v>0</v>
      </c>
      <c r="M825" s="182">
        <v>66180796.670399994</v>
      </c>
      <c r="N825" s="182">
        <v>827546.73199999996</v>
      </c>
      <c r="O825" s="182">
        <v>458837.79199999996</v>
      </c>
      <c r="P825" s="182">
        <v>62.230000000000004</v>
      </c>
      <c r="Q825" s="182">
        <v>0</v>
      </c>
      <c r="R825" s="182">
        <v>0</v>
      </c>
      <c r="S825" s="182">
        <v>0</v>
      </c>
      <c r="T825" s="182">
        <v>92.201999999999998</v>
      </c>
      <c r="U825" s="182">
        <v>0</v>
      </c>
      <c r="V825" s="182">
        <v>0</v>
      </c>
    </row>
    <row r="826" spans="1:22">
      <c r="A826" s="2" t="s">
        <v>1670</v>
      </c>
      <c r="B826" s="2" t="s">
        <v>1671</v>
      </c>
      <c r="C826" s="182">
        <v>116.671744</v>
      </c>
      <c r="D826" s="182">
        <v>14838.679999999998</v>
      </c>
      <c r="E826" s="182">
        <v>203.2</v>
      </c>
      <c r="F826" s="182">
        <v>0</v>
      </c>
      <c r="G826" s="182">
        <v>0</v>
      </c>
      <c r="H826" s="182">
        <v>0</v>
      </c>
      <c r="I826" s="182">
        <v>19.049999999999997</v>
      </c>
      <c r="J826" s="182">
        <v>0</v>
      </c>
      <c r="K826" s="182">
        <v>0</v>
      </c>
      <c r="L826" s="182">
        <v>0</v>
      </c>
      <c r="M826" s="182">
        <v>58272399.583999991</v>
      </c>
      <c r="N826" s="182">
        <v>719392.10959999997</v>
      </c>
      <c r="O826" s="182">
        <v>399844.36159999995</v>
      </c>
      <c r="P826" s="182">
        <v>62.483999999999995</v>
      </c>
      <c r="Q826" s="182">
        <v>0</v>
      </c>
      <c r="R826" s="182">
        <v>0</v>
      </c>
      <c r="S826" s="182">
        <v>0</v>
      </c>
      <c r="T826" s="182">
        <v>84.835999999999999</v>
      </c>
      <c r="U826" s="182">
        <v>0</v>
      </c>
      <c r="V826" s="182">
        <v>0</v>
      </c>
    </row>
    <row r="827" spans="1:22">
      <c r="A827" s="2" t="s">
        <v>1672</v>
      </c>
      <c r="B827" s="2" t="s">
        <v>1673</v>
      </c>
      <c r="C827" s="182">
        <v>116.671744</v>
      </c>
      <c r="D827" s="182">
        <v>14838.679999999998</v>
      </c>
      <c r="E827" s="182">
        <v>203.2</v>
      </c>
      <c r="F827" s="182">
        <v>0</v>
      </c>
      <c r="G827" s="182">
        <v>0</v>
      </c>
      <c r="H827" s="182">
        <v>0</v>
      </c>
      <c r="I827" s="182">
        <v>19.049999999999997</v>
      </c>
      <c r="J827" s="182">
        <v>0</v>
      </c>
      <c r="K827" s="182">
        <v>0</v>
      </c>
      <c r="L827" s="182">
        <v>0</v>
      </c>
      <c r="M827" s="182">
        <v>58272399.583999991</v>
      </c>
      <c r="N827" s="182">
        <v>719392.10959999997</v>
      </c>
      <c r="O827" s="182">
        <v>399844.36159999995</v>
      </c>
      <c r="P827" s="182">
        <v>62.483999999999995</v>
      </c>
      <c r="Q827" s="182">
        <v>0</v>
      </c>
      <c r="R827" s="182">
        <v>0</v>
      </c>
      <c r="S827" s="182">
        <v>0</v>
      </c>
      <c r="T827" s="182">
        <v>88.138000000000005</v>
      </c>
      <c r="U827" s="182">
        <v>0</v>
      </c>
      <c r="V827" s="182">
        <v>0</v>
      </c>
    </row>
    <row r="828" spans="1:22">
      <c r="A828" s="2" t="s">
        <v>1674</v>
      </c>
      <c r="B828" s="2" t="s">
        <v>1675</v>
      </c>
      <c r="C828" s="182">
        <v>116.671744</v>
      </c>
      <c r="D828" s="182">
        <v>14838.679999999998</v>
      </c>
      <c r="E828" s="182">
        <v>203.2</v>
      </c>
      <c r="F828" s="182">
        <v>0</v>
      </c>
      <c r="G828" s="182">
        <v>0</v>
      </c>
      <c r="H828" s="182">
        <v>0</v>
      </c>
      <c r="I828" s="182">
        <v>19.049999999999997</v>
      </c>
      <c r="J828" s="182">
        <v>0</v>
      </c>
      <c r="K828" s="182">
        <v>0</v>
      </c>
      <c r="L828" s="182">
        <v>0</v>
      </c>
      <c r="M828" s="182">
        <v>58272399.583999991</v>
      </c>
      <c r="N828" s="182">
        <v>719392.10959999997</v>
      </c>
      <c r="O828" s="182">
        <v>399844.36159999995</v>
      </c>
      <c r="P828" s="182">
        <v>62.483999999999995</v>
      </c>
      <c r="Q828" s="182">
        <v>0</v>
      </c>
      <c r="R828" s="182">
        <v>0</v>
      </c>
      <c r="S828" s="182">
        <v>0</v>
      </c>
      <c r="T828" s="182">
        <v>91.693999999999988</v>
      </c>
      <c r="U828" s="182">
        <v>0</v>
      </c>
      <c r="V828" s="182">
        <v>0</v>
      </c>
    </row>
    <row r="829" spans="1:22">
      <c r="A829" s="2" t="s">
        <v>1676</v>
      </c>
      <c r="B829" s="2" t="s">
        <v>1677</v>
      </c>
      <c r="C829" s="182">
        <v>98.218559999999997</v>
      </c>
      <c r="D829" s="182">
        <v>12516.103999999999</v>
      </c>
      <c r="E829" s="182">
        <v>203.2</v>
      </c>
      <c r="F829" s="182">
        <v>0</v>
      </c>
      <c r="G829" s="182">
        <v>0</v>
      </c>
      <c r="H829" s="182">
        <v>0</v>
      </c>
      <c r="I829" s="182">
        <v>15.875</v>
      </c>
      <c r="J829" s="182">
        <v>0</v>
      </c>
      <c r="K829" s="182">
        <v>0</v>
      </c>
      <c r="L829" s="182">
        <v>0</v>
      </c>
      <c r="M829" s="182">
        <v>49531539.646399997</v>
      </c>
      <c r="N829" s="182">
        <v>607960.07439999992</v>
      </c>
      <c r="O829" s="182">
        <v>337573.5184</v>
      </c>
      <c r="P829" s="182">
        <v>62.991999999999997</v>
      </c>
      <c r="Q829" s="182">
        <v>0</v>
      </c>
      <c r="R829" s="182">
        <v>0</v>
      </c>
      <c r="S829" s="182">
        <v>0</v>
      </c>
      <c r="T829" s="182">
        <v>84.327999999999989</v>
      </c>
      <c r="U829" s="182">
        <v>0</v>
      </c>
      <c r="V829" s="182">
        <v>0</v>
      </c>
    </row>
    <row r="830" spans="1:22">
      <c r="A830" s="2" t="s">
        <v>1678</v>
      </c>
      <c r="B830" s="2" t="s">
        <v>1679</v>
      </c>
      <c r="C830" s="182">
        <v>98.218559999999997</v>
      </c>
      <c r="D830" s="182">
        <v>12516.103999999999</v>
      </c>
      <c r="E830" s="182">
        <v>203.2</v>
      </c>
      <c r="F830" s="182">
        <v>0</v>
      </c>
      <c r="G830" s="182">
        <v>0</v>
      </c>
      <c r="H830" s="182">
        <v>0</v>
      </c>
      <c r="I830" s="182">
        <v>15.875</v>
      </c>
      <c r="J830" s="182">
        <v>0</v>
      </c>
      <c r="K830" s="182">
        <v>0</v>
      </c>
      <c r="L830" s="182">
        <v>0</v>
      </c>
      <c r="M830" s="182">
        <v>49531539.646399997</v>
      </c>
      <c r="N830" s="182">
        <v>607960.07439999992</v>
      </c>
      <c r="O830" s="182">
        <v>337573.5184</v>
      </c>
      <c r="P830" s="182">
        <v>62.991999999999997</v>
      </c>
      <c r="Q830" s="182">
        <v>0</v>
      </c>
      <c r="R830" s="182">
        <v>0</v>
      </c>
      <c r="S830" s="182">
        <v>0</v>
      </c>
      <c r="T830" s="182">
        <v>87.63</v>
      </c>
      <c r="U830" s="182">
        <v>0</v>
      </c>
      <c r="V830" s="182">
        <v>0</v>
      </c>
    </row>
    <row r="831" spans="1:22">
      <c r="A831" s="2" t="s">
        <v>1680</v>
      </c>
      <c r="B831" s="2" t="s">
        <v>1681</v>
      </c>
      <c r="C831" s="182">
        <v>98.218559999999997</v>
      </c>
      <c r="D831" s="182">
        <v>12516.103999999999</v>
      </c>
      <c r="E831" s="182">
        <v>203.2</v>
      </c>
      <c r="F831" s="182">
        <v>0</v>
      </c>
      <c r="G831" s="182">
        <v>0</v>
      </c>
      <c r="H831" s="182">
        <v>0</v>
      </c>
      <c r="I831" s="182">
        <v>15.875</v>
      </c>
      <c r="J831" s="182">
        <v>0</v>
      </c>
      <c r="K831" s="182">
        <v>0</v>
      </c>
      <c r="L831" s="182">
        <v>0</v>
      </c>
      <c r="M831" s="182">
        <v>49531539.646399997</v>
      </c>
      <c r="N831" s="182">
        <v>607960.07439999992</v>
      </c>
      <c r="O831" s="182">
        <v>337573.5184</v>
      </c>
      <c r="P831" s="182">
        <v>62.991999999999997</v>
      </c>
      <c r="Q831" s="182">
        <v>0</v>
      </c>
      <c r="R831" s="182">
        <v>0</v>
      </c>
      <c r="S831" s="182">
        <v>0</v>
      </c>
      <c r="T831" s="182">
        <v>90.932000000000002</v>
      </c>
      <c r="U831" s="182">
        <v>0</v>
      </c>
      <c r="V831" s="182">
        <v>0</v>
      </c>
    </row>
    <row r="832" spans="1:22">
      <c r="A832" s="2" t="s">
        <v>1682</v>
      </c>
      <c r="B832" s="2" t="s">
        <v>1683</v>
      </c>
      <c r="C832" s="182">
        <v>88.843152000000003</v>
      </c>
      <c r="D832" s="182">
        <v>11290.3</v>
      </c>
      <c r="E832" s="182">
        <v>203.2</v>
      </c>
      <c r="F832" s="182">
        <v>0</v>
      </c>
      <c r="G832" s="182">
        <v>0</v>
      </c>
      <c r="H832" s="182">
        <v>0</v>
      </c>
      <c r="I832" s="182">
        <v>14.2875</v>
      </c>
      <c r="J832" s="182">
        <v>0</v>
      </c>
      <c r="K832" s="182">
        <v>0</v>
      </c>
      <c r="L832" s="182">
        <v>0</v>
      </c>
      <c r="M832" s="182">
        <v>44952993.964799993</v>
      </c>
      <c r="N832" s="182">
        <v>552244.05680000002</v>
      </c>
      <c r="O832" s="182">
        <v>306438.09679999994</v>
      </c>
      <c r="P832" s="182">
        <v>63.246000000000002</v>
      </c>
      <c r="Q832" s="182">
        <v>0</v>
      </c>
      <c r="R832" s="182">
        <v>0</v>
      </c>
      <c r="S832" s="182">
        <v>0</v>
      </c>
      <c r="T832" s="182">
        <v>84.073999999999998</v>
      </c>
      <c r="U832" s="182">
        <v>0</v>
      </c>
      <c r="V832" s="182">
        <v>0</v>
      </c>
    </row>
    <row r="833" spans="1:22">
      <c r="A833" s="2" t="s">
        <v>1684</v>
      </c>
      <c r="B833" s="2" t="s">
        <v>1685</v>
      </c>
      <c r="C833" s="182">
        <v>88.843152000000003</v>
      </c>
      <c r="D833" s="182">
        <v>11290.3</v>
      </c>
      <c r="E833" s="182">
        <v>203.2</v>
      </c>
      <c r="F833" s="182">
        <v>0</v>
      </c>
      <c r="G833" s="182">
        <v>0</v>
      </c>
      <c r="H833" s="182">
        <v>0</v>
      </c>
      <c r="I833" s="182">
        <v>14.2875</v>
      </c>
      <c r="J833" s="182">
        <v>0</v>
      </c>
      <c r="K833" s="182">
        <v>0</v>
      </c>
      <c r="L833" s="182">
        <v>0</v>
      </c>
      <c r="M833" s="182">
        <v>44952993.964799993</v>
      </c>
      <c r="N833" s="182">
        <v>552244.05680000002</v>
      </c>
      <c r="O833" s="182">
        <v>306438.09679999994</v>
      </c>
      <c r="P833" s="182">
        <v>63.246000000000002</v>
      </c>
      <c r="Q833" s="182">
        <v>0</v>
      </c>
      <c r="R833" s="182">
        <v>0</v>
      </c>
      <c r="S833" s="182">
        <v>0</v>
      </c>
      <c r="T833" s="182">
        <v>87.375999999999991</v>
      </c>
      <c r="U833" s="182">
        <v>0</v>
      </c>
      <c r="V833" s="182">
        <v>0</v>
      </c>
    </row>
    <row r="834" spans="1:22">
      <c r="A834" s="2" t="s">
        <v>1686</v>
      </c>
      <c r="B834" s="2" t="s">
        <v>1687</v>
      </c>
      <c r="C834" s="182">
        <v>88.843152000000003</v>
      </c>
      <c r="D834" s="182">
        <v>11290.3</v>
      </c>
      <c r="E834" s="182">
        <v>203.2</v>
      </c>
      <c r="F834" s="182">
        <v>0</v>
      </c>
      <c r="G834" s="182">
        <v>0</v>
      </c>
      <c r="H834" s="182">
        <v>0</v>
      </c>
      <c r="I834" s="182">
        <v>14.2875</v>
      </c>
      <c r="J834" s="182">
        <v>0</v>
      </c>
      <c r="K834" s="182">
        <v>0</v>
      </c>
      <c r="L834" s="182">
        <v>0</v>
      </c>
      <c r="M834" s="182">
        <v>44952993.964799993</v>
      </c>
      <c r="N834" s="182">
        <v>552244.05680000002</v>
      </c>
      <c r="O834" s="182">
        <v>306438.09679999994</v>
      </c>
      <c r="P834" s="182">
        <v>63.246000000000002</v>
      </c>
      <c r="Q834" s="182">
        <v>0</v>
      </c>
      <c r="R834" s="182">
        <v>0</v>
      </c>
      <c r="S834" s="182">
        <v>0</v>
      </c>
      <c r="T834" s="182">
        <v>90.677999999999997</v>
      </c>
      <c r="U834" s="182">
        <v>0</v>
      </c>
      <c r="V834" s="182">
        <v>0</v>
      </c>
    </row>
    <row r="835" spans="1:22">
      <c r="A835" s="2" t="s">
        <v>1688</v>
      </c>
      <c r="B835" s="2" t="s">
        <v>1689</v>
      </c>
      <c r="C835" s="182">
        <v>79.318927999999985</v>
      </c>
      <c r="D835" s="182">
        <v>10129.011999999999</v>
      </c>
      <c r="E835" s="182">
        <v>203.2</v>
      </c>
      <c r="F835" s="182">
        <v>0</v>
      </c>
      <c r="G835" s="182">
        <v>0</v>
      </c>
      <c r="H835" s="182">
        <v>0</v>
      </c>
      <c r="I835" s="182">
        <v>12.7</v>
      </c>
      <c r="J835" s="182">
        <v>0</v>
      </c>
      <c r="K835" s="182">
        <v>0</v>
      </c>
      <c r="L835" s="182">
        <v>0</v>
      </c>
      <c r="M835" s="182">
        <v>40582563.995999999</v>
      </c>
      <c r="N835" s="182">
        <v>493250.62639999995</v>
      </c>
      <c r="O835" s="182">
        <v>273663.96879999997</v>
      </c>
      <c r="P835" s="182">
        <v>63.246000000000002</v>
      </c>
      <c r="Q835" s="182">
        <v>0</v>
      </c>
      <c r="R835" s="182">
        <v>0</v>
      </c>
      <c r="S835" s="182">
        <v>0</v>
      </c>
      <c r="T835" s="182">
        <v>83.82</v>
      </c>
      <c r="U835" s="182">
        <v>0</v>
      </c>
      <c r="V835" s="182">
        <v>0</v>
      </c>
    </row>
    <row r="836" spans="1:22">
      <c r="A836" s="2" t="s">
        <v>1690</v>
      </c>
      <c r="B836" s="2" t="s">
        <v>1691</v>
      </c>
      <c r="C836" s="182">
        <v>79.318927999999985</v>
      </c>
      <c r="D836" s="182">
        <v>10129.011999999999</v>
      </c>
      <c r="E836" s="182">
        <v>203.2</v>
      </c>
      <c r="F836" s="182">
        <v>0</v>
      </c>
      <c r="G836" s="182">
        <v>0</v>
      </c>
      <c r="H836" s="182">
        <v>0</v>
      </c>
      <c r="I836" s="182">
        <v>12.7</v>
      </c>
      <c r="J836" s="182">
        <v>0</v>
      </c>
      <c r="K836" s="182">
        <v>0</v>
      </c>
      <c r="L836" s="182">
        <v>0</v>
      </c>
      <c r="M836" s="182">
        <v>40582563.995999999</v>
      </c>
      <c r="N836" s="182">
        <v>493250.62639999995</v>
      </c>
      <c r="O836" s="182">
        <v>273663.96879999997</v>
      </c>
      <c r="P836" s="182">
        <v>63.246000000000002</v>
      </c>
      <c r="Q836" s="182">
        <v>0</v>
      </c>
      <c r="R836" s="182">
        <v>0</v>
      </c>
      <c r="S836" s="182">
        <v>0</v>
      </c>
      <c r="T836" s="182">
        <v>87.122</v>
      </c>
      <c r="U836" s="182">
        <v>0</v>
      </c>
      <c r="V836" s="182">
        <v>0</v>
      </c>
    </row>
    <row r="837" spans="1:22">
      <c r="A837" s="2" t="s">
        <v>1692</v>
      </c>
      <c r="B837" s="2" t="s">
        <v>1693</v>
      </c>
      <c r="C837" s="182">
        <v>79.318927999999985</v>
      </c>
      <c r="D837" s="182">
        <v>10129.011999999999</v>
      </c>
      <c r="E837" s="182">
        <v>203.2</v>
      </c>
      <c r="F837" s="182">
        <v>0</v>
      </c>
      <c r="G837" s="182">
        <v>0</v>
      </c>
      <c r="H837" s="182">
        <v>0</v>
      </c>
      <c r="I837" s="182">
        <v>12.7</v>
      </c>
      <c r="J837" s="182">
        <v>0</v>
      </c>
      <c r="K837" s="182">
        <v>0</v>
      </c>
      <c r="L837" s="182">
        <v>0</v>
      </c>
      <c r="M837" s="182">
        <v>40582563.995999999</v>
      </c>
      <c r="N837" s="182">
        <v>493250.62639999995</v>
      </c>
      <c r="O837" s="182">
        <v>273663.96879999997</v>
      </c>
      <c r="P837" s="182">
        <v>63.246000000000002</v>
      </c>
      <c r="Q837" s="182">
        <v>0</v>
      </c>
      <c r="R837" s="182">
        <v>0</v>
      </c>
      <c r="S837" s="182">
        <v>0</v>
      </c>
      <c r="T837" s="182">
        <v>90.423999999999992</v>
      </c>
      <c r="U837" s="182">
        <v>0</v>
      </c>
      <c r="V837" s="182">
        <v>0</v>
      </c>
    </row>
    <row r="838" spans="1:22">
      <c r="A838" s="2" t="s">
        <v>1694</v>
      </c>
      <c r="B838" s="2" t="s">
        <v>1695</v>
      </c>
      <c r="C838" s="182">
        <v>111.61199999999999</v>
      </c>
      <c r="D838" s="182">
        <v>14193.519999999999</v>
      </c>
      <c r="E838" s="182">
        <v>152.39999999999998</v>
      </c>
      <c r="F838" s="182">
        <v>0</v>
      </c>
      <c r="G838" s="182">
        <v>0</v>
      </c>
      <c r="H838" s="182">
        <v>0</v>
      </c>
      <c r="I838" s="182">
        <v>25.4</v>
      </c>
      <c r="J838" s="182">
        <v>0</v>
      </c>
      <c r="K838" s="182">
        <v>0</v>
      </c>
      <c r="L838" s="182">
        <v>0</v>
      </c>
      <c r="M838" s="182">
        <v>29469184.932479996</v>
      </c>
      <c r="N838" s="182">
        <v>504721.57119999995</v>
      </c>
      <c r="O838" s="182">
        <v>280218.79440000001</v>
      </c>
      <c r="P838" s="182">
        <v>45.466000000000001</v>
      </c>
      <c r="Q838" s="182">
        <v>0</v>
      </c>
      <c r="R838" s="182">
        <v>0</v>
      </c>
      <c r="S838" s="182">
        <v>0</v>
      </c>
      <c r="T838" s="182">
        <v>65.531999999999996</v>
      </c>
      <c r="U838" s="182">
        <v>0</v>
      </c>
      <c r="V838" s="182">
        <v>0</v>
      </c>
    </row>
    <row r="839" spans="1:22">
      <c r="A839" s="2" t="s">
        <v>1696</v>
      </c>
      <c r="B839" s="2" t="s">
        <v>1697</v>
      </c>
      <c r="C839" s="182">
        <v>111.61199999999999</v>
      </c>
      <c r="D839" s="182">
        <v>14193.519999999999</v>
      </c>
      <c r="E839" s="182">
        <v>152.39999999999998</v>
      </c>
      <c r="F839" s="182">
        <v>0</v>
      </c>
      <c r="G839" s="182">
        <v>0</v>
      </c>
      <c r="H839" s="182">
        <v>0</v>
      </c>
      <c r="I839" s="182">
        <v>25.4</v>
      </c>
      <c r="J839" s="182">
        <v>0</v>
      </c>
      <c r="K839" s="182">
        <v>0</v>
      </c>
      <c r="L839" s="182">
        <v>0</v>
      </c>
      <c r="M839" s="182">
        <v>29469184.932479996</v>
      </c>
      <c r="N839" s="182">
        <v>504721.57119999995</v>
      </c>
      <c r="O839" s="182">
        <v>280218.79440000001</v>
      </c>
      <c r="P839" s="182">
        <v>45.466000000000001</v>
      </c>
      <c r="Q839" s="182">
        <v>0</v>
      </c>
      <c r="R839" s="182">
        <v>0</v>
      </c>
      <c r="S839" s="182">
        <v>0</v>
      </c>
      <c r="T839" s="182">
        <v>69.088000000000008</v>
      </c>
      <c r="U839" s="182">
        <v>0</v>
      </c>
      <c r="V839" s="182">
        <v>0</v>
      </c>
    </row>
    <row r="840" spans="1:22">
      <c r="A840" s="2" t="s">
        <v>1698</v>
      </c>
      <c r="B840" s="2" t="s">
        <v>1699</v>
      </c>
      <c r="C840" s="182">
        <v>111.61199999999999</v>
      </c>
      <c r="D840" s="182">
        <v>14193.519999999999</v>
      </c>
      <c r="E840" s="182">
        <v>152.39999999999998</v>
      </c>
      <c r="F840" s="182">
        <v>0</v>
      </c>
      <c r="G840" s="182">
        <v>0</v>
      </c>
      <c r="H840" s="182">
        <v>0</v>
      </c>
      <c r="I840" s="182">
        <v>25.4</v>
      </c>
      <c r="J840" s="182">
        <v>0</v>
      </c>
      <c r="K840" s="182">
        <v>0</v>
      </c>
      <c r="L840" s="182">
        <v>0</v>
      </c>
      <c r="M840" s="182">
        <v>29469184.932479996</v>
      </c>
      <c r="N840" s="182">
        <v>504721.57119999995</v>
      </c>
      <c r="O840" s="182">
        <v>280218.79440000001</v>
      </c>
      <c r="P840" s="182">
        <v>45.466000000000001</v>
      </c>
      <c r="Q840" s="182">
        <v>0</v>
      </c>
      <c r="R840" s="182">
        <v>0</v>
      </c>
      <c r="S840" s="182">
        <v>0</v>
      </c>
      <c r="T840" s="182">
        <v>72.643999999999991</v>
      </c>
      <c r="U840" s="182">
        <v>0</v>
      </c>
      <c r="V840" s="182">
        <v>0</v>
      </c>
    </row>
    <row r="841" spans="1:22">
      <c r="A841" s="2" t="s">
        <v>1700</v>
      </c>
      <c r="B841" s="2" t="s">
        <v>1701</v>
      </c>
      <c r="C841" s="182">
        <v>98.813823999999997</v>
      </c>
      <c r="D841" s="182">
        <v>12580.619999999999</v>
      </c>
      <c r="E841" s="182">
        <v>152.39999999999998</v>
      </c>
      <c r="F841" s="182">
        <v>0</v>
      </c>
      <c r="G841" s="182">
        <v>0</v>
      </c>
      <c r="H841" s="182">
        <v>0</v>
      </c>
      <c r="I841" s="182">
        <v>22.224999999999998</v>
      </c>
      <c r="J841" s="182">
        <v>0</v>
      </c>
      <c r="K841" s="182">
        <v>0</v>
      </c>
      <c r="L841" s="182">
        <v>0</v>
      </c>
      <c r="M841" s="182">
        <v>26555564.953279994</v>
      </c>
      <c r="N841" s="182">
        <v>449005.55359999993</v>
      </c>
      <c r="O841" s="182">
        <v>249083.37279999995</v>
      </c>
      <c r="P841" s="182">
        <v>45.973999999999997</v>
      </c>
      <c r="Q841" s="182">
        <v>0</v>
      </c>
      <c r="R841" s="182">
        <v>0</v>
      </c>
      <c r="S841" s="182">
        <v>0</v>
      </c>
      <c r="T841" s="182">
        <v>65.024000000000001</v>
      </c>
      <c r="U841" s="182">
        <v>0</v>
      </c>
      <c r="V841" s="182">
        <v>0</v>
      </c>
    </row>
    <row r="842" spans="1:22">
      <c r="A842" s="2" t="s">
        <v>1702</v>
      </c>
      <c r="B842" s="2" t="s">
        <v>1703</v>
      </c>
      <c r="C842" s="182">
        <v>98.813823999999997</v>
      </c>
      <c r="D842" s="182">
        <v>12580.619999999999</v>
      </c>
      <c r="E842" s="182">
        <v>152.39999999999998</v>
      </c>
      <c r="F842" s="182">
        <v>0</v>
      </c>
      <c r="G842" s="182">
        <v>0</v>
      </c>
      <c r="H842" s="182">
        <v>0</v>
      </c>
      <c r="I842" s="182">
        <v>22.224999999999998</v>
      </c>
      <c r="J842" s="182">
        <v>0</v>
      </c>
      <c r="K842" s="182">
        <v>0</v>
      </c>
      <c r="L842" s="182">
        <v>0</v>
      </c>
      <c r="M842" s="182">
        <v>26555564.953279994</v>
      </c>
      <c r="N842" s="182">
        <v>449005.55359999993</v>
      </c>
      <c r="O842" s="182">
        <v>249083.37279999995</v>
      </c>
      <c r="P842" s="182">
        <v>45.973999999999997</v>
      </c>
      <c r="Q842" s="182">
        <v>0</v>
      </c>
      <c r="R842" s="182">
        <v>0</v>
      </c>
      <c r="S842" s="182">
        <v>0</v>
      </c>
      <c r="T842" s="182">
        <v>68.58</v>
      </c>
      <c r="U842" s="182">
        <v>0</v>
      </c>
      <c r="V842" s="182">
        <v>0</v>
      </c>
    </row>
    <row r="843" spans="1:22">
      <c r="A843" s="2" t="s">
        <v>1704</v>
      </c>
      <c r="B843" s="2" t="s">
        <v>1705</v>
      </c>
      <c r="C843" s="182">
        <v>98.813823999999997</v>
      </c>
      <c r="D843" s="182">
        <v>12580.619999999999</v>
      </c>
      <c r="E843" s="182">
        <v>152.39999999999998</v>
      </c>
      <c r="F843" s="182">
        <v>0</v>
      </c>
      <c r="G843" s="182">
        <v>0</v>
      </c>
      <c r="H843" s="182">
        <v>0</v>
      </c>
      <c r="I843" s="182">
        <v>22.224999999999998</v>
      </c>
      <c r="J843" s="182">
        <v>0</v>
      </c>
      <c r="K843" s="182">
        <v>0</v>
      </c>
      <c r="L843" s="182">
        <v>0</v>
      </c>
      <c r="M843" s="182">
        <v>26555564.953279994</v>
      </c>
      <c r="N843" s="182">
        <v>449005.55359999993</v>
      </c>
      <c r="O843" s="182">
        <v>249083.37279999995</v>
      </c>
      <c r="P843" s="182">
        <v>45.973999999999997</v>
      </c>
      <c r="Q843" s="182">
        <v>0</v>
      </c>
      <c r="R843" s="182">
        <v>0</v>
      </c>
      <c r="S843" s="182">
        <v>0</v>
      </c>
      <c r="T843" s="182">
        <v>72.135999999999996</v>
      </c>
      <c r="U843" s="182">
        <v>0</v>
      </c>
      <c r="V843" s="182">
        <v>0</v>
      </c>
    </row>
    <row r="844" spans="1:22">
      <c r="A844" s="2" t="s">
        <v>1706</v>
      </c>
      <c r="B844" s="2" t="s">
        <v>1707</v>
      </c>
      <c r="C844" s="182">
        <v>85.718015999999992</v>
      </c>
      <c r="D844" s="182">
        <v>10903.203999999998</v>
      </c>
      <c r="E844" s="182">
        <v>152.39999999999998</v>
      </c>
      <c r="F844" s="182">
        <v>0</v>
      </c>
      <c r="G844" s="182">
        <v>0</v>
      </c>
      <c r="H844" s="182">
        <v>0</v>
      </c>
      <c r="I844" s="182">
        <v>19.049999999999997</v>
      </c>
      <c r="J844" s="182">
        <v>0</v>
      </c>
      <c r="K844" s="182">
        <v>0</v>
      </c>
      <c r="L844" s="182">
        <v>0</v>
      </c>
      <c r="M844" s="182">
        <v>23392206.118719999</v>
      </c>
      <c r="N844" s="182">
        <v>391650.82959999994</v>
      </c>
      <c r="O844" s="182">
        <v>217947.95119999998</v>
      </c>
      <c r="P844" s="182">
        <v>46.228000000000002</v>
      </c>
      <c r="Q844" s="182">
        <v>0</v>
      </c>
      <c r="R844" s="182">
        <v>0</v>
      </c>
      <c r="S844" s="182">
        <v>0</v>
      </c>
      <c r="T844" s="182">
        <v>64.515999999999991</v>
      </c>
      <c r="U844" s="182">
        <v>0</v>
      </c>
      <c r="V844" s="182">
        <v>0</v>
      </c>
    </row>
    <row r="845" spans="1:22">
      <c r="A845" s="2" t="s">
        <v>1708</v>
      </c>
      <c r="B845" s="2" t="s">
        <v>1709</v>
      </c>
      <c r="C845" s="182">
        <v>85.718015999999992</v>
      </c>
      <c r="D845" s="182">
        <v>10903.203999999998</v>
      </c>
      <c r="E845" s="182">
        <v>152.39999999999998</v>
      </c>
      <c r="F845" s="182">
        <v>0</v>
      </c>
      <c r="G845" s="182">
        <v>0</v>
      </c>
      <c r="H845" s="182">
        <v>0</v>
      </c>
      <c r="I845" s="182">
        <v>19.049999999999997</v>
      </c>
      <c r="J845" s="182">
        <v>0</v>
      </c>
      <c r="K845" s="182">
        <v>0</v>
      </c>
      <c r="L845" s="182">
        <v>0</v>
      </c>
      <c r="M845" s="182">
        <v>23392206.118719999</v>
      </c>
      <c r="N845" s="182">
        <v>391650.82959999994</v>
      </c>
      <c r="O845" s="182">
        <v>217947.95119999998</v>
      </c>
      <c r="P845" s="182">
        <v>46.228000000000002</v>
      </c>
      <c r="Q845" s="182">
        <v>0</v>
      </c>
      <c r="R845" s="182">
        <v>0</v>
      </c>
      <c r="S845" s="182">
        <v>0</v>
      </c>
      <c r="T845" s="182">
        <v>67.817999999999998</v>
      </c>
      <c r="U845" s="182">
        <v>0</v>
      </c>
      <c r="V845" s="182">
        <v>0</v>
      </c>
    </row>
    <row r="846" spans="1:22">
      <c r="A846" s="2" t="s">
        <v>1710</v>
      </c>
      <c r="B846" s="2" t="s">
        <v>1711</v>
      </c>
      <c r="C846" s="182">
        <v>85.718015999999992</v>
      </c>
      <c r="D846" s="182">
        <v>10903.203999999998</v>
      </c>
      <c r="E846" s="182">
        <v>152.39999999999998</v>
      </c>
      <c r="F846" s="182">
        <v>0</v>
      </c>
      <c r="G846" s="182">
        <v>0</v>
      </c>
      <c r="H846" s="182">
        <v>0</v>
      </c>
      <c r="I846" s="182">
        <v>19.049999999999997</v>
      </c>
      <c r="J846" s="182">
        <v>0</v>
      </c>
      <c r="K846" s="182">
        <v>0</v>
      </c>
      <c r="L846" s="182">
        <v>0</v>
      </c>
      <c r="M846" s="182">
        <v>23392206.118719999</v>
      </c>
      <c r="N846" s="182">
        <v>391650.82959999994</v>
      </c>
      <c r="O846" s="182">
        <v>217947.95119999998</v>
      </c>
      <c r="P846" s="182">
        <v>46.228000000000002</v>
      </c>
      <c r="Q846" s="182">
        <v>0</v>
      </c>
      <c r="R846" s="182">
        <v>0</v>
      </c>
      <c r="S846" s="182">
        <v>0</v>
      </c>
      <c r="T846" s="182">
        <v>71.373999999999995</v>
      </c>
      <c r="U846" s="182">
        <v>0</v>
      </c>
      <c r="V846" s="182">
        <v>0</v>
      </c>
    </row>
    <row r="847" spans="1:22">
      <c r="A847" s="2" t="s">
        <v>1712</v>
      </c>
      <c r="B847" s="2" t="s">
        <v>1713</v>
      </c>
      <c r="C847" s="182">
        <v>72.175759999999997</v>
      </c>
      <c r="D847" s="182">
        <v>9225.7880000000005</v>
      </c>
      <c r="E847" s="182">
        <v>152.39999999999998</v>
      </c>
      <c r="F847" s="182">
        <v>0</v>
      </c>
      <c r="G847" s="182">
        <v>0</v>
      </c>
      <c r="H847" s="182">
        <v>0</v>
      </c>
      <c r="I847" s="182">
        <v>15.875</v>
      </c>
      <c r="J847" s="182">
        <v>0</v>
      </c>
      <c r="K847" s="182">
        <v>0</v>
      </c>
      <c r="L847" s="182">
        <v>0</v>
      </c>
      <c r="M847" s="182">
        <v>20062354.713920001</v>
      </c>
      <c r="N847" s="182">
        <v>331018.69279999996</v>
      </c>
      <c r="O847" s="182">
        <v>185173.82319999998</v>
      </c>
      <c r="P847" s="182">
        <v>46.735999999999997</v>
      </c>
      <c r="Q847" s="182">
        <v>0</v>
      </c>
      <c r="R847" s="182">
        <v>0</v>
      </c>
      <c r="S847" s="182">
        <v>0</v>
      </c>
      <c r="T847" s="182">
        <v>64.007999999999996</v>
      </c>
      <c r="U847" s="182">
        <v>0</v>
      </c>
      <c r="V847" s="182">
        <v>0</v>
      </c>
    </row>
    <row r="848" spans="1:22">
      <c r="A848" s="2" t="s">
        <v>1714</v>
      </c>
      <c r="B848" s="2" t="s">
        <v>1715</v>
      </c>
      <c r="C848" s="182">
        <v>72.175759999999997</v>
      </c>
      <c r="D848" s="182">
        <v>9225.7880000000005</v>
      </c>
      <c r="E848" s="182">
        <v>152.39999999999998</v>
      </c>
      <c r="F848" s="182">
        <v>0</v>
      </c>
      <c r="G848" s="182">
        <v>0</v>
      </c>
      <c r="H848" s="182">
        <v>0</v>
      </c>
      <c r="I848" s="182">
        <v>15.875</v>
      </c>
      <c r="J848" s="182">
        <v>0</v>
      </c>
      <c r="K848" s="182">
        <v>0</v>
      </c>
      <c r="L848" s="182">
        <v>0</v>
      </c>
      <c r="M848" s="182">
        <v>20062354.713920001</v>
      </c>
      <c r="N848" s="182">
        <v>331018.69279999996</v>
      </c>
      <c r="O848" s="182">
        <v>185173.82319999998</v>
      </c>
      <c r="P848" s="182">
        <v>46.735999999999997</v>
      </c>
      <c r="Q848" s="182">
        <v>0</v>
      </c>
      <c r="R848" s="182">
        <v>0</v>
      </c>
      <c r="S848" s="182">
        <v>0</v>
      </c>
      <c r="T848" s="182">
        <v>67.309999999999988</v>
      </c>
      <c r="U848" s="182">
        <v>0</v>
      </c>
      <c r="V848" s="182">
        <v>0</v>
      </c>
    </row>
    <row r="849" spans="1:22">
      <c r="A849" s="2" t="s">
        <v>1716</v>
      </c>
      <c r="B849" s="2" t="s">
        <v>1717</v>
      </c>
      <c r="C849" s="182">
        <v>72.175759999999997</v>
      </c>
      <c r="D849" s="182">
        <v>9225.7880000000005</v>
      </c>
      <c r="E849" s="182">
        <v>152.39999999999998</v>
      </c>
      <c r="F849" s="182">
        <v>0</v>
      </c>
      <c r="G849" s="182">
        <v>0</v>
      </c>
      <c r="H849" s="182">
        <v>0</v>
      </c>
      <c r="I849" s="182">
        <v>15.875</v>
      </c>
      <c r="J849" s="182">
        <v>0</v>
      </c>
      <c r="K849" s="182">
        <v>0</v>
      </c>
      <c r="L849" s="182">
        <v>0</v>
      </c>
      <c r="M849" s="182">
        <v>20062354.713920001</v>
      </c>
      <c r="N849" s="182">
        <v>331018.69279999996</v>
      </c>
      <c r="O849" s="182">
        <v>185173.82319999998</v>
      </c>
      <c r="P849" s="182">
        <v>46.735999999999997</v>
      </c>
      <c r="Q849" s="182">
        <v>0</v>
      </c>
      <c r="R849" s="182">
        <v>0</v>
      </c>
      <c r="S849" s="182">
        <v>0</v>
      </c>
      <c r="T849" s="182">
        <v>70.866</v>
      </c>
      <c r="U849" s="182">
        <v>0</v>
      </c>
      <c r="V849" s="182">
        <v>0</v>
      </c>
    </row>
    <row r="850" spans="1:22">
      <c r="A850" s="2" t="s">
        <v>1718</v>
      </c>
      <c r="B850" s="2" t="s">
        <v>1719</v>
      </c>
      <c r="C850" s="182">
        <v>65.330224000000001</v>
      </c>
      <c r="D850" s="182">
        <v>8322.5640000000003</v>
      </c>
      <c r="E850" s="182">
        <v>152.39999999999998</v>
      </c>
      <c r="F850" s="182">
        <v>0</v>
      </c>
      <c r="G850" s="182">
        <v>0</v>
      </c>
      <c r="H850" s="182">
        <v>0</v>
      </c>
      <c r="I850" s="182">
        <v>14.2875</v>
      </c>
      <c r="J850" s="182">
        <v>0</v>
      </c>
      <c r="K850" s="182">
        <v>0</v>
      </c>
      <c r="L850" s="182">
        <v>0</v>
      </c>
      <c r="M850" s="182">
        <v>18355805.868960001</v>
      </c>
      <c r="N850" s="182">
        <v>301521.97759999993</v>
      </c>
      <c r="O850" s="182">
        <v>167148.05279999998</v>
      </c>
      <c r="P850" s="182">
        <v>46.99</v>
      </c>
      <c r="Q850" s="182">
        <v>0</v>
      </c>
      <c r="R850" s="182">
        <v>0</v>
      </c>
      <c r="S850" s="182">
        <v>0</v>
      </c>
      <c r="T850" s="182">
        <v>63.753999999999991</v>
      </c>
      <c r="U850" s="182">
        <v>0</v>
      </c>
      <c r="V850" s="182">
        <v>0</v>
      </c>
    </row>
    <row r="851" spans="1:22">
      <c r="A851" s="2" t="s">
        <v>1720</v>
      </c>
      <c r="B851" s="2" t="s">
        <v>1721</v>
      </c>
      <c r="C851" s="182">
        <v>65.330224000000001</v>
      </c>
      <c r="D851" s="182">
        <v>8322.5640000000003</v>
      </c>
      <c r="E851" s="182">
        <v>152.39999999999998</v>
      </c>
      <c r="F851" s="182">
        <v>0</v>
      </c>
      <c r="G851" s="182">
        <v>0</v>
      </c>
      <c r="H851" s="182">
        <v>0</v>
      </c>
      <c r="I851" s="182">
        <v>14.2875</v>
      </c>
      <c r="J851" s="182">
        <v>0</v>
      </c>
      <c r="K851" s="182">
        <v>0</v>
      </c>
      <c r="L851" s="182">
        <v>0</v>
      </c>
      <c r="M851" s="182">
        <v>18355805.868960001</v>
      </c>
      <c r="N851" s="182">
        <v>301521.97759999993</v>
      </c>
      <c r="O851" s="182">
        <v>167148.05279999998</v>
      </c>
      <c r="P851" s="182">
        <v>46.99</v>
      </c>
      <c r="Q851" s="182">
        <v>0</v>
      </c>
      <c r="R851" s="182">
        <v>0</v>
      </c>
      <c r="S851" s="182">
        <v>0</v>
      </c>
      <c r="T851" s="182">
        <v>67.055999999999997</v>
      </c>
      <c r="U851" s="182">
        <v>0</v>
      </c>
      <c r="V851" s="182">
        <v>0</v>
      </c>
    </row>
    <row r="852" spans="1:22">
      <c r="A852" s="2" t="s">
        <v>1722</v>
      </c>
      <c r="B852" s="2" t="s">
        <v>1723</v>
      </c>
      <c r="C852" s="182">
        <v>65.330224000000001</v>
      </c>
      <c r="D852" s="182">
        <v>8322.5640000000003</v>
      </c>
      <c r="E852" s="182">
        <v>152.39999999999998</v>
      </c>
      <c r="F852" s="182">
        <v>0</v>
      </c>
      <c r="G852" s="182">
        <v>0</v>
      </c>
      <c r="H852" s="182">
        <v>0</v>
      </c>
      <c r="I852" s="182">
        <v>14.2875</v>
      </c>
      <c r="J852" s="182">
        <v>0</v>
      </c>
      <c r="K852" s="182">
        <v>0</v>
      </c>
      <c r="L852" s="182">
        <v>0</v>
      </c>
      <c r="M852" s="182">
        <v>18355805.868960001</v>
      </c>
      <c r="N852" s="182">
        <v>301521.97759999993</v>
      </c>
      <c r="O852" s="182">
        <v>167148.05279999998</v>
      </c>
      <c r="P852" s="182">
        <v>46.99</v>
      </c>
      <c r="Q852" s="182">
        <v>0</v>
      </c>
      <c r="R852" s="182">
        <v>0</v>
      </c>
      <c r="S852" s="182">
        <v>0</v>
      </c>
      <c r="T852" s="182">
        <v>70.611999999999995</v>
      </c>
      <c r="U852" s="182">
        <v>0</v>
      </c>
      <c r="V852" s="182">
        <v>0</v>
      </c>
    </row>
    <row r="853" spans="1:22">
      <c r="A853" s="2" t="s">
        <v>1724</v>
      </c>
      <c r="B853" s="2" t="s">
        <v>1725</v>
      </c>
      <c r="C853" s="182">
        <v>58.484687999999991</v>
      </c>
      <c r="D853" s="182">
        <v>7419.3399999999992</v>
      </c>
      <c r="E853" s="182">
        <v>152.39999999999998</v>
      </c>
      <c r="F853" s="182">
        <v>0</v>
      </c>
      <c r="G853" s="182">
        <v>0</v>
      </c>
      <c r="H853" s="182">
        <v>0</v>
      </c>
      <c r="I853" s="182">
        <v>12.7</v>
      </c>
      <c r="J853" s="182">
        <v>0</v>
      </c>
      <c r="K853" s="182">
        <v>0</v>
      </c>
      <c r="L853" s="182">
        <v>0</v>
      </c>
      <c r="M853" s="182">
        <v>16524387.59632</v>
      </c>
      <c r="N853" s="182">
        <v>268747.84959999996</v>
      </c>
      <c r="O853" s="182">
        <v>150433.24751999998</v>
      </c>
      <c r="P853" s="182">
        <v>47.244</v>
      </c>
      <c r="Q853" s="182">
        <v>0</v>
      </c>
      <c r="R853" s="182">
        <v>0</v>
      </c>
      <c r="S853" s="182">
        <v>0</v>
      </c>
      <c r="T853" s="182">
        <v>63.5</v>
      </c>
      <c r="U853" s="182">
        <v>0</v>
      </c>
      <c r="V853" s="182">
        <v>0</v>
      </c>
    </row>
    <row r="854" spans="1:22">
      <c r="A854" s="2" t="s">
        <v>1726</v>
      </c>
      <c r="B854" s="2" t="s">
        <v>1727</v>
      </c>
      <c r="C854" s="182">
        <v>58.484687999999991</v>
      </c>
      <c r="D854" s="182">
        <v>7419.3399999999992</v>
      </c>
      <c r="E854" s="182">
        <v>152.39999999999998</v>
      </c>
      <c r="F854" s="182">
        <v>0</v>
      </c>
      <c r="G854" s="182">
        <v>0</v>
      </c>
      <c r="H854" s="182">
        <v>0</v>
      </c>
      <c r="I854" s="182">
        <v>12.7</v>
      </c>
      <c r="J854" s="182">
        <v>0</v>
      </c>
      <c r="K854" s="182">
        <v>0</v>
      </c>
      <c r="L854" s="182">
        <v>0</v>
      </c>
      <c r="M854" s="182">
        <v>16524387.59632</v>
      </c>
      <c r="N854" s="182">
        <v>268747.84959999996</v>
      </c>
      <c r="O854" s="182">
        <v>150433.24751999998</v>
      </c>
      <c r="P854" s="182">
        <v>47.244</v>
      </c>
      <c r="Q854" s="182">
        <v>0</v>
      </c>
      <c r="R854" s="182">
        <v>0</v>
      </c>
      <c r="S854" s="182">
        <v>0</v>
      </c>
      <c r="T854" s="182">
        <v>66.801999999999992</v>
      </c>
      <c r="U854" s="182">
        <v>0</v>
      </c>
      <c r="V854" s="182">
        <v>0</v>
      </c>
    </row>
    <row r="855" spans="1:22">
      <c r="A855" s="2" t="s">
        <v>1728</v>
      </c>
      <c r="B855" s="2" t="s">
        <v>1729</v>
      </c>
      <c r="C855" s="182">
        <v>58.484687999999991</v>
      </c>
      <c r="D855" s="182">
        <v>7419.3399999999992</v>
      </c>
      <c r="E855" s="182">
        <v>152.39999999999998</v>
      </c>
      <c r="F855" s="182">
        <v>0</v>
      </c>
      <c r="G855" s="182">
        <v>0</v>
      </c>
      <c r="H855" s="182">
        <v>0</v>
      </c>
      <c r="I855" s="182">
        <v>12.7</v>
      </c>
      <c r="J855" s="182">
        <v>0</v>
      </c>
      <c r="K855" s="182">
        <v>0</v>
      </c>
      <c r="L855" s="182">
        <v>0</v>
      </c>
      <c r="M855" s="182">
        <v>16524387.59632</v>
      </c>
      <c r="N855" s="182">
        <v>268747.84959999996</v>
      </c>
      <c r="O855" s="182">
        <v>150433.24751999998</v>
      </c>
      <c r="P855" s="182">
        <v>47.244</v>
      </c>
      <c r="Q855" s="182">
        <v>0</v>
      </c>
      <c r="R855" s="182">
        <v>0</v>
      </c>
      <c r="S855" s="182">
        <v>0</v>
      </c>
      <c r="T855" s="182">
        <v>70.103999999999985</v>
      </c>
      <c r="U855" s="182">
        <v>0</v>
      </c>
      <c r="V855" s="182">
        <v>0</v>
      </c>
    </row>
    <row r="856" spans="1:22">
      <c r="A856" s="2" t="s">
        <v>1730</v>
      </c>
      <c r="B856" s="2" t="s">
        <v>1731</v>
      </c>
      <c r="C856" s="182">
        <v>51.490335999999999</v>
      </c>
      <c r="D856" s="182">
        <v>6580.6319999999996</v>
      </c>
      <c r="E856" s="182">
        <v>152.39999999999998</v>
      </c>
      <c r="F856" s="182">
        <v>0</v>
      </c>
      <c r="G856" s="182">
        <v>0</v>
      </c>
      <c r="H856" s="182">
        <v>0</v>
      </c>
      <c r="I856" s="182">
        <v>11.112499999999999</v>
      </c>
      <c r="J856" s="182">
        <v>0</v>
      </c>
      <c r="K856" s="182">
        <v>0</v>
      </c>
      <c r="L856" s="182">
        <v>0</v>
      </c>
      <c r="M856" s="182">
        <v>14692969.323679997</v>
      </c>
      <c r="N856" s="182">
        <v>237612.42799999999</v>
      </c>
      <c r="O856" s="182">
        <v>132899.08903999999</v>
      </c>
      <c r="P856" s="182">
        <v>47.244</v>
      </c>
      <c r="Q856" s="182">
        <v>0</v>
      </c>
      <c r="R856" s="182">
        <v>0</v>
      </c>
      <c r="S856" s="182">
        <v>0</v>
      </c>
      <c r="T856" s="182">
        <v>63.246000000000002</v>
      </c>
      <c r="U856" s="182">
        <v>0</v>
      </c>
      <c r="V856" s="182">
        <v>0</v>
      </c>
    </row>
    <row r="857" spans="1:22">
      <c r="A857" s="2" t="s">
        <v>1732</v>
      </c>
      <c r="B857" s="2" t="s">
        <v>1733</v>
      </c>
      <c r="C857" s="182">
        <v>51.490335999999999</v>
      </c>
      <c r="D857" s="182">
        <v>6580.6319999999996</v>
      </c>
      <c r="E857" s="182">
        <v>152.39999999999998</v>
      </c>
      <c r="F857" s="182">
        <v>0</v>
      </c>
      <c r="G857" s="182">
        <v>0</v>
      </c>
      <c r="H857" s="182">
        <v>0</v>
      </c>
      <c r="I857" s="182">
        <v>11.112499999999999</v>
      </c>
      <c r="J857" s="182">
        <v>0</v>
      </c>
      <c r="K857" s="182">
        <v>0</v>
      </c>
      <c r="L857" s="182">
        <v>0</v>
      </c>
      <c r="M857" s="182">
        <v>14692969.323679997</v>
      </c>
      <c r="N857" s="182">
        <v>237612.42799999999</v>
      </c>
      <c r="O857" s="182">
        <v>132899.08903999999</v>
      </c>
      <c r="P857" s="182">
        <v>47.244</v>
      </c>
      <c r="Q857" s="182">
        <v>0</v>
      </c>
      <c r="R857" s="182">
        <v>0</v>
      </c>
      <c r="S857" s="182">
        <v>0</v>
      </c>
      <c r="T857" s="182">
        <v>66.548000000000002</v>
      </c>
      <c r="U857" s="182">
        <v>0</v>
      </c>
      <c r="V857" s="182">
        <v>0</v>
      </c>
    </row>
    <row r="858" spans="1:22">
      <c r="A858" s="2" t="s">
        <v>1734</v>
      </c>
      <c r="B858" s="2" t="s">
        <v>1735</v>
      </c>
      <c r="C858" s="182">
        <v>51.490335999999999</v>
      </c>
      <c r="D858" s="182">
        <v>6580.6319999999996</v>
      </c>
      <c r="E858" s="182">
        <v>152.39999999999998</v>
      </c>
      <c r="F858" s="182">
        <v>0</v>
      </c>
      <c r="G858" s="182">
        <v>0</v>
      </c>
      <c r="H858" s="182">
        <v>0</v>
      </c>
      <c r="I858" s="182">
        <v>11.112499999999999</v>
      </c>
      <c r="J858" s="182">
        <v>0</v>
      </c>
      <c r="K858" s="182">
        <v>0</v>
      </c>
      <c r="L858" s="182">
        <v>0</v>
      </c>
      <c r="M858" s="182">
        <v>14692969.323679997</v>
      </c>
      <c r="N858" s="182">
        <v>237612.42799999999</v>
      </c>
      <c r="O858" s="182">
        <v>132899.08903999999</v>
      </c>
      <c r="P858" s="182">
        <v>47.244</v>
      </c>
      <c r="Q858" s="182">
        <v>0</v>
      </c>
      <c r="R858" s="182">
        <v>0</v>
      </c>
      <c r="S858" s="182">
        <v>0</v>
      </c>
      <c r="T858" s="182">
        <v>69.849999999999994</v>
      </c>
      <c r="U858" s="182">
        <v>0</v>
      </c>
      <c r="V858" s="182">
        <v>0</v>
      </c>
    </row>
    <row r="859" spans="1:22">
      <c r="A859" s="2" t="s">
        <v>1736</v>
      </c>
      <c r="B859" s="2" t="s">
        <v>1737</v>
      </c>
      <c r="C859" s="182">
        <v>44.347167999999996</v>
      </c>
      <c r="D859" s="182">
        <v>5651.6016</v>
      </c>
      <c r="E859" s="182">
        <v>152.39999999999998</v>
      </c>
      <c r="F859" s="182">
        <v>0</v>
      </c>
      <c r="G859" s="182">
        <v>0</v>
      </c>
      <c r="H859" s="182">
        <v>0</v>
      </c>
      <c r="I859" s="182">
        <v>9.5249999999999986</v>
      </c>
      <c r="J859" s="182">
        <v>0</v>
      </c>
      <c r="K859" s="182">
        <v>0</v>
      </c>
      <c r="L859" s="182">
        <v>0</v>
      </c>
      <c r="M859" s="182">
        <v>12778304.765919998</v>
      </c>
      <c r="N859" s="182">
        <v>204838.3</v>
      </c>
      <c r="O859" s="182">
        <v>114873.31863999998</v>
      </c>
      <c r="P859" s="182">
        <v>47.497999999999998</v>
      </c>
      <c r="Q859" s="182">
        <v>0</v>
      </c>
      <c r="R859" s="182">
        <v>0</v>
      </c>
      <c r="S859" s="182">
        <v>0</v>
      </c>
      <c r="T859" s="182">
        <v>62.991999999999997</v>
      </c>
      <c r="U859" s="182">
        <v>0</v>
      </c>
      <c r="V859" s="182">
        <v>0</v>
      </c>
    </row>
    <row r="860" spans="1:22">
      <c r="A860" s="2" t="s">
        <v>1738</v>
      </c>
      <c r="B860" s="2" t="s">
        <v>1739</v>
      </c>
      <c r="C860" s="182">
        <v>44.347167999999996</v>
      </c>
      <c r="D860" s="182">
        <v>5651.6016</v>
      </c>
      <c r="E860" s="182">
        <v>152.39999999999998</v>
      </c>
      <c r="F860" s="182">
        <v>0</v>
      </c>
      <c r="G860" s="182">
        <v>0</v>
      </c>
      <c r="H860" s="182">
        <v>0</v>
      </c>
      <c r="I860" s="182">
        <v>9.5249999999999986</v>
      </c>
      <c r="J860" s="182">
        <v>0</v>
      </c>
      <c r="K860" s="182">
        <v>0</v>
      </c>
      <c r="L860" s="182">
        <v>0</v>
      </c>
      <c r="M860" s="182">
        <v>12778304.765919998</v>
      </c>
      <c r="N860" s="182">
        <v>204838.3</v>
      </c>
      <c r="O860" s="182">
        <v>114873.31863999998</v>
      </c>
      <c r="P860" s="182">
        <v>47.497999999999998</v>
      </c>
      <c r="Q860" s="182">
        <v>0</v>
      </c>
      <c r="R860" s="182">
        <v>0</v>
      </c>
      <c r="S860" s="182">
        <v>0</v>
      </c>
      <c r="T860" s="182">
        <v>66.039999999999992</v>
      </c>
      <c r="U860" s="182">
        <v>0</v>
      </c>
      <c r="V860" s="182">
        <v>0</v>
      </c>
    </row>
    <row r="861" spans="1:22">
      <c r="A861" s="2" t="s">
        <v>1740</v>
      </c>
      <c r="B861" s="2" t="s">
        <v>1741</v>
      </c>
      <c r="C861" s="182">
        <v>44.347167999999996</v>
      </c>
      <c r="D861" s="182">
        <v>5651.6016</v>
      </c>
      <c r="E861" s="182">
        <v>152.39999999999998</v>
      </c>
      <c r="F861" s="182">
        <v>0</v>
      </c>
      <c r="G861" s="182">
        <v>0</v>
      </c>
      <c r="H861" s="182">
        <v>0</v>
      </c>
      <c r="I861" s="182">
        <v>9.5249999999999986</v>
      </c>
      <c r="J861" s="182">
        <v>0</v>
      </c>
      <c r="K861" s="182">
        <v>0</v>
      </c>
      <c r="L861" s="182">
        <v>0</v>
      </c>
      <c r="M861" s="182">
        <v>12778304.765919998</v>
      </c>
      <c r="N861" s="182">
        <v>204838.3</v>
      </c>
      <c r="O861" s="182">
        <v>114873.31863999998</v>
      </c>
      <c r="P861" s="182">
        <v>47.497999999999998</v>
      </c>
      <c r="Q861" s="182">
        <v>0</v>
      </c>
      <c r="R861" s="182">
        <v>0</v>
      </c>
      <c r="S861" s="182">
        <v>0</v>
      </c>
      <c r="T861" s="182">
        <v>69.596000000000004</v>
      </c>
      <c r="U861" s="182">
        <v>0</v>
      </c>
      <c r="V861" s="182">
        <v>0</v>
      </c>
    </row>
    <row r="862" spans="1:22">
      <c r="A862" s="2" t="s">
        <v>1742</v>
      </c>
      <c r="B862" s="2" t="s">
        <v>1743</v>
      </c>
      <c r="C862" s="182">
        <v>37.204000000000001</v>
      </c>
      <c r="D862" s="182">
        <v>4735.4744000000001</v>
      </c>
      <c r="E862" s="182">
        <v>152.39999999999998</v>
      </c>
      <c r="F862" s="182">
        <v>0</v>
      </c>
      <c r="G862" s="182">
        <v>0</v>
      </c>
      <c r="H862" s="182">
        <v>0</v>
      </c>
      <c r="I862" s="182">
        <v>7.9375</v>
      </c>
      <c r="J862" s="182">
        <v>0</v>
      </c>
      <c r="K862" s="182">
        <v>0</v>
      </c>
      <c r="L862" s="182">
        <v>0</v>
      </c>
      <c r="M862" s="182">
        <v>10822017.065599998</v>
      </c>
      <c r="N862" s="182">
        <v>172064.17199999999</v>
      </c>
      <c r="O862" s="182">
        <v>96683.677599999995</v>
      </c>
      <c r="P862" s="182">
        <v>47.751999999999995</v>
      </c>
      <c r="Q862" s="182">
        <v>0</v>
      </c>
      <c r="R862" s="182">
        <v>0</v>
      </c>
      <c r="S862" s="182">
        <v>0</v>
      </c>
      <c r="T862" s="182">
        <v>62.738</v>
      </c>
      <c r="U862" s="182">
        <v>0</v>
      </c>
      <c r="V862" s="182">
        <v>0</v>
      </c>
    </row>
    <row r="863" spans="1:22">
      <c r="A863" s="2" t="s">
        <v>1744</v>
      </c>
      <c r="B863" s="2" t="s">
        <v>1745</v>
      </c>
      <c r="C863" s="182">
        <v>37.204000000000001</v>
      </c>
      <c r="D863" s="182">
        <v>4735.4744000000001</v>
      </c>
      <c r="E863" s="182">
        <v>152.39999999999998</v>
      </c>
      <c r="F863" s="182">
        <v>0</v>
      </c>
      <c r="G863" s="182">
        <v>0</v>
      </c>
      <c r="H863" s="182">
        <v>0</v>
      </c>
      <c r="I863" s="182">
        <v>7.9375</v>
      </c>
      <c r="J863" s="182">
        <v>0</v>
      </c>
      <c r="K863" s="182">
        <v>0</v>
      </c>
      <c r="L863" s="182">
        <v>0</v>
      </c>
      <c r="M863" s="182">
        <v>10822017.065599998</v>
      </c>
      <c r="N863" s="182">
        <v>172064.17199999999</v>
      </c>
      <c r="O863" s="182">
        <v>96683.677599999995</v>
      </c>
      <c r="P863" s="182">
        <v>47.751999999999995</v>
      </c>
      <c r="Q863" s="182">
        <v>0</v>
      </c>
      <c r="R863" s="182">
        <v>0</v>
      </c>
      <c r="S863" s="182">
        <v>0</v>
      </c>
      <c r="T863" s="182">
        <v>65.785999999999987</v>
      </c>
      <c r="U863" s="182">
        <v>0</v>
      </c>
      <c r="V863" s="182">
        <v>0</v>
      </c>
    </row>
    <row r="864" spans="1:22">
      <c r="A864" s="2" t="s">
        <v>1746</v>
      </c>
      <c r="B864" s="2" t="s">
        <v>1747</v>
      </c>
      <c r="C864" s="182">
        <v>37.204000000000001</v>
      </c>
      <c r="D864" s="182">
        <v>4735.4744000000001</v>
      </c>
      <c r="E864" s="182">
        <v>152.39999999999998</v>
      </c>
      <c r="F864" s="182">
        <v>0</v>
      </c>
      <c r="G864" s="182">
        <v>0</v>
      </c>
      <c r="H864" s="182">
        <v>0</v>
      </c>
      <c r="I864" s="182">
        <v>7.9375</v>
      </c>
      <c r="J864" s="182">
        <v>0</v>
      </c>
      <c r="K864" s="182">
        <v>0</v>
      </c>
      <c r="L864" s="182">
        <v>0</v>
      </c>
      <c r="M864" s="182">
        <v>10822017.065599998</v>
      </c>
      <c r="N864" s="182">
        <v>172064.17199999999</v>
      </c>
      <c r="O864" s="182">
        <v>96683.677599999995</v>
      </c>
      <c r="P864" s="182">
        <v>47.751999999999995</v>
      </c>
      <c r="Q864" s="182">
        <v>0</v>
      </c>
      <c r="R864" s="182">
        <v>0</v>
      </c>
      <c r="S864" s="182">
        <v>0</v>
      </c>
      <c r="T864" s="182">
        <v>69.088000000000008</v>
      </c>
      <c r="U864" s="182">
        <v>0</v>
      </c>
      <c r="V864" s="182">
        <v>0</v>
      </c>
    </row>
    <row r="865" spans="1:22">
      <c r="A865" s="2" t="s">
        <v>1748</v>
      </c>
      <c r="B865" s="2" t="s">
        <v>1749</v>
      </c>
      <c r="C865" s="182">
        <v>81.253535999999997</v>
      </c>
      <c r="D865" s="182">
        <v>10322.56</v>
      </c>
      <c r="E865" s="182">
        <v>127</v>
      </c>
      <c r="F865" s="182">
        <v>0</v>
      </c>
      <c r="G865" s="182">
        <v>0</v>
      </c>
      <c r="H865" s="182">
        <v>0</v>
      </c>
      <c r="I865" s="182">
        <v>22.224999999999998</v>
      </c>
      <c r="J865" s="182">
        <v>0</v>
      </c>
      <c r="K865" s="182">
        <v>0</v>
      </c>
      <c r="L865" s="182">
        <v>0</v>
      </c>
      <c r="M865" s="182">
        <v>14776215.608799998</v>
      </c>
      <c r="N865" s="182">
        <v>304799.39039999997</v>
      </c>
      <c r="O865" s="182">
        <v>168786.7592</v>
      </c>
      <c r="P865" s="182">
        <v>37.845999999999997</v>
      </c>
      <c r="Q865" s="182">
        <v>0</v>
      </c>
      <c r="R865" s="182">
        <v>0</v>
      </c>
      <c r="S865" s="182">
        <v>0</v>
      </c>
      <c r="T865" s="182">
        <v>54.863999999999997</v>
      </c>
      <c r="U865" s="182">
        <v>0</v>
      </c>
      <c r="V865" s="182">
        <v>0</v>
      </c>
    </row>
    <row r="866" spans="1:22">
      <c r="A866" s="2" t="s">
        <v>1750</v>
      </c>
      <c r="B866" s="2" t="s">
        <v>1751</v>
      </c>
      <c r="C866" s="182">
        <v>81.253535999999997</v>
      </c>
      <c r="D866" s="182">
        <v>10322.56</v>
      </c>
      <c r="E866" s="182">
        <v>127</v>
      </c>
      <c r="F866" s="182">
        <v>0</v>
      </c>
      <c r="G866" s="182">
        <v>0</v>
      </c>
      <c r="H866" s="182">
        <v>0</v>
      </c>
      <c r="I866" s="182">
        <v>22.224999999999998</v>
      </c>
      <c r="J866" s="182">
        <v>0</v>
      </c>
      <c r="K866" s="182">
        <v>0</v>
      </c>
      <c r="L866" s="182">
        <v>0</v>
      </c>
      <c r="M866" s="182">
        <v>14776215.608799998</v>
      </c>
      <c r="N866" s="182">
        <v>304799.39039999997</v>
      </c>
      <c r="O866" s="182">
        <v>168786.7592</v>
      </c>
      <c r="P866" s="182">
        <v>37.845999999999997</v>
      </c>
      <c r="Q866" s="182">
        <v>0</v>
      </c>
      <c r="R866" s="182">
        <v>0</v>
      </c>
      <c r="S866" s="182">
        <v>0</v>
      </c>
      <c r="T866" s="182">
        <v>58.419999999999995</v>
      </c>
      <c r="U866" s="182">
        <v>0</v>
      </c>
      <c r="V866" s="182">
        <v>0</v>
      </c>
    </row>
    <row r="867" spans="1:22">
      <c r="A867" s="2" t="s">
        <v>1752</v>
      </c>
      <c r="B867" s="2" t="s">
        <v>1753</v>
      </c>
      <c r="C867" s="182">
        <v>81.253535999999997</v>
      </c>
      <c r="D867" s="182">
        <v>10322.56</v>
      </c>
      <c r="E867" s="182">
        <v>127</v>
      </c>
      <c r="F867" s="182">
        <v>0</v>
      </c>
      <c r="G867" s="182">
        <v>0</v>
      </c>
      <c r="H867" s="182">
        <v>0</v>
      </c>
      <c r="I867" s="182">
        <v>22.224999999999998</v>
      </c>
      <c r="J867" s="182">
        <v>0</v>
      </c>
      <c r="K867" s="182">
        <v>0</v>
      </c>
      <c r="L867" s="182">
        <v>0</v>
      </c>
      <c r="M867" s="182">
        <v>14776215.608799998</v>
      </c>
      <c r="N867" s="182">
        <v>304799.39039999997</v>
      </c>
      <c r="O867" s="182">
        <v>168786.7592</v>
      </c>
      <c r="P867" s="182">
        <v>37.845999999999997</v>
      </c>
      <c r="Q867" s="182">
        <v>0</v>
      </c>
      <c r="R867" s="182">
        <v>0</v>
      </c>
      <c r="S867" s="182">
        <v>0</v>
      </c>
      <c r="T867" s="182">
        <v>61.975999999999992</v>
      </c>
      <c r="U867" s="182">
        <v>0</v>
      </c>
      <c r="V867" s="182">
        <v>0</v>
      </c>
    </row>
    <row r="868" spans="1:22">
      <c r="A868" s="2" t="s">
        <v>1754</v>
      </c>
      <c r="B868" s="2" t="s">
        <v>1755</v>
      </c>
      <c r="C868" s="182">
        <v>70.687600000000003</v>
      </c>
      <c r="D868" s="182">
        <v>9032.24</v>
      </c>
      <c r="E868" s="182">
        <v>127</v>
      </c>
      <c r="F868" s="182">
        <v>0</v>
      </c>
      <c r="G868" s="182">
        <v>0</v>
      </c>
      <c r="H868" s="182">
        <v>0</v>
      </c>
      <c r="I868" s="182">
        <v>19.049999999999997</v>
      </c>
      <c r="J868" s="182">
        <v>0</v>
      </c>
      <c r="K868" s="182">
        <v>0</v>
      </c>
      <c r="L868" s="182">
        <v>0</v>
      </c>
      <c r="M868" s="182">
        <v>13111289.906399999</v>
      </c>
      <c r="N868" s="182">
        <v>267109.14319999999</v>
      </c>
      <c r="O868" s="182">
        <v>148139.05855999998</v>
      </c>
      <c r="P868" s="182">
        <v>38.099999999999994</v>
      </c>
      <c r="Q868" s="182">
        <v>0</v>
      </c>
      <c r="R868" s="182">
        <v>0</v>
      </c>
      <c r="S868" s="182">
        <v>0</v>
      </c>
      <c r="T868" s="182">
        <v>54.101999999999997</v>
      </c>
      <c r="U868" s="182">
        <v>0</v>
      </c>
      <c r="V868" s="182">
        <v>0</v>
      </c>
    </row>
    <row r="869" spans="1:22">
      <c r="A869" s="2" t="s">
        <v>1756</v>
      </c>
      <c r="B869" s="2" t="s">
        <v>1757</v>
      </c>
      <c r="C869" s="182">
        <v>70.687600000000003</v>
      </c>
      <c r="D869" s="182">
        <v>9032.24</v>
      </c>
      <c r="E869" s="182">
        <v>127</v>
      </c>
      <c r="F869" s="182">
        <v>0</v>
      </c>
      <c r="G869" s="182">
        <v>0</v>
      </c>
      <c r="H869" s="182">
        <v>0</v>
      </c>
      <c r="I869" s="182">
        <v>19.049999999999997</v>
      </c>
      <c r="J869" s="182">
        <v>0</v>
      </c>
      <c r="K869" s="182">
        <v>0</v>
      </c>
      <c r="L869" s="182">
        <v>0</v>
      </c>
      <c r="M869" s="182">
        <v>13111289.906399999</v>
      </c>
      <c r="N869" s="182">
        <v>267109.14319999999</v>
      </c>
      <c r="O869" s="182">
        <v>148139.05855999998</v>
      </c>
      <c r="P869" s="182">
        <v>38.099999999999994</v>
      </c>
      <c r="Q869" s="182">
        <v>0</v>
      </c>
      <c r="R869" s="182">
        <v>0</v>
      </c>
      <c r="S869" s="182">
        <v>0</v>
      </c>
      <c r="T869" s="182">
        <v>57.657999999999994</v>
      </c>
      <c r="U869" s="182">
        <v>0</v>
      </c>
      <c r="V869" s="182">
        <v>0</v>
      </c>
    </row>
    <row r="870" spans="1:22">
      <c r="A870" s="2" t="s">
        <v>1758</v>
      </c>
      <c r="B870" s="2" t="s">
        <v>1759</v>
      </c>
      <c r="C870" s="182">
        <v>70.687600000000003</v>
      </c>
      <c r="D870" s="182">
        <v>9032.24</v>
      </c>
      <c r="E870" s="182">
        <v>127</v>
      </c>
      <c r="F870" s="182">
        <v>0</v>
      </c>
      <c r="G870" s="182">
        <v>0</v>
      </c>
      <c r="H870" s="182">
        <v>0</v>
      </c>
      <c r="I870" s="182">
        <v>19.049999999999997</v>
      </c>
      <c r="J870" s="182">
        <v>0</v>
      </c>
      <c r="K870" s="182">
        <v>0</v>
      </c>
      <c r="L870" s="182">
        <v>0</v>
      </c>
      <c r="M870" s="182">
        <v>13111289.906399999</v>
      </c>
      <c r="N870" s="182">
        <v>267109.14319999999</v>
      </c>
      <c r="O870" s="182">
        <v>148139.05855999998</v>
      </c>
      <c r="P870" s="182">
        <v>38.099999999999994</v>
      </c>
      <c r="Q870" s="182">
        <v>0</v>
      </c>
      <c r="R870" s="182">
        <v>0</v>
      </c>
      <c r="S870" s="182">
        <v>0</v>
      </c>
      <c r="T870" s="182">
        <v>61.213999999999999</v>
      </c>
      <c r="U870" s="182">
        <v>0</v>
      </c>
      <c r="V870" s="182">
        <v>0</v>
      </c>
    </row>
    <row r="871" spans="1:22">
      <c r="A871" s="2" t="s">
        <v>1760</v>
      </c>
      <c r="B871" s="2" t="s">
        <v>1761</v>
      </c>
      <c r="C871" s="182">
        <v>59.675215999999999</v>
      </c>
      <c r="D871" s="182">
        <v>7612.8879999999999</v>
      </c>
      <c r="E871" s="182">
        <v>127</v>
      </c>
      <c r="F871" s="182">
        <v>0</v>
      </c>
      <c r="G871" s="182">
        <v>0</v>
      </c>
      <c r="H871" s="182">
        <v>0</v>
      </c>
      <c r="I871" s="182">
        <v>15.875</v>
      </c>
      <c r="J871" s="182">
        <v>0</v>
      </c>
      <c r="K871" s="182">
        <v>0</v>
      </c>
      <c r="L871" s="182">
        <v>0</v>
      </c>
      <c r="M871" s="182">
        <v>11321494.776319999</v>
      </c>
      <c r="N871" s="182">
        <v>227780.18959999998</v>
      </c>
      <c r="O871" s="182">
        <v>126180.39279999999</v>
      </c>
      <c r="P871" s="182">
        <v>38.607999999999997</v>
      </c>
      <c r="Q871" s="182">
        <v>0</v>
      </c>
      <c r="R871" s="182">
        <v>0</v>
      </c>
      <c r="S871" s="182">
        <v>0</v>
      </c>
      <c r="T871" s="182">
        <v>53.593999999999994</v>
      </c>
      <c r="U871" s="182">
        <v>0</v>
      </c>
      <c r="V871" s="182">
        <v>0</v>
      </c>
    </row>
    <row r="872" spans="1:22">
      <c r="A872" s="2" t="s">
        <v>1762</v>
      </c>
      <c r="B872" s="2" t="s">
        <v>1763</v>
      </c>
      <c r="C872" s="182">
        <v>59.675215999999999</v>
      </c>
      <c r="D872" s="182">
        <v>7612.8879999999999</v>
      </c>
      <c r="E872" s="182">
        <v>127</v>
      </c>
      <c r="F872" s="182">
        <v>0</v>
      </c>
      <c r="G872" s="182">
        <v>0</v>
      </c>
      <c r="H872" s="182">
        <v>0</v>
      </c>
      <c r="I872" s="182">
        <v>15.875</v>
      </c>
      <c r="J872" s="182">
        <v>0</v>
      </c>
      <c r="K872" s="182">
        <v>0</v>
      </c>
      <c r="L872" s="182">
        <v>0</v>
      </c>
      <c r="M872" s="182">
        <v>11321494.776319999</v>
      </c>
      <c r="N872" s="182">
        <v>227780.18959999998</v>
      </c>
      <c r="O872" s="182">
        <v>126180.39279999999</v>
      </c>
      <c r="P872" s="182">
        <v>38.607999999999997</v>
      </c>
      <c r="Q872" s="182">
        <v>0</v>
      </c>
      <c r="R872" s="182">
        <v>0</v>
      </c>
      <c r="S872" s="182">
        <v>0</v>
      </c>
      <c r="T872" s="182">
        <v>57.15</v>
      </c>
      <c r="U872" s="182">
        <v>0</v>
      </c>
      <c r="V872" s="182">
        <v>0</v>
      </c>
    </row>
    <row r="873" spans="1:22">
      <c r="A873" s="2" t="s">
        <v>1764</v>
      </c>
      <c r="B873" s="2" t="s">
        <v>1765</v>
      </c>
      <c r="C873" s="182">
        <v>59.675215999999999</v>
      </c>
      <c r="D873" s="182">
        <v>7612.8879999999999</v>
      </c>
      <c r="E873" s="182">
        <v>127</v>
      </c>
      <c r="F873" s="182">
        <v>0</v>
      </c>
      <c r="G873" s="182">
        <v>0</v>
      </c>
      <c r="H873" s="182">
        <v>0</v>
      </c>
      <c r="I873" s="182">
        <v>15.875</v>
      </c>
      <c r="J873" s="182">
        <v>0</v>
      </c>
      <c r="K873" s="182">
        <v>0</v>
      </c>
      <c r="L873" s="182">
        <v>0</v>
      </c>
      <c r="M873" s="182">
        <v>11321494.776319999</v>
      </c>
      <c r="N873" s="182">
        <v>227780.18959999998</v>
      </c>
      <c r="O873" s="182">
        <v>126180.39279999999</v>
      </c>
      <c r="P873" s="182">
        <v>38.607999999999997</v>
      </c>
      <c r="Q873" s="182">
        <v>0</v>
      </c>
      <c r="R873" s="182">
        <v>0</v>
      </c>
      <c r="S873" s="182">
        <v>0</v>
      </c>
      <c r="T873" s="182">
        <v>60.706000000000003</v>
      </c>
      <c r="U873" s="182">
        <v>0</v>
      </c>
      <c r="V873" s="182">
        <v>0</v>
      </c>
    </row>
    <row r="874" spans="1:22">
      <c r="A874" s="2" t="s">
        <v>1766</v>
      </c>
      <c r="B874" s="2" t="s">
        <v>1767</v>
      </c>
      <c r="C874" s="182">
        <v>48.514015999999998</v>
      </c>
      <c r="D874" s="182">
        <v>6180.6327999999994</v>
      </c>
      <c r="E874" s="182">
        <v>127</v>
      </c>
      <c r="F874" s="182">
        <v>0</v>
      </c>
      <c r="G874" s="182">
        <v>0</v>
      </c>
      <c r="H874" s="182">
        <v>0</v>
      </c>
      <c r="I874" s="182">
        <v>12.7</v>
      </c>
      <c r="J874" s="182">
        <v>0</v>
      </c>
      <c r="K874" s="182">
        <v>0</v>
      </c>
      <c r="L874" s="182">
        <v>0</v>
      </c>
      <c r="M874" s="182">
        <v>9365207.0759999994</v>
      </c>
      <c r="N874" s="182">
        <v>185173.82319999998</v>
      </c>
      <c r="O874" s="182">
        <v>103074.63256</v>
      </c>
      <c r="P874" s="182">
        <v>38.862000000000002</v>
      </c>
      <c r="Q874" s="182">
        <v>0</v>
      </c>
      <c r="R874" s="182">
        <v>0</v>
      </c>
      <c r="S874" s="182">
        <v>0</v>
      </c>
      <c r="T874" s="182">
        <v>53.085999999999991</v>
      </c>
      <c r="U874" s="182">
        <v>0</v>
      </c>
      <c r="V874" s="182">
        <v>0</v>
      </c>
    </row>
    <row r="875" spans="1:22">
      <c r="A875" s="2" t="s">
        <v>1768</v>
      </c>
      <c r="B875" s="2" t="s">
        <v>1769</v>
      </c>
      <c r="C875" s="182">
        <v>48.514015999999998</v>
      </c>
      <c r="D875" s="182">
        <v>6180.6327999999994</v>
      </c>
      <c r="E875" s="182">
        <v>127</v>
      </c>
      <c r="F875" s="182">
        <v>0</v>
      </c>
      <c r="G875" s="182">
        <v>0</v>
      </c>
      <c r="H875" s="182">
        <v>0</v>
      </c>
      <c r="I875" s="182">
        <v>12.7</v>
      </c>
      <c r="J875" s="182">
        <v>0</v>
      </c>
      <c r="K875" s="182">
        <v>0</v>
      </c>
      <c r="L875" s="182">
        <v>0</v>
      </c>
      <c r="M875" s="182">
        <v>9365207.0759999994</v>
      </c>
      <c r="N875" s="182">
        <v>185173.82319999998</v>
      </c>
      <c r="O875" s="182">
        <v>103074.63256</v>
      </c>
      <c r="P875" s="182">
        <v>38.862000000000002</v>
      </c>
      <c r="Q875" s="182">
        <v>0</v>
      </c>
      <c r="R875" s="182">
        <v>0</v>
      </c>
      <c r="S875" s="182">
        <v>0</v>
      </c>
      <c r="T875" s="182">
        <v>56.388000000000005</v>
      </c>
      <c r="U875" s="182">
        <v>0</v>
      </c>
      <c r="V875" s="182">
        <v>0</v>
      </c>
    </row>
    <row r="876" spans="1:22">
      <c r="A876" s="2" t="s">
        <v>1770</v>
      </c>
      <c r="B876" s="2" t="s">
        <v>1771</v>
      </c>
      <c r="C876" s="182">
        <v>48.514015999999998</v>
      </c>
      <c r="D876" s="182">
        <v>6180.6327999999994</v>
      </c>
      <c r="E876" s="182">
        <v>127</v>
      </c>
      <c r="F876" s="182">
        <v>0</v>
      </c>
      <c r="G876" s="182">
        <v>0</v>
      </c>
      <c r="H876" s="182">
        <v>0</v>
      </c>
      <c r="I876" s="182">
        <v>12.7</v>
      </c>
      <c r="J876" s="182">
        <v>0</v>
      </c>
      <c r="K876" s="182">
        <v>0</v>
      </c>
      <c r="L876" s="182">
        <v>0</v>
      </c>
      <c r="M876" s="182">
        <v>9365207.0759999994</v>
      </c>
      <c r="N876" s="182">
        <v>185173.82319999998</v>
      </c>
      <c r="O876" s="182">
        <v>103074.63256</v>
      </c>
      <c r="P876" s="182">
        <v>38.862000000000002</v>
      </c>
      <c r="Q876" s="182">
        <v>0</v>
      </c>
      <c r="R876" s="182">
        <v>0</v>
      </c>
      <c r="S876" s="182">
        <v>0</v>
      </c>
      <c r="T876" s="182">
        <v>59.943999999999996</v>
      </c>
      <c r="U876" s="182">
        <v>0</v>
      </c>
      <c r="V876" s="182">
        <v>0</v>
      </c>
    </row>
    <row r="877" spans="1:22">
      <c r="A877" s="2" t="s">
        <v>1772</v>
      </c>
      <c r="B877" s="2" t="s">
        <v>1773</v>
      </c>
      <c r="C877" s="182">
        <v>42.710191999999999</v>
      </c>
      <c r="D877" s="182">
        <v>5445.1503999999995</v>
      </c>
      <c r="E877" s="182">
        <v>127</v>
      </c>
      <c r="F877" s="182">
        <v>0</v>
      </c>
      <c r="G877" s="182">
        <v>0</v>
      </c>
      <c r="H877" s="182">
        <v>0</v>
      </c>
      <c r="I877" s="182">
        <v>11.112499999999999</v>
      </c>
      <c r="J877" s="182">
        <v>0</v>
      </c>
      <c r="K877" s="182">
        <v>0</v>
      </c>
      <c r="L877" s="182">
        <v>0</v>
      </c>
      <c r="M877" s="182">
        <v>8366251.6545599997</v>
      </c>
      <c r="N877" s="182">
        <v>163870.63999999998</v>
      </c>
      <c r="O877" s="182">
        <v>91275.946479999999</v>
      </c>
      <c r="P877" s="182">
        <v>39.116</v>
      </c>
      <c r="Q877" s="182">
        <v>0</v>
      </c>
      <c r="R877" s="182">
        <v>0</v>
      </c>
      <c r="S877" s="182">
        <v>0</v>
      </c>
      <c r="T877" s="182">
        <v>52.832000000000001</v>
      </c>
      <c r="U877" s="182">
        <v>0</v>
      </c>
      <c r="V877" s="182">
        <v>0</v>
      </c>
    </row>
    <row r="878" spans="1:22">
      <c r="A878" s="2" t="s">
        <v>1774</v>
      </c>
      <c r="B878" s="2" t="s">
        <v>1775</v>
      </c>
      <c r="C878" s="182">
        <v>42.710191999999999</v>
      </c>
      <c r="D878" s="182">
        <v>5445.1503999999995</v>
      </c>
      <c r="E878" s="182">
        <v>127</v>
      </c>
      <c r="F878" s="182">
        <v>0</v>
      </c>
      <c r="G878" s="182">
        <v>0</v>
      </c>
      <c r="H878" s="182">
        <v>0</v>
      </c>
      <c r="I878" s="182">
        <v>11.112499999999999</v>
      </c>
      <c r="J878" s="182">
        <v>0</v>
      </c>
      <c r="K878" s="182">
        <v>0</v>
      </c>
      <c r="L878" s="182">
        <v>0</v>
      </c>
      <c r="M878" s="182">
        <v>8366251.6545599997</v>
      </c>
      <c r="N878" s="182">
        <v>163870.63999999998</v>
      </c>
      <c r="O878" s="182">
        <v>91275.946479999999</v>
      </c>
      <c r="P878" s="182">
        <v>39.116</v>
      </c>
      <c r="Q878" s="182">
        <v>0</v>
      </c>
      <c r="R878" s="182">
        <v>0</v>
      </c>
      <c r="S878" s="182">
        <v>0</v>
      </c>
      <c r="T878" s="182">
        <v>56.133999999999993</v>
      </c>
      <c r="U878" s="182">
        <v>0</v>
      </c>
      <c r="V878" s="182">
        <v>0</v>
      </c>
    </row>
    <row r="879" spans="1:22">
      <c r="A879" s="2" t="s">
        <v>1776</v>
      </c>
      <c r="B879" s="2" t="s">
        <v>1777</v>
      </c>
      <c r="C879" s="182">
        <v>42.710191999999999</v>
      </c>
      <c r="D879" s="182">
        <v>5445.1503999999995</v>
      </c>
      <c r="E879" s="182">
        <v>127</v>
      </c>
      <c r="F879" s="182">
        <v>0</v>
      </c>
      <c r="G879" s="182">
        <v>0</v>
      </c>
      <c r="H879" s="182">
        <v>0</v>
      </c>
      <c r="I879" s="182">
        <v>11.112499999999999</v>
      </c>
      <c r="J879" s="182">
        <v>0</v>
      </c>
      <c r="K879" s="182">
        <v>0</v>
      </c>
      <c r="L879" s="182">
        <v>0</v>
      </c>
      <c r="M879" s="182">
        <v>8366251.6545599997</v>
      </c>
      <c r="N879" s="182">
        <v>163870.63999999998</v>
      </c>
      <c r="O879" s="182">
        <v>91275.946479999999</v>
      </c>
      <c r="P879" s="182">
        <v>39.116</v>
      </c>
      <c r="Q879" s="182">
        <v>0</v>
      </c>
      <c r="R879" s="182">
        <v>0</v>
      </c>
      <c r="S879" s="182">
        <v>0</v>
      </c>
      <c r="T879" s="182">
        <v>59.69</v>
      </c>
      <c r="U879" s="182">
        <v>0</v>
      </c>
      <c r="V879" s="182">
        <v>0</v>
      </c>
    </row>
    <row r="880" spans="1:22">
      <c r="A880" s="2" t="s">
        <v>1778</v>
      </c>
      <c r="B880" s="2" t="s">
        <v>1779</v>
      </c>
      <c r="C880" s="182">
        <v>36.906368000000001</v>
      </c>
      <c r="D880" s="182">
        <v>4709.6679999999997</v>
      </c>
      <c r="E880" s="182">
        <v>127</v>
      </c>
      <c r="F880" s="182">
        <v>0</v>
      </c>
      <c r="G880" s="182">
        <v>0</v>
      </c>
      <c r="H880" s="182">
        <v>0</v>
      </c>
      <c r="I880" s="182">
        <v>9.5249999999999986</v>
      </c>
      <c r="J880" s="182">
        <v>0</v>
      </c>
      <c r="K880" s="182">
        <v>0</v>
      </c>
      <c r="L880" s="182">
        <v>0</v>
      </c>
      <c r="M880" s="182">
        <v>7284049.9479999989</v>
      </c>
      <c r="N880" s="182">
        <v>142075.84487999999</v>
      </c>
      <c r="O880" s="182">
        <v>79149.519119999997</v>
      </c>
      <c r="P880" s="182">
        <v>39.369999999999997</v>
      </c>
      <c r="Q880" s="182">
        <v>0</v>
      </c>
      <c r="R880" s="182">
        <v>0</v>
      </c>
      <c r="S880" s="182">
        <v>0</v>
      </c>
      <c r="T880" s="182">
        <v>52.577999999999996</v>
      </c>
      <c r="U880" s="182">
        <v>0</v>
      </c>
      <c r="V880" s="182">
        <v>0</v>
      </c>
    </row>
    <row r="881" spans="1:22">
      <c r="A881" s="2" t="s">
        <v>1780</v>
      </c>
      <c r="B881" s="2" t="s">
        <v>1781</v>
      </c>
      <c r="C881" s="182">
        <v>36.906368000000001</v>
      </c>
      <c r="D881" s="182">
        <v>4709.6679999999997</v>
      </c>
      <c r="E881" s="182">
        <v>127</v>
      </c>
      <c r="F881" s="182">
        <v>0</v>
      </c>
      <c r="G881" s="182">
        <v>0</v>
      </c>
      <c r="H881" s="182">
        <v>0</v>
      </c>
      <c r="I881" s="182">
        <v>9.5249999999999986</v>
      </c>
      <c r="J881" s="182">
        <v>0</v>
      </c>
      <c r="K881" s="182">
        <v>0</v>
      </c>
      <c r="L881" s="182">
        <v>0</v>
      </c>
      <c r="M881" s="182">
        <v>7284049.9479999989</v>
      </c>
      <c r="N881" s="182">
        <v>142075.84487999999</v>
      </c>
      <c r="O881" s="182">
        <v>79149.519119999997</v>
      </c>
      <c r="P881" s="182">
        <v>39.369999999999997</v>
      </c>
      <c r="Q881" s="182">
        <v>0</v>
      </c>
      <c r="R881" s="182">
        <v>0</v>
      </c>
      <c r="S881" s="182">
        <v>0</v>
      </c>
      <c r="T881" s="182">
        <v>55.88</v>
      </c>
      <c r="U881" s="182">
        <v>0</v>
      </c>
      <c r="V881" s="182">
        <v>0</v>
      </c>
    </row>
    <row r="882" spans="1:22">
      <c r="A882" s="2" t="s">
        <v>1782</v>
      </c>
      <c r="B882" s="2" t="s">
        <v>1783</v>
      </c>
      <c r="C882" s="182">
        <v>36.906368000000001</v>
      </c>
      <c r="D882" s="182">
        <v>4709.6679999999997</v>
      </c>
      <c r="E882" s="182">
        <v>127</v>
      </c>
      <c r="F882" s="182">
        <v>0</v>
      </c>
      <c r="G882" s="182">
        <v>0</v>
      </c>
      <c r="H882" s="182">
        <v>0</v>
      </c>
      <c r="I882" s="182">
        <v>9.5249999999999986</v>
      </c>
      <c r="J882" s="182">
        <v>0</v>
      </c>
      <c r="K882" s="182">
        <v>0</v>
      </c>
      <c r="L882" s="182">
        <v>0</v>
      </c>
      <c r="M882" s="182">
        <v>7284049.9479999989</v>
      </c>
      <c r="N882" s="182">
        <v>142075.84487999999</v>
      </c>
      <c r="O882" s="182">
        <v>79149.519119999997</v>
      </c>
      <c r="P882" s="182">
        <v>39.369999999999997</v>
      </c>
      <c r="Q882" s="182">
        <v>0</v>
      </c>
      <c r="R882" s="182">
        <v>0</v>
      </c>
      <c r="S882" s="182">
        <v>0</v>
      </c>
      <c r="T882" s="182">
        <v>59.435999999999993</v>
      </c>
      <c r="U882" s="182">
        <v>0</v>
      </c>
      <c r="V882" s="182">
        <v>0</v>
      </c>
    </row>
    <row r="883" spans="1:22">
      <c r="A883" s="2" t="s">
        <v>1784</v>
      </c>
      <c r="B883" s="2" t="s">
        <v>1785</v>
      </c>
      <c r="C883" s="182">
        <v>31.102543999999995</v>
      </c>
      <c r="D883" s="182">
        <v>3954.8307999999997</v>
      </c>
      <c r="E883" s="182">
        <v>127</v>
      </c>
      <c r="F883" s="182">
        <v>0</v>
      </c>
      <c r="G883" s="182">
        <v>0</v>
      </c>
      <c r="H883" s="182">
        <v>0</v>
      </c>
      <c r="I883" s="182">
        <v>7.9375</v>
      </c>
      <c r="J883" s="182">
        <v>0</v>
      </c>
      <c r="K883" s="182">
        <v>0</v>
      </c>
      <c r="L883" s="182">
        <v>0</v>
      </c>
      <c r="M883" s="182">
        <v>6201848.2414399991</v>
      </c>
      <c r="N883" s="182">
        <v>119625.56719999999</v>
      </c>
      <c r="O883" s="182">
        <v>66695.350479999994</v>
      </c>
      <c r="P883" s="182">
        <v>39.624000000000002</v>
      </c>
      <c r="Q883" s="182">
        <v>0</v>
      </c>
      <c r="R883" s="182">
        <v>0</v>
      </c>
      <c r="S883" s="182">
        <v>0</v>
      </c>
      <c r="T883" s="182">
        <v>52.323999999999998</v>
      </c>
      <c r="U883" s="182">
        <v>0</v>
      </c>
      <c r="V883" s="182">
        <v>0</v>
      </c>
    </row>
    <row r="884" spans="1:22">
      <c r="A884" s="2" t="s">
        <v>1786</v>
      </c>
      <c r="B884" s="2" t="s">
        <v>1787</v>
      </c>
      <c r="C884" s="182">
        <v>31.102543999999995</v>
      </c>
      <c r="D884" s="182">
        <v>3954.8307999999997</v>
      </c>
      <c r="E884" s="182">
        <v>127</v>
      </c>
      <c r="F884" s="182">
        <v>0</v>
      </c>
      <c r="G884" s="182">
        <v>0</v>
      </c>
      <c r="H884" s="182">
        <v>0</v>
      </c>
      <c r="I884" s="182">
        <v>7.9375</v>
      </c>
      <c r="J884" s="182">
        <v>0</v>
      </c>
      <c r="K884" s="182">
        <v>0</v>
      </c>
      <c r="L884" s="182">
        <v>0</v>
      </c>
      <c r="M884" s="182">
        <v>6201848.2414399991</v>
      </c>
      <c r="N884" s="182">
        <v>119625.56719999999</v>
      </c>
      <c r="O884" s="182">
        <v>66695.350479999994</v>
      </c>
      <c r="P884" s="182">
        <v>39.624000000000002</v>
      </c>
      <c r="Q884" s="182">
        <v>0</v>
      </c>
      <c r="R884" s="182">
        <v>0</v>
      </c>
      <c r="S884" s="182">
        <v>0</v>
      </c>
      <c r="T884" s="182">
        <v>55.625999999999998</v>
      </c>
      <c r="U884" s="182">
        <v>0</v>
      </c>
      <c r="V884" s="182">
        <v>0</v>
      </c>
    </row>
    <row r="885" spans="1:22">
      <c r="A885" s="2" t="s">
        <v>1788</v>
      </c>
      <c r="B885" s="2" t="s">
        <v>1789</v>
      </c>
      <c r="C885" s="182">
        <v>31.102543999999995</v>
      </c>
      <c r="D885" s="182">
        <v>3954.8307999999997</v>
      </c>
      <c r="E885" s="182">
        <v>127</v>
      </c>
      <c r="F885" s="182">
        <v>0</v>
      </c>
      <c r="G885" s="182">
        <v>0</v>
      </c>
      <c r="H885" s="182">
        <v>0</v>
      </c>
      <c r="I885" s="182">
        <v>7.9375</v>
      </c>
      <c r="J885" s="182">
        <v>0</v>
      </c>
      <c r="K885" s="182">
        <v>0</v>
      </c>
      <c r="L885" s="182">
        <v>0</v>
      </c>
      <c r="M885" s="182">
        <v>6201848.2414399991</v>
      </c>
      <c r="N885" s="182">
        <v>119625.56719999999</v>
      </c>
      <c r="O885" s="182">
        <v>66695.350479999994</v>
      </c>
      <c r="P885" s="182">
        <v>39.624000000000002</v>
      </c>
      <c r="Q885" s="182">
        <v>0</v>
      </c>
      <c r="R885" s="182">
        <v>0</v>
      </c>
      <c r="S885" s="182">
        <v>0</v>
      </c>
      <c r="T885" s="182">
        <v>58.92799999999999</v>
      </c>
      <c r="U885" s="182">
        <v>0</v>
      </c>
      <c r="V885" s="182">
        <v>0</v>
      </c>
    </row>
    <row r="886" spans="1:22">
      <c r="A886" s="2" t="s">
        <v>1790</v>
      </c>
      <c r="B886" s="2" t="s">
        <v>1791</v>
      </c>
      <c r="C886" s="182">
        <v>55.061920000000001</v>
      </c>
      <c r="D886" s="182">
        <v>7032.2439999999997</v>
      </c>
      <c r="E886" s="182">
        <v>101.6</v>
      </c>
      <c r="F886" s="182">
        <v>0</v>
      </c>
      <c r="G886" s="182">
        <v>0</v>
      </c>
      <c r="H886" s="182">
        <v>0</v>
      </c>
      <c r="I886" s="182">
        <v>19.049999999999997</v>
      </c>
      <c r="J886" s="182">
        <v>0</v>
      </c>
      <c r="K886" s="182">
        <v>0</v>
      </c>
      <c r="L886" s="182">
        <v>0</v>
      </c>
      <c r="M886" s="182">
        <v>6326717.6691199988</v>
      </c>
      <c r="N886" s="182">
        <v>163870.63999999998</v>
      </c>
      <c r="O886" s="182">
        <v>91439.817119999992</v>
      </c>
      <c r="P886" s="182">
        <v>29.971999999999998</v>
      </c>
      <c r="Q886" s="182">
        <v>0</v>
      </c>
      <c r="R886" s="182">
        <v>0</v>
      </c>
      <c r="S886" s="182">
        <v>0</v>
      </c>
      <c r="T886" s="182">
        <v>43.942</v>
      </c>
      <c r="U886" s="182">
        <v>0</v>
      </c>
      <c r="V886" s="182">
        <v>0</v>
      </c>
    </row>
    <row r="887" spans="1:22">
      <c r="A887" s="2" t="s">
        <v>1792</v>
      </c>
      <c r="B887" s="2" t="s">
        <v>1793</v>
      </c>
      <c r="C887" s="182">
        <v>55.061920000000001</v>
      </c>
      <c r="D887" s="182">
        <v>7032.2439999999997</v>
      </c>
      <c r="E887" s="182">
        <v>101.6</v>
      </c>
      <c r="F887" s="182">
        <v>0</v>
      </c>
      <c r="G887" s="182">
        <v>0</v>
      </c>
      <c r="H887" s="182">
        <v>0</v>
      </c>
      <c r="I887" s="182">
        <v>19.049999999999997</v>
      </c>
      <c r="J887" s="182">
        <v>0</v>
      </c>
      <c r="K887" s="182">
        <v>0</v>
      </c>
      <c r="L887" s="182">
        <v>0</v>
      </c>
      <c r="M887" s="182">
        <v>6326717.6691199988</v>
      </c>
      <c r="N887" s="182">
        <v>163870.63999999998</v>
      </c>
      <c r="O887" s="182">
        <v>91439.817119999992</v>
      </c>
      <c r="P887" s="182">
        <v>29.971999999999998</v>
      </c>
      <c r="Q887" s="182">
        <v>0</v>
      </c>
      <c r="R887" s="182">
        <v>0</v>
      </c>
      <c r="S887" s="182">
        <v>0</v>
      </c>
      <c r="T887" s="182">
        <v>47.751999999999995</v>
      </c>
      <c r="U887" s="182">
        <v>0</v>
      </c>
      <c r="V887" s="182">
        <v>0</v>
      </c>
    </row>
    <row r="888" spans="1:22">
      <c r="A888" s="2" t="s">
        <v>1794</v>
      </c>
      <c r="B888" s="2" t="s">
        <v>1795</v>
      </c>
      <c r="C888" s="182">
        <v>55.061920000000001</v>
      </c>
      <c r="D888" s="182">
        <v>7032.2439999999997</v>
      </c>
      <c r="E888" s="182">
        <v>101.6</v>
      </c>
      <c r="F888" s="182">
        <v>0</v>
      </c>
      <c r="G888" s="182">
        <v>0</v>
      </c>
      <c r="H888" s="182">
        <v>0</v>
      </c>
      <c r="I888" s="182">
        <v>19.049999999999997</v>
      </c>
      <c r="J888" s="182">
        <v>0</v>
      </c>
      <c r="K888" s="182">
        <v>0</v>
      </c>
      <c r="L888" s="182">
        <v>0</v>
      </c>
      <c r="M888" s="182">
        <v>6326717.6691199988</v>
      </c>
      <c r="N888" s="182">
        <v>163870.63999999998</v>
      </c>
      <c r="O888" s="182">
        <v>91439.817119999992</v>
      </c>
      <c r="P888" s="182">
        <v>29.971999999999998</v>
      </c>
      <c r="Q888" s="182">
        <v>0</v>
      </c>
      <c r="R888" s="182">
        <v>0</v>
      </c>
      <c r="S888" s="182">
        <v>0</v>
      </c>
      <c r="T888" s="182">
        <v>51.561999999999991</v>
      </c>
      <c r="U888" s="182">
        <v>0</v>
      </c>
      <c r="V888" s="182">
        <v>0</v>
      </c>
    </row>
    <row r="889" spans="1:22">
      <c r="A889" s="2" t="s">
        <v>1796</v>
      </c>
      <c r="B889" s="2" t="s">
        <v>1797</v>
      </c>
      <c r="C889" s="182">
        <v>46.579408000000001</v>
      </c>
      <c r="D889" s="182">
        <v>5941.9236000000001</v>
      </c>
      <c r="E889" s="182">
        <v>101.6</v>
      </c>
      <c r="F889" s="182">
        <v>0</v>
      </c>
      <c r="G889" s="182">
        <v>0</v>
      </c>
      <c r="H889" s="182">
        <v>0</v>
      </c>
      <c r="I889" s="182">
        <v>15.875</v>
      </c>
      <c r="J889" s="182">
        <v>0</v>
      </c>
      <c r="K889" s="182">
        <v>0</v>
      </c>
      <c r="L889" s="182">
        <v>0</v>
      </c>
      <c r="M889" s="182">
        <v>5494254.8179199994</v>
      </c>
      <c r="N889" s="182">
        <v>140273.26783999999</v>
      </c>
      <c r="O889" s="182">
        <v>78166.295279999991</v>
      </c>
      <c r="P889" s="182">
        <v>30.479999999999997</v>
      </c>
      <c r="Q889" s="182">
        <v>0</v>
      </c>
      <c r="R889" s="182">
        <v>0</v>
      </c>
      <c r="S889" s="182">
        <v>0</v>
      </c>
      <c r="T889" s="182">
        <v>43.433999999999997</v>
      </c>
      <c r="U889" s="182">
        <v>0</v>
      </c>
      <c r="V889" s="182">
        <v>0</v>
      </c>
    </row>
    <row r="890" spans="1:22">
      <c r="A890" s="2" t="s">
        <v>1798</v>
      </c>
      <c r="B890" s="2" t="s">
        <v>1799</v>
      </c>
      <c r="C890" s="182">
        <v>46.579408000000001</v>
      </c>
      <c r="D890" s="182">
        <v>5941.9236000000001</v>
      </c>
      <c r="E890" s="182">
        <v>101.6</v>
      </c>
      <c r="F890" s="182">
        <v>0</v>
      </c>
      <c r="G890" s="182">
        <v>0</v>
      </c>
      <c r="H890" s="182">
        <v>0</v>
      </c>
      <c r="I890" s="182">
        <v>15.875</v>
      </c>
      <c r="J890" s="182">
        <v>0</v>
      </c>
      <c r="K890" s="182">
        <v>0</v>
      </c>
      <c r="L890" s="182">
        <v>0</v>
      </c>
      <c r="M890" s="182">
        <v>5494254.8179199994</v>
      </c>
      <c r="N890" s="182">
        <v>140273.26783999999</v>
      </c>
      <c r="O890" s="182">
        <v>78166.295279999991</v>
      </c>
      <c r="P890" s="182">
        <v>30.479999999999997</v>
      </c>
      <c r="Q890" s="182">
        <v>0</v>
      </c>
      <c r="R890" s="182">
        <v>0</v>
      </c>
      <c r="S890" s="182">
        <v>0</v>
      </c>
      <c r="T890" s="182">
        <v>46.99</v>
      </c>
      <c r="U890" s="182">
        <v>0</v>
      </c>
      <c r="V890" s="182">
        <v>0</v>
      </c>
    </row>
    <row r="891" spans="1:22">
      <c r="A891" s="2" t="s">
        <v>1800</v>
      </c>
      <c r="B891" s="2" t="s">
        <v>1801</v>
      </c>
      <c r="C891" s="182">
        <v>46.579408000000001</v>
      </c>
      <c r="D891" s="182">
        <v>5941.9236000000001</v>
      </c>
      <c r="E891" s="182">
        <v>101.6</v>
      </c>
      <c r="F891" s="182">
        <v>0</v>
      </c>
      <c r="G891" s="182">
        <v>0</v>
      </c>
      <c r="H891" s="182">
        <v>0</v>
      </c>
      <c r="I891" s="182">
        <v>15.875</v>
      </c>
      <c r="J891" s="182">
        <v>0</v>
      </c>
      <c r="K891" s="182">
        <v>0</v>
      </c>
      <c r="L891" s="182">
        <v>0</v>
      </c>
      <c r="M891" s="182">
        <v>5494254.8179199994</v>
      </c>
      <c r="N891" s="182">
        <v>140273.26783999999</v>
      </c>
      <c r="O891" s="182">
        <v>78166.295279999991</v>
      </c>
      <c r="P891" s="182">
        <v>30.479999999999997</v>
      </c>
      <c r="Q891" s="182">
        <v>0</v>
      </c>
      <c r="R891" s="182">
        <v>0</v>
      </c>
      <c r="S891" s="182">
        <v>0</v>
      </c>
      <c r="T891" s="182">
        <v>50.8</v>
      </c>
      <c r="U891" s="182">
        <v>0</v>
      </c>
      <c r="V891" s="182">
        <v>0</v>
      </c>
    </row>
    <row r="892" spans="1:22">
      <c r="A892" s="2" t="s">
        <v>1802</v>
      </c>
      <c r="B892" s="2" t="s">
        <v>1803</v>
      </c>
      <c r="C892" s="182">
        <v>37.948079999999997</v>
      </c>
      <c r="D892" s="182">
        <v>4832.2483999999995</v>
      </c>
      <c r="E892" s="182">
        <v>101.6</v>
      </c>
      <c r="F892" s="182">
        <v>0</v>
      </c>
      <c r="G892" s="182">
        <v>0</v>
      </c>
      <c r="H892" s="182">
        <v>0</v>
      </c>
      <c r="I892" s="182">
        <v>12.7</v>
      </c>
      <c r="J892" s="182">
        <v>0</v>
      </c>
      <c r="K892" s="182">
        <v>0</v>
      </c>
      <c r="L892" s="182">
        <v>0</v>
      </c>
      <c r="M892" s="182">
        <v>4578545.6815999998</v>
      </c>
      <c r="N892" s="182">
        <v>114873.31863999998</v>
      </c>
      <c r="O892" s="182">
        <v>64073.420239999999</v>
      </c>
      <c r="P892" s="182">
        <v>30.733999999999998</v>
      </c>
      <c r="Q892" s="182">
        <v>0</v>
      </c>
      <c r="R892" s="182">
        <v>0</v>
      </c>
      <c r="S892" s="182">
        <v>0</v>
      </c>
      <c r="T892" s="182">
        <v>42.925999999999995</v>
      </c>
      <c r="U892" s="182">
        <v>0</v>
      </c>
      <c r="V892" s="182">
        <v>0</v>
      </c>
    </row>
    <row r="893" spans="1:22">
      <c r="A893" s="2" t="s">
        <v>1804</v>
      </c>
      <c r="B893" s="2" t="s">
        <v>1805</v>
      </c>
      <c r="C893" s="182">
        <v>37.948079999999997</v>
      </c>
      <c r="D893" s="182">
        <v>4832.2483999999995</v>
      </c>
      <c r="E893" s="182">
        <v>101.6</v>
      </c>
      <c r="F893" s="182">
        <v>0</v>
      </c>
      <c r="G893" s="182">
        <v>0</v>
      </c>
      <c r="H893" s="182">
        <v>0</v>
      </c>
      <c r="I893" s="182">
        <v>12.7</v>
      </c>
      <c r="J893" s="182">
        <v>0</v>
      </c>
      <c r="K893" s="182">
        <v>0</v>
      </c>
      <c r="L893" s="182">
        <v>0</v>
      </c>
      <c r="M893" s="182">
        <v>4578545.6815999998</v>
      </c>
      <c r="N893" s="182">
        <v>114873.31863999998</v>
      </c>
      <c r="O893" s="182">
        <v>64073.420239999999</v>
      </c>
      <c r="P893" s="182">
        <v>30.733999999999998</v>
      </c>
      <c r="Q893" s="182">
        <v>0</v>
      </c>
      <c r="R893" s="182">
        <v>0</v>
      </c>
      <c r="S893" s="182">
        <v>0</v>
      </c>
      <c r="T893" s="182">
        <v>46.481999999999999</v>
      </c>
      <c r="U893" s="182">
        <v>0</v>
      </c>
      <c r="V893" s="182">
        <v>0</v>
      </c>
    </row>
    <row r="894" spans="1:22">
      <c r="A894" s="2" t="s">
        <v>1806</v>
      </c>
      <c r="B894" s="2" t="s">
        <v>1807</v>
      </c>
      <c r="C894" s="182">
        <v>37.948079999999997</v>
      </c>
      <c r="D894" s="182">
        <v>4832.2483999999995</v>
      </c>
      <c r="E894" s="182">
        <v>101.6</v>
      </c>
      <c r="F894" s="182">
        <v>0</v>
      </c>
      <c r="G894" s="182">
        <v>0</v>
      </c>
      <c r="H894" s="182">
        <v>0</v>
      </c>
      <c r="I894" s="182">
        <v>12.7</v>
      </c>
      <c r="J894" s="182">
        <v>0</v>
      </c>
      <c r="K894" s="182">
        <v>0</v>
      </c>
      <c r="L894" s="182">
        <v>0</v>
      </c>
      <c r="M894" s="182">
        <v>4578545.6815999998</v>
      </c>
      <c r="N894" s="182">
        <v>114873.31863999998</v>
      </c>
      <c r="O894" s="182">
        <v>64073.420239999999</v>
      </c>
      <c r="P894" s="182">
        <v>30.733999999999998</v>
      </c>
      <c r="Q894" s="182">
        <v>0</v>
      </c>
      <c r="R894" s="182">
        <v>0</v>
      </c>
      <c r="S894" s="182">
        <v>0</v>
      </c>
      <c r="T894" s="182">
        <v>50.037999999999997</v>
      </c>
      <c r="U894" s="182">
        <v>0</v>
      </c>
      <c r="V894" s="182">
        <v>0</v>
      </c>
    </row>
    <row r="895" spans="1:22">
      <c r="A895" s="2" t="s">
        <v>1808</v>
      </c>
      <c r="B895" s="2" t="s">
        <v>1809</v>
      </c>
      <c r="C895" s="182">
        <v>33.483599999999996</v>
      </c>
      <c r="D895" s="182">
        <v>4264.5075999999999</v>
      </c>
      <c r="E895" s="182">
        <v>101.6</v>
      </c>
      <c r="F895" s="182">
        <v>0</v>
      </c>
      <c r="G895" s="182">
        <v>0</v>
      </c>
      <c r="H895" s="182">
        <v>0</v>
      </c>
      <c r="I895" s="182">
        <v>11.112499999999999</v>
      </c>
      <c r="J895" s="182">
        <v>0</v>
      </c>
      <c r="K895" s="182">
        <v>0</v>
      </c>
      <c r="L895" s="182">
        <v>0</v>
      </c>
      <c r="M895" s="182">
        <v>4108204.1706719995</v>
      </c>
      <c r="N895" s="182">
        <v>101599.7968</v>
      </c>
      <c r="O895" s="182">
        <v>56863.112079999999</v>
      </c>
      <c r="P895" s="182">
        <v>30.987999999999996</v>
      </c>
      <c r="Q895" s="182">
        <v>0</v>
      </c>
      <c r="R895" s="182">
        <v>0</v>
      </c>
      <c r="S895" s="182">
        <v>0</v>
      </c>
      <c r="T895" s="182">
        <v>42.671999999999997</v>
      </c>
      <c r="U895" s="182">
        <v>0</v>
      </c>
      <c r="V895" s="182">
        <v>0</v>
      </c>
    </row>
    <row r="896" spans="1:22">
      <c r="A896" s="2" t="s">
        <v>1810</v>
      </c>
      <c r="B896" s="2" t="s">
        <v>1811</v>
      </c>
      <c r="C896" s="182">
        <v>33.483599999999996</v>
      </c>
      <c r="D896" s="182">
        <v>4264.5075999999999</v>
      </c>
      <c r="E896" s="182">
        <v>101.6</v>
      </c>
      <c r="F896" s="182">
        <v>0</v>
      </c>
      <c r="G896" s="182">
        <v>0</v>
      </c>
      <c r="H896" s="182">
        <v>0</v>
      </c>
      <c r="I896" s="182">
        <v>11.112499999999999</v>
      </c>
      <c r="J896" s="182">
        <v>0</v>
      </c>
      <c r="K896" s="182">
        <v>0</v>
      </c>
      <c r="L896" s="182">
        <v>0</v>
      </c>
      <c r="M896" s="182">
        <v>4108204.1706719995</v>
      </c>
      <c r="N896" s="182">
        <v>101599.7968</v>
      </c>
      <c r="O896" s="182">
        <v>56863.112079999999</v>
      </c>
      <c r="P896" s="182">
        <v>30.987999999999996</v>
      </c>
      <c r="Q896" s="182">
        <v>0</v>
      </c>
      <c r="R896" s="182">
        <v>0</v>
      </c>
      <c r="S896" s="182">
        <v>0</v>
      </c>
      <c r="T896" s="182">
        <v>45.973999999999997</v>
      </c>
      <c r="U896" s="182">
        <v>0</v>
      </c>
      <c r="V896" s="182">
        <v>0</v>
      </c>
    </row>
    <row r="897" spans="1:22">
      <c r="A897" s="2" t="s">
        <v>1812</v>
      </c>
      <c r="B897" s="2" t="s">
        <v>1813</v>
      </c>
      <c r="C897" s="182">
        <v>33.483599999999996</v>
      </c>
      <c r="D897" s="182">
        <v>4264.5075999999999</v>
      </c>
      <c r="E897" s="182">
        <v>101.6</v>
      </c>
      <c r="F897" s="182">
        <v>0</v>
      </c>
      <c r="G897" s="182">
        <v>0</v>
      </c>
      <c r="H897" s="182">
        <v>0</v>
      </c>
      <c r="I897" s="182">
        <v>11.112499999999999</v>
      </c>
      <c r="J897" s="182">
        <v>0</v>
      </c>
      <c r="K897" s="182">
        <v>0</v>
      </c>
      <c r="L897" s="182">
        <v>0</v>
      </c>
      <c r="M897" s="182">
        <v>4108204.1706719995</v>
      </c>
      <c r="N897" s="182">
        <v>101599.7968</v>
      </c>
      <c r="O897" s="182">
        <v>56863.112079999999</v>
      </c>
      <c r="P897" s="182">
        <v>30.987999999999996</v>
      </c>
      <c r="Q897" s="182">
        <v>0</v>
      </c>
      <c r="R897" s="182">
        <v>0</v>
      </c>
      <c r="S897" s="182">
        <v>0</v>
      </c>
      <c r="T897" s="182">
        <v>49.783999999999999</v>
      </c>
      <c r="U897" s="182">
        <v>0</v>
      </c>
      <c r="V897" s="182">
        <v>0</v>
      </c>
    </row>
    <row r="898" spans="1:22">
      <c r="A898" s="2" t="s">
        <v>1814</v>
      </c>
      <c r="B898" s="2" t="s">
        <v>1815</v>
      </c>
      <c r="C898" s="182">
        <v>28.870303999999997</v>
      </c>
      <c r="D898" s="182">
        <v>3683.8635999999997</v>
      </c>
      <c r="E898" s="182">
        <v>101.6</v>
      </c>
      <c r="F898" s="182">
        <v>0</v>
      </c>
      <c r="G898" s="182">
        <v>0</v>
      </c>
      <c r="H898" s="182">
        <v>0</v>
      </c>
      <c r="I898" s="182">
        <v>9.5249999999999986</v>
      </c>
      <c r="J898" s="182">
        <v>0</v>
      </c>
      <c r="K898" s="182">
        <v>0</v>
      </c>
      <c r="L898" s="182">
        <v>0</v>
      </c>
      <c r="M898" s="182">
        <v>3596239.517184</v>
      </c>
      <c r="N898" s="182">
        <v>87998.533679999993</v>
      </c>
      <c r="O898" s="182">
        <v>49325.062639999989</v>
      </c>
      <c r="P898" s="182">
        <v>31.241999999999997</v>
      </c>
      <c r="Q898" s="182">
        <v>0</v>
      </c>
      <c r="R898" s="182">
        <v>0</v>
      </c>
      <c r="S898" s="182">
        <v>0</v>
      </c>
      <c r="T898" s="182">
        <v>42.417999999999999</v>
      </c>
      <c r="U898" s="182">
        <v>0</v>
      </c>
      <c r="V898" s="182">
        <v>0</v>
      </c>
    </row>
    <row r="899" spans="1:22">
      <c r="A899" s="2" t="s">
        <v>1816</v>
      </c>
      <c r="B899" s="2" t="s">
        <v>1817</v>
      </c>
      <c r="C899" s="182">
        <v>28.870303999999997</v>
      </c>
      <c r="D899" s="182">
        <v>3683.8635999999997</v>
      </c>
      <c r="E899" s="182">
        <v>101.6</v>
      </c>
      <c r="F899" s="182">
        <v>0</v>
      </c>
      <c r="G899" s="182">
        <v>0</v>
      </c>
      <c r="H899" s="182">
        <v>0</v>
      </c>
      <c r="I899" s="182">
        <v>9.5249999999999986</v>
      </c>
      <c r="J899" s="182">
        <v>0</v>
      </c>
      <c r="K899" s="182">
        <v>0</v>
      </c>
      <c r="L899" s="182">
        <v>0</v>
      </c>
      <c r="M899" s="182">
        <v>3596239.517184</v>
      </c>
      <c r="N899" s="182">
        <v>87998.533679999993</v>
      </c>
      <c r="O899" s="182">
        <v>49325.062639999989</v>
      </c>
      <c r="P899" s="182">
        <v>31.241999999999997</v>
      </c>
      <c r="Q899" s="182">
        <v>0</v>
      </c>
      <c r="R899" s="182">
        <v>0</v>
      </c>
      <c r="S899" s="182">
        <v>0</v>
      </c>
      <c r="T899" s="182">
        <v>45.72</v>
      </c>
      <c r="U899" s="182">
        <v>0</v>
      </c>
      <c r="V899" s="182">
        <v>0</v>
      </c>
    </row>
    <row r="900" spans="1:22">
      <c r="A900" s="2" t="s">
        <v>1818</v>
      </c>
      <c r="B900" s="2" t="s">
        <v>1819</v>
      </c>
      <c r="C900" s="182">
        <v>28.870303999999997</v>
      </c>
      <c r="D900" s="182">
        <v>3683.8635999999997</v>
      </c>
      <c r="E900" s="182">
        <v>101.6</v>
      </c>
      <c r="F900" s="182">
        <v>0</v>
      </c>
      <c r="G900" s="182">
        <v>0</v>
      </c>
      <c r="H900" s="182">
        <v>0</v>
      </c>
      <c r="I900" s="182">
        <v>9.5249999999999986</v>
      </c>
      <c r="J900" s="182">
        <v>0</v>
      </c>
      <c r="K900" s="182">
        <v>0</v>
      </c>
      <c r="L900" s="182">
        <v>0</v>
      </c>
      <c r="M900" s="182">
        <v>3596239.517184</v>
      </c>
      <c r="N900" s="182">
        <v>87998.533679999993</v>
      </c>
      <c r="O900" s="182">
        <v>49325.062639999989</v>
      </c>
      <c r="P900" s="182">
        <v>31.241999999999997</v>
      </c>
      <c r="Q900" s="182">
        <v>0</v>
      </c>
      <c r="R900" s="182">
        <v>0</v>
      </c>
      <c r="S900" s="182">
        <v>0</v>
      </c>
      <c r="T900" s="182">
        <v>49.275999999999996</v>
      </c>
      <c r="U900" s="182">
        <v>0</v>
      </c>
      <c r="V900" s="182">
        <v>0</v>
      </c>
    </row>
    <row r="901" spans="1:22">
      <c r="A901" s="2" t="s">
        <v>1820</v>
      </c>
      <c r="B901" s="2" t="s">
        <v>1821</v>
      </c>
      <c r="C901" s="182">
        <v>24.257007999999999</v>
      </c>
      <c r="D901" s="182">
        <v>3096.7679999999996</v>
      </c>
      <c r="E901" s="182">
        <v>101.6</v>
      </c>
      <c r="F901" s="182">
        <v>0</v>
      </c>
      <c r="G901" s="182">
        <v>0</v>
      </c>
      <c r="H901" s="182">
        <v>0</v>
      </c>
      <c r="I901" s="182">
        <v>7.9375</v>
      </c>
      <c r="J901" s="182">
        <v>0</v>
      </c>
      <c r="K901" s="182">
        <v>0</v>
      </c>
      <c r="L901" s="182">
        <v>0</v>
      </c>
      <c r="M901" s="182">
        <v>3059300.9781599995</v>
      </c>
      <c r="N901" s="182">
        <v>74069.529279999988</v>
      </c>
      <c r="O901" s="182">
        <v>41623.14256</v>
      </c>
      <c r="P901" s="182">
        <v>31.495999999999999</v>
      </c>
      <c r="Q901" s="182">
        <v>0</v>
      </c>
      <c r="R901" s="182">
        <v>0</v>
      </c>
      <c r="S901" s="182">
        <v>0</v>
      </c>
      <c r="T901" s="182">
        <v>42.163999999999994</v>
      </c>
      <c r="U901" s="182">
        <v>0</v>
      </c>
      <c r="V901" s="182">
        <v>0</v>
      </c>
    </row>
    <row r="902" spans="1:22">
      <c r="A902" s="2" t="s">
        <v>1822</v>
      </c>
      <c r="B902" s="2" t="s">
        <v>1823</v>
      </c>
      <c r="C902" s="182">
        <v>24.257007999999999</v>
      </c>
      <c r="D902" s="182">
        <v>3096.7679999999996</v>
      </c>
      <c r="E902" s="182">
        <v>101.6</v>
      </c>
      <c r="F902" s="182">
        <v>0</v>
      </c>
      <c r="G902" s="182">
        <v>0</v>
      </c>
      <c r="H902" s="182">
        <v>0</v>
      </c>
      <c r="I902" s="182">
        <v>7.9375</v>
      </c>
      <c r="J902" s="182">
        <v>0</v>
      </c>
      <c r="K902" s="182">
        <v>0</v>
      </c>
      <c r="L902" s="182">
        <v>0</v>
      </c>
      <c r="M902" s="182">
        <v>3059300.9781599995</v>
      </c>
      <c r="N902" s="182">
        <v>74069.529279999988</v>
      </c>
      <c r="O902" s="182">
        <v>41623.14256</v>
      </c>
      <c r="P902" s="182">
        <v>31.495999999999999</v>
      </c>
      <c r="Q902" s="182">
        <v>0</v>
      </c>
      <c r="R902" s="182">
        <v>0</v>
      </c>
      <c r="S902" s="182">
        <v>0</v>
      </c>
      <c r="T902" s="182">
        <v>45.466000000000001</v>
      </c>
      <c r="U902" s="182">
        <v>0</v>
      </c>
      <c r="V902" s="182">
        <v>0</v>
      </c>
    </row>
    <row r="903" spans="1:22">
      <c r="A903" s="2" t="s">
        <v>1824</v>
      </c>
      <c r="B903" s="2" t="s">
        <v>1825</v>
      </c>
      <c r="C903" s="182">
        <v>24.257007999999999</v>
      </c>
      <c r="D903" s="182">
        <v>3096.7679999999996</v>
      </c>
      <c r="E903" s="182">
        <v>101.6</v>
      </c>
      <c r="F903" s="182">
        <v>0</v>
      </c>
      <c r="G903" s="182">
        <v>0</v>
      </c>
      <c r="H903" s="182">
        <v>0</v>
      </c>
      <c r="I903" s="182">
        <v>7.9375</v>
      </c>
      <c r="J903" s="182">
        <v>0</v>
      </c>
      <c r="K903" s="182">
        <v>0</v>
      </c>
      <c r="L903" s="182">
        <v>0</v>
      </c>
      <c r="M903" s="182">
        <v>3059300.9781599995</v>
      </c>
      <c r="N903" s="182">
        <v>74069.529279999988</v>
      </c>
      <c r="O903" s="182">
        <v>41623.14256</v>
      </c>
      <c r="P903" s="182">
        <v>31.495999999999999</v>
      </c>
      <c r="Q903" s="182">
        <v>0</v>
      </c>
      <c r="R903" s="182">
        <v>0</v>
      </c>
      <c r="S903" s="182">
        <v>0</v>
      </c>
      <c r="T903" s="182">
        <v>49.021999999999998</v>
      </c>
      <c r="U903" s="182">
        <v>0</v>
      </c>
      <c r="V903" s="182">
        <v>0</v>
      </c>
    </row>
    <row r="904" spans="1:22">
      <c r="A904" s="2" t="s">
        <v>1826</v>
      </c>
      <c r="B904" s="2" t="s">
        <v>1827</v>
      </c>
      <c r="C904" s="182">
        <v>19.643711999999997</v>
      </c>
      <c r="D904" s="182">
        <v>2496.7691999999997</v>
      </c>
      <c r="E904" s="182">
        <v>101.6</v>
      </c>
      <c r="F904" s="182">
        <v>0</v>
      </c>
      <c r="G904" s="182">
        <v>0</v>
      </c>
      <c r="H904" s="182">
        <v>0</v>
      </c>
      <c r="I904" s="182">
        <v>6.35</v>
      </c>
      <c r="J904" s="182">
        <v>0</v>
      </c>
      <c r="K904" s="182">
        <v>0</v>
      </c>
      <c r="L904" s="182">
        <v>0</v>
      </c>
      <c r="M904" s="182">
        <v>2497388.5535999998</v>
      </c>
      <c r="N904" s="182">
        <v>59812.783599999995</v>
      </c>
      <c r="O904" s="182">
        <v>33593.481199999995</v>
      </c>
      <c r="P904" s="182">
        <v>31.75</v>
      </c>
      <c r="Q904" s="182">
        <v>0</v>
      </c>
      <c r="R904" s="182">
        <v>0</v>
      </c>
      <c r="S904" s="182">
        <v>0</v>
      </c>
      <c r="T904" s="182">
        <v>41.91</v>
      </c>
      <c r="U904" s="182">
        <v>0</v>
      </c>
      <c r="V904" s="182">
        <v>0</v>
      </c>
    </row>
    <row r="905" spans="1:22">
      <c r="A905" s="2" t="s">
        <v>1828</v>
      </c>
      <c r="B905" s="2" t="s">
        <v>1829</v>
      </c>
      <c r="C905" s="182">
        <v>19.643711999999997</v>
      </c>
      <c r="D905" s="182">
        <v>2496.7691999999997</v>
      </c>
      <c r="E905" s="182">
        <v>101.6</v>
      </c>
      <c r="F905" s="182">
        <v>0</v>
      </c>
      <c r="G905" s="182">
        <v>0</v>
      </c>
      <c r="H905" s="182">
        <v>0</v>
      </c>
      <c r="I905" s="182">
        <v>6.35</v>
      </c>
      <c r="J905" s="182">
        <v>0</v>
      </c>
      <c r="K905" s="182">
        <v>0</v>
      </c>
      <c r="L905" s="182">
        <v>0</v>
      </c>
      <c r="M905" s="182">
        <v>2497388.5535999998</v>
      </c>
      <c r="N905" s="182">
        <v>59812.783599999995</v>
      </c>
      <c r="O905" s="182">
        <v>33593.481199999995</v>
      </c>
      <c r="P905" s="182">
        <v>31.75</v>
      </c>
      <c r="Q905" s="182">
        <v>0</v>
      </c>
      <c r="R905" s="182">
        <v>0</v>
      </c>
      <c r="S905" s="182">
        <v>0</v>
      </c>
      <c r="T905" s="182">
        <v>45.211999999999996</v>
      </c>
      <c r="U905" s="182">
        <v>0</v>
      </c>
      <c r="V905" s="182">
        <v>0</v>
      </c>
    </row>
    <row r="906" spans="1:22">
      <c r="A906" s="2" t="s">
        <v>1830</v>
      </c>
      <c r="B906" s="2" t="s">
        <v>1831</v>
      </c>
      <c r="C906" s="182">
        <v>19.643711999999997</v>
      </c>
      <c r="D906" s="182">
        <v>2496.7691999999997</v>
      </c>
      <c r="E906" s="182">
        <v>101.6</v>
      </c>
      <c r="F906" s="182">
        <v>0</v>
      </c>
      <c r="G906" s="182">
        <v>0</v>
      </c>
      <c r="H906" s="182">
        <v>0</v>
      </c>
      <c r="I906" s="182">
        <v>6.35</v>
      </c>
      <c r="J906" s="182">
        <v>0</v>
      </c>
      <c r="K906" s="182">
        <v>0</v>
      </c>
      <c r="L906" s="182">
        <v>0</v>
      </c>
      <c r="M906" s="182">
        <v>2497388.5535999998</v>
      </c>
      <c r="N906" s="182">
        <v>59812.783599999995</v>
      </c>
      <c r="O906" s="182">
        <v>33593.481199999995</v>
      </c>
      <c r="P906" s="182">
        <v>31.75</v>
      </c>
      <c r="Q906" s="182">
        <v>0</v>
      </c>
      <c r="R906" s="182">
        <v>0</v>
      </c>
      <c r="S906" s="182">
        <v>0</v>
      </c>
      <c r="T906" s="182">
        <v>48.513999999999996</v>
      </c>
      <c r="U906" s="182">
        <v>0</v>
      </c>
      <c r="V906" s="182">
        <v>0</v>
      </c>
    </row>
    <row r="907" spans="1:22">
      <c r="A907" s="2" t="s">
        <v>1832</v>
      </c>
      <c r="B907" s="2" t="s">
        <v>1833</v>
      </c>
      <c r="C907" s="182">
        <v>33.037151999999999</v>
      </c>
      <c r="D907" s="182">
        <v>4212.8948</v>
      </c>
      <c r="E907" s="182">
        <v>88.899999999999991</v>
      </c>
      <c r="F907" s="182">
        <v>0</v>
      </c>
      <c r="G907" s="182">
        <v>0</v>
      </c>
      <c r="H907" s="182">
        <v>0</v>
      </c>
      <c r="I907" s="182">
        <v>12.7</v>
      </c>
      <c r="J907" s="182">
        <v>0</v>
      </c>
      <c r="K907" s="182">
        <v>0</v>
      </c>
      <c r="L907" s="182">
        <v>0</v>
      </c>
      <c r="M907" s="182">
        <v>3017677.8355999999</v>
      </c>
      <c r="N907" s="182">
        <v>87343.051119999989</v>
      </c>
      <c r="O907" s="182">
        <v>48505.709439999991</v>
      </c>
      <c r="P907" s="182">
        <v>26.669999999999998</v>
      </c>
      <c r="Q907" s="182">
        <v>0</v>
      </c>
      <c r="R907" s="182">
        <v>0</v>
      </c>
      <c r="S907" s="182">
        <v>0</v>
      </c>
      <c r="T907" s="182">
        <v>37.845999999999997</v>
      </c>
      <c r="U907" s="182">
        <v>0</v>
      </c>
      <c r="V907" s="182">
        <v>0</v>
      </c>
    </row>
    <row r="908" spans="1:22">
      <c r="A908" s="2" t="s">
        <v>1834</v>
      </c>
      <c r="B908" s="2" t="s">
        <v>1835</v>
      </c>
      <c r="C908" s="182">
        <v>33.037151999999999</v>
      </c>
      <c r="D908" s="182">
        <v>4212.8948</v>
      </c>
      <c r="E908" s="182">
        <v>88.899999999999991</v>
      </c>
      <c r="F908" s="182">
        <v>0</v>
      </c>
      <c r="G908" s="182">
        <v>0</v>
      </c>
      <c r="H908" s="182">
        <v>0</v>
      </c>
      <c r="I908" s="182">
        <v>12.7</v>
      </c>
      <c r="J908" s="182">
        <v>0</v>
      </c>
      <c r="K908" s="182">
        <v>0</v>
      </c>
      <c r="L908" s="182">
        <v>0</v>
      </c>
      <c r="M908" s="182">
        <v>3017677.8355999999</v>
      </c>
      <c r="N908" s="182">
        <v>87343.051119999989</v>
      </c>
      <c r="O908" s="182">
        <v>48505.709439999991</v>
      </c>
      <c r="P908" s="182">
        <v>26.669999999999998</v>
      </c>
      <c r="Q908" s="182">
        <v>0</v>
      </c>
      <c r="R908" s="182">
        <v>0</v>
      </c>
      <c r="S908" s="182">
        <v>0</v>
      </c>
      <c r="T908" s="182">
        <v>41.401999999999994</v>
      </c>
      <c r="U908" s="182">
        <v>0</v>
      </c>
      <c r="V908" s="182">
        <v>0</v>
      </c>
    </row>
    <row r="909" spans="1:22">
      <c r="A909" s="2" t="s">
        <v>1836</v>
      </c>
      <c r="B909" s="2" t="s">
        <v>1837</v>
      </c>
      <c r="C909" s="182">
        <v>33.037151999999999</v>
      </c>
      <c r="D909" s="182">
        <v>4212.8948</v>
      </c>
      <c r="E909" s="182">
        <v>88.899999999999991</v>
      </c>
      <c r="F909" s="182">
        <v>0</v>
      </c>
      <c r="G909" s="182">
        <v>0</v>
      </c>
      <c r="H909" s="182">
        <v>0</v>
      </c>
      <c r="I909" s="182">
        <v>12.7</v>
      </c>
      <c r="J909" s="182">
        <v>0</v>
      </c>
      <c r="K909" s="182">
        <v>0</v>
      </c>
      <c r="L909" s="182">
        <v>0</v>
      </c>
      <c r="M909" s="182">
        <v>3017677.8355999999</v>
      </c>
      <c r="N909" s="182">
        <v>87343.051119999989</v>
      </c>
      <c r="O909" s="182">
        <v>48505.709439999991</v>
      </c>
      <c r="P909" s="182">
        <v>26.669999999999998</v>
      </c>
      <c r="Q909" s="182">
        <v>0</v>
      </c>
      <c r="R909" s="182">
        <v>0</v>
      </c>
      <c r="S909" s="182">
        <v>0</v>
      </c>
      <c r="T909" s="182">
        <v>44.957999999999998</v>
      </c>
      <c r="U909" s="182">
        <v>0</v>
      </c>
      <c r="V909" s="182">
        <v>0</v>
      </c>
    </row>
    <row r="910" spans="1:22">
      <c r="A910" s="2" t="s">
        <v>1838</v>
      </c>
      <c r="B910" s="2" t="s">
        <v>1839</v>
      </c>
      <c r="C910" s="182">
        <v>29.167936000000001</v>
      </c>
      <c r="D910" s="182">
        <v>3722.5731999999994</v>
      </c>
      <c r="E910" s="182">
        <v>88.899999999999991</v>
      </c>
      <c r="F910" s="182">
        <v>0</v>
      </c>
      <c r="G910" s="182">
        <v>0</v>
      </c>
      <c r="H910" s="182">
        <v>0</v>
      </c>
      <c r="I910" s="182">
        <v>11.112499999999999</v>
      </c>
      <c r="J910" s="182">
        <v>0</v>
      </c>
      <c r="K910" s="182">
        <v>0</v>
      </c>
      <c r="L910" s="182">
        <v>0</v>
      </c>
      <c r="M910" s="182">
        <v>2709666.5806559995</v>
      </c>
      <c r="N910" s="182">
        <v>77510.812720000002</v>
      </c>
      <c r="O910" s="182">
        <v>43097.978319999995</v>
      </c>
      <c r="P910" s="182">
        <v>26.923999999999999</v>
      </c>
      <c r="Q910" s="182">
        <v>0</v>
      </c>
      <c r="R910" s="182">
        <v>0</v>
      </c>
      <c r="S910" s="182">
        <v>0</v>
      </c>
      <c r="T910" s="182">
        <v>37.591999999999999</v>
      </c>
      <c r="U910" s="182">
        <v>0</v>
      </c>
      <c r="V910" s="182">
        <v>0</v>
      </c>
    </row>
    <row r="911" spans="1:22">
      <c r="A911" s="2" t="s">
        <v>1840</v>
      </c>
      <c r="B911" s="2" t="s">
        <v>1841</v>
      </c>
      <c r="C911" s="182">
        <v>29.167936000000001</v>
      </c>
      <c r="D911" s="182">
        <v>3722.5731999999994</v>
      </c>
      <c r="E911" s="182">
        <v>88.899999999999991</v>
      </c>
      <c r="F911" s="182">
        <v>0</v>
      </c>
      <c r="G911" s="182">
        <v>0</v>
      </c>
      <c r="H911" s="182">
        <v>0</v>
      </c>
      <c r="I911" s="182">
        <v>11.112499999999999</v>
      </c>
      <c r="J911" s="182">
        <v>0</v>
      </c>
      <c r="K911" s="182">
        <v>0</v>
      </c>
      <c r="L911" s="182">
        <v>0</v>
      </c>
      <c r="M911" s="182">
        <v>2709666.5806559995</v>
      </c>
      <c r="N911" s="182">
        <v>77510.812720000002</v>
      </c>
      <c r="O911" s="182">
        <v>43097.978319999995</v>
      </c>
      <c r="P911" s="182">
        <v>26.923999999999999</v>
      </c>
      <c r="Q911" s="182">
        <v>0</v>
      </c>
      <c r="R911" s="182">
        <v>0</v>
      </c>
      <c r="S911" s="182">
        <v>0</v>
      </c>
      <c r="T911" s="182">
        <v>40.893999999999998</v>
      </c>
      <c r="U911" s="182">
        <v>0</v>
      </c>
      <c r="V911" s="182">
        <v>0</v>
      </c>
    </row>
    <row r="912" spans="1:22">
      <c r="A912" s="2" t="s">
        <v>1842</v>
      </c>
      <c r="B912" s="2" t="s">
        <v>1843</v>
      </c>
      <c r="C912" s="182">
        <v>29.167936000000001</v>
      </c>
      <c r="D912" s="182">
        <v>3722.5731999999994</v>
      </c>
      <c r="E912" s="182">
        <v>88.899999999999991</v>
      </c>
      <c r="F912" s="182">
        <v>0</v>
      </c>
      <c r="G912" s="182">
        <v>0</v>
      </c>
      <c r="H912" s="182">
        <v>0</v>
      </c>
      <c r="I912" s="182">
        <v>11.112499999999999</v>
      </c>
      <c r="J912" s="182">
        <v>0</v>
      </c>
      <c r="K912" s="182">
        <v>0</v>
      </c>
      <c r="L912" s="182">
        <v>0</v>
      </c>
      <c r="M912" s="182">
        <v>2709666.5806559995</v>
      </c>
      <c r="N912" s="182">
        <v>77510.812720000002</v>
      </c>
      <c r="O912" s="182">
        <v>43097.978319999995</v>
      </c>
      <c r="P912" s="182">
        <v>26.923999999999999</v>
      </c>
      <c r="Q912" s="182">
        <v>0</v>
      </c>
      <c r="R912" s="182">
        <v>0</v>
      </c>
      <c r="S912" s="182">
        <v>0</v>
      </c>
      <c r="T912" s="182">
        <v>44.704000000000001</v>
      </c>
      <c r="U912" s="182">
        <v>0</v>
      </c>
      <c r="V912" s="182">
        <v>0</v>
      </c>
    </row>
    <row r="913" spans="1:22">
      <c r="A913" s="2" t="s">
        <v>1844</v>
      </c>
      <c r="B913" s="2" t="s">
        <v>1845</v>
      </c>
      <c r="C913" s="182">
        <v>25.298719999999999</v>
      </c>
      <c r="D913" s="182">
        <v>3225.7999999999997</v>
      </c>
      <c r="E913" s="182">
        <v>88.899999999999991</v>
      </c>
      <c r="F913" s="182">
        <v>0</v>
      </c>
      <c r="G913" s="182">
        <v>0</v>
      </c>
      <c r="H913" s="182">
        <v>0</v>
      </c>
      <c r="I913" s="182">
        <v>9.5249999999999986</v>
      </c>
      <c r="J913" s="182">
        <v>0</v>
      </c>
      <c r="K913" s="182">
        <v>0</v>
      </c>
      <c r="L913" s="182">
        <v>0</v>
      </c>
      <c r="M913" s="182">
        <v>2380843.7544319998</v>
      </c>
      <c r="N913" s="182">
        <v>67350.833039999998</v>
      </c>
      <c r="O913" s="182">
        <v>37526.376559999997</v>
      </c>
      <c r="P913" s="182">
        <v>27.178000000000001</v>
      </c>
      <c r="Q913" s="182">
        <v>0</v>
      </c>
      <c r="R913" s="182">
        <v>0</v>
      </c>
      <c r="S913" s="182">
        <v>0</v>
      </c>
      <c r="T913" s="182">
        <v>37.337999999999994</v>
      </c>
      <c r="U913" s="182">
        <v>0</v>
      </c>
      <c r="V913" s="182">
        <v>0</v>
      </c>
    </row>
    <row r="914" spans="1:22">
      <c r="A914" s="2" t="s">
        <v>1846</v>
      </c>
      <c r="B914" s="2" t="s">
        <v>1847</v>
      </c>
      <c r="C914" s="182">
        <v>25.298719999999999</v>
      </c>
      <c r="D914" s="182">
        <v>3225.7999999999997</v>
      </c>
      <c r="E914" s="182">
        <v>88.899999999999991</v>
      </c>
      <c r="F914" s="182">
        <v>0</v>
      </c>
      <c r="G914" s="182">
        <v>0</v>
      </c>
      <c r="H914" s="182">
        <v>0</v>
      </c>
      <c r="I914" s="182">
        <v>9.5249999999999986</v>
      </c>
      <c r="J914" s="182">
        <v>0</v>
      </c>
      <c r="K914" s="182">
        <v>0</v>
      </c>
      <c r="L914" s="182">
        <v>0</v>
      </c>
      <c r="M914" s="182">
        <v>2380843.7544319998</v>
      </c>
      <c r="N914" s="182">
        <v>67350.833039999998</v>
      </c>
      <c r="O914" s="182">
        <v>37526.376559999997</v>
      </c>
      <c r="P914" s="182">
        <v>27.178000000000001</v>
      </c>
      <c r="Q914" s="182">
        <v>0</v>
      </c>
      <c r="R914" s="182">
        <v>0</v>
      </c>
      <c r="S914" s="182">
        <v>0</v>
      </c>
      <c r="T914" s="182">
        <v>40.64</v>
      </c>
      <c r="U914" s="182">
        <v>0</v>
      </c>
      <c r="V914" s="182">
        <v>0</v>
      </c>
    </row>
    <row r="915" spans="1:22">
      <c r="A915" s="2" t="s">
        <v>1848</v>
      </c>
      <c r="B915" s="2" t="s">
        <v>1849</v>
      </c>
      <c r="C915" s="182">
        <v>25.298719999999999</v>
      </c>
      <c r="D915" s="182">
        <v>3225.7999999999997</v>
      </c>
      <c r="E915" s="182">
        <v>88.899999999999991</v>
      </c>
      <c r="F915" s="182">
        <v>0</v>
      </c>
      <c r="G915" s="182">
        <v>0</v>
      </c>
      <c r="H915" s="182">
        <v>0</v>
      </c>
      <c r="I915" s="182">
        <v>9.5249999999999986</v>
      </c>
      <c r="J915" s="182">
        <v>0</v>
      </c>
      <c r="K915" s="182">
        <v>0</v>
      </c>
      <c r="L915" s="182">
        <v>0</v>
      </c>
      <c r="M915" s="182">
        <v>2380843.7544319998</v>
      </c>
      <c r="N915" s="182">
        <v>67350.833039999998</v>
      </c>
      <c r="O915" s="182">
        <v>37526.376559999997</v>
      </c>
      <c r="P915" s="182">
        <v>27.178000000000001</v>
      </c>
      <c r="Q915" s="182">
        <v>0</v>
      </c>
      <c r="R915" s="182">
        <v>0</v>
      </c>
      <c r="S915" s="182">
        <v>0</v>
      </c>
      <c r="T915" s="182">
        <v>44.195999999999998</v>
      </c>
      <c r="U915" s="182">
        <v>0</v>
      </c>
      <c r="V915" s="182">
        <v>0</v>
      </c>
    </row>
    <row r="916" spans="1:22">
      <c r="A916" s="2" t="s">
        <v>1850</v>
      </c>
      <c r="B916" s="2" t="s">
        <v>1851</v>
      </c>
      <c r="C916" s="182">
        <v>21.280688000000001</v>
      </c>
      <c r="D916" s="182">
        <v>2716.1235999999999</v>
      </c>
      <c r="E916" s="182">
        <v>88.899999999999991</v>
      </c>
      <c r="F916" s="182">
        <v>0</v>
      </c>
      <c r="G916" s="182">
        <v>0</v>
      </c>
      <c r="H916" s="182">
        <v>0</v>
      </c>
      <c r="I916" s="182">
        <v>7.9375</v>
      </c>
      <c r="J916" s="182">
        <v>0</v>
      </c>
      <c r="K916" s="182">
        <v>0</v>
      </c>
      <c r="L916" s="182">
        <v>0</v>
      </c>
      <c r="M916" s="182">
        <v>2035371.6711839996</v>
      </c>
      <c r="N916" s="182">
        <v>56863.112079999999</v>
      </c>
      <c r="O916" s="182">
        <v>31790.904159999995</v>
      </c>
      <c r="P916" s="182">
        <v>27.431999999999999</v>
      </c>
      <c r="Q916" s="182">
        <v>0</v>
      </c>
      <c r="R916" s="182">
        <v>0</v>
      </c>
      <c r="S916" s="182">
        <v>0</v>
      </c>
      <c r="T916" s="182">
        <v>37.083999999999996</v>
      </c>
      <c r="U916" s="182">
        <v>0</v>
      </c>
      <c r="V916" s="182">
        <v>0</v>
      </c>
    </row>
    <row r="917" spans="1:22">
      <c r="A917" s="2" t="s">
        <v>1852</v>
      </c>
      <c r="B917" s="2" t="s">
        <v>1853</v>
      </c>
      <c r="C917" s="182">
        <v>21.280688000000001</v>
      </c>
      <c r="D917" s="182">
        <v>2716.1235999999999</v>
      </c>
      <c r="E917" s="182">
        <v>88.899999999999991</v>
      </c>
      <c r="F917" s="182">
        <v>0</v>
      </c>
      <c r="G917" s="182">
        <v>0</v>
      </c>
      <c r="H917" s="182">
        <v>0</v>
      </c>
      <c r="I917" s="182">
        <v>7.9375</v>
      </c>
      <c r="J917" s="182">
        <v>0</v>
      </c>
      <c r="K917" s="182">
        <v>0</v>
      </c>
      <c r="L917" s="182">
        <v>0</v>
      </c>
      <c r="M917" s="182">
        <v>2035371.6711839996</v>
      </c>
      <c r="N917" s="182">
        <v>56863.112079999999</v>
      </c>
      <c r="O917" s="182">
        <v>31790.904159999995</v>
      </c>
      <c r="P917" s="182">
        <v>27.431999999999999</v>
      </c>
      <c r="Q917" s="182">
        <v>0</v>
      </c>
      <c r="R917" s="182">
        <v>0</v>
      </c>
      <c r="S917" s="182">
        <v>0</v>
      </c>
      <c r="T917" s="182">
        <v>40.386000000000003</v>
      </c>
      <c r="U917" s="182">
        <v>0</v>
      </c>
      <c r="V917" s="182">
        <v>0</v>
      </c>
    </row>
    <row r="918" spans="1:22">
      <c r="A918" s="2" t="s">
        <v>1854</v>
      </c>
      <c r="B918" s="2" t="s">
        <v>1855</v>
      </c>
      <c r="C918" s="182">
        <v>21.280688000000001</v>
      </c>
      <c r="D918" s="182">
        <v>2716.1235999999999</v>
      </c>
      <c r="E918" s="182">
        <v>88.899999999999991</v>
      </c>
      <c r="F918" s="182">
        <v>0</v>
      </c>
      <c r="G918" s="182">
        <v>0</v>
      </c>
      <c r="H918" s="182">
        <v>0</v>
      </c>
      <c r="I918" s="182">
        <v>7.9375</v>
      </c>
      <c r="J918" s="182">
        <v>0</v>
      </c>
      <c r="K918" s="182">
        <v>0</v>
      </c>
      <c r="L918" s="182">
        <v>0</v>
      </c>
      <c r="M918" s="182">
        <v>2035371.6711839996</v>
      </c>
      <c r="N918" s="182">
        <v>56863.112079999999</v>
      </c>
      <c r="O918" s="182">
        <v>31790.904159999995</v>
      </c>
      <c r="P918" s="182">
        <v>27.431999999999999</v>
      </c>
      <c r="Q918" s="182">
        <v>0</v>
      </c>
      <c r="R918" s="182">
        <v>0</v>
      </c>
      <c r="S918" s="182">
        <v>0</v>
      </c>
      <c r="T918" s="182">
        <v>43.942</v>
      </c>
      <c r="U918" s="182">
        <v>0</v>
      </c>
      <c r="V918" s="182">
        <v>0</v>
      </c>
    </row>
    <row r="919" spans="1:22">
      <c r="A919" s="2" t="s">
        <v>1856</v>
      </c>
      <c r="B919" s="2" t="s">
        <v>1857</v>
      </c>
      <c r="C919" s="182">
        <v>17.262656</v>
      </c>
      <c r="D919" s="182">
        <v>2199.9956000000002</v>
      </c>
      <c r="E919" s="182">
        <v>88.899999999999991</v>
      </c>
      <c r="F919" s="182">
        <v>0</v>
      </c>
      <c r="G919" s="182">
        <v>0</v>
      </c>
      <c r="H919" s="182">
        <v>0</v>
      </c>
      <c r="I919" s="182">
        <v>6.35</v>
      </c>
      <c r="J919" s="182">
        <v>0</v>
      </c>
      <c r="K919" s="182">
        <v>0</v>
      </c>
      <c r="L919" s="182">
        <v>0</v>
      </c>
      <c r="M919" s="182">
        <v>1669088.0166559997</v>
      </c>
      <c r="N919" s="182">
        <v>46211.520479999992</v>
      </c>
      <c r="O919" s="182">
        <v>25727.690479999997</v>
      </c>
      <c r="P919" s="182">
        <v>27.686</v>
      </c>
      <c r="Q919" s="182">
        <v>0</v>
      </c>
      <c r="R919" s="182">
        <v>0</v>
      </c>
      <c r="S919" s="182">
        <v>0</v>
      </c>
      <c r="T919" s="182">
        <v>36.575999999999993</v>
      </c>
      <c r="U919" s="182">
        <v>0</v>
      </c>
      <c r="V919" s="182">
        <v>0</v>
      </c>
    </row>
    <row r="920" spans="1:22">
      <c r="A920" s="2" t="s">
        <v>1858</v>
      </c>
      <c r="B920" s="2" t="s">
        <v>1859</v>
      </c>
      <c r="C920" s="182">
        <v>17.262656</v>
      </c>
      <c r="D920" s="182">
        <v>2199.9956000000002</v>
      </c>
      <c r="E920" s="182">
        <v>88.899999999999991</v>
      </c>
      <c r="F920" s="182">
        <v>0</v>
      </c>
      <c r="G920" s="182">
        <v>0</v>
      </c>
      <c r="H920" s="182">
        <v>0</v>
      </c>
      <c r="I920" s="182">
        <v>6.35</v>
      </c>
      <c r="J920" s="182">
        <v>0</v>
      </c>
      <c r="K920" s="182">
        <v>0</v>
      </c>
      <c r="L920" s="182">
        <v>0</v>
      </c>
      <c r="M920" s="182">
        <v>1669088.0166559997</v>
      </c>
      <c r="N920" s="182">
        <v>46211.520479999992</v>
      </c>
      <c r="O920" s="182">
        <v>25727.690479999997</v>
      </c>
      <c r="P920" s="182">
        <v>27.686</v>
      </c>
      <c r="Q920" s="182">
        <v>0</v>
      </c>
      <c r="R920" s="182">
        <v>0</v>
      </c>
      <c r="S920" s="182">
        <v>0</v>
      </c>
      <c r="T920" s="182">
        <v>39.878</v>
      </c>
      <c r="U920" s="182">
        <v>0</v>
      </c>
      <c r="V920" s="182">
        <v>0</v>
      </c>
    </row>
    <row r="921" spans="1:22">
      <c r="A921" s="2" t="s">
        <v>1860</v>
      </c>
      <c r="B921" s="2" t="s">
        <v>1861</v>
      </c>
      <c r="C921" s="182">
        <v>17.262656</v>
      </c>
      <c r="D921" s="182">
        <v>2199.9956000000002</v>
      </c>
      <c r="E921" s="182">
        <v>88.899999999999991</v>
      </c>
      <c r="F921" s="182">
        <v>0</v>
      </c>
      <c r="G921" s="182">
        <v>0</v>
      </c>
      <c r="H921" s="182">
        <v>0</v>
      </c>
      <c r="I921" s="182">
        <v>6.35</v>
      </c>
      <c r="J921" s="182">
        <v>0</v>
      </c>
      <c r="K921" s="182">
        <v>0</v>
      </c>
      <c r="L921" s="182">
        <v>0</v>
      </c>
      <c r="M921" s="182">
        <v>1669088.0166559997</v>
      </c>
      <c r="N921" s="182">
        <v>46211.520479999992</v>
      </c>
      <c r="O921" s="182">
        <v>25727.690479999997</v>
      </c>
      <c r="P921" s="182">
        <v>27.686</v>
      </c>
      <c r="Q921" s="182">
        <v>0</v>
      </c>
      <c r="R921" s="182">
        <v>0</v>
      </c>
      <c r="S921" s="182">
        <v>0</v>
      </c>
      <c r="T921" s="182">
        <v>43.687999999999995</v>
      </c>
      <c r="U921" s="182">
        <v>0</v>
      </c>
      <c r="V921" s="182">
        <v>0</v>
      </c>
    </row>
    <row r="922" spans="1:22">
      <c r="A922" s="2" t="s">
        <v>1862</v>
      </c>
      <c r="B922" s="2" t="s">
        <v>1863</v>
      </c>
      <c r="C922" s="182">
        <v>27.828591999999997</v>
      </c>
      <c r="D922" s="182">
        <v>3548.3799999999997</v>
      </c>
      <c r="E922" s="182">
        <v>76.199999999999989</v>
      </c>
      <c r="F922" s="182">
        <v>0</v>
      </c>
      <c r="G922" s="182">
        <v>0</v>
      </c>
      <c r="H922" s="182">
        <v>0</v>
      </c>
      <c r="I922" s="182">
        <v>12.7</v>
      </c>
      <c r="J922" s="182">
        <v>0</v>
      </c>
      <c r="K922" s="182">
        <v>0</v>
      </c>
      <c r="L922" s="182">
        <v>0</v>
      </c>
      <c r="M922" s="182">
        <v>1835580.586896</v>
      </c>
      <c r="N922" s="182">
        <v>62762.455119999999</v>
      </c>
      <c r="O922" s="182">
        <v>34904.446319999995</v>
      </c>
      <c r="P922" s="182">
        <v>22.733000000000001</v>
      </c>
      <c r="Q922" s="182">
        <v>0</v>
      </c>
      <c r="R922" s="182">
        <v>0</v>
      </c>
      <c r="S922" s="182">
        <v>0</v>
      </c>
      <c r="T922" s="182">
        <v>32.765999999999998</v>
      </c>
      <c r="U922" s="182">
        <v>0</v>
      </c>
      <c r="V922" s="182">
        <v>0</v>
      </c>
    </row>
    <row r="923" spans="1:22">
      <c r="A923" s="2" t="s">
        <v>1864</v>
      </c>
      <c r="B923" s="2" t="s">
        <v>1865</v>
      </c>
      <c r="C923" s="182">
        <v>27.828591999999997</v>
      </c>
      <c r="D923" s="182">
        <v>3548.3799999999997</v>
      </c>
      <c r="E923" s="182">
        <v>76.199999999999989</v>
      </c>
      <c r="F923" s="182">
        <v>0</v>
      </c>
      <c r="G923" s="182">
        <v>0</v>
      </c>
      <c r="H923" s="182">
        <v>0</v>
      </c>
      <c r="I923" s="182">
        <v>12.7</v>
      </c>
      <c r="J923" s="182">
        <v>0</v>
      </c>
      <c r="K923" s="182">
        <v>0</v>
      </c>
      <c r="L923" s="182">
        <v>0</v>
      </c>
      <c r="M923" s="182">
        <v>1835580.586896</v>
      </c>
      <c r="N923" s="182">
        <v>62762.455119999999</v>
      </c>
      <c r="O923" s="182">
        <v>34904.446319999995</v>
      </c>
      <c r="P923" s="182">
        <v>22.733000000000001</v>
      </c>
      <c r="Q923" s="182">
        <v>0</v>
      </c>
      <c r="R923" s="182">
        <v>0</v>
      </c>
      <c r="S923" s="182">
        <v>0</v>
      </c>
      <c r="T923" s="182">
        <v>36.321999999999996</v>
      </c>
      <c r="U923" s="182">
        <v>0</v>
      </c>
      <c r="V923" s="182">
        <v>0</v>
      </c>
    </row>
    <row r="924" spans="1:22">
      <c r="A924" s="2" t="s">
        <v>1866</v>
      </c>
      <c r="B924" s="2" t="s">
        <v>1867</v>
      </c>
      <c r="C924" s="182">
        <v>27.828591999999997</v>
      </c>
      <c r="D924" s="182">
        <v>3548.3799999999997</v>
      </c>
      <c r="E924" s="182">
        <v>76.199999999999989</v>
      </c>
      <c r="F924" s="182">
        <v>0</v>
      </c>
      <c r="G924" s="182">
        <v>0</v>
      </c>
      <c r="H924" s="182">
        <v>0</v>
      </c>
      <c r="I924" s="182">
        <v>12.7</v>
      </c>
      <c r="J924" s="182">
        <v>0</v>
      </c>
      <c r="K924" s="182">
        <v>0</v>
      </c>
      <c r="L924" s="182">
        <v>0</v>
      </c>
      <c r="M924" s="182">
        <v>1835580.586896</v>
      </c>
      <c r="N924" s="182">
        <v>62762.455119999999</v>
      </c>
      <c r="O924" s="182">
        <v>34904.446319999995</v>
      </c>
      <c r="P924" s="182">
        <v>22.733000000000001</v>
      </c>
      <c r="Q924" s="182">
        <v>0</v>
      </c>
      <c r="R924" s="182">
        <v>0</v>
      </c>
      <c r="S924" s="182">
        <v>0</v>
      </c>
      <c r="T924" s="182">
        <v>40.131999999999998</v>
      </c>
      <c r="U924" s="182">
        <v>0</v>
      </c>
      <c r="V924" s="182">
        <v>0</v>
      </c>
    </row>
    <row r="925" spans="1:22">
      <c r="A925" s="2" t="s">
        <v>1868</v>
      </c>
      <c r="B925" s="2" t="s">
        <v>1869</v>
      </c>
      <c r="C925" s="182">
        <v>24.703455999999999</v>
      </c>
      <c r="D925" s="182">
        <v>3135.4776000000002</v>
      </c>
      <c r="E925" s="182">
        <v>76.199999999999989</v>
      </c>
      <c r="F925" s="182">
        <v>0</v>
      </c>
      <c r="G925" s="182">
        <v>0</v>
      </c>
      <c r="H925" s="182">
        <v>0</v>
      </c>
      <c r="I925" s="182">
        <v>11.112499999999999</v>
      </c>
      <c r="J925" s="182">
        <v>0</v>
      </c>
      <c r="K925" s="182">
        <v>0</v>
      </c>
      <c r="L925" s="182">
        <v>0</v>
      </c>
      <c r="M925" s="182">
        <v>1648276.4453759999</v>
      </c>
      <c r="N925" s="182">
        <v>55716.017599999992</v>
      </c>
      <c r="O925" s="182">
        <v>30971.550959999997</v>
      </c>
      <c r="P925" s="182">
        <v>22.936199999999999</v>
      </c>
      <c r="Q925" s="182">
        <v>0</v>
      </c>
      <c r="R925" s="182">
        <v>0</v>
      </c>
      <c r="S925" s="182">
        <v>0</v>
      </c>
      <c r="T925" s="182">
        <v>32.512</v>
      </c>
      <c r="U925" s="182">
        <v>0</v>
      </c>
      <c r="V925" s="182">
        <v>0</v>
      </c>
    </row>
    <row r="926" spans="1:22">
      <c r="A926" s="2" t="s">
        <v>1870</v>
      </c>
      <c r="B926" s="2" t="s">
        <v>1871</v>
      </c>
      <c r="C926" s="182">
        <v>24.703455999999999</v>
      </c>
      <c r="D926" s="182">
        <v>3135.4776000000002</v>
      </c>
      <c r="E926" s="182">
        <v>76.199999999999989</v>
      </c>
      <c r="F926" s="182">
        <v>0</v>
      </c>
      <c r="G926" s="182">
        <v>0</v>
      </c>
      <c r="H926" s="182">
        <v>0</v>
      </c>
      <c r="I926" s="182">
        <v>11.112499999999999</v>
      </c>
      <c r="J926" s="182">
        <v>0</v>
      </c>
      <c r="K926" s="182">
        <v>0</v>
      </c>
      <c r="L926" s="182">
        <v>0</v>
      </c>
      <c r="M926" s="182">
        <v>1648276.4453759999</v>
      </c>
      <c r="N926" s="182">
        <v>55716.017599999992</v>
      </c>
      <c r="O926" s="182">
        <v>30971.550959999997</v>
      </c>
      <c r="P926" s="182">
        <v>22.936199999999999</v>
      </c>
      <c r="Q926" s="182">
        <v>0</v>
      </c>
      <c r="R926" s="182">
        <v>0</v>
      </c>
      <c r="S926" s="182">
        <v>0</v>
      </c>
      <c r="T926" s="182">
        <v>36.067999999999998</v>
      </c>
      <c r="U926" s="182">
        <v>0</v>
      </c>
      <c r="V926" s="182">
        <v>0</v>
      </c>
    </row>
    <row r="927" spans="1:22">
      <c r="A927" s="2" t="s">
        <v>1872</v>
      </c>
      <c r="B927" s="2" t="s">
        <v>1873</v>
      </c>
      <c r="C927" s="182">
        <v>24.703455999999999</v>
      </c>
      <c r="D927" s="182">
        <v>3135.4776000000002</v>
      </c>
      <c r="E927" s="182">
        <v>76.199999999999989</v>
      </c>
      <c r="F927" s="182">
        <v>0</v>
      </c>
      <c r="G927" s="182">
        <v>0</v>
      </c>
      <c r="H927" s="182">
        <v>0</v>
      </c>
      <c r="I927" s="182">
        <v>11.112499999999999</v>
      </c>
      <c r="J927" s="182">
        <v>0</v>
      </c>
      <c r="K927" s="182">
        <v>0</v>
      </c>
      <c r="L927" s="182">
        <v>0</v>
      </c>
      <c r="M927" s="182">
        <v>1648276.4453759999</v>
      </c>
      <c r="N927" s="182">
        <v>55716.017599999992</v>
      </c>
      <c r="O927" s="182">
        <v>30971.550959999997</v>
      </c>
      <c r="P927" s="182">
        <v>22.936199999999999</v>
      </c>
      <c r="Q927" s="182">
        <v>0</v>
      </c>
      <c r="R927" s="182">
        <v>0</v>
      </c>
      <c r="S927" s="182">
        <v>0</v>
      </c>
      <c r="T927" s="182">
        <v>39.878</v>
      </c>
      <c r="U927" s="182">
        <v>0</v>
      </c>
      <c r="V927" s="182">
        <v>0</v>
      </c>
    </row>
    <row r="928" spans="1:22">
      <c r="A928" s="2" t="s">
        <v>1874</v>
      </c>
      <c r="B928" s="2" t="s">
        <v>1875</v>
      </c>
      <c r="C928" s="182">
        <v>21.280688000000001</v>
      </c>
      <c r="D928" s="182">
        <v>2722.5751999999998</v>
      </c>
      <c r="E928" s="182">
        <v>76.199999999999989</v>
      </c>
      <c r="F928" s="182">
        <v>0</v>
      </c>
      <c r="G928" s="182">
        <v>0</v>
      </c>
      <c r="H928" s="182">
        <v>0</v>
      </c>
      <c r="I928" s="182">
        <v>9.5249999999999986</v>
      </c>
      <c r="J928" s="182">
        <v>0</v>
      </c>
      <c r="K928" s="182">
        <v>0</v>
      </c>
      <c r="L928" s="182">
        <v>0</v>
      </c>
      <c r="M928" s="182">
        <v>1452647.6753439999</v>
      </c>
      <c r="N928" s="182">
        <v>48669.58008</v>
      </c>
      <c r="O928" s="182">
        <v>27038.655599999995</v>
      </c>
      <c r="P928" s="182">
        <v>23.114000000000001</v>
      </c>
      <c r="Q928" s="182">
        <v>0</v>
      </c>
      <c r="R928" s="182">
        <v>0</v>
      </c>
      <c r="S928" s="182">
        <v>0</v>
      </c>
      <c r="T928" s="182">
        <v>32.257999999999996</v>
      </c>
      <c r="U928" s="182">
        <v>0</v>
      </c>
      <c r="V928" s="182">
        <v>0</v>
      </c>
    </row>
    <row r="929" spans="1:22">
      <c r="A929" s="2" t="s">
        <v>1876</v>
      </c>
      <c r="B929" s="2" t="s">
        <v>1877</v>
      </c>
      <c r="C929" s="182">
        <v>21.280688000000001</v>
      </c>
      <c r="D929" s="182">
        <v>2722.5751999999998</v>
      </c>
      <c r="E929" s="182">
        <v>76.199999999999989</v>
      </c>
      <c r="F929" s="182">
        <v>0</v>
      </c>
      <c r="G929" s="182">
        <v>0</v>
      </c>
      <c r="H929" s="182">
        <v>0</v>
      </c>
      <c r="I929" s="182">
        <v>9.5249999999999986</v>
      </c>
      <c r="J929" s="182">
        <v>0</v>
      </c>
      <c r="K929" s="182">
        <v>0</v>
      </c>
      <c r="L929" s="182">
        <v>0</v>
      </c>
      <c r="M929" s="182">
        <v>1452647.6753439999</v>
      </c>
      <c r="N929" s="182">
        <v>48669.58008</v>
      </c>
      <c r="O929" s="182">
        <v>27038.655599999995</v>
      </c>
      <c r="P929" s="182">
        <v>23.114000000000001</v>
      </c>
      <c r="Q929" s="182">
        <v>0</v>
      </c>
      <c r="R929" s="182">
        <v>0</v>
      </c>
      <c r="S929" s="182">
        <v>0</v>
      </c>
      <c r="T929" s="182">
        <v>35.813999999999993</v>
      </c>
      <c r="U929" s="182">
        <v>0</v>
      </c>
      <c r="V929" s="182">
        <v>0</v>
      </c>
    </row>
    <row r="930" spans="1:22">
      <c r="A930" s="2" t="s">
        <v>1878</v>
      </c>
      <c r="B930" s="2" t="s">
        <v>1879</v>
      </c>
      <c r="C930" s="182">
        <v>21.280688000000001</v>
      </c>
      <c r="D930" s="182">
        <v>2722.5751999999998</v>
      </c>
      <c r="E930" s="182">
        <v>76.199999999999989</v>
      </c>
      <c r="F930" s="182">
        <v>0</v>
      </c>
      <c r="G930" s="182">
        <v>0</v>
      </c>
      <c r="H930" s="182">
        <v>0</v>
      </c>
      <c r="I930" s="182">
        <v>9.5249999999999986</v>
      </c>
      <c r="J930" s="182">
        <v>0</v>
      </c>
      <c r="K930" s="182">
        <v>0</v>
      </c>
      <c r="L930" s="182">
        <v>0</v>
      </c>
      <c r="M930" s="182">
        <v>1452647.6753439999</v>
      </c>
      <c r="N930" s="182">
        <v>48669.58008</v>
      </c>
      <c r="O930" s="182">
        <v>27038.655599999995</v>
      </c>
      <c r="P930" s="182">
        <v>23.114000000000001</v>
      </c>
      <c r="Q930" s="182">
        <v>0</v>
      </c>
      <c r="R930" s="182">
        <v>0</v>
      </c>
      <c r="S930" s="182">
        <v>0</v>
      </c>
      <c r="T930" s="182">
        <v>39.369999999999997</v>
      </c>
      <c r="U930" s="182">
        <v>0</v>
      </c>
      <c r="V930" s="182">
        <v>0</v>
      </c>
    </row>
    <row r="931" spans="1:22">
      <c r="A931" s="2" t="s">
        <v>1880</v>
      </c>
      <c r="B931" s="2" t="s">
        <v>1881</v>
      </c>
      <c r="C931" s="182">
        <v>18.006736</v>
      </c>
      <c r="D931" s="182">
        <v>2290.3179999999998</v>
      </c>
      <c r="E931" s="182">
        <v>76.199999999999989</v>
      </c>
      <c r="F931" s="182">
        <v>0</v>
      </c>
      <c r="G931" s="182">
        <v>0</v>
      </c>
      <c r="H931" s="182">
        <v>0</v>
      </c>
      <c r="I931" s="182">
        <v>7.9375</v>
      </c>
      <c r="J931" s="182">
        <v>0</v>
      </c>
      <c r="K931" s="182">
        <v>0</v>
      </c>
      <c r="L931" s="182">
        <v>0</v>
      </c>
      <c r="M931" s="182">
        <v>1244531.962544</v>
      </c>
      <c r="N931" s="182">
        <v>41131.53063999999</v>
      </c>
      <c r="O931" s="182">
        <v>22941.889599999995</v>
      </c>
      <c r="P931" s="182">
        <v>23.3172</v>
      </c>
      <c r="Q931" s="182">
        <v>0</v>
      </c>
      <c r="R931" s="182">
        <v>0</v>
      </c>
      <c r="S931" s="182">
        <v>0</v>
      </c>
      <c r="T931" s="182">
        <v>32.003999999999998</v>
      </c>
      <c r="U931" s="182">
        <v>0</v>
      </c>
      <c r="V931" s="182">
        <v>0</v>
      </c>
    </row>
    <row r="932" spans="1:22">
      <c r="A932" s="2" t="s">
        <v>1882</v>
      </c>
      <c r="B932" s="2" t="s">
        <v>1883</v>
      </c>
      <c r="C932" s="182">
        <v>18.006736</v>
      </c>
      <c r="D932" s="182">
        <v>2290.3179999999998</v>
      </c>
      <c r="E932" s="182">
        <v>76.199999999999989</v>
      </c>
      <c r="F932" s="182">
        <v>0</v>
      </c>
      <c r="G932" s="182">
        <v>0</v>
      </c>
      <c r="H932" s="182">
        <v>0</v>
      </c>
      <c r="I932" s="182">
        <v>7.9375</v>
      </c>
      <c r="J932" s="182">
        <v>0</v>
      </c>
      <c r="K932" s="182">
        <v>0</v>
      </c>
      <c r="L932" s="182">
        <v>0</v>
      </c>
      <c r="M932" s="182">
        <v>1244531.962544</v>
      </c>
      <c r="N932" s="182">
        <v>41131.53063999999</v>
      </c>
      <c r="O932" s="182">
        <v>22941.889599999995</v>
      </c>
      <c r="P932" s="182">
        <v>23.3172</v>
      </c>
      <c r="Q932" s="182">
        <v>0</v>
      </c>
      <c r="R932" s="182">
        <v>0</v>
      </c>
      <c r="S932" s="182">
        <v>0</v>
      </c>
      <c r="T932" s="182">
        <v>35.305999999999997</v>
      </c>
      <c r="U932" s="182">
        <v>0</v>
      </c>
      <c r="V932" s="182">
        <v>0</v>
      </c>
    </row>
    <row r="933" spans="1:22">
      <c r="A933" s="2" t="s">
        <v>1884</v>
      </c>
      <c r="B933" s="2" t="s">
        <v>1885</v>
      </c>
      <c r="C933" s="182">
        <v>18.006736</v>
      </c>
      <c r="D933" s="182">
        <v>2290.3179999999998</v>
      </c>
      <c r="E933" s="182">
        <v>76.199999999999989</v>
      </c>
      <c r="F933" s="182">
        <v>0</v>
      </c>
      <c r="G933" s="182">
        <v>0</v>
      </c>
      <c r="H933" s="182">
        <v>0</v>
      </c>
      <c r="I933" s="182">
        <v>7.9375</v>
      </c>
      <c r="J933" s="182">
        <v>0</v>
      </c>
      <c r="K933" s="182">
        <v>0</v>
      </c>
      <c r="L933" s="182">
        <v>0</v>
      </c>
      <c r="M933" s="182">
        <v>1244531.962544</v>
      </c>
      <c r="N933" s="182">
        <v>41131.53063999999</v>
      </c>
      <c r="O933" s="182">
        <v>22941.889599999995</v>
      </c>
      <c r="P933" s="182">
        <v>23.3172</v>
      </c>
      <c r="Q933" s="182">
        <v>0</v>
      </c>
      <c r="R933" s="182">
        <v>0</v>
      </c>
      <c r="S933" s="182">
        <v>0</v>
      </c>
      <c r="T933" s="182">
        <v>39.116</v>
      </c>
      <c r="U933" s="182">
        <v>0</v>
      </c>
      <c r="V933" s="182">
        <v>0</v>
      </c>
    </row>
    <row r="934" spans="1:22">
      <c r="A934" s="2" t="s">
        <v>1886</v>
      </c>
      <c r="B934" s="2" t="s">
        <v>1887</v>
      </c>
      <c r="C934" s="182">
        <v>14.539323199999998</v>
      </c>
      <c r="D934" s="182">
        <v>1851.6091999999999</v>
      </c>
      <c r="E934" s="182">
        <v>76.199999999999989</v>
      </c>
      <c r="F934" s="182">
        <v>0</v>
      </c>
      <c r="G934" s="182">
        <v>0</v>
      </c>
      <c r="H934" s="182">
        <v>0</v>
      </c>
      <c r="I934" s="182">
        <v>6.35</v>
      </c>
      <c r="J934" s="182">
        <v>0</v>
      </c>
      <c r="K934" s="182">
        <v>0</v>
      </c>
      <c r="L934" s="182">
        <v>0</v>
      </c>
      <c r="M934" s="182">
        <v>1023929.3069759998</v>
      </c>
      <c r="N934" s="182">
        <v>33429.610560000001</v>
      </c>
      <c r="O934" s="182">
        <v>18681.252959999998</v>
      </c>
      <c r="P934" s="182">
        <v>23.520399999999999</v>
      </c>
      <c r="Q934" s="182">
        <v>0</v>
      </c>
      <c r="R934" s="182">
        <v>0</v>
      </c>
      <c r="S934" s="182">
        <v>0</v>
      </c>
      <c r="T934" s="182">
        <v>31.75</v>
      </c>
      <c r="U934" s="182">
        <v>0</v>
      </c>
      <c r="V934" s="182">
        <v>0</v>
      </c>
    </row>
    <row r="935" spans="1:22">
      <c r="A935" s="2" t="s">
        <v>1888</v>
      </c>
      <c r="B935" s="2" t="s">
        <v>1889</v>
      </c>
      <c r="C935" s="182">
        <v>14.539323199999998</v>
      </c>
      <c r="D935" s="182">
        <v>1851.6091999999999</v>
      </c>
      <c r="E935" s="182">
        <v>76.199999999999989</v>
      </c>
      <c r="F935" s="182">
        <v>0</v>
      </c>
      <c r="G935" s="182">
        <v>0</v>
      </c>
      <c r="H935" s="182">
        <v>0</v>
      </c>
      <c r="I935" s="182">
        <v>6.35</v>
      </c>
      <c r="J935" s="182">
        <v>0</v>
      </c>
      <c r="K935" s="182">
        <v>0</v>
      </c>
      <c r="L935" s="182">
        <v>0</v>
      </c>
      <c r="M935" s="182">
        <v>1023929.3069759998</v>
      </c>
      <c r="N935" s="182">
        <v>33429.610560000001</v>
      </c>
      <c r="O935" s="182">
        <v>18681.252959999998</v>
      </c>
      <c r="P935" s="182">
        <v>23.520399999999999</v>
      </c>
      <c r="Q935" s="182">
        <v>0</v>
      </c>
      <c r="R935" s="182">
        <v>0</v>
      </c>
      <c r="S935" s="182">
        <v>0</v>
      </c>
      <c r="T935" s="182">
        <v>35.051999999999992</v>
      </c>
      <c r="U935" s="182">
        <v>0</v>
      </c>
      <c r="V935" s="182">
        <v>0</v>
      </c>
    </row>
    <row r="936" spans="1:22">
      <c r="A936" s="2" t="s">
        <v>1890</v>
      </c>
      <c r="B936" s="2" t="s">
        <v>1891</v>
      </c>
      <c r="C936" s="182">
        <v>14.539323199999998</v>
      </c>
      <c r="D936" s="182">
        <v>1851.6091999999999</v>
      </c>
      <c r="E936" s="182">
        <v>76.199999999999989</v>
      </c>
      <c r="F936" s="182">
        <v>0</v>
      </c>
      <c r="G936" s="182">
        <v>0</v>
      </c>
      <c r="H936" s="182">
        <v>0</v>
      </c>
      <c r="I936" s="182">
        <v>6.35</v>
      </c>
      <c r="J936" s="182">
        <v>0</v>
      </c>
      <c r="K936" s="182">
        <v>0</v>
      </c>
      <c r="L936" s="182">
        <v>0</v>
      </c>
      <c r="M936" s="182">
        <v>1023929.3069759998</v>
      </c>
      <c r="N936" s="182">
        <v>33429.610560000001</v>
      </c>
      <c r="O936" s="182">
        <v>18681.252959999998</v>
      </c>
      <c r="P936" s="182">
        <v>23.520399999999999</v>
      </c>
      <c r="Q936" s="182">
        <v>0</v>
      </c>
      <c r="R936" s="182">
        <v>0</v>
      </c>
      <c r="S936" s="182">
        <v>0</v>
      </c>
      <c r="T936" s="182">
        <v>38.607999999999997</v>
      </c>
      <c r="U936" s="182">
        <v>0</v>
      </c>
      <c r="V936" s="182">
        <v>0</v>
      </c>
    </row>
    <row r="937" spans="1:22">
      <c r="A937" s="2" t="s">
        <v>1892</v>
      </c>
      <c r="B937" s="2" t="s">
        <v>1893</v>
      </c>
      <c r="C937" s="182">
        <v>11.0272656</v>
      </c>
      <c r="D937" s="182">
        <v>1406.4488000000001</v>
      </c>
      <c r="E937" s="182">
        <v>76.199999999999989</v>
      </c>
      <c r="F937" s="182">
        <v>0</v>
      </c>
      <c r="G937" s="182">
        <v>0</v>
      </c>
      <c r="H937" s="182">
        <v>0</v>
      </c>
      <c r="I937" s="182">
        <v>4.7624999999999993</v>
      </c>
      <c r="J937" s="182">
        <v>0</v>
      </c>
      <c r="K937" s="182">
        <v>0</v>
      </c>
      <c r="L937" s="182">
        <v>0</v>
      </c>
      <c r="M937" s="182">
        <v>790839.70863999985</v>
      </c>
      <c r="N937" s="182">
        <v>25399.949199999999</v>
      </c>
      <c r="O937" s="182">
        <v>14207.584487999999</v>
      </c>
      <c r="P937" s="182">
        <v>23.6982</v>
      </c>
      <c r="Q937" s="182">
        <v>0</v>
      </c>
      <c r="R937" s="182">
        <v>0</v>
      </c>
      <c r="S937" s="182">
        <v>0</v>
      </c>
      <c r="T937" s="182">
        <v>31.495999999999999</v>
      </c>
      <c r="U937" s="182">
        <v>0</v>
      </c>
      <c r="V937" s="182">
        <v>0</v>
      </c>
    </row>
    <row r="938" spans="1:22">
      <c r="A938" s="2" t="s">
        <v>1894</v>
      </c>
      <c r="B938" s="2" t="s">
        <v>1895</v>
      </c>
      <c r="C938" s="182">
        <v>11.0272656</v>
      </c>
      <c r="D938" s="182">
        <v>1406.4488000000001</v>
      </c>
      <c r="E938" s="182">
        <v>76.199999999999989</v>
      </c>
      <c r="F938" s="182">
        <v>0</v>
      </c>
      <c r="G938" s="182">
        <v>0</v>
      </c>
      <c r="H938" s="182">
        <v>0</v>
      </c>
      <c r="I938" s="182">
        <v>4.7624999999999993</v>
      </c>
      <c r="J938" s="182">
        <v>0</v>
      </c>
      <c r="K938" s="182">
        <v>0</v>
      </c>
      <c r="L938" s="182">
        <v>0</v>
      </c>
      <c r="M938" s="182">
        <v>790839.70863999985</v>
      </c>
      <c r="N938" s="182">
        <v>25399.949199999999</v>
      </c>
      <c r="O938" s="182">
        <v>14207.584487999999</v>
      </c>
      <c r="P938" s="182">
        <v>23.6982</v>
      </c>
      <c r="Q938" s="182">
        <v>0</v>
      </c>
      <c r="R938" s="182">
        <v>0</v>
      </c>
      <c r="S938" s="182">
        <v>0</v>
      </c>
      <c r="T938" s="182">
        <v>34.798000000000002</v>
      </c>
      <c r="U938" s="182">
        <v>0</v>
      </c>
      <c r="V938" s="182">
        <v>0</v>
      </c>
    </row>
    <row r="939" spans="1:22">
      <c r="A939" s="2" t="s">
        <v>1896</v>
      </c>
      <c r="B939" s="2" t="s">
        <v>1897</v>
      </c>
      <c r="C939" s="182">
        <v>11.0272656</v>
      </c>
      <c r="D939" s="182">
        <v>1406.4488000000001</v>
      </c>
      <c r="E939" s="182">
        <v>76.199999999999989</v>
      </c>
      <c r="F939" s="182">
        <v>0</v>
      </c>
      <c r="G939" s="182">
        <v>0</v>
      </c>
      <c r="H939" s="182">
        <v>0</v>
      </c>
      <c r="I939" s="182">
        <v>4.7624999999999993</v>
      </c>
      <c r="J939" s="182">
        <v>0</v>
      </c>
      <c r="K939" s="182">
        <v>0</v>
      </c>
      <c r="L939" s="182">
        <v>0</v>
      </c>
      <c r="M939" s="182">
        <v>790839.70863999985</v>
      </c>
      <c r="N939" s="182">
        <v>25399.949199999999</v>
      </c>
      <c r="O939" s="182">
        <v>14207.584487999999</v>
      </c>
      <c r="P939" s="182">
        <v>23.6982</v>
      </c>
      <c r="Q939" s="182">
        <v>0</v>
      </c>
      <c r="R939" s="182">
        <v>0</v>
      </c>
      <c r="S939" s="182">
        <v>0</v>
      </c>
      <c r="T939" s="182">
        <v>38.353999999999999</v>
      </c>
      <c r="U939" s="182">
        <v>0</v>
      </c>
      <c r="V939" s="182">
        <v>0</v>
      </c>
    </row>
    <row r="940" spans="1:22">
      <c r="A940" s="2" t="s">
        <v>1898</v>
      </c>
      <c r="B940" s="2" t="s">
        <v>1899</v>
      </c>
      <c r="C940" s="182">
        <v>22.768847999999998</v>
      </c>
      <c r="D940" s="182">
        <v>2903.22</v>
      </c>
      <c r="E940" s="182">
        <v>63.5</v>
      </c>
      <c r="F940" s="182">
        <v>0</v>
      </c>
      <c r="G940" s="182">
        <v>0</v>
      </c>
      <c r="H940" s="182">
        <v>0</v>
      </c>
      <c r="I940" s="182">
        <v>12.7</v>
      </c>
      <c r="J940" s="182">
        <v>0</v>
      </c>
      <c r="K940" s="182">
        <v>0</v>
      </c>
      <c r="L940" s="182">
        <v>0</v>
      </c>
      <c r="M940" s="182">
        <v>1011442.364208</v>
      </c>
      <c r="N940" s="182">
        <v>42442.495759999991</v>
      </c>
      <c r="O940" s="182">
        <v>23433.501519999998</v>
      </c>
      <c r="P940" s="182">
        <v>18.668999999999997</v>
      </c>
      <c r="Q940" s="182">
        <v>0</v>
      </c>
      <c r="R940" s="182">
        <v>0</v>
      </c>
      <c r="S940" s="182">
        <v>0</v>
      </c>
      <c r="T940" s="182">
        <v>27.686</v>
      </c>
      <c r="U940" s="182">
        <v>0</v>
      </c>
      <c r="V940" s="182">
        <v>0</v>
      </c>
    </row>
    <row r="941" spans="1:22">
      <c r="A941" s="2" t="s">
        <v>1900</v>
      </c>
      <c r="B941" s="2" t="s">
        <v>1901</v>
      </c>
      <c r="C941" s="182">
        <v>22.768847999999998</v>
      </c>
      <c r="D941" s="182">
        <v>2903.22</v>
      </c>
      <c r="E941" s="182">
        <v>63.5</v>
      </c>
      <c r="F941" s="182">
        <v>0</v>
      </c>
      <c r="G941" s="182">
        <v>0</v>
      </c>
      <c r="H941" s="182">
        <v>0</v>
      </c>
      <c r="I941" s="182">
        <v>12.7</v>
      </c>
      <c r="J941" s="182">
        <v>0</v>
      </c>
      <c r="K941" s="182">
        <v>0</v>
      </c>
      <c r="L941" s="182">
        <v>0</v>
      </c>
      <c r="M941" s="182">
        <v>1011442.364208</v>
      </c>
      <c r="N941" s="182">
        <v>42442.495759999991</v>
      </c>
      <c r="O941" s="182">
        <v>23433.501519999998</v>
      </c>
      <c r="P941" s="182">
        <v>18.668999999999997</v>
      </c>
      <c r="Q941" s="182">
        <v>0</v>
      </c>
      <c r="R941" s="182">
        <v>0</v>
      </c>
      <c r="S941" s="182">
        <v>0</v>
      </c>
      <c r="T941" s="182">
        <v>31.241999999999997</v>
      </c>
      <c r="U941" s="182">
        <v>0</v>
      </c>
      <c r="V941" s="182">
        <v>0</v>
      </c>
    </row>
    <row r="942" spans="1:22">
      <c r="A942" s="2" t="s">
        <v>1902</v>
      </c>
      <c r="B942" s="2" t="s">
        <v>1903</v>
      </c>
      <c r="C942" s="182">
        <v>22.768847999999998</v>
      </c>
      <c r="D942" s="182">
        <v>2903.22</v>
      </c>
      <c r="E942" s="182">
        <v>63.5</v>
      </c>
      <c r="F942" s="182">
        <v>0</v>
      </c>
      <c r="G942" s="182">
        <v>0</v>
      </c>
      <c r="H942" s="182">
        <v>0</v>
      </c>
      <c r="I942" s="182">
        <v>12.7</v>
      </c>
      <c r="J942" s="182">
        <v>0</v>
      </c>
      <c r="K942" s="182">
        <v>0</v>
      </c>
      <c r="L942" s="182">
        <v>0</v>
      </c>
      <c r="M942" s="182">
        <v>1011442.364208</v>
      </c>
      <c r="N942" s="182">
        <v>42442.495759999991</v>
      </c>
      <c r="O942" s="182">
        <v>23433.501519999998</v>
      </c>
      <c r="P942" s="182">
        <v>18.668999999999997</v>
      </c>
      <c r="Q942" s="182">
        <v>0</v>
      </c>
      <c r="R942" s="182">
        <v>0</v>
      </c>
      <c r="S942" s="182">
        <v>0</v>
      </c>
      <c r="T942" s="182">
        <v>35.305999999999997</v>
      </c>
      <c r="U942" s="182">
        <v>0</v>
      </c>
      <c r="V942" s="182">
        <v>0</v>
      </c>
    </row>
    <row r="943" spans="1:22">
      <c r="A943" s="2" t="s">
        <v>1904</v>
      </c>
      <c r="B943" s="2" t="s">
        <v>1905</v>
      </c>
      <c r="C943" s="182">
        <v>17.560288</v>
      </c>
      <c r="D943" s="182">
        <v>2238.7051999999999</v>
      </c>
      <c r="E943" s="182">
        <v>63.5</v>
      </c>
      <c r="F943" s="182">
        <v>0</v>
      </c>
      <c r="G943" s="182">
        <v>0</v>
      </c>
      <c r="H943" s="182">
        <v>0</v>
      </c>
      <c r="I943" s="182">
        <v>9.5249999999999986</v>
      </c>
      <c r="J943" s="182">
        <v>0</v>
      </c>
      <c r="K943" s="182">
        <v>0</v>
      </c>
      <c r="L943" s="182">
        <v>0</v>
      </c>
      <c r="M943" s="182">
        <v>807488.9656639999</v>
      </c>
      <c r="N943" s="182">
        <v>32937.998639999991</v>
      </c>
      <c r="O943" s="182">
        <v>18353.51168</v>
      </c>
      <c r="P943" s="182">
        <v>19.0246</v>
      </c>
      <c r="Q943" s="182">
        <v>0</v>
      </c>
      <c r="R943" s="182">
        <v>0</v>
      </c>
      <c r="S943" s="182">
        <v>0</v>
      </c>
      <c r="T943" s="182">
        <v>27.178000000000001</v>
      </c>
      <c r="U943" s="182">
        <v>0</v>
      </c>
      <c r="V943" s="182">
        <v>0</v>
      </c>
    </row>
    <row r="944" spans="1:22">
      <c r="A944" s="2" t="s">
        <v>1906</v>
      </c>
      <c r="B944" s="2" t="s">
        <v>1907</v>
      </c>
      <c r="C944" s="182">
        <v>17.560288</v>
      </c>
      <c r="D944" s="182">
        <v>2238.7051999999999</v>
      </c>
      <c r="E944" s="182">
        <v>63.5</v>
      </c>
      <c r="F944" s="182">
        <v>0</v>
      </c>
      <c r="G944" s="182">
        <v>0</v>
      </c>
      <c r="H944" s="182">
        <v>0</v>
      </c>
      <c r="I944" s="182">
        <v>9.5249999999999986</v>
      </c>
      <c r="J944" s="182">
        <v>0</v>
      </c>
      <c r="K944" s="182">
        <v>0</v>
      </c>
      <c r="L944" s="182">
        <v>0</v>
      </c>
      <c r="M944" s="182">
        <v>807488.9656639999</v>
      </c>
      <c r="N944" s="182">
        <v>32937.998639999991</v>
      </c>
      <c r="O944" s="182">
        <v>18353.51168</v>
      </c>
      <c r="P944" s="182">
        <v>19.0246</v>
      </c>
      <c r="Q944" s="182">
        <v>0</v>
      </c>
      <c r="R944" s="182">
        <v>0</v>
      </c>
      <c r="S944" s="182">
        <v>0</v>
      </c>
      <c r="T944" s="182">
        <v>30.733999999999998</v>
      </c>
      <c r="U944" s="182">
        <v>0</v>
      </c>
      <c r="V944" s="182">
        <v>0</v>
      </c>
    </row>
    <row r="945" spans="1:22">
      <c r="A945" s="2" t="s">
        <v>1908</v>
      </c>
      <c r="B945" s="2" t="s">
        <v>1909</v>
      </c>
      <c r="C945" s="182">
        <v>17.560288</v>
      </c>
      <c r="D945" s="182">
        <v>2238.7051999999999</v>
      </c>
      <c r="E945" s="182">
        <v>63.5</v>
      </c>
      <c r="F945" s="182">
        <v>0</v>
      </c>
      <c r="G945" s="182">
        <v>0</v>
      </c>
      <c r="H945" s="182">
        <v>0</v>
      </c>
      <c r="I945" s="182">
        <v>9.5249999999999986</v>
      </c>
      <c r="J945" s="182">
        <v>0</v>
      </c>
      <c r="K945" s="182">
        <v>0</v>
      </c>
      <c r="L945" s="182">
        <v>0</v>
      </c>
      <c r="M945" s="182">
        <v>807488.9656639999</v>
      </c>
      <c r="N945" s="182">
        <v>32937.998639999991</v>
      </c>
      <c r="O945" s="182">
        <v>18353.51168</v>
      </c>
      <c r="P945" s="182">
        <v>19.0246</v>
      </c>
      <c r="Q945" s="182">
        <v>0</v>
      </c>
      <c r="R945" s="182">
        <v>0</v>
      </c>
      <c r="S945" s="182">
        <v>0</v>
      </c>
      <c r="T945" s="182">
        <v>34.544000000000004</v>
      </c>
      <c r="U945" s="182">
        <v>0</v>
      </c>
      <c r="V945" s="182">
        <v>0</v>
      </c>
    </row>
    <row r="946" spans="1:22">
      <c r="A946" s="2" t="s">
        <v>1910</v>
      </c>
      <c r="B946" s="2" t="s">
        <v>1911</v>
      </c>
      <c r="C946" s="182">
        <v>14.822073600000001</v>
      </c>
      <c r="D946" s="182">
        <v>1890.3188</v>
      </c>
      <c r="E946" s="182">
        <v>63.5</v>
      </c>
      <c r="F946" s="182">
        <v>0</v>
      </c>
      <c r="G946" s="182">
        <v>0</v>
      </c>
      <c r="H946" s="182">
        <v>0</v>
      </c>
      <c r="I946" s="182">
        <v>7.9375</v>
      </c>
      <c r="J946" s="182">
        <v>0</v>
      </c>
      <c r="K946" s="182">
        <v>0</v>
      </c>
      <c r="L946" s="182">
        <v>0</v>
      </c>
      <c r="M946" s="182">
        <v>695106.48075199989</v>
      </c>
      <c r="N946" s="182">
        <v>28021.879439999997</v>
      </c>
      <c r="O946" s="182">
        <v>15551.323736</v>
      </c>
      <c r="P946" s="182">
        <v>19.202400000000001</v>
      </c>
      <c r="Q946" s="182">
        <v>0</v>
      </c>
      <c r="R946" s="182">
        <v>0</v>
      </c>
      <c r="S946" s="182">
        <v>0</v>
      </c>
      <c r="T946" s="182">
        <v>26.669999999999998</v>
      </c>
      <c r="U946" s="182">
        <v>0</v>
      </c>
      <c r="V946" s="182">
        <v>0</v>
      </c>
    </row>
    <row r="947" spans="1:22">
      <c r="A947" s="2" t="s">
        <v>1912</v>
      </c>
      <c r="B947" s="2" t="s">
        <v>1913</v>
      </c>
      <c r="C947" s="182">
        <v>14.822073600000001</v>
      </c>
      <c r="D947" s="182">
        <v>1890.3188</v>
      </c>
      <c r="E947" s="182">
        <v>63.5</v>
      </c>
      <c r="F947" s="182">
        <v>0</v>
      </c>
      <c r="G947" s="182">
        <v>0</v>
      </c>
      <c r="H947" s="182">
        <v>0</v>
      </c>
      <c r="I947" s="182">
        <v>7.9375</v>
      </c>
      <c r="J947" s="182">
        <v>0</v>
      </c>
      <c r="K947" s="182">
        <v>0</v>
      </c>
      <c r="L947" s="182">
        <v>0</v>
      </c>
      <c r="M947" s="182">
        <v>695106.48075199989</v>
      </c>
      <c r="N947" s="182">
        <v>28021.879439999997</v>
      </c>
      <c r="O947" s="182">
        <v>15551.323736</v>
      </c>
      <c r="P947" s="182">
        <v>19.202400000000001</v>
      </c>
      <c r="Q947" s="182">
        <v>0</v>
      </c>
      <c r="R947" s="182">
        <v>0</v>
      </c>
      <c r="S947" s="182">
        <v>0</v>
      </c>
      <c r="T947" s="182">
        <v>30.225999999999996</v>
      </c>
      <c r="U947" s="182">
        <v>0</v>
      </c>
      <c r="V947" s="182">
        <v>0</v>
      </c>
    </row>
    <row r="948" spans="1:22">
      <c r="A948" s="2" t="s">
        <v>1914</v>
      </c>
      <c r="B948" s="2" t="s">
        <v>1915</v>
      </c>
      <c r="C948" s="182">
        <v>14.822073600000001</v>
      </c>
      <c r="D948" s="182">
        <v>1890.3188</v>
      </c>
      <c r="E948" s="182">
        <v>63.5</v>
      </c>
      <c r="F948" s="182">
        <v>0</v>
      </c>
      <c r="G948" s="182">
        <v>0</v>
      </c>
      <c r="H948" s="182">
        <v>0</v>
      </c>
      <c r="I948" s="182">
        <v>7.9375</v>
      </c>
      <c r="J948" s="182">
        <v>0</v>
      </c>
      <c r="K948" s="182">
        <v>0</v>
      </c>
      <c r="L948" s="182">
        <v>0</v>
      </c>
      <c r="M948" s="182">
        <v>695106.48075199989</v>
      </c>
      <c r="N948" s="182">
        <v>28021.879439999997</v>
      </c>
      <c r="O948" s="182">
        <v>15551.323736</v>
      </c>
      <c r="P948" s="182">
        <v>19.202400000000001</v>
      </c>
      <c r="Q948" s="182">
        <v>0</v>
      </c>
      <c r="R948" s="182">
        <v>0</v>
      </c>
      <c r="S948" s="182">
        <v>0</v>
      </c>
      <c r="T948" s="182">
        <v>34.036000000000001</v>
      </c>
      <c r="U948" s="182">
        <v>0</v>
      </c>
      <c r="V948" s="182">
        <v>0</v>
      </c>
    </row>
    <row r="949" spans="1:22">
      <c r="A949" s="2" t="s">
        <v>1916</v>
      </c>
      <c r="B949" s="2" t="s">
        <v>1917</v>
      </c>
      <c r="C949" s="182">
        <v>12.009451199999999</v>
      </c>
      <c r="D949" s="182">
        <v>1529.0291999999999</v>
      </c>
      <c r="E949" s="182">
        <v>63.5</v>
      </c>
      <c r="F949" s="182">
        <v>0</v>
      </c>
      <c r="G949" s="182">
        <v>0</v>
      </c>
      <c r="H949" s="182">
        <v>0</v>
      </c>
      <c r="I949" s="182">
        <v>6.35</v>
      </c>
      <c r="J949" s="182">
        <v>0</v>
      </c>
      <c r="K949" s="182">
        <v>0</v>
      </c>
      <c r="L949" s="182">
        <v>0</v>
      </c>
      <c r="M949" s="182">
        <v>574399.36732799991</v>
      </c>
      <c r="N949" s="182">
        <v>22778.018959999998</v>
      </c>
      <c r="O949" s="182">
        <v>12667.200471999999</v>
      </c>
      <c r="P949" s="182">
        <v>19.4056</v>
      </c>
      <c r="Q949" s="182">
        <v>0</v>
      </c>
      <c r="R949" s="182">
        <v>0</v>
      </c>
      <c r="S949" s="182">
        <v>0</v>
      </c>
      <c r="T949" s="182">
        <v>26.416</v>
      </c>
      <c r="U949" s="182">
        <v>0</v>
      </c>
      <c r="V949" s="182">
        <v>0</v>
      </c>
    </row>
    <row r="950" spans="1:22">
      <c r="A950" s="2" t="s">
        <v>1918</v>
      </c>
      <c r="B950" s="2" t="s">
        <v>1919</v>
      </c>
      <c r="C950" s="182">
        <v>12.009451199999999</v>
      </c>
      <c r="D950" s="182">
        <v>1529.0291999999999</v>
      </c>
      <c r="E950" s="182">
        <v>63.5</v>
      </c>
      <c r="F950" s="182">
        <v>0</v>
      </c>
      <c r="G950" s="182">
        <v>0</v>
      </c>
      <c r="H950" s="182">
        <v>0</v>
      </c>
      <c r="I950" s="182">
        <v>6.35</v>
      </c>
      <c r="J950" s="182">
        <v>0</v>
      </c>
      <c r="K950" s="182">
        <v>0</v>
      </c>
      <c r="L950" s="182">
        <v>0</v>
      </c>
      <c r="M950" s="182">
        <v>574399.36732799991</v>
      </c>
      <c r="N950" s="182">
        <v>22778.018959999998</v>
      </c>
      <c r="O950" s="182">
        <v>12667.200471999999</v>
      </c>
      <c r="P950" s="182">
        <v>19.4056</v>
      </c>
      <c r="Q950" s="182">
        <v>0</v>
      </c>
      <c r="R950" s="182">
        <v>0</v>
      </c>
      <c r="S950" s="182">
        <v>0</v>
      </c>
      <c r="T950" s="182">
        <v>29.971999999999998</v>
      </c>
      <c r="U950" s="182">
        <v>0</v>
      </c>
      <c r="V950" s="182">
        <v>0</v>
      </c>
    </row>
    <row r="951" spans="1:22">
      <c r="A951" s="2" t="s">
        <v>1920</v>
      </c>
      <c r="B951" s="2" t="s">
        <v>1921</v>
      </c>
      <c r="C951" s="182">
        <v>12.009451199999999</v>
      </c>
      <c r="D951" s="182">
        <v>1529.0291999999999</v>
      </c>
      <c r="E951" s="182">
        <v>63.5</v>
      </c>
      <c r="F951" s="182">
        <v>0</v>
      </c>
      <c r="G951" s="182">
        <v>0</v>
      </c>
      <c r="H951" s="182">
        <v>0</v>
      </c>
      <c r="I951" s="182">
        <v>6.35</v>
      </c>
      <c r="J951" s="182">
        <v>0</v>
      </c>
      <c r="K951" s="182">
        <v>0</v>
      </c>
      <c r="L951" s="182">
        <v>0</v>
      </c>
      <c r="M951" s="182">
        <v>574399.36732799991</v>
      </c>
      <c r="N951" s="182">
        <v>22778.018959999998</v>
      </c>
      <c r="O951" s="182">
        <v>12667.200471999999</v>
      </c>
      <c r="P951" s="182">
        <v>19.4056</v>
      </c>
      <c r="Q951" s="182">
        <v>0</v>
      </c>
      <c r="R951" s="182">
        <v>0</v>
      </c>
      <c r="S951" s="182">
        <v>0</v>
      </c>
      <c r="T951" s="182">
        <v>33.781999999999996</v>
      </c>
      <c r="U951" s="182">
        <v>0</v>
      </c>
      <c r="V951" s="182">
        <v>0</v>
      </c>
    </row>
    <row r="952" spans="1:22">
      <c r="A952" s="2" t="s">
        <v>1922</v>
      </c>
      <c r="B952" s="2" t="s">
        <v>1923</v>
      </c>
      <c r="C952" s="182">
        <v>9.1224207999999987</v>
      </c>
      <c r="D952" s="182">
        <v>1161.288</v>
      </c>
      <c r="E952" s="182">
        <v>63.5</v>
      </c>
      <c r="F952" s="182">
        <v>0</v>
      </c>
      <c r="G952" s="182">
        <v>0</v>
      </c>
      <c r="H952" s="182">
        <v>0</v>
      </c>
      <c r="I952" s="182">
        <v>4.7624999999999993</v>
      </c>
      <c r="J952" s="182">
        <v>0</v>
      </c>
      <c r="K952" s="182">
        <v>0</v>
      </c>
      <c r="L952" s="182">
        <v>0</v>
      </c>
      <c r="M952" s="182">
        <v>445367.62539199996</v>
      </c>
      <c r="N952" s="182">
        <v>17370.287840000001</v>
      </c>
      <c r="O952" s="182">
        <v>9668.3677599999992</v>
      </c>
      <c r="P952" s="182">
        <v>19.583400000000001</v>
      </c>
      <c r="Q952" s="182">
        <v>0</v>
      </c>
      <c r="R952" s="182">
        <v>0</v>
      </c>
      <c r="S952" s="182">
        <v>0</v>
      </c>
      <c r="T952" s="182">
        <v>26.161999999999999</v>
      </c>
      <c r="U952" s="182">
        <v>0</v>
      </c>
      <c r="V952" s="182">
        <v>0</v>
      </c>
    </row>
    <row r="953" spans="1:22">
      <c r="A953" s="2" t="s">
        <v>1924</v>
      </c>
      <c r="B953" s="2" t="s">
        <v>1925</v>
      </c>
      <c r="C953" s="182">
        <v>9.1224207999999987</v>
      </c>
      <c r="D953" s="182">
        <v>1161.288</v>
      </c>
      <c r="E953" s="182">
        <v>63.5</v>
      </c>
      <c r="F953" s="182">
        <v>0</v>
      </c>
      <c r="G953" s="182">
        <v>0</v>
      </c>
      <c r="H953" s="182">
        <v>0</v>
      </c>
      <c r="I953" s="182">
        <v>4.7624999999999993</v>
      </c>
      <c r="J953" s="182">
        <v>0</v>
      </c>
      <c r="K953" s="182">
        <v>0</v>
      </c>
      <c r="L953" s="182">
        <v>0</v>
      </c>
      <c r="M953" s="182">
        <v>445367.62539199996</v>
      </c>
      <c r="N953" s="182">
        <v>17370.287840000001</v>
      </c>
      <c r="O953" s="182">
        <v>9668.3677599999992</v>
      </c>
      <c r="P953" s="182">
        <v>19.583400000000001</v>
      </c>
      <c r="Q953" s="182">
        <v>0</v>
      </c>
      <c r="R953" s="182">
        <v>0</v>
      </c>
      <c r="S953" s="182">
        <v>0</v>
      </c>
      <c r="T953" s="182">
        <v>29.717999999999996</v>
      </c>
      <c r="U953" s="182">
        <v>0</v>
      </c>
      <c r="V953" s="182">
        <v>0</v>
      </c>
    </row>
    <row r="954" spans="1:22">
      <c r="A954" s="2" t="s">
        <v>1926</v>
      </c>
      <c r="B954" s="2" t="s">
        <v>1927</v>
      </c>
      <c r="C954" s="182">
        <v>9.1224207999999987</v>
      </c>
      <c r="D954" s="182">
        <v>1161.288</v>
      </c>
      <c r="E954" s="182">
        <v>63.5</v>
      </c>
      <c r="F954" s="182">
        <v>0</v>
      </c>
      <c r="G954" s="182">
        <v>0</v>
      </c>
      <c r="H954" s="182">
        <v>0</v>
      </c>
      <c r="I954" s="182">
        <v>4.7624999999999993</v>
      </c>
      <c r="J954" s="182">
        <v>0</v>
      </c>
      <c r="K954" s="182">
        <v>0</v>
      </c>
      <c r="L954" s="182">
        <v>0</v>
      </c>
      <c r="M954" s="182">
        <v>445367.62539199996</v>
      </c>
      <c r="N954" s="182">
        <v>17370.287840000001</v>
      </c>
      <c r="O954" s="182">
        <v>9668.3677599999992</v>
      </c>
      <c r="P954" s="182">
        <v>19.583400000000001</v>
      </c>
      <c r="Q954" s="182">
        <v>0</v>
      </c>
      <c r="R954" s="182">
        <v>0</v>
      </c>
      <c r="S954" s="182">
        <v>0</v>
      </c>
      <c r="T954" s="182">
        <v>33.274000000000001</v>
      </c>
      <c r="U954" s="182">
        <v>0</v>
      </c>
      <c r="V954" s="182">
        <v>0</v>
      </c>
    </row>
    <row r="955" spans="1:22">
      <c r="A955" s="2" t="s">
        <v>1928</v>
      </c>
      <c r="B955" s="2" t="s">
        <v>1929</v>
      </c>
      <c r="C955" s="182">
        <v>13.839888</v>
      </c>
      <c r="D955" s="182">
        <v>1761.2867999999999</v>
      </c>
      <c r="E955" s="182">
        <v>50.8</v>
      </c>
      <c r="F955" s="182">
        <v>0</v>
      </c>
      <c r="G955" s="182">
        <v>0</v>
      </c>
      <c r="H955" s="182">
        <v>0</v>
      </c>
      <c r="I955" s="182">
        <v>9.5249999999999986</v>
      </c>
      <c r="J955" s="182">
        <v>0</v>
      </c>
      <c r="K955" s="182">
        <v>0</v>
      </c>
      <c r="L955" s="182">
        <v>0</v>
      </c>
      <c r="M955" s="182">
        <v>396668.54859680001</v>
      </c>
      <c r="N955" s="182">
        <v>20647.700639999999</v>
      </c>
      <c r="O955" s="182">
        <v>11405.396543999999</v>
      </c>
      <c r="P955" s="182">
        <v>15.011399999999998</v>
      </c>
      <c r="Q955" s="182">
        <v>0</v>
      </c>
      <c r="R955" s="182">
        <v>0</v>
      </c>
      <c r="S955" s="182">
        <v>0</v>
      </c>
      <c r="T955" s="182">
        <v>21.971</v>
      </c>
      <c r="U955" s="182">
        <v>0</v>
      </c>
      <c r="V955" s="182">
        <v>0</v>
      </c>
    </row>
    <row r="956" spans="1:22">
      <c r="A956" s="2" t="s">
        <v>1930</v>
      </c>
      <c r="B956" s="2" t="s">
        <v>1931</v>
      </c>
      <c r="C956" s="182">
        <v>13.839888</v>
      </c>
      <c r="D956" s="182">
        <v>1761.2867999999999</v>
      </c>
      <c r="E956" s="182">
        <v>50.8</v>
      </c>
      <c r="F956" s="182">
        <v>0</v>
      </c>
      <c r="G956" s="182">
        <v>0</v>
      </c>
      <c r="H956" s="182">
        <v>0</v>
      </c>
      <c r="I956" s="182">
        <v>9.5249999999999986</v>
      </c>
      <c r="J956" s="182">
        <v>0</v>
      </c>
      <c r="K956" s="182">
        <v>0</v>
      </c>
      <c r="L956" s="182">
        <v>0</v>
      </c>
      <c r="M956" s="182">
        <v>396668.54859680001</v>
      </c>
      <c r="N956" s="182">
        <v>20647.700639999999</v>
      </c>
      <c r="O956" s="182">
        <v>11405.396543999999</v>
      </c>
      <c r="P956" s="182">
        <v>15.011399999999998</v>
      </c>
      <c r="Q956" s="182">
        <v>0</v>
      </c>
      <c r="R956" s="182">
        <v>0</v>
      </c>
      <c r="S956" s="182">
        <v>0</v>
      </c>
      <c r="T956" s="182">
        <v>25.654</v>
      </c>
      <c r="U956" s="182">
        <v>0</v>
      </c>
      <c r="V956" s="182">
        <v>0</v>
      </c>
    </row>
    <row r="957" spans="1:22">
      <c r="A957" s="2" t="s">
        <v>1932</v>
      </c>
      <c r="B957" s="2" t="s">
        <v>1933</v>
      </c>
      <c r="C957" s="182">
        <v>13.839888</v>
      </c>
      <c r="D957" s="182">
        <v>1761.2867999999999</v>
      </c>
      <c r="E957" s="182">
        <v>50.8</v>
      </c>
      <c r="F957" s="182">
        <v>0</v>
      </c>
      <c r="G957" s="182">
        <v>0</v>
      </c>
      <c r="H957" s="182">
        <v>0</v>
      </c>
      <c r="I957" s="182">
        <v>9.5249999999999986</v>
      </c>
      <c r="J957" s="182">
        <v>0</v>
      </c>
      <c r="K957" s="182">
        <v>0</v>
      </c>
      <c r="L957" s="182">
        <v>0</v>
      </c>
      <c r="M957" s="182">
        <v>396668.54859680001</v>
      </c>
      <c r="N957" s="182">
        <v>20647.700639999999</v>
      </c>
      <c r="O957" s="182">
        <v>11405.396543999999</v>
      </c>
      <c r="P957" s="182">
        <v>15.011399999999998</v>
      </c>
      <c r="Q957" s="182">
        <v>0</v>
      </c>
      <c r="R957" s="182">
        <v>0</v>
      </c>
      <c r="S957" s="182">
        <v>0</v>
      </c>
      <c r="T957" s="182">
        <v>29.717999999999996</v>
      </c>
      <c r="U957" s="182">
        <v>0</v>
      </c>
      <c r="V957" s="182">
        <v>0</v>
      </c>
    </row>
    <row r="958" spans="1:22">
      <c r="A958" s="2" t="s">
        <v>1934</v>
      </c>
      <c r="B958" s="2" t="s">
        <v>1935</v>
      </c>
      <c r="C958" s="182">
        <v>11.741582399999999</v>
      </c>
      <c r="D958" s="182">
        <v>1496.7711999999999</v>
      </c>
      <c r="E958" s="182">
        <v>50.8</v>
      </c>
      <c r="F958" s="182">
        <v>0</v>
      </c>
      <c r="G958" s="182">
        <v>0</v>
      </c>
      <c r="H958" s="182">
        <v>0</v>
      </c>
      <c r="I958" s="182">
        <v>7.9375</v>
      </c>
      <c r="J958" s="182">
        <v>0</v>
      </c>
      <c r="K958" s="182">
        <v>0</v>
      </c>
      <c r="L958" s="182">
        <v>0</v>
      </c>
      <c r="M958" s="182">
        <v>344639.62039679999</v>
      </c>
      <c r="N958" s="182">
        <v>17534.158479999998</v>
      </c>
      <c r="O958" s="182">
        <v>9750.3030799999979</v>
      </c>
      <c r="P958" s="182">
        <v>15.189199999999998</v>
      </c>
      <c r="Q958" s="182">
        <v>0</v>
      </c>
      <c r="R958" s="182">
        <v>0</v>
      </c>
      <c r="S958" s="182">
        <v>0</v>
      </c>
      <c r="T958" s="182">
        <v>21.6662</v>
      </c>
      <c r="U958" s="182">
        <v>0</v>
      </c>
      <c r="V958" s="182">
        <v>0</v>
      </c>
    </row>
    <row r="959" spans="1:22">
      <c r="A959" s="2" t="s">
        <v>1936</v>
      </c>
      <c r="B959" s="2" t="s">
        <v>1937</v>
      </c>
      <c r="C959" s="182">
        <v>11.741582399999999</v>
      </c>
      <c r="D959" s="182">
        <v>1496.7711999999999</v>
      </c>
      <c r="E959" s="182">
        <v>50.8</v>
      </c>
      <c r="F959" s="182">
        <v>0</v>
      </c>
      <c r="G959" s="182">
        <v>0</v>
      </c>
      <c r="H959" s="182">
        <v>0</v>
      </c>
      <c r="I959" s="182">
        <v>7.9375</v>
      </c>
      <c r="J959" s="182">
        <v>0</v>
      </c>
      <c r="K959" s="182">
        <v>0</v>
      </c>
      <c r="L959" s="182">
        <v>0</v>
      </c>
      <c r="M959" s="182">
        <v>344639.62039679999</v>
      </c>
      <c r="N959" s="182">
        <v>17534.158479999998</v>
      </c>
      <c r="O959" s="182">
        <v>9750.3030799999979</v>
      </c>
      <c r="P959" s="182">
        <v>15.189199999999998</v>
      </c>
      <c r="Q959" s="182">
        <v>0</v>
      </c>
      <c r="R959" s="182">
        <v>0</v>
      </c>
      <c r="S959" s="182">
        <v>0</v>
      </c>
      <c r="T959" s="182">
        <v>25.298399999999997</v>
      </c>
      <c r="U959" s="182">
        <v>0</v>
      </c>
      <c r="V959" s="182">
        <v>0</v>
      </c>
    </row>
    <row r="960" spans="1:22">
      <c r="A960" s="2" t="s">
        <v>1938</v>
      </c>
      <c r="B960" s="2" t="s">
        <v>1939</v>
      </c>
      <c r="C960" s="182">
        <v>11.741582399999999</v>
      </c>
      <c r="D960" s="182">
        <v>1496.7711999999999</v>
      </c>
      <c r="E960" s="182">
        <v>50.8</v>
      </c>
      <c r="F960" s="182">
        <v>0</v>
      </c>
      <c r="G960" s="182">
        <v>0</v>
      </c>
      <c r="H960" s="182">
        <v>0</v>
      </c>
      <c r="I960" s="182">
        <v>7.9375</v>
      </c>
      <c r="J960" s="182">
        <v>0</v>
      </c>
      <c r="K960" s="182">
        <v>0</v>
      </c>
      <c r="L960" s="182">
        <v>0</v>
      </c>
      <c r="M960" s="182">
        <v>344639.62039679999</v>
      </c>
      <c r="N960" s="182">
        <v>17534.158479999998</v>
      </c>
      <c r="O960" s="182">
        <v>9750.3030799999979</v>
      </c>
      <c r="P960" s="182">
        <v>15.189199999999998</v>
      </c>
      <c r="Q960" s="182">
        <v>0</v>
      </c>
      <c r="R960" s="182">
        <v>0</v>
      </c>
      <c r="S960" s="182">
        <v>0</v>
      </c>
      <c r="T960" s="182">
        <v>29.209999999999997</v>
      </c>
      <c r="U960" s="182">
        <v>0</v>
      </c>
      <c r="V960" s="182">
        <v>0</v>
      </c>
    </row>
    <row r="961" spans="1:22">
      <c r="A961" s="2" t="s">
        <v>1940</v>
      </c>
      <c r="B961" s="2" t="s">
        <v>1941</v>
      </c>
      <c r="C961" s="182">
        <v>9.5688687999999988</v>
      </c>
      <c r="D961" s="182">
        <v>1219.3524</v>
      </c>
      <c r="E961" s="182">
        <v>50.8</v>
      </c>
      <c r="F961" s="182">
        <v>0</v>
      </c>
      <c r="G961" s="182">
        <v>0</v>
      </c>
      <c r="H961" s="182">
        <v>0</v>
      </c>
      <c r="I961" s="182">
        <v>6.35</v>
      </c>
      <c r="J961" s="182">
        <v>0</v>
      </c>
      <c r="K961" s="182">
        <v>0</v>
      </c>
      <c r="L961" s="182">
        <v>0</v>
      </c>
      <c r="M961" s="182">
        <v>287615.91508960002</v>
      </c>
      <c r="N961" s="182">
        <v>14420.616319999999</v>
      </c>
      <c r="O961" s="182">
        <v>8013.2742959999987</v>
      </c>
      <c r="P961" s="182">
        <v>15.366999999999999</v>
      </c>
      <c r="Q961" s="182">
        <v>0</v>
      </c>
      <c r="R961" s="182">
        <v>0</v>
      </c>
      <c r="S961" s="182">
        <v>0</v>
      </c>
      <c r="T961" s="182">
        <v>21.386799999999997</v>
      </c>
      <c r="U961" s="182">
        <v>0</v>
      </c>
      <c r="V961" s="182">
        <v>0</v>
      </c>
    </row>
    <row r="962" spans="1:22">
      <c r="A962" s="2" t="s">
        <v>1942</v>
      </c>
      <c r="B962" s="2" t="s">
        <v>1943</v>
      </c>
      <c r="C962" s="182">
        <v>9.5688687999999988</v>
      </c>
      <c r="D962" s="182">
        <v>1219.3524</v>
      </c>
      <c r="E962" s="182">
        <v>50.8</v>
      </c>
      <c r="F962" s="182">
        <v>0</v>
      </c>
      <c r="G962" s="182">
        <v>0</v>
      </c>
      <c r="H962" s="182">
        <v>0</v>
      </c>
      <c r="I962" s="182">
        <v>6.35</v>
      </c>
      <c r="J962" s="182">
        <v>0</v>
      </c>
      <c r="K962" s="182">
        <v>0</v>
      </c>
      <c r="L962" s="182">
        <v>0</v>
      </c>
      <c r="M962" s="182">
        <v>287615.91508960002</v>
      </c>
      <c r="N962" s="182">
        <v>14420.616319999999</v>
      </c>
      <c r="O962" s="182">
        <v>8013.2742959999987</v>
      </c>
      <c r="P962" s="182">
        <v>15.366999999999999</v>
      </c>
      <c r="Q962" s="182">
        <v>0</v>
      </c>
      <c r="R962" s="182">
        <v>0</v>
      </c>
      <c r="S962" s="182">
        <v>0</v>
      </c>
      <c r="T962" s="182">
        <v>24.942799999999998</v>
      </c>
      <c r="U962" s="182">
        <v>0</v>
      </c>
      <c r="V962" s="182">
        <v>0</v>
      </c>
    </row>
    <row r="963" spans="1:22">
      <c r="A963" s="2" t="s">
        <v>1944</v>
      </c>
      <c r="B963" s="2" t="s">
        <v>1945</v>
      </c>
      <c r="C963" s="182">
        <v>9.5688687999999988</v>
      </c>
      <c r="D963" s="182">
        <v>1219.3524</v>
      </c>
      <c r="E963" s="182">
        <v>50.8</v>
      </c>
      <c r="F963" s="182">
        <v>0</v>
      </c>
      <c r="G963" s="182">
        <v>0</v>
      </c>
      <c r="H963" s="182">
        <v>0</v>
      </c>
      <c r="I963" s="182">
        <v>6.35</v>
      </c>
      <c r="J963" s="182">
        <v>0</v>
      </c>
      <c r="K963" s="182">
        <v>0</v>
      </c>
      <c r="L963" s="182">
        <v>0</v>
      </c>
      <c r="M963" s="182">
        <v>287615.91508960002</v>
      </c>
      <c r="N963" s="182">
        <v>14420.616319999999</v>
      </c>
      <c r="O963" s="182">
        <v>8013.2742959999987</v>
      </c>
      <c r="P963" s="182">
        <v>15.366999999999999</v>
      </c>
      <c r="Q963" s="182">
        <v>0</v>
      </c>
      <c r="R963" s="182">
        <v>0</v>
      </c>
      <c r="S963" s="182">
        <v>0</v>
      </c>
      <c r="T963" s="182">
        <v>28.955999999999996</v>
      </c>
      <c r="U963" s="182">
        <v>0</v>
      </c>
      <c r="V963" s="182">
        <v>0</v>
      </c>
    </row>
    <row r="964" spans="1:22">
      <c r="A964" s="2" t="s">
        <v>1946</v>
      </c>
      <c r="B964" s="2" t="s">
        <v>1947</v>
      </c>
      <c r="C964" s="182">
        <v>7.3068656000000001</v>
      </c>
      <c r="D964" s="182">
        <v>929.03039999999987</v>
      </c>
      <c r="E964" s="182">
        <v>50.8</v>
      </c>
      <c r="F964" s="182">
        <v>0</v>
      </c>
      <c r="G964" s="182">
        <v>0</v>
      </c>
      <c r="H964" s="182">
        <v>0</v>
      </c>
      <c r="I964" s="182">
        <v>4.7624999999999993</v>
      </c>
      <c r="J964" s="182">
        <v>0</v>
      </c>
      <c r="K964" s="182">
        <v>0</v>
      </c>
      <c r="L964" s="182">
        <v>0</v>
      </c>
      <c r="M964" s="182">
        <v>225181.20124959998</v>
      </c>
      <c r="N964" s="182">
        <v>11077.655263999999</v>
      </c>
      <c r="O964" s="182">
        <v>6161.5360639999999</v>
      </c>
      <c r="P964" s="182">
        <v>15.544799999999999</v>
      </c>
      <c r="Q964" s="182">
        <v>0</v>
      </c>
      <c r="R964" s="182">
        <v>0</v>
      </c>
      <c r="S964" s="182">
        <v>0</v>
      </c>
      <c r="T964" s="182">
        <v>21.107400000000002</v>
      </c>
      <c r="U964" s="182">
        <v>0</v>
      </c>
      <c r="V964" s="182">
        <v>0</v>
      </c>
    </row>
    <row r="965" spans="1:22">
      <c r="A965" s="2" t="s">
        <v>1948</v>
      </c>
      <c r="B965" s="2" t="s">
        <v>1949</v>
      </c>
      <c r="C965" s="182">
        <v>7.3068656000000001</v>
      </c>
      <c r="D965" s="182">
        <v>929.03039999999987</v>
      </c>
      <c r="E965" s="182">
        <v>50.8</v>
      </c>
      <c r="F965" s="182">
        <v>0</v>
      </c>
      <c r="G965" s="182">
        <v>0</v>
      </c>
      <c r="H965" s="182">
        <v>0</v>
      </c>
      <c r="I965" s="182">
        <v>4.7624999999999993</v>
      </c>
      <c r="J965" s="182">
        <v>0</v>
      </c>
      <c r="K965" s="182">
        <v>0</v>
      </c>
      <c r="L965" s="182">
        <v>0</v>
      </c>
      <c r="M965" s="182">
        <v>225181.20124959998</v>
      </c>
      <c r="N965" s="182">
        <v>11077.655263999999</v>
      </c>
      <c r="O965" s="182">
        <v>6161.5360639999999</v>
      </c>
      <c r="P965" s="182">
        <v>15.544799999999999</v>
      </c>
      <c r="Q965" s="182">
        <v>0</v>
      </c>
      <c r="R965" s="182">
        <v>0</v>
      </c>
      <c r="S965" s="182">
        <v>0</v>
      </c>
      <c r="T965" s="182">
        <v>24.561799999999998</v>
      </c>
      <c r="U965" s="182">
        <v>0</v>
      </c>
      <c r="V965" s="182">
        <v>0</v>
      </c>
    </row>
    <row r="966" spans="1:22">
      <c r="A966" s="2" t="s">
        <v>1950</v>
      </c>
      <c r="B966" s="2" t="s">
        <v>1951</v>
      </c>
      <c r="C966" s="182">
        <v>7.3068656000000001</v>
      </c>
      <c r="D966" s="182">
        <v>929.03039999999987</v>
      </c>
      <c r="E966" s="182">
        <v>50.8</v>
      </c>
      <c r="F966" s="182">
        <v>0</v>
      </c>
      <c r="G966" s="182">
        <v>0</v>
      </c>
      <c r="H966" s="182">
        <v>0</v>
      </c>
      <c r="I966" s="182">
        <v>4.7624999999999993</v>
      </c>
      <c r="J966" s="182">
        <v>0</v>
      </c>
      <c r="K966" s="182">
        <v>0</v>
      </c>
      <c r="L966" s="182">
        <v>0</v>
      </c>
      <c r="M966" s="182">
        <v>225181.20124959998</v>
      </c>
      <c r="N966" s="182">
        <v>11077.655263999999</v>
      </c>
      <c r="O966" s="182">
        <v>6161.5360639999999</v>
      </c>
      <c r="P966" s="182">
        <v>15.544799999999999</v>
      </c>
      <c r="Q966" s="182">
        <v>0</v>
      </c>
      <c r="R966" s="182">
        <v>0</v>
      </c>
      <c r="S966" s="182">
        <v>0</v>
      </c>
      <c r="T966" s="182">
        <v>28.448</v>
      </c>
      <c r="U966" s="182">
        <v>0</v>
      </c>
      <c r="V966" s="182">
        <v>0</v>
      </c>
    </row>
    <row r="967" spans="1:22">
      <c r="A967" s="2" t="s">
        <v>1952</v>
      </c>
      <c r="B967" s="2" t="s">
        <v>1953</v>
      </c>
      <c r="C967" s="182">
        <v>4.9704543999999995</v>
      </c>
      <c r="D967" s="182">
        <v>633.54711999999995</v>
      </c>
      <c r="E967" s="182">
        <v>50.8</v>
      </c>
      <c r="F967" s="182">
        <v>0</v>
      </c>
      <c r="G967" s="182">
        <v>0</v>
      </c>
      <c r="H967" s="182">
        <v>0</v>
      </c>
      <c r="I967" s="182">
        <v>3.1749999999999998</v>
      </c>
      <c r="J967" s="182">
        <v>0</v>
      </c>
      <c r="K967" s="182">
        <v>0</v>
      </c>
      <c r="L967" s="182">
        <v>0</v>
      </c>
      <c r="M967" s="182">
        <v>156919.24745119998</v>
      </c>
      <c r="N967" s="182">
        <v>7538.0494399999998</v>
      </c>
      <c r="O967" s="182">
        <v>4211.4754480000001</v>
      </c>
      <c r="P967" s="182">
        <v>15.747999999999999</v>
      </c>
      <c r="Q967" s="182">
        <v>0</v>
      </c>
      <c r="R967" s="182">
        <v>0</v>
      </c>
      <c r="S967" s="182">
        <v>0</v>
      </c>
      <c r="T967" s="182">
        <v>20.777200000000001</v>
      </c>
      <c r="U967" s="182">
        <v>0</v>
      </c>
      <c r="V967" s="182">
        <v>0</v>
      </c>
    </row>
    <row r="968" spans="1:22">
      <c r="A968" s="2" t="s">
        <v>1954</v>
      </c>
      <c r="B968" s="2" t="s">
        <v>1955</v>
      </c>
      <c r="C968" s="182">
        <v>4.9704543999999995</v>
      </c>
      <c r="D968" s="182">
        <v>633.54711999999995</v>
      </c>
      <c r="E968" s="182">
        <v>50.8</v>
      </c>
      <c r="F968" s="182">
        <v>0</v>
      </c>
      <c r="G968" s="182">
        <v>0</v>
      </c>
      <c r="H968" s="182">
        <v>0</v>
      </c>
      <c r="I968" s="182">
        <v>3.1749999999999998</v>
      </c>
      <c r="J968" s="182">
        <v>0</v>
      </c>
      <c r="K968" s="182">
        <v>0</v>
      </c>
      <c r="L968" s="182">
        <v>0</v>
      </c>
      <c r="M968" s="182">
        <v>156919.24745119998</v>
      </c>
      <c r="N968" s="182">
        <v>7538.0494399999998</v>
      </c>
      <c r="O968" s="182">
        <v>4211.4754480000001</v>
      </c>
      <c r="P968" s="182">
        <v>15.747999999999999</v>
      </c>
      <c r="Q968" s="182">
        <v>0</v>
      </c>
      <c r="R968" s="182">
        <v>0</v>
      </c>
      <c r="S968" s="182">
        <v>0</v>
      </c>
      <c r="T968" s="182">
        <v>24.1554</v>
      </c>
      <c r="U968" s="182">
        <v>0</v>
      </c>
      <c r="V968" s="182">
        <v>0</v>
      </c>
    </row>
    <row r="969" spans="1:22">
      <c r="A969" s="2" t="s">
        <v>1956</v>
      </c>
      <c r="B969" s="2" t="s">
        <v>1957</v>
      </c>
      <c r="C969" s="182">
        <v>4.9704543999999995</v>
      </c>
      <c r="D969" s="182">
        <v>633.54711999999995</v>
      </c>
      <c r="E969" s="182">
        <v>50.8</v>
      </c>
      <c r="F969" s="182">
        <v>0</v>
      </c>
      <c r="G969" s="182">
        <v>0</v>
      </c>
      <c r="H969" s="182">
        <v>0</v>
      </c>
      <c r="I969" s="182">
        <v>3.1749999999999998</v>
      </c>
      <c r="J969" s="182">
        <v>0</v>
      </c>
      <c r="K969" s="182">
        <v>0</v>
      </c>
      <c r="L969" s="182">
        <v>0</v>
      </c>
      <c r="M969" s="182">
        <v>156919.24745119998</v>
      </c>
      <c r="N969" s="182">
        <v>7538.0494399999998</v>
      </c>
      <c r="O969" s="182">
        <v>4211.4754480000001</v>
      </c>
      <c r="P969" s="182">
        <v>15.747999999999999</v>
      </c>
      <c r="Q969" s="182">
        <v>0</v>
      </c>
      <c r="R969" s="182">
        <v>0</v>
      </c>
      <c r="S969" s="182">
        <v>0</v>
      </c>
      <c r="T969" s="182">
        <v>27.94</v>
      </c>
      <c r="U969" s="182">
        <v>0</v>
      </c>
      <c r="V969" s="182">
        <v>0</v>
      </c>
    </row>
    <row r="970" spans="1:22">
      <c r="A970" s="2" t="s">
        <v>1958</v>
      </c>
      <c r="B970" s="2" t="s">
        <v>1959</v>
      </c>
      <c r="C970" s="182">
        <v>132.148608</v>
      </c>
      <c r="D970" s="182">
        <v>16838.675999999999</v>
      </c>
      <c r="E970" s="182">
        <v>203.2</v>
      </c>
      <c r="F970" s="182">
        <v>0</v>
      </c>
      <c r="G970" s="182">
        <v>0</v>
      </c>
      <c r="H970" s="182">
        <v>0</v>
      </c>
      <c r="I970" s="182">
        <v>25.4</v>
      </c>
      <c r="J970" s="182">
        <v>0</v>
      </c>
      <c r="K970" s="182">
        <v>0</v>
      </c>
      <c r="L970" s="182">
        <v>0</v>
      </c>
      <c r="M970" s="182">
        <v>67429490.9472</v>
      </c>
      <c r="N970" s="182">
        <v>893094.9879999999</v>
      </c>
      <c r="O970" s="182">
        <v>494889.33279999992</v>
      </c>
      <c r="P970" s="182">
        <v>63.246000000000002</v>
      </c>
      <c r="Q970" s="182">
        <v>0</v>
      </c>
      <c r="R970" s="182">
        <v>0</v>
      </c>
      <c r="S970" s="182">
        <v>0</v>
      </c>
      <c r="T970" s="182">
        <v>60.706000000000003</v>
      </c>
      <c r="U970" s="182">
        <v>0</v>
      </c>
      <c r="V970" s="182">
        <v>0</v>
      </c>
    </row>
    <row r="971" spans="1:22">
      <c r="A971" s="2" t="s">
        <v>1960</v>
      </c>
      <c r="B971" s="2" t="s">
        <v>1961</v>
      </c>
      <c r="C971" s="182">
        <v>132.148608</v>
      </c>
      <c r="D971" s="182">
        <v>16838.675999999999</v>
      </c>
      <c r="E971" s="182">
        <v>203.2</v>
      </c>
      <c r="F971" s="182">
        <v>0</v>
      </c>
      <c r="G971" s="182">
        <v>0</v>
      </c>
      <c r="H971" s="182">
        <v>0</v>
      </c>
      <c r="I971" s="182">
        <v>25.4</v>
      </c>
      <c r="J971" s="182">
        <v>0</v>
      </c>
      <c r="K971" s="182">
        <v>0</v>
      </c>
      <c r="L971" s="182">
        <v>0</v>
      </c>
      <c r="M971" s="182">
        <v>67429490.9472</v>
      </c>
      <c r="N971" s="182">
        <v>893094.9879999999</v>
      </c>
      <c r="O971" s="182">
        <v>494889.33279999992</v>
      </c>
      <c r="P971" s="182">
        <v>63.246000000000002</v>
      </c>
      <c r="Q971" s="182">
        <v>0</v>
      </c>
      <c r="R971" s="182">
        <v>0</v>
      </c>
      <c r="S971" s="182">
        <v>0</v>
      </c>
      <c r="T971" s="182">
        <v>64.007999999999996</v>
      </c>
      <c r="U971" s="182">
        <v>0</v>
      </c>
      <c r="V971" s="182">
        <v>0</v>
      </c>
    </row>
    <row r="972" spans="1:22">
      <c r="A972" s="2" t="s">
        <v>1962</v>
      </c>
      <c r="B972" s="2" t="s">
        <v>1963</v>
      </c>
      <c r="C972" s="182">
        <v>132.148608</v>
      </c>
      <c r="D972" s="182">
        <v>16838.675999999999</v>
      </c>
      <c r="E972" s="182">
        <v>203.2</v>
      </c>
      <c r="F972" s="182">
        <v>0</v>
      </c>
      <c r="G972" s="182">
        <v>0</v>
      </c>
      <c r="H972" s="182">
        <v>0</v>
      </c>
      <c r="I972" s="182">
        <v>25.4</v>
      </c>
      <c r="J972" s="182">
        <v>0</v>
      </c>
      <c r="K972" s="182">
        <v>0</v>
      </c>
      <c r="L972" s="182">
        <v>0</v>
      </c>
      <c r="M972" s="182">
        <v>67429490.9472</v>
      </c>
      <c r="N972" s="182">
        <v>893094.9879999999</v>
      </c>
      <c r="O972" s="182">
        <v>494889.33279999992</v>
      </c>
      <c r="P972" s="182">
        <v>63.246000000000002</v>
      </c>
      <c r="Q972" s="182">
        <v>0</v>
      </c>
      <c r="R972" s="182">
        <v>0</v>
      </c>
      <c r="S972" s="182">
        <v>0</v>
      </c>
      <c r="T972" s="182">
        <v>67.563999999999993</v>
      </c>
      <c r="U972" s="182">
        <v>0</v>
      </c>
      <c r="V972" s="182">
        <v>0</v>
      </c>
    </row>
    <row r="973" spans="1:22">
      <c r="A973" s="2" t="s">
        <v>1964</v>
      </c>
      <c r="B973" s="2" t="s">
        <v>1965</v>
      </c>
      <c r="C973" s="182">
        <v>116.82056</v>
      </c>
      <c r="D973" s="182">
        <v>14903.196</v>
      </c>
      <c r="E973" s="182">
        <v>203.2</v>
      </c>
      <c r="F973" s="182">
        <v>0</v>
      </c>
      <c r="G973" s="182">
        <v>0</v>
      </c>
      <c r="H973" s="182">
        <v>0</v>
      </c>
      <c r="I973" s="182">
        <v>22.224999999999998</v>
      </c>
      <c r="J973" s="182">
        <v>0</v>
      </c>
      <c r="K973" s="182">
        <v>0</v>
      </c>
      <c r="L973" s="182">
        <v>0</v>
      </c>
      <c r="M973" s="182">
        <v>60353556.711999997</v>
      </c>
      <c r="N973" s="182">
        <v>794772.60399999993</v>
      </c>
      <c r="O973" s="182">
        <v>439173.31519999995</v>
      </c>
      <c r="P973" s="182">
        <v>63.5</v>
      </c>
      <c r="Q973" s="182">
        <v>0</v>
      </c>
      <c r="R973" s="182">
        <v>0</v>
      </c>
      <c r="S973" s="182">
        <v>0</v>
      </c>
      <c r="T973" s="182">
        <v>60.198</v>
      </c>
      <c r="U973" s="182">
        <v>0</v>
      </c>
      <c r="V973" s="182">
        <v>0</v>
      </c>
    </row>
    <row r="974" spans="1:22">
      <c r="A974" s="2" t="s">
        <v>1966</v>
      </c>
      <c r="B974" s="2" t="s">
        <v>1967</v>
      </c>
      <c r="C974" s="182">
        <v>116.82056</v>
      </c>
      <c r="D974" s="182">
        <v>14903.196</v>
      </c>
      <c r="E974" s="182">
        <v>203.2</v>
      </c>
      <c r="F974" s="182">
        <v>0</v>
      </c>
      <c r="G974" s="182">
        <v>0</v>
      </c>
      <c r="H974" s="182">
        <v>0</v>
      </c>
      <c r="I974" s="182">
        <v>22.224999999999998</v>
      </c>
      <c r="J974" s="182">
        <v>0</v>
      </c>
      <c r="K974" s="182">
        <v>0</v>
      </c>
      <c r="L974" s="182">
        <v>0</v>
      </c>
      <c r="M974" s="182">
        <v>60353556.711999997</v>
      </c>
      <c r="N974" s="182">
        <v>794772.60399999993</v>
      </c>
      <c r="O974" s="182">
        <v>439173.31519999995</v>
      </c>
      <c r="P974" s="182">
        <v>63.5</v>
      </c>
      <c r="Q974" s="182">
        <v>0</v>
      </c>
      <c r="R974" s="182">
        <v>0</v>
      </c>
      <c r="S974" s="182">
        <v>0</v>
      </c>
      <c r="T974" s="182">
        <v>63.5</v>
      </c>
      <c r="U974" s="182">
        <v>0</v>
      </c>
      <c r="V974" s="182">
        <v>0</v>
      </c>
    </row>
    <row r="975" spans="1:22">
      <c r="A975" s="2" t="s">
        <v>1968</v>
      </c>
      <c r="B975" s="2" t="s">
        <v>1969</v>
      </c>
      <c r="C975" s="182">
        <v>116.82056</v>
      </c>
      <c r="D975" s="182">
        <v>14903.196</v>
      </c>
      <c r="E975" s="182">
        <v>203.2</v>
      </c>
      <c r="F975" s="182">
        <v>0</v>
      </c>
      <c r="G975" s="182">
        <v>0</v>
      </c>
      <c r="H975" s="182">
        <v>0</v>
      </c>
      <c r="I975" s="182">
        <v>22.224999999999998</v>
      </c>
      <c r="J975" s="182">
        <v>0</v>
      </c>
      <c r="K975" s="182">
        <v>0</v>
      </c>
      <c r="L975" s="182">
        <v>0</v>
      </c>
      <c r="M975" s="182">
        <v>60353556.711999997</v>
      </c>
      <c r="N975" s="182">
        <v>794772.60399999993</v>
      </c>
      <c r="O975" s="182">
        <v>439173.31519999995</v>
      </c>
      <c r="P975" s="182">
        <v>63.5</v>
      </c>
      <c r="Q975" s="182">
        <v>0</v>
      </c>
      <c r="R975" s="182">
        <v>0</v>
      </c>
      <c r="S975" s="182">
        <v>0</v>
      </c>
      <c r="T975" s="182">
        <v>66.801999999999992</v>
      </c>
      <c r="U975" s="182">
        <v>0</v>
      </c>
      <c r="V975" s="182">
        <v>0</v>
      </c>
    </row>
    <row r="976" spans="1:22">
      <c r="A976" s="2" t="s">
        <v>1970</v>
      </c>
      <c r="B976" s="2" t="s">
        <v>1971</v>
      </c>
      <c r="C976" s="182">
        <v>101.19488</v>
      </c>
      <c r="D976" s="182">
        <v>12903.199999999999</v>
      </c>
      <c r="E976" s="182">
        <v>203.2</v>
      </c>
      <c r="F976" s="182">
        <v>0</v>
      </c>
      <c r="G976" s="182">
        <v>0</v>
      </c>
      <c r="H976" s="182">
        <v>0</v>
      </c>
      <c r="I976" s="182">
        <v>19.049999999999997</v>
      </c>
      <c r="J976" s="182">
        <v>0</v>
      </c>
      <c r="K976" s="182">
        <v>0</v>
      </c>
      <c r="L976" s="182">
        <v>0</v>
      </c>
      <c r="M976" s="182">
        <v>52861391.051199995</v>
      </c>
      <c r="N976" s="182">
        <v>693172.80719999992</v>
      </c>
      <c r="O976" s="182">
        <v>381818.59119999997</v>
      </c>
      <c r="P976" s="182">
        <v>64.007999999999996</v>
      </c>
      <c r="Q976" s="182">
        <v>0</v>
      </c>
      <c r="R976" s="182">
        <v>0</v>
      </c>
      <c r="S976" s="182">
        <v>0</v>
      </c>
      <c r="T976" s="182">
        <v>59.69</v>
      </c>
      <c r="U976" s="182">
        <v>0</v>
      </c>
      <c r="V976" s="182">
        <v>0</v>
      </c>
    </row>
    <row r="977" spans="1:22">
      <c r="A977" s="2" t="s">
        <v>1972</v>
      </c>
      <c r="B977" s="2" t="s">
        <v>1973</v>
      </c>
      <c r="C977" s="182">
        <v>101.19488</v>
      </c>
      <c r="D977" s="182">
        <v>12903.199999999999</v>
      </c>
      <c r="E977" s="182">
        <v>203.2</v>
      </c>
      <c r="F977" s="182">
        <v>0</v>
      </c>
      <c r="G977" s="182">
        <v>0</v>
      </c>
      <c r="H977" s="182">
        <v>0</v>
      </c>
      <c r="I977" s="182">
        <v>19.049999999999997</v>
      </c>
      <c r="J977" s="182">
        <v>0</v>
      </c>
      <c r="K977" s="182">
        <v>0</v>
      </c>
      <c r="L977" s="182">
        <v>0</v>
      </c>
      <c r="M977" s="182">
        <v>52861391.051199995</v>
      </c>
      <c r="N977" s="182">
        <v>693172.80719999992</v>
      </c>
      <c r="O977" s="182">
        <v>381818.59119999997</v>
      </c>
      <c r="P977" s="182">
        <v>64.007999999999996</v>
      </c>
      <c r="Q977" s="182">
        <v>0</v>
      </c>
      <c r="R977" s="182">
        <v>0</v>
      </c>
      <c r="S977" s="182">
        <v>0</v>
      </c>
      <c r="T977" s="182">
        <v>62.738</v>
      </c>
      <c r="U977" s="182">
        <v>0</v>
      </c>
      <c r="V977" s="182">
        <v>0</v>
      </c>
    </row>
    <row r="978" spans="1:22">
      <c r="A978" s="2" t="s">
        <v>1974</v>
      </c>
      <c r="B978" s="2" t="s">
        <v>1975</v>
      </c>
      <c r="C978" s="182">
        <v>101.19488</v>
      </c>
      <c r="D978" s="182">
        <v>12903.199999999999</v>
      </c>
      <c r="E978" s="182">
        <v>203.2</v>
      </c>
      <c r="F978" s="182">
        <v>0</v>
      </c>
      <c r="G978" s="182">
        <v>0</v>
      </c>
      <c r="H978" s="182">
        <v>0</v>
      </c>
      <c r="I978" s="182">
        <v>19.049999999999997</v>
      </c>
      <c r="J978" s="182">
        <v>0</v>
      </c>
      <c r="K978" s="182">
        <v>0</v>
      </c>
      <c r="L978" s="182">
        <v>0</v>
      </c>
      <c r="M978" s="182">
        <v>52861391.051199995</v>
      </c>
      <c r="N978" s="182">
        <v>693172.80719999992</v>
      </c>
      <c r="O978" s="182">
        <v>381818.59119999997</v>
      </c>
      <c r="P978" s="182">
        <v>64.007999999999996</v>
      </c>
      <c r="Q978" s="182">
        <v>0</v>
      </c>
      <c r="R978" s="182">
        <v>0</v>
      </c>
      <c r="S978" s="182">
        <v>0</v>
      </c>
      <c r="T978" s="182">
        <v>66.293999999999997</v>
      </c>
      <c r="U978" s="182">
        <v>0</v>
      </c>
      <c r="V978" s="182">
        <v>0</v>
      </c>
    </row>
    <row r="979" spans="1:22">
      <c r="A979" s="2" t="s">
        <v>1976</v>
      </c>
      <c r="B979" s="2" t="s">
        <v>1977</v>
      </c>
      <c r="C979" s="182">
        <v>85.271567999999988</v>
      </c>
      <c r="D979" s="182">
        <v>10838.688</v>
      </c>
      <c r="E979" s="182">
        <v>203.2</v>
      </c>
      <c r="F979" s="182">
        <v>0</v>
      </c>
      <c r="G979" s="182">
        <v>0</v>
      </c>
      <c r="H979" s="182">
        <v>0</v>
      </c>
      <c r="I979" s="182">
        <v>15.875</v>
      </c>
      <c r="J979" s="182">
        <v>0</v>
      </c>
      <c r="K979" s="182">
        <v>0</v>
      </c>
      <c r="L979" s="182">
        <v>0</v>
      </c>
      <c r="M979" s="182">
        <v>44952993.964799993</v>
      </c>
      <c r="N979" s="182">
        <v>586656.89119999995</v>
      </c>
      <c r="O979" s="182">
        <v>322825.16079999995</v>
      </c>
      <c r="P979" s="182">
        <v>64.515999999999991</v>
      </c>
      <c r="Q979" s="182">
        <v>0</v>
      </c>
      <c r="R979" s="182">
        <v>0</v>
      </c>
      <c r="S979" s="182">
        <v>0</v>
      </c>
      <c r="T979" s="182">
        <v>59.181999999999995</v>
      </c>
      <c r="U979" s="182">
        <v>0</v>
      </c>
      <c r="V979" s="182">
        <v>0</v>
      </c>
    </row>
    <row r="980" spans="1:22">
      <c r="A980" s="2" t="s">
        <v>1978</v>
      </c>
      <c r="B980" s="2" t="s">
        <v>1979</v>
      </c>
      <c r="C980" s="182">
        <v>85.271567999999988</v>
      </c>
      <c r="D980" s="182">
        <v>10838.688</v>
      </c>
      <c r="E980" s="182">
        <v>203.2</v>
      </c>
      <c r="F980" s="182">
        <v>0</v>
      </c>
      <c r="G980" s="182">
        <v>0</v>
      </c>
      <c r="H980" s="182">
        <v>0</v>
      </c>
      <c r="I980" s="182">
        <v>15.875</v>
      </c>
      <c r="J980" s="182">
        <v>0</v>
      </c>
      <c r="K980" s="182">
        <v>0</v>
      </c>
      <c r="L980" s="182">
        <v>0</v>
      </c>
      <c r="M980" s="182">
        <v>44952993.964799993</v>
      </c>
      <c r="N980" s="182">
        <v>586656.89119999995</v>
      </c>
      <c r="O980" s="182">
        <v>322825.16079999995</v>
      </c>
      <c r="P980" s="182">
        <v>64.515999999999991</v>
      </c>
      <c r="Q980" s="182">
        <v>0</v>
      </c>
      <c r="R980" s="182">
        <v>0</v>
      </c>
      <c r="S980" s="182">
        <v>0</v>
      </c>
      <c r="T980" s="182">
        <v>62.230000000000004</v>
      </c>
      <c r="U980" s="182">
        <v>0</v>
      </c>
      <c r="V980" s="182">
        <v>0</v>
      </c>
    </row>
    <row r="981" spans="1:22">
      <c r="A981" s="2" t="s">
        <v>1980</v>
      </c>
      <c r="B981" s="2" t="s">
        <v>1981</v>
      </c>
      <c r="C981" s="182">
        <v>85.271567999999988</v>
      </c>
      <c r="D981" s="182">
        <v>10838.688</v>
      </c>
      <c r="E981" s="182">
        <v>203.2</v>
      </c>
      <c r="F981" s="182">
        <v>0</v>
      </c>
      <c r="G981" s="182">
        <v>0</v>
      </c>
      <c r="H981" s="182">
        <v>0</v>
      </c>
      <c r="I981" s="182">
        <v>15.875</v>
      </c>
      <c r="J981" s="182">
        <v>0</v>
      </c>
      <c r="K981" s="182">
        <v>0</v>
      </c>
      <c r="L981" s="182">
        <v>0</v>
      </c>
      <c r="M981" s="182">
        <v>44952993.964799993</v>
      </c>
      <c r="N981" s="182">
        <v>586656.89119999995</v>
      </c>
      <c r="O981" s="182">
        <v>322825.16079999995</v>
      </c>
      <c r="P981" s="182">
        <v>64.515999999999991</v>
      </c>
      <c r="Q981" s="182">
        <v>0</v>
      </c>
      <c r="R981" s="182">
        <v>0</v>
      </c>
      <c r="S981" s="182">
        <v>0</v>
      </c>
      <c r="T981" s="182">
        <v>65.785999999999987</v>
      </c>
      <c r="U981" s="182">
        <v>0</v>
      </c>
      <c r="V981" s="182">
        <v>0</v>
      </c>
    </row>
    <row r="982" spans="1:22">
      <c r="A982" s="2" t="s">
        <v>1982</v>
      </c>
      <c r="B982" s="2" t="s">
        <v>1983</v>
      </c>
      <c r="C982" s="182">
        <v>77.086687999999995</v>
      </c>
      <c r="D982" s="182">
        <v>9806.4319999999989</v>
      </c>
      <c r="E982" s="182">
        <v>203.2</v>
      </c>
      <c r="F982" s="182">
        <v>0</v>
      </c>
      <c r="G982" s="182">
        <v>0</v>
      </c>
      <c r="H982" s="182">
        <v>0</v>
      </c>
      <c r="I982" s="182">
        <v>14.2875</v>
      </c>
      <c r="J982" s="182">
        <v>0</v>
      </c>
      <c r="K982" s="182">
        <v>0</v>
      </c>
      <c r="L982" s="182">
        <v>0</v>
      </c>
      <c r="M982" s="182">
        <v>41082041.706719995</v>
      </c>
      <c r="N982" s="182">
        <v>532579.57999999996</v>
      </c>
      <c r="O982" s="182">
        <v>293328.44559999998</v>
      </c>
      <c r="P982" s="182">
        <v>64.77</v>
      </c>
      <c r="Q982" s="182">
        <v>0</v>
      </c>
      <c r="R982" s="182">
        <v>0</v>
      </c>
      <c r="S982" s="182">
        <v>0</v>
      </c>
      <c r="T982" s="182">
        <v>58.92799999999999</v>
      </c>
      <c r="U982" s="182">
        <v>0</v>
      </c>
      <c r="V982" s="182">
        <v>0</v>
      </c>
    </row>
    <row r="983" spans="1:22">
      <c r="A983" s="2" t="s">
        <v>1984</v>
      </c>
      <c r="B983" s="2" t="s">
        <v>1985</v>
      </c>
      <c r="C983" s="182">
        <v>77.086687999999995</v>
      </c>
      <c r="D983" s="182">
        <v>9806.4319999999989</v>
      </c>
      <c r="E983" s="182">
        <v>203.2</v>
      </c>
      <c r="F983" s="182">
        <v>0</v>
      </c>
      <c r="G983" s="182">
        <v>0</v>
      </c>
      <c r="H983" s="182">
        <v>0</v>
      </c>
      <c r="I983" s="182">
        <v>14.2875</v>
      </c>
      <c r="J983" s="182">
        <v>0</v>
      </c>
      <c r="K983" s="182">
        <v>0</v>
      </c>
      <c r="L983" s="182">
        <v>0</v>
      </c>
      <c r="M983" s="182">
        <v>41082041.706719995</v>
      </c>
      <c r="N983" s="182">
        <v>532579.57999999996</v>
      </c>
      <c r="O983" s="182">
        <v>293328.44559999998</v>
      </c>
      <c r="P983" s="182">
        <v>64.77</v>
      </c>
      <c r="Q983" s="182">
        <v>0</v>
      </c>
      <c r="R983" s="182">
        <v>0</v>
      </c>
      <c r="S983" s="182">
        <v>0</v>
      </c>
      <c r="T983" s="182">
        <v>61.975999999999992</v>
      </c>
      <c r="U983" s="182">
        <v>0</v>
      </c>
      <c r="V983" s="182">
        <v>0</v>
      </c>
    </row>
    <row r="984" spans="1:22">
      <c r="A984" s="2" t="s">
        <v>1986</v>
      </c>
      <c r="B984" s="2" t="s">
        <v>1987</v>
      </c>
      <c r="C984" s="182">
        <v>77.086687999999995</v>
      </c>
      <c r="D984" s="182">
        <v>9806.4319999999989</v>
      </c>
      <c r="E984" s="182">
        <v>203.2</v>
      </c>
      <c r="F984" s="182">
        <v>0</v>
      </c>
      <c r="G984" s="182">
        <v>0</v>
      </c>
      <c r="H984" s="182">
        <v>0</v>
      </c>
      <c r="I984" s="182">
        <v>14.2875</v>
      </c>
      <c r="J984" s="182">
        <v>0</v>
      </c>
      <c r="K984" s="182">
        <v>0</v>
      </c>
      <c r="L984" s="182">
        <v>0</v>
      </c>
      <c r="M984" s="182">
        <v>41082041.706719995</v>
      </c>
      <c r="N984" s="182">
        <v>532579.57999999996</v>
      </c>
      <c r="O984" s="182">
        <v>293328.44559999998</v>
      </c>
      <c r="P984" s="182">
        <v>64.77</v>
      </c>
      <c r="Q984" s="182">
        <v>0</v>
      </c>
      <c r="R984" s="182">
        <v>0</v>
      </c>
      <c r="S984" s="182">
        <v>0</v>
      </c>
      <c r="T984" s="182">
        <v>65.531999999999996</v>
      </c>
      <c r="U984" s="182">
        <v>0</v>
      </c>
      <c r="V984" s="182">
        <v>0</v>
      </c>
    </row>
    <row r="985" spans="1:22">
      <c r="A985" s="2" t="s">
        <v>1988</v>
      </c>
      <c r="B985" s="2" t="s">
        <v>1989</v>
      </c>
      <c r="C985" s="182">
        <v>68.901807999999988</v>
      </c>
      <c r="D985" s="182">
        <v>8774.1759999999995</v>
      </c>
      <c r="E985" s="182">
        <v>203.2</v>
      </c>
      <c r="F985" s="182">
        <v>0</v>
      </c>
      <c r="G985" s="182">
        <v>0</v>
      </c>
      <c r="H985" s="182">
        <v>0</v>
      </c>
      <c r="I985" s="182">
        <v>12.7</v>
      </c>
      <c r="J985" s="182">
        <v>0</v>
      </c>
      <c r="K985" s="182">
        <v>0</v>
      </c>
      <c r="L985" s="182">
        <v>0</v>
      </c>
      <c r="M985" s="182">
        <v>36961350.593279995</v>
      </c>
      <c r="N985" s="182">
        <v>476863.5624</v>
      </c>
      <c r="O985" s="182">
        <v>262193.02399999998</v>
      </c>
      <c r="P985" s="182">
        <v>64.77</v>
      </c>
      <c r="Q985" s="182">
        <v>0</v>
      </c>
      <c r="R985" s="182">
        <v>0</v>
      </c>
      <c r="S985" s="182">
        <v>0</v>
      </c>
      <c r="T985" s="182">
        <v>58.673999999999999</v>
      </c>
      <c r="U985" s="182">
        <v>0</v>
      </c>
      <c r="V985" s="182">
        <v>0</v>
      </c>
    </row>
    <row r="986" spans="1:22">
      <c r="A986" s="2" t="s">
        <v>1990</v>
      </c>
      <c r="B986" s="2" t="s">
        <v>1991</v>
      </c>
      <c r="C986" s="182">
        <v>68.901807999999988</v>
      </c>
      <c r="D986" s="182">
        <v>8774.1759999999995</v>
      </c>
      <c r="E986" s="182">
        <v>203.2</v>
      </c>
      <c r="F986" s="182">
        <v>0</v>
      </c>
      <c r="G986" s="182">
        <v>0</v>
      </c>
      <c r="H986" s="182">
        <v>0</v>
      </c>
      <c r="I986" s="182">
        <v>12.7</v>
      </c>
      <c r="J986" s="182">
        <v>0</v>
      </c>
      <c r="K986" s="182">
        <v>0</v>
      </c>
      <c r="L986" s="182">
        <v>0</v>
      </c>
      <c r="M986" s="182">
        <v>36961350.593279995</v>
      </c>
      <c r="N986" s="182">
        <v>476863.5624</v>
      </c>
      <c r="O986" s="182">
        <v>262193.02399999998</v>
      </c>
      <c r="P986" s="182">
        <v>64.77</v>
      </c>
      <c r="Q986" s="182">
        <v>0</v>
      </c>
      <c r="R986" s="182">
        <v>0</v>
      </c>
      <c r="S986" s="182">
        <v>0</v>
      </c>
      <c r="T986" s="182">
        <v>61.722000000000001</v>
      </c>
      <c r="U986" s="182">
        <v>0</v>
      </c>
      <c r="V986" s="182">
        <v>0</v>
      </c>
    </row>
    <row r="987" spans="1:22">
      <c r="A987" s="2" t="s">
        <v>1992</v>
      </c>
      <c r="B987" s="2" t="s">
        <v>1993</v>
      </c>
      <c r="C987" s="182">
        <v>68.901807999999988</v>
      </c>
      <c r="D987" s="182">
        <v>8774.1759999999995</v>
      </c>
      <c r="E987" s="182">
        <v>203.2</v>
      </c>
      <c r="F987" s="182">
        <v>0</v>
      </c>
      <c r="G987" s="182">
        <v>0</v>
      </c>
      <c r="H987" s="182">
        <v>0</v>
      </c>
      <c r="I987" s="182">
        <v>12.7</v>
      </c>
      <c r="J987" s="182">
        <v>0</v>
      </c>
      <c r="K987" s="182">
        <v>0</v>
      </c>
      <c r="L987" s="182">
        <v>0</v>
      </c>
      <c r="M987" s="182">
        <v>36961350.593279995</v>
      </c>
      <c r="N987" s="182">
        <v>476863.5624</v>
      </c>
      <c r="O987" s="182">
        <v>262193.02399999998</v>
      </c>
      <c r="P987" s="182">
        <v>64.77</v>
      </c>
      <c r="Q987" s="182">
        <v>0</v>
      </c>
      <c r="R987" s="182">
        <v>0</v>
      </c>
      <c r="S987" s="182">
        <v>0</v>
      </c>
      <c r="T987" s="182">
        <v>65.024000000000001</v>
      </c>
      <c r="U987" s="182">
        <v>0</v>
      </c>
      <c r="V987" s="182">
        <v>0</v>
      </c>
    </row>
    <row r="988" spans="1:22">
      <c r="A988" s="2" t="s">
        <v>1994</v>
      </c>
      <c r="B988" s="2" t="s">
        <v>1995</v>
      </c>
      <c r="C988" s="182">
        <v>60.568111999999999</v>
      </c>
      <c r="D988" s="182">
        <v>7741.92</v>
      </c>
      <c r="E988" s="182">
        <v>203.2</v>
      </c>
      <c r="F988" s="182">
        <v>0</v>
      </c>
      <c r="G988" s="182">
        <v>0</v>
      </c>
      <c r="H988" s="182">
        <v>0</v>
      </c>
      <c r="I988" s="182">
        <v>11.112499999999999</v>
      </c>
      <c r="J988" s="182">
        <v>0</v>
      </c>
      <c r="K988" s="182">
        <v>0</v>
      </c>
      <c r="L988" s="182">
        <v>0</v>
      </c>
      <c r="M988" s="182">
        <v>32757413.194719996</v>
      </c>
      <c r="N988" s="182">
        <v>421147.54479999997</v>
      </c>
      <c r="O988" s="182">
        <v>231057.60239999997</v>
      </c>
      <c r="P988" s="182">
        <v>65.024000000000001</v>
      </c>
      <c r="Q988" s="182">
        <v>0</v>
      </c>
      <c r="R988" s="182">
        <v>0</v>
      </c>
      <c r="S988" s="182">
        <v>0</v>
      </c>
      <c r="T988" s="182">
        <v>58.419999999999995</v>
      </c>
      <c r="U988" s="182">
        <v>0</v>
      </c>
      <c r="V988" s="182">
        <v>0</v>
      </c>
    </row>
    <row r="989" spans="1:22">
      <c r="A989" s="2" t="s">
        <v>1996</v>
      </c>
      <c r="B989" s="2" t="s">
        <v>1997</v>
      </c>
      <c r="C989" s="182">
        <v>60.568111999999999</v>
      </c>
      <c r="D989" s="182">
        <v>7741.92</v>
      </c>
      <c r="E989" s="182">
        <v>203.2</v>
      </c>
      <c r="F989" s="182">
        <v>0</v>
      </c>
      <c r="G989" s="182">
        <v>0</v>
      </c>
      <c r="H989" s="182">
        <v>0</v>
      </c>
      <c r="I989" s="182">
        <v>11.112499999999999</v>
      </c>
      <c r="J989" s="182">
        <v>0</v>
      </c>
      <c r="K989" s="182">
        <v>0</v>
      </c>
      <c r="L989" s="182">
        <v>0</v>
      </c>
      <c r="M989" s="182">
        <v>32757413.194719996</v>
      </c>
      <c r="N989" s="182">
        <v>421147.54479999997</v>
      </c>
      <c r="O989" s="182">
        <v>231057.60239999997</v>
      </c>
      <c r="P989" s="182">
        <v>65.024000000000001</v>
      </c>
      <c r="Q989" s="182">
        <v>0</v>
      </c>
      <c r="R989" s="182">
        <v>0</v>
      </c>
      <c r="S989" s="182">
        <v>0</v>
      </c>
      <c r="T989" s="182">
        <v>61.467999999999996</v>
      </c>
      <c r="U989" s="182">
        <v>0</v>
      </c>
      <c r="V989" s="182">
        <v>0</v>
      </c>
    </row>
    <row r="990" spans="1:22">
      <c r="A990" s="2" t="s">
        <v>1998</v>
      </c>
      <c r="B990" s="2" t="s">
        <v>1999</v>
      </c>
      <c r="C990" s="182">
        <v>60.568111999999999</v>
      </c>
      <c r="D990" s="182">
        <v>7741.92</v>
      </c>
      <c r="E990" s="182">
        <v>203.2</v>
      </c>
      <c r="F990" s="182">
        <v>0</v>
      </c>
      <c r="G990" s="182">
        <v>0</v>
      </c>
      <c r="H990" s="182">
        <v>0</v>
      </c>
      <c r="I990" s="182">
        <v>11.112499999999999</v>
      </c>
      <c r="J990" s="182">
        <v>0</v>
      </c>
      <c r="K990" s="182">
        <v>0</v>
      </c>
      <c r="L990" s="182">
        <v>0</v>
      </c>
      <c r="M990" s="182">
        <v>32757413.194719996</v>
      </c>
      <c r="N990" s="182">
        <v>421147.54479999997</v>
      </c>
      <c r="O990" s="182">
        <v>231057.60239999997</v>
      </c>
      <c r="P990" s="182">
        <v>65.024000000000001</v>
      </c>
      <c r="Q990" s="182">
        <v>0</v>
      </c>
      <c r="R990" s="182">
        <v>0</v>
      </c>
      <c r="S990" s="182">
        <v>0</v>
      </c>
      <c r="T990" s="182">
        <v>64.77</v>
      </c>
      <c r="U990" s="182">
        <v>0</v>
      </c>
      <c r="V990" s="182">
        <v>0</v>
      </c>
    </row>
    <row r="991" spans="1:22">
      <c r="A991" s="2" t="s">
        <v>2000</v>
      </c>
      <c r="B991" s="2" t="s">
        <v>2001</v>
      </c>
      <c r="C991" s="182">
        <v>111.909632</v>
      </c>
      <c r="D991" s="182">
        <v>14258.036</v>
      </c>
      <c r="E991" s="182">
        <v>203.2</v>
      </c>
      <c r="F991" s="182">
        <v>0</v>
      </c>
      <c r="G991" s="182">
        <v>0</v>
      </c>
      <c r="H991" s="182">
        <v>0</v>
      </c>
      <c r="I991" s="182">
        <v>25.4</v>
      </c>
      <c r="J991" s="182">
        <v>0</v>
      </c>
      <c r="K991" s="182">
        <v>0</v>
      </c>
      <c r="L991" s="182">
        <v>0</v>
      </c>
      <c r="M991" s="182">
        <v>57856168.158399992</v>
      </c>
      <c r="N991" s="182">
        <v>796411.31039999996</v>
      </c>
      <c r="O991" s="182">
        <v>460476.49839999998</v>
      </c>
      <c r="P991" s="182">
        <v>63.753999999999991</v>
      </c>
      <c r="Q991" s="182">
        <v>0</v>
      </c>
      <c r="R991" s="182">
        <v>0</v>
      </c>
      <c r="S991" s="182">
        <v>0</v>
      </c>
      <c r="T991" s="182">
        <v>37.083999999999996</v>
      </c>
      <c r="U991" s="182">
        <v>0</v>
      </c>
      <c r="V991" s="182">
        <v>0</v>
      </c>
    </row>
    <row r="992" spans="1:22">
      <c r="A992" s="2" t="s">
        <v>2002</v>
      </c>
      <c r="B992" s="2" t="s">
        <v>2003</v>
      </c>
      <c r="C992" s="182">
        <v>111.909632</v>
      </c>
      <c r="D992" s="182">
        <v>14258.036</v>
      </c>
      <c r="E992" s="182">
        <v>203.2</v>
      </c>
      <c r="F992" s="182">
        <v>0</v>
      </c>
      <c r="G992" s="182">
        <v>0</v>
      </c>
      <c r="H992" s="182">
        <v>0</v>
      </c>
      <c r="I992" s="182">
        <v>25.4</v>
      </c>
      <c r="J992" s="182">
        <v>0</v>
      </c>
      <c r="K992" s="182">
        <v>0</v>
      </c>
      <c r="L992" s="182">
        <v>0</v>
      </c>
      <c r="M992" s="182">
        <v>57856168.158399992</v>
      </c>
      <c r="N992" s="182">
        <v>796411.31039999996</v>
      </c>
      <c r="O992" s="182">
        <v>460476.49839999998</v>
      </c>
      <c r="P992" s="182">
        <v>63.753999999999991</v>
      </c>
      <c r="Q992" s="182">
        <v>0</v>
      </c>
      <c r="R992" s="182">
        <v>0</v>
      </c>
      <c r="S992" s="182">
        <v>0</v>
      </c>
      <c r="T992" s="182">
        <v>40.64</v>
      </c>
      <c r="U992" s="182">
        <v>0</v>
      </c>
      <c r="V992" s="182">
        <v>0</v>
      </c>
    </row>
    <row r="993" spans="1:22">
      <c r="A993" s="2" t="s">
        <v>2004</v>
      </c>
      <c r="B993" s="2" t="s">
        <v>2005</v>
      </c>
      <c r="C993" s="182">
        <v>111.909632</v>
      </c>
      <c r="D993" s="182">
        <v>14258.036</v>
      </c>
      <c r="E993" s="182">
        <v>203.2</v>
      </c>
      <c r="F993" s="182">
        <v>0</v>
      </c>
      <c r="G993" s="182">
        <v>0</v>
      </c>
      <c r="H993" s="182">
        <v>0</v>
      </c>
      <c r="I993" s="182">
        <v>25.4</v>
      </c>
      <c r="J993" s="182">
        <v>0</v>
      </c>
      <c r="K993" s="182">
        <v>0</v>
      </c>
      <c r="L993" s="182">
        <v>0</v>
      </c>
      <c r="M993" s="182">
        <v>57856168.158399992</v>
      </c>
      <c r="N993" s="182">
        <v>796411.31039999996</v>
      </c>
      <c r="O993" s="182">
        <v>460476.49839999998</v>
      </c>
      <c r="P993" s="182">
        <v>63.753999999999991</v>
      </c>
      <c r="Q993" s="182">
        <v>0</v>
      </c>
      <c r="R993" s="182">
        <v>0</v>
      </c>
      <c r="S993" s="182">
        <v>0</v>
      </c>
      <c r="T993" s="182">
        <v>44.449999999999996</v>
      </c>
      <c r="U993" s="182">
        <v>0</v>
      </c>
      <c r="V993" s="182">
        <v>0</v>
      </c>
    </row>
    <row r="994" spans="1:22">
      <c r="A994" s="2" t="s">
        <v>2006</v>
      </c>
      <c r="B994" s="2" t="s">
        <v>2007</v>
      </c>
      <c r="C994" s="182">
        <v>99.11145599999999</v>
      </c>
      <c r="D994" s="182">
        <v>12645.136</v>
      </c>
      <c r="E994" s="182">
        <v>203.2</v>
      </c>
      <c r="F994" s="182">
        <v>0</v>
      </c>
      <c r="G994" s="182">
        <v>0</v>
      </c>
      <c r="H994" s="182">
        <v>0</v>
      </c>
      <c r="I994" s="182">
        <v>22.224999999999998</v>
      </c>
      <c r="J994" s="182">
        <v>0</v>
      </c>
      <c r="K994" s="182">
        <v>0</v>
      </c>
      <c r="L994" s="182">
        <v>0</v>
      </c>
      <c r="M994" s="182">
        <v>52028928.199999996</v>
      </c>
      <c r="N994" s="182">
        <v>711198.57759999996</v>
      </c>
      <c r="O994" s="182">
        <v>409676.6</v>
      </c>
      <c r="P994" s="182">
        <v>64.261999999999986</v>
      </c>
      <c r="Q994" s="182">
        <v>0</v>
      </c>
      <c r="R994" s="182">
        <v>0</v>
      </c>
      <c r="S994" s="182">
        <v>0</v>
      </c>
      <c r="T994" s="182">
        <v>36.575999999999993</v>
      </c>
      <c r="U994" s="182">
        <v>0</v>
      </c>
      <c r="V994" s="182">
        <v>0</v>
      </c>
    </row>
    <row r="995" spans="1:22">
      <c r="A995" s="2" t="s">
        <v>2008</v>
      </c>
      <c r="B995" s="2" t="s">
        <v>2009</v>
      </c>
      <c r="C995" s="182">
        <v>99.11145599999999</v>
      </c>
      <c r="D995" s="182">
        <v>12645.136</v>
      </c>
      <c r="E995" s="182">
        <v>203.2</v>
      </c>
      <c r="F995" s="182">
        <v>0</v>
      </c>
      <c r="G995" s="182">
        <v>0</v>
      </c>
      <c r="H995" s="182">
        <v>0</v>
      </c>
      <c r="I995" s="182">
        <v>22.224999999999998</v>
      </c>
      <c r="J995" s="182">
        <v>0</v>
      </c>
      <c r="K995" s="182">
        <v>0</v>
      </c>
      <c r="L995" s="182">
        <v>0</v>
      </c>
      <c r="M995" s="182">
        <v>52028928.199999996</v>
      </c>
      <c r="N995" s="182">
        <v>711198.57759999996</v>
      </c>
      <c r="O995" s="182">
        <v>409676.6</v>
      </c>
      <c r="P995" s="182">
        <v>64.261999999999986</v>
      </c>
      <c r="Q995" s="182">
        <v>0</v>
      </c>
      <c r="R995" s="182">
        <v>0</v>
      </c>
      <c r="S995" s="182">
        <v>0</v>
      </c>
      <c r="T995" s="182">
        <v>39.878</v>
      </c>
      <c r="U995" s="182">
        <v>0</v>
      </c>
      <c r="V995" s="182">
        <v>0</v>
      </c>
    </row>
    <row r="996" spans="1:22">
      <c r="A996" s="2" t="s">
        <v>2010</v>
      </c>
      <c r="B996" s="2" t="s">
        <v>2011</v>
      </c>
      <c r="C996" s="182">
        <v>99.11145599999999</v>
      </c>
      <c r="D996" s="182">
        <v>12645.136</v>
      </c>
      <c r="E996" s="182">
        <v>203.2</v>
      </c>
      <c r="F996" s="182">
        <v>0</v>
      </c>
      <c r="G996" s="182">
        <v>0</v>
      </c>
      <c r="H996" s="182">
        <v>0</v>
      </c>
      <c r="I996" s="182">
        <v>22.224999999999998</v>
      </c>
      <c r="J996" s="182">
        <v>0</v>
      </c>
      <c r="K996" s="182">
        <v>0</v>
      </c>
      <c r="L996" s="182">
        <v>0</v>
      </c>
      <c r="M996" s="182">
        <v>52028928.199999996</v>
      </c>
      <c r="N996" s="182">
        <v>711198.57759999996</v>
      </c>
      <c r="O996" s="182">
        <v>409676.6</v>
      </c>
      <c r="P996" s="182">
        <v>64.261999999999986</v>
      </c>
      <c r="Q996" s="182">
        <v>0</v>
      </c>
      <c r="R996" s="182">
        <v>0</v>
      </c>
      <c r="S996" s="182">
        <v>0</v>
      </c>
      <c r="T996" s="182">
        <v>43.687999999999995</v>
      </c>
      <c r="U996" s="182">
        <v>0</v>
      </c>
      <c r="V996" s="182">
        <v>0</v>
      </c>
    </row>
    <row r="997" spans="1:22">
      <c r="A997" s="2" t="s">
        <v>2012</v>
      </c>
      <c r="B997" s="2" t="s">
        <v>2013</v>
      </c>
      <c r="C997" s="182">
        <v>86.015647999999985</v>
      </c>
      <c r="D997" s="182">
        <v>10967.72</v>
      </c>
      <c r="E997" s="182">
        <v>203.2</v>
      </c>
      <c r="F997" s="182">
        <v>0</v>
      </c>
      <c r="G997" s="182">
        <v>0</v>
      </c>
      <c r="H997" s="182">
        <v>0</v>
      </c>
      <c r="I997" s="182">
        <v>19.049999999999997</v>
      </c>
      <c r="J997" s="182">
        <v>0</v>
      </c>
      <c r="K997" s="182">
        <v>0</v>
      </c>
      <c r="L997" s="182">
        <v>0</v>
      </c>
      <c r="M997" s="182">
        <v>45785456.815999992</v>
      </c>
      <c r="N997" s="182">
        <v>621069.72559999989</v>
      </c>
      <c r="O997" s="182">
        <v>355599.28879999998</v>
      </c>
      <c r="P997" s="182">
        <v>64.77</v>
      </c>
      <c r="Q997" s="182">
        <v>0</v>
      </c>
      <c r="R997" s="182">
        <v>0</v>
      </c>
      <c r="S997" s="182">
        <v>0</v>
      </c>
      <c r="T997" s="182">
        <v>36.067999999999998</v>
      </c>
      <c r="U997" s="182">
        <v>0</v>
      </c>
      <c r="V997" s="182">
        <v>0</v>
      </c>
    </row>
    <row r="998" spans="1:22">
      <c r="A998" s="2" t="s">
        <v>2014</v>
      </c>
      <c r="B998" s="2" t="s">
        <v>2015</v>
      </c>
      <c r="C998" s="182">
        <v>86.015647999999985</v>
      </c>
      <c r="D998" s="182">
        <v>10967.72</v>
      </c>
      <c r="E998" s="182">
        <v>203.2</v>
      </c>
      <c r="F998" s="182">
        <v>0</v>
      </c>
      <c r="G998" s="182">
        <v>0</v>
      </c>
      <c r="H998" s="182">
        <v>0</v>
      </c>
      <c r="I998" s="182">
        <v>19.049999999999997</v>
      </c>
      <c r="J998" s="182">
        <v>0</v>
      </c>
      <c r="K998" s="182">
        <v>0</v>
      </c>
      <c r="L998" s="182">
        <v>0</v>
      </c>
      <c r="M998" s="182">
        <v>45785456.815999992</v>
      </c>
      <c r="N998" s="182">
        <v>621069.72559999989</v>
      </c>
      <c r="O998" s="182">
        <v>355599.28879999998</v>
      </c>
      <c r="P998" s="182">
        <v>64.77</v>
      </c>
      <c r="Q998" s="182">
        <v>0</v>
      </c>
      <c r="R998" s="182">
        <v>0</v>
      </c>
      <c r="S998" s="182">
        <v>0</v>
      </c>
      <c r="T998" s="182">
        <v>39.369999999999997</v>
      </c>
      <c r="U998" s="182">
        <v>0</v>
      </c>
      <c r="V998" s="182">
        <v>0</v>
      </c>
    </row>
    <row r="999" spans="1:22">
      <c r="A999" s="2" t="s">
        <v>2016</v>
      </c>
      <c r="B999" s="2" t="s">
        <v>2017</v>
      </c>
      <c r="C999" s="182">
        <v>86.015647999999985</v>
      </c>
      <c r="D999" s="182">
        <v>10967.72</v>
      </c>
      <c r="E999" s="182">
        <v>203.2</v>
      </c>
      <c r="F999" s="182">
        <v>0</v>
      </c>
      <c r="G999" s="182">
        <v>0</v>
      </c>
      <c r="H999" s="182">
        <v>0</v>
      </c>
      <c r="I999" s="182">
        <v>19.049999999999997</v>
      </c>
      <c r="J999" s="182">
        <v>0</v>
      </c>
      <c r="K999" s="182">
        <v>0</v>
      </c>
      <c r="L999" s="182">
        <v>0</v>
      </c>
      <c r="M999" s="182">
        <v>45785456.815999992</v>
      </c>
      <c r="N999" s="182">
        <v>621069.72559999989</v>
      </c>
      <c r="O999" s="182">
        <v>355599.28879999998</v>
      </c>
      <c r="P999" s="182">
        <v>64.77</v>
      </c>
      <c r="Q999" s="182">
        <v>0</v>
      </c>
      <c r="R999" s="182">
        <v>0</v>
      </c>
      <c r="S999" s="182">
        <v>0</v>
      </c>
      <c r="T999" s="182">
        <v>42.925999999999995</v>
      </c>
      <c r="U999" s="182">
        <v>0</v>
      </c>
      <c r="V999" s="182">
        <v>0</v>
      </c>
    </row>
    <row r="1000" spans="1:22">
      <c r="A1000" s="2" t="s">
        <v>2018</v>
      </c>
      <c r="B1000" s="2" t="s">
        <v>2019</v>
      </c>
      <c r="C1000" s="182">
        <v>72.473392000000004</v>
      </c>
      <c r="D1000" s="182">
        <v>9225.7880000000005</v>
      </c>
      <c r="E1000" s="182">
        <v>203.2</v>
      </c>
      <c r="F1000" s="182">
        <v>0</v>
      </c>
      <c r="G1000" s="182">
        <v>0</v>
      </c>
      <c r="H1000" s="182">
        <v>0</v>
      </c>
      <c r="I1000" s="182">
        <v>15.875</v>
      </c>
      <c r="J1000" s="182">
        <v>0</v>
      </c>
      <c r="K1000" s="182">
        <v>0</v>
      </c>
      <c r="L1000" s="182">
        <v>0</v>
      </c>
      <c r="M1000" s="182">
        <v>39167377.148959994</v>
      </c>
      <c r="N1000" s="182">
        <v>527663.4608</v>
      </c>
      <c r="O1000" s="182">
        <v>301521.97759999993</v>
      </c>
      <c r="P1000" s="182">
        <v>65.024000000000001</v>
      </c>
      <c r="Q1000" s="182">
        <v>0</v>
      </c>
      <c r="R1000" s="182">
        <v>0</v>
      </c>
      <c r="S1000" s="182">
        <v>0</v>
      </c>
      <c r="T1000" s="182">
        <v>35.305999999999997</v>
      </c>
      <c r="U1000" s="182">
        <v>0</v>
      </c>
      <c r="V1000" s="182">
        <v>0</v>
      </c>
    </row>
    <row r="1001" spans="1:22">
      <c r="A1001" s="2" t="s">
        <v>2020</v>
      </c>
      <c r="B1001" s="2" t="s">
        <v>2021</v>
      </c>
      <c r="C1001" s="182">
        <v>72.473392000000004</v>
      </c>
      <c r="D1001" s="182">
        <v>9225.7880000000005</v>
      </c>
      <c r="E1001" s="182">
        <v>203.2</v>
      </c>
      <c r="F1001" s="182">
        <v>0</v>
      </c>
      <c r="G1001" s="182">
        <v>0</v>
      </c>
      <c r="H1001" s="182">
        <v>0</v>
      </c>
      <c r="I1001" s="182">
        <v>15.875</v>
      </c>
      <c r="J1001" s="182">
        <v>0</v>
      </c>
      <c r="K1001" s="182">
        <v>0</v>
      </c>
      <c r="L1001" s="182">
        <v>0</v>
      </c>
      <c r="M1001" s="182">
        <v>39167377.148959994</v>
      </c>
      <c r="N1001" s="182">
        <v>527663.4608</v>
      </c>
      <c r="O1001" s="182">
        <v>301521.97759999993</v>
      </c>
      <c r="P1001" s="182">
        <v>65.024000000000001</v>
      </c>
      <c r="Q1001" s="182">
        <v>0</v>
      </c>
      <c r="R1001" s="182">
        <v>0</v>
      </c>
      <c r="S1001" s="182">
        <v>0</v>
      </c>
      <c r="T1001" s="182">
        <v>38.607999999999997</v>
      </c>
      <c r="U1001" s="182">
        <v>0</v>
      </c>
      <c r="V1001" s="182">
        <v>0</v>
      </c>
    </row>
    <row r="1002" spans="1:22">
      <c r="A1002" s="2" t="s">
        <v>2022</v>
      </c>
      <c r="B1002" s="2" t="s">
        <v>2023</v>
      </c>
      <c r="C1002" s="182">
        <v>72.473392000000004</v>
      </c>
      <c r="D1002" s="182">
        <v>9225.7880000000005</v>
      </c>
      <c r="E1002" s="182">
        <v>203.2</v>
      </c>
      <c r="F1002" s="182">
        <v>0</v>
      </c>
      <c r="G1002" s="182">
        <v>0</v>
      </c>
      <c r="H1002" s="182">
        <v>0</v>
      </c>
      <c r="I1002" s="182">
        <v>15.875</v>
      </c>
      <c r="J1002" s="182">
        <v>0</v>
      </c>
      <c r="K1002" s="182">
        <v>0</v>
      </c>
      <c r="L1002" s="182">
        <v>0</v>
      </c>
      <c r="M1002" s="182">
        <v>39167377.148959994</v>
      </c>
      <c r="N1002" s="182">
        <v>527663.4608</v>
      </c>
      <c r="O1002" s="182">
        <v>301521.97759999993</v>
      </c>
      <c r="P1002" s="182">
        <v>65.024000000000001</v>
      </c>
      <c r="Q1002" s="182">
        <v>0</v>
      </c>
      <c r="R1002" s="182">
        <v>0</v>
      </c>
      <c r="S1002" s="182">
        <v>0</v>
      </c>
      <c r="T1002" s="182">
        <v>42.163999999999994</v>
      </c>
      <c r="U1002" s="182">
        <v>0</v>
      </c>
      <c r="V1002" s="182">
        <v>0</v>
      </c>
    </row>
    <row r="1003" spans="1:22">
      <c r="A1003" s="2" t="s">
        <v>2024</v>
      </c>
      <c r="B1003" s="2" t="s">
        <v>2025</v>
      </c>
      <c r="C1003" s="182">
        <v>65.627855999999994</v>
      </c>
      <c r="D1003" s="182">
        <v>8387.08</v>
      </c>
      <c r="E1003" s="182">
        <v>203.2</v>
      </c>
      <c r="F1003" s="182">
        <v>0</v>
      </c>
      <c r="G1003" s="182">
        <v>0</v>
      </c>
      <c r="H1003" s="182">
        <v>0</v>
      </c>
      <c r="I1003" s="182">
        <v>14.2875</v>
      </c>
      <c r="J1003" s="182">
        <v>0</v>
      </c>
      <c r="K1003" s="182">
        <v>0</v>
      </c>
      <c r="L1003" s="182">
        <v>0</v>
      </c>
      <c r="M1003" s="182">
        <v>35671033.173919998</v>
      </c>
      <c r="N1003" s="182">
        <v>478502.26879999996</v>
      </c>
      <c r="O1003" s="182">
        <v>273663.96879999997</v>
      </c>
      <c r="P1003" s="182">
        <v>65.277999999999992</v>
      </c>
      <c r="Q1003" s="182">
        <v>0</v>
      </c>
      <c r="R1003" s="182">
        <v>0</v>
      </c>
      <c r="S1003" s="182">
        <v>0</v>
      </c>
      <c r="T1003" s="182">
        <v>35.051999999999992</v>
      </c>
      <c r="U1003" s="182">
        <v>0</v>
      </c>
      <c r="V1003" s="182">
        <v>0</v>
      </c>
    </row>
    <row r="1004" spans="1:22">
      <c r="A1004" s="2" t="s">
        <v>2026</v>
      </c>
      <c r="B1004" s="2" t="s">
        <v>2027</v>
      </c>
      <c r="C1004" s="182">
        <v>65.627855999999994</v>
      </c>
      <c r="D1004" s="182">
        <v>8387.08</v>
      </c>
      <c r="E1004" s="182">
        <v>203.2</v>
      </c>
      <c r="F1004" s="182">
        <v>0</v>
      </c>
      <c r="G1004" s="182">
        <v>0</v>
      </c>
      <c r="H1004" s="182">
        <v>0</v>
      </c>
      <c r="I1004" s="182">
        <v>14.2875</v>
      </c>
      <c r="J1004" s="182">
        <v>0</v>
      </c>
      <c r="K1004" s="182">
        <v>0</v>
      </c>
      <c r="L1004" s="182">
        <v>0</v>
      </c>
      <c r="M1004" s="182">
        <v>35671033.173919998</v>
      </c>
      <c r="N1004" s="182">
        <v>478502.26879999996</v>
      </c>
      <c r="O1004" s="182">
        <v>273663.96879999997</v>
      </c>
      <c r="P1004" s="182">
        <v>65.277999999999992</v>
      </c>
      <c r="Q1004" s="182">
        <v>0</v>
      </c>
      <c r="R1004" s="182">
        <v>0</v>
      </c>
      <c r="S1004" s="182">
        <v>0</v>
      </c>
      <c r="T1004" s="182">
        <v>38.353999999999999</v>
      </c>
      <c r="U1004" s="182">
        <v>0</v>
      </c>
      <c r="V1004" s="182">
        <v>0</v>
      </c>
    </row>
    <row r="1005" spans="1:22">
      <c r="A1005" s="2" t="s">
        <v>2028</v>
      </c>
      <c r="B1005" s="2" t="s">
        <v>2029</v>
      </c>
      <c r="C1005" s="182">
        <v>65.627855999999994</v>
      </c>
      <c r="D1005" s="182">
        <v>8387.08</v>
      </c>
      <c r="E1005" s="182">
        <v>203.2</v>
      </c>
      <c r="F1005" s="182">
        <v>0</v>
      </c>
      <c r="G1005" s="182">
        <v>0</v>
      </c>
      <c r="H1005" s="182">
        <v>0</v>
      </c>
      <c r="I1005" s="182">
        <v>14.2875</v>
      </c>
      <c r="J1005" s="182">
        <v>0</v>
      </c>
      <c r="K1005" s="182">
        <v>0</v>
      </c>
      <c r="L1005" s="182">
        <v>0</v>
      </c>
      <c r="M1005" s="182">
        <v>35671033.173919998</v>
      </c>
      <c r="N1005" s="182">
        <v>478502.26879999996</v>
      </c>
      <c r="O1005" s="182">
        <v>273663.96879999997</v>
      </c>
      <c r="P1005" s="182">
        <v>65.277999999999992</v>
      </c>
      <c r="Q1005" s="182">
        <v>0</v>
      </c>
      <c r="R1005" s="182">
        <v>0</v>
      </c>
      <c r="S1005" s="182">
        <v>0</v>
      </c>
      <c r="T1005" s="182">
        <v>41.91</v>
      </c>
      <c r="U1005" s="182">
        <v>0</v>
      </c>
      <c r="V1005" s="182">
        <v>0</v>
      </c>
    </row>
    <row r="1006" spans="1:22">
      <c r="A1006" s="2" t="s">
        <v>2030</v>
      </c>
      <c r="B1006" s="2" t="s">
        <v>2031</v>
      </c>
      <c r="C1006" s="182">
        <v>58.782319999999999</v>
      </c>
      <c r="D1006" s="182">
        <v>7483.8559999999998</v>
      </c>
      <c r="E1006" s="182">
        <v>203.2</v>
      </c>
      <c r="F1006" s="182">
        <v>0</v>
      </c>
      <c r="G1006" s="182">
        <v>0</v>
      </c>
      <c r="H1006" s="182">
        <v>0</v>
      </c>
      <c r="I1006" s="182">
        <v>12.7</v>
      </c>
      <c r="J1006" s="182">
        <v>0</v>
      </c>
      <c r="K1006" s="182">
        <v>0</v>
      </c>
      <c r="L1006" s="182">
        <v>0</v>
      </c>
      <c r="M1006" s="182">
        <v>32133066.056319997</v>
      </c>
      <c r="N1006" s="182">
        <v>429341.07679999992</v>
      </c>
      <c r="O1006" s="182">
        <v>245805.95999999996</v>
      </c>
      <c r="P1006" s="182">
        <v>65.531999999999996</v>
      </c>
      <c r="Q1006" s="182">
        <v>0</v>
      </c>
      <c r="R1006" s="182">
        <v>0</v>
      </c>
      <c r="S1006" s="182">
        <v>0</v>
      </c>
      <c r="T1006" s="182">
        <v>35.051999999999992</v>
      </c>
      <c r="U1006" s="182">
        <v>0</v>
      </c>
      <c r="V1006" s="182">
        <v>0</v>
      </c>
    </row>
    <row r="1007" spans="1:22">
      <c r="A1007" s="2" t="s">
        <v>2032</v>
      </c>
      <c r="B1007" s="2" t="s">
        <v>2033</v>
      </c>
      <c r="C1007" s="182">
        <v>58.782319999999999</v>
      </c>
      <c r="D1007" s="182">
        <v>7483.8559999999998</v>
      </c>
      <c r="E1007" s="182">
        <v>203.2</v>
      </c>
      <c r="F1007" s="182">
        <v>0</v>
      </c>
      <c r="G1007" s="182">
        <v>0</v>
      </c>
      <c r="H1007" s="182">
        <v>0</v>
      </c>
      <c r="I1007" s="182">
        <v>12.7</v>
      </c>
      <c r="J1007" s="182">
        <v>0</v>
      </c>
      <c r="K1007" s="182">
        <v>0</v>
      </c>
      <c r="L1007" s="182">
        <v>0</v>
      </c>
      <c r="M1007" s="182">
        <v>32133066.056319997</v>
      </c>
      <c r="N1007" s="182">
        <v>429341.07679999992</v>
      </c>
      <c r="O1007" s="182">
        <v>245805.95999999996</v>
      </c>
      <c r="P1007" s="182">
        <v>65.531999999999996</v>
      </c>
      <c r="Q1007" s="182">
        <v>0</v>
      </c>
      <c r="R1007" s="182">
        <v>0</v>
      </c>
      <c r="S1007" s="182">
        <v>0</v>
      </c>
      <c r="T1007" s="182">
        <v>38.099999999999994</v>
      </c>
      <c r="U1007" s="182">
        <v>0</v>
      </c>
      <c r="V1007" s="182">
        <v>0</v>
      </c>
    </row>
    <row r="1008" spans="1:22">
      <c r="A1008" s="2" t="s">
        <v>2034</v>
      </c>
      <c r="B1008" s="2" t="s">
        <v>2035</v>
      </c>
      <c r="C1008" s="182">
        <v>58.782319999999999</v>
      </c>
      <c r="D1008" s="182">
        <v>7483.8559999999998</v>
      </c>
      <c r="E1008" s="182">
        <v>203.2</v>
      </c>
      <c r="F1008" s="182">
        <v>0</v>
      </c>
      <c r="G1008" s="182">
        <v>0</v>
      </c>
      <c r="H1008" s="182">
        <v>0</v>
      </c>
      <c r="I1008" s="182">
        <v>12.7</v>
      </c>
      <c r="J1008" s="182">
        <v>0</v>
      </c>
      <c r="K1008" s="182">
        <v>0</v>
      </c>
      <c r="L1008" s="182">
        <v>0</v>
      </c>
      <c r="M1008" s="182">
        <v>32133066.056319997</v>
      </c>
      <c r="N1008" s="182">
        <v>429341.07679999992</v>
      </c>
      <c r="O1008" s="182">
        <v>245805.95999999996</v>
      </c>
      <c r="P1008" s="182">
        <v>65.531999999999996</v>
      </c>
      <c r="Q1008" s="182">
        <v>0</v>
      </c>
      <c r="R1008" s="182">
        <v>0</v>
      </c>
      <c r="S1008" s="182">
        <v>0</v>
      </c>
      <c r="T1008" s="182">
        <v>41.401999999999994</v>
      </c>
      <c r="U1008" s="182">
        <v>0</v>
      </c>
      <c r="V1008" s="182">
        <v>0</v>
      </c>
    </row>
    <row r="1009" spans="1:22">
      <c r="A1009" s="2" t="s">
        <v>2036</v>
      </c>
      <c r="B1009" s="2" t="s">
        <v>2037</v>
      </c>
      <c r="C1009" s="182">
        <v>51.787967999999992</v>
      </c>
      <c r="D1009" s="182">
        <v>6580.6319999999996</v>
      </c>
      <c r="E1009" s="182">
        <v>203.2</v>
      </c>
      <c r="F1009" s="182">
        <v>0</v>
      </c>
      <c r="G1009" s="182">
        <v>0</v>
      </c>
      <c r="H1009" s="182">
        <v>0</v>
      </c>
      <c r="I1009" s="182">
        <v>11.112499999999999</v>
      </c>
      <c r="J1009" s="182">
        <v>0</v>
      </c>
      <c r="K1009" s="182">
        <v>0</v>
      </c>
      <c r="L1009" s="182">
        <v>0</v>
      </c>
      <c r="M1009" s="182">
        <v>28511852.653599996</v>
      </c>
      <c r="N1009" s="182">
        <v>380179.88479999994</v>
      </c>
      <c r="O1009" s="182">
        <v>216309.24479999996</v>
      </c>
      <c r="P1009" s="182">
        <v>65.785999999999987</v>
      </c>
      <c r="Q1009" s="182">
        <v>0</v>
      </c>
      <c r="R1009" s="182">
        <v>0</v>
      </c>
      <c r="S1009" s="182">
        <v>0</v>
      </c>
      <c r="T1009" s="182">
        <v>34.798000000000002</v>
      </c>
      <c r="U1009" s="182">
        <v>0</v>
      </c>
      <c r="V1009" s="182">
        <v>0</v>
      </c>
    </row>
    <row r="1010" spans="1:22">
      <c r="A1010" s="2" t="s">
        <v>2038</v>
      </c>
      <c r="B1010" s="2" t="s">
        <v>2039</v>
      </c>
      <c r="C1010" s="182">
        <v>51.787967999999992</v>
      </c>
      <c r="D1010" s="182">
        <v>6580.6319999999996</v>
      </c>
      <c r="E1010" s="182">
        <v>203.2</v>
      </c>
      <c r="F1010" s="182">
        <v>0</v>
      </c>
      <c r="G1010" s="182">
        <v>0</v>
      </c>
      <c r="H1010" s="182">
        <v>0</v>
      </c>
      <c r="I1010" s="182">
        <v>11.112499999999999</v>
      </c>
      <c r="J1010" s="182">
        <v>0</v>
      </c>
      <c r="K1010" s="182">
        <v>0</v>
      </c>
      <c r="L1010" s="182">
        <v>0</v>
      </c>
      <c r="M1010" s="182">
        <v>28511852.653599996</v>
      </c>
      <c r="N1010" s="182">
        <v>380179.88479999994</v>
      </c>
      <c r="O1010" s="182">
        <v>216309.24479999996</v>
      </c>
      <c r="P1010" s="182">
        <v>65.785999999999987</v>
      </c>
      <c r="Q1010" s="182">
        <v>0</v>
      </c>
      <c r="R1010" s="182">
        <v>0</v>
      </c>
      <c r="S1010" s="182">
        <v>0</v>
      </c>
      <c r="T1010" s="182">
        <v>37.845999999999997</v>
      </c>
      <c r="U1010" s="182">
        <v>0</v>
      </c>
      <c r="V1010" s="182">
        <v>0</v>
      </c>
    </row>
    <row r="1011" spans="1:22">
      <c r="A1011" s="2" t="s">
        <v>2040</v>
      </c>
      <c r="B1011" s="2" t="s">
        <v>2041</v>
      </c>
      <c r="C1011" s="182">
        <v>51.787967999999992</v>
      </c>
      <c r="D1011" s="182">
        <v>6580.6319999999996</v>
      </c>
      <c r="E1011" s="182">
        <v>203.2</v>
      </c>
      <c r="F1011" s="182">
        <v>0</v>
      </c>
      <c r="G1011" s="182">
        <v>0</v>
      </c>
      <c r="H1011" s="182">
        <v>0</v>
      </c>
      <c r="I1011" s="182">
        <v>11.112499999999999</v>
      </c>
      <c r="J1011" s="182">
        <v>0</v>
      </c>
      <c r="K1011" s="182">
        <v>0</v>
      </c>
      <c r="L1011" s="182">
        <v>0</v>
      </c>
      <c r="M1011" s="182">
        <v>28511852.653599996</v>
      </c>
      <c r="N1011" s="182">
        <v>380179.88479999994</v>
      </c>
      <c r="O1011" s="182">
        <v>216309.24479999996</v>
      </c>
      <c r="P1011" s="182">
        <v>65.785999999999987</v>
      </c>
      <c r="Q1011" s="182">
        <v>0</v>
      </c>
      <c r="R1011" s="182">
        <v>0</v>
      </c>
      <c r="S1011" s="182">
        <v>0</v>
      </c>
      <c r="T1011" s="182">
        <v>41.148000000000003</v>
      </c>
      <c r="U1011" s="182">
        <v>0</v>
      </c>
      <c r="V1011" s="182">
        <v>0</v>
      </c>
    </row>
    <row r="1012" spans="1:22">
      <c r="A1012" s="2" t="s">
        <v>2042</v>
      </c>
      <c r="B1012" s="2" t="s">
        <v>2043</v>
      </c>
      <c r="C1012" s="182">
        <v>77.979583999999988</v>
      </c>
      <c r="D1012" s="182">
        <v>9935.4639999999999</v>
      </c>
      <c r="E1012" s="182">
        <v>177.79999999999998</v>
      </c>
      <c r="F1012" s="182">
        <v>0</v>
      </c>
      <c r="G1012" s="182">
        <v>0</v>
      </c>
      <c r="H1012" s="182">
        <v>0</v>
      </c>
      <c r="I1012" s="182">
        <v>19.049999999999997</v>
      </c>
      <c r="J1012" s="182">
        <v>0</v>
      </c>
      <c r="K1012" s="182">
        <v>0</v>
      </c>
      <c r="L1012" s="182">
        <v>0</v>
      </c>
      <c r="M1012" s="182">
        <v>31467095.775359996</v>
      </c>
      <c r="N1012" s="182">
        <v>483418.38799999998</v>
      </c>
      <c r="O1012" s="182">
        <v>275302.6752</v>
      </c>
      <c r="P1012" s="182">
        <v>56.133999999999993</v>
      </c>
      <c r="Q1012" s="182">
        <v>0</v>
      </c>
      <c r="R1012" s="182">
        <v>0</v>
      </c>
      <c r="S1012" s="182">
        <v>0</v>
      </c>
      <c r="T1012" s="182">
        <v>37.591999999999999</v>
      </c>
      <c r="U1012" s="182">
        <v>0</v>
      </c>
      <c r="V1012" s="182">
        <v>0</v>
      </c>
    </row>
    <row r="1013" spans="1:22">
      <c r="A1013" s="2" t="s">
        <v>2044</v>
      </c>
      <c r="B1013" s="2" t="s">
        <v>2045</v>
      </c>
      <c r="C1013" s="182">
        <v>77.979583999999988</v>
      </c>
      <c r="D1013" s="182">
        <v>9935.4639999999999</v>
      </c>
      <c r="E1013" s="182">
        <v>177.79999999999998</v>
      </c>
      <c r="F1013" s="182">
        <v>0</v>
      </c>
      <c r="G1013" s="182">
        <v>0</v>
      </c>
      <c r="H1013" s="182">
        <v>0</v>
      </c>
      <c r="I1013" s="182">
        <v>19.049999999999997</v>
      </c>
      <c r="J1013" s="182">
        <v>0</v>
      </c>
      <c r="K1013" s="182">
        <v>0</v>
      </c>
      <c r="L1013" s="182">
        <v>0</v>
      </c>
      <c r="M1013" s="182">
        <v>31467095.775359996</v>
      </c>
      <c r="N1013" s="182">
        <v>483418.38799999998</v>
      </c>
      <c r="O1013" s="182">
        <v>275302.6752</v>
      </c>
      <c r="P1013" s="182">
        <v>56.133999999999993</v>
      </c>
      <c r="Q1013" s="182">
        <v>0</v>
      </c>
      <c r="R1013" s="182">
        <v>0</v>
      </c>
      <c r="S1013" s="182">
        <v>0</v>
      </c>
      <c r="T1013" s="182">
        <v>40.893999999999998</v>
      </c>
      <c r="U1013" s="182">
        <v>0</v>
      </c>
      <c r="V1013" s="182">
        <v>0</v>
      </c>
    </row>
    <row r="1014" spans="1:22">
      <c r="A1014" s="2" t="s">
        <v>2046</v>
      </c>
      <c r="B1014" s="2" t="s">
        <v>2047</v>
      </c>
      <c r="C1014" s="182">
        <v>77.979583999999988</v>
      </c>
      <c r="D1014" s="182">
        <v>9935.4639999999999</v>
      </c>
      <c r="E1014" s="182">
        <v>177.79999999999998</v>
      </c>
      <c r="F1014" s="182">
        <v>0</v>
      </c>
      <c r="G1014" s="182">
        <v>0</v>
      </c>
      <c r="H1014" s="182">
        <v>0</v>
      </c>
      <c r="I1014" s="182">
        <v>19.049999999999997</v>
      </c>
      <c r="J1014" s="182">
        <v>0</v>
      </c>
      <c r="K1014" s="182">
        <v>0</v>
      </c>
      <c r="L1014" s="182">
        <v>0</v>
      </c>
      <c r="M1014" s="182">
        <v>31467095.775359996</v>
      </c>
      <c r="N1014" s="182">
        <v>483418.38799999998</v>
      </c>
      <c r="O1014" s="182">
        <v>275302.6752</v>
      </c>
      <c r="P1014" s="182">
        <v>56.133999999999993</v>
      </c>
      <c r="Q1014" s="182">
        <v>0</v>
      </c>
      <c r="R1014" s="182">
        <v>0</v>
      </c>
      <c r="S1014" s="182">
        <v>0</v>
      </c>
      <c r="T1014" s="182">
        <v>44.449999999999996</v>
      </c>
      <c r="U1014" s="182">
        <v>0</v>
      </c>
      <c r="V1014" s="182">
        <v>0</v>
      </c>
    </row>
    <row r="1015" spans="1:22">
      <c r="A1015" s="2" t="s">
        <v>2048</v>
      </c>
      <c r="B1015" s="2" t="s">
        <v>2049</v>
      </c>
      <c r="C1015" s="182">
        <v>65.776672000000005</v>
      </c>
      <c r="D1015" s="182">
        <v>8387.08</v>
      </c>
      <c r="E1015" s="182">
        <v>177.79999999999998</v>
      </c>
      <c r="F1015" s="182">
        <v>0</v>
      </c>
      <c r="G1015" s="182">
        <v>0</v>
      </c>
      <c r="H1015" s="182">
        <v>0</v>
      </c>
      <c r="I1015" s="182">
        <v>15.875</v>
      </c>
      <c r="J1015" s="182">
        <v>0</v>
      </c>
      <c r="K1015" s="182">
        <v>0</v>
      </c>
      <c r="L1015" s="182">
        <v>0</v>
      </c>
      <c r="M1015" s="182">
        <v>26930173.23632</v>
      </c>
      <c r="N1015" s="182">
        <v>411315.3064</v>
      </c>
      <c r="O1015" s="182">
        <v>232696.30879999997</v>
      </c>
      <c r="P1015" s="182">
        <v>56.641999999999996</v>
      </c>
      <c r="Q1015" s="182">
        <v>0</v>
      </c>
      <c r="R1015" s="182">
        <v>0</v>
      </c>
      <c r="S1015" s="182">
        <v>0</v>
      </c>
      <c r="T1015" s="182">
        <v>36.83</v>
      </c>
      <c r="U1015" s="182">
        <v>0</v>
      </c>
      <c r="V1015" s="182">
        <v>0</v>
      </c>
    </row>
    <row r="1016" spans="1:22">
      <c r="A1016" s="2" t="s">
        <v>2050</v>
      </c>
      <c r="B1016" s="2" t="s">
        <v>2051</v>
      </c>
      <c r="C1016" s="182">
        <v>65.776672000000005</v>
      </c>
      <c r="D1016" s="182">
        <v>8387.08</v>
      </c>
      <c r="E1016" s="182">
        <v>177.79999999999998</v>
      </c>
      <c r="F1016" s="182">
        <v>0</v>
      </c>
      <c r="G1016" s="182">
        <v>0</v>
      </c>
      <c r="H1016" s="182">
        <v>0</v>
      </c>
      <c r="I1016" s="182">
        <v>15.875</v>
      </c>
      <c r="J1016" s="182">
        <v>0</v>
      </c>
      <c r="K1016" s="182">
        <v>0</v>
      </c>
      <c r="L1016" s="182">
        <v>0</v>
      </c>
      <c r="M1016" s="182">
        <v>26930173.23632</v>
      </c>
      <c r="N1016" s="182">
        <v>411315.3064</v>
      </c>
      <c r="O1016" s="182">
        <v>232696.30879999997</v>
      </c>
      <c r="P1016" s="182">
        <v>56.641999999999996</v>
      </c>
      <c r="Q1016" s="182">
        <v>0</v>
      </c>
      <c r="R1016" s="182">
        <v>0</v>
      </c>
      <c r="S1016" s="182">
        <v>0</v>
      </c>
      <c r="T1016" s="182">
        <v>40.131999999999998</v>
      </c>
      <c r="U1016" s="182">
        <v>0</v>
      </c>
      <c r="V1016" s="182">
        <v>0</v>
      </c>
    </row>
    <row r="1017" spans="1:22">
      <c r="A1017" s="2" t="s">
        <v>2052</v>
      </c>
      <c r="B1017" s="2" t="s">
        <v>2053</v>
      </c>
      <c r="C1017" s="182">
        <v>65.776672000000005</v>
      </c>
      <c r="D1017" s="182">
        <v>8387.08</v>
      </c>
      <c r="E1017" s="182">
        <v>177.79999999999998</v>
      </c>
      <c r="F1017" s="182">
        <v>0</v>
      </c>
      <c r="G1017" s="182">
        <v>0</v>
      </c>
      <c r="H1017" s="182">
        <v>0</v>
      </c>
      <c r="I1017" s="182">
        <v>15.875</v>
      </c>
      <c r="J1017" s="182">
        <v>0</v>
      </c>
      <c r="K1017" s="182">
        <v>0</v>
      </c>
      <c r="L1017" s="182">
        <v>0</v>
      </c>
      <c r="M1017" s="182">
        <v>26930173.23632</v>
      </c>
      <c r="N1017" s="182">
        <v>411315.3064</v>
      </c>
      <c r="O1017" s="182">
        <v>232696.30879999997</v>
      </c>
      <c r="P1017" s="182">
        <v>56.641999999999996</v>
      </c>
      <c r="Q1017" s="182">
        <v>0</v>
      </c>
      <c r="R1017" s="182">
        <v>0</v>
      </c>
      <c r="S1017" s="182">
        <v>0</v>
      </c>
      <c r="T1017" s="182">
        <v>43.942</v>
      </c>
      <c r="U1017" s="182">
        <v>0</v>
      </c>
      <c r="V1017" s="182">
        <v>0</v>
      </c>
    </row>
    <row r="1018" spans="1:22">
      <c r="A1018" s="2" t="s">
        <v>2054</v>
      </c>
      <c r="B1018" s="2" t="s">
        <v>2055</v>
      </c>
      <c r="C1018" s="182">
        <v>53.276127999999993</v>
      </c>
      <c r="D1018" s="182">
        <v>6774.1799999999994</v>
      </c>
      <c r="E1018" s="182">
        <v>177.79999999999998</v>
      </c>
      <c r="F1018" s="182">
        <v>0</v>
      </c>
      <c r="G1018" s="182">
        <v>0</v>
      </c>
      <c r="H1018" s="182">
        <v>0</v>
      </c>
      <c r="I1018" s="182">
        <v>12.7</v>
      </c>
      <c r="J1018" s="182">
        <v>0</v>
      </c>
      <c r="K1018" s="182">
        <v>0</v>
      </c>
      <c r="L1018" s="182">
        <v>0</v>
      </c>
      <c r="M1018" s="182">
        <v>22185134.984479997</v>
      </c>
      <c r="N1018" s="182">
        <v>334296.10559999995</v>
      </c>
      <c r="O1018" s="182">
        <v>190089.94239999997</v>
      </c>
      <c r="P1018" s="182">
        <v>57.15</v>
      </c>
      <c r="Q1018" s="182">
        <v>0</v>
      </c>
      <c r="R1018" s="182">
        <v>0</v>
      </c>
      <c r="S1018" s="182">
        <v>0</v>
      </c>
      <c r="T1018" s="182">
        <v>36.575999999999993</v>
      </c>
      <c r="U1018" s="182">
        <v>0</v>
      </c>
      <c r="V1018" s="182">
        <v>0</v>
      </c>
    </row>
    <row r="1019" spans="1:22">
      <c r="A1019" s="2" t="s">
        <v>2056</v>
      </c>
      <c r="B1019" s="2" t="s">
        <v>2057</v>
      </c>
      <c r="C1019" s="182">
        <v>53.276127999999993</v>
      </c>
      <c r="D1019" s="182">
        <v>6774.1799999999994</v>
      </c>
      <c r="E1019" s="182">
        <v>177.79999999999998</v>
      </c>
      <c r="F1019" s="182">
        <v>0</v>
      </c>
      <c r="G1019" s="182">
        <v>0</v>
      </c>
      <c r="H1019" s="182">
        <v>0</v>
      </c>
      <c r="I1019" s="182">
        <v>12.7</v>
      </c>
      <c r="J1019" s="182">
        <v>0</v>
      </c>
      <c r="K1019" s="182">
        <v>0</v>
      </c>
      <c r="L1019" s="182">
        <v>0</v>
      </c>
      <c r="M1019" s="182">
        <v>22185134.984479997</v>
      </c>
      <c r="N1019" s="182">
        <v>334296.10559999995</v>
      </c>
      <c r="O1019" s="182">
        <v>190089.94239999997</v>
      </c>
      <c r="P1019" s="182">
        <v>57.15</v>
      </c>
      <c r="Q1019" s="182">
        <v>0</v>
      </c>
      <c r="R1019" s="182">
        <v>0</v>
      </c>
      <c r="S1019" s="182">
        <v>0</v>
      </c>
      <c r="T1019" s="182">
        <v>39.624000000000002</v>
      </c>
      <c r="U1019" s="182">
        <v>0</v>
      </c>
      <c r="V1019" s="182">
        <v>0</v>
      </c>
    </row>
    <row r="1020" spans="1:22">
      <c r="A1020" s="2" t="s">
        <v>2058</v>
      </c>
      <c r="B1020" s="2" t="s">
        <v>2059</v>
      </c>
      <c r="C1020" s="182">
        <v>53.276127999999993</v>
      </c>
      <c r="D1020" s="182">
        <v>6774.1799999999994</v>
      </c>
      <c r="E1020" s="182">
        <v>177.79999999999998</v>
      </c>
      <c r="F1020" s="182">
        <v>0</v>
      </c>
      <c r="G1020" s="182">
        <v>0</v>
      </c>
      <c r="H1020" s="182">
        <v>0</v>
      </c>
      <c r="I1020" s="182">
        <v>12.7</v>
      </c>
      <c r="J1020" s="182">
        <v>0</v>
      </c>
      <c r="K1020" s="182">
        <v>0</v>
      </c>
      <c r="L1020" s="182">
        <v>0</v>
      </c>
      <c r="M1020" s="182">
        <v>22185134.984479997</v>
      </c>
      <c r="N1020" s="182">
        <v>334296.10559999995</v>
      </c>
      <c r="O1020" s="182">
        <v>190089.94239999997</v>
      </c>
      <c r="P1020" s="182">
        <v>57.15</v>
      </c>
      <c r="Q1020" s="182">
        <v>0</v>
      </c>
      <c r="R1020" s="182">
        <v>0</v>
      </c>
      <c r="S1020" s="182">
        <v>0</v>
      </c>
      <c r="T1020" s="182">
        <v>43.18</v>
      </c>
      <c r="U1020" s="182">
        <v>0</v>
      </c>
      <c r="V1020" s="182">
        <v>0</v>
      </c>
    </row>
    <row r="1021" spans="1:22">
      <c r="A1021" s="2" t="s">
        <v>2060</v>
      </c>
      <c r="B1021" s="2" t="s">
        <v>2061</v>
      </c>
      <c r="C1021" s="182">
        <v>46.877040000000001</v>
      </c>
      <c r="D1021" s="182">
        <v>5980.6331999999993</v>
      </c>
      <c r="E1021" s="182">
        <v>177.79999999999998</v>
      </c>
      <c r="F1021" s="182">
        <v>0</v>
      </c>
      <c r="G1021" s="182">
        <v>0</v>
      </c>
      <c r="H1021" s="182">
        <v>0</v>
      </c>
      <c r="I1021" s="182">
        <v>11.112499999999999</v>
      </c>
      <c r="J1021" s="182">
        <v>0</v>
      </c>
      <c r="K1021" s="182">
        <v>0</v>
      </c>
      <c r="L1021" s="182">
        <v>0</v>
      </c>
      <c r="M1021" s="182">
        <v>19687746.430879995</v>
      </c>
      <c r="N1021" s="182">
        <v>296605.85839999997</v>
      </c>
      <c r="O1021" s="182">
        <v>167148.05279999998</v>
      </c>
      <c r="P1021" s="182">
        <v>57.403999999999989</v>
      </c>
      <c r="Q1021" s="182">
        <v>0</v>
      </c>
      <c r="R1021" s="182">
        <v>0</v>
      </c>
      <c r="S1021" s="182">
        <v>0</v>
      </c>
      <c r="T1021" s="182">
        <v>36.321999999999996</v>
      </c>
      <c r="U1021" s="182">
        <v>0</v>
      </c>
      <c r="V1021" s="182">
        <v>0</v>
      </c>
    </row>
    <row r="1022" spans="1:22">
      <c r="A1022" s="2" t="s">
        <v>2062</v>
      </c>
      <c r="B1022" s="2" t="s">
        <v>2063</v>
      </c>
      <c r="C1022" s="182">
        <v>46.877040000000001</v>
      </c>
      <c r="D1022" s="182">
        <v>5980.6331999999993</v>
      </c>
      <c r="E1022" s="182">
        <v>177.79999999999998</v>
      </c>
      <c r="F1022" s="182">
        <v>0</v>
      </c>
      <c r="G1022" s="182">
        <v>0</v>
      </c>
      <c r="H1022" s="182">
        <v>0</v>
      </c>
      <c r="I1022" s="182">
        <v>11.112499999999999</v>
      </c>
      <c r="J1022" s="182">
        <v>0</v>
      </c>
      <c r="K1022" s="182">
        <v>0</v>
      </c>
      <c r="L1022" s="182">
        <v>0</v>
      </c>
      <c r="M1022" s="182">
        <v>19687746.430879995</v>
      </c>
      <c r="N1022" s="182">
        <v>296605.85839999997</v>
      </c>
      <c r="O1022" s="182">
        <v>167148.05279999998</v>
      </c>
      <c r="P1022" s="182">
        <v>57.403999999999989</v>
      </c>
      <c r="Q1022" s="182">
        <v>0</v>
      </c>
      <c r="R1022" s="182">
        <v>0</v>
      </c>
      <c r="S1022" s="182">
        <v>0</v>
      </c>
      <c r="T1022" s="182">
        <v>39.369999999999997</v>
      </c>
      <c r="U1022" s="182">
        <v>0</v>
      </c>
      <c r="V1022" s="182">
        <v>0</v>
      </c>
    </row>
    <row r="1023" spans="1:22">
      <c r="A1023" s="2" t="s">
        <v>2064</v>
      </c>
      <c r="B1023" s="2" t="s">
        <v>2065</v>
      </c>
      <c r="C1023" s="182">
        <v>46.877040000000001</v>
      </c>
      <c r="D1023" s="182">
        <v>5980.6331999999993</v>
      </c>
      <c r="E1023" s="182">
        <v>177.79999999999998</v>
      </c>
      <c r="F1023" s="182">
        <v>0</v>
      </c>
      <c r="G1023" s="182">
        <v>0</v>
      </c>
      <c r="H1023" s="182">
        <v>0</v>
      </c>
      <c r="I1023" s="182">
        <v>11.112499999999999</v>
      </c>
      <c r="J1023" s="182">
        <v>0</v>
      </c>
      <c r="K1023" s="182">
        <v>0</v>
      </c>
      <c r="L1023" s="182">
        <v>0</v>
      </c>
      <c r="M1023" s="182">
        <v>19687746.430879995</v>
      </c>
      <c r="N1023" s="182">
        <v>296605.85839999997</v>
      </c>
      <c r="O1023" s="182">
        <v>167148.05279999998</v>
      </c>
      <c r="P1023" s="182">
        <v>57.403999999999989</v>
      </c>
      <c r="Q1023" s="182">
        <v>0</v>
      </c>
      <c r="R1023" s="182">
        <v>0</v>
      </c>
      <c r="S1023" s="182">
        <v>0</v>
      </c>
      <c r="T1023" s="182">
        <v>42.671999999999997</v>
      </c>
      <c r="U1023" s="182">
        <v>0</v>
      </c>
      <c r="V1023" s="182">
        <v>0</v>
      </c>
    </row>
    <row r="1024" spans="1:22">
      <c r="A1024" s="2" t="s">
        <v>2066</v>
      </c>
      <c r="B1024" s="2" t="s">
        <v>2067</v>
      </c>
      <c r="C1024" s="182">
        <v>40.477951999999995</v>
      </c>
      <c r="D1024" s="182">
        <v>5161.28</v>
      </c>
      <c r="E1024" s="182">
        <v>177.79999999999998</v>
      </c>
      <c r="F1024" s="182">
        <v>0</v>
      </c>
      <c r="G1024" s="182">
        <v>0</v>
      </c>
      <c r="H1024" s="182">
        <v>0</v>
      </c>
      <c r="I1024" s="182">
        <v>9.5249999999999986</v>
      </c>
      <c r="J1024" s="182">
        <v>0</v>
      </c>
      <c r="K1024" s="182">
        <v>0</v>
      </c>
      <c r="L1024" s="182">
        <v>0</v>
      </c>
      <c r="M1024" s="182">
        <v>17107111.592159998</v>
      </c>
      <c r="N1024" s="182">
        <v>255638.19839999996</v>
      </c>
      <c r="O1024" s="182">
        <v>144697.77511999998</v>
      </c>
      <c r="P1024" s="182">
        <v>57.657999999999994</v>
      </c>
      <c r="Q1024" s="182">
        <v>0</v>
      </c>
      <c r="R1024" s="182">
        <v>0</v>
      </c>
      <c r="S1024" s="182">
        <v>0</v>
      </c>
      <c r="T1024" s="182">
        <v>36.067999999999998</v>
      </c>
      <c r="U1024" s="182">
        <v>0</v>
      </c>
      <c r="V1024" s="182">
        <v>0</v>
      </c>
    </row>
    <row r="1025" spans="1:22">
      <c r="A1025" s="2" t="s">
        <v>2068</v>
      </c>
      <c r="B1025" s="2" t="s">
        <v>2069</v>
      </c>
      <c r="C1025" s="182">
        <v>40.477951999999995</v>
      </c>
      <c r="D1025" s="182">
        <v>5161.28</v>
      </c>
      <c r="E1025" s="182">
        <v>177.79999999999998</v>
      </c>
      <c r="F1025" s="182">
        <v>0</v>
      </c>
      <c r="G1025" s="182">
        <v>0</v>
      </c>
      <c r="H1025" s="182">
        <v>0</v>
      </c>
      <c r="I1025" s="182">
        <v>9.5249999999999986</v>
      </c>
      <c r="J1025" s="182">
        <v>0</v>
      </c>
      <c r="K1025" s="182">
        <v>0</v>
      </c>
      <c r="L1025" s="182">
        <v>0</v>
      </c>
      <c r="M1025" s="182">
        <v>17107111.592159998</v>
      </c>
      <c r="N1025" s="182">
        <v>255638.19839999996</v>
      </c>
      <c r="O1025" s="182">
        <v>144697.77511999998</v>
      </c>
      <c r="P1025" s="182">
        <v>57.657999999999994</v>
      </c>
      <c r="Q1025" s="182">
        <v>0</v>
      </c>
      <c r="R1025" s="182">
        <v>0</v>
      </c>
      <c r="S1025" s="182">
        <v>0</v>
      </c>
      <c r="T1025" s="182">
        <v>39.116</v>
      </c>
      <c r="U1025" s="182">
        <v>0</v>
      </c>
      <c r="V1025" s="182">
        <v>0</v>
      </c>
    </row>
    <row r="1026" spans="1:22">
      <c r="A1026" s="2" t="s">
        <v>2070</v>
      </c>
      <c r="B1026" s="2" t="s">
        <v>2071</v>
      </c>
      <c r="C1026" s="182">
        <v>40.477951999999995</v>
      </c>
      <c r="D1026" s="182">
        <v>5161.28</v>
      </c>
      <c r="E1026" s="182">
        <v>177.79999999999998</v>
      </c>
      <c r="F1026" s="182">
        <v>0</v>
      </c>
      <c r="G1026" s="182">
        <v>0</v>
      </c>
      <c r="H1026" s="182">
        <v>0</v>
      </c>
      <c r="I1026" s="182">
        <v>9.5249999999999986</v>
      </c>
      <c r="J1026" s="182">
        <v>0</v>
      </c>
      <c r="K1026" s="182">
        <v>0</v>
      </c>
      <c r="L1026" s="182">
        <v>0</v>
      </c>
      <c r="M1026" s="182">
        <v>17107111.592159998</v>
      </c>
      <c r="N1026" s="182">
        <v>255638.19839999996</v>
      </c>
      <c r="O1026" s="182">
        <v>144697.77511999998</v>
      </c>
      <c r="P1026" s="182">
        <v>57.657999999999994</v>
      </c>
      <c r="Q1026" s="182">
        <v>0</v>
      </c>
      <c r="R1026" s="182">
        <v>0</v>
      </c>
      <c r="S1026" s="182">
        <v>0</v>
      </c>
      <c r="T1026" s="182">
        <v>42.417999999999999</v>
      </c>
      <c r="U1026" s="182">
        <v>0</v>
      </c>
      <c r="V1026" s="182">
        <v>0</v>
      </c>
    </row>
    <row r="1027" spans="1:22">
      <c r="A1027" s="2" t="s">
        <v>2072</v>
      </c>
      <c r="B1027" s="2" t="s">
        <v>2073</v>
      </c>
      <c r="C1027" s="182">
        <v>80.807087999999993</v>
      </c>
      <c r="D1027" s="182">
        <v>10322.56</v>
      </c>
      <c r="E1027" s="182">
        <v>152.39999999999998</v>
      </c>
      <c r="F1027" s="182">
        <v>0</v>
      </c>
      <c r="G1027" s="182">
        <v>0</v>
      </c>
      <c r="H1027" s="182">
        <v>0</v>
      </c>
      <c r="I1027" s="182">
        <v>22.224999999999998</v>
      </c>
      <c r="J1027" s="182">
        <v>0</v>
      </c>
      <c r="K1027" s="182">
        <v>0</v>
      </c>
      <c r="L1027" s="182">
        <v>0</v>
      </c>
      <c r="M1027" s="182">
        <v>23059220.978239998</v>
      </c>
      <c r="N1027" s="182">
        <v>414592.71919999999</v>
      </c>
      <c r="O1027" s="182">
        <v>234335.01519999999</v>
      </c>
      <c r="P1027" s="182">
        <v>47.244</v>
      </c>
      <c r="Q1027" s="182">
        <v>0</v>
      </c>
      <c r="R1027" s="182">
        <v>0</v>
      </c>
      <c r="S1027" s="182">
        <v>0</v>
      </c>
      <c r="T1027" s="182">
        <v>39.878</v>
      </c>
      <c r="U1027" s="182">
        <v>0</v>
      </c>
      <c r="V1027" s="182">
        <v>0</v>
      </c>
    </row>
    <row r="1028" spans="1:22">
      <c r="A1028" s="2" t="s">
        <v>2074</v>
      </c>
      <c r="B1028" s="2" t="s">
        <v>2075</v>
      </c>
      <c r="C1028" s="182">
        <v>80.807087999999993</v>
      </c>
      <c r="D1028" s="182">
        <v>10322.56</v>
      </c>
      <c r="E1028" s="182">
        <v>152.39999999999998</v>
      </c>
      <c r="F1028" s="182">
        <v>0</v>
      </c>
      <c r="G1028" s="182">
        <v>0</v>
      </c>
      <c r="H1028" s="182">
        <v>0</v>
      </c>
      <c r="I1028" s="182">
        <v>22.224999999999998</v>
      </c>
      <c r="J1028" s="182">
        <v>0</v>
      </c>
      <c r="K1028" s="182">
        <v>0</v>
      </c>
      <c r="L1028" s="182">
        <v>0</v>
      </c>
      <c r="M1028" s="182">
        <v>23059220.978239998</v>
      </c>
      <c r="N1028" s="182">
        <v>414592.71919999999</v>
      </c>
      <c r="O1028" s="182">
        <v>234335.01519999999</v>
      </c>
      <c r="P1028" s="182">
        <v>47.244</v>
      </c>
      <c r="Q1028" s="182">
        <v>0</v>
      </c>
      <c r="R1028" s="182">
        <v>0</v>
      </c>
      <c r="S1028" s="182">
        <v>0</v>
      </c>
      <c r="T1028" s="182">
        <v>43.433999999999997</v>
      </c>
      <c r="U1028" s="182">
        <v>0</v>
      </c>
      <c r="V1028" s="182">
        <v>0</v>
      </c>
    </row>
    <row r="1029" spans="1:22">
      <c r="A1029" s="2" t="s">
        <v>2076</v>
      </c>
      <c r="B1029" s="2" t="s">
        <v>2077</v>
      </c>
      <c r="C1029" s="182">
        <v>80.807087999999993</v>
      </c>
      <c r="D1029" s="182">
        <v>10322.56</v>
      </c>
      <c r="E1029" s="182">
        <v>152.39999999999998</v>
      </c>
      <c r="F1029" s="182">
        <v>0</v>
      </c>
      <c r="G1029" s="182">
        <v>0</v>
      </c>
      <c r="H1029" s="182">
        <v>0</v>
      </c>
      <c r="I1029" s="182">
        <v>22.224999999999998</v>
      </c>
      <c r="J1029" s="182">
        <v>0</v>
      </c>
      <c r="K1029" s="182">
        <v>0</v>
      </c>
      <c r="L1029" s="182">
        <v>0</v>
      </c>
      <c r="M1029" s="182">
        <v>23059220.978239998</v>
      </c>
      <c r="N1029" s="182">
        <v>414592.71919999999</v>
      </c>
      <c r="O1029" s="182">
        <v>234335.01519999999</v>
      </c>
      <c r="P1029" s="182">
        <v>47.244</v>
      </c>
      <c r="Q1029" s="182">
        <v>0</v>
      </c>
      <c r="R1029" s="182">
        <v>0</v>
      </c>
      <c r="S1029" s="182">
        <v>0</v>
      </c>
      <c r="T1029" s="182">
        <v>47.244</v>
      </c>
      <c r="U1029" s="182">
        <v>0</v>
      </c>
      <c r="V1029" s="182">
        <v>0</v>
      </c>
    </row>
    <row r="1030" spans="1:22">
      <c r="A1030" s="2" t="s">
        <v>2078</v>
      </c>
      <c r="B1030" s="2" t="s">
        <v>2079</v>
      </c>
      <c r="C1030" s="182">
        <v>70.241152</v>
      </c>
      <c r="D1030" s="182">
        <v>8967.7240000000002</v>
      </c>
      <c r="E1030" s="182">
        <v>152.39999999999998</v>
      </c>
      <c r="F1030" s="182">
        <v>0</v>
      </c>
      <c r="G1030" s="182">
        <v>0</v>
      </c>
      <c r="H1030" s="182">
        <v>0</v>
      </c>
      <c r="I1030" s="182">
        <v>19.049999999999997</v>
      </c>
      <c r="J1030" s="182">
        <v>0</v>
      </c>
      <c r="K1030" s="182">
        <v>0</v>
      </c>
      <c r="L1030" s="182">
        <v>0</v>
      </c>
      <c r="M1030" s="182">
        <v>20353716.711839996</v>
      </c>
      <c r="N1030" s="182">
        <v>363792.82079999993</v>
      </c>
      <c r="O1030" s="182">
        <v>204838.3</v>
      </c>
      <c r="P1030" s="182">
        <v>47.751999999999995</v>
      </c>
      <c r="Q1030" s="182">
        <v>0</v>
      </c>
      <c r="R1030" s="182">
        <v>0</v>
      </c>
      <c r="S1030" s="182">
        <v>0</v>
      </c>
      <c r="T1030" s="182">
        <v>39.369999999999997</v>
      </c>
      <c r="U1030" s="182">
        <v>0</v>
      </c>
      <c r="V1030" s="182">
        <v>0</v>
      </c>
    </row>
    <row r="1031" spans="1:22">
      <c r="A1031" s="2" t="s">
        <v>2080</v>
      </c>
      <c r="B1031" s="2" t="s">
        <v>2081</v>
      </c>
      <c r="C1031" s="182">
        <v>70.241152</v>
      </c>
      <c r="D1031" s="182">
        <v>8967.7240000000002</v>
      </c>
      <c r="E1031" s="182">
        <v>152.39999999999998</v>
      </c>
      <c r="F1031" s="182">
        <v>0</v>
      </c>
      <c r="G1031" s="182">
        <v>0</v>
      </c>
      <c r="H1031" s="182">
        <v>0</v>
      </c>
      <c r="I1031" s="182">
        <v>19.049999999999997</v>
      </c>
      <c r="J1031" s="182">
        <v>0</v>
      </c>
      <c r="K1031" s="182">
        <v>0</v>
      </c>
      <c r="L1031" s="182">
        <v>0</v>
      </c>
      <c r="M1031" s="182">
        <v>20353716.711839996</v>
      </c>
      <c r="N1031" s="182">
        <v>363792.82079999993</v>
      </c>
      <c r="O1031" s="182">
        <v>204838.3</v>
      </c>
      <c r="P1031" s="182">
        <v>47.751999999999995</v>
      </c>
      <c r="Q1031" s="182">
        <v>0</v>
      </c>
      <c r="R1031" s="182">
        <v>0</v>
      </c>
      <c r="S1031" s="182">
        <v>0</v>
      </c>
      <c r="T1031" s="182">
        <v>42.671999999999997</v>
      </c>
      <c r="U1031" s="182">
        <v>0</v>
      </c>
      <c r="V1031" s="182">
        <v>0</v>
      </c>
    </row>
    <row r="1032" spans="1:22">
      <c r="A1032" s="2" t="s">
        <v>2082</v>
      </c>
      <c r="B1032" s="2" t="s">
        <v>2083</v>
      </c>
      <c r="C1032" s="182">
        <v>70.241152</v>
      </c>
      <c r="D1032" s="182">
        <v>8967.7240000000002</v>
      </c>
      <c r="E1032" s="182">
        <v>152.39999999999998</v>
      </c>
      <c r="F1032" s="182">
        <v>0</v>
      </c>
      <c r="G1032" s="182">
        <v>0</v>
      </c>
      <c r="H1032" s="182">
        <v>0</v>
      </c>
      <c r="I1032" s="182">
        <v>19.049999999999997</v>
      </c>
      <c r="J1032" s="182">
        <v>0</v>
      </c>
      <c r="K1032" s="182">
        <v>0</v>
      </c>
      <c r="L1032" s="182">
        <v>0</v>
      </c>
      <c r="M1032" s="182">
        <v>20353716.711839996</v>
      </c>
      <c r="N1032" s="182">
        <v>363792.82079999993</v>
      </c>
      <c r="O1032" s="182">
        <v>204838.3</v>
      </c>
      <c r="P1032" s="182">
        <v>47.751999999999995</v>
      </c>
      <c r="Q1032" s="182">
        <v>0</v>
      </c>
      <c r="R1032" s="182">
        <v>0</v>
      </c>
      <c r="S1032" s="182">
        <v>0</v>
      </c>
      <c r="T1032" s="182">
        <v>46.481999999999999</v>
      </c>
      <c r="U1032" s="182">
        <v>0</v>
      </c>
      <c r="V1032" s="182">
        <v>0</v>
      </c>
    </row>
    <row r="1033" spans="1:22">
      <c r="A1033" s="2" t="s">
        <v>2084</v>
      </c>
      <c r="B1033" s="2" t="s">
        <v>2085</v>
      </c>
      <c r="C1033" s="182">
        <v>59.377583999999992</v>
      </c>
      <c r="D1033" s="182">
        <v>7548.3719999999994</v>
      </c>
      <c r="E1033" s="182">
        <v>152.39999999999998</v>
      </c>
      <c r="F1033" s="182">
        <v>0</v>
      </c>
      <c r="G1033" s="182">
        <v>0</v>
      </c>
      <c r="H1033" s="182">
        <v>0</v>
      </c>
      <c r="I1033" s="182">
        <v>15.875</v>
      </c>
      <c r="J1033" s="182">
        <v>0</v>
      </c>
      <c r="K1033" s="182">
        <v>0</v>
      </c>
      <c r="L1033" s="182">
        <v>0</v>
      </c>
      <c r="M1033" s="182">
        <v>17481719.8752</v>
      </c>
      <c r="N1033" s="182">
        <v>309715.50959999993</v>
      </c>
      <c r="O1033" s="182">
        <v>173702.87839999999</v>
      </c>
      <c r="P1033" s="182">
        <v>48.005999999999993</v>
      </c>
      <c r="Q1033" s="182">
        <v>0</v>
      </c>
      <c r="R1033" s="182">
        <v>0</v>
      </c>
      <c r="S1033" s="182">
        <v>0</v>
      </c>
      <c r="T1033" s="182">
        <v>38.862000000000002</v>
      </c>
      <c r="U1033" s="182">
        <v>0</v>
      </c>
      <c r="V1033" s="182">
        <v>0</v>
      </c>
    </row>
    <row r="1034" spans="1:22">
      <c r="A1034" s="2" t="s">
        <v>2086</v>
      </c>
      <c r="B1034" s="2" t="s">
        <v>2087</v>
      </c>
      <c r="C1034" s="182">
        <v>59.377583999999992</v>
      </c>
      <c r="D1034" s="182">
        <v>7548.3719999999994</v>
      </c>
      <c r="E1034" s="182">
        <v>152.39999999999998</v>
      </c>
      <c r="F1034" s="182">
        <v>0</v>
      </c>
      <c r="G1034" s="182">
        <v>0</v>
      </c>
      <c r="H1034" s="182">
        <v>0</v>
      </c>
      <c r="I1034" s="182">
        <v>15.875</v>
      </c>
      <c r="J1034" s="182">
        <v>0</v>
      </c>
      <c r="K1034" s="182">
        <v>0</v>
      </c>
      <c r="L1034" s="182">
        <v>0</v>
      </c>
      <c r="M1034" s="182">
        <v>17481719.8752</v>
      </c>
      <c r="N1034" s="182">
        <v>309715.50959999993</v>
      </c>
      <c r="O1034" s="182">
        <v>173702.87839999999</v>
      </c>
      <c r="P1034" s="182">
        <v>48.005999999999993</v>
      </c>
      <c r="Q1034" s="182">
        <v>0</v>
      </c>
      <c r="R1034" s="182">
        <v>0</v>
      </c>
      <c r="S1034" s="182">
        <v>0</v>
      </c>
      <c r="T1034" s="182">
        <v>42.163999999999994</v>
      </c>
      <c r="U1034" s="182">
        <v>0</v>
      </c>
      <c r="V1034" s="182">
        <v>0</v>
      </c>
    </row>
    <row r="1035" spans="1:22">
      <c r="A1035" s="2" t="s">
        <v>2088</v>
      </c>
      <c r="B1035" s="2" t="s">
        <v>2089</v>
      </c>
      <c r="C1035" s="182">
        <v>59.377583999999992</v>
      </c>
      <c r="D1035" s="182">
        <v>7548.3719999999994</v>
      </c>
      <c r="E1035" s="182">
        <v>152.39999999999998</v>
      </c>
      <c r="F1035" s="182">
        <v>0</v>
      </c>
      <c r="G1035" s="182">
        <v>0</v>
      </c>
      <c r="H1035" s="182">
        <v>0</v>
      </c>
      <c r="I1035" s="182">
        <v>15.875</v>
      </c>
      <c r="J1035" s="182">
        <v>0</v>
      </c>
      <c r="K1035" s="182">
        <v>0</v>
      </c>
      <c r="L1035" s="182">
        <v>0</v>
      </c>
      <c r="M1035" s="182">
        <v>17481719.8752</v>
      </c>
      <c r="N1035" s="182">
        <v>309715.50959999993</v>
      </c>
      <c r="O1035" s="182">
        <v>173702.87839999999</v>
      </c>
      <c r="P1035" s="182">
        <v>48.005999999999993</v>
      </c>
      <c r="Q1035" s="182">
        <v>0</v>
      </c>
      <c r="R1035" s="182">
        <v>0</v>
      </c>
      <c r="S1035" s="182">
        <v>0</v>
      </c>
      <c r="T1035" s="182">
        <v>45.72</v>
      </c>
      <c r="U1035" s="182">
        <v>0</v>
      </c>
      <c r="V1035" s="182">
        <v>0</v>
      </c>
    </row>
    <row r="1036" spans="1:22">
      <c r="A1036" s="2" t="s">
        <v>2090</v>
      </c>
      <c r="B1036" s="2" t="s">
        <v>2091</v>
      </c>
      <c r="C1036" s="182">
        <v>53.722575999999997</v>
      </c>
      <c r="D1036" s="182">
        <v>6838.695999999999</v>
      </c>
      <c r="E1036" s="182">
        <v>152.39999999999998</v>
      </c>
      <c r="F1036" s="182">
        <v>0</v>
      </c>
      <c r="G1036" s="182">
        <v>0</v>
      </c>
      <c r="H1036" s="182">
        <v>0</v>
      </c>
      <c r="I1036" s="182">
        <v>14.2875</v>
      </c>
      <c r="J1036" s="182">
        <v>0</v>
      </c>
      <c r="K1036" s="182">
        <v>0</v>
      </c>
      <c r="L1036" s="182">
        <v>0</v>
      </c>
      <c r="M1036" s="182">
        <v>15983286.743039997</v>
      </c>
      <c r="N1036" s="182">
        <v>281857.50079999998</v>
      </c>
      <c r="O1036" s="182">
        <v>157479.68503999998</v>
      </c>
      <c r="P1036" s="182">
        <v>48.26</v>
      </c>
      <c r="Q1036" s="182">
        <v>0</v>
      </c>
      <c r="R1036" s="182">
        <v>0</v>
      </c>
      <c r="S1036" s="182">
        <v>0</v>
      </c>
      <c r="T1036" s="182">
        <v>38.607999999999997</v>
      </c>
      <c r="U1036" s="182">
        <v>0</v>
      </c>
      <c r="V1036" s="182">
        <v>0</v>
      </c>
    </row>
    <row r="1037" spans="1:22">
      <c r="A1037" s="2" t="s">
        <v>2092</v>
      </c>
      <c r="B1037" s="2" t="s">
        <v>2093</v>
      </c>
      <c r="C1037" s="182">
        <v>53.722575999999997</v>
      </c>
      <c r="D1037" s="182">
        <v>6838.695999999999</v>
      </c>
      <c r="E1037" s="182">
        <v>152.39999999999998</v>
      </c>
      <c r="F1037" s="182">
        <v>0</v>
      </c>
      <c r="G1037" s="182">
        <v>0</v>
      </c>
      <c r="H1037" s="182">
        <v>0</v>
      </c>
      <c r="I1037" s="182">
        <v>14.2875</v>
      </c>
      <c r="J1037" s="182">
        <v>0</v>
      </c>
      <c r="K1037" s="182">
        <v>0</v>
      </c>
      <c r="L1037" s="182">
        <v>0</v>
      </c>
      <c r="M1037" s="182">
        <v>15983286.743039997</v>
      </c>
      <c r="N1037" s="182">
        <v>281857.50079999998</v>
      </c>
      <c r="O1037" s="182">
        <v>157479.68503999998</v>
      </c>
      <c r="P1037" s="182">
        <v>48.26</v>
      </c>
      <c r="Q1037" s="182">
        <v>0</v>
      </c>
      <c r="R1037" s="182">
        <v>0</v>
      </c>
      <c r="S1037" s="182">
        <v>0</v>
      </c>
      <c r="T1037" s="182">
        <v>41.91</v>
      </c>
      <c r="U1037" s="182">
        <v>0</v>
      </c>
      <c r="V1037" s="182">
        <v>0</v>
      </c>
    </row>
    <row r="1038" spans="1:22">
      <c r="A1038" s="2" t="s">
        <v>2094</v>
      </c>
      <c r="B1038" s="2" t="s">
        <v>2095</v>
      </c>
      <c r="C1038" s="182">
        <v>53.722575999999997</v>
      </c>
      <c r="D1038" s="182">
        <v>6838.695999999999</v>
      </c>
      <c r="E1038" s="182">
        <v>152.39999999999998</v>
      </c>
      <c r="F1038" s="182">
        <v>0</v>
      </c>
      <c r="G1038" s="182">
        <v>0</v>
      </c>
      <c r="H1038" s="182">
        <v>0</v>
      </c>
      <c r="I1038" s="182">
        <v>14.2875</v>
      </c>
      <c r="J1038" s="182">
        <v>0</v>
      </c>
      <c r="K1038" s="182">
        <v>0</v>
      </c>
      <c r="L1038" s="182">
        <v>0</v>
      </c>
      <c r="M1038" s="182">
        <v>15983286.743039997</v>
      </c>
      <c r="N1038" s="182">
        <v>281857.50079999998</v>
      </c>
      <c r="O1038" s="182">
        <v>157479.68503999998</v>
      </c>
      <c r="P1038" s="182">
        <v>48.26</v>
      </c>
      <c r="Q1038" s="182">
        <v>0</v>
      </c>
      <c r="R1038" s="182">
        <v>0</v>
      </c>
      <c r="S1038" s="182">
        <v>0</v>
      </c>
      <c r="T1038" s="182">
        <v>45.466000000000001</v>
      </c>
      <c r="U1038" s="182">
        <v>0</v>
      </c>
      <c r="V1038" s="182">
        <v>0</v>
      </c>
    </row>
    <row r="1039" spans="1:22">
      <c r="A1039" s="2" t="s">
        <v>2096</v>
      </c>
      <c r="B1039" s="2" t="s">
        <v>2097</v>
      </c>
      <c r="C1039" s="182">
        <v>48.067567999999994</v>
      </c>
      <c r="D1039" s="182">
        <v>6129.0199999999995</v>
      </c>
      <c r="E1039" s="182">
        <v>152.39999999999998</v>
      </c>
      <c r="F1039" s="182">
        <v>0</v>
      </c>
      <c r="G1039" s="182">
        <v>0</v>
      </c>
      <c r="H1039" s="182">
        <v>0</v>
      </c>
      <c r="I1039" s="182">
        <v>12.7</v>
      </c>
      <c r="J1039" s="182">
        <v>0</v>
      </c>
      <c r="K1039" s="182">
        <v>0</v>
      </c>
      <c r="L1039" s="182">
        <v>0</v>
      </c>
      <c r="M1039" s="182">
        <v>14443230.468319999</v>
      </c>
      <c r="N1039" s="182">
        <v>252360.78559999997</v>
      </c>
      <c r="O1039" s="182">
        <v>141420.36231999999</v>
      </c>
      <c r="P1039" s="182">
        <v>48.513999999999996</v>
      </c>
      <c r="Q1039" s="182">
        <v>0</v>
      </c>
      <c r="R1039" s="182">
        <v>0</v>
      </c>
      <c r="S1039" s="182">
        <v>0</v>
      </c>
      <c r="T1039" s="182">
        <v>38.353999999999999</v>
      </c>
      <c r="U1039" s="182">
        <v>0</v>
      </c>
      <c r="V1039" s="182">
        <v>0</v>
      </c>
    </row>
    <row r="1040" spans="1:22">
      <c r="A1040" s="2" t="s">
        <v>2098</v>
      </c>
      <c r="B1040" s="2" t="s">
        <v>2099</v>
      </c>
      <c r="C1040" s="182">
        <v>48.067567999999994</v>
      </c>
      <c r="D1040" s="182">
        <v>6129.0199999999995</v>
      </c>
      <c r="E1040" s="182">
        <v>152.39999999999998</v>
      </c>
      <c r="F1040" s="182">
        <v>0</v>
      </c>
      <c r="G1040" s="182">
        <v>0</v>
      </c>
      <c r="H1040" s="182">
        <v>0</v>
      </c>
      <c r="I1040" s="182">
        <v>12.7</v>
      </c>
      <c r="J1040" s="182">
        <v>0</v>
      </c>
      <c r="K1040" s="182">
        <v>0</v>
      </c>
      <c r="L1040" s="182">
        <v>0</v>
      </c>
      <c r="M1040" s="182">
        <v>14443230.468319999</v>
      </c>
      <c r="N1040" s="182">
        <v>252360.78559999997</v>
      </c>
      <c r="O1040" s="182">
        <v>141420.36231999999</v>
      </c>
      <c r="P1040" s="182">
        <v>48.513999999999996</v>
      </c>
      <c r="Q1040" s="182">
        <v>0</v>
      </c>
      <c r="R1040" s="182">
        <v>0</v>
      </c>
      <c r="S1040" s="182">
        <v>0</v>
      </c>
      <c r="T1040" s="182">
        <v>41.655999999999992</v>
      </c>
      <c r="U1040" s="182">
        <v>0</v>
      </c>
      <c r="V1040" s="182">
        <v>0</v>
      </c>
    </row>
    <row r="1041" spans="1:22">
      <c r="A1041" s="2" t="s">
        <v>2100</v>
      </c>
      <c r="B1041" s="2" t="s">
        <v>2101</v>
      </c>
      <c r="C1041" s="182">
        <v>48.067567999999994</v>
      </c>
      <c r="D1041" s="182">
        <v>6129.0199999999995</v>
      </c>
      <c r="E1041" s="182">
        <v>152.39999999999998</v>
      </c>
      <c r="F1041" s="182">
        <v>0</v>
      </c>
      <c r="G1041" s="182">
        <v>0</v>
      </c>
      <c r="H1041" s="182">
        <v>0</v>
      </c>
      <c r="I1041" s="182">
        <v>12.7</v>
      </c>
      <c r="J1041" s="182">
        <v>0</v>
      </c>
      <c r="K1041" s="182">
        <v>0</v>
      </c>
      <c r="L1041" s="182">
        <v>0</v>
      </c>
      <c r="M1041" s="182">
        <v>14443230.468319999</v>
      </c>
      <c r="N1041" s="182">
        <v>252360.78559999997</v>
      </c>
      <c r="O1041" s="182">
        <v>141420.36231999999</v>
      </c>
      <c r="P1041" s="182">
        <v>48.513999999999996</v>
      </c>
      <c r="Q1041" s="182">
        <v>0</v>
      </c>
      <c r="R1041" s="182">
        <v>0</v>
      </c>
      <c r="S1041" s="182">
        <v>0</v>
      </c>
      <c r="T1041" s="182">
        <v>44.957999999999998</v>
      </c>
      <c r="U1041" s="182">
        <v>0</v>
      </c>
      <c r="V1041" s="182">
        <v>0</v>
      </c>
    </row>
    <row r="1042" spans="1:22">
      <c r="A1042" s="2" t="s">
        <v>2102</v>
      </c>
      <c r="B1042" s="2" t="s">
        <v>2103</v>
      </c>
      <c r="C1042" s="182">
        <v>42.412559999999999</v>
      </c>
      <c r="D1042" s="182">
        <v>5393.5375999999997</v>
      </c>
      <c r="E1042" s="182">
        <v>152.39999999999998</v>
      </c>
      <c r="F1042" s="182">
        <v>0</v>
      </c>
      <c r="G1042" s="182">
        <v>0</v>
      </c>
      <c r="H1042" s="182">
        <v>0</v>
      </c>
      <c r="I1042" s="182">
        <v>11.112499999999999</v>
      </c>
      <c r="J1042" s="182">
        <v>0</v>
      </c>
      <c r="K1042" s="182">
        <v>0</v>
      </c>
      <c r="L1042" s="182">
        <v>0</v>
      </c>
      <c r="M1042" s="182">
        <v>12819927.90848</v>
      </c>
      <c r="N1042" s="182">
        <v>222864.07039999997</v>
      </c>
      <c r="O1042" s="182">
        <v>124869.42767999999</v>
      </c>
      <c r="P1042" s="182">
        <v>48.767999999999994</v>
      </c>
      <c r="Q1042" s="182">
        <v>0</v>
      </c>
      <c r="R1042" s="182">
        <v>0</v>
      </c>
      <c r="S1042" s="182">
        <v>0</v>
      </c>
      <c r="T1042" s="182">
        <v>38.099999999999994</v>
      </c>
      <c r="U1042" s="182">
        <v>0</v>
      </c>
      <c r="V1042" s="182">
        <v>0</v>
      </c>
    </row>
    <row r="1043" spans="1:22">
      <c r="A1043" s="2" t="s">
        <v>2104</v>
      </c>
      <c r="B1043" s="2" t="s">
        <v>2105</v>
      </c>
      <c r="C1043" s="182">
        <v>42.412559999999999</v>
      </c>
      <c r="D1043" s="182">
        <v>5393.5375999999997</v>
      </c>
      <c r="E1043" s="182">
        <v>152.39999999999998</v>
      </c>
      <c r="F1043" s="182">
        <v>0</v>
      </c>
      <c r="G1043" s="182">
        <v>0</v>
      </c>
      <c r="H1043" s="182">
        <v>0</v>
      </c>
      <c r="I1043" s="182">
        <v>11.112499999999999</v>
      </c>
      <c r="J1043" s="182">
        <v>0</v>
      </c>
      <c r="K1043" s="182">
        <v>0</v>
      </c>
      <c r="L1043" s="182">
        <v>0</v>
      </c>
      <c r="M1043" s="182">
        <v>12819927.90848</v>
      </c>
      <c r="N1043" s="182">
        <v>222864.07039999997</v>
      </c>
      <c r="O1043" s="182">
        <v>124869.42767999999</v>
      </c>
      <c r="P1043" s="182">
        <v>48.767999999999994</v>
      </c>
      <c r="Q1043" s="182">
        <v>0</v>
      </c>
      <c r="R1043" s="182">
        <v>0</v>
      </c>
      <c r="S1043" s="182">
        <v>0</v>
      </c>
      <c r="T1043" s="182">
        <v>41.148000000000003</v>
      </c>
      <c r="U1043" s="182">
        <v>0</v>
      </c>
      <c r="V1043" s="182">
        <v>0</v>
      </c>
    </row>
    <row r="1044" spans="1:22">
      <c r="A1044" s="2" t="s">
        <v>2106</v>
      </c>
      <c r="B1044" s="2" t="s">
        <v>2107</v>
      </c>
      <c r="C1044" s="182">
        <v>42.412559999999999</v>
      </c>
      <c r="D1044" s="182">
        <v>5393.5375999999997</v>
      </c>
      <c r="E1044" s="182">
        <v>152.39999999999998</v>
      </c>
      <c r="F1044" s="182">
        <v>0</v>
      </c>
      <c r="G1044" s="182">
        <v>0</v>
      </c>
      <c r="H1044" s="182">
        <v>0</v>
      </c>
      <c r="I1044" s="182">
        <v>11.112499999999999</v>
      </c>
      <c r="J1044" s="182">
        <v>0</v>
      </c>
      <c r="K1044" s="182">
        <v>0</v>
      </c>
      <c r="L1044" s="182">
        <v>0</v>
      </c>
      <c r="M1044" s="182">
        <v>12819927.90848</v>
      </c>
      <c r="N1044" s="182">
        <v>222864.07039999997</v>
      </c>
      <c r="O1044" s="182">
        <v>124869.42767999999</v>
      </c>
      <c r="P1044" s="182">
        <v>48.767999999999994</v>
      </c>
      <c r="Q1044" s="182">
        <v>0</v>
      </c>
      <c r="R1044" s="182">
        <v>0</v>
      </c>
      <c r="S1044" s="182">
        <v>0</v>
      </c>
      <c r="T1044" s="182">
        <v>44.704000000000001</v>
      </c>
      <c r="U1044" s="182">
        <v>0</v>
      </c>
      <c r="V1044" s="182">
        <v>0</v>
      </c>
    </row>
    <row r="1045" spans="1:22">
      <c r="A1045" s="2" t="s">
        <v>2108</v>
      </c>
      <c r="B1045" s="2" t="s">
        <v>2109</v>
      </c>
      <c r="C1045" s="182">
        <v>36.608736</v>
      </c>
      <c r="D1045" s="182">
        <v>4658.0551999999998</v>
      </c>
      <c r="E1045" s="182">
        <v>152.39999999999998</v>
      </c>
      <c r="F1045" s="182">
        <v>0</v>
      </c>
      <c r="G1045" s="182">
        <v>0</v>
      </c>
      <c r="H1045" s="182">
        <v>0</v>
      </c>
      <c r="I1045" s="182">
        <v>9.5249999999999986</v>
      </c>
      <c r="J1045" s="182">
        <v>0</v>
      </c>
      <c r="K1045" s="182">
        <v>0</v>
      </c>
      <c r="L1045" s="182">
        <v>0</v>
      </c>
      <c r="M1045" s="182">
        <v>11155002.206079999</v>
      </c>
      <c r="N1045" s="182">
        <v>193367.35519999999</v>
      </c>
      <c r="O1045" s="182">
        <v>107990.75175999998</v>
      </c>
      <c r="P1045" s="182">
        <v>49.021999999999998</v>
      </c>
      <c r="Q1045" s="182">
        <v>0</v>
      </c>
      <c r="R1045" s="182">
        <v>0</v>
      </c>
      <c r="S1045" s="182">
        <v>0</v>
      </c>
      <c r="T1045" s="182">
        <v>37.845999999999997</v>
      </c>
      <c r="U1045" s="182">
        <v>0</v>
      </c>
      <c r="V1045" s="182">
        <v>0</v>
      </c>
    </row>
    <row r="1046" spans="1:22">
      <c r="A1046" s="2" t="s">
        <v>2110</v>
      </c>
      <c r="B1046" s="2" t="s">
        <v>2111</v>
      </c>
      <c r="C1046" s="182">
        <v>36.608736</v>
      </c>
      <c r="D1046" s="182">
        <v>4658.0551999999998</v>
      </c>
      <c r="E1046" s="182">
        <v>152.39999999999998</v>
      </c>
      <c r="F1046" s="182">
        <v>0</v>
      </c>
      <c r="G1046" s="182">
        <v>0</v>
      </c>
      <c r="H1046" s="182">
        <v>0</v>
      </c>
      <c r="I1046" s="182">
        <v>9.5249999999999986</v>
      </c>
      <c r="J1046" s="182">
        <v>0</v>
      </c>
      <c r="K1046" s="182">
        <v>0</v>
      </c>
      <c r="L1046" s="182">
        <v>0</v>
      </c>
      <c r="M1046" s="182">
        <v>11155002.206079999</v>
      </c>
      <c r="N1046" s="182">
        <v>193367.35519999999</v>
      </c>
      <c r="O1046" s="182">
        <v>107990.75175999998</v>
      </c>
      <c r="P1046" s="182">
        <v>49.021999999999998</v>
      </c>
      <c r="Q1046" s="182">
        <v>0</v>
      </c>
      <c r="R1046" s="182">
        <v>0</v>
      </c>
      <c r="S1046" s="182">
        <v>0</v>
      </c>
      <c r="T1046" s="182">
        <v>40.893999999999998</v>
      </c>
      <c r="U1046" s="182">
        <v>0</v>
      </c>
      <c r="V1046" s="182">
        <v>0</v>
      </c>
    </row>
    <row r="1047" spans="1:22">
      <c r="A1047" s="2" t="s">
        <v>2112</v>
      </c>
      <c r="B1047" s="2" t="s">
        <v>2113</v>
      </c>
      <c r="C1047" s="182">
        <v>36.608736</v>
      </c>
      <c r="D1047" s="182">
        <v>4658.0551999999998</v>
      </c>
      <c r="E1047" s="182">
        <v>152.39999999999998</v>
      </c>
      <c r="F1047" s="182">
        <v>0</v>
      </c>
      <c r="G1047" s="182">
        <v>0</v>
      </c>
      <c r="H1047" s="182">
        <v>0</v>
      </c>
      <c r="I1047" s="182">
        <v>9.5249999999999986</v>
      </c>
      <c r="J1047" s="182">
        <v>0</v>
      </c>
      <c r="K1047" s="182">
        <v>0</v>
      </c>
      <c r="L1047" s="182">
        <v>0</v>
      </c>
      <c r="M1047" s="182">
        <v>11155002.206079999</v>
      </c>
      <c r="N1047" s="182">
        <v>193367.35519999999</v>
      </c>
      <c r="O1047" s="182">
        <v>107990.75175999998</v>
      </c>
      <c r="P1047" s="182">
        <v>49.021999999999998</v>
      </c>
      <c r="Q1047" s="182">
        <v>0</v>
      </c>
      <c r="R1047" s="182">
        <v>0</v>
      </c>
      <c r="S1047" s="182">
        <v>0</v>
      </c>
      <c r="T1047" s="182">
        <v>44.449999999999996</v>
      </c>
      <c r="U1047" s="182">
        <v>0</v>
      </c>
      <c r="V1047" s="182">
        <v>0</v>
      </c>
    </row>
    <row r="1048" spans="1:22">
      <c r="A1048" s="2" t="s">
        <v>2114</v>
      </c>
      <c r="B1048" s="2" t="s">
        <v>2115</v>
      </c>
      <c r="C1048" s="182">
        <v>30.656096000000002</v>
      </c>
      <c r="D1048" s="182">
        <v>3903.2179999999998</v>
      </c>
      <c r="E1048" s="182">
        <v>152.39999999999998</v>
      </c>
      <c r="F1048" s="182">
        <v>0</v>
      </c>
      <c r="G1048" s="182">
        <v>0</v>
      </c>
      <c r="H1048" s="182">
        <v>0</v>
      </c>
      <c r="I1048" s="182">
        <v>7.9375</v>
      </c>
      <c r="J1048" s="182">
        <v>0</v>
      </c>
      <c r="K1048" s="182">
        <v>0</v>
      </c>
      <c r="L1048" s="182">
        <v>0</v>
      </c>
      <c r="M1048" s="182">
        <v>9448453.3611199986</v>
      </c>
      <c r="N1048" s="182">
        <v>162395.80424</v>
      </c>
      <c r="O1048" s="182">
        <v>90948.205199999982</v>
      </c>
      <c r="P1048" s="182">
        <v>49.275999999999996</v>
      </c>
      <c r="Q1048" s="182">
        <v>0</v>
      </c>
      <c r="R1048" s="182">
        <v>0</v>
      </c>
      <c r="S1048" s="182">
        <v>0</v>
      </c>
      <c r="T1048" s="182">
        <v>37.591999999999999</v>
      </c>
      <c r="U1048" s="182">
        <v>0</v>
      </c>
      <c r="V1048" s="182">
        <v>0</v>
      </c>
    </row>
    <row r="1049" spans="1:22">
      <c r="A1049" s="2" t="s">
        <v>2116</v>
      </c>
      <c r="B1049" s="2" t="s">
        <v>2117</v>
      </c>
      <c r="C1049" s="182">
        <v>30.656096000000002</v>
      </c>
      <c r="D1049" s="182">
        <v>3903.2179999999998</v>
      </c>
      <c r="E1049" s="182">
        <v>152.39999999999998</v>
      </c>
      <c r="F1049" s="182">
        <v>0</v>
      </c>
      <c r="G1049" s="182">
        <v>0</v>
      </c>
      <c r="H1049" s="182">
        <v>0</v>
      </c>
      <c r="I1049" s="182">
        <v>7.9375</v>
      </c>
      <c r="J1049" s="182">
        <v>0</v>
      </c>
      <c r="K1049" s="182">
        <v>0</v>
      </c>
      <c r="L1049" s="182">
        <v>0</v>
      </c>
      <c r="M1049" s="182">
        <v>9448453.3611199986</v>
      </c>
      <c r="N1049" s="182">
        <v>162395.80424</v>
      </c>
      <c r="O1049" s="182">
        <v>90948.205199999982</v>
      </c>
      <c r="P1049" s="182">
        <v>49.275999999999996</v>
      </c>
      <c r="Q1049" s="182">
        <v>0</v>
      </c>
      <c r="R1049" s="182">
        <v>0</v>
      </c>
      <c r="S1049" s="182">
        <v>0</v>
      </c>
      <c r="T1049" s="182">
        <v>40.64</v>
      </c>
      <c r="U1049" s="182">
        <v>0</v>
      </c>
      <c r="V1049" s="182">
        <v>0</v>
      </c>
    </row>
    <row r="1050" spans="1:22">
      <c r="A1050" s="2" t="s">
        <v>2118</v>
      </c>
      <c r="B1050" s="2" t="s">
        <v>2119</v>
      </c>
      <c r="C1050" s="182">
        <v>30.656096000000002</v>
      </c>
      <c r="D1050" s="182">
        <v>3903.2179999999998</v>
      </c>
      <c r="E1050" s="182">
        <v>152.39999999999998</v>
      </c>
      <c r="F1050" s="182">
        <v>0</v>
      </c>
      <c r="G1050" s="182">
        <v>0</v>
      </c>
      <c r="H1050" s="182">
        <v>0</v>
      </c>
      <c r="I1050" s="182">
        <v>7.9375</v>
      </c>
      <c r="J1050" s="182">
        <v>0</v>
      </c>
      <c r="K1050" s="182">
        <v>0</v>
      </c>
      <c r="L1050" s="182">
        <v>0</v>
      </c>
      <c r="M1050" s="182">
        <v>9448453.3611199986</v>
      </c>
      <c r="N1050" s="182">
        <v>162395.80424</v>
      </c>
      <c r="O1050" s="182">
        <v>90948.205199999982</v>
      </c>
      <c r="P1050" s="182">
        <v>49.275999999999996</v>
      </c>
      <c r="Q1050" s="182">
        <v>0</v>
      </c>
      <c r="R1050" s="182">
        <v>0</v>
      </c>
      <c r="S1050" s="182">
        <v>0</v>
      </c>
      <c r="T1050" s="182">
        <v>44.195999999999998</v>
      </c>
      <c r="U1050" s="182">
        <v>0</v>
      </c>
      <c r="V1050" s="182">
        <v>0</v>
      </c>
    </row>
    <row r="1051" spans="1:22">
      <c r="A1051" s="2" t="s">
        <v>2120</v>
      </c>
      <c r="B1051" s="2" t="s">
        <v>2121</v>
      </c>
      <c r="C1051" s="182">
        <v>45.686511999999993</v>
      </c>
      <c r="D1051" s="182">
        <v>5832.2463999999991</v>
      </c>
      <c r="E1051" s="182">
        <v>152.39999999999998</v>
      </c>
      <c r="F1051" s="182">
        <v>0</v>
      </c>
      <c r="G1051" s="182">
        <v>0</v>
      </c>
      <c r="H1051" s="182">
        <v>0</v>
      </c>
      <c r="I1051" s="182">
        <v>12.7</v>
      </c>
      <c r="J1051" s="182">
        <v>0</v>
      </c>
      <c r="K1051" s="182">
        <v>0</v>
      </c>
      <c r="L1051" s="182">
        <v>0</v>
      </c>
      <c r="M1051" s="182">
        <v>13818883.329919999</v>
      </c>
      <c r="N1051" s="182">
        <v>245805.95999999996</v>
      </c>
      <c r="O1051" s="182">
        <v>138470.69079999998</v>
      </c>
      <c r="P1051" s="182">
        <v>48.767999999999994</v>
      </c>
      <c r="Q1051" s="182">
        <v>0</v>
      </c>
      <c r="R1051" s="182">
        <v>0</v>
      </c>
      <c r="S1051" s="182">
        <v>0</v>
      </c>
      <c r="T1051" s="182">
        <v>32.257999999999996</v>
      </c>
      <c r="U1051" s="182">
        <v>0</v>
      </c>
      <c r="V1051" s="182">
        <v>0</v>
      </c>
    </row>
    <row r="1052" spans="1:22">
      <c r="A1052" s="2" t="s">
        <v>2122</v>
      </c>
      <c r="B1052" s="2" t="s">
        <v>2123</v>
      </c>
      <c r="C1052" s="182">
        <v>45.686511999999993</v>
      </c>
      <c r="D1052" s="182">
        <v>5832.2463999999991</v>
      </c>
      <c r="E1052" s="182">
        <v>152.39999999999998</v>
      </c>
      <c r="F1052" s="182">
        <v>0</v>
      </c>
      <c r="G1052" s="182">
        <v>0</v>
      </c>
      <c r="H1052" s="182">
        <v>0</v>
      </c>
      <c r="I1052" s="182">
        <v>12.7</v>
      </c>
      <c r="J1052" s="182">
        <v>0</v>
      </c>
      <c r="K1052" s="182">
        <v>0</v>
      </c>
      <c r="L1052" s="182">
        <v>0</v>
      </c>
      <c r="M1052" s="182">
        <v>13818883.329919999</v>
      </c>
      <c r="N1052" s="182">
        <v>245805.95999999996</v>
      </c>
      <c r="O1052" s="182">
        <v>138470.69079999998</v>
      </c>
      <c r="P1052" s="182">
        <v>48.767999999999994</v>
      </c>
      <c r="Q1052" s="182">
        <v>0</v>
      </c>
      <c r="R1052" s="182">
        <v>0</v>
      </c>
      <c r="S1052" s="182">
        <v>0</v>
      </c>
      <c r="T1052" s="182">
        <v>35.559999999999995</v>
      </c>
      <c r="U1052" s="182">
        <v>0</v>
      </c>
      <c r="V1052" s="182">
        <v>0</v>
      </c>
    </row>
    <row r="1053" spans="1:22">
      <c r="A1053" s="2" t="s">
        <v>2124</v>
      </c>
      <c r="B1053" s="2" t="s">
        <v>2125</v>
      </c>
      <c r="C1053" s="182">
        <v>45.686511999999993</v>
      </c>
      <c r="D1053" s="182">
        <v>5832.2463999999991</v>
      </c>
      <c r="E1053" s="182">
        <v>152.39999999999998</v>
      </c>
      <c r="F1053" s="182">
        <v>0</v>
      </c>
      <c r="G1053" s="182">
        <v>0</v>
      </c>
      <c r="H1053" s="182">
        <v>0</v>
      </c>
      <c r="I1053" s="182">
        <v>12.7</v>
      </c>
      <c r="J1053" s="182">
        <v>0</v>
      </c>
      <c r="K1053" s="182">
        <v>0</v>
      </c>
      <c r="L1053" s="182">
        <v>0</v>
      </c>
      <c r="M1053" s="182">
        <v>13818883.329919999</v>
      </c>
      <c r="N1053" s="182">
        <v>245805.95999999996</v>
      </c>
      <c r="O1053" s="182">
        <v>138470.69079999998</v>
      </c>
      <c r="P1053" s="182">
        <v>48.767999999999994</v>
      </c>
      <c r="Q1053" s="182">
        <v>0</v>
      </c>
      <c r="R1053" s="182">
        <v>0</v>
      </c>
      <c r="S1053" s="182">
        <v>0</v>
      </c>
      <c r="T1053" s="182">
        <v>39.116</v>
      </c>
      <c r="U1053" s="182">
        <v>0</v>
      </c>
      <c r="V1053" s="182">
        <v>0</v>
      </c>
    </row>
    <row r="1054" spans="1:22">
      <c r="A1054" s="2" t="s">
        <v>2126</v>
      </c>
      <c r="B1054" s="2" t="s">
        <v>2127</v>
      </c>
      <c r="C1054" s="182">
        <v>34.822944</v>
      </c>
      <c r="D1054" s="182">
        <v>4438.7007999999996</v>
      </c>
      <c r="E1054" s="182">
        <v>152.39999999999998</v>
      </c>
      <c r="F1054" s="182">
        <v>0</v>
      </c>
      <c r="G1054" s="182">
        <v>0</v>
      </c>
      <c r="H1054" s="182">
        <v>0</v>
      </c>
      <c r="I1054" s="182">
        <v>9.5249999999999986</v>
      </c>
      <c r="J1054" s="182">
        <v>0</v>
      </c>
      <c r="K1054" s="182">
        <v>0</v>
      </c>
      <c r="L1054" s="182">
        <v>0</v>
      </c>
      <c r="M1054" s="182">
        <v>10697147.637919998</v>
      </c>
      <c r="N1054" s="182">
        <v>188451.23599999998</v>
      </c>
      <c r="O1054" s="182">
        <v>106024.30407999999</v>
      </c>
      <c r="P1054" s="182">
        <v>49.021999999999998</v>
      </c>
      <c r="Q1054" s="182">
        <v>0</v>
      </c>
      <c r="R1054" s="182">
        <v>0</v>
      </c>
      <c r="S1054" s="182">
        <v>0</v>
      </c>
      <c r="T1054" s="182">
        <v>32.003999999999998</v>
      </c>
      <c r="U1054" s="182">
        <v>0</v>
      </c>
      <c r="V1054" s="182">
        <v>0</v>
      </c>
    </row>
    <row r="1055" spans="1:22">
      <c r="A1055" s="2" t="s">
        <v>2128</v>
      </c>
      <c r="B1055" s="2" t="s">
        <v>2129</v>
      </c>
      <c r="C1055" s="182">
        <v>34.822944</v>
      </c>
      <c r="D1055" s="182">
        <v>4438.7007999999996</v>
      </c>
      <c r="E1055" s="182">
        <v>152.39999999999998</v>
      </c>
      <c r="F1055" s="182">
        <v>0</v>
      </c>
      <c r="G1055" s="182">
        <v>0</v>
      </c>
      <c r="H1055" s="182">
        <v>0</v>
      </c>
      <c r="I1055" s="182">
        <v>9.5249999999999986</v>
      </c>
      <c r="J1055" s="182">
        <v>0</v>
      </c>
      <c r="K1055" s="182">
        <v>0</v>
      </c>
      <c r="L1055" s="182">
        <v>0</v>
      </c>
      <c r="M1055" s="182">
        <v>10697147.637919998</v>
      </c>
      <c r="N1055" s="182">
        <v>188451.23599999998</v>
      </c>
      <c r="O1055" s="182">
        <v>106024.30407999999</v>
      </c>
      <c r="P1055" s="182">
        <v>49.021999999999998</v>
      </c>
      <c r="Q1055" s="182">
        <v>0</v>
      </c>
      <c r="R1055" s="182">
        <v>0</v>
      </c>
      <c r="S1055" s="182">
        <v>0</v>
      </c>
      <c r="T1055" s="182">
        <v>35.051999999999992</v>
      </c>
      <c r="U1055" s="182">
        <v>0</v>
      </c>
      <c r="V1055" s="182">
        <v>0</v>
      </c>
    </row>
    <row r="1056" spans="1:22">
      <c r="A1056" s="2" t="s">
        <v>2130</v>
      </c>
      <c r="B1056" s="2" t="s">
        <v>2131</v>
      </c>
      <c r="C1056" s="182">
        <v>34.822944</v>
      </c>
      <c r="D1056" s="182">
        <v>4438.7007999999996</v>
      </c>
      <c r="E1056" s="182">
        <v>152.39999999999998</v>
      </c>
      <c r="F1056" s="182">
        <v>0</v>
      </c>
      <c r="G1056" s="182">
        <v>0</v>
      </c>
      <c r="H1056" s="182">
        <v>0</v>
      </c>
      <c r="I1056" s="182">
        <v>9.5249999999999986</v>
      </c>
      <c r="J1056" s="182">
        <v>0</v>
      </c>
      <c r="K1056" s="182">
        <v>0</v>
      </c>
      <c r="L1056" s="182">
        <v>0</v>
      </c>
      <c r="M1056" s="182">
        <v>10697147.637919998</v>
      </c>
      <c r="N1056" s="182">
        <v>188451.23599999998</v>
      </c>
      <c r="O1056" s="182">
        <v>106024.30407999999</v>
      </c>
      <c r="P1056" s="182">
        <v>49.021999999999998</v>
      </c>
      <c r="Q1056" s="182">
        <v>0</v>
      </c>
      <c r="R1056" s="182">
        <v>0</v>
      </c>
      <c r="S1056" s="182">
        <v>0</v>
      </c>
      <c r="T1056" s="182">
        <v>38.607999999999997</v>
      </c>
      <c r="U1056" s="182">
        <v>0</v>
      </c>
      <c r="V1056" s="182">
        <v>0</v>
      </c>
    </row>
    <row r="1057" spans="1:22">
      <c r="A1057" s="2" t="s">
        <v>2132</v>
      </c>
      <c r="B1057" s="2" t="s">
        <v>2133</v>
      </c>
      <c r="C1057" s="182">
        <v>29.316751999999997</v>
      </c>
      <c r="D1057" s="182">
        <v>3729.0248000000001</v>
      </c>
      <c r="E1057" s="182">
        <v>152.39999999999998</v>
      </c>
      <c r="F1057" s="182">
        <v>0</v>
      </c>
      <c r="G1057" s="182">
        <v>0</v>
      </c>
      <c r="H1057" s="182">
        <v>0</v>
      </c>
      <c r="I1057" s="182">
        <v>7.9375</v>
      </c>
      <c r="J1057" s="182">
        <v>0</v>
      </c>
      <c r="K1057" s="182">
        <v>0</v>
      </c>
      <c r="L1057" s="182">
        <v>0</v>
      </c>
      <c r="M1057" s="182">
        <v>9073845.0780799985</v>
      </c>
      <c r="N1057" s="182">
        <v>158626.77951999998</v>
      </c>
      <c r="O1057" s="182">
        <v>89309.498800000001</v>
      </c>
      <c r="P1057" s="182">
        <v>49.275999999999996</v>
      </c>
      <c r="Q1057" s="182">
        <v>0</v>
      </c>
      <c r="R1057" s="182">
        <v>0</v>
      </c>
      <c r="S1057" s="182">
        <v>0</v>
      </c>
      <c r="T1057" s="182">
        <v>31.75</v>
      </c>
      <c r="U1057" s="182">
        <v>0</v>
      </c>
      <c r="V1057" s="182">
        <v>0</v>
      </c>
    </row>
    <row r="1058" spans="1:22">
      <c r="A1058" s="2" t="s">
        <v>2134</v>
      </c>
      <c r="B1058" s="2" t="s">
        <v>2135</v>
      </c>
      <c r="C1058" s="182">
        <v>29.316751999999997</v>
      </c>
      <c r="D1058" s="182">
        <v>3729.0248000000001</v>
      </c>
      <c r="E1058" s="182">
        <v>152.39999999999998</v>
      </c>
      <c r="F1058" s="182">
        <v>0</v>
      </c>
      <c r="G1058" s="182">
        <v>0</v>
      </c>
      <c r="H1058" s="182">
        <v>0</v>
      </c>
      <c r="I1058" s="182">
        <v>7.9375</v>
      </c>
      <c r="J1058" s="182">
        <v>0</v>
      </c>
      <c r="K1058" s="182">
        <v>0</v>
      </c>
      <c r="L1058" s="182">
        <v>0</v>
      </c>
      <c r="M1058" s="182">
        <v>9073845.0780799985</v>
      </c>
      <c r="N1058" s="182">
        <v>158626.77951999998</v>
      </c>
      <c r="O1058" s="182">
        <v>89309.498800000001</v>
      </c>
      <c r="P1058" s="182">
        <v>49.275999999999996</v>
      </c>
      <c r="Q1058" s="182">
        <v>0</v>
      </c>
      <c r="R1058" s="182">
        <v>0</v>
      </c>
      <c r="S1058" s="182">
        <v>0</v>
      </c>
      <c r="T1058" s="182">
        <v>34.798000000000002</v>
      </c>
      <c r="U1058" s="182">
        <v>0</v>
      </c>
      <c r="V1058" s="182">
        <v>0</v>
      </c>
    </row>
    <row r="1059" spans="1:22">
      <c r="A1059" s="2" t="s">
        <v>2136</v>
      </c>
      <c r="B1059" s="2" t="s">
        <v>2137</v>
      </c>
      <c r="C1059" s="182">
        <v>29.316751999999997</v>
      </c>
      <c r="D1059" s="182">
        <v>3729.0248000000001</v>
      </c>
      <c r="E1059" s="182">
        <v>152.39999999999998</v>
      </c>
      <c r="F1059" s="182">
        <v>0</v>
      </c>
      <c r="G1059" s="182">
        <v>0</v>
      </c>
      <c r="H1059" s="182">
        <v>0</v>
      </c>
      <c r="I1059" s="182">
        <v>7.9375</v>
      </c>
      <c r="J1059" s="182">
        <v>0</v>
      </c>
      <c r="K1059" s="182">
        <v>0</v>
      </c>
      <c r="L1059" s="182">
        <v>0</v>
      </c>
      <c r="M1059" s="182">
        <v>9073845.0780799985</v>
      </c>
      <c r="N1059" s="182">
        <v>158626.77951999998</v>
      </c>
      <c r="O1059" s="182">
        <v>89309.498800000001</v>
      </c>
      <c r="P1059" s="182">
        <v>49.275999999999996</v>
      </c>
      <c r="Q1059" s="182">
        <v>0</v>
      </c>
      <c r="R1059" s="182">
        <v>0</v>
      </c>
      <c r="S1059" s="182">
        <v>0</v>
      </c>
      <c r="T1059" s="182">
        <v>38.099999999999994</v>
      </c>
      <c r="U1059" s="182">
        <v>0</v>
      </c>
      <c r="V1059" s="182">
        <v>0</v>
      </c>
    </row>
    <row r="1060" spans="1:22">
      <c r="A1060" s="2" t="s">
        <v>2138</v>
      </c>
      <c r="B1060" s="2" t="s">
        <v>2139</v>
      </c>
      <c r="C1060" s="182">
        <v>58.931136000000002</v>
      </c>
      <c r="D1060" s="182">
        <v>7483.8559999999998</v>
      </c>
      <c r="E1060" s="182">
        <v>127</v>
      </c>
      <c r="F1060" s="182">
        <v>0</v>
      </c>
      <c r="G1060" s="182">
        <v>0</v>
      </c>
      <c r="H1060" s="182">
        <v>0</v>
      </c>
      <c r="I1060" s="182">
        <v>19.049999999999997</v>
      </c>
      <c r="J1060" s="182">
        <v>0</v>
      </c>
      <c r="K1060" s="182">
        <v>0</v>
      </c>
      <c r="L1060" s="182">
        <v>0</v>
      </c>
      <c r="M1060" s="182">
        <v>11571233.631679999</v>
      </c>
      <c r="N1060" s="182">
        <v>249083.37279999995</v>
      </c>
      <c r="O1060" s="182">
        <v>139617.78527999998</v>
      </c>
      <c r="P1060" s="182">
        <v>39.369999999999997</v>
      </c>
      <c r="Q1060" s="182">
        <v>0</v>
      </c>
      <c r="R1060" s="182">
        <v>0</v>
      </c>
      <c r="S1060" s="182">
        <v>0</v>
      </c>
      <c r="T1060" s="182">
        <v>35.305999999999997</v>
      </c>
      <c r="U1060" s="182">
        <v>0</v>
      </c>
      <c r="V1060" s="182">
        <v>0</v>
      </c>
    </row>
    <row r="1061" spans="1:22">
      <c r="A1061" s="2" t="s">
        <v>2140</v>
      </c>
      <c r="B1061" s="2" t="s">
        <v>2141</v>
      </c>
      <c r="C1061" s="182">
        <v>58.931136000000002</v>
      </c>
      <c r="D1061" s="182">
        <v>7483.8559999999998</v>
      </c>
      <c r="E1061" s="182">
        <v>127</v>
      </c>
      <c r="F1061" s="182">
        <v>0</v>
      </c>
      <c r="G1061" s="182">
        <v>0</v>
      </c>
      <c r="H1061" s="182">
        <v>0</v>
      </c>
      <c r="I1061" s="182">
        <v>19.049999999999997</v>
      </c>
      <c r="J1061" s="182">
        <v>0</v>
      </c>
      <c r="K1061" s="182">
        <v>0</v>
      </c>
      <c r="L1061" s="182">
        <v>0</v>
      </c>
      <c r="M1061" s="182">
        <v>11571233.631679999</v>
      </c>
      <c r="N1061" s="182">
        <v>249083.37279999995</v>
      </c>
      <c r="O1061" s="182">
        <v>139617.78527999998</v>
      </c>
      <c r="P1061" s="182">
        <v>39.369999999999997</v>
      </c>
      <c r="Q1061" s="182">
        <v>0</v>
      </c>
      <c r="R1061" s="182">
        <v>0</v>
      </c>
      <c r="S1061" s="182">
        <v>0</v>
      </c>
      <c r="T1061" s="182">
        <v>38.862000000000002</v>
      </c>
      <c r="U1061" s="182">
        <v>0</v>
      </c>
      <c r="V1061" s="182">
        <v>0</v>
      </c>
    </row>
    <row r="1062" spans="1:22">
      <c r="A1062" s="2" t="s">
        <v>2142</v>
      </c>
      <c r="B1062" s="2" t="s">
        <v>2143</v>
      </c>
      <c r="C1062" s="182">
        <v>58.931136000000002</v>
      </c>
      <c r="D1062" s="182">
        <v>7483.8559999999998</v>
      </c>
      <c r="E1062" s="182">
        <v>127</v>
      </c>
      <c r="F1062" s="182">
        <v>0</v>
      </c>
      <c r="G1062" s="182">
        <v>0</v>
      </c>
      <c r="H1062" s="182">
        <v>0</v>
      </c>
      <c r="I1062" s="182">
        <v>19.049999999999997</v>
      </c>
      <c r="J1062" s="182">
        <v>0</v>
      </c>
      <c r="K1062" s="182">
        <v>0</v>
      </c>
      <c r="L1062" s="182">
        <v>0</v>
      </c>
      <c r="M1062" s="182">
        <v>11571233.631679999</v>
      </c>
      <c r="N1062" s="182">
        <v>249083.37279999995</v>
      </c>
      <c r="O1062" s="182">
        <v>139617.78527999998</v>
      </c>
      <c r="P1062" s="182">
        <v>39.369999999999997</v>
      </c>
      <c r="Q1062" s="182">
        <v>0</v>
      </c>
      <c r="R1062" s="182">
        <v>0</v>
      </c>
      <c r="S1062" s="182">
        <v>0</v>
      </c>
      <c r="T1062" s="182">
        <v>42.671999999999997</v>
      </c>
      <c r="U1062" s="182">
        <v>0</v>
      </c>
      <c r="V1062" s="182">
        <v>0</v>
      </c>
    </row>
    <row r="1063" spans="1:22">
      <c r="A1063" s="2" t="s">
        <v>2144</v>
      </c>
      <c r="B1063" s="2" t="s">
        <v>2145</v>
      </c>
      <c r="C1063" s="182">
        <v>49.853359999999995</v>
      </c>
      <c r="D1063" s="182">
        <v>6354.8259999999991</v>
      </c>
      <c r="E1063" s="182">
        <v>127</v>
      </c>
      <c r="F1063" s="182">
        <v>0</v>
      </c>
      <c r="G1063" s="182">
        <v>0</v>
      </c>
      <c r="H1063" s="182">
        <v>0</v>
      </c>
      <c r="I1063" s="182">
        <v>15.875</v>
      </c>
      <c r="J1063" s="182">
        <v>0</v>
      </c>
      <c r="K1063" s="182">
        <v>0</v>
      </c>
      <c r="L1063" s="182">
        <v>0</v>
      </c>
      <c r="M1063" s="182">
        <v>9989554.214399999</v>
      </c>
      <c r="N1063" s="182">
        <v>213031.83199999999</v>
      </c>
      <c r="O1063" s="182">
        <v>118970.08463999999</v>
      </c>
      <c r="P1063" s="182">
        <v>39.624000000000002</v>
      </c>
      <c r="Q1063" s="182">
        <v>0</v>
      </c>
      <c r="R1063" s="182">
        <v>0</v>
      </c>
      <c r="S1063" s="182">
        <v>0</v>
      </c>
      <c r="T1063" s="182">
        <v>34.798000000000002</v>
      </c>
      <c r="U1063" s="182">
        <v>0</v>
      </c>
      <c r="V1063" s="182">
        <v>0</v>
      </c>
    </row>
    <row r="1064" spans="1:22">
      <c r="A1064" s="2" t="s">
        <v>2146</v>
      </c>
      <c r="B1064" s="2" t="s">
        <v>2147</v>
      </c>
      <c r="C1064" s="182">
        <v>49.853359999999995</v>
      </c>
      <c r="D1064" s="182">
        <v>6354.8259999999991</v>
      </c>
      <c r="E1064" s="182">
        <v>127</v>
      </c>
      <c r="F1064" s="182">
        <v>0</v>
      </c>
      <c r="G1064" s="182">
        <v>0</v>
      </c>
      <c r="H1064" s="182">
        <v>0</v>
      </c>
      <c r="I1064" s="182">
        <v>15.875</v>
      </c>
      <c r="J1064" s="182">
        <v>0</v>
      </c>
      <c r="K1064" s="182">
        <v>0</v>
      </c>
      <c r="L1064" s="182">
        <v>0</v>
      </c>
      <c r="M1064" s="182">
        <v>9989554.214399999</v>
      </c>
      <c r="N1064" s="182">
        <v>213031.83199999999</v>
      </c>
      <c r="O1064" s="182">
        <v>118970.08463999999</v>
      </c>
      <c r="P1064" s="182">
        <v>39.624000000000002</v>
      </c>
      <c r="Q1064" s="182">
        <v>0</v>
      </c>
      <c r="R1064" s="182">
        <v>0</v>
      </c>
      <c r="S1064" s="182">
        <v>0</v>
      </c>
      <c r="T1064" s="182">
        <v>38.099999999999994</v>
      </c>
      <c r="U1064" s="182">
        <v>0</v>
      </c>
      <c r="V1064" s="182">
        <v>0</v>
      </c>
    </row>
    <row r="1065" spans="1:22">
      <c r="A1065" s="2" t="s">
        <v>2148</v>
      </c>
      <c r="B1065" s="2" t="s">
        <v>2149</v>
      </c>
      <c r="C1065" s="182">
        <v>49.853359999999995</v>
      </c>
      <c r="D1065" s="182">
        <v>6354.8259999999991</v>
      </c>
      <c r="E1065" s="182">
        <v>127</v>
      </c>
      <c r="F1065" s="182">
        <v>0</v>
      </c>
      <c r="G1065" s="182">
        <v>0</v>
      </c>
      <c r="H1065" s="182">
        <v>0</v>
      </c>
      <c r="I1065" s="182">
        <v>15.875</v>
      </c>
      <c r="J1065" s="182">
        <v>0</v>
      </c>
      <c r="K1065" s="182">
        <v>0</v>
      </c>
      <c r="L1065" s="182">
        <v>0</v>
      </c>
      <c r="M1065" s="182">
        <v>9989554.214399999</v>
      </c>
      <c r="N1065" s="182">
        <v>213031.83199999999</v>
      </c>
      <c r="O1065" s="182">
        <v>118970.08463999999</v>
      </c>
      <c r="P1065" s="182">
        <v>39.624000000000002</v>
      </c>
      <c r="Q1065" s="182">
        <v>0</v>
      </c>
      <c r="R1065" s="182">
        <v>0</v>
      </c>
      <c r="S1065" s="182">
        <v>0</v>
      </c>
      <c r="T1065" s="182">
        <v>41.91</v>
      </c>
      <c r="U1065" s="182">
        <v>0</v>
      </c>
      <c r="V1065" s="182">
        <v>0</v>
      </c>
    </row>
    <row r="1066" spans="1:22">
      <c r="A1066" s="2" t="s">
        <v>2150</v>
      </c>
      <c r="B1066" s="2" t="s">
        <v>2151</v>
      </c>
      <c r="C1066" s="182">
        <v>40.477951999999995</v>
      </c>
      <c r="D1066" s="182">
        <v>5167.7315999999992</v>
      </c>
      <c r="E1066" s="182">
        <v>127</v>
      </c>
      <c r="F1066" s="182">
        <v>0</v>
      </c>
      <c r="G1066" s="182">
        <v>0</v>
      </c>
      <c r="H1066" s="182">
        <v>0</v>
      </c>
      <c r="I1066" s="182">
        <v>12.7</v>
      </c>
      <c r="J1066" s="182">
        <v>0</v>
      </c>
      <c r="K1066" s="182">
        <v>0</v>
      </c>
      <c r="L1066" s="182">
        <v>0</v>
      </c>
      <c r="M1066" s="182">
        <v>8283005.3694399986</v>
      </c>
      <c r="N1066" s="182">
        <v>175341.58479999998</v>
      </c>
      <c r="O1066" s="182">
        <v>97339.160159999999</v>
      </c>
      <c r="P1066" s="182">
        <v>40.131999999999998</v>
      </c>
      <c r="Q1066" s="182">
        <v>0</v>
      </c>
      <c r="R1066" s="182">
        <v>0</v>
      </c>
      <c r="S1066" s="182">
        <v>0</v>
      </c>
      <c r="T1066" s="182">
        <v>34.29</v>
      </c>
      <c r="U1066" s="182">
        <v>0</v>
      </c>
      <c r="V1066" s="182">
        <v>0</v>
      </c>
    </row>
    <row r="1067" spans="1:22">
      <c r="A1067" s="2" t="s">
        <v>2152</v>
      </c>
      <c r="B1067" s="2" t="s">
        <v>2153</v>
      </c>
      <c r="C1067" s="182">
        <v>40.477951999999995</v>
      </c>
      <c r="D1067" s="182">
        <v>5167.7315999999992</v>
      </c>
      <c r="E1067" s="182">
        <v>127</v>
      </c>
      <c r="F1067" s="182">
        <v>0</v>
      </c>
      <c r="G1067" s="182">
        <v>0</v>
      </c>
      <c r="H1067" s="182">
        <v>0</v>
      </c>
      <c r="I1067" s="182">
        <v>12.7</v>
      </c>
      <c r="J1067" s="182">
        <v>0</v>
      </c>
      <c r="K1067" s="182">
        <v>0</v>
      </c>
      <c r="L1067" s="182">
        <v>0</v>
      </c>
      <c r="M1067" s="182">
        <v>8283005.3694399986</v>
      </c>
      <c r="N1067" s="182">
        <v>175341.58479999998</v>
      </c>
      <c r="O1067" s="182">
        <v>97339.160159999999</v>
      </c>
      <c r="P1067" s="182">
        <v>40.131999999999998</v>
      </c>
      <c r="Q1067" s="182">
        <v>0</v>
      </c>
      <c r="R1067" s="182">
        <v>0</v>
      </c>
      <c r="S1067" s="182">
        <v>0</v>
      </c>
      <c r="T1067" s="182">
        <v>37.591999999999999</v>
      </c>
      <c r="U1067" s="182">
        <v>0</v>
      </c>
      <c r="V1067" s="182">
        <v>0</v>
      </c>
    </row>
    <row r="1068" spans="1:22">
      <c r="A1068" s="2" t="s">
        <v>2154</v>
      </c>
      <c r="B1068" s="2" t="s">
        <v>2155</v>
      </c>
      <c r="C1068" s="182">
        <v>40.477951999999995</v>
      </c>
      <c r="D1068" s="182">
        <v>5167.7315999999992</v>
      </c>
      <c r="E1068" s="182">
        <v>127</v>
      </c>
      <c r="F1068" s="182">
        <v>0</v>
      </c>
      <c r="G1068" s="182">
        <v>0</v>
      </c>
      <c r="H1068" s="182">
        <v>0</v>
      </c>
      <c r="I1068" s="182">
        <v>12.7</v>
      </c>
      <c r="J1068" s="182">
        <v>0</v>
      </c>
      <c r="K1068" s="182">
        <v>0</v>
      </c>
      <c r="L1068" s="182">
        <v>0</v>
      </c>
      <c r="M1068" s="182">
        <v>8283005.3694399986</v>
      </c>
      <c r="N1068" s="182">
        <v>175341.58479999998</v>
      </c>
      <c r="O1068" s="182">
        <v>97339.160159999999</v>
      </c>
      <c r="P1068" s="182">
        <v>40.131999999999998</v>
      </c>
      <c r="Q1068" s="182">
        <v>0</v>
      </c>
      <c r="R1068" s="182">
        <v>0</v>
      </c>
      <c r="S1068" s="182">
        <v>0</v>
      </c>
      <c r="T1068" s="182">
        <v>41.148000000000003</v>
      </c>
      <c r="U1068" s="182">
        <v>0</v>
      </c>
      <c r="V1068" s="182">
        <v>0</v>
      </c>
    </row>
    <row r="1069" spans="1:22">
      <c r="A1069" s="2" t="s">
        <v>2156</v>
      </c>
      <c r="B1069" s="2" t="s">
        <v>2157</v>
      </c>
      <c r="C1069" s="182">
        <v>30.953727999999998</v>
      </c>
      <c r="D1069" s="182">
        <v>3935.4759999999997</v>
      </c>
      <c r="E1069" s="182">
        <v>127</v>
      </c>
      <c r="F1069" s="182">
        <v>0</v>
      </c>
      <c r="G1069" s="182">
        <v>0</v>
      </c>
      <c r="H1069" s="182">
        <v>0</v>
      </c>
      <c r="I1069" s="182">
        <v>9.5249999999999986</v>
      </c>
      <c r="J1069" s="182">
        <v>0</v>
      </c>
      <c r="K1069" s="182">
        <v>0</v>
      </c>
      <c r="L1069" s="182">
        <v>0</v>
      </c>
      <c r="M1069" s="182">
        <v>6451587.0967999995</v>
      </c>
      <c r="N1069" s="182">
        <v>134046.18351999999</v>
      </c>
      <c r="O1069" s="182">
        <v>74725.011839999992</v>
      </c>
      <c r="P1069" s="182">
        <v>40.386000000000003</v>
      </c>
      <c r="Q1069" s="182">
        <v>0</v>
      </c>
      <c r="R1069" s="182">
        <v>0</v>
      </c>
      <c r="S1069" s="182">
        <v>0</v>
      </c>
      <c r="T1069" s="182">
        <v>33.781999999999996</v>
      </c>
      <c r="U1069" s="182">
        <v>0</v>
      </c>
      <c r="V1069" s="182">
        <v>0</v>
      </c>
    </row>
    <row r="1070" spans="1:22">
      <c r="A1070" s="2" t="s">
        <v>2158</v>
      </c>
      <c r="B1070" s="2" t="s">
        <v>2159</v>
      </c>
      <c r="C1070" s="182">
        <v>30.953727999999998</v>
      </c>
      <c r="D1070" s="182">
        <v>3935.4759999999997</v>
      </c>
      <c r="E1070" s="182">
        <v>127</v>
      </c>
      <c r="F1070" s="182">
        <v>0</v>
      </c>
      <c r="G1070" s="182">
        <v>0</v>
      </c>
      <c r="H1070" s="182">
        <v>0</v>
      </c>
      <c r="I1070" s="182">
        <v>9.5249999999999986</v>
      </c>
      <c r="J1070" s="182">
        <v>0</v>
      </c>
      <c r="K1070" s="182">
        <v>0</v>
      </c>
      <c r="L1070" s="182">
        <v>0</v>
      </c>
      <c r="M1070" s="182">
        <v>6451587.0967999995</v>
      </c>
      <c r="N1070" s="182">
        <v>134046.18351999999</v>
      </c>
      <c r="O1070" s="182">
        <v>74725.011839999992</v>
      </c>
      <c r="P1070" s="182">
        <v>40.386000000000003</v>
      </c>
      <c r="Q1070" s="182">
        <v>0</v>
      </c>
      <c r="R1070" s="182">
        <v>0</v>
      </c>
      <c r="S1070" s="182">
        <v>0</v>
      </c>
      <c r="T1070" s="182">
        <v>37.083999999999996</v>
      </c>
      <c r="U1070" s="182">
        <v>0</v>
      </c>
      <c r="V1070" s="182">
        <v>0</v>
      </c>
    </row>
    <row r="1071" spans="1:22">
      <c r="A1071" s="2" t="s">
        <v>2160</v>
      </c>
      <c r="B1071" s="2" t="s">
        <v>2161</v>
      </c>
      <c r="C1071" s="182">
        <v>30.953727999999998</v>
      </c>
      <c r="D1071" s="182">
        <v>3935.4759999999997</v>
      </c>
      <c r="E1071" s="182">
        <v>127</v>
      </c>
      <c r="F1071" s="182">
        <v>0</v>
      </c>
      <c r="G1071" s="182">
        <v>0</v>
      </c>
      <c r="H1071" s="182">
        <v>0</v>
      </c>
      <c r="I1071" s="182">
        <v>9.5249999999999986</v>
      </c>
      <c r="J1071" s="182">
        <v>0</v>
      </c>
      <c r="K1071" s="182">
        <v>0</v>
      </c>
      <c r="L1071" s="182">
        <v>0</v>
      </c>
      <c r="M1071" s="182">
        <v>6451587.0967999995</v>
      </c>
      <c r="N1071" s="182">
        <v>134046.18351999999</v>
      </c>
      <c r="O1071" s="182">
        <v>74725.011839999992</v>
      </c>
      <c r="P1071" s="182">
        <v>40.386000000000003</v>
      </c>
      <c r="Q1071" s="182">
        <v>0</v>
      </c>
      <c r="R1071" s="182">
        <v>0</v>
      </c>
      <c r="S1071" s="182">
        <v>0</v>
      </c>
      <c r="T1071" s="182">
        <v>40.386000000000003</v>
      </c>
      <c r="U1071" s="182">
        <v>0</v>
      </c>
      <c r="V1071" s="182">
        <v>0</v>
      </c>
    </row>
    <row r="1072" spans="1:22">
      <c r="A1072" s="2" t="s">
        <v>2162</v>
      </c>
      <c r="B1072" s="2" t="s">
        <v>2163</v>
      </c>
      <c r="C1072" s="182">
        <v>25.893983999999996</v>
      </c>
      <c r="D1072" s="182">
        <v>3303.2192</v>
      </c>
      <c r="E1072" s="182">
        <v>127</v>
      </c>
      <c r="F1072" s="182">
        <v>0</v>
      </c>
      <c r="G1072" s="182">
        <v>0</v>
      </c>
      <c r="H1072" s="182">
        <v>0</v>
      </c>
      <c r="I1072" s="182">
        <v>7.9375</v>
      </c>
      <c r="J1072" s="182">
        <v>0</v>
      </c>
      <c r="K1072" s="182">
        <v>0</v>
      </c>
      <c r="L1072" s="182">
        <v>0</v>
      </c>
      <c r="M1072" s="182">
        <v>5494254.8179199994</v>
      </c>
      <c r="N1072" s="182">
        <v>112906.87095999999</v>
      </c>
      <c r="O1072" s="182">
        <v>62926.325759999992</v>
      </c>
      <c r="P1072" s="182">
        <v>40.64</v>
      </c>
      <c r="Q1072" s="182">
        <v>0</v>
      </c>
      <c r="R1072" s="182">
        <v>0</v>
      </c>
      <c r="S1072" s="182">
        <v>0</v>
      </c>
      <c r="T1072" s="182">
        <v>33.527999999999999</v>
      </c>
      <c r="U1072" s="182">
        <v>0</v>
      </c>
      <c r="V1072" s="182">
        <v>0</v>
      </c>
    </row>
    <row r="1073" spans="1:22">
      <c r="A1073" s="2" t="s">
        <v>2164</v>
      </c>
      <c r="B1073" s="2" t="s">
        <v>2165</v>
      </c>
      <c r="C1073" s="182">
        <v>25.893983999999996</v>
      </c>
      <c r="D1073" s="182">
        <v>3303.2192</v>
      </c>
      <c r="E1073" s="182">
        <v>127</v>
      </c>
      <c r="F1073" s="182">
        <v>0</v>
      </c>
      <c r="G1073" s="182">
        <v>0</v>
      </c>
      <c r="H1073" s="182">
        <v>0</v>
      </c>
      <c r="I1073" s="182">
        <v>7.9375</v>
      </c>
      <c r="J1073" s="182">
        <v>0</v>
      </c>
      <c r="K1073" s="182">
        <v>0</v>
      </c>
      <c r="L1073" s="182">
        <v>0</v>
      </c>
      <c r="M1073" s="182">
        <v>5494254.8179199994</v>
      </c>
      <c r="N1073" s="182">
        <v>112906.87095999999</v>
      </c>
      <c r="O1073" s="182">
        <v>62926.325759999992</v>
      </c>
      <c r="P1073" s="182">
        <v>40.64</v>
      </c>
      <c r="Q1073" s="182">
        <v>0</v>
      </c>
      <c r="R1073" s="182">
        <v>0</v>
      </c>
      <c r="S1073" s="182">
        <v>0</v>
      </c>
      <c r="T1073" s="182">
        <v>36.575999999999993</v>
      </c>
      <c r="U1073" s="182">
        <v>0</v>
      </c>
      <c r="V1073" s="182">
        <v>0</v>
      </c>
    </row>
    <row r="1074" spans="1:22">
      <c r="A1074" s="2" t="s">
        <v>2166</v>
      </c>
      <c r="B1074" s="2" t="s">
        <v>2167</v>
      </c>
      <c r="C1074" s="182">
        <v>25.893983999999996</v>
      </c>
      <c r="D1074" s="182">
        <v>3303.2192</v>
      </c>
      <c r="E1074" s="182">
        <v>127</v>
      </c>
      <c r="F1074" s="182">
        <v>0</v>
      </c>
      <c r="G1074" s="182">
        <v>0</v>
      </c>
      <c r="H1074" s="182">
        <v>0</v>
      </c>
      <c r="I1074" s="182">
        <v>7.9375</v>
      </c>
      <c r="J1074" s="182">
        <v>0</v>
      </c>
      <c r="K1074" s="182">
        <v>0</v>
      </c>
      <c r="L1074" s="182">
        <v>0</v>
      </c>
      <c r="M1074" s="182">
        <v>5494254.8179199994</v>
      </c>
      <c r="N1074" s="182">
        <v>112906.87095999999</v>
      </c>
      <c r="O1074" s="182">
        <v>62926.325759999992</v>
      </c>
      <c r="P1074" s="182">
        <v>40.64</v>
      </c>
      <c r="Q1074" s="182">
        <v>0</v>
      </c>
      <c r="R1074" s="182">
        <v>0</v>
      </c>
      <c r="S1074" s="182">
        <v>0</v>
      </c>
      <c r="T1074" s="182">
        <v>40.131999999999998</v>
      </c>
      <c r="U1074" s="182">
        <v>0</v>
      </c>
      <c r="V1074" s="182">
        <v>0</v>
      </c>
    </row>
    <row r="1075" spans="1:22">
      <c r="A1075" s="2" t="s">
        <v>2168</v>
      </c>
      <c r="B1075" s="2" t="s">
        <v>2169</v>
      </c>
      <c r="C1075" s="182">
        <v>20.983055999999998</v>
      </c>
      <c r="D1075" s="182">
        <v>2664.5108</v>
      </c>
      <c r="E1075" s="182">
        <v>127</v>
      </c>
      <c r="F1075" s="182">
        <v>0</v>
      </c>
      <c r="G1075" s="182">
        <v>0</v>
      </c>
      <c r="H1075" s="182">
        <v>0</v>
      </c>
      <c r="I1075" s="182">
        <v>6.35</v>
      </c>
      <c r="J1075" s="182">
        <v>0</v>
      </c>
      <c r="K1075" s="182">
        <v>0</v>
      </c>
      <c r="L1075" s="182">
        <v>0</v>
      </c>
      <c r="M1075" s="182">
        <v>4453676.2539199991</v>
      </c>
      <c r="N1075" s="182">
        <v>91275.946479999999</v>
      </c>
      <c r="O1075" s="182">
        <v>50799.898399999998</v>
      </c>
      <c r="P1075" s="182">
        <v>40.893999999999998</v>
      </c>
      <c r="Q1075" s="182">
        <v>0</v>
      </c>
      <c r="R1075" s="182">
        <v>0</v>
      </c>
      <c r="S1075" s="182">
        <v>0</v>
      </c>
      <c r="T1075" s="182">
        <v>33.274000000000001</v>
      </c>
      <c r="U1075" s="182">
        <v>0</v>
      </c>
      <c r="V1075" s="182">
        <v>0</v>
      </c>
    </row>
    <row r="1076" spans="1:22">
      <c r="A1076" s="2" t="s">
        <v>2170</v>
      </c>
      <c r="B1076" s="2" t="s">
        <v>2171</v>
      </c>
      <c r="C1076" s="182">
        <v>20.983055999999998</v>
      </c>
      <c r="D1076" s="182">
        <v>2664.5108</v>
      </c>
      <c r="E1076" s="182">
        <v>127</v>
      </c>
      <c r="F1076" s="182">
        <v>0</v>
      </c>
      <c r="G1076" s="182">
        <v>0</v>
      </c>
      <c r="H1076" s="182">
        <v>0</v>
      </c>
      <c r="I1076" s="182">
        <v>6.35</v>
      </c>
      <c r="J1076" s="182">
        <v>0</v>
      </c>
      <c r="K1076" s="182">
        <v>0</v>
      </c>
      <c r="L1076" s="182">
        <v>0</v>
      </c>
      <c r="M1076" s="182">
        <v>4453676.2539199991</v>
      </c>
      <c r="N1076" s="182">
        <v>91275.946479999999</v>
      </c>
      <c r="O1076" s="182">
        <v>50799.898399999998</v>
      </c>
      <c r="P1076" s="182">
        <v>40.893999999999998</v>
      </c>
      <c r="Q1076" s="182">
        <v>0</v>
      </c>
      <c r="R1076" s="182">
        <v>0</v>
      </c>
      <c r="S1076" s="182">
        <v>0</v>
      </c>
      <c r="T1076" s="182">
        <v>36.321999999999996</v>
      </c>
      <c r="U1076" s="182">
        <v>0</v>
      </c>
      <c r="V1076" s="182">
        <v>0</v>
      </c>
    </row>
    <row r="1077" spans="1:22">
      <c r="A1077" s="2" t="s">
        <v>2172</v>
      </c>
      <c r="B1077" s="2" t="s">
        <v>2173</v>
      </c>
      <c r="C1077" s="182">
        <v>20.983055999999998</v>
      </c>
      <c r="D1077" s="182">
        <v>2664.5108</v>
      </c>
      <c r="E1077" s="182">
        <v>127</v>
      </c>
      <c r="F1077" s="182">
        <v>0</v>
      </c>
      <c r="G1077" s="182">
        <v>0</v>
      </c>
      <c r="H1077" s="182">
        <v>0</v>
      </c>
      <c r="I1077" s="182">
        <v>6.35</v>
      </c>
      <c r="J1077" s="182">
        <v>0</v>
      </c>
      <c r="K1077" s="182">
        <v>0</v>
      </c>
      <c r="L1077" s="182">
        <v>0</v>
      </c>
      <c r="M1077" s="182">
        <v>4453676.2539199991</v>
      </c>
      <c r="N1077" s="182">
        <v>91275.946479999999</v>
      </c>
      <c r="O1077" s="182">
        <v>50799.898399999998</v>
      </c>
      <c r="P1077" s="182">
        <v>40.893999999999998</v>
      </c>
      <c r="Q1077" s="182">
        <v>0</v>
      </c>
      <c r="R1077" s="182">
        <v>0</v>
      </c>
      <c r="S1077" s="182">
        <v>0</v>
      </c>
      <c r="T1077" s="182">
        <v>39.878</v>
      </c>
      <c r="U1077" s="182">
        <v>0</v>
      </c>
      <c r="V1077" s="182">
        <v>0</v>
      </c>
    </row>
    <row r="1078" spans="1:22">
      <c r="A1078" s="2" t="s">
        <v>2174</v>
      </c>
      <c r="B1078" s="2" t="s">
        <v>2175</v>
      </c>
      <c r="C1078" s="182">
        <v>37.948079999999997</v>
      </c>
      <c r="D1078" s="182">
        <v>4845.1515999999992</v>
      </c>
      <c r="E1078" s="182">
        <v>127</v>
      </c>
      <c r="F1078" s="182">
        <v>0</v>
      </c>
      <c r="G1078" s="182">
        <v>0</v>
      </c>
      <c r="H1078" s="182">
        <v>0</v>
      </c>
      <c r="I1078" s="182">
        <v>12.7</v>
      </c>
      <c r="J1078" s="182">
        <v>0</v>
      </c>
      <c r="K1078" s="182">
        <v>0</v>
      </c>
      <c r="L1078" s="182">
        <v>0</v>
      </c>
      <c r="M1078" s="182">
        <v>7866773.9438399989</v>
      </c>
      <c r="N1078" s="182">
        <v>167148.05279999998</v>
      </c>
      <c r="O1078" s="182">
        <v>94881.100559999992</v>
      </c>
      <c r="P1078" s="182">
        <v>40.131999999999998</v>
      </c>
      <c r="Q1078" s="182">
        <v>0</v>
      </c>
      <c r="R1078" s="182">
        <v>0</v>
      </c>
      <c r="S1078" s="182">
        <v>0</v>
      </c>
      <c r="T1078" s="182">
        <v>28.194000000000003</v>
      </c>
      <c r="U1078" s="182">
        <v>0</v>
      </c>
      <c r="V1078" s="182">
        <v>0</v>
      </c>
    </row>
    <row r="1079" spans="1:22">
      <c r="A1079" s="2" t="s">
        <v>2176</v>
      </c>
      <c r="B1079" s="2" t="s">
        <v>2177</v>
      </c>
      <c r="C1079" s="182">
        <v>37.948079999999997</v>
      </c>
      <c r="D1079" s="182">
        <v>4845.1515999999992</v>
      </c>
      <c r="E1079" s="182">
        <v>127</v>
      </c>
      <c r="F1079" s="182">
        <v>0</v>
      </c>
      <c r="G1079" s="182">
        <v>0</v>
      </c>
      <c r="H1079" s="182">
        <v>0</v>
      </c>
      <c r="I1079" s="182">
        <v>12.7</v>
      </c>
      <c r="J1079" s="182">
        <v>0</v>
      </c>
      <c r="K1079" s="182">
        <v>0</v>
      </c>
      <c r="L1079" s="182">
        <v>0</v>
      </c>
      <c r="M1079" s="182">
        <v>7866773.9438399989</v>
      </c>
      <c r="N1079" s="182">
        <v>167148.05279999998</v>
      </c>
      <c r="O1079" s="182">
        <v>94881.100559999992</v>
      </c>
      <c r="P1079" s="182">
        <v>40.131999999999998</v>
      </c>
      <c r="Q1079" s="182">
        <v>0</v>
      </c>
      <c r="R1079" s="182">
        <v>0</v>
      </c>
      <c r="S1079" s="182">
        <v>0</v>
      </c>
      <c r="T1079" s="182">
        <v>31.495999999999999</v>
      </c>
      <c r="U1079" s="182">
        <v>0</v>
      </c>
      <c r="V1079" s="182">
        <v>0</v>
      </c>
    </row>
    <row r="1080" spans="1:22">
      <c r="A1080" s="2" t="s">
        <v>2178</v>
      </c>
      <c r="B1080" s="2" t="s">
        <v>2179</v>
      </c>
      <c r="C1080" s="182">
        <v>37.948079999999997</v>
      </c>
      <c r="D1080" s="182">
        <v>4845.1515999999992</v>
      </c>
      <c r="E1080" s="182">
        <v>127</v>
      </c>
      <c r="F1080" s="182">
        <v>0</v>
      </c>
      <c r="G1080" s="182">
        <v>0</v>
      </c>
      <c r="H1080" s="182">
        <v>0</v>
      </c>
      <c r="I1080" s="182">
        <v>12.7</v>
      </c>
      <c r="J1080" s="182">
        <v>0</v>
      </c>
      <c r="K1080" s="182">
        <v>0</v>
      </c>
      <c r="L1080" s="182">
        <v>0</v>
      </c>
      <c r="M1080" s="182">
        <v>7866773.9438399989</v>
      </c>
      <c r="N1080" s="182">
        <v>167148.05279999998</v>
      </c>
      <c r="O1080" s="182">
        <v>94881.100559999992</v>
      </c>
      <c r="P1080" s="182">
        <v>40.131999999999998</v>
      </c>
      <c r="Q1080" s="182">
        <v>0</v>
      </c>
      <c r="R1080" s="182">
        <v>0</v>
      </c>
      <c r="S1080" s="182">
        <v>0</v>
      </c>
      <c r="T1080" s="182">
        <v>35.305999999999997</v>
      </c>
      <c r="U1080" s="182">
        <v>0</v>
      </c>
      <c r="V1080" s="182">
        <v>0</v>
      </c>
    </row>
    <row r="1081" spans="1:22">
      <c r="A1081" s="2" t="s">
        <v>2180</v>
      </c>
      <c r="B1081" s="2" t="s">
        <v>2181</v>
      </c>
      <c r="C1081" s="182">
        <v>33.483599999999996</v>
      </c>
      <c r="D1081" s="182">
        <v>4270.9592000000002</v>
      </c>
      <c r="E1081" s="182">
        <v>127</v>
      </c>
      <c r="F1081" s="182">
        <v>0</v>
      </c>
      <c r="G1081" s="182">
        <v>0</v>
      </c>
      <c r="H1081" s="182">
        <v>0</v>
      </c>
      <c r="I1081" s="182">
        <v>11.112499999999999</v>
      </c>
      <c r="J1081" s="182">
        <v>0</v>
      </c>
      <c r="K1081" s="182">
        <v>0</v>
      </c>
      <c r="L1081" s="182">
        <v>0</v>
      </c>
      <c r="M1081" s="182">
        <v>6992687.9500799999</v>
      </c>
      <c r="N1081" s="182">
        <v>148630.67048</v>
      </c>
      <c r="O1081" s="182">
        <v>83901.76767999999</v>
      </c>
      <c r="P1081" s="182">
        <v>40.386000000000003</v>
      </c>
      <c r="Q1081" s="182">
        <v>0</v>
      </c>
      <c r="R1081" s="182">
        <v>0</v>
      </c>
      <c r="S1081" s="182">
        <v>0</v>
      </c>
      <c r="T1081" s="182">
        <v>27.94</v>
      </c>
      <c r="U1081" s="182">
        <v>0</v>
      </c>
      <c r="V1081" s="182">
        <v>0</v>
      </c>
    </row>
    <row r="1082" spans="1:22">
      <c r="A1082" s="2" t="s">
        <v>2182</v>
      </c>
      <c r="B1082" s="2" t="s">
        <v>2183</v>
      </c>
      <c r="C1082" s="182">
        <v>33.483599999999996</v>
      </c>
      <c r="D1082" s="182">
        <v>4270.9592000000002</v>
      </c>
      <c r="E1082" s="182">
        <v>127</v>
      </c>
      <c r="F1082" s="182">
        <v>0</v>
      </c>
      <c r="G1082" s="182">
        <v>0</v>
      </c>
      <c r="H1082" s="182">
        <v>0</v>
      </c>
      <c r="I1082" s="182">
        <v>11.112499999999999</v>
      </c>
      <c r="J1082" s="182">
        <v>0</v>
      </c>
      <c r="K1082" s="182">
        <v>0</v>
      </c>
      <c r="L1082" s="182">
        <v>0</v>
      </c>
      <c r="M1082" s="182">
        <v>6992687.9500799999</v>
      </c>
      <c r="N1082" s="182">
        <v>148630.67048</v>
      </c>
      <c r="O1082" s="182">
        <v>83901.76767999999</v>
      </c>
      <c r="P1082" s="182">
        <v>40.386000000000003</v>
      </c>
      <c r="Q1082" s="182">
        <v>0</v>
      </c>
      <c r="R1082" s="182">
        <v>0</v>
      </c>
      <c r="S1082" s="182">
        <v>0</v>
      </c>
      <c r="T1082" s="182">
        <v>31.241999999999997</v>
      </c>
      <c r="U1082" s="182">
        <v>0</v>
      </c>
      <c r="V1082" s="182">
        <v>0</v>
      </c>
    </row>
    <row r="1083" spans="1:22">
      <c r="A1083" s="2" t="s">
        <v>2184</v>
      </c>
      <c r="B1083" s="2" t="s">
        <v>2185</v>
      </c>
      <c r="C1083" s="182">
        <v>33.483599999999996</v>
      </c>
      <c r="D1083" s="182">
        <v>4270.9592000000002</v>
      </c>
      <c r="E1083" s="182">
        <v>127</v>
      </c>
      <c r="F1083" s="182">
        <v>0</v>
      </c>
      <c r="G1083" s="182">
        <v>0</v>
      </c>
      <c r="H1083" s="182">
        <v>0</v>
      </c>
      <c r="I1083" s="182">
        <v>11.112499999999999</v>
      </c>
      <c r="J1083" s="182">
        <v>0</v>
      </c>
      <c r="K1083" s="182">
        <v>0</v>
      </c>
      <c r="L1083" s="182">
        <v>0</v>
      </c>
      <c r="M1083" s="182">
        <v>6992687.9500799999</v>
      </c>
      <c r="N1083" s="182">
        <v>148630.67048</v>
      </c>
      <c r="O1083" s="182">
        <v>83901.76767999999</v>
      </c>
      <c r="P1083" s="182">
        <v>40.386000000000003</v>
      </c>
      <c r="Q1083" s="182">
        <v>0</v>
      </c>
      <c r="R1083" s="182">
        <v>0</v>
      </c>
      <c r="S1083" s="182">
        <v>0</v>
      </c>
      <c r="T1083" s="182">
        <v>35.051999999999992</v>
      </c>
      <c r="U1083" s="182">
        <v>0</v>
      </c>
      <c r="V1083" s="182">
        <v>0</v>
      </c>
    </row>
    <row r="1084" spans="1:22">
      <c r="A1084" s="2" t="s">
        <v>2186</v>
      </c>
      <c r="B1084" s="2" t="s">
        <v>2187</v>
      </c>
      <c r="C1084" s="182">
        <v>29.019119999999997</v>
      </c>
      <c r="D1084" s="182">
        <v>3696.7667999999999</v>
      </c>
      <c r="E1084" s="182">
        <v>127</v>
      </c>
      <c r="F1084" s="182">
        <v>0</v>
      </c>
      <c r="G1084" s="182">
        <v>0</v>
      </c>
      <c r="H1084" s="182">
        <v>0</v>
      </c>
      <c r="I1084" s="182">
        <v>9.5249999999999986</v>
      </c>
      <c r="J1084" s="182">
        <v>0</v>
      </c>
      <c r="K1084" s="182">
        <v>0</v>
      </c>
      <c r="L1084" s="182">
        <v>0</v>
      </c>
      <c r="M1084" s="182">
        <v>6118601.9563199989</v>
      </c>
      <c r="N1084" s="182">
        <v>128966.19368</v>
      </c>
      <c r="O1084" s="182">
        <v>72758.564159999994</v>
      </c>
      <c r="P1084" s="182">
        <v>40.64</v>
      </c>
      <c r="Q1084" s="182">
        <v>0</v>
      </c>
      <c r="R1084" s="182">
        <v>0</v>
      </c>
      <c r="S1084" s="182">
        <v>0</v>
      </c>
      <c r="T1084" s="182">
        <v>27.686</v>
      </c>
      <c r="U1084" s="182">
        <v>0</v>
      </c>
      <c r="V1084" s="182">
        <v>0</v>
      </c>
    </row>
    <row r="1085" spans="1:22">
      <c r="A1085" s="2" t="s">
        <v>2188</v>
      </c>
      <c r="B1085" s="2" t="s">
        <v>2189</v>
      </c>
      <c r="C1085" s="182">
        <v>29.019119999999997</v>
      </c>
      <c r="D1085" s="182">
        <v>3696.7667999999999</v>
      </c>
      <c r="E1085" s="182">
        <v>127</v>
      </c>
      <c r="F1085" s="182">
        <v>0</v>
      </c>
      <c r="G1085" s="182">
        <v>0</v>
      </c>
      <c r="H1085" s="182">
        <v>0</v>
      </c>
      <c r="I1085" s="182">
        <v>9.5249999999999986</v>
      </c>
      <c r="J1085" s="182">
        <v>0</v>
      </c>
      <c r="K1085" s="182">
        <v>0</v>
      </c>
      <c r="L1085" s="182">
        <v>0</v>
      </c>
      <c r="M1085" s="182">
        <v>6118601.9563199989</v>
      </c>
      <c r="N1085" s="182">
        <v>128966.19368</v>
      </c>
      <c r="O1085" s="182">
        <v>72758.564159999994</v>
      </c>
      <c r="P1085" s="182">
        <v>40.64</v>
      </c>
      <c r="Q1085" s="182">
        <v>0</v>
      </c>
      <c r="R1085" s="182">
        <v>0</v>
      </c>
      <c r="S1085" s="182">
        <v>0</v>
      </c>
      <c r="T1085" s="182">
        <v>30.987999999999996</v>
      </c>
      <c r="U1085" s="182">
        <v>0</v>
      </c>
      <c r="V1085" s="182">
        <v>0</v>
      </c>
    </row>
    <row r="1086" spans="1:22">
      <c r="A1086" s="2" t="s">
        <v>2190</v>
      </c>
      <c r="B1086" s="2" t="s">
        <v>2191</v>
      </c>
      <c r="C1086" s="182">
        <v>29.019119999999997</v>
      </c>
      <c r="D1086" s="182">
        <v>3696.7667999999999</v>
      </c>
      <c r="E1086" s="182">
        <v>127</v>
      </c>
      <c r="F1086" s="182">
        <v>0</v>
      </c>
      <c r="G1086" s="182">
        <v>0</v>
      </c>
      <c r="H1086" s="182">
        <v>0</v>
      </c>
      <c r="I1086" s="182">
        <v>9.5249999999999986</v>
      </c>
      <c r="J1086" s="182">
        <v>0</v>
      </c>
      <c r="K1086" s="182">
        <v>0</v>
      </c>
      <c r="L1086" s="182">
        <v>0</v>
      </c>
      <c r="M1086" s="182">
        <v>6118601.9563199989</v>
      </c>
      <c r="N1086" s="182">
        <v>128966.19368</v>
      </c>
      <c r="O1086" s="182">
        <v>72758.564159999994</v>
      </c>
      <c r="P1086" s="182">
        <v>40.64</v>
      </c>
      <c r="Q1086" s="182">
        <v>0</v>
      </c>
      <c r="R1086" s="182">
        <v>0</v>
      </c>
      <c r="S1086" s="182">
        <v>0</v>
      </c>
      <c r="T1086" s="182">
        <v>34.544000000000004</v>
      </c>
      <c r="U1086" s="182">
        <v>0</v>
      </c>
      <c r="V1086" s="182">
        <v>0</v>
      </c>
    </row>
    <row r="1087" spans="1:22">
      <c r="A1087" s="2" t="s">
        <v>2192</v>
      </c>
      <c r="B1087" s="2" t="s">
        <v>2193</v>
      </c>
      <c r="C1087" s="182">
        <v>24.405823999999996</v>
      </c>
      <c r="D1087" s="182">
        <v>3103.2195999999994</v>
      </c>
      <c r="E1087" s="182">
        <v>127</v>
      </c>
      <c r="F1087" s="182">
        <v>0</v>
      </c>
      <c r="G1087" s="182">
        <v>0</v>
      </c>
      <c r="H1087" s="182">
        <v>0</v>
      </c>
      <c r="I1087" s="182">
        <v>7.9375</v>
      </c>
      <c r="J1087" s="182">
        <v>0</v>
      </c>
      <c r="K1087" s="182">
        <v>0</v>
      </c>
      <c r="L1087" s="182">
        <v>0</v>
      </c>
      <c r="M1087" s="182">
        <v>5202892.8199999994</v>
      </c>
      <c r="N1087" s="182">
        <v>108646.23431999999</v>
      </c>
      <c r="O1087" s="182">
        <v>61287.619359999997</v>
      </c>
      <c r="P1087" s="182">
        <v>40.893999999999998</v>
      </c>
      <c r="Q1087" s="182">
        <v>0</v>
      </c>
      <c r="R1087" s="182">
        <v>0</v>
      </c>
      <c r="S1087" s="182">
        <v>0</v>
      </c>
      <c r="T1087" s="182">
        <v>27.431999999999999</v>
      </c>
      <c r="U1087" s="182">
        <v>0</v>
      </c>
      <c r="V1087" s="182">
        <v>0</v>
      </c>
    </row>
    <row r="1088" spans="1:22">
      <c r="A1088" s="2" t="s">
        <v>2194</v>
      </c>
      <c r="B1088" s="2" t="s">
        <v>2195</v>
      </c>
      <c r="C1088" s="182">
        <v>24.405823999999996</v>
      </c>
      <c r="D1088" s="182">
        <v>3103.2195999999994</v>
      </c>
      <c r="E1088" s="182">
        <v>127</v>
      </c>
      <c r="F1088" s="182">
        <v>0</v>
      </c>
      <c r="G1088" s="182">
        <v>0</v>
      </c>
      <c r="H1088" s="182">
        <v>0</v>
      </c>
      <c r="I1088" s="182">
        <v>7.9375</v>
      </c>
      <c r="J1088" s="182">
        <v>0</v>
      </c>
      <c r="K1088" s="182">
        <v>0</v>
      </c>
      <c r="L1088" s="182">
        <v>0</v>
      </c>
      <c r="M1088" s="182">
        <v>5202892.8199999994</v>
      </c>
      <c r="N1088" s="182">
        <v>108646.23431999999</v>
      </c>
      <c r="O1088" s="182">
        <v>61287.619359999997</v>
      </c>
      <c r="P1088" s="182">
        <v>40.893999999999998</v>
      </c>
      <c r="Q1088" s="182">
        <v>0</v>
      </c>
      <c r="R1088" s="182">
        <v>0</v>
      </c>
      <c r="S1088" s="182">
        <v>0</v>
      </c>
      <c r="T1088" s="182">
        <v>30.733999999999998</v>
      </c>
      <c r="U1088" s="182">
        <v>0</v>
      </c>
      <c r="V1088" s="182">
        <v>0</v>
      </c>
    </row>
    <row r="1089" spans="1:22">
      <c r="A1089" s="2" t="s">
        <v>2196</v>
      </c>
      <c r="B1089" s="2" t="s">
        <v>2197</v>
      </c>
      <c r="C1089" s="182">
        <v>24.405823999999996</v>
      </c>
      <c r="D1089" s="182">
        <v>3103.2195999999994</v>
      </c>
      <c r="E1089" s="182">
        <v>127</v>
      </c>
      <c r="F1089" s="182">
        <v>0</v>
      </c>
      <c r="G1089" s="182">
        <v>0</v>
      </c>
      <c r="H1089" s="182">
        <v>0</v>
      </c>
      <c r="I1089" s="182">
        <v>7.9375</v>
      </c>
      <c r="J1089" s="182">
        <v>0</v>
      </c>
      <c r="K1089" s="182">
        <v>0</v>
      </c>
      <c r="L1089" s="182">
        <v>0</v>
      </c>
      <c r="M1089" s="182">
        <v>5202892.8199999994</v>
      </c>
      <c r="N1089" s="182">
        <v>108646.23431999999</v>
      </c>
      <c r="O1089" s="182">
        <v>61287.619359999997</v>
      </c>
      <c r="P1089" s="182">
        <v>40.893999999999998</v>
      </c>
      <c r="Q1089" s="182">
        <v>0</v>
      </c>
      <c r="R1089" s="182">
        <v>0</v>
      </c>
      <c r="S1089" s="182">
        <v>0</v>
      </c>
      <c r="T1089" s="182">
        <v>34.29</v>
      </c>
      <c r="U1089" s="182">
        <v>0</v>
      </c>
      <c r="V1089" s="182">
        <v>0</v>
      </c>
    </row>
    <row r="1090" spans="1:22">
      <c r="A1090" s="2" t="s">
        <v>2198</v>
      </c>
      <c r="B1090" s="2" t="s">
        <v>2199</v>
      </c>
      <c r="C1090" s="182">
        <v>19.643711999999997</v>
      </c>
      <c r="D1090" s="182">
        <v>2503.2207999999996</v>
      </c>
      <c r="E1090" s="182">
        <v>127</v>
      </c>
      <c r="F1090" s="182">
        <v>0</v>
      </c>
      <c r="G1090" s="182">
        <v>0</v>
      </c>
      <c r="H1090" s="182">
        <v>0</v>
      </c>
      <c r="I1090" s="182">
        <v>6.35</v>
      </c>
      <c r="J1090" s="182">
        <v>0</v>
      </c>
      <c r="K1090" s="182">
        <v>0</v>
      </c>
      <c r="L1090" s="182">
        <v>0</v>
      </c>
      <c r="M1090" s="182">
        <v>4245560.5411199993</v>
      </c>
      <c r="N1090" s="182">
        <v>87998.533679999993</v>
      </c>
      <c r="O1090" s="182">
        <v>49652.803919999991</v>
      </c>
      <c r="P1090" s="182">
        <v>41.148000000000003</v>
      </c>
      <c r="Q1090" s="182">
        <v>0</v>
      </c>
      <c r="R1090" s="182">
        <v>0</v>
      </c>
      <c r="S1090" s="182">
        <v>0</v>
      </c>
      <c r="T1090" s="182">
        <v>27.178000000000001</v>
      </c>
      <c r="U1090" s="182">
        <v>0</v>
      </c>
      <c r="V1090" s="182">
        <v>0</v>
      </c>
    </row>
    <row r="1091" spans="1:22">
      <c r="A1091" s="2" t="s">
        <v>2200</v>
      </c>
      <c r="B1091" s="2" t="s">
        <v>2201</v>
      </c>
      <c r="C1091" s="182">
        <v>19.643711999999997</v>
      </c>
      <c r="D1091" s="182">
        <v>2503.2207999999996</v>
      </c>
      <c r="E1091" s="182">
        <v>127</v>
      </c>
      <c r="F1091" s="182">
        <v>0</v>
      </c>
      <c r="G1091" s="182">
        <v>0</v>
      </c>
      <c r="H1091" s="182">
        <v>0</v>
      </c>
      <c r="I1091" s="182">
        <v>6.35</v>
      </c>
      <c r="J1091" s="182">
        <v>0</v>
      </c>
      <c r="K1091" s="182">
        <v>0</v>
      </c>
      <c r="L1091" s="182">
        <v>0</v>
      </c>
      <c r="M1091" s="182">
        <v>4245560.5411199993</v>
      </c>
      <c r="N1091" s="182">
        <v>87998.533679999993</v>
      </c>
      <c r="O1091" s="182">
        <v>49652.803919999991</v>
      </c>
      <c r="P1091" s="182">
        <v>41.148000000000003</v>
      </c>
      <c r="Q1091" s="182">
        <v>0</v>
      </c>
      <c r="R1091" s="182">
        <v>0</v>
      </c>
      <c r="S1091" s="182">
        <v>0</v>
      </c>
      <c r="T1091" s="182">
        <v>30.225999999999996</v>
      </c>
      <c r="U1091" s="182">
        <v>0</v>
      </c>
      <c r="V1091" s="182">
        <v>0</v>
      </c>
    </row>
    <row r="1092" spans="1:22">
      <c r="A1092" s="2" t="s">
        <v>2202</v>
      </c>
      <c r="B1092" s="2" t="s">
        <v>2203</v>
      </c>
      <c r="C1092" s="182">
        <v>19.643711999999997</v>
      </c>
      <c r="D1092" s="182">
        <v>2503.2207999999996</v>
      </c>
      <c r="E1092" s="182">
        <v>127</v>
      </c>
      <c r="F1092" s="182">
        <v>0</v>
      </c>
      <c r="G1092" s="182">
        <v>0</v>
      </c>
      <c r="H1092" s="182">
        <v>0</v>
      </c>
      <c r="I1092" s="182">
        <v>6.35</v>
      </c>
      <c r="J1092" s="182">
        <v>0</v>
      </c>
      <c r="K1092" s="182">
        <v>0</v>
      </c>
      <c r="L1092" s="182">
        <v>0</v>
      </c>
      <c r="M1092" s="182">
        <v>4245560.5411199993</v>
      </c>
      <c r="N1092" s="182">
        <v>87998.533679999993</v>
      </c>
      <c r="O1092" s="182">
        <v>49652.803919999991</v>
      </c>
      <c r="P1092" s="182">
        <v>41.148000000000003</v>
      </c>
      <c r="Q1092" s="182">
        <v>0</v>
      </c>
      <c r="R1092" s="182">
        <v>0</v>
      </c>
      <c r="S1092" s="182">
        <v>0</v>
      </c>
      <c r="T1092" s="182">
        <v>33.781999999999996</v>
      </c>
      <c r="U1092" s="182">
        <v>0</v>
      </c>
      <c r="V1092" s="182">
        <v>0</v>
      </c>
    </row>
    <row r="1093" spans="1:22">
      <c r="A1093" s="2" t="s">
        <v>2204</v>
      </c>
      <c r="B1093" s="2" t="s">
        <v>2205</v>
      </c>
      <c r="C1093" s="182">
        <v>35.418208</v>
      </c>
      <c r="D1093" s="182">
        <v>4522.5715999999993</v>
      </c>
      <c r="E1093" s="182">
        <v>101.6</v>
      </c>
      <c r="F1093" s="182">
        <v>0</v>
      </c>
      <c r="G1093" s="182">
        <v>0</v>
      </c>
      <c r="H1093" s="182">
        <v>0</v>
      </c>
      <c r="I1093" s="182">
        <v>12.7</v>
      </c>
      <c r="J1093" s="182">
        <v>0</v>
      </c>
      <c r="K1093" s="182">
        <v>0</v>
      </c>
      <c r="L1093" s="182">
        <v>0</v>
      </c>
      <c r="M1093" s="182">
        <v>4412053.1113599995</v>
      </c>
      <c r="N1093" s="182">
        <v>113234.61223999999</v>
      </c>
      <c r="O1093" s="182">
        <v>62926.325759999992</v>
      </c>
      <c r="P1093" s="182">
        <v>31.241999999999997</v>
      </c>
      <c r="Q1093" s="182">
        <v>0</v>
      </c>
      <c r="R1093" s="182">
        <v>0</v>
      </c>
      <c r="S1093" s="182">
        <v>0</v>
      </c>
      <c r="T1093" s="182">
        <v>36.575999999999993</v>
      </c>
      <c r="U1093" s="182">
        <v>0</v>
      </c>
      <c r="V1093" s="182">
        <v>0</v>
      </c>
    </row>
    <row r="1094" spans="1:22">
      <c r="A1094" s="2" t="s">
        <v>2206</v>
      </c>
      <c r="B1094" s="2" t="s">
        <v>2207</v>
      </c>
      <c r="C1094" s="182">
        <v>35.418208</v>
      </c>
      <c r="D1094" s="182">
        <v>4522.5715999999993</v>
      </c>
      <c r="E1094" s="182">
        <v>101.6</v>
      </c>
      <c r="F1094" s="182">
        <v>0</v>
      </c>
      <c r="G1094" s="182">
        <v>0</v>
      </c>
      <c r="H1094" s="182">
        <v>0</v>
      </c>
      <c r="I1094" s="182">
        <v>12.7</v>
      </c>
      <c r="J1094" s="182">
        <v>0</v>
      </c>
      <c r="K1094" s="182">
        <v>0</v>
      </c>
      <c r="L1094" s="182">
        <v>0</v>
      </c>
      <c r="M1094" s="182">
        <v>4412053.1113599995</v>
      </c>
      <c r="N1094" s="182">
        <v>113234.61223999999</v>
      </c>
      <c r="O1094" s="182">
        <v>62926.325759999992</v>
      </c>
      <c r="P1094" s="182">
        <v>31.241999999999997</v>
      </c>
      <c r="Q1094" s="182">
        <v>0</v>
      </c>
      <c r="R1094" s="182">
        <v>0</v>
      </c>
      <c r="S1094" s="182">
        <v>0</v>
      </c>
      <c r="T1094" s="182">
        <v>39.878</v>
      </c>
      <c r="U1094" s="182">
        <v>0</v>
      </c>
      <c r="V1094" s="182">
        <v>0</v>
      </c>
    </row>
    <row r="1095" spans="1:22">
      <c r="A1095" s="2" t="s">
        <v>2208</v>
      </c>
      <c r="B1095" s="2" t="s">
        <v>2209</v>
      </c>
      <c r="C1095" s="182">
        <v>35.418208</v>
      </c>
      <c r="D1095" s="182">
        <v>4522.5715999999993</v>
      </c>
      <c r="E1095" s="182">
        <v>101.6</v>
      </c>
      <c r="F1095" s="182">
        <v>0</v>
      </c>
      <c r="G1095" s="182">
        <v>0</v>
      </c>
      <c r="H1095" s="182">
        <v>0</v>
      </c>
      <c r="I1095" s="182">
        <v>12.7</v>
      </c>
      <c r="J1095" s="182">
        <v>0</v>
      </c>
      <c r="K1095" s="182">
        <v>0</v>
      </c>
      <c r="L1095" s="182">
        <v>0</v>
      </c>
      <c r="M1095" s="182">
        <v>4412053.1113599995</v>
      </c>
      <c r="N1095" s="182">
        <v>113234.61223999999</v>
      </c>
      <c r="O1095" s="182">
        <v>62926.325759999992</v>
      </c>
      <c r="P1095" s="182">
        <v>31.241999999999997</v>
      </c>
      <c r="Q1095" s="182">
        <v>0</v>
      </c>
      <c r="R1095" s="182">
        <v>0</v>
      </c>
      <c r="S1095" s="182">
        <v>0</v>
      </c>
      <c r="T1095" s="182">
        <v>43.687999999999995</v>
      </c>
      <c r="U1095" s="182">
        <v>0</v>
      </c>
      <c r="V1095" s="182">
        <v>0</v>
      </c>
    </row>
    <row r="1096" spans="1:22">
      <c r="A1096" s="2" t="s">
        <v>2210</v>
      </c>
      <c r="B1096" s="2" t="s">
        <v>2211</v>
      </c>
      <c r="C1096" s="182">
        <v>27.084511999999997</v>
      </c>
      <c r="D1096" s="182">
        <v>3451.6059999999998</v>
      </c>
      <c r="E1096" s="182">
        <v>101.6</v>
      </c>
      <c r="F1096" s="182">
        <v>0</v>
      </c>
      <c r="G1096" s="182">
        <v>0</v>
      </c>
      <c r="H1096" s="182">
        <v>0</v>
      </c>
      <c r="I1096" s="182">
        <v>9.5249999999999986</v>
      </c>
      <c r="J1096" s="182">
        <v>0</v>
      </c>
      <c r="K1096" s="182">
        <v>0</v>
      </c>
      <c r="L1096" s="182">
        <v>0</v>
      </c>
      <c r="M1096" s="182">
        <v>3454720.8324799999</v>
      </c>
      <c r="N1096" s="182">
        <v>87179.180479999995</v>
      </c>
      <c r="O1096" s="182">
        <v>48505.709439999991</v>
      </c>
      <c r="P1096" s="182">
        <v>31.75</v>
      </c>
      <c r="Q1096" s="182">
        <v>0</v>
      </c>
      <c r="R1096" s="182">
        <v>0</v>
      </c>
      <c r="S1096" s="182">
        <v>0</v>
      </c>
      <c r="T1096" s="182">
        <v>36.067999999999998</v>
      </c>
      <c r="U1096" s="182">
        <v>0</v>
      </c>
      <c r="V1096" s="182">
        <v>0</v>
      </c>
    </row>
    <row r="1097" spans="1:22">
      <c r="A1097" s="2" t="s">
        <v>2212</v>
      </c>
      <c r="B1097" s="2" t="s">
        <v>2213</v>
      </c>
      <c r="C1097" s="182">
        <v>27.084511999999997</v>
      </c>
      <c r="D1097" s="182">
        <v>3451.6059999999998</v>
      </c>
      <c r="E1097" s="182">
        <v>101.6</v>
      </c>
      <c r="F1097" s="182">
        <v>0</v>
      </c>
      <c r="G1097" s="182">
        <v>0</v>
      </c>
      <c r="H1097" s="182">
        <v>0</v>
      </c>
      <c r="I1097" s="182">
        <v>9.5249999999999986</v>
      </c>
      <c r="J1097" s="182">
        <v>0</v>
      </c>
      <c r="K1097" s="182">
        <v>0</v>
      </c>
      <c r="L1097" s="182">
        <v>0</v>
      </c>
      <c r="M1097" s="182">
        <v>3454720.8324799999</v>
      </c>
      <c r="N1097" s="182">
        <v>87179.180479999995</v>
      </c>
      <c r="O1097" s="182">
        <v>48505.709439999991</v>
      </c>
      <c r="P1097" s="182">
        <v>31.75</v>
      </c>
      <c r="Q1097" s="182">
        <v>0</v>
      </c>
      <c r="R1097" s="182">
        <v>0</v>
      </c>
      <c r="S1097" s="182">
        <v>0</v>
      </c>
      <c r="T1097" s="182">
        <v>39.369999999999997</v>
      </c>
      <c r="U1097" s="182">
        <v>0</v>
      </c>
      <c r="V1097" s="182">
        <v>0</v>
      </c>
    </row>
    <row r="1098" spans="1:22">
      <c r="A1098" s="2" t="s">
        <v>2214</v>
      </c>
      <c r="B1098" s="2" t="s">
        <v>2215</v>
      </c>
      <c r="C1098" s="182">
        <v>27.084511999999997</v>
      </c>
      <c r="D1098" s="182">
        <v>3451.6059999999998</v>
      </c>
      <c r="E1098" s="182">
        <v>101.6</v>
      </c>
      <c r="F1098" s="182">
        <v>0</v>
      </c>
      <c r="G1098" s="182">
        <v>0</v>
      </c>
      <c r="H1098" s="182">
        <v>0</v>
      </c>
      <c r="I1098" s="182">
        <v>9.5249999999999986</v>
      </c>
      <c r="J1098" s="182">
        <v>0</v>
      </c>
      <c r="K1098" s="182">
        <v>0</v>
      </c>
      <c r="L1098" s="182">
        <v>0</v>
      </c>
      <c r="M1098" s="182">
        <v>3454720.8324799999</v>
      </c>
      <c r="N1098" s="182">
        <v>87179.180479999995</v>
      </c>
      <c r="O1098" s="182">
        <v>48505.709439999991</v>
      </c>
      <c r="P1098" s="182">
        <v>31.75</v>
      </c>
      <c r="Q1098" s="182">
        <v>0</v>
      </c>
      <c r="R1098" s="182">
        <v>0</v>
      </c>
      <c r="S1098" s="182">
        <v>0</v>
      </c>
      <c r="T1098" s="182">
        <v>42.925999999999995</v>
      </c>
      <c r="U1098" s="182">
        <v>0</v>
      </c>
      <c r="V1098" s="182">
        <v>0</v>
      </c>
    </row>
    <row r="1099" spans="1:22">
      <c r="A1099" s="2" t="s">
        <v>2216</v>
      </c>
      <c r="B1099" s="2" t="s">
        <v>2217</v>
      </c>
      <c r="C1099" s="182">
        <v>22.768847999999998</v>
      </c>
      <c r="D1099" s="182">
        <v>2903.22</v>
      </c>
      <c r="E1099" s="182">
        <v>101.6</v>
      </c>
      <c r="F1099" s="182">
        <v>0</v>
      </c>
      <c r="G1099" s="182">
        <v>0</v>
      </c>
      <c r="H1099" s="182">
        <v>0</v>
      </c>
      <c r="I1099" s="182">
        <v>7.9375</v>
      </c>
      <c r="J1099" s="182">
        <v>0</v>
      </c>
      <c r="K1099" s="182">
        <v>0</v>
      </c>
      <c r="L1099" s="182">
        <v>0</v>
      </c>
      <c r="M1099" s="182">
        <v>2942756.1789919999</v>
      </c>
      <c r="N1099" s="182">
        <v>73577.917359999992</v>
      </c>
      <c r="O1099" s="182">
        <v>40967.659999999996</v>
      </c>
      <c r="P1099" s="182">
        <v>31.75</v>
      </c>
      <c r="Q1099" s="182">
        <v>0</v>
      </c>
      <c r="R1099" s="182">
        <v>0</v>
      </c>
      <c r="S1099" s="182">
        <v>0</v>
      </c>
      <c r="T1099" s="182">
        <v>35.559999999999995</v>
      </c>
      <c r="U1099" s="182">
        <v>0</v>
      </c>
      <c r="V1099" s="182">
        <v>0</v>
      </c>
    </row>
    <row r="1100" spans="1:22">
      <c r="A1100" s="2" t="s">
        <v>2218</v>
      </c>
      <c r="B1100" s="2" t="s">
        <v>2219</v>
      </c>
      <c r="C1100" s="182">
        <v>22.768847999999998</v>
      </c>
      <c r="D1100" s="182">
        <v>2903.22</v>
      </c>
      <c r="E1100" s="182">
        <v>101.6</v>
      </c>
      <c r="F1100" s="182">
        <v>0</v>
      </c>
      <c r="G1100" s="182">
        <v>0</v>
      </c>
      <c r="H1100" s="182">
        <v>0</v>
      </c>
      <c r="I1100" s="182">
        <v>7.9375</v>
      </c>
      <c r="J1100" s="182">
        <v>0</v>
      </c>
      <c r="K1100" s="182">
        <v>0</v>
      </c>
      <c r="L1100" s="182">
        <v>0</v>
      </c>
      <c r="M1100" s="182">
        <v>2942756.1789919999</v>
      </c>
      <c r="N1100" s="182">
        <v>73577.917359999992</v>
      </c>
      <c r="O1100" s="182">
        <v>40967.659999999996</v>
      </c>
      <c r="P1100" s="182">
        <v>31.75</v>
      </c>
      <c r="Q1100" s="182">
        <v>0</v>
      </c>
      <c r="R1100" s="182">
        <v>0</v>
      </c>
      <c r="S1100" s="182">
        <v>0</v>
      </c>
      <c r="T1100" s="182">
        <v>38.862000000000002</v>
      </c>
      <c r="U1100" s="182">
        <v>0</v>
      </c>
      <c r="V1100" s="182">
        <v>0</v>
      </c>
    </row>
    <row r="1101" spans="1:22">
      <c r="A1101" s="2" t="s">
        <v>2220</v>
      </c>
      <c r="B1101" s="2" t="s">
        <v>2221</v>
      </c>
      <c r="C1101" s="182">
        <v>22.768847999999998</v>
      </c>
      <c r="D1101" s="182">
        <v>2903.22</v>
      </c>
      <c r="E1101" s="182">
        <v>101.6</v>
      </c>
      <c r="F1101" s="182">
        <v>0</v>
      </c>
      <c r="G1101" s="182">
        <v>0</v>
      </c>
      <c r="H1101" s="182">
        <v>0</v>
      </c>
      <c r="I1101" s="182">
        <v>7.9375</v>
      </c>
      <c r="J1101" s="182">
        <v>0</v>
      </c>
      <c r="K1101" s="182">
        <v>0</v>
      </c>
      <c r="L1101" s="182">
        <v>0</v>
      </c>
      <c r="M1101" s="182">
        <v>2942756.1789919999</v>
      </c>
      <c r="N1101" s="182">
        <v>73577.917359999992</v>
      </c>
      <c r="O1101" s="182">
        <v>40967.659999999996</v>
      </c>
      <c r="P1101" s="182">
        <v>31.75</v>
      </c>
      <c r="Q1101" s="182">
        <v>0</v>
      </c>
      <c r="R1101" s="182">
        <v>0</v>
      </c>
      <c r="S1101" s="182">
        <v>0</v>
      </c>
      <c r="T1101" s="182">
        <v>42.671999999999997</v>
      </c>
      <c r="U1101" s="182">
        <v>0</v>
      </c>
      <c r="V1101" s="182">
        <v>0</v>
      </c>
    </row>
    <row r="1102" spans="1:22">
      <c r="A1102" s="2" t="s">
        <v>2222</v>
      </c>
      <c r="B1102" s="2" t="s">
        <v>2223</v>
      </c>
      <c r="C1102" s="182">
        <v>18.453184</v>
      </c>
      <c r="D1102" s="182">
        <v>2341.9307999999996</v>
      </c>
      <c r="E1102" s="182">
        <v>101.6</v>
      </c>
      <c r="F1102" s="182">
        <v>0</v>
      </c>
      <c r="G1102" s="182">
        <v>0</v>
      </c>
      <c r="H1102" s="182">
        <v>0</v>
      </c>
      <c r="I1102" s="182">
        <v>6.35</v>
      </c>
      <c r="J1102" s="182">
        <v>0</v>
      </c>
      <c r="K1102" s="182">
        <v>0</v>
      </c>
      <c r="L1102" s="182">
        <v>0</v>
      </c>
      <c r="M1102" s="182">
        <v>2405817.6399679999</v>
      </c>
      <c r="N1102" s="182">
        <v>59485.042319999993</v>
      </c>
      <c r="O1102" s="182">
        <v>33101.869279999999</v>
      </c>
      <c r="P1102" s="182">
        <v>32.003999999999998</v>
      </c>
      <c r="Q1102" s="182">
        <v>0</v>
      </c>
      <c r="R1102" s="182">
        <v>0</v>
      </c>
      <c r="S1102" s="182">
        <v>0</v>
      </c>
      <c r="T1102" s="182">
        <v>35.305999999999997</v>
      </c>
      <c r="U1102" s="182">
        <v>0</v>
      </c>
      <c r="V1102" s="182">
        <v>0</v>
      </c>
    </row>
    <row r="1103" spans="1:22">
      <c r="A1103" s="2" t="s">
        <v>2224</v>
      </c>
      <c r="B1103" s="2" t="s">
        <v>2225</v>
      </c>
      <c r="C1103" s="182">
        <v>18.453184</v>
      </c>
      <c r="D1103" s="182">
        <v>2341.9307999999996</v>
      </c>
      <c r="E1103" s="182">
        <v>101.6</v>
      </c>
      <c r="F1103" s="182">
        <v>0</v>
      </c>
      <c r="G1103" s="182">
        <v>0</v>
      </c>
      <c r="H1103" s="182">
        <v>0</v>
      </c>
      <c r="I1103" s="182">
        <v>6.35</v>
      </c>
      <c r="J1103" s="182">
        <v>0</v>
      </c>
      <c r="K1103" s="182">
        <v>0</v>
      </c>
      <c r="L1103" s="182">
        <v>0</v>
      </c>
      <c r="M1103" s="182">
        <v>2405817.6399679999</v>
      </c>
      <c r="N1103" s="182">
        <v>59485.042319999993</v>
      </c>
      <c r="O1103" s="182">
        <v>33101.869279999999</v>
      </c>
      <c r="P1103" s="182">
        <v>32.003999999999998</v>
      </c>
      <c r="Q1103" s="182">
        <v>0</v>
      </c>
      <c r="R1103" s="182">
        <v>0</v>
      </c>
      <c r="S1103" s="182">
        <v>0</v>
      </c>
      <c r="T1103" s="182">
        <v>38.607999999999997</v>
      </c>
      <c r="U1103" s="182">
        <v>0</v>
      </c>
      <c r="V1103" s="182">
        <v>0</v>
      </c>
    </row>
    <row r="1104" spans="1:22">
      <c r="A1104" s="2" t="s">
        <v>2226</v>
      </c>
      <c r="B1104" s="2" t="s">
        <v>2227</v>
      </c>
      <c r="C1104" s="182">
        <v>18.453184</v>
      </c>
      <c r="D1104" s="182">
        <v>2341.9307999999996</v>
      </c>
      <c r="E1104" s="182">
        <v>101.6</v>
      </c>
      <c r="F1104" s="182">
        <v>0</v>
      </c>
      <c r="G1104" s="182">
        <v>0</v>
      </c>
      <c r="H1104" s="182">
        <v>0</v>
      </c>
      <c r="I1104" s="182">
        <v>6.35</v>
      </c>
      <c r="J1104" s="182">
        <v>0</v>
      </c>
      <c r="K1104" s="182">
        <v>0</v>
      </c>
      <c r="L1104" s="182">
        <v>0</v>
      </c>
      <c r="M1104" s="182">
        <v>2405817.6399679999</v>
      </c>
      <c r="N1104" s="182">
        <v>59485.042319999993</v>
      </c>
      <c r="O1104" s="182">
        <v>33101.869279999999</v>
      </c>
      <c r="P1104" s="182">
        <v>32.003999999999998</v>
      </c>
      <c r="Q1104" s="182">
        <v>0</v>
      </c>
      <c r="R1104" s="182">
        <v>0</v>
      </c>
      <c r="S1104" s="182">
        <v>0</v>
      </c>
      <c r="T1104" s="182">
        <v>42.163999999999994</v>
      </c>
      <c r="U1104" s="182">
        <v>0</v>
      </c>
      <c r="V1104" s="182">
        <v>0</v>
      </c>
    </row>
    <row r="1105" spans="1:22">
      <c r="A1105" s="2" t="s">
        <v>2228</v>
      </c>
      <c r="B1105" s="2" t="s">
        <v>2229</v>
      </c>
      <c r="C1105" s="182">
        <v>40.329135999999998</v>
      </c>
      <c r="D1105" s="182">
        <v>5148.3768</v>
      </c>
      <c r="E1105" s="182">
        <v>101.6</v>
      </c>
      <c r="F1105" s="182">
        <v>0</v>
      </c>
      <c r="G1105" s="182">
        <v>0</v>
      </c>
      <c r="H1105" s="182">
        <v>0</v>
      </c>
      <c r="I1105" s="182">
        <v>15.875</v>
      </c>
      <c r="J1105" s="182">
        <v>0</v>
      </c>
      <c r="K1105" s="182">
        <v>0</v>
      </c>
      <c r="L1105" s="182">
        <v>0</v>
      </c>
      <c r="M1105" s="182">
        <v>4994777.1071999995</v>
      </c>
      <c r="N1105" s="182">
        <v>133718.44224</v>
      </c>
      <c r="O1105" s="182">
        <v>74725.011839999992</v>
      </c>
      <c r="P1105" s="182">
        <v>31.241999999999997</v>
      </c>
      <c r="Q1105" s="182">
        <v>0</v>
      </c>
      <c r="R1105" s="182">
        <v>0</v>
      </c>
      <c r="S1105" s="182">
        <v>0</v>
      </c>
      <c r="T1105" s="182">
        <v>30.733999999999998</v>
      </c>
      <c r="U1105" s="182">
        <v>0</v>
      </c>
      <c r="V1105" s="182">
        <v>0</v>
      </c>
    </row>
    <row r="1106" spans="1:22">
      <c r="A1106" s="2" t="s">
        <v>2230</v>
      </c>
      <c r="B1106" s="2" t="s">
        <v>2231</v>
      </c>
      <c r="C1106" s="182">
        <v>40.329135999999998</v>
      </c>
      <c r="D1106" s="182">
        <v>5148.3768</v>
      </c>
      <c r="E1106" s="182">
        <v>101.6</v>
      </c>
      <c r="F1106" s="182">
        <v>0</v>
      </c>
      <c r="G1106" s="182">
        <v>0</v>
      </c>
      <c r="H1106" s="182">
        <v>0</v>
      </c>
      <c r="I1106" s="182">
        <v>15.875</v>
      </c>
      <c r="J1106" s="182">
        <v>0</v>
      </c>
      <c r="K1106" s="182">
        <v>0</v>
      </c>
      <c r="L1106" s="182">
        <v>0</v>
      </c>
      <c r="M1106" s="182">
        <v>4994777.1071999995</v>
      </c>
      <c r="N1106" s="182">
        <v>133718.44224</v>
      </c>
      <c r="O1106" s="182">
        <v>74725.011839999992</v>
      </c>
      <c r="P1106" s="182">
        <v>31.241999999999997</v>
      </c>
      <c r="Q1106" s="182">
        <v>0</v>
      </c>
      <c r="R1106" s="182">
        <v>0</v>
      </c>
      <c r="S1106" s="182">
        <v>0</v>
      </c>
      <c r="T1106" s="182">
        <v>34.29</v>
      </c>
      <c r="U1106" s="182">
        <v>0</v>
      </c>
      <c r="V1106" s="182">
        <v>0</v>
      </c>
    </row>
    <row r="1107" spans="1:22">
      <c r="A1107" s="2" t="s">
        <v>2232</v>
      </c>
      <c r="B1107" s="2" t="s">
        <v>2233</v>
      </c>
      <c r="C1107" s="182">
        <v>40.329135999999998</v>
      </c>
      <c r="D1107" s="182">
        <v>5148.3768</v>
      </c>
      <c r="E1107" s="182">
        <v>101.6</v>
      </c>
      <c r="F1107" s="182">
        <v>0</v>
      </c>
      <c r="G1107" s="182">
        <v>0</v>
      </c>
      <c r="H1107" s="182">
        <v>0</v>
      </c>
      <c r="I1107" s="182">
        <v>15.875</v>
      </c>
      <c r="J1107" s="182">
        <v>0</v>
      </c>
      <c r="K1107" s="182">
        <v>0</v>
      </c>
      <c r="L1107" s="182">
        <v>0</v>
      </c>
      <c r="M1107" s="182">
        <v>4994777.1071999995</v>
      </c>
      <c r="N1107" s="182">
        <v>133718.44224</v>
      </c>
      <c r="O1107" s="182">
        <v>74725.011839999992</v>
      </c>
      <c r="P1107" s="182">
        <v>31.241999999999997</v>
      </c>
      <c r="Q1107" s="182">
        <v>0</v>
      </c>
      <c r="R1107" s="182">
        <v>0</v>
      </c>
      <c r="S1107" s="182">
        <v>0</v>
      </c>
      <c r="T1107" s="182">
        <v>38.099999999999994</v>
      </c>
      <c r="U1107" s="182">
        <v>0</v>
      </c>
      <c r="V1107" s="182">
        <v>0</v>
      </c>
    </row>
    <row r="1108" spans="1:22">
      <c r="A1108" s="2" t="s">
        <v>2234</v>
      </c>
      <c r="B1108" s="2" t="s">
        <v>2235</v>
      </c>
      <c r="C1108" s="182">
        <v>32.888336000000002</v>
      </c>
      <c r="D1108" s="182">
        <v>4199.9915999999994</v>
      </c>
      <c r="E1108" s="182">
        <v>101.6</v>
      </c>
      <c r="F1108" s="182">
        <v>0</v>
      </c>
      <c r="G1108" s="182">
        <v>0</v>
      </c>
      <c r="H1108" s="182">
        <v>0</v>
      </c>
      <c r="I1108" s="182">
        <v>12.7</v>
      </c>
      <c r="J1108" s="182">
        <v>0</v>
      </c>
      <c r="K1108" s="182">
        <v>0</v>
      </c>
      <c r="L1108" s="182">
        <v>0</v>
      </c>
      <c r="M1108" s="182">
        <v>4162314.2559999996</v>
      </c>
      <c r="N1108" s="182">
        <v>110284.94072</v>
      </c>
      <c r="O1108" s="182">
        <v>61451.489999999991</v>
      </c>
      <c r="P1108" s="182">
        <v>31.495999999999999</v>
      </c>
      <c r="Q1108" s="182">
        <v>0</v>
      </c>
      <c r="R1108" s="182">
        <v>0</v>
      </c>
      <c r="S1108" s="182">
        <v>0</v>
      </c>
      <c r="T1108" s="182">
        <v>30.225999999999996</v>
      </c>
      <c r="U1108" s="182">
        <v>0</v>
      </c>
      <c r="V1108" s="182">
        <v>0</v>
      </c>
    </row>
    <row r="1109" spans="1:22">
      <c r="A1109" s="2" t="s">
        <v>2236</v>
      </c>
      <c r="B1109" s="2" t="s">
        <v>2237</v>
      </c>
      <c r="C1109" s="182">
        <v>32.888336000000002</v>
      </c>
      <c r="D1109" s="182">
        <v>4199.9915999999994</v>
      </c>
      <c r="E1109" s="182">
        <v>101.6</v>
      </c>
      <c r="F1109" s="182">
        <v>0</v>
      </c>
      <c r="G1109" s="182">
        <v>0</v>
      </c>
      <c r="H1109" s="182">
        <v>0</v>
      </c>
      <c r="I1109" s="182">
        <v>12.7</v>
      </c>
      <c r="J1109" s="182">
        <v>0</v>
      </c>
      <c r="K1109" s="182">
        <v>0</v>
      </c>
      <c r="L1109" s="182">
        <v>0</v>
      </c>
      <c r="M1109" s="182">
        <v>4162314.2559999996</v>
      </c>
      <c r="N1109" s="182">
        <v>110284.94072</v>
      </c>
      <c r="O1109" s="182">
        <v>61451.489999999991</v>
      </c>
      <c r="P1109" s="182">
        <v>31.495999999999999</v>
      </c>
      <c r="Q1109" s="182">
        <v>0</v>
      </c>
      <c r="R1109" s="182">
        <v>0</v>
      </c>
      <c r="S1109" s="182">
        <v>0</v>
      </c>
      <c r="T1109" s="182">
        <v>33.527999999999999</v>
      </c>
      <c r="U1109" s="182">
        <v>0</v>
      </c>
      <c r="V1109" s="182">
        <v>0</v>
      </c>
    </row>
    <row r="1110" spans="1:22">
      <c r="A1110" s="2" t="s">
        <v>2238</v>
      </c>
      <c r="B1110" s="2" t="s">
        <v>2239</v>
      </c>
      <c r="C1110" s="182">
        <v>32.888336000000002</v>
      </c>
      <c r="D1110" s="182">
        <v>4199.9915999999994</v>
      </c>
      <c r="E1110" s="182">
        <v>101.6</v>
      </c>
      <c r="F1110" s="182">
        <v>0</v>
      </c>
      <c r="G1110" s="182">
        <v>0</v>
      </c>
      <c r="H1110" s="182">
        <v>0</v>
      </c>
      <c r="I1110" s="182">
        <v>12.7</v>
      </c>
      <c r="J1110" s="182">
        <v>0</v>
      </c>
      <c r="K1110" s="182">
        <v>0</v>
      </c>
      <c r="L1110" s="182">
        <v>0</v>
      </c>
      <c r="M1110" s="182">
        <v>4162314.2559999996</v>
      </c>
      <c r="N1110" s="182">
        <v>110284.94072</v>
      </c>
      <c r="O1110" s="182">
        <v>61451.489999999991</v>
      </c>
      <c r="P1110" s="182">
        <v>31.495999999999999</v>
      </c>
      <c r="Q1110" s="182">
        <v>0</v>
      </c>
      <c r="R1110" s="182">
        <v>0</v>
      </c>
      <c r="S1110" s="182">
        <v>0</v>
      </c>
      <c r="T1110" s="182">
        <v>37.337999999999994</v>
      </c>
      <c r="U1110" s="182">
        <v>0</v>
      </c>
      <c r="V1110" s="182">
        <v>0</v>
      </c>
    </row>
    <row r="1111" spans="1:22">
      <c r="A1111" s="2" t="s">
        <v>2240</v>
      </c>
      <c r="B1111" s="2" t="s">
        <v>2241</v>
      </c>
      <c r="C1111" s="182">
        <v>25.149903999999996</v>
      </c>
      <c r="D1111" s="182">
        <v>3212.8968</v>
      </c>
      <c r="E1111" s="182">
        <v>101.6</v>
      </c>
      <c r="F1111" s="182">
        <v>0</v>
      </c>
      <c r="G1111" s="182">
        <v>0</v>
      </c>
      <c r="H1111" s="182">
        <v>0</v>
      </c>
      <c r="I1111" s="182">
        <v>9.5249999999999986</v>
      </c>
      <c r="J1111" s="182">
        <v>0</v>
      </c>
      <c r="K1111" s="182">
        <v>0</v>
      </c>
      <c r="L1111" s="182">
        <v>0</v>
      </c>
      <c r="M1111" s="182">
        <v>3279903.6337279994</v>
      </c>
      <c r="N1111" s="182">
        <v>85048.862160000004</v>
      </c>
      <c r="O1111" s="182">
        <v>47358.614959999999</v>
      </c>
      <c r="P1111" s="182">
        <v>32.003999999999998</v>
      </c>
      <c r="Q1111" s="182">
        <v>0</v>
      </c>
      <c r="R1111" s="182">
        <v>0</v>
      </c>
      <c r="S1111" s="182">
        <v>0</v>
      </c>
      <c r="T1111" s="182">
        <v>29.717999999999996</v>
      </c>
      <c r="U1111" s="182">
        <v>0</v>
      </c>
      <c r="V1111" s="182">
        <v>0</v>
      </c>
    </row>
    <row r="1112" spans="1:22">
      <c r="A1112" s="2" t="s">
        <v>2242</v>
      </c>
      <c r="B1112" s="2" t="s">
        <v>2243</v>
      </c>
      <c r="C1112" s="182">
        <v>25.149903999999996</v>
      </c>
      <c r="D1112" s="182">
        <v>3212.8968</v>
      </c>
      <c r="E1112" s="182">
        <v>101.6</v>
      </c>
      <c r="F1112" s="182">
        <v>0</v>
      </c>
      <c r="G1112" s="182">
        <v>0</v>
      </c>
      <c r="H1112" s="182">
        <v>0</v>
      </c>
      <c r="I1112" s="182">
        <v>9.5249999999999986</v>
      </c>
      <c r="J1112" s="182">
        <v>0</v>
      </c>
      <c r="K1112" s="182">
        <v>0</v>
      </c>
      <c r="L1112" s="182">
        <v>0</v>
      </c>
      <c r="M1112" s="182">
        <v>3279903.6337279994</v>
      </c>
      <c r="N1112" s="182">
        <v>85048.862160000004</v>
      </c>
      <c r="O1112" s="182">
        <v>47358.614959999999</v>
      </c>
      <c r="P1112" s="182">
        <v>32.003999999999998</v>
      </c>
      <c r="Q1112" s="182">
        <v>0</v>
      </c>
      <c r="R1112" s="182">
        <v>0</v>
      </c>
      <c r="S1112" s="182">
        <v>0</v>
      </c>
      <c r="T1112" s="182">
        <v>33.019999999999996</v>
      </c>
      <c r="U1112" s="182">
        <v>0</v>
      </c>
      <c r="V1112" s="182">
        <v>0</v>
      </c>
    </row>
    <row r="1113" spans="1:22">
      <c r="A1113" s="2" t="s">
        <v>2244</v>
      </c>
      <c r="B1113" s="2" t="s">
        <v>2245</v>
      </c>
      <c r="C1113" s="182">
        <v>25.149903999999996</v>
      </c>
      <c r="D1113" s="182">
        <v>3212.8968</v>
      </c>
      <c r="E1113" s="182">
        <v>101.6</v>
      </c>
      <c r="F1113" s="182">
        <v>0</v>
      </c>
      <c r="G1113" s="182">
        <v>0</v>
      </c>
      <c r="H1113" s="182">
        <v>0</v>
      </c>
      <c r="I1113" s="182">
        <v>9.5249999999999986</v>
      </c>
      <c r="J1113" s="182">
        <v>0</v>
      </c>
      <c r="K1113" s="182">
        <v>0</v>
      </c>
      <c r="L1113" s="182">
        <v>0</v>
      </c>
      <c r="M1113" s="182">
        <v>3279903.6337279994</v>
      </c>
      <c r="N1113" s="182">
        <v>85048.862160000004</v>
      </c>
      <c r="O1113" s="182">
        <v>47358.614959999999</v>
      </c>
      <c r="P1113" s="182">
        <v>32.003999999999998</v>
      </c>
      <c r="Q1113" s="182">
        <v>0</v>
      </c>
      <c r="R1113" s="182">
        <v>0</v>
      </c>
      <c r="S1113" s="182">
        <v>0</v>
      </c>
      <c r="T1113" s="182">
        <v>36.575999999999993</v>
      </c>
      <c r="U1113" s="182">
        <v>0</v>
      </c>
      <c r="V1113" s="182">
        <v>0</v>
      </c>
    </row>
    <row r="1114" spans="1:22">
      <c r="A1114" s="2" t="s">
        <v>2246</v>
      </c>
      <c r="B1114" s="2" t="s">
        <v>2247</v>
      </c>
      <c r="C1114" s="182">
        <v>21.131871999999998</v>
      </c>
      <c r="D1114" s="182">
        <v>2703.2204000000002</v>
      </c>
      <c r="E1114" s="182">
        <v>101.6</v>
      </c>
      <c r="F1114" s="182">
        <v>0</v>
      </c>
      <c r="G1114" s="182">
        <v>0</v>
      </c>
      <c r="H1114" s="182">
        <v>0</v>
      </c>
      <c r="I1114" s="182">
        <v>7.9375</v>
      </c>
      <c r="J1114" s="182">
        <v>0</v>
      </c>
      <c r="K1114" s="182">
        <v>0</v>
      </c>
      <c r="L1114" s="182">
        <v>0</v>
      </c>
      <c r="M1114" s="182">
        <v>2797075.1800319995</v>
      </c>
      <c r="N1114" s="182">
        <v>71775.340319999988</v>
      </c>
      <c r="O1114" s="182">
        <v>39984.436159999997</v>
      </c>
      <c r="P1114" s="182">
        <v>32.257999999999996</v>
      </c>
      <c r="Q1114" s="182">
        <v>0</v>
      </c>
      <c r="R1114" s="182">
        <v>0</v>
      </c>
      <c r="S1114" s="182">
        <v>0</v>
      </c>
      <c r="T1114" s="182">
        <v>29.463999999999995</v>
      </c>
      <c r="U1114" s="182">
        <v>0</v>
      </c>
      <c r="V1114" s="182">
        <v>0</v>
      </c>
    </row>
    <row r="1115" spans="1:22">
      <c r="A1115" s="2" t="s">
        <v>2248</v>
      </c>
      <c r="B1115" s="2" t="s">
        <v>2249</v>
      </c>
      <c r="C1115" s="182">
        <v>21.131871999999998</v>
      </c>
      <c r="D1115" s="182">
        <v>2703.2204000000002</v>
      </c>
      <c r="E1115" s="182">
        <v>101.6</v>
      </c>
      <c r="F1115" s="182">
        <v>0</v>
      </c>
      <c r="G1115" s="182">
        <v>0</v>
      </c>
      <c r="H1115" s="182">
        <v>0</v>
      </c>
      <c r="I1115" s="182">
        <v>7.9375</v>
      </c>
      <c r="J1115" s="182">
        <v>0</v>
      </c>
      <c r="K1115" s="182">
        <v>0</v>
      </c>
      <c r="L1115" s="182">
        <v>0</v>
      </c>
      <c r="M1115" s="182">
        <v>2797075.1800319995</v>
      </c>
      <c r="N1115" s="182">
        <v>71775.340319999988</v>
      </c>
      <c r="O1115" s="182">
        <v>39984.436159999997</v>
      </c>
      <c r="P1115" s="182">
        <v>32.257999999999996</v>
      </c>
      <c r="Q1115" s="182">
        <v>0</v>
      </c>
      <c r="R1115" s="182">
        <v>0</v>
      </c>
      <c r="S1115" s="182">
        <v>0</v>
      </c>
      <c r="T1115" s="182">
        <v>32.765999999999998</v>
      </c>
      <c r="U1115" s="182">
        <v>0</v>
      </c>
      <c r="V1115" s="182">
        <v>0</v>
      </c>
    </row>
    <row r="1116" spans="1:22">
      <c r="A1116" s="2" t="s">
        <v>2250</v>
      </c>
      <c r="B1116" s="2" t="s">
        <v>2251</v>
      </c>
      <c r="C1116" s="182">
        <v>21.131871999999998</v>
      </c>
      <c r="D1116" s="182">
        <v>2703.2204000000002</v>
      </c>
      <c r="E1116" s="182">
        <v>101.6</v>
      </c>
      <c r="F1116" s="182">
        <v>0</v>
      </c>
      <c r="G1116" s="182">
        <v>0</v>
      </c>
      <c r="H1116" s="182">
        <v>0</v>
      </c>
      <c r="I1116" s="182">
        <v>7.9375</v>
      </c>
      <c r="J1116" s="182">
        <v>0</v>
      </c>
      <c r="K1116" s="182">
        <v>0</v>
      </c>
      <c r="L1116" s="182">
        <v>0</v>
      </c>
      <c r="M1116" s="182">
        <v>2797075.1800319995</v>
      </c>
      <c r="N1116" s="182">
        <v>71775.340319999988</v>
      </c>
      <c r="O1116" s="182">
        <v>39984.436159999997</v>
      </c>
      <c r="P1116" s="182">
        <v>32.257999999999996</v>
      </c>
      <c r="Q1116" s="182">
        <v>0</v>
      </c>
      <c r="R1116" s="182">
        <v>0</v>
      </c>
      <c r="S1116" s="182">
        <v>0</v>
      </c>
      <c r="T1116" s="182">
        <v>36.321999999999996</v>
      </c>
      <c r="U1116" s="182">
        <v>0</v>
      </c>
      <c r="V1116" s="182">
        <v>0</v>
      </c>
    </row>
    <row r="1117" spans="1:22">
      <c r="A1117" s="2" t="s">
        <v>2252</v>
      </c>
      <c r="B1117" s="2" t="s">
        <v>2253</v>
      </c>
      <c r="C1117" s="182">
        <v>17.11384</v>
      </c>
      <c r="D1117" s="182">
        <v>2180.6407999999997</v>
      </c>
      <c r="E1117" s="182">
        <v>101.6</v>
      </c>
      <c r="F1117" s="182">
        <v>0</v>
      </c>
      <c r="G1117" s="182">
        <v>0</v>
      </c>
      <c r="H1117" s="182">
        <v>0</v>
      </c>
      <c r="I1117" s="182">
        <v>6.35</v>
      </c>
      <c r="J1117" s="182">
        <v>0</v>
      </c>
      <c r="K1117" s="182">
        <v>0</v>
      </c>
      <c r="L1117" s="182">
        <v>0</v>
      </c>
      <c r="M1117" s="182">
        <v>2285110.526544</v>
      </c>
      <c r="N1117" s="182">
        <v>58174.077199999992</v>
      </c>
      <c r="O1117" s="182">
        <v>32446.386719999995</v>
      </c>
      <c r="P1117" s="182">
        <v>32.257999999999996</v>
      </c>
      <c r="Q1117" s="182">
        <v>0</v>
      </c>
      <c r="R1117" s="182">
        <v>0</v>
      </c>
      <c r="S1117" s="182">
        <v>0</v>
      </c>
      <c r="T1117" s="182">
        <v>29.209999999999997</v>
      </c>
      <c r="U1117" s="182">
        <v>0</v>
      </c>
      <c r="V1117" s="182">
        <v>0</v>
      </c>
    </row>
    <row r="1118" spans="1:22">
      <c r="A1118" s="2" t="s">
        <v>2254</v>
      </c>
      <c r="B1118" s="2" t="s">
        <v>2255</v>
      </c>
      <c r="C1118" s="182">
        <v>17.11384</v>
      </c>
      <c r="D1118" s="182">
        <v>2180.6407999999997</v>
      </c>
      <c r="E1118" s="182">
        <v>101.6</v>
      </c>
      <c r="F1118" s="182">
        <v>0</v>
      </c>
      <c r="G1118" s="182">
        <v>0</v>
      </c>
      <c r="H1118" s="182">
        <v>0</v>
      </c>
      <c r="I1118" s="182">
        <v>6.35</v>
      </c>
      <c r="J1118" s="182">
        <v>0</v>
      </c>
      <c r="K1118" s="182">
        <v>0</v>
      </c>
      <c r="L1118" s="182">
        <v>0</v>
      </c>
      <c r="M1118" s="182">
        <v>2285110.526544</v>
      </c>
      <c r="N1118" s="182">
        <v>58174.077199999992</v>
      </c>
      <c r="O1118" s="182">
        <v>32446.386719999995</v>
      </c>
      <c r="P1118" s="182">
        <v>32.257999999999996</v>
      </c>
      <c r="Q1118" s="182">
        <v>0</v>
      </c>
      <c r="R1118" s="182">
        <v>0</v>
      </c>
      <c r="S1118" s="182">
        <v>0</v>
      </c>
      <c r="T1118" s="182">
        <v>32.257999999999996</v>
      </c>
      <c r="U1118" s="182">
        <v>0</v>
      </c>
      <c r="V1118" s="182">
        <v>0</v>
      </c>
    </row>
    <row r="1119" spans="1:22">
      <c r="A1119" s="2" t="s">
        <v>2256</v>
      </c>
      <c r="B1119" s="2" t="s">
        <v>2257</v>
      </c>
      <c r="C1119" s="182">
        <v>17.11384</v>
      </c>
      <c r="D1119" s="182">
        <v>2180.6407999999997</v>
      </c>
      <c r="E1119" s="182">
        <v>101.6</v>
      </c>
      <c r="F1119" s="182">
        <v>0</v>
      </c>
      <c r="G1119" s="182">
        <v>0</v>
      </c>
      <c r="H1119" s="182">
        <v>0</v>
      </c>
      <c r="I1119" s="182">
        <v>6.35</v>
      </c>
      <c r="J1119" s="182">
        <v>0</v>
      </c>
      <c r="K1119" s="182">
        <v>0</v>
      </c>
      <c r="L1119" s="182">
        <v>0</v>
      </c>
      <c r="M1119" s="182">
        <v>2285110.526544</v>
      </c>
      <c r="N1119" s="182">
        <v>58174.077199999992</v>
      </c>
      <c r="O1119" s="182">
        <v>32446.386719999995</v>
      </c>
      <c r="P1119" s="182">
        <v>32.257999999999996</v>
      </c>
      <c r="Q1119" s="182">
        <v>0</v>
      </c>
      <c r="R1119" s="182">
        <v>0</v>
      </c>
      <c r="S1119" s="182">
        <v>0</v>
      </c>
      <c r="T1119" s="182">
        <v>35.813999999999993</v>
      </c>
      <c r="U1119" s="182">
        <v>0</v>
      </c>
      <c r="V1119" s="182">
        <v>0</v>
      </c>
    </row>
    <row r="1120" spans="1:22">
      <c r="A1120" s="2" t="s">
        <v>2258</v>
      </c>
      <c r="B1120" s="2" t="s">
        <v>2259</v>
      </c>
      <c r="C1120" s="182">
        <v>30.656096000000002</v>
      </c>
      <c r="D1120" s="182">
        <v>3896.7664</v>
      </c>
      <c r="E1120" s="182">
        <v>88.899999999999991</v>
      </c>
      <c r="F1120" s="182">
        <v>0</v>
      </c>
      <c r="G1120" s="182">
        <v>0</v>
      </c>
      <c r="H1120" s="182">
        <v>0</v>
      </c>
      <c r="I1120" s="182">
        <v>12.7</v>
      </c>
      <c r="J1120" s="182">
        <v>0</v>
      </c>
      <c r="K1120" s="182">
        <v>0</v>
      </c>
      <c r="L1120" s="182">
        <v>0</v>
      </c>
      <c r="M1120" s="182">
        <v>2876159.1508959997</v>
      </c>
      <c r="N1120" s="182">
        <v>85704.344719999994</v>
      </c>
      <c r="O1120" s="182">
        <v>47522.485599999993</v>
      </c>
      <c r="P1120" s="182">
        <v>27.178000000000001</v>
      </c>
      <c r="Q1120" s="182">
        <v>0</v>
      </c>
      <c r="R1120" s="182">
        <v>0</v>
      </c>
      <c r="S1120" s="182">
        <v>0</v>
      </c>
      <c r="T1120" s="182">
        <v>31.241999999999997</v>
      </c>
      <c r="U1120" s="182">
        <v>0</v>
      </c>
      <c r="V1120" s="182">
        <v>0</v>
      </c>
    </row>
    <row r="1121" spans="1:22">
      <c r="A1121" s="2" t="s">
        <v>2260</v>
      </c>
      <c r="B1121" s="2" t="s">
        <v>2261</v>
      </c>
      <c r="C1121" s="182">
        <v>30.656096000000002</v>
      </c>
      <c r="D1121" s="182">
        <v>3896.7664</v>
      </c>
      <c r="E1121" s="182">
        <v>88.899999999999991</v>
      </c>
      <c r="F1121" s="182">
        <v>0</v>
      </c>
      <c r="G1121" s="182">
        <v>0</v>
      </c>
      <c r="H1121" s="182">
        <v>0</v>
      </c>
      <c r="I1121" s="182">
        <v>12.7</v>
      </c>
      <c r="J1121" s="182">
        <v>0</v>
      </c>
      <c r="K1121" s="182">
        <v>0</v>
      </c>
      <c r="L1121" s="182">
        <v>0</v>
      </c>
      <c r="M1121" s="182">
        <v>2876159.1508959997</v>
      </c>
      <c r="N1121" s="182">
        <v>85704.344719999994</v>
      </c>
      <c r="O1121" s="182">
        <v>47522.485599999993</v>
      </c>
      <c r="P1121" s="182">
        <v>27.178000000000001</v>
      </c>
      <c r="Q1121" s="182">
        <v>0</v>
      </c>
      <c r="R1121" s="182">
        <v>0</v>
      </c>
      <c r="S1121" s="182">
        <v>0</v>
      </c>
      <c r="T1121" s="182">
        <v>34.798000000000002</v>
      </c>
      <c r="U1121" s="182">
        <v>0</v>
      </c>
      <c r="V1121" s="182">
        <v>0</v>
      </c>
    </row>
    <row r="1122" spans="1:22">
      <c r="A1122" s="2" t="s">
        <v>2262</v>
      </c>
      <c r="B1122" s="2" t="s">
        <v>2263</v>
      </c>
      <c r="C1122" s="182">
        <v>30.656096000000002</v>
      </c>
      <c r="D1122" s="182">
        <v>3896.7664</v>
      </c>
      <c r="E1122" s="182">
        <v>88.899999999999991</v>
      </c>
      <c r="F1122" s="182">
        <v>0</v>
      </c>
      <c r="G1122" s="182">
        <v>0</v>
      </c>
      <c r="H1122" s="182">
        <v>0</v>
      </c>
      <c r="I1122" s="182">
        <v>12.7</v>
      </c>
      <c r="J1122" s="182">
        <v>0</v>
      </c>
      <c r="K1122" s="182">
        <v>0</v>
      </c>
      <c r="L1122" s="182">
        <v>0</v>
      </c>
      <c r="M1122" s="182">
        <v>2876159.1508959997</v>
      </c>
      <c r="N1122" s="182">
        <v>85704.344719999994</v>
      </c>
      <c r="O1122" s="182">
        <v>47522.485599999993</v>
      </c>
      <c r="P1122" s="182">
        <v>27.178000000000001</v>
      </c>
      <c r="Q1122" s="182">
        <v>0</v>
      </c>
      <c r="R1122" s="182">
        <v>0</v>
      </c>
      <c r="S1122" s="182">
        <v>0</v>
      </c>
      <c r="T1122" s="182">
        <v>38.607999999999997</v>
      </c>
      <c r="U1122" s="182">
        <v>0</v>
      </c>
      <c r="V1122" s="182">
        <v>0</v>
      </c>
    </row>
    <row r="1123" spans="1:22">
      <c r="A1123" s="2" t="s">
        <v>2264</v>
      </c>
      <c r="B1123" s="2" t="s">
        <v>2265</v>
      </c>
      <c r="C1123" s="182">
        <v>27.084511999999997</v>
      </c>
      <c r="D1123" s="182">
        <v>3445.1543999999999</v>
      </c>
      <c r="E1123" s="182">
        <v>88.899999999999991</v>
      </c>
      <c r="F1123" s="182">
        <v>0</v>
      </c>
      <c r="G1123" s="182">
        <v>0</v>
      </c>
      <c r="H1123" s="182">
        <v>0</v>
      </c>
      <c r="I1123" s="182">
        <v>11.112499999999999</v>
      </c>
      <c r="J1123" s="182">
        <v>0</v>
      </c>
      <c r="K1123" s="182">
        <v>0</v>
      </c>
      <c r="L1123" s="182">
        <v>0</v>
      </c>
      <c r="M1123" s="182">
        <v>2580634.8387199999</v>
      </c>
      <c r="N1123" s="182">
        <v>76199.847599999994</v>
      </c>
      <c r="O1123" s="182">
        <v>42278.625119999997</v>
      </c>
      <c r="P1123" s="182">
        <v>27.431999999999999</v>
      </c>
      <c r="Q1123" s="182">
        <v>0</v>
      </c>
      <c r="R1123" s="182">
        <v>0</v>
      </c>
      <c r="S1123" s="182">
        <v>0</v>
      </c>
      <c r="T1123" s="182">
        <v>30.987999999999996</v>
      </c>
      <c r="U1123" s="182">
        <v>0</v>
      </c>
      <c r="V1123" s="182">
        <v>0</v>
      </c>
    </row>
    <row r="1124" spans="1:22">
      <c r="A1124" s="2" t="s">
        <v>2266</v>
      </c>
      <c r="B1124" s="2" t="s">
        <v>2267</v>
      </c>
      <c r="C1124" s="182">
        <v>27.084511999999997</v>
      </c>
      <c r="D1124" s="182">
        <v>3445.1543999999999</v>
      </c>
      <c r="E1124" s="182">
        <v>88.899999999999991</v>
      </c>
      <c r="F1124" s="182">
        <v>0</v>
      </c>
      <c r="G1124" s="182">
        <v>0</v>
      </c>
      <c r="H1124" s="182">
        <v>0</v>
      </c>
      <c r="I1124" s="182">
        <v>11.112499999999999</v>
      </c>
      <c r="J1124" s="182">
        <v>0</v>
      </c>
      <c r="K1124" s="182">
        <v>0</v>
      </c>
      <c r="L1124" s="182">
        <v>0</v>
      </c>
      <c r="M1124" s="182">
        <v>2580634.8387199999</v>
      </c>
      <c r="N1124" s="182">
        <v>76199.847599999994</v>
      </c>
      <c r="O1124" s="182">
        <v>42278.625119999997</v>
      </c>
      <c r="P1124" s="182">
        <v>27.431999999999999</v>
      </c>
      <c r="Q1124" s="182">
        <v>0</v>
      </c>
      <c r="R1124" s="182">
        <v>0</v>
      </c>
      <c r="S1124" s="182">
        <v>0</v>
      </c>
      <c r="T1124" s="182">
        <v>34.544000000000004</v>
      </c>
      <c r="U1124" s="182">
        <v>0</v>
      </c>
      <c r="V1124" s="182">
        <v>0</v>
      </c>
    </row>
    <row r="1125" spans="1:22">
      <c r="A1125" s="2" t="s">
        <v>2268</v>
      </c>
      <c r="B1125" s="2" t="s">
        <v>2269</v>
      </c>
      <c r="C1125" s="182">
        <v>27.084511999999997</v>
      </c>
      <c r="D1125" s="182">
        <v>3445.1543999999999</v>
      </c>
      <c r="E1125" s="182">
        <v>88.899999999999991</v>
      </c>
      <c r="F1125" s="182">
        <v>0</v>
      </c>
      <c r="G1125" s="182">
        <v>0</v>
      </c>
      <c r="H1125" s="182">
        <v>0</v>
      </c>
      <c r="I1125" s="182">
        <v>11.112499999999999</v>
      </c>
      <c r="J1125" s="182">
        <v>0</v>
      </c>
      <c r="K1125" s="182">
        <v>0</v>
      </c>
      <c r="L1125" s="182">
        <v>0</v>
      </c>
      <c r="M1125" s="182">
        <v>2580634.8387199999</v>
      </c>
      <c r="N1125" s="182">
        <v>76199.847599999994</v>
      </c>
      <c r="O1125" s="182">
        <v>42278.625119999997</v>
      </c>
      <c r="P1125" s="182">
        <v>27.431999999999999</v>
      </c>
      <c r="Q1125" s="182">
        <v>0</v>
      </c>
      <c r="R1125" s="182">
        <v>0</v>
      </c>
      <c r="S1125" s="182">
        <v>0</v>
      </c>
      <c r="T1125" s="182">
        <v>38.353999999999999</v>
      </c>
      <c r="U1125" s="182">
        <v>0</v>
      </c>
      <c r="V1125" s="182">
        <v>0</v>
      </c>
    </row>
    <row r="1126" spans="1:22">
      <c r="A1126" s="2" t="s">
        <v>2270</v>
      </c>
      <c r="B1126" s="2" t="s">
        <v>2271</v>
      </c>
      <c r="C1126" s="182">
        <v>23.512927999999999</v>
      </c>
      <c r="D1126" s="182">
        <v>2987.0907999999999</v>
      </c>
      <c r="E1126" s="182">
        <v>88.899999999999991</v>
      </c>
      <c r="F1126" s="182">
        <v>0</v>
      </c>
      <c r="G1126" s="182">
        <v>0</v>
      </c>
      <c r="H1126" s="182">
        <v>0</v>
      </c>
      <c r="I1126" s="182">
        <v>9.5249999999999986</v>
      </c>
      <c r="J1126" s="182">
        <v>0</v>
      </c>
      <c r="K1126" s="182">
        <v>0</v>
      </c>
      <c r="L1126" s="182">
        <v>0</v>
      </c>
      <c r="M1126" s="182">
        <v>2268461.2695199996</v>
      </c>
      <c r="N1126" s="182">
        <v>66367.609199999992</v>
      </c>
      <c r="O1126" s="182">
        <v>36707.023359999999</v>
      </c>
      <c r="P1126" s="182">
        <v>27.686</v>
      </c>
      <c r="Q1126" s="182">
        <v>0</v>
      </c>
      <c r="R1126" s="182">
        <v>0</v>
      </c>
      <c r="S1126" s="182">
        <v>0</v>
      </c>
      <c r="T1126" s="182">
        <v>30.733999999999998</v>
      </c>
      <c r="U1126" s="182">
        <v>0</v>
      </c>
      <c r="V1126" s="182">
        <v>0</v>
      </c>
    </row>
    <row r="1127" spans="1:22">
      <c r="A1127" s="2" t="s">
        <v>2272</v>
      </c>
      <c r="B1127" s="2" t="s">
        <v>2273</v>
      </c>
      <c r="C1127" s="182">
        <v>23.512927999999999</v>
      </c>
      <c r="D1127" s="182">
        <v>2987.0907999999999</v>
      </c>
      <c r="E1127" s="182">
        <v>88.899999999999991</v>
      </c>
      <c r="F1127" s="182">
        <v>0</v>
      </c>
      <c r="G1127" s="182">
        <v>0</v>
      </c>
      <c r="H1127" s="182">
        <v>0</v>
      </c>
      <c r="I1127" s="182">
        <v>9.5249999999999986</v>
      </c>
      <c r="J1127" s="182">
        <v>0</v>
      </c>
      <c r="K1127" s="182">
        <v>0</v>
      </c>
      <c r="L1127" s="182">
        <v>0</v>
      </c>
      <c r="M1127" s="182">
        <v>2268461.2695199996</v>
      </c>
      <c r="N1127" s="182">
        <v>66367.609199999992</v>
      </c>
      <c r="O1127" s="182">
        <v>36707.023359999999</v>
      </c>
      <c r="P1127" s="182">
        <v>27.686</v>
      </c>
      <c r="Q1127" s="182">
        <v>0</v>
      </c>
      <c r="R1127" s="182">
        <v>0</v>
      </c>
      <c r="S1127" s="182">
        <v>0</v>
      </c>
      <c r="T1127" s="182">
        <v>34.29</v>
      </c>
      <c r="U1127" s="182">
        <v>0</v>
      </c>
      <c r="V1127" s="182">
        <v>0</v>
      </c>
    </row>
    <row r="1128" spans="1:22">
      <c r="A1128" s="2" t="s">
        <v>2274</v>
      </c>
      <c r="B1128" s="2" t="s">
        <v>2275</v>
      </c>
      <c r="C1128" s="182">
        <v>23.512927999999999</v>
      </c>
      <c r="D1128" s="182">
        <v>2987.0907999999999</v>
      </c>
      <c r="E1128" s="182">
        <v>88.899999999999991</v>
      </c>
      <c r="F1128" s="182">
        <v>0</v>
      </c>
      <c r="G1128" s="182">
        <v>0</v>
      </c>
      <c r="H1128" s="182">
        <v>0</v>
      </c>
      <c r="I1128" s="182">
        <v>9.5249999999999986</v>
      </c>
      <c r="J1128" s="182">
        <v>0</v>
      </c>
      <c r="K1128" s="182">
        <v>0</v>
      </c>
      <c r="L1128" s="182">
        <v>0</v>
      </c>
      <c r="M1128" s="182">
        <v>2268461.2695199996</v>
      </c>
      <c r="N1128" s="182">
        <v>66367.609199999992</v>
      </c>
      <c r="O1128" s="182">
        <v>36707.023359999999</v>
      </c>
      <c r="P1128" s="182">
        <v>27.686</v>
      </c>
      <c r="Q1128" s="182">
        <v>0</v>
      </c>
      <c r="R1128" s="182">
        <v>0</v>
      </c>
      <c r="S1128" s="182">
        <v>0</v>
      </c>
      <c r="T1128" s="182">
        <v>37.845999999999997</v>
      </c>
      <c r="U1128" s="182">
        <v>0</v>
      </c>
      <c r="V1128" s="182">
        <v>0</v>
      </c>
    </row>
    <row r="1129" spans="1:22">
      <c r="A1129" s="2" t="s">
        <v>2276</v>
      </c>
      <c r="B1129" s="2" t="s">
        <v>2277</v>
      </c>
      <c r="C1129" s="182">
        <v>19.792528000000001</v>
      </c>
      <c r="D1129" s="182">
        <v>2522.5756000000001</v>
      </c>
      <c r="E1129" s="182">
        <v>88.899999999999991</v>
      </c>
      <c r="F1129" s="182">
        <v>0</v>
      </c>
      <c r="G1129" s="182">
        <v>0</v>
      </c>
      <c r="H1129" s="182">
        <v>0</v>
      </c>
      <c r="I1129" s="182">
        <v>7.9375</v>
      </c>
      <c r="J1129" s="182">
        <v>0</v>
      </c>
      <c r="K1129" s="182">
        <v>0</v>
      </c>
      <c r="L1129" s="182">
        <v>0</v>
      </c>
      <c r="M1129" s="182">
        <v>1943800.7575519998</v>
      </c>
      <c r="N1129" s="182">
        <v>56207.629519999995</v>
      </c>
      <c r="O1129" s="182">
        <v>31135.421599999994</v>
      </c>
      <c r="P1129" s="182">
        <v>27.686</v>
      </c>
      <c r="Q1129" s="182">
        <v>0</v>
      </c>
      <c r="R1129" s="182">
        <v>0</v>
      </c>
      <c r="S1129" s="182">
        <v>0</v>
      </c>
      <c r="T1129" s="182">
        <v>30.479999999999997</v>
      </c>
      <c r="U1129" s="182">
        <v>0</v>
      </c>
      <c r="V1129" s="182">
        <v>0</v>
      </c>
    </row>
    <row r="1130" spans="1:22">
      <c r="A1130" s="2" t="s">
        <v>2278</v>
      </c>
      <c r="B1130" s="2" t="s">
        <v>2279</v>
      </c>
      <c r="C1130" s="182">
        <v>19.792528000000001</v>
      </c>
      <c r="D1130" s="182">
        <v>2522.5756000000001</v>
      </c>
      <c r="E1130" s="182">
        <v>88.899999999999991</v>
      </c>
      <c r="F1130" s="182">
        <v>0</v>
      </c>
      <c r="G1130" s="182">
        <v>0</v>
      </c>
      <c r="H1130" s="182">
        <v>0</v>
      </c>
      <c r="I1130" s="182">
        <v>7.9375</v>
      </c>
      <c r="J1130" s="182">
        <v>0</v>
      </c>
      <c r="K1130" s="182">
        <v>0</v>
      </c>
      <c r="L1130" s="182">
        <v>0</v>
      </c>
      <c r="M1130" s="182">
        <v>1943800.7575519998</v>
      </c>
      <c r="N1130" s="182">
        <v>56207.629519999995</v>
      </c>
      <c r="O1130" s="182">
        <v>31135.421599999994</v>
      </c>
      <c r="P1130" s="182">
        <v>27.686</v>
      </c>
      <c r="Q1130" s="182">
        <v>0</v>
      </c>
      <c r="R1130" s="182">
        <v>0</v>
      </c>
      <c r="S1130" s="182">
        <v>0</v>
      </c>
      <c r="T1130" s="182">
        <v>33.781999999999996</v>
      </c>
      <c r="U1130" s="182">
        <v>0</v>
      </c>
      <c r="V1130" s="182">
        <v>0</v>
      </c>
    </row>
    <row r="1131" spans="1:22">
      <c r="A1131" s="2" t="s">
        <v>2280</v>
      </c>
      <c r="B1131" s="2" t="s">
        <v>2281</v>
      </c>
      <c r="C1131" s="182">
        <v>19.792528000000001</v>
      </c>
      <c r="D1131" s="182">
        <v>2522.5756000000001</v>
      </c>
      <c r="E1131" s="182">
        <v>88.899999999999991</v>
      </c>
      <c r="F1131" s="182">
        <v>0</v>
      </c>
      <c r="G1131" s="182">
        <v>0</v>
      </c>
      <c r="H1131" s="182">
        <v>0</v>
      </c>
      <c r="I1131" s="182">
        <v>7.9375</v>
      </c>
      <c r="J1131" s="182">
        <v>0</v>
      </c>
      <c r="K1131" s="182">
        <v>0</v>
      </c>
      <c r="L1131" s="182">
        <v>0</v>
      </c>
      <c r="M1131" s="182">
        <v>1943800.7575519998</v>
      </c>
      <c r="N1131" s="182">
        <v>56207.629519999995</v>
      </c>
      <c r="O1131" s="182">
        <v>31135.421599999994</v>
      </c>
      <c r="P1131" s="182">
        <v>27.686</v>
      </c>
      <c r="Q1131" s="182">
        <v>0</v>
      </c>
      <c r="R1131" s="182">
        <v>0</v>
      </c>
      <c r="S1131" s="182">
        <v>0</v>
      </c>
      <c r="T1131" s="182">
        <v>37.591999999999999</v>
      </c>
      <c r="U1131" s="182">
        <v>0</v>
      </c>
      <c r="V1131" s="182">
        <v>0</v>
      </c>
    </row>
    <row r="1132" spans="1:22">
      <c r="A1132" s="2" t="s">
        <v>2282</v>
      </c>
      <c r="B1132" s="2" t="s">
        <v>2283</v>
      </c>
      <c r="C1132" s="182">
        <v>16.072127999999999</v>
      </c>
      <c r="D1132" s="182">
        <v>2038.7056</v>
      </c>
      <c r="E1132" s="182">
        <v>88.899999999999991</v>
      </c>
      <c r="F1132" s="182">
        <v>0</v>
      </c>
      <c r="G1132" s="182">
        <v>0</v>
      </c>
      <c r="H1132" s="182">
        <v>0</v>
      </c>
      <c r="I1132" s="182">
        <v>6.35</v>
      </c>
      <c r="J1132" s="182">
        <v>0</v>
      </c>
      <c r="K1132" s="182">
        <v>0</v>
      </c>
      <c r="L1132" s="182">
        <v>0</v>
      </c>
      <c r="M1132" s="182">
        <v>1598328.6743039999</v>
      </c>
      <c r="N1132" s="182">
        <v>45719.908559999996</v>
      </c>
      <c r="O1132" s="182">
        <v>25399.949199999999</v>
      </c>
      <c r="P1132" s="182">
        <v>27.94</v>
      </c>
      <c r="Q1132" s="182">
        <v>0</v>
      </c>
      <c r="R1132" s="182">
        <v>0</v>
      </c>
      <c r="S1132" s="182">
        <v>0</v>
      </c>
      <c r="T1132" s="182">
        <v>30.225999999999996</v>
      </c>
      <c r="U1132" s="182">
        <v>0</v>
      </c>
      <c r="V1132" s="182">
        <v>0</v>
      </c>
    </row>
    <row r="1133" spans="1:22">
      <c r="A1133" s="2" t="s">
        <v>2284</v>
      </c>
      <c r="B1133" s="2" t="s">
        <v>2285</v>
      </c>
      <c r="C1133" s="182">
        <v>16.072127999999999</v>
      </c>
      <c r="D1133" s="182">
        <v>2038.7056</v>
      </c>
      <c r="E1133" s="182">
        <v>88.899999999999991</v>
      </c>
      <c r="F1133" s="182">
        <v>0</v>
      </c>
      <c r="G1133" s="182">
        <v>0</v>
      </c>
      <c r="H1133" s="182">
        <v>0</v>
      </c>
      <c r="I1133" s="182">
        <v>6.35</v>
      </c>
      <c r="J1133" s="182">
        <v>0</v>
      </c>
      <c r="K1133" s="182">
        <v>0</v>
      </c>
      <c r="L1133" s="182">
        <v>0</v>
      </c>
      <c r="M1133" s="182">
        <v>1598328.6743039999</v>
      </c>
      <c r="N1133" s="182">
        <v>45719.908559999996</v>
      </c>
      <c r="O1133" s="182">
        <v>25399.949199999999</v>
      </c>
      <c r="P1133" s="182">
        <v>27.94</v>
      </c>
      <c r="Q1133" s="182">
        <v>0</v>
      </c>
      <c r="R1133" s="182">
        <v>0</v>
      </c>
      <c r="S1133" s="182">
        <v>0</v>
      </c>
      <c r="T1133" s="182">
        <v>33.527999999999999</v>
      </c>
      <c r="U1133" s="182">
        <v>0</v>
      </c>
      <c r="V1133" s="182">
        <v>0</v>
      </c>
    </row>
    <row r="1134" spans="1:22">
      <c r="A1134" s="2" t="s">
        <v>2286</v>
      </c>
      <c r="B1134" s="2" t="s">
        <v>2287</v>
      </c>
      <c r="C1134" s="182">
        <v>16.072127999999999</v>
      </c>
      <c r="D1134" s="182">
        <v>2038.7056</v>
      </c>
      <c r="E1134" s="182">
        <v>88.899999999999991</v>
      </c>
      <c r="F1134" s="182">
        <v>0</v>
      </c>
      <c r="G1134" s="182">
        <v>0</v>
      </c>
      <c r="H1134" s="182">
        <v>0</v>
      </c>
      <c r="I1134" s="182">
        <v>6.35</v>
      </c>
      <c r="J1134" s="182">
        <v>0</v>
      </c>
      <c r="K1134" s="182">
        <v>0</v>
      </c>
      <c r="L1134" s="182">
        <v>0</v>
      </c>
      <c r="M1134" s="182">
        <v>1598328.6743039999</v>
      </c>
      <c r="N1134" s="182">
        <v>45719.908559999996</v>
      </c>
      <c r="O1134" s="182">
        <v>25399.949199999999</v>
      </c>
      <c r="P1134" s="182">
        <v>27.94</v>
      </c>
      <c r="Q1134" s="182">
        <v>0</v>
      </c>
      <c r="R1134" s="182">
        <v>0</v>
      </c>
      <c r="S1134" s="182">
        <v>0</v>
      </c>
      <c r="T1134" s="182">
        <v>37.083999999999996</v>
      </c>
      <c r="U1134" s="182">
        <v>0</v>
      </c>
      <c r="V1134" s="182">
        <v>0</v>
      </c>
    </row>
    <row r="1135" spans="1:22">
      <c r="A1135" s="2" t="s">
        <v>2288</v>
      </c>
      <c r="B1135" s="2" t="s">
        <v>2289</v>
      </c>
      <c r="C1135" s="182">
        <v>27.977408</v>
      </c>
      <c r="D1135" s="182">
        <v>3567.7348000000002</v>
      </c>
      <c r="E1135" s="182">
        <v>88.899999999999991</v>
      </c>
      <c r="F1135" s="182">
        <v>0</v>
      </c>
      <c r="G1135" s="182">
        <v>0</v>
      </c>
      <c r="H1135" s="182">
        <v>0</v>
      </c>
      <c r="I1135" s="182">
        <v>12.7</v>
      </c>
      <c r="J1135" s="182">
        <v>0</v>
      </c>
      <c r="K1135" s="182">
        <v>0</v>
      </c>
      <c r="L1135" s="182">
        <v>0</v>
      </c>
      <c r="M1135" s="182">
        <v>2697179.6378879999</v>
      </c>
      <c r="N1135" s="182">
        <v>82754.67319999999</v>
      </c>
      <c r="O1135" s="182">
        <v>46211.520479999992</v>
      </c>
      <c r="P1135" s="182">
        <v>27.431999999999999</v>
      </c>
      <c r="Q1135" s="182">
        <v>0</v>
      </c>
      <c r="R1135" s="182">
        <v>0</v>
      </c>
      <c r="S1135" s="182">
        <v>0</v>
      </c>
      <c r="T1135" s="182">
        <v>25.1968</v>
      </c>
      <c r="U1135" s="182">
        <v>0</v>
      </c>
      <c r="V1135" s="182">
        <v>0</v>
      </c>
    </row>
    <row r="1136" spans="1:22">
      <c r="A1136" s="2" t="s">
        <v>2290</v>
      </c>
      <c r="B1136" s="2" t="s">
        <v>2291</v>
      </c>
      <c r="C1136" s="182">
        <v>27.977408</v>
      </c>
      <c r="D1136" s="182">
        <v>3567.7348000000002</v>
      </c>
      <c r="E1136" s="182">
        <v>88.899999999999991</v>
      </c>
      <c r="F1136" s="182">
        <v>0</v>
      </c>
      <c r="G1136" s="182">
        <v>0</v>
      </c>
      <c r="H1136" s="182">
        <v>0</v>
      </c>
      <c r="I1136" s="182">
        <v>12.7</v>
      </c>
      <c r="J1136" s="182">
        <v>0</v>
      </c>
      <c r="K1136" s="182">
        <v>0</v>
      </c>
      <c r="L1136" s="182">
        <v>0</v>
      </c>
      <c r="M1136" s="182">
        <v>2697179.6378879999</v>
      </c>
      <c r="N1136" s="182">
        <v>82754.67319999999</v>
      </c>
      <c r="O1136" s="182">
        <v>46211.520479999992</v>
      </c>
      <c r="P1136" s="182">
        <v>27.431999999999999</v>
      </c>
      <c r="Q1136" s="182">
        <v>0</v>
      </c>
      <c r="R1136" s="182">
        <v>0</v>
      </c>
      <c r="S1136" s="182">
        <v>0</v>
      </c>
      <c r="T1136" s="182">
        <v>28.701999999999995</v>
      </c>
      <c r="U1136" s="182">
        <v>0</v>
      </c>
      <c r="V1136" s="182">
        <v>0</v>
      </c>
    </row>
    <row r="1137" spans="1:22">
      <c r="A1137" s="2" t="s">
        <v>2292</v>
      </c>
      <c r="B1137" s="2" t="s">
        <v>2293</v>
      </c>
      <c r="C1137" s="182">
        <v>27.977408</v>
      </c>
      <c r="D1137" s="182">
        <v>3567.7348000000002</v>
      </c>
      <c r="E1137" s="182">
        <v>88.899999999999991</v>
      </c>
      <c r="F1137" s="182">
        <v>0</v>
      </c>
      <c r="G1137" s="182">
        <v>0</v>
      </c>
      <c r="H1137" s="182">
        <v>0</v>
      </c>
      <c r="I1137" s="182">
        <v>12.7</v>
      </c>
      <c r="J1137" s="182">
        <v>0</v>
      </c>
      <c r="K1137" s="182">
        <v>0</v>
      </c>
      <c r="L1137" s="182">
        <v>0</v>
      </c>
      <c r="M1137" s="182">
        <v>2697179.6378879999</v>
      </c>
      <c r="N1137" s="182">
        <v>82754.67319999999</v>
      </c>
      <c r="O1137" s="182">
        <v>46211.520479999992</v>
      </c>
      <c r="P1137" s="182">
        <v>27.431999999999999</v>
      </c>
      <c r="Q1137" s="182">
        <v>0</v>
      </c>
      <c r="R1137" s="182">
        <v>0</v>
      </c>
      <c r="S1137" s="182">
        <v>0</v>
      </c>
      <c r="T1137" s="182">
        <v>32.512</v>
      </c>
      <c r="U1137" s="182">
        <v>0</v>
      </c>
      <c r="V1137" s="182">
        <v>0</v>
      </c>
    </row>
    <row r="1138" spans="1:22">
      <c r="A1138" s="2" t="s">
        <v>2294</v>
      </c>
      <c r="B1138" s="2" t="s">
        <v>2295</v>
      </c>
      <c r="C1138" s="182">
        <v>21.578319999999998</v>
      </c>
      <c r="D1138" s="182">
        <v>2741.93</v>
      </c>
      <c r="E1138" s="182">
        <v>88.899999999999991</v>
      </c>
      <c r="F1138" s="182">
        <v>0</v>
      </c>
      <c r="G1138" s="182">
        <v>0</v>
      </c>
      <c r="H1138" s="182">
        <v>0</v>
      </c>
      <c r="I1138" s="182">
        <v>9.5249999999999986</v>
      </c>
      <c r="J1138" s="182">
        <v>0</v>
      </c>
      <c r="K1138" s="182">
        <v>0</v>
      </c>
      <c r="L1138" s="182">
        <v>0</v>
      </c>
      <c r="M1138" s="182">
        <v>2135267.2133279997</v>
      </c>
      <c r="N1138" s="182">
        <v>64401.161519999994</v>
      </c>
      <c r="O1138" s="182">
        <v>35723.79952</v>
      </c>
      <c r="P1138" s="182">
        <v>27.94</v>
      </c>
      <c r="Q1138" s="182">
        <v>0</v>
      </c>
      <c r="R1138" s="182">
        <v>0</v>
      </c>
      <c r="S1138" s="182">
        <v>0</v>
      </c>
      <c r="T1138" s="182">
        <v>24.637999999999998</v>
      </c>
      <c r="U1138" s="182">
        <v>0</v>
      </c>
      <c r="V1138" s="182">
        <v>0</v>
      </c>
    </row>
    <row r="1139" spans="1:22">
      <c r="A1139" s="2" t="s">
        <v>2296</v>
      </c>
      <c r="B1139" s="2" t="s">
        <v>2297</v>
      </c>
      <c r="C1139" s="182">
        <v>21.578319999999998</v>
      </c>
      <c r="D1139" s="182">
        <v>2741.93</v>
      </c>
      <c r="E1139" s="182">
        <v>88.899999999999991</v>
      </c>
      <c r="F1139" s="182">
        <v>0</v>
      </c>
      <c r="G1139" s="182">
        <v>0</v>
      </c>
      <c r="H1139" s="182">
        <v>0</v>
      </c>
      <c r="I1139" s="182">
        <v>9.5249999999999986</v>
      </c>
      <c r="J1139" s="182">
        <v>0</v>
      </c>
      <c r="K1139" s="182">
        <v>0</v>
      </c>
      <c r="L1139" s="182">
        <v>0</v>
      </c>
      <c r="M1139" s="182">
        <v>2135267.2133279997</v>
      </c>
      <c r="N1139" s="182">
        <v>64401.161519999994</v>
      </c>
      <c r="O1139" s="182">
        <v>35723.79952</v>
      </c>
      <c r="P1139" s="182">
        <v>27.94</v>
      </c>
      <c r="Q1139" s="182">
        <v>0</v>
      </c>
      <c r="R1139" s="182">
        <v>0</v>
      </c>
      <c r="S1139" s="182">
        <v>0</v>
      </c>
      <c r="T1139" s="182">
        <v>28.194000000000003</v>
      </c>
      <c r="U1139" s="182">
        <v>0</v>
      </c>
      <c r="V1139" s="182">
        <v>0</v>
      </c>
    </row>
    <row r="1140" spans="1:22">
      <c r="A1140" s="2" t="s">
        <v>2298</v>
      </c>
      <c r="B1140" s="2" t="s">
        <v>2299</v>
      </c>
      <c r="C1140" s="182">
        <v>21.578319999999998</v>
      </c>
      <c r="D1140" s="182">
        <v>2741.93</v>
      </c>
      <c r="E1140" s="182">
        <v>88.899999999999991</v>
      </c>
      <c r="F1140" s="182">
        <v>0</v>
      </c>
      <c r="G1140" s="182">
        <v>0</v>
      </c>
      <c r="H1140" s="182">
        <v>0</v>
      </c>
      <c r="I1140" s="182">
        <v>9.5249999999999986</v>
      </c>
      <c r="J1140" s="182">
        <v>0</v>
      </c>
      <c r="K1140" s="182">
        <v>0</v>
      </c>
      <c r="L1140" s="182">
        <v>0</v>
      </c>
      <c r="M1140" s="182">
        <v>2135267.2133279997</v>
      </c>
      <c r="N1140" s="182">
        <v>64401.161519999994</v>
      </c>
      <c r="O1140" s="182">
        <v>35723.79952</v>
      </c>
      <c r="P1140" s="182">
        <v>27.94</v>
      </c>
      <c r="Q1140" s="182">
        <v>0</v>
      </c>
      <c r="R1140" s="182">
        <v>0</v>
      </c>
      <c r="S1140" s="182">
        <v>0</v>
      </c>
      <c r="T1140" s="182">
        <v>31.75</v>
      </c>
      <c r="U1140" s="182">
        <v>0</v>
      </c>
      <c r="V1140" s="182">
        <v>0</v>
      </c>
    </row>
    <row r="1141" spans="1:22">
      <c r="A1141" s="2" t="s">
        <v>2300</v>
      </c>
      <c r="B1141" s="2" t="s">
        <v>2301</v>
      </c>
      <c r="C1141" s="182">
        <v>18.155551999999997</v>
      </c>
      <c r="D1141" s="182">
        <v>2309.6727999999998</v>
      </c>
      <c r="E1141" s="182">
        <v>88.899999999999991</v>
      </c>
      <c r="F1141" s="182">
        <v>0</v>
      </c>
      <c r="G1141" s="182">
        <v>0</v>
      </c>
      <c r="H1141" s="182">
        <v>0</v>
      </c>
      <c r="I1141" s="182">
        <v>7.9375</v>
      </c>
      <c r="J1141" s="182">
        <v>0</v>
      </c>
      <c r="K1141" s="182">
        <v>0</v>
      </c>
      <c r="L1141" s="182">
        <v>0</v>
      </c>
      <c r="M1141" s="182">
        <v>1827255.9583839998</v>
      </c>
      <c r="N1141" s="182">
        <v>54568.923119999999</v>
      </c>
      <c r="O1141" s="182">
        <v>30316.0684</v>
      </c>
      <c r="P1141" s="182">
        <v>28.194000000000003</v>
      </c>
      <c r="Q1141" s="182">
        <v>0</v>
      </c>
      <c r="R1141" s="182">
        <v>0</v>
      </c>
      <c r="S1141" s="182">
        <v>0</v>
      </c>
      <c r="T1141" s="182">
        <v>24.383999999999997</v>
      </c>
      <c r="U1141" s="182">
        <v>0</v>
      </c>
      <c r="V1141" s="182">
        <v>0</v>
      </c>
    </row>
    <row r="1142" spans="1:22">
      <c r="A1142" s="2" t="s">
        <v>2302</v>
      </c>
      <c r="B1142" s="2" t="s">
        <v>2303</v>
      </c>
      <c r="C1142" s="182">
        <v>18.155551999999997</v>
      </c>
      <c r="D1142" s="182">
        <v>2309.6727999999998</v>
      </c>
      <c r="E1142" s="182">
        <v>88.899999999999991</v>
      </c>
      <c r="F1142" s="182">
        <v>0</v>
      </c>
      <c r="G1142" s="182">
        <v>0</v>
      </c>
      <c r="H1142" s="182">
        <v>0</v>
      </c>
      <c r="I1142" s="182">
        <v>7.9375</v>
      </c>
      <c r="J1142" s="182">
        <v>0</v>
      </c>
      <c r="K1142" s="182">
        <v>0</v>
      </c>
      <c r="L1142" s="182">
        <v>0</v>
      </c>
      <c r="M1142" s="182">
        <v>1827255.9583839998</v>
      </c>
      <c r="N1142" s="182">
        <v>54568.923119999999</v>
      </c>
      <c r="O1142" s="182">
        <v>30316.0684</v>
      </c>
      <c r="P1142" s="182">
        <v>28.194000000000003</v>
      </c>
      <c r="Q1142" s="182">
        <v>0</v>
      </c>
      <c r="R1142" s="182">
        <v>0</v>
      </c>
      <c r="S1142" s="182">
        <v>0</v>
      </c>
      <c r="T1142" s="182">
        <v>27.686</v>
      </c>
      <c r="U1142" s="182">
        <v>0</v>
      </c>
      <c r="V1142" s="182">
        <v>0</v>
      </c>
    </row>
    <row r="1143" spans="1:22">
      <c r="A1143" s="2" t="s">
        <v>2304</v>
      </c>
      <c r="B1143" s="2" t="s">
        <v>2305</v>
      </c>
      <c r="C1143" s="182">
        <v>18.155551999999997</v>
      </c>
      <c r="D1143" s="182">
        <v>2309.6727999999998</v>
      </c>
      <c r="E1143" s="182">
        <v>88.899999999999991</v>
      </c>
      <c r="F1143" s="182">
        <v>0</v>
      </c>
      <c r="G1143" s="182">
        <v>0</v>
      </c>
      <c r="H1143" s="182">
        <v>0</v>
      </c>
      <c r="I1143" s="182">
        <v>7.9375</v>
      </c>
      <c r="J1143" s="182">
        <v>0</v>
      </c>
      <c r="K1143" s="182">
        <v>0</v>
      </c>
      <c r="L1143" s="182">
        <v>0</v>
      </c>
      <c r="M1143" s="182">
        <v>1827255.9583839998</v>
      </c>
      <c r="N1143" s="182">
        <v>54568.923119999999</v>
      </c>
      <c r="O1143" s="182">
        <v>30316.0684</v>
      </c>
      <c r="P1143" s="182">
        <v>28.194000000000003</v>
      </c>
      <c r="Q1143" s="182">
        <v>0</v>
      </c>
      <c r="R1143" s="182">
        <v>0</v>
      </c>
      <c r="S1143" s="182">
        <v>0</v>
      </c>
      <c r="T1143" s="182">
        <v>31.495999999999999</v>
      </c>
      <c r="U1143" s="182">
        <v>0</v>
      </c>
      <c r="V1143" s="182">
        <v>0</v>
      </c>
    </row>
    <row r="1144" spans="1:22">
      <c r="A1144" s="2" t="s">
        <v>2306</v>
      </c>
      <c r="B1144" s="2" t="s">
        <v>2307</v>
      </c>
      <c r="C1144" s="182">
        <v>14.703020800000001</v>
      </c>
      <c r="D1144" s="182">
        <v>1870.9639999999999</v>
      </c>
      <c r="E1144" s="182">
        <v>88.899999999999991</v>
      </c>
      <c r="F1144" s="182">
        <v>0</v>
      </c>
      <c r="G1144" s="182">
        <v>0</v>
      </c>
      <c r="H1144" s="182">
        <v>0</v>
      </c>
      <c r="I1144" s="182">
        <v>6.35</v>
      </c>
      <c r="J1144" s="182">
        <v>0</v>
      </c>
      <c r="K1144" s="182">
        <v>0</v>
      </c>
      <c r="L1144" s="182">
        <v>0</v>
      </c>
      <c r="M1144" s="182">
        <v>1502595.4464159999</v>
      </c>
      <c r="N1144" s="182">
        <v>44572.814079999996</v>
      </c>
      <c r="O1144" s="182">
        <v>24744.466639999999</v>
      </c>
      <c r="P1144" s="182">
        <v>28.448</v>
      </c>
      <c r="Q1144" s="182">
        <v>0</v>
      </c>
      <c r="R1144" s="182">
        <v>0</v>
      </c>
      <c r="S1144" s="182">
        <v>0</v>
      </c>
      <c r="T1144" s="182">
        <v>24.13</v>
      </c>
      <c r="U1144" s="182">
        <v>0</v>
      </c>
      <c r="V1144" s="182">
        <v>0</v>
      </c>
    </row>
    <row r="1145" spans="1:22">
      <c r="A1145" s="2" t="s">
        <v>2308</v>
      </c>
      <c r="B1145" s="2" t="s">
        <v>2309</v>
      </c>
      <c r="C1145" s="182">
        <v>14.703020800000001</v>
      </c>
      <c r="D1145" s="182">
        <v>1870.9639999999999</v>
      </c>
      <c r="E1145" s="182">
        <v>88.899999999999991</v>
      </c>
      <c r="F1145" s="182">
        <v>0</v>
      </c>
      <c r="G1145" s="182">
        <v>0</v>
      </c>
      <c r="H1145" s="182">
        <v>0</v>
      </c>
      <c r="I1145" s="182">
        <v>6.35</v>
      </c>
      <c r="J1145" s="182">
        <v>0</v>
      </c>
      <c r="K1145" s="182">
        <v>0</v>
      </c>
      <c r="L1145" s="182">
        <v>0</v>
      </c>
      <c r="M1145" s="182">
        <v>1502595.4464159999</v>
      </c>
      <c r="N1145" s="182">
        <v>44572.814079999996</v>
      </c>
      <c r="O1145" s="182">
        <v>24744.466639999999</v>
      </c>
      <c r="P1145" s="182">
        <v>28.448</v>
      </c>
      <c r="Q1145" s="182">
        <v>0</v>
      </c>
      <c r="R1145" s="182">
        <v>0</v>
      </c>
      <c r="S1145" s="182">
        <v>0</v>
      </c>
      <c r="T1145" s="182">
        <v>27.431999999999999</v>
      </c>
      <c r="U1145" s="182">
        <v>0</v>
      </c>
      <c r="V1145" s="182">
        <v>0</v>
      </c>
    </row>
    <row r="1146" spans="1:22">
      <c r="A1146" s="2" t="s">
        <v>2310</v>
      </c>
      <c r="B1146" s="2" t="s">
        <v>2311</v>
      </c>
      <c r="C1146" s="182">
        <v>14.703020800000001</v>
      </c>
      <c r="D1146" s="182">
        <v>1870.9639999999999</v>
      </c>
      <c r="E1146" s="182">
        <v>88.899999999999991</v>
      </c>
      <c r="F1146" s="182">
        <v>0</v>
      </c>
      <c r="G1146" s="182">
        <v>0</v>
      </c>
      <c r="H1146" s="182">
        <v>0</v>
      </c>
      <c r="I1146" s="182">
        <v>6.35</v>
      </c>
      <c r="J1146" s="182">
        <v>0</v>
      </c>
      <c r="K1146" s="182">
        <v>0</v>
      </c>
      <c r="L1146" s="182">
        <v>0</v>
      </c>
      <c r="M1146" s="182">
        <v>1502595.4464159999</v>
      </c>
      <c r="N1146" s="182">
        <v>44572.814079999996</v>
      </c>
      <c r="O1146" s="182">
        <v>24744.466639999999</v>
      </c>
      <c r="P1146" s="182">
        <v>28.448</v>
      </c>
      <c r="Q1146" s="182">
        <v>0</v>
      </c>
      <c r="R1146" s="182">
        <v>0</v>
      </c>
      <c r="S1146" s="182">
        <v>0</v>
      </c>
      <c r="T1146" s="182">
        <v>30.987999999999996</v>
      </c>
      <c r="U1146" s="182">
        <v>0</v>
      </c>
      <c r="V1146" s="182">
        <v>0</v>
      </c>
    </row>
    <row r="1147" spans="1:22">
      <c r="A1147" s="2" t="s">
        <v>2312</v>
      </c>
      <c r="B1147" s="2" t="s">
        <v>2313</v>
      </c>
      <c r="C1147" s="182">
        <v>25.447535999999999</v>
      </c>
      <c r="D1147" s="182">
        <v>3232.2515999999996</v>
      </c>
      <c r="E1147" s="182">
        <v>76.199999999999989</v>
      </c>
      <c r="F1147" s="182">
        <v>0</v>
      </c>
      <c r="G1147" s="182">
        <v>0</v>
      </c>
      <c r="H1147" s="182">
        <v>0</v>
      </c>
      <c r="I1147" s="182">
        <v>12.7</v>
      </c>
      <c r="J1147" s="182">
        <v>0</v>
      </c>
      <c r="K1147" s="182">
        <v>0</v>
      </c>
      <c r="L1147" s="182">
        <v>0</v>
      </c>
      <c r="M1147" s="182">
        <v>1727360.4162399999</v>
      </c>
      <c r="N1147" s="182">
        <v>60959.878079999995</v>
      </c>
      <c r="O1147" s="182">
        <v>33921.222479999997</v>
      </c>
      <c r="P1147" s="182">
        <v>23.114000000000001</v>
      </c>
      <c r="Q1147" s="182">
        <v>0</v>
      </c>
      <c r="R1147" s="182">
        <v>0</v>
      </c>
      <c r="S1147" s="182">
        <v>0</v>
      </c>
      <c r="T1147" s="182">
        <v>26.416</v>
      </c>
      <c r="U1147" s="182">
        <v>0</v>
      </c>
      <c r="V1147" s="182">
        <v>0</v>
      </c>
    </row>
    <row r="1148" spans="1:22">
      <c r="A1148" s="2" t="s">
        <v>2314</v>
      </c>
      <c r="B1148" s="2" t="s">
        <v>2315</v>
      </c>
      <c r="C1148" s="182">
        <v>25.447535999999999</v>
      </c>
      <c r="D1148" s="182">
        <v>3232.2515999999996</v>
      </c>
      <c r="E1148" s="182">
        <v>76.199999999999989</v>
      </c>
      <c r="F1148" s="182">
        <v>0</v>
      </c>
      <c r="G1148" s="182">
        <v>0</v>
      </c>
      <c r="H1148" s="182">
        <v>0</v>
      </c>
      <c r="I1148" s="182">
        <v>12.7</v>
      </c>
      <c r="J1148" s="182">
        <v>0</v>
      </c>
      <c r="K1148" s="182">
        <v>0</v>
      </c>
      <c r="L1148" s="182">
        <v>0</v>
      </c>
      <c r="M1148" s="182">
        <v>1727360.4162399999</v>
      </c>
      <c r="N1148" s="182">
        <v>60959.878079999995</v>
      </c>
      <c r="O1148" s="182">
        <v>33921.222479999997</v>
      </c>
      <c r="P1148" s="182">
        <v>23.114000000000001</v>
      </c>
      <c r="Q1148" s="182">
        <v>0</v>
      </c>
      <c r="R1148" s="182">
        <v>0</v>
      </c>
      <c r="S1148" s="182">
        <v>0</v>
      </c>
      <c r="T1148" s="182">
        <v>29.971999999999998</v>
      </c>
      <c r="U1148" s="182">
        <v>0</v>
      </c>
      <c r="V1148" s="182">
        <v>0</v>
      </c>
    </row>
    <row r="1149" spans="1:22">
      <c r="A1149" s="2" t="s">
        <v>2316</v>
      </c>
      <c r="B1149" s="2" t="s">
        <v>2317</v>
      </c>
      <c r="C1149" s="182">
        <v>25.447535999999999</v>
      </c>
      <c r="D1149" s="182">
        <v>3232.2515999999996</v>
      </c>
      <c r="E1149" s="182">
        <v>76.199999999999989</v>
      </c>
      <c r="F1149" s="182">
        <v>0</v>
      </c>
      <c r="G1149" s="182">
        <v>0</v>
      </c>
      <c r="H1149" s="182">
        <v>0</v>
      </c>
      <c r="I1149" s="182">
        <v>12.7</v>
      </c>
      <c r="J1149" s="182">
        <v>0</v>
      </c>
      <c r="K1149" s="182">
        <v>0</v>
      </c>
      <c r="L1149" s="182">
        <v>0</v>
      </c>
      <c r="M1149" s="182">
        <v>1727360.4162399999</v>
      </c>
      <c r="N1149" s="182">
        <v>60959.878079999995</v>
      </c>
      <c r="O1149" s="182">
        <v>33921.222479999997</v>
      </c>
      <c r="P1149" s="182">
        <v>23.114000000000001</v>
      </c>
      <c r="Q1149" s="182">
        <v>0</v>
      </c>
      <c r="R1149" s="182">
        <v>0</v>
      </c>
      <c r="S1149" s="182">
        <v>0</v>
      </c>
      <c r="T1149" s="182">
        <v>33.781999999999996</v>
      </c>
      <c r="U1149" s="182">
        <v>0</v>
      </c>
      <c r="V1149" s="182">
        <v>0</v>
      </c>
    </row>
    <row r="1150" spans="1:22">
      <c r="A1150" s="2" t="s">
        <v>2318</v>
      </c>
      <c r="B1150" s="2" t="s">
        <v>2319</v>
      </c>
      <c r="C1150" s="182">
        <v>22.471215999999998</v>
      </c>
      <c r="D1150" s="182">
        <v>2864.5104000000001</v>
      </c>
      <c r="E1150" s="182">
        <v>76.199999999999989</v>
      </c>
      <c r="F1150" s="182">
        <v>0</v>
      </c>
      <c r="G1150" s="182">
        <v>0</v>
      </c>
      <c r="H1150" s="182">
        <v>0</v>
      </c>
      <c r="I1150" s="182">
        <v>11.112499999999999</v>
      </c>
      <c r="J1150" s="182">
        <v>0</v>
      </c>
      <c r="K1150" s="182">
        <v>0</v>
      </c>
      <c r="L1150" s="182">
        <v>0</v>
      </c>
      <c r="M1150" s="182">
        <v>1552543.2174879999</v>
      </c>
      <c r="N1150" s="182">
        <v>54241.181839999997</v>
      </c>
      <c r="O1150" s="182">
        <v>30152.197759999999</v>
      </c>
      <c r="P1150" s="182">
        <v>23.291799999999999</v>
      </c>
      <c r="Q1150" s="182">
        <v>0</v>
      </c>
      <c r="R1150" s="182">
        <v>0</v>
      </c>
      <c r="S1150" s="182">
        <v>0</v>
      </c>
      <c r="T1150" s="182">
        <v>25.907999999999998</v>
      </c>
      <c r="U1150" s="182">
        <v>0</v>
      </c>
      <c r="V1150" s="182">
        <v>0</v>
      </c>
    </row>
    <row r="1151" spans="1:22">
      <c r="A1151" s="2" t="s">
        <v>2320</v>
      </c>
      <c r="B1151" s="2" t="s">
        <v>2321</v>
      </c>
      <c r="C1151" s="182">
        <v>22.471215999999998</v>
      </c>
      <c r="D1151" s="182">
        <v>2864.5104000000001</v>
      </c>
      <c r="E1151" s="182">
        <v>76.199999999999989</v>
      </c>
      <c r="F1151" s="182">
        <v>0</v>
      </c>
      <c r="G1151" s="182">
        <v>0</v>
      </c>
      <c r="H1151" s="182">
        <v>0</v>
      </c>
      <c r="I1151" s="182">
        <v>11.112499999999999</v>
      </c>
      <c r="J1151" s="182">
        <v>0</v>
      </c>
      <c r="K1151" s="182">
        <v>0</v>
      </c>
      <c r="L1151" s="182">
        <v>0</v>
      </c>
      <c r="M1151" s="182">
        <v>1552543.2174879999</v>
      </c>
      <c r="N1151" s="182">
        <v>54241.181839999997</v>
      </c>
      <c r="O1151" s="182">
        <v>30152.197759999999</v>
      </c>
      <c r="P1151" s="182">
        <v>23.291799999999999</v>
      </c>
      <c r="Q1151" s="182">
        <v>0</v>
      </c>
      <c r="R1151" s="182">
        <v>0</v>
      </c>
      <c r="S1151" s="182">
        <v>0</v>
      </c>
      <c r="T1151" s="182">
        <v>29.463999999999995</v>
      </c>
      <c r="U1151" s="182">
        <v>0</v>
      </c>
      <c r="V1151" s="182">
        <v>0</v>
      </c>
    </row>
    <row r="1152" spans="1:22">
      <c r="A1152" s="2" t="s">
        <v>2322</v>
      </c>
      <c r="B1152" s="2" t="s">
        <v>2323</v>
      </c>
      <c r="C1152" s="182">
        <v>22.471215999999998</v>
      </c>
      <c r="D1152" s="182">
        <v>2864.5104000000001</v>
      </c>
      <c r="E1152" s="182">
        <v>76.199999999999989</v>
      </c>
      <c r="F1152" s="182">
        <v>0</v>
      </c>
      <c r="G1152" s="182">
        <v>0</v>
      </c>
      <c r="H1152" s="182">
        <v>0</v>
      </c>
      <c r="I1152" s="182">
        <v>11.112499999999999</v>
      </c>
      <c r="J1152" s="182">
        <v>0</v>
      </c>
      <c r="K1152" s="182">
        <v>0</v>
      </c>
      <c r="L1152" s="182">
        <v>0</v>
      </c>
      <c r="M1152" s="182">
        <v>1552543.2174879999</v>
      </c>
      <c r="N1152" s="182">
        <v>54241.181839999997</v>
      </c>
      <c r="O1152" s="182">
        <v>30152.197759999999</v>
      </c>
      <c r="P1152" s="182">
        <v>23.291799999999999</v>
      </c>
      <c r="Q1152" s="182">
        <v>0</v>
      </c>
      <c r="R1152" s="182">
        <v>0</v>
      </c>
      <c r="S1152" s="182">
        <v>0</v>
      </c>
      <c r="T1152" s="182">
        <v>33.527999999999999</v>
      </c>
      <c r="U1152" s="182">
        <v>0</v>
      </c>
      <c r="V1152" s="182">
        <v>0</v>
      </c>
    </row>
    <row r="1153" spans="1:22">
      <c r="A1153" s="2" t="s">
        <v>2324</v>
      </c>
      <c r="B1153" s="2" t="s">
        <v>2325</v>
      </c>
      <c r="C1153" s="182">
        <v>19.494895999999997</v>
      </c>
      <c r="D1153" s="182">
        <v>2490.3175999999999</v>
      </c>
      <c r="E1153" s="182">
        <v>76.199999999999989</v>
      </c>
      <c r="F1153" s="182">
        <v>0</v>
      </c>
      <c r="G1153" s="182">
        <v>0</v>
      </c>
      <c r="H1153" s="182">
        <v>0</v>
      </c>
      <c r="I1153" s="182">
        <v>9.5249999999999986</v>
      </c>
      <c r="J1153" s="182">
        <v>0</v>
      </c>
      <c r="K1153" s="182">
        <v>0</v>
      </c>
      <c r="L1153" s="182">
        <v>0</v>
      </c>
      <c r="M1153" s="182">
        <v>1373563.7044799998</v>
      </c>
      <c r="N1153" s="182">
        <v>47358.614959999999</v>
      </c>
      <c r="O1153" s="182">
        <v>26383.173039999998</v>
      </c>
      <c r="P1153" s="182">
        <v>23.4696</v>
      </c>
      <c r="Q1153" s="182">
        <v>0</v>
      </c>
      <c r="R1153" s="182">
        <v>0</v>
      </c>
      <c r="S1153" s="182">
        <v>0</v>
      </c>
      <c r="T1153" s="182">
        <v>25.654</v>
      </c>
      <c r="U1153" s="182">
        <v>0</v>
      </c>
      <c r="V1153" s="182">
        <v>0</v>
      </c>
    </row>
    <row r="1154" spans="1:22">
      <c r="A1154" s="2" t="s">
        <v>2326</v>
      </c>
      <c r="B1154" s="2" t="s">
        <v>2327</v>
      </c>
      <c r="C1154" s="182">
        <v>19.494895999999997</v>
      </c>
      <c r="D1154" s="182">
        <v>2490.3175999999999</v>
      </c>
      <c r="E1154" s="182">
        <v>76.199999999999989</v>
      </c>
      <c r="F1154" s="182">
        <v>0</v>
      </c>
      <c r="G1154" s="182">
        <v>0</v>
      </c>
      <c r="H1154" s="182">
        <v>0</v>
      </c>
      <c r="I1154" s="182">
        <v>9.5249999999999986</v>
      </c>
      <c r="J1154" s="182">
        <v>0</v>
      </c>
      <c r="K1154" s="182">
        <v>0</v>
      </c>
      <c r="L1154" s="182">
        <v>0</v>
      </c>
      <c r="M1154" s="182">
        <v>1373563.7044799998</v>
      </c>
      <c r="N1154" s="182">
        <v>47358.614959999999</v>
      </c>
      <c r="O1154" s="182">
        <v>26383.173039999998</v>
      </c>
      <c r="P1154" s="182">
        <v>23.4696</v>
      </c>
      <c r="Q1154" s="182">
        <v>0</v>
      </c>
      <c r="R1154" s="182">
        <v>0</v>
      </c>
      <c r="S1154" s="182">
        <v>0</v>
      </c>
      <c r="T1154" s="182">
        <v>29.209999999999997</v>
      </c>
      <c r="U1154" s="182">
        <v>0</v>
      </c>
      <c r="V1154" s="182">
        <v>0</v>
      </c>
    </row>
    <row r="1155" spans="1:22">
      <c r="A1155" s="2" t="s">
        <v>2328</v>
      </c>
      <c r="B1155" s="2" t="s">
        <v>2329</v>
      </c>
      <c r="C1155" s="182">
        <v>19.494895999999997</v>
      </c>
      <c r="D1155" s="182">
        <v>2490.3175999999999</v>
      </c>
      <c r="E1155" s="182">
        <v>76.199999999999989</v>
      </c>
      <c r="F1155" s="182">
        <v>0</v>
      </c>
      <c r="G1155" s="182">
        <v>0</v>
      </c>
      <c r="H1155" s="182">
        <v>0</v>
      </c>
      <c r="I1155" s="182">
        <v>9.5249999999999986</v>
      </c>
      <c r="J1155" s="182">
        <v>0</v>
      </c>
      <c r="K1155" s="182">
        <v>0</v>
      </c>
      <c r="L1155" s="182">
        <v>0</v>
      </c>
      <c r="M1155" s="182">
        <v>1373563.7044799998</v>
      </c>
      <c r="N1155" s="182">
        <v>47358.614959999999</v>
      </c>
      <c r="O1155" s="182">
        <v>26383.173039999998</v>
      </c>
      <c r="P1155" s="182">
        <v>23.4696</v>
      </c>
      <c r="Q1155" s="182">
        <v>0</v>
      </c>
      <c r="R1155" s="182">
        <v>0</v>
      </c>
      <c r="S1155" s="182">
        <v>0</v>
      </c>
      <c r="T1155" s="182">
        <v>33.019999999999996</v>
      </c>
      <c r="U1155" s="182">
        <v>0</v>
      </c>
      <c r="V1155" s="182">
        <v>0</v>
      </c>
    </row>
    <row r="1156" spans="1:22">
      <c r="A1156" s="2" t="s">
        <v>2330</v>
      </c>
      <c r="B1156" s="2" t="s">
        <v>2331</v>
      </c>
      <c r="C1156" s="182">
        <v>16.518575999999999</v>
      </c>
      <c r="D1156" s="182">
        <v>2096.77</v>
      </c>
      <c r="E1156" s="182">
        <v>76.199999999999989</v>
      </c>
      <c r="F1156" s="182">
        <v>0</v>
      </c>
      <c r="G1156" s="182">
        <v>0</v>
      </c>
      <c r="H1156" s="182">
        <v>0</v>
      </c>
      <c r="I1156" s="182">
        <v>7.9375</v>
      </c>
      <c r="J1156" s="182">
        <v>0</v>
      </c>
      <c r="K1156" s="182">
        <v>0</v>
      </c>
      <c r="L1156" s="182">
        <v>0</v>
      </c>
      <c r="M1156" s="182">
        <v>1177934.9344479998</v>
      </c>
      <c r="N1156" s="182">
        <v>40312.177439999992</v>
      </c>
      <c r="O1156" s="182">
        <v>22286.407039999998</v>
      </c>
      <c r="P1156" s="182">
        <v>23.672799999999999</v>
      </c>
      <c r="Q1156" s="182">
        <v>0</v>
      </c>
      <c r="R1156" s="182">
        <v>0</v>
      </c>
      <c r="S1156" s="182">
        <v>0</v>
      </c>
      <c r="T1156" s="182">
        <v>25.4</v>
      </c>
      <c r="U1156" s="182">
        <v>0</v>
      </c>
      <c r="V1156" s="182">
        <v>0</v>
      </c>
    </row>
    <row r="1157" spans="1:22">
      <c r="A1157" s="2" t="s">
        <v>2332</v>
      </c>
      <c r="B1157" s="2" t="s">
        <v>2333</v>
      </c>
      <c r="C1157" s="182">
        <v>16.518575999999999</v>
      </c>
      <c r="D1157" s="182">
        <v>2096.77</v>
      </c>
      <c r="E1157" s="182">
        <v>76.199999999999989</v>
      </c>
      <c r="F1157" s="182">
        <v>0</v>
      </c>
      <c r="G1157" s="182">
        <v>0</v>
      </c>
      <c r="H1157" s="182">
        <v>0</v>
      </c>
      <c r="I1157" s="182">
        <v>7.9375</v>
      </c>
      <c r="J1157" s="182">
        <v>0</v>
      </c>
      <c r="K1157" s="182">
        <v>0</v>
      </c>
      <c r="L1157" s="182">
        <v>0</v>
      </c>
      <c r="M1157" s="182">
        <v>1177934.9344479998</v>
      </c>
      <c r="N1157" s="182">
        <v>40312.177439999992</v>
      </c>
      <c r="O1157" s="182">
        <v>22286.407039999998</v>
      </c>
      <c r="P1157" s="182">
        <v>23.672799999999999</v>
      </c>
      <c r="Q1157" s="182">
        <v>0</v>
      </c>
      <c r="R1157" s="182">
        <v>0</v>
      </c>
      <c r="S1157" s="182">
        <v>0</v>
      </c>
      <c r="T1157" s="182">
        <v>28.955999999999996</v>
      </c>
      <c r="U1157" s="182">
        <v>0</v>
      </c>
      <c r="V1157" s="182">
        <v>0</v>
      </c>
    </row>
    <row r="1158" spans="1:22">
      <c r="A1158" s="2" t="s">
        <v>2334</v>
      </c>
      <c r="B1158" s="2" t="s">
        <v>2335</v>
      </c>
      <c r="C1158" s="182">
        <v>16.518575999999999</v>
      </c>
      <c r="D1158" s="182">
        <v>2096.77</v>
      </c>
      <c r="E1158" s="182">
        <v>76.199999999999989</v>
      </c>
      <c r="F1158" s="182">
        <v>0</v>
      </c>
      <c r="G1158" s="182">
        <v>0</v>
      </c>
      <c r="H1158" s="182">
        <v>0</v>
      </c>
      <c r="I1158" s="182">
        <v>7.9375</v>
      </c>
      <c r="J1158" s="182">
        <v>0</v>
      </c>
      <c r="K1158" s="182">
        <v>0</v>
      </c>
      <c r="L1158" s="182">
        <v>0</v>
      </c>
      <c r="M1158" s="182">
        <v>1177934.9344479998</v>
      </c>
      <c r="N1158" s="182">
        <v>40312.177439999992</v>
      </c>
      <c r="O1158" s="182">
        <v>22286.407039999998</v>
      </c>
      <c r="P1158" s="182">
        <v>23.672799999999999</v>
      </c>
      <c r="Q1158" s="182">
        <v>0</v>
      </c>
      <c r="R1158" s="182">
        <v>0</v>
      </c>
      <c r="S1158" s="182">
        <v>0</v>
      </c>
      <c r="T1158" s="182">
        <v>32.765999999999998</v>
      </c>
      <c r="U1158" s="182">
        <v>0</v>
      </c>
      <c r="V1158" s="182">
        <v>0</v>
      </c>
    </row>
    <row r="1159" spans="1:22">
      <c r="A1159" s="2" t="s">
        <v>2336</v>
      </c>
      <c r="B1159" s="2" t="s">
        <v>2337</v>
      </c>
      <c r="C1159" s="182">
        <v>13.3487952</v>
      </c>
      <c r="D1159" s="182">
        <v>1703.2224000000001</v>
      </c>
      <c r="E1159" s="182">
        <v>76.199999999999989</v>
      </c>
      <c r="F1159" s="182">
        <v>0</v>
      </c>
      <c r="G1159" s="182">
        <v>0</v>
      </c>
      <c r="H1159" s="182">
        <v>0</v>
      </c>
      <c r="I1159" s="182">
        <v>6.35</v>
      </c>
      <c r="J1159" s="182">
        <v>0</v>
      </c>
      <c r="K1159" s="182">
        <v>0</v>
      </c>
      <c r="L1159" s="182">
        <v>0</v>
      </c>
      <c r="M1159" s="182">
        <v>969819.22164799995</v>
      </c>
      <c r="N1159" s="182">
        <v>32774.127999999997</v>
      </c>
      <c r="O1159" s="182">
        <v>18189.641039999999</v>
      </c>
      <c r="P1159" s="182">
        <v>23.875999999999998</v>
      </c>
      <c r="Q1159" s="182">
        <v>0</v>
      </c>
      <c r="R1159" s="182">
        <v>0</v>
      </c>
      <c r="S1159" s="182">
        <v>0</v>
      </c>
      <c r="T1159" s="182">
        <v>25.171399999999998</v>
      </c>
      <c r="U1159" s="182">
        <v>0</v>
      </c>
      <c r="V1159" s="182">
        <v>0</v>
      </c>
    </row>
    <row r="1160" spans="1:22">
      <c r="A1160" s="2" t="s">
        <v>2338</v>
      </c>
      <c r="B1160" s="2" t="s">
        <v>2339</v>
      </c>
      <c r="C1160" s="182">
        <v>13.3487952</v>
      </c>
      <c r="D1160" s="182">
        <v>1703.2224000000001</v>
      </c>
      <c r="E1160" s="182">
        <v>76.199999999999989</v>
      </c>
      <c r="F1160" s="182">
        <v>0</v>
      </c>
      <c r="G1160" s="182">
        <v>0</v>
      </c>
      <c r="H1160" s="182">
        <v>0</v>
      </c>
      <c r="I1160" s="182">
        <v>6.35</v>
      </c>
      <c r="J1160" s="182">
        <v>0</v>
      </c>
      <c r="K1160" s="182">
        <v>0</v>
      </c>
      <c r="L1160" s="182">
        <v>0</v>
      </c>
      <c r="M1160" s="182">
        <v>969819.22164799995</v>
      </c>
      <c r="N1160" s="182">
        <v>32774.127999999997</v>
      </c>
      <c r="O1160" s="182">
        <v>18189.641039999999</v>
      </c>
      <c r="P1160" s="182">
        <v>23.875999999999998</v>
      </c>
      <c r="Q1160" s="182">
        <v>0</v>
      </c>
      <c r="R1160" s="182">
        <v>0</v>
      </c>
      <c r="S1160" s="182">
        <v>0</v>
      </c>
      <c r="T1160" s="182">
        <v>28.448</v>
      </c>
      <c r="U1160" s="182">
        <v>0</v>
      </c>
      <c r="V1160" s="182">
        <v>0</v>
      </c>
    </row>
    <row r="1161" spans="1:22">
      <c r="A1161" s="2" t="s">
        <v>2340</v>
      </c>
      <c r="B1161" s="2" t="s">
        <v>2341</v>
      </c>
      <c r="C1161" s="182">
        <v>13.3487952</v>
      </c>
      <c r="D1161" s="182">
        <v>1703.2224000000001</v>
      </c>
      <c r="E1161" s="182">
        <v>76.199999999999989</v>
      </c>
      <c r="F1161" s="182">
        <v>0</v>
      </c>
      <c r="G1161" s="182">
        <v>0</v>
      </c>
      <c r="H1161" s="182">
        <v>0</v>
      </c>
      <c r="I1161" s="182">
        <v>6.35</v>
      </c>
      <c r="J1161" s="182">
        <v>0</v>
      </c>
      <c r="K1161" s="182">
        <v>0</v>
      </c>
      <c r="L1161" s="182">
        <v>0</v>
      </c>
      <c r="M1161" s="182">
        <v>969819.22164799995</v>
      </c>
      <c r="N1161" s="182">
        <v>32774.127999999997</v>
      </c>
      <c r="O1161" s="182">
        <v>18189.641039999999</v>
      </c>
      <c r="P1161" s="182">
        <v>23.875999999999998</v>
      </c>
      <c r="Q1161" s="182">
        <v>0</v>
      </c>
      <c r="R1161" s="182">
        <v>0</v>
      </c>
      <c r="S1161" s="182">
        <v>0</v>
      </c>
      <c r="T1161" s="182">
        <v>32.257999999999996</v>
      </c>
      <c r="U1161" s="182">
        <v>0</v>
      </c>
      <c r="V1161" s="182">
        <v>0</v>
      </c>
    </row>
    <row r="1162" spans="1:22">
      <c r="A1162" s="2" t="s">
        <v>2342</v>
      </c>
      <c r="B1162" s="2" t="s">
        <v>2343</v>
      </c>
      <c r="C1162" s="182">
        <v>10.1492512</v>
      </c>
      <c r="D1162" s="182">
        <v>1290.32</v>
      </c>
      <c r="E1162" s="182">
        <v>76.199999999999989</v>
      </c>
      <c r="F1162" s="182">
        <v>0</v>
      </c>
      <c r="G1162" s="182">
        <v>0</v>
      </c>
      <c r="H1162" s="182">
        <v>0</v>
      </c>
      <c r="I1162" s="182">
        <v>4.7624999999999993</v>
      </c>
      <c r="J1162" s="182">
        <v>0</v>
      </c>
      <c r="K1162" s="182">
        <v>0</v>
      </c>
      <c r="L1162" s="182">
        <v>0</v>
      </c>
      <c r="M1162" s="182">
        <v>749216.5660799999</v>
      </c>
      <c r="N1162" s="182">
        <v>24908.33728</v>
      </c>
      <c r="O1162" s="182">
        <v>13863.456143999998</v>
      </c>
      <c r="P1162" s="182">
        <v>24.053799999999999</v>
      </c>
      <c r="Q1162" s="182">
        <v>0</v>
      </c>
      <c r="R1162" s="182">
        <v>0</v>
      </c>
      <c r="S1162" s="182">
        <v>0</v>
      </c>
      <c r="T1162" s="182">
        <v>24.891999999999999</v>
      </c>
      <c r="U1162" s="182">
        <v>0</v>
      </c>
      <c r="V1162" s="182">
        <v>0</v>
      </c>
    </row>
    <row r="1163" spans="1:22">
      <c r="A1163" s="2" t="s">
        <v>2344</v>
      </c>
      <c r="B1163" s="2" t="s">
        <v>2345</v>
      </c>
      <c r="C1163" s="182">
        <v>10.1492512</v>
      </c>
      <c r="D1163" s="182">
        <v>1290.32</v>
      </c>
      <c r="E1163" s="182">
        <v>76.199999999999989</v>
      </c>
      <c r="F1163" s="182">
        <v>0</v>
      </c>
      <c r="G1163" s="182">
        <v>0</v>
      </c>
      <c r="H1163" s="182">
        <v>0</v>
      </c>
      <c r="I1163" s="182">
        <v>4.7624999999999993</v>
      </c>
      <c r="J1163" s="182">
        <v>0</v>
      </c>
      <c r="K1163" s="182">
        <v>0</v>
      </c>
      <c r="L1163" s="182">
        <v>0</v>
      </c>
      <c r="M1163" s="182">
        <v>749216.5660799999</v>
      </c>
      <c r="N1163" s="182">
        <v>24908.33728</v>
      </c>
      <c r="O1163" s="182">
        <v>13863.456143999998</v>
      </c>
      <c r="P1163" s="182">
        <v>24.053799999999999</v>
      </c>
      <c r="Q1163" s="182">
        <v>0</v>
      </c>
      <c r="R1163" s="182">
        <v>0</v>
      </c>
      <c r="S1163" s="182">
        <v>0</v>
      </c>
      <c r="T1163" s="182">
        <v>28.194000000000003</v>
      </c>
      <c r="U1163" s="182">
        <v>0</v>
      </c>
      <c r="V1163" s="182">
        <v>0</v>
      </c>
    </row>
    <row r="1164" spans="1:22">
      <c r="A1164" s="2" t="s">
        <v>2346</v>
      </c>
      <c r="B1164" s="2" t="s">
        <v>2347</v>
      </c>
      <c r="C1164" s="182">
        <v>10.1492512</v>
      </c>
      <c r="D1164" s="182">
        <v>1290.32</v>
      </c>
      <c r="E1164" s="182">
        <v>76.199999999999989</v>
      </c>
      <c r="F1164" s="182">
        <v>0</v>
      </c>
      <c r="G1164" s="182">
        <v>0</v>
      </c>
      <c r="H1164" s="182">
        <v>0</v>
      </c>
      <c r="I1164" s="182">
        <v>4.7624999999999993</v>
      </c>
      <c r="J1164" s="182">
        <v>0</v>
      </c>
      <c r="K1164" s="182">
        <v>0</v>
      </c>
      <c r="L1164" s="182">
        <v>0</v>
      </c>
      <c r="M1164" s="182">
        <v>749216.5660799999</v>
      </c>
      <c r="N1164" s="182">
        <v>24908.33728</v>
      </c>
      <c r="O1164" s="182">
        <v>13863.456143999998</v>
      </c>
      <c r="P1164" s="182">
        <v>24.053799999999999</v>
      </c>
      <c r="Q1164" s="182">
        <v>0</v>
      </c>
      <c r="R1164" s="182">
        <v>0</v>
      </c>
      <c r="S1164" s="182">
        <v>0</v>
      </c>
      <c r="T1164" s="182">
        <v>31.75</v>
      </c>
      <c r="U1164" s="182">
        <v>0</v>
      </c>
      <c r="V1164" s="182">
        <v>0</v>
      </c>
    </row>
    <row r="1165" spans="1:22">
      <c r="A1165" s="2" t="s">
        <v>2348</v>
      </c>
      <c r="B1165" s="2" t="s">
        <v>2349</v>
      </c>
      <c r="C1165" s="182">
        <v>22.917663999999998</v>
      </c>
      <c r="D1165" s="182">
        <v>2922.5747999999999</v>
      </c>
      <c r="E1165" s="182">
        <v>76.199999999999989</v>
      </c>
      <c r="F1165" s="182">
        <v>0</v>
      </c>
      <c r="G1165" s="182">
        <v>0</v>
      </c>
      <c r="H1165" s="182">
        <v>0</v>
      </c>
      <c r="I1165" s="182">
        <v>12.7</v>
      </c>
      <c r="J1165" s="182">
        <v>0</v>
      </c>
      <c r="K1165" s="182">
        <v>0</v>
      </c>
      <c r="L1165" s="182">
        <v>0</v>
      </c>
      <c r="M1165" s="182">
        <v>1602490.98856</v>
      </c>
      <c r="N1165" s="182">
        <v>58174.077199999992</v>
      </c>
      <c r="O1165" s="182">
        <v>32774.127999999997</v>
      </c>
      <c r="P1165" s="182">
        <v>23.418800000000001</v>
      </c>
      <c r="Q1165" s="182">
        <v>0</v>
      </c>
      <c r="R1165" s="182">
        <v>0</v>
      </c>
      <c r="S1165" s="182">
        <v>0</v>
      </c>
      <c r="T1165" s="182">
        <v>20.193000000000001</v>
      </c>
      <c r="U1165" s="182">
        <v>0</v>
      </c>
      <c r="V1165" s="182">
        <v>0</v>
      </c>
    </row>
    <row r="1166" spans="1:22">
      <c r="A1166" s="2" t="s">
        <v>2350</v>
      </c>
      <c r="B1166" s="2" t="s">
        <v>2351</v>
      </c>
      <c r="C1166" s="182">
        <v>22.917663999999998</v>
      </c>
      <c r="D1166" s="182">
        <v>2922.5747999999999</v>
      </c>
      <c r="E1166" s="182">
        <v>76.199999999999989</v>
      </c>
      <c r="F1166" s="182">
        <v>0</v>
      </c>
      <c r="G1166" s="182">
        <v>0</v>
      </c>
      <c r="H1166" s="182">
        <v>0</v>
      </c>
      <c r="I1166" s="182">
        <v>12.7</v>
      </c>
      <c r="J1166" s="182">
        <v>0</v>
      </c>
      <c r="K1166" s="182">
        <v>0</v>
      </c>
      <c r="L1166" s="182">
        <v>0</v>
      </c>
      <c r="M1166" s="182">
        <v>1602490.98856</v>
      </c>
      <c r="N1166" s="182">
        <v>58174.077199999992</v>
      </c>
      <c r="O1166" s="182">
        <v>32774.127999999997</v>
      </c>
      <c r="P1166" s="182">
        <v>23.418800000000001</v>
      </c>
      <c r="Q1166" s="182">
        <v>0</v>
      </c>
      <c r="R1166" s="182">
        <v>0</v>
      </c>
      <c r="S1166" s="182">
        <v>0</v>
      </c>
      <c r="T1166" s="182">
        <v>23.875999999999998</v>
      </c>
      <c r="U1166" s="182">
        <v>0</v>
      </c>
      <c r="V1166" s="182">
        <v>0</v>
      </c>
    </row>
    <row r="1167" spans="1:22">
      <c r="A1167" s="2" t="s">
        <v>2352</v>
      </c>
      <c r="B1167" s="2" t="s">
        <v>2353</v>
      </c>
      <c r="C1167" s="182">
        <v>22.917663999999998</v>
      </c>
      <c r="D1167" s="182">
        <v>2922.5747999999999</v>
      </c>
      <c r="E1167" s="182">
        <v>76.199999999999989</v>
      </c>
      <c r="F1167" s="182">
        <v>0</v>
      </c>
      <c r="G1167" s="182">
        <v>0</v>
      </c>
      <c r="H1167" s="182">
        <v>0</v>
      </c>
      <c r="I1167" s="182">
        <v>12.7</v>
      </c>
      <c r="J1167" s="182">
        <v>0</v>
      </c>
      <c r="K1167" s="182">
        <v>0</v>
      </c>
      <c r="L1167" s="182">
        <v>0</v>
      </c>
      <c r="M1167" s="182">
        <v>1602490.98856</v>
      </c>
      <c r="N1167" s="182">
        <v>58174.077199999992</v>
      </c>
      <c r="O1167" s="182">
        <v>32774.127999999997</v>
      </c>
      <c r="P1167" s="182">
        <v>23.418800000000001</v>
      </c>
      <c r="Q1167" s="182">
        <v>0</v>
      </c>
      <c r="R1167" s="182">
        <v>0</v>
      </c>
      <c r="S1167" s="182">
        <v>0</v>
      </c>
      <c r="T1167" s="182">
        <v>27.94</v>
      </c>
      <c r="U1167" s="182">
        <v>0</v>
      </c>
      <c r="V1167" s="182">
        <v>0</v>
      </c>
    </row>
    <row r="1168" spans="1:22">
      <c r="A1168" s="2" t="s">
        <v>2354</v>
      </c>
      <c r="B1168" s="2" t="s">
        <v>2355</v>
      </c>
      <c r="C1168" s="182">
        <v>17.709104</v>
      </c>
      <c r="D1168" s="182">
        <v>2258.06</v>
      </c>
      <c r="E1168" s="182">
        <v>76.199999999999989</v>
      </c>
      <c r="F1168" s="182">
        <v>0</v>
      </c>
      <c r="G1168" s="182">
        <v>0</v>
      </c>
      <c r="H1168" s="182">
        <v>0</v>
      </c>
      <c r="I1168" s="182">
        <v>9.5249999999999986</v>
      </c>
      <c r="J1168" s="182">
        <v>0</v>
      </c>
      <c r="K1168" s="182">
        <v>0</v>
      </c>
      <c r="L1168" s="182">
        <v>0</v>
      </c>
      <c r="M1168" s="182">
        <v>1277830.4765919999</v>
      </c>
      <c r="N1168" s="182">
        <v>45556.037919999995</v>
      </c>
      <c r="O1168" s="182">
        <v>25563.81984</v>
      </c>
      <c r="P1168" s="182">
        <v>23.799800000000001</v>
      </c>
      <c r="Q1168" s="182">
        <v>0</v>
      </c>
      <c r="R1168" s="182">
        <v>0</v>
      </c>
      <c r="S1168" s="182">
        <v>0</v>
      </c>
      <c r="T1168" s="182">
        <v>19.583400000000001</v>
      </c>
      <c r="U1168" s="182">
        <v>0</v>
      </c>
      <c r="V1168" s="182">
        <v>0</v>
      </c>
    </row>
    <row r="1169" spans="1:22">
      <c r="A1169" s="2" t="s">
        <v>2356</v>
      </c>
      <c r="B1169" s="2" t="s">
        <v>2357</v>
      </c>
      <c r="C1169" s="182">
        <v>17.709104</v>
      </c>
      <c r="D1169" s="182">
        <v>2258.06</v>
      </c>
      <c r="E1169" s="182">
        <v>76.199999999999989</v>
      </c>
      <c r="F1169" s="182">
        <v>0</v>
      </c>
      <c r="G1169" s="182">
        <v>0</v>
      </c>
      <c r="H1169" s="182">
        <v>0</v>
      </c>
      <c r="I1169" s="182">
        <v>9.5249999999999986</v>
      </c>
      <c r="J1169" s="182">
        <v>0</v>
      </c>
      <c r="K1169" s="182">
        <v>0</v>
      </c>
      <c r="L1169" s="182">
        <v>0</v>
      </c>
      <c r="M1169" s="182">
        <v>1277830.4765919999</v>
      </c>
      <c r="N1169" s="182">
        <v>45556.037919999995</v>
      </c>
      <c r="O1169" s="182">
        <v>25563.81984</v>
      </c>
      <c r="P1169" s="182">
        <v>23.799800000000001</v>
      </c>
      <c r="Q1169" s="182">
        <v>0</v>
      </c>
      <c r="R1169" s="182">
        <v>0</v>
      </c>
      <c r="S1169" s="182">
        <v>0</v>
      </c>
      <c r="T1169" s="182">
        <v>23.139399999999998</v>
      </c>
      <c r="U1169" s="182">
        <v>0</v>
      </c>
      <c r="V1169" s="182">
        <v>0</v>
      </c>
    </row>
    <row r="1170" spans="1:22">
      <c r="A1170" s="2" t="s">
        <v>2358</v>
      </c>
      <c r="B1170" s="2" t="s">
        <v>2359</v>
      </c>
      <c r="C1170" s="182">
        <v>17.709104</v>
      </c>
      <c r="D1170" s="182">
        <v>2258.06</v>
      </c>
      <c r="E1170" s="182">
        <v>76.199999999999989</v>
      </c>
      <c r="F1170" s="182">
        <v>0</v>
      </c>
      <c r="G1170" s="182">
        <v>0</v>
      </c>
      <c r="H1170" s="182">
        <v>0</v>
      </c>
      <c r="I1170" s="182">
        <v>9.5249999999999986</v>
      </c>
      <c r="J1170" s="182">
        <v>0</v>
      </c>
      <c r="K1170" s="182">
        <v>0</v>
      </c>
      <c r="L1170" s="182">
        <v>0</v>
      </c>
      <c r="M1170" s="182">
        <v>1277830.4765919999</v>
      </c>
      <c r="N1170" s="182">
        <v>45556.037919999995</v>
      </c>
      <c r="O1170" s="182">
        <v>25563.81984</v>
      </c>
      <c r="P1170" s="182">
        <v>23.799800000000001</v>
      </c>
      <c r="Q1170" s="182">
        <v>0</v>
      </c>
      <c r="R1170" s="182">
        <v>0</v>
      </c>
      <c r="S1170" s="182">
        <v>0</v>
      </c>
      <c r="T1170" s="182">
        <v>27.178000000000001</v>
      </c>
      <c r="U1170" s="182">
        <v>0</v>
      </c>
      <c r="V1170" s="182">
        <v>0</v>
      </c>
    </row>
    <row r="1171" spans="1:22">
      <c r="A1171" s="2" t="s">
        <v>2360</v>
      </c>
      <c r="B1171" s="2" t="s">
        <v>2361</v>
      </c>
      <c r="C1171" s="182">
        <v>15.030415999999999</v>
      </c>
      <c r="D1171" s="182">
        <v>1909.6735999999999</v>
      </c>
      <c r="E1171" s="182">
        <v>76.199999999999989</v>
      </c>
      <c r="F1171" s="182">
        <v>0</v>
      </c>
      <c r="G1171" s="182">
        <v>0</v>
      </c>
      <c r="H1171" s="182">
        <v>0</v>
      </c>
      <c r="I1171" s="182">
        <v>7.9375</v>
      </c>
      <c r="J1171" s="182">
        <v>0</v>
      </c>
      <c r="K1171" s="182">
        <v>0</v>
      </c>
      <c r="L1171" s="182">
        <v>0</v>
      </c>
      <c r="M1171" s="182">
        <v>1098850.963584</v>
      </c>
      <c r="N1171" s="182">
        <v>38837.341679999998</v>
      </c>
      <c r="O1171" s="182">
        <v>21630.924479999998</v>
      </c>
      <c r="P1171" s="182">
        <v>24.002999999999997</v>
      </c>
      <c r="Q1171" s="182">
        <v>0</v>
      </c>
      <c r="R1171" s="182">
        <v>0</v>
      </c>
      <c r="S1171" s="182">
        <v>0</v>
      </c>
      <c r="T1171" s="182">
        <v>19.303999999999998</v>
      </c>
      <c r="U1171" s="182">
        <v>0</v>
      </c>
      <c r="V1171" s="182">
        <v>0</v>
      </c>
    </row>
    <row r="1172" spans="1:22">
      <c r="A1172" s="2" t="s">
        <v>2362</v>
      </c>
      <c r="B1172" s="2" t="s">
        <v>2363</v>
      </c>
      <c r="C1172" s="182">
        <v>15.030415999999999</v>
      </c>
      <c r="D1172" s="182">
        <v>1909.6735999999999</v>
      </c>
      <c r="E1172" s="182">
        <v>76.199999999999989</v>
      </c>
      <c r="F1172" s="182">
        <v>0</v>
      </c>
      <c r="G1172" s="182">
        <v>0</v>
      </c>
      <c r="H1172" s="182">
        <v>0</v>
      </c>
      <c r="I1172" s="182">
        <v>7.9375</v>
      </c>
      <c r="J1172" s="182">
        <v>0</v>
      </c>
      <c r="K1172" s="182">
        <v>0</v>
      </c>
      <c r="L1172" s="182">
        <v>0</v>
      </c>
      <c r="M1172" s="182">
        <v>1098850.963584</v>
      </c>
      <c r="N1172" s="182">
        <v>38837.341679999998</v>
      </c>
      <c r="O1172" s="182">
        <v>21630.924479999998</v>
      </c>
      <c r="P1172" s="182">
        <v>24.002999999999997</v>
      </c>
      <c r="Q1172" s="182">
        <v>0</v>
      </c>
      <c r="R1172" s="182">
        <v>0</v>
      </c>
      <c r="S1172" s="182">
        <v>0</v>
      </c>
      <c r="T1172" s="182">
        <v>22.783799999999999</v>
      </c>
      <c r="U1172" s="182">
        <v>0</v>
      </c>
      <c r="V1172" s="182">
        <v>0</v>
      </c>
    </row>
    <row r="1173" spans="1:22">
      <c r="A1173" s="2" t="s">
        <v>2364</v>
      </c>
      <c r="B1173" s="2" t="s">
        <v>2365</v>
      </c>
      <c r="C1173" s="182">
        <v>15.030415999999999</v>
      </c>
      <c r="D1173" s="182">
        <v>1909.6735999999999</v>
      </c>
      <c r="E1173" s="182">
        <v>76.199999999999989</v>
      </c>
      <c r="F1173" s="182">
        <v>0</v>
      </c>
      <c r="G1173" s="182">
        <v>0</v>
      </c>
      <c r="H1173" s="182">
        <v>0</v>
      </c>
      <c r="I1173" s="182">
        <v>7.9375</v>
      </c>
      <c r="J1173" s="182">
        <v>0</v>
      </c>
      <c r="K1173" s="182">
        <v>0</v>
      </c>
      <c r="L1173" s="182">
        <v>0</v>
      </c>
      <c r="M1173" s="182">
        <v>1098850.963584</v>
      </c>
      <c r="N1173" s="182">
        <v>38837.341679999998</v>
      </c>
      <c r="O1173" s="182">
        <v>21630.924479999998</v>
      </c>
      <c r="P1173" s="182">
        <v>24.002999999999997</v>
      </c>
      <c r="Q1173" s="182">
        <v>0</v>
      </c>
      <c r="R1173" s="182">
        <v>0</v>
      </c>
      <c r="S1173" s="182">
        <v>0</v>
      </c>
      <c r="T1173" s="182">
        <v>26.669999999999998</v>
      </c>
      <c r="U1173" s="182">
        <v>0</v>
      </c>
      <c r="V1173" s="182">
        <v>0</v>
      </c>
    </row>
    <row r="1174" spans="1:22">
      <c r="A1174" s="2" t="s">
        <v>2366</v>
      </c>
      <c r="B1174" s="2" t="s">
        <v>2367</v>
      </c>
      <c r="C1174" s="182">
        <v>12.173148799999998</v>
      </c>
      <c r="D1174" s="182">
        <v>1548.3839999999998</v>
      </c>
      <c r="E1174" s="182">
        <v>76.199999999999989</v>
      </c>
      <c r="F1174" s="182">
        <v>0</v>
      </c>
      <c r="G1174" s="182">
        <v>0</v>
      </c>
      <c r="H1174" s="182">
        <v>0</v>
      </c>
      <c r="I1174" s="182">
        <v>6.35</v>
      </c>
      <c r="J1174" s="182">
        <v>0</v>
      </c>
      <c r="K1174" s="182">
        <v>0</v>
      </c>
      <c r="L1174" s="182">
        <v>0</v>
      </c>
      <c r="M1174" s="182">
        <v>907384.50780799997</v>
      </c>
      <c r="N1174" s="182">
        <v>31790.904159999995</v>
      </c>
      <c r="O1174" s="182">
        <v>17698.029119999999</v>
      </c>
      <c r="P1174" s="182">
        <v>24.206199999999999</v>
      </c>
      <c r="Q1174" s="182">
        <v>0</v>
      </c>
      <c r="R1174" s="182">
        <v>0</v>
      </c>
      <c r="S1174" s="182">
        <v>0</v>
      </c>
      <c r="T1174" s="182">
        <v>19.0246</v>
      </c>
      <c r="U1174" s="182">
        <v>0</v>
      </c>
      <c r="V1174" s="182">
        <v>0</v>
      </c>
    </row>
    <row r="1175" spans="1:22">
      <c r="A1175" s="2" t="s">
        <v>2368</v>
      </c>
      <c r="B1175" s="2" t="s">
        <v>2369</v>
      </c>
      <c r="C1175" s="182">
        <v>12.173148799999998</v>
      </c>
      <c r="D1175" s="182">
        <v>1548.3839999999998</v>
      </c>
      <c r="E1175" s="182">
        <v>76.199999999999989</v>
      </c>
      <c r="F1175" s="182">
        <v>0</v>
      </c>
      <c r="G1175" s="182">
        <v>0</v>
      </c>
      <c r="H1175" s="182">
        <v>0</v>
      </c>
      <c r="I1175" s="182">
        <v>6.35</v>
      </c>
      <c r="J1175" s="182">
        <v>0</v>
      </c>
      <c r="K1175" s="182">
        <v>0</v>
      </c>
      <c r="L1175" s="182">
        <v>0</v>
      </c>
      <c r="M1175" s="182">
        <v>907384.50780799997</v>
      </c>
      <c r="N1175" s="182">
        <v>31790.904159999995</v>
      </c>
      <c r="O1175" s="182">
        <v>17698.029119999999</v>
      </c>
      <c r="P1175" s="182">
        <v>24.206199999999999</v>
      </c>
      <c r="Q1175" s="182">
        <v>0</v>
      </c>
      <c r="R1175" s="182">
        <v>0</v>
      </c>
      <c r="S1175" s="182">
        <v>0</v>
      </c>
      <c r="T1175" s="182">
        <v>22.4282</v>
      </c>
      <c r="U1175" s="182">
        <v>0</v>
      </c>
      <c r="V1175" s="182">
        <v>0</v>
      </c>
    </row>
    <row r="1176" spans="1:22">
      <c r="A1176" s="2" t="s">
        <v>2370</v>
      </c>
      <c r="B1176" s="2" t="s">
        <v>2371</v>
      </c>
      <c r="C1176" s="182">
        <v>12.173148799999998</v>
      </c>
      <c r="D1176" s="182">
        <v>1548.3839999999998</v>
      </c>
      <c r="E1176" s="182">
        <v>76.199999999999989</v>
      </c>
      <c r="F1176" s="182">
        <v>0</v>
      </c>
      <c r="G1176" s="182">
        <v>0</v>
      </c>
      <c r="H1176" s="182">
        <v>0</v>
      </c>
      <c r="I1176" s="182">
        <v>6.35</v>
      </c>
      <c r="J1176" s="182">
        <v>0</v>
      </c>
      <c r="K1176" s="182">
        <v>0</v>
      </c>
      <c r="L1176" s="182">
        <v>0</v>
      </c>
      <c r="M1176" s="182">
        <v>907384.50780799997</v>
      </c>
      <c r="N1176" s="182">
        <v>31790.904159999995</v>
      </c>
      <c r="O1176" s="182">
        <v>17698.029119999999</v>
      </c>
      <c r="P1176" s="182">
        <v>24.206199999999999</v>
      </c>
      <c r="Q1176" s="182">
        <v>0</v>
      </c>
      <c r="R1176" s="182">
        <v>0</v>
      </c>
      <c r="S1176" s="182">
        <v>0</v>
      </c>
      <c r="T1176" s="182">
        <v>26.161999999999999</v>
      </c>
      <c r="U1176" s="182">
        <v>0</v>
      </c>
      <c r="V1176" s="182">
        <v>0</v>
      </c>
    </row>
    <row r="1177" spans="1:22">
      <c r="A1177" s="2" t="s">
        <v>2372</v>
      </c>
      <c r="B1177" s="2" t="s">
        <v>2373</v>
      </c>
      <c r="C1177" s="182">
        <v>9.2861183999999994</v>
      </c>
      <c r="D1177" s="182">
        <v>1180.6428000000001</v>
      </c>
      <c r="E1177" s="182">
        <v>76.199999999999989</v>
      </c>
      <c r="F1177" s="182">
        <v>0</v>
      </c>
      <c r="G1177" s="182">
        <v>0</v>
      </c>
      <c r="H1177" s="182">
        <v>0</v>
      </c>
      <c r="I1177" s="182">
        <v>4.7624999999999993</v>
      </c>
      <c r="J1177" s="182">
        <v>0</v>
      </c>
      <c r="K1177" s="182">
        <v>0</v>
      </c>
      <c r="L1177" s="182">
        <v>0</v>
      </c>
      <c r="M1177" s="182">
        <v>703431.10926399985</v>
      </c>
      <c r="N1177" s="182">
        <v>24416.725359999997</v>
      </c>
      <c r="O1177" s="182">
        <v>13568.488992000001</v>
      </c>
      <c r="P1177" s="182">
        <v>24.409399999999998</v>
      </c>
      <c r="Q1177" s="182">
        <v>0</v>
      </c>
      <c r="R1177" s="182">
        <v>0</v>
      </c>
      <c r="S1177" s="182">
        <v>0</v>
      </c>
      <c r="T1177" s="182">
        <v>18.770599999999998</v>
      </c>
      <c r="U1177" s="182">
        <v>0</v>
      </c>
      <c r="V1177" s="182">
        <v>0</v>
      </c>
    </row>
    <row r="1178" spans="1:22">
      <c r="A1178" s="2" t="s">
        <v>2374</v>
      </c>
      <c r="B1178" s="2" t="s">
        <v>2375</v>
      </c>
      <c r="C1178" s="182">
        <v>9.2861183999999994</v>
      </c>
      <c r="D1178" s="182">
        <v>1180.6428000000001</v>
      </c>
      <c r="E1178" s="182">
        <v>76.199999999999989</v>
      </c>
      <c r="F1178" s="182">
        <v>0</v>
      </c>
      <c r="G1178" s="182">
        <v>0</v>
      </c>
      <c r="H1178" s="182">
        <v>0</v>
      </c>
      <c r="I1178" s="182">
        <v>4.7624999999999993</v>
      </c>
      <c r="J1178" s="182">
        <v>0</v>
      </c>
      <c r="K1178" s="182">
        <v>0</v>
      </c>
      <c r="L1178" s="182">
        <v>0</v>
      </c>
      <c r="M1178" s="182">
        <v>703431.10926399985</v>
      </c>
      <c r="N1178" s="182">
        <v>24416.725359999997</v>
      </c>
      <c r="O1178" s="182">
        <v>13568.488992000001</v>
      </c>
      <c r="P1178" s="182">
        <v>24.409399999999998</v>
      </c>
      <c r="Q1178" s="182">
        <v>0</v>
      </c>
      <c r="R1178" s="182">
        <v>0</v>
      </c>
      <c r="S1178" s="182">
        <v>0</v>
      </c>
      <c r="T1178" s="182">
        <v>22.072599999999998</v>
      </c>
      <c r="U1178" s="182">
        <v>0</v>
      </c>
      <c r="V1178" s="182">
        <v>0</v>
      </c>
    </row>
    <row r="1179" spans="1:22">
      <c r="A1179" s="2" t="s">
        <v>2376</v>
      </c>
      <c r="B1179" s="2" t="s">
        <v>2377</v>
      </c>
      <c r="C1179" s="182">
        <v>9.2861183999999994</v>
      </c>
      <c r="D1179" s="182">
        <v>1180.6428000000001</v>
      </c>
      <c r="E1179" s="182">
        <v>76.199999999999989</v>
      </c>
      <c r="F1179" s="182">
        <v>0</v>
      </c>
      <c r="G1179" s="182">
        <v>0</v>
      </c>
      <c r="H1179" s="182">
        <v>0</v>
      </c>
      <c r="I1179" s="182">
        <v>4.7624999999999993</v>
      </c>
      <c r="J1179" s="182">
        <v>0</v>
      </c>
      <c r="K1179" s="182">
        <v>0</v>
      </c>
      <c r="L1179" s="182">
        <v>0</v>
      </c>
      <c r="M1179" s="182">
        <v>703431.10926399985</v>
      </c>
      <c r="N1179" s="182">
        <v>24416.725359999997</v>
      </c>
      <c r="O1179" s="182">
        <v>13568.488992000001</v>
      </c>
      <c r="P1179" s="182">
        <v>24.409399999999998</v>
      </c>
      <c r="Q1179" s="182">
        <v>0</v>
      </c>
      <c r="R1179" s="182">
        <v>0</v>
      </c>
      <c r="S1179" s="182">
        <v>0</v>
      </c>
      <c r="T1179" s="182">
        <v>25.907999999999998</v>
      </c>
      <c r="U1179" s="182">
        <v>0</v>
      </c>
      <c r="V1179" s="182">
        <v>0</v>
      </c>
    </row>
    <row r="1180" spans="1:22">
      <c r="A1180" s="2" t="s">
        <v>2378</v>
      </c>
      <c r="B1180" s="2" t="s">
        <v>2379</v>
      </c>
      <c r="C1180" s="182">
        <v>15.774495999999999</v>
      </c>
      <c r="D1180" s="182">
        <v>2006.4475999999997</v>
      </c>
      <c r="E1180" s="182">
        <v>63.5</v>
      </c>
      <c r="F1180" s="182">
        <v>0</v>
      </c>
      <c r="G1180" s="182">
        <v>0</v>
      </c>
      <c r="H1180" s="182">
        <v>0</v>
      </c>
      <c r="I1180" s="182">
        <v>9.5249999999999986</v>
      </c>
      <c r="J1180" s="182">
        <v>0</v>
      </c>
      <c r="K1180" s="182">
        <v>0</v>
      </c>
      <c r="L1180" s="182">
        <v>0</v>
      </c>
      <c r="M1180" s="182">
        <v>761703.50884799997</v>
      </c>
      <c r="N1180" s="182">
        <v>32118.645439999997</v>
      </c>
      <c r="O1180" s="182">
        <v>17861.89976</v>
      </c>
      <c r="P1180" s="182">
        <v>19.456399999999999</v>
      </c>
      <c r="Q1180" s="182">
        <v>0</v>
      </c>
      <c r="R1180" s="182">
        <v>0</v>
      </c>
      <c r="S1180" s="182">
        <v>0</v>
      </c>
      <c r="T1180" s="182">
        <v>20.700999999999997</v>
      </c>
      <c r="U1180" s="182">
        <v>0</v>
      </c>
      <c r="V1180" s="182">
        <v>0</v>
      </c>
    </row>
    <row r="1181" spans="1:22">
      <c r="A1181" s="2" t="s">
        <v>2380</v>
      </c>
      <c r="B1181" s="2" t="s">
        <v>2381</v>
      </c>
      <c r="C1181" s="182">
        <v>15.774495999999999</v>
      </c>
      <c r="D1181" s="182">
        <v>2006.4475999999997</v>
      </c>
      <c r="E1181" s="182">
        <v>63.5</v>
      </c>
      <c r="F1181" s="182">
        <v>0</v>
      </c>
      <c r="G1181" s="182">
        <v>0</v>
      </c>
      <c r="H1181" s="182">
        <v>0</v>
      </c>
      <c r="I1181" s="182">
        <v>9.5249999999999986</v>
      </c>
      <c r="J1181" s="182">
        <v>0</v>
      </c>
      <c r="K1181" s="182">
        <v>0</v>
      </c>
      <c r="L1181" s="182">
        <v>0</v>
      </c>
      <c r="M1181" s="182">
        <v>761703.50884799997</v>
      </c>
      <c r="N1181" s="182">
        <v>32118.645439999997</v>
      </c>
      <c r="O1181" s="182">
        <v>17861.89976</v>
      </c>
      <c r="P1181" s="182">
        <v>19.456399999999999</v>
      </c>
      <c r="Q1181" s="182">
        <v>0</v>
      </c>
      <c r="R1181" s="182">
        <v>0</v>
      </c>
      <c r="S1181" s="182">
        <v>0</v>
      </c>
      <c r="T1181" s="182">
        <v>24.3078</v>
      </c>
      <c r="U1181" s="182">
        <v>0</v>
      </c>
      <c r="V1181" s="182">
        <v>0</v>
      </c>
    </row>
    <row r="1182" spans="1:22">
      <c r="A1182" s="2" t="s">
        <v>2382</v>
      </c>
      <c r="B1182" s="2" t="s">
        <v>2383</v>
      </c>
      <c r="C1182" s="182">
        <v>15.774495999999999</v>
      </c>
      <c r="D1182" s="182">
        <v>2006.4475999999997</v>
      </c>
      <c r="E1182" s="182">
        <v>63.5</v>
      </c>
      <c r="F1182" s="182">
        <v>0</v>
      </c>
      <c r="G1182" s="182">
        <v>0</v>
      </c>
      <c r="H1182" s="182">
        <v>0</v>
      </c>
      <c r="I1182" s="182">
        <v>9.5249999999999986</v>
      </c>
      <c r="J1182" s="182">
        <v>0</v>
      </c>
      <c r="K1182" s="182">
        <v>0</v>
      </c>
      <c r="L1182" s="182">
        <v>0</v>
      </c>
      <c r="M1182" s="182">
        <v>761703.50884799997</v>
      </c>
      <c r="N1182" s="182">
        <v>32118.645439999997</v>
      </c>
      <c r="O1182" s="182">
        <v>17861.89976</v>
      </c>
      <c r="P1182" s="182">
        <v>19.456399999999999</v>
      </c>
      <c r="Q1182" s="182">
        <v>0</v>
      </c>
      <c r="R1182" s="182">
        <v>0</v>
      </c>
      <c r="S1182" s="182">
        <v>0</v>
      </c>
      <c r="T1182" s="182">
        <v>28.194000000000003</v>
      </c>
      <c r="U1182" s="182">
        <v>0</v>
      </c>
      <c r="V1182" s="182">
        <v>0</v>
      </c>
    </row>
    <row r="1183" spans="1:22">
      <c r="A1183" s="2" t="s">
        <v>2384</v>
      </c>
      <c r="B1183" s="2" t="s">
        <v>2385</v>
      </c>
      <c r="C1183" s="182">
        <v>13.3487952</v>
      </c>
      <c r="D1183" s="182">
        <v>1703.2224000000001</v>
      </c>
      <c r="E1183" s="182">
        <v>63.5</v>
      </c>
      <c r="F1183" s="182">
        <v>0</v>
      </c>
      <c r="G1183" s="182">
        <v>0</v>
      </c>
      <c r="H1183" s="182">
        <v>0</v>
      </c>
      <c r="I1183" s="182">
        <v>7.9375</v>
      </c>
      <c r="J1183" s="182">
        <v>0</v>
      </c>
      <c r="K1183" s="182">
        <v>0</v>
      </c>
      <c r="L1183" s="182">
        <v>0</v>
      </c>
      <c r="M1183" s="182">
        <v>657645.65244799992</v>
      </c>
      <c r="N1183" s="182">
        <v>27530.267519999998</v>
      </c>
      <c r="O1183" s="182">
        <v>15256.356583999999</v>
      </c>
      <c r="P1183" s="182">
        <v>19.659600000000001</v>
      </c>
      <c r="Q1183" s="182">
        <v>0</v>
      </c>
      <c r="R1183" s="182">
        <v>0</v>
      </c>
      <c r="S1183" s="182">
        <v>0</v>
      </c>
      <c r="T1183" s="182">
        <v>20.421600000000002</v>
      </c>
      <c r="U1183" s="182">
        <v>0</v>
      </c>
      <c r="V1183" s="182">
        <v>0</v>
      </c>
    </row>
    <row r="1184" spans="1:22">
      <c r="A1184" s="2" t="s">
        <v>2386</v>
      </c>
      <c r="B1184" s="2" t="s">
        <v>2387</v>
      </c>
      <c r="C1184" s="182">
        <v>13.3487952</v>
      </c>
      <c r="D1184" s="182">
        <v>1703.2224000000001</v>
      </c>
      <c r="E1184" s="182">
        <v>63.5</v>
      </c>
      <c r="F1184" s="182">
        <v>0</v>
      </c>
      <c r="G1184" s="182">
        <v>0</v>
      </c>
      <c r="H1184" s="182">
        <v>0</v>
      </c>
      <c r="I1184" s="182">
        <v>7.9375</v>
      </c>
      <c r="J1184" s="182">
        <v>0</v>
      </c>
      <c r="K1184" s="182">
        <v>0</v>
      </c>
      <c r="L1184" s="182">
        <v>0</v>
      </c>
      <c r="M1184" s="182">
        <v>657645.65244799992</v>
      </c>
      <c r="N1184" s="182">
        <v>27530.267519999998</v>
      </c>
      <c r="O1184" s="182">
        <v>15256.356583999999</v>
      </c>
      <c r="P1184" s="182">
        <v>19.659600000000001</v>
      </c>
      <c r="Q1184" s="182">
        <v>0</v>
      </c>
      <c r="R1184" s="182">
        <v>0</v>
      </c>
      <c r="S1184" s="182">
        <v>0</v>
      </c>
      <c r="T1184" s="182">
        <v>23.952200000000001</v>
      </c>
      <c r="U1184" s="182">
        <v>0</v>
      </c>
      <c r="V1184" s="182">
        <v>0</v>
      </c>
    </row>
    <row r="1185" spans="1:22">
      <c r="A1185" s="2" t="s">
        <v>2388</v>
      </c>
      <c r="B1185" s="2" t="s">
        <v>2389</v>
      </c>
      <c r="C1185" s="182">
        <v>13.3487952</v>
      </c>
      <c r="D1185" s="182">
        <v>1703.2224000000001</v>
      </c>
      <c r="E1185" s="182">
        <v>63.5</v>
      </c>
      <c r="F1185" s="182">
        <v>0</v>
      </c>
      <c r="G1185" s="182">
        <v>0</v>
      </c>
      <c r="H1185" s="182">
        <v>0</v>
      </c>
      <c r="I1185" s="182">
        <v>7.9375</v>
      </c>
      <c r="J1185" s="182">
        <v>0</v>
      </c>
      <c r="K1185" s="182">
        <v>0</v>
      </c>
      <c r="L1185" s="182">
        <v>0</v>
      </c>
      <c r="M1185" s="182">
        <v>657645.65244799992</v>
      </c>
      <c r="N1185" s="182">
        <v>27530.267519999998</v>
      </c>
      <c r="O1185" s="182">
        <v>15256.356583999999</v>
      </c>
      <c r="P1185" s="182">
        <v>19.659600000000001</v>
      </c>
      <c r="Q1185" s="182">
        <v>0</v>
      </c>
      <c r="R1185" s="182">
        <v>0</v>
      </c>
      <c r="S1185" s="182">
        <v>0</v>
      </c>
      <c r="T1185" s="182">
        <v>27.94</v>
      </c>
      <c r="U1185" s="182">
        <v>0</v>
      </c>
      <c r="V1185" s="182">
        <v>0</v>
      </c>
    </row>
    <row r="1186" spans="1:22">
      <c r="A1186" s="2" t="s">
        <v>2390</v>
      </c>
      <c r="B1186" s="2" t="s">
        <v>2391</v>
      </c>
      <c r="C1186" s="182">
        <v>10.863567999999999</v>
      </c>
      <c r="D1186" s="182">
        <v>1380.6424</v>
      </c>
      <c r="E1186" s="182">
        <v>63.5</v>
      </c>
      <c r="F1186" s="182">
        <v>0</v>
      </c>
      <c r="G1186" s="182">
        <v>0</v>
      </c>
      <c r="H1186" s="182">
        <v>0</v>
      </c>
      <c r="I1186" s="182">
        <v>6.35</v>
      </c>
      <c r="J1186" s="182">
        <v>0</v>
      </c>
      <c r="K1186" s="182">
        <v>0</v>
      </c>
      <c r="L1186" s="182">
        <v>0</v>
      </c>
      <c r="M1186" s="182">
        <v>545263.16753600002</v>
      </c>
      <c r="N1186" s="182">
        <v>22614.148319999997</v>
      </c>
      <c r="O1186" s="182">
        <v>12486.942767999999</v>
      </c>
      <c r="P1186" s="182">
        <v>19.8628</v>
      </c>
      <c r="Q1186" s="182">
        <v>0</v>
      </c>
      <c r="R1186" s="182">
        <v>0</v>
      </c>
      <c r="S1186" s="182">
        <v>0</v>
      </c>
      <c r="T1186" s="182">
        <v>20.1676</v>
      </c>
      <c r="U1186" s="182">
        <v>0</v>
      </c>
      <c r="V1186" s="182">
        <v>0</v>
      </c>
    </row>
    <row r="1187" spans="1:22">
      <c r="A1187" s="2" t="s">
        <v>2392</v>
      </c>
      <c r="B1187" s="2" t="s">
        <v>2393</v>
      </c>
      <c r="C1187" s="182">
        <v>10.863567999999999</v>
      </c>
      <c r="D1187" s="182">
        <v>1380.6424</v>
      </c>
      <c r="E1187" s="182">
        <v>63.5</v>
      </c>
      <c r="F1187" s="182">
        <v>0</v>
      </c>
      <c r="G1187" s="182">
        <v>0</v>
      </c>
      <c r="H1187" s="182">
        <v>0</v>
      </c>
      <c r="I1187" s="182">
        <v>6.35</v>
      </c>
      <c r="J1187" s="182">
        <v>0</v>
      </c>
      <c r="K1187" s="182">
        <v>0</v>
      </c>
      <c r="L1187" s="182">
        <v>0</v>
      </c>
      <c r="M1187" s="182">
        <v>545263.16753600002</v>
      </c>
      <c r="N1187" s="182">
        <v>22614.148319999997</v>
      </c>
      <c r="O1187" s="182">
        <v>12486.942767999999</v>
      </c>
      <c r="P1187" s="182">
        <v>19.8628</v>
      </c>
      <c r="Q1187" s="182">
        <v>0</v>
      </c>
      <c r="R1187" s="182">
        <v>0</v>
      </c>
      <c r="S1187" s="182">
        <v>0</v>
      </c>
      <c r="T1187" s="182">
        <v>23.622</v>
      </c>
      <c r="U1187" s="182">
        <v>0</v>
      </c>
      <c r="V1187" s="182">
        <v>0</v>
      </c>
    </row>
    <row r="1188" spans="1:22">
      <c r="A1188" s="2" t="s">
        <v>2394</v>
      </c>
      <c r="B1188" s="2" t="s">
        <v>2395</v>
      </c>
      <c r="C1188" s="182">
        <v>10.863567999999999</v>
      </c>
      <c r="D1188" s="182">
        <v>1380.6424</v>
      </c>
      <c r="E1188" s="182">
        <v>63.5</v>
      </c>
      <c r="F1188" s="182">
        <v>0</v>
      </c>
      <c r="G1188" s="182">
        <v>0</v>
      </c>
      <c r="H1188" s="182">
        <v>0</v>
      </c>
      <c r="I1188" s="182">
        <v>6.35</v>
      </c>
      <c r="J1188" s="182">
        <v>0</v>
      </c>
      <c r="K1188" s="182">
        <v>0</v>
      </c>
      <c r="L1188" s="182">
        <v>0</v>
      </c>
      <c r="M1188" s="182">
        <v>545263.16753600002</v>
      </c>
      <c r="N1188" s="182">
        <v>22614.148319999997</v>
      </c>
      <c r="O1188" s="182">
        <v>12486.942767999999</v>
      </c>
      <c r="P1188" s="182">
        <v>19.8628</v>
      </c>
      <c r="Q1188" s="182">
        <v>0</v>
      </c>
      <c r="R1188" s="182">
        <v>0</v>
      </c>
      <c r="S1188" s="182">
        <v>0</v>
      </c>
      <c r="T1188" s="182">
        <v>27.431999999999999</v>
      </c>
      <c r="U1188" s="182">
        <v>0</v>
      </c>
      <c r="V1188" s="182">
        <v>0</v>
      </c>
    </row>
    <row r="1189" spans="1:22">
      <c r="A1189" s="2" t="s">
        <v>2396</v>
      </c>
      <c r="B1189" s="2" t="s">
        <v>2397</v>
      </c>
      <c r="C1189" s="182">
        <v>8.2890511999999994</v>
      </c>
      <c r="D1189" s="182">
        <v>1058.0623999999998</v>
      </c>
      <c r="E1189" s="182">
        <v>63.5</v>
      </c>
      <c r="F1189" s="182">
        <v>0</v>
      </c>
      <c r="G1189" s="182">
        <v>0</v>
      </c>
      <c r="H1189" s="182">
        <v>0</v>
      </c>
      <c r="I1189" s="182">
        <v>4.7624999999999993</v>
      </c>
      <c r="J1189" s="182">
        <v>0</v>
      </c>
      <c r="K1189" s="182">
        <v>0</v>
      </c>
      <c r="L1189" s="182">
        <v>0</v>
      </c>
      <c r="M1189" s="182">
        <v>424556.05411199998</v>
      </c>
      <c r="N1189" s="182">
        <v>17370.287840000001</v>
      </c>
      <c r="O1189" s="182">
        <v>9586.4324399999987</v>
      </c>
      <c r="P1189" s="182">
        <v>20.065999999999999</v>
      </c>
      <c r="Q1189" s="182">
        <v>0</v>
      </c>
      <c r="R1189" s="182">
        <v>0</v>
      </c>
      <c r="S1189" s="182">
        <v>0</v>
      </c>
      <c r="T1189" s="182">
        <v>19.913599999999999</v>
      </c>
      <c r="U1189" s="182">
        <v>0</v>
      </c>
      <c r="V1189" s="182">
        <v>0</v>
      </c>
    </row>
    <row r="1190" spans="1:22">
      <c r="A1190" s="2" t="s">
        <v>2398</v>
      </c>
      <c r="B1190" s="2" t="s">
        <v>2399</v>
      </c>
      <c r="C1190" s="182">
        <v>8.2890511999999994</v>
      </c>
      <c r="D1190" s="182">
        <v>1058.0623999999998</v>
      </c>
      <c r="E1190" s="182">
        <v>63.5</v>
      </c>
      <c r="F1190" s="182">
        <v>0</v>
      </c>
      <c r="G1190" s="182">
        <v>0</v>
      </c>
      <c r="H1190" s="182">
        <v>0</v>
      </c>
      <c r="I1190" s="182">
        <v>4.7624999999999993</v>
      </c>
      <c r="J1190" s="182">
        <v>0</v>
      </c>
      <c r="K1190" s="182">
        <v>0</v>
      </c>
      <c r="L1190" s="182">
        <v>0</v>
      </c>
      <c r="M1190" s="182">
        <v>424556.05411199998</v>
      </c>
      <c r="N1190" s="182">
        <v>17370.287840000001</v>
      </c>
      <c r="O1190" s="182">
        <v>9586.4324399999987</v>
      </c>
      <c r="P1190" s="182">
        <v>20.065999999999999</v>
      </c>
      <c r="Q1190" s="182">
        <v>0</v>
      </c>
      <c r="R1190" s="182">
        <v>0</v>
      </c>
      <c r="S1190" s="182">
        <v>0</v>
      </c>
      <c r="T1190" s="182">
        <v>23.266400000000001</v>
      </c>
      <c r="U1190" s="182">
        <v>0</v>
      </c>
      <c r="V1190" s="182">
        <v>0</v>
      </c>
    </row>
    <row r="1191" spans="1:22">
      <c r="A1191" s="2" t="s">
        <v>2400</v>
      </c>
      <c r="B1191" s="2" t="s">
        <v>2401</v>
      </c>
      <c r="C1191" s="182">
        <v>8.2890511999999994</v>
      </c>
      <c r="D1191" s="182">
        <v>1058.0623999999998</v>
      </c>
      <c r="E1191" s="182">
        <v>63.5</v>
      </c>
      <c r="F1191" s="182">
        <v>0</v>
      </c>
      <c r="G1191" s="182">
        <v>0</v>
      </c>
      <c r="H1191" s="182">
        <v>0</v>
      </c>
      <c r="I1191" s="182">
        <v>4.7624999999999993</v>
      </c>
      <c r="J1191" s="182">
        <v>0</v>
      </c>
      <c r="K1191" s="182">
        <v>0</v>
      </c>
      <c r="L1191" s="182">
        <v>0</v>
      </c>
      <c r="M1191" s="182">
        <v>424556.05411199998</v>
      </c>
      <c r="N1191" s="182">
        <v>17370.287840000001</v>
      </c>
      <c r="O1191" s="182">
        <v>9586.4324399999987</v>
      </c>
      <c r="P1191" s="182">
        <v>20.065999999999999</v>
      </c>
      <c r="Q1191" s="182">
        <v>0</v>
      </c>
      <c r="R1191" s="182">
        <v>0</v>
      </c>
      <c r="S1191" s="182">
        <v>0</v>
      </c>
      <c r="T1191" s="182">
        <v>27.178000000000001</v>
      </c>
      <c r="U1191" s="182">
        <v>0</v>
      </c>
      <c r="V1191" s="182">
        <v>0</v>
      </c>
    </row>
    <row r="1192" spans="1:22">
      <c r="A1192" s="2" t="s">
        <v>2402</v>
      </c>
      <c r="B1192" s="2" t="s">
        <v>2403</v>
      </c>
      <c r="C1192" s="182">
        <v>132.148608</v>
      </c>
      <c r="D1192" s="182">
        <v>16838.675999999999</v>
      </c>
      <c r="E1192" s="182">
        <v>152.39999999999998</v>
      </c>
      <c r="F1192" s="182">
        <v>0</v>
      </c>
      <c r="G1192" s="182">
        <v>0</v>
      </c>
      <c r="H1192" s="182">
        <v>0</v>
      </c>
      <c r="I1192" s="182">
        <v>25.4</v>
      </c>
      <c r="J1192" s="182">
        <v>0</v>
      </c>
      <c r="K1192" s="182">
        <v>0</v>
      </c>
      <c r="L1192" s="182">
        <v>0</v>
      </c>
      <c r="M1192" s="182">
        <v>32299558.626559995</v>
      </c>
      <c r="N1192" s="182">
        <v>530940.87359999993</v>
      </c>
      <c r="O1192" s="182">
        <v>291689.73920000001</v>
      </c>
      <c r="P1192" s="182">
        <v>43.687999999999995</v>
      </c>
      <c r="Q1192" s="182">
        <v>0</v>
      </c>
      <c r="R1192" s="182">
        <v>0</v>
      </c>
      <c r="S1192" s="182">
        <v>0</v>
      </c>
      <c r="T1192" s="182">
        <v>92.201999999999998</v>
      </c>
      <c r="U1192" s="182">
        <v>0</v>
      </c>
      <c r="V1192" s="182">
        <v>0</v>
      </c>
    </row>
    <row r="1193" spans="1:22">
      <c r="A1193" s="2" t="s">
        <v>2404</v>
      </c>
      <c r="B1193" s="2" t="s">
        <v>2405</v>
      </c>
      <c r="C1193" s="182">
        <v>132.148608</v>
      </c>
      <c r="D1193" s="182">
        <v>16838.675999999999</v>
      </c>
      <c r="E1193" s="182">
        <v>152.39999999999998</v>
      </c>
      <c r="F1193" s="182">
        <v>0</v>
      </c>
      <c r="G1193" s="182">
        <v>0</v>
      </c>
      <c r="H1193" s="182">
        <v>0</v>
      </c>
      <c r="I1193" s="182">
        <v>25.4</v>
      </c>
      <c r="J1193" s="182">
        <v>0</v>
      </c>
      <c r="K1193" s="182">
        <v>0</v>
      </c>
      <c r="L1193" s="182">
        <v>0</v>
      </c>
      <c r="M1193" s="182">
        <v>32299558.626559995</v>
      </c>
      <c r="N1193" s="182">
        <v>530940.87359999993</v>
      </c>
      <c r="O1193" s="182">
        <v>291689.73920000001</v>
      </c>
      <c r="P1193" s="182">
        <v>43.687999999999995</v>
      </c>
      <c r="Q1193" s="182">
        <v>0</v>
      </c>
      <c r="R1193" s="182">
        <v>0</v>
      </c>
      <c r="S1193" s="182">
        <v>0</v>
      </c>
      <c r="T1193" s="182">
        <v>95.757999999999996</v>
      </c>
      <c r="U1193" s="182">
        <v>0</v>
      </c>
      <c r="V1193" s="182">
        <v>0</v>
      </c>
    </row>
    <row r="1194" spans="1:22">
      <c r="A1194" s="2" t="s">
        <v>2406</v>
      </c>
      <c r="B1194" s="2" t="s">
        <v>2407</v>
      </c>
      <c r="C1194" s="182">
        <v>132.148608</v>
      </c>
      <c r="D1194" s="182">
        <v>16838.675999999999</v>
      </c>
      <c r="E1194" s="182">
        <v>152.39999999999998</v>
      </c>
      <c r="F1194" s="182">
        <v>0</v>
      </c>
      <c r="G1194" s="182">
        <v>0</v>
      </c>
      <c r="H1194" s="182">
        <v>0</v>
      </c>
      <c r="I1194" s="182">
        <v>25.4</v>
      </c>
      <c r="J1194" s="182">
        <v>0</v>
      </c>
      <c r="K1194" s="182">
        <v>0</v>
      </c>
      <c r="L1194" s="182">
        <v>0</v>
      </c>
      <c r="M1194" s="182">
        <v>32299558.626559995</v>
      </c>
      <c r="N1194" s="182">
        <v>530940.87359999993</v>
      </c>
      <c r="O1194" s="182">
        <v>291689.73920000001</v>
      </c>
      <c r="P1194" s="182">
        <v>43.687999999999995</v>
      </c>
      <c r="Q1194" s="182">
        <v>0</v>
      </c>
      <c r="R1194" s="182">
        <v>0</v>
      </c>
      <c r="S1194" s="182">
        <v>0</v>
      </c>
      <c r="T1194" s="182">
        <v>99.313999999999993</v>
      </c>
      <c r="U1194" s="182">
        <v>0</v>
      </c>
      <c r="V1194" s="182">
        <v>0</v>
      </c>
    </row>
    <row r="1195" spans="1:22">
      <c r="A1195" s="2" t="s">
        <v>2408</v>
      </c>
      <c r="B1195" s="2" t="s">
        <v>2409</v>
      </c>
      <c r="C1195" s="182">
        <v>116.82056</v>
      </c>
      <c r="D1195" s="182">
        <v>14903.196</v>
      </c>
      <c r="E1195" s="182">
        <v>152.39999999999998</v>
      </c>
      <c r="F1195" s="182">
        <v>0</v>
      </c>
      <c r="G1195" s="182">
        <v>0</v>
      </c>
      <c r="H1195" s="182">
        <v>0</v>
      </c>
      <c r="I1195" s="182">
        <v>22.224999999999998</v>
      </c>
      <c r="J1195" s="182">
        <v>0</v>
      </c>
      <c r="K1195" s="182">
        <v>0</v>
      </c>
      <c r="L1195" s="182">
        <v>0</v>
      </c>
      <c r="M1195" s="182">
        <v>29052953.506879997</v>
      </c>
      <c r="N1195" s="182">
        <v>470308.73679999996</v>
      </c>
      <c r="O1195" s="182">
        <v>260554.31759999998</v>
      </c>
      <c r="P1195" s="182">
        <v>44.195999999999998</v>
      </c>
      <c r="Q1195" s="182">
        <v>0</v>
      </c>
      <c r="R1195" s="182">
        <v>0</v>
      </c>
      <c r="S1195" s="182">
        <v>0</v>
      </c>
      <c r="T1195" s="182">
        <v>91.693999999999988</v>
      </c>
      <c r="U1195" s="182">
        <v>0</v>
      </c>
      <c r="V1195" s="182">
        <v>0</v>
      </c>
    </row>
    <row r="1196" spans="1:22">
      <c r="A1196" s="2" t="s">
        <v>2410</v>
      </c>
      <c r="B1196" s="2" t="s">
        <v>2411</v>
      </c>
      <c r="C1196" s="182">
        <v>116.82056</v>
      </c>
      <c r="D1196" s="182">
        <v>14903.196</v>
      </c>
      <c r="E1196" s="182">
        <v>152.39999999999998</v>
      </c>
      <c r="F1196" s="182">
        <v>0</v>
      </c>
      <c r="G1196" s="182">
        <v>0</v>
      </c>
      <c r="H1196" s="182">
        <v>0</v>
      </c>
      <c r="I1196" s="182">
        <v>22.224999999999998</v>
      </c>
      <c r="J1196" s="182">
        <v>0</v>
      </c>
      <c r="K1196" s="182">
        <v>0</v>
      </c>
      <c r="L1196" s="182">
        <v>0</v>
      </c>
      <c r="M1196" s="182">
        <v>29052953.506879997</v>
      </c>
      <c r="N1196" s="182">
        <v>470308.73679999996</v>
      </c>
      <c r="O1196" s="182">
        <v>260554.31759999998</v>
      </c>
      <c r="P1196" s="182">
        <v>44.195999999999998</v>
      </c>
      <c r="Q1196" s="182">
        <v>0</v>
      </c>
      <c r="R1196" s="182">
        <v>0</v>
      </c>
      <c r="S1196" s="182">
        <v>0</v>
      </c>
      <c r="T1196" s="182">
        <v>95.25</v>
      </c>
      <c r="U1196" s="182">
        <v>0</v>
      </c>
      <c r="V1196" s="182">
        <v>0</v>
      </c>
    </row>
    <row r="1197" spans="1:22">
      <c r="A1197" s="2" t="s">
        <v>2412</v>
      </c>
      <c r="B1197" s="2" t="s">
        <v>2413</v>
      </c>
      <c r="C1197" s="182">
        <v>116.82056</v>
      </c>
      <c r="D1197" s="182">
        <v>14903.196</v>
      </c>
      <c r="E1197" s="182">
        <v>152.39999999999998</v>
      </c>
      <c r="F1197" s="182">
        <v>0</v>
      </c>
      <c r="G1197" s="182">
        <v>0</v>
      </c>
      <c r="H1197" s="182">
        <v>0</v>
      </c>
      <c r="I1197" s="182">
        <v>22.224999999999998</v>
      </c>
      <c r="J1197" s="182">
        <v>0</v>
      </c>
      <c r="K1197" s="182">
        <v>0</v>
      </c>
      <c r="L1197" s="182">
        <v>0</v>
      </c>
      <c r="M1197" s="182">
        <v>29052953.506879997</v>
      </c>
      <c r="N1197" s="182">
        <v>470308.73679999996</v>
      </c>
      <c r="O1197" s="182">
        <v>260554.31759999998</v>
      </c>
      <c r="P1197" s="182">
        <v>44.195999999999998</v>
      </c>
      <c r="Q1197" s="182">
        <v>0</v>
      </c>
      <c r="R1197" s="182">
        <v>0</v>
      </c>
      <c r="S1197" s="182">
        <v>0</v>
      </c>
      <c r="T1197" s="182">
        <v>98.805999999999997</v>
      </c>
      <c r="U1197" s="182">
        <v>0</v>
      </c>
      <c r="V1197" s="182">
        <v>0</v>
      </c>
    </row>
    <row r="1198" spans="1:22">
      <c r="A1198" s="2" t="s">
        <v>2414</v>
      </c>
      <c r="B1198" s="2" t="s">
        <v>2415</v>
      </c>
      <c r="C1198" s="182">
        <v>101.19488</v>
      </c>
      <c r="D1198" s="182">
        <v>12903.199999999999</v>
      </c>
      <c r="E1198" s="182">
        <v>152.39999999999998</v>
      </c>
      <c r="F1198" s="182">
        <v>0</v>
      </c>
      <c r="G1198" s="182">
        <v>0</v>
      </c>
      <c r="H1198" s="182">
        <v>0</v>
      </c>
      <c r="I1198" s="182">
        <v>19.049999999999997</v>
      </c>
      <c r="J1198" s="182">
        <v>0</v>
      </c>
      <c r="K1198" s="182">
        <v>0</v>
      </c>
      <c r="L1198" s="182">
        <v>0</v>
      </c>
      <c r="M1198" s="182">
        <v>25598232.674399998</v>
      </c>
      <c r="N1198" s="182">
        <v>408037.89359999995</v>
      </c>
      <c r="O1198" s="182">
        <v>226141.48319999999</v>
      </c>
      <c r="P1198" s="182">
        <v>44.449999999999996</v>
      </c>
      <c r="Q1198" s="182">
        <v>0</v>
      </c>
      <c r="R1198" s="182">
        <v>0</v>
      </c>
      <c r="S1198" s="182">
        <v>0</v>
      </c>
      <c r="T1198" s="182">
        <v>91.185999999999993</v>
      </c>
      <c r="U1198" s="182">
        <v>0</v>
      </c>
      <c r="V1198" s="182">
        <v>0</v>
      </c>
    </row>
    <row r="1199" spans="1:22">
      <c r="A1199" s="2" t="s">
        <v>2416</v>
      </c>
      <c r="B1199" s="2" t="s">
        <v>2417</v>
      </c>
      <c r="C1199" s="182">
        <v>101.19488</v>
      </c>
      <c r="D1199" s="182">
        <v>12903.199999999999</v>
      </c>
      <c r="E1199" s="182">
        <v>152.39999999999998</v>
      </c>
      <c r="F1199" s="182">
        <v>0</v>
      </c>
      <c r="G1199" s="182">
        <v>0</v>
      </c>
      <c r="H1199" s="182">
        <v>0</v>
      </c>
      <c r="I1199" s="182">
        <v>19.049999999999997</v>
      </c>
      <c r="J1199" s="182">
        <v>0</v>
      </c>
      <c r="K1199" s="182">
        <v>0</v>
      </c>
      <c r="L1199" s="182">
        <v>0</v>
      </c>
      <c r="M1199" s="182">
        <v>25598232.674399998</v>
      </c>
      <c r="N1199" s="182">
        <v>408037.89359999995</v>
      </c>
      <c r="O1199" s="182">
        <v>226141.48319999999</v>
      </c>
      <c r="P1199" s="182">
        <v>44.449999999999996</v>
      </c>
      <c r="Q1199" s="182">
        <v>0</v>
      </c>
      <c r="R1199" s="182">
        <v>0</v>
      </c>
      <c r="S1199" s="182">
        <v>0</v>
      </c>
      <c r="T1199" s="182">
        <v>94.488</v>
      </c>
      <c r="U1199" s="182">
        <v>0</v>
      </c>
      <c r="V1199" s="182">
        <v>0</v>
      </c>
    </row>
    <row r="1200" spans="1:22">
      <c r="A1200" s="2" t="s">
        <v>2418</v>
      </c>
      <c r="B1200" s="2" t="s">
        <v>2419</v>
      </c>
      <c r="C1200" s="182">
        <v>101.19488</v>
      </c>
      <c r="D1200" s="182">
        <v>12903.199999999999</v>
      </c>
      <c r="E1200" s="182">
        <v>152.39999999999998</v>
      </c>
      <c r="F1200" s="182">
        <v>0</v>
      </c>
      <c r="G1200" s="182">
        <v>0</v>
      </c>
      <c r="H1200" s="182">
        <v>0</v>
      </c>
      <c r="I1200" s="182">
        <v>19.049999999999997</v>
      </c>
      <c r="J1200" s="182">
        <v>0</v>
      </c>
      <c r="K1200" s="182">
        <v>0</v>
      </c>
      <c r="L1200" s="182">
        <v>0</v>
      </c>
      <c r="M1200" s="182">
        <v>25598232.674399998</v>
      </c>
      <c r="N1200" s="182">
        <v>408037.89359999995</v>
      </c>
      <c r="O1200" s="182">
        <v>226141.48319999999</v>
      </c>
      <c r="P1200" s="182">
        <v>44.449999999999996</v>
      </c>
      <c r="Q1200" s="182">
        <v>0</v>
      </c>
      <c r="R1200" s="182">
        <v>0</v>
      </c>
      <c r="S1200" s="182">
        <v>0</v>
      </c>
      <c r="T1200" s="182">
        <v>98.043999999999997</v>
      </c>
      <c r="U1200" s="182">
        <v>0</v>
      </c>
      <c r="V1200" s="182">
        <v>0</v>
      </c>
    </row>
    <row r="1201" spans="1:22">
      <c r="A1201" s="2" t="s">
        <v>2420</v>
      </c>
      <c r="B1201" s="2" t="s">
        <v>2421</v>
      </c>
      <c r="C1201" s="182">
        <v>85.271567999999988</v>
      </c>
      <c r="D1201" s="182">
        <v>10838.688</v>
      </c>
      <c r="E1201" s="182">
        <v>152.39999999999998</v>
      </c>
      <c r="F1201" s="182">
        <v>0</v>
      </c>
      <c r="G1201" s="182">
        <v>0</v>
      </c>
      <c r="H1201" s="182">
        <v>0</v>
      </c>
      <c r="I1201" s="182">
        <v>15.875</v>
      </c>
      <c r="J1201" s="182">
        <v>0</v>
      </c>
      <c r="K1201" s="182">
        <v>0</v>
      </c>
      <c r="L1201" s="182">
        <v>0</v>
      </c>
      <c r="M1201" s="182">
        <v>21977019.271679997</v>
      </c>
      <c r="N1201" s="182">
        <v>344128.34399999998</v>
      </c>
      <c r="O1201" s="182">
        <v>193367.35519999999</v>
      </c>
      <c r="P1201" s="182">
        <v>44.957999999999998</v>
      </c>
      <c r="Q1201" s="182">
        <v>0</v>
      </c>
      <c r="R1201" s="182">
        <v>0</v>
      </c>
      <c r="S1201" s="182">
        <v>0</v>
      </c>
      <c r="T1201" s="182">
        <v>90.677999999999997</v>
      </c>
      <c r="U1201" s="182">
        <v>0</v>
      </c>
      <c r="V1201" s="182">
        <v>0</v>
      </c>
    </row>
    <row r="1202" spans="1:22">
      <c r="A1202" s="2" t="s">
        <v>2422</v>
      </c>
      <c r="B1202" s="2" t="s">
        <v>2423</v>
      </c>
      <c r="C1202" s="182">
        <v>85.271567999999988</v>
      </c>
      <c r="D1202" s="182">
        <v>10838.688</v>
      </c>
      <c r="E1202" s="182">
        <v>152.39999999999998</v>
      </c>
      <c r="F1202" s="182">
        <v>0</v>
      </c>
      <c r="G1202" s="182">
        <v>0</v>
      </c>
      <c r="H1202" s="182">
        <v>0</v>
      </c>
      <c r="I1202" s="182">
        <v>15.875</v>
      </c>
      <c r="J1202" s="182">
        <v>0</v>
      </c>
      <c r="K1202" s="182">
        <v>0</v>
      </c>
      <c r="L1202" s="182">
        <v>0</v>
      </c>
      <c r="M1202" s="182">
        <v>21977019.271679997</v>
      </c>
      <c r="N1202" s="182">
        <v>344128.34399999998</v>
      </c>
      <c r="O1202" s="182">
        <v>193367.35519999999</v>
      </c>
      <c r="P1202" s="182">
        <v>44.957999999999998</v>
      </c>
      <c r="Q1202" s="182">
        <v>0</v>
      </c>
      <c r="R1202" s="182">
        <v>0</v>
      </c>
      <c r="S1202" s="182">
        <v>0</v>
      </c>
      <c r="T1202" s="182">
        <v>93.98</v>
      </c>
      <c r="U1202" s="182">
        <v>0</v>
      </c>
      <c r="V1202" s="182">
        <v>0</v>
      </c>
    </row>
    <row r="1203" spans="1:22">
      <c r="A1203" s="2" t="s">
        <v>2424</v>
      </c>
      <c r="B1203" s="2" t="s">
        <v>2425</v>
      </c>
      <c r="C1203" s="182">
        <v>85.271567999999988</v>
      </c>
      <c r="D1203" s="182">
        <v>10838.688</v>
      </c>
      <c r="E1203" s="182">
        <v>152.39999999999998</v>
      </c>
      <c r="F1203" s="182">
        <v>0</v>
      </c>
      <c r="G1203" s="182">
        <v>0</v>
      </c>
      <c r="H1203" s="182">
        <v>0</v>
      </c>
      <c r="I1203" s="182">
        <v>15.875</v>
      </c>
      <c r="J1203" s="182">
        <v>0</v>
      </c>
      <c r="K1203" s="182">
        <v>0</v>
      </c>
      <c r="L1203" s="182">
        <v>0</v>
      </c>
      <c r="M1203" s="182">
        <v>21977019.271679997</v>
      </c>
      <c r="N1203" s="182">
        <v>344128.34399999998</v>
      </c>
      <c r="O1203" s="182">
        <v>193367.35519999999</v>
      </c>
      <c r="P1203" s="182">
        <v>44.957999999999998</v>
      </c>
      <c r="Q1203" s="182">
        <v>0</v>
      </c>
      <c r="R1203" s="182">
        <v>0</v>
      </c>
      <c r="S1203" s="182">
        <v>0</v>
      </c>
      <c r="T1203" s="182">
        <v>97.535999999999987</v>
      </c>
      <c r="U1203" s="182">
        <v>0</v>
      </c>
      <c r="V1203" s="182">
        <v>0</v>
      </c>
    </row>
    <row r="1204" spans="1:22">
      <c r="A1204" s="2" t="s">
        <v>2426</v>
      </c>
      <c r="B1204" s="2" t="s">
        <v>2427</v>
      </c>
      <c r="C1204" s="182">
        <v>77.086687999999995</v>
      </c>
      <c r="D1204" s="182">
        <v>9806.4319999999989</v>
      </c>
      <c r="E1204" s="182">
        <v>152.39999999999998</v>
      </c>
      <c r="F1204" s="182">
        <v>0</v>
      </c>
      <c r="G1204" s="182">
        <v>0</v>
      </c>
      <c r="H1204" s="182">
        <v>0</v>
      </c>
      <c r="I1204" s="182">
        <v>14.2875</v>
      </c>
      <c r="J1204" s="182">
        <v>0</v>
      </c>
      <c r="K1204" s="182">
        <v>0</v>
      </c>
      <c r="L1204" s="182">
        <v>0</v>
      </c>
      <c r="M1204" s="182">
        <v>20062354.713920001</v>
      </c>
      <c r="N1204" s="182">
        <v>311354.21599999996</v>
      </c>
      <c r="O1204" s="182">
        <v>175341.58479999998</v>
      </c>
      <c r="P1204" s="182">
        <v>45.211999999999996</v>
      </c>
      <c r="Q1204" s="182">
        <v>0</v>
      </c>
      <c r="R1204" s="182">
        <v>0</v>
      </c>
      <c r="S1204" s="182">
        <v>0</v>
      </c>
      <c r="T1204" s="182">
        <v>90.169999999999987</v>
      </c>
      <c r="U1204" s="182">
        <v>0</v>
      </c>
      <c r="V1204" s="182">
        <v>0</v>
      </c>
    </row>
    <row r="1205" spans="1:22">
      <c r="A1205" s="2" t="s">
        <v>2428</v>
      </c>
      <c r="B1205" s="2" t="s">
        <v>2429</v>
      </c>
      <c r="C1205" s="182">
        <v>77.086687999999995</v>
      </c>
      <c r="D1205" s="182">
        <v>9806.4319999999989</v>
      </c>
      <c r="E1205" s="182">
        <v>152.39999999999998</v>
      </c>
      <c r="F1205" s="182">
        <v>0</v>
      </c>
      <c r="G1205" s="182">
        <v>0</v>
      </c>
      <c r="H1205" s="182">
        <v>0</v>
      </c>
      <c r="I1205" s="182">
        <v>14.2875</v>
      </c>
      <c r="J1205" s="182">
        <v>0</v>
      </c>
      <c r="K1205" s="182">
        <v>0</v>
      </c>
      <c r="L1205" s="182">
        <v>0</v>
      </c>
      <c r="M1205" s="182">
        <v>20062354.713920001</v>
      </c>
      <c r="N1205" s="182">
        <v>311354.21599999996</v>
      </c>
      <c r="O1205" s="182">
        <v>175341.58479999998</v>
      </c>
      <c r="P1205" s="182">
        <v>45.211999999999996</v>
      </c>
      <c r="Q1205" s="182">
        <v>0</v>
      </c>
      <c r="R1205" s="182">
        <v>0</v>
      </c>
      <c r="S1205" s="182">
        <v>0</v>
      </c>
      <c r="T1205" s="182">
        <v>93.725999999999999</v>
      </c>
      <c r="U1205" s="182">
        <v>0</v>
      </c>
      <c r="V1205" s="182">
        <v>0</v>
      </c>
    </row>
    <row r="1206" spans="1:22">
      <c r="A1206" s="2" t="s">
        <v>2430</v>
      </c>
      <c r="B1206" s="2" t="s">
        <v>2431</v>
      </c>
      <c r="C1206" s="182">
        <v>77.086687999999995</v>
      </c>
      <c r="D1206" s="182">
        <v>9806.4319999999989</v>
      </c>
      <c r="E1206" s="182">
        <v>152.39999999999998</v>
      </c>
      <c r="F1206" s="182">
        <v>0</v>
      </c>
      <c r="G1206" s="182">
        <v>0</v>
      </c>
      <c r="H1206" s="182">
        <v>0</v>
      </c>
      <c r="I1206" s="182">
        <v>14.2875</v>
      </c>
      <c r="J1206" s="182">
        <v>0</v>
      </c>
      <c r="K1206" s="182">
        <v>0</v>
      </c>
      <c r="L1206" s="182">
        <v>0</v>
      </c>
      <c r="M1206" s="182">
        <v>20062354.713920001</v>
      </c>
      <c r="N1206" s="182">
        <v>311354.21599999996</v>
      </c>
      <c r="O1206" s="182">
        <v>175341.58479999998</v>
      </c>
      <c r="P1206" s="182">
        <v>45.211999999999996</v>
      </c>
      <c r="Q1206" s="182">
        <v>0</v>
      </c>
      <c r="R1206" s="182">
        <v>0</v>
      </c>
      <c r="S1206" s="182">
        <v>0</v>
      </c>
      <c r="T1206" s="182">
        <v>97.281999999999996</v>
      </c>
      <c r="U1206" s="182">
        <v>0</v>
      </c>
      <c r="V1206" s="182">
        <v>0</v>
      </c>
    </row>
    <row r="1207" spans="1:22">
      <c r="A1207" s="2" t="s">
        <v>2432</v>
      </c>
      <c r="B1207" s="2" t="s">
        <v>2433</v>
      </c>
      <c r="C1207" s="182">
        <v>68.901807999999988</v>
      </c>
      <c r="D1207" s="182">
        <v>8774.1759999999995</v>
      </c>
      <c r="E1207" s="182">
        <v>152.39999999999998</v>
      </c>
      <c r="F1207" s="182">
        <v>0</v>
      </c>
      <c r="G1207" s="182">
        <v>0</v>
      </c>
      <c r="H1207" s="182">
        <v>0</v>
      </c>
      <c r="I1207" s="182">
        <v>12.7</v>
      </c>
      <c r="J1207" s="182">
        <v>0</v>
      </c>
      <c r="K1207" s="182">
        <v>0</v>
      </c>
      <c r="L1207" s="182">
        <v>0</v>
      </c>
      <c r="M1207" s="182">
        <v>18106067.013599999</v>
      </c>
      <c r="N1207" s="182">
        <v>278580.08799999999</v>
      </c>
      <c r="O1207" s="182">
        <v>156988.07311999999</v>
      </c>
      <c r="P1207" s="182">
        <v>45.466000000000001</v>
      </c>
      <c r="Q1207" s="182">
        <v>0</v>
      </c>
      <c r="R1207" s="182">
        <v>0</v>
      </c>
      <c r="S1207" s="182">
        <v>0</v>
      </c>
      <c r="T1207" s="182">
        <v>89.915999999999997</v>
      </c>
      <c r="U1207" s="182">
        <v>0</v>
      </c>
      <c r="V1207" s="182">
        <v>0</v>
      </c>
    </row>
    <row r="1208" spans="1:22">
      <c r="A1208" s="2" t="s">
        <v>2434</v>
      </c>
      <c r="B1208" s="2" t="s">
        <v>2435</v>
      </c>
      <c r="C1208" s="182">
        <v>68.901807999999988</v>
      </c>
      <c r="D1208" s="182">
        <v>8774.1759999999995</v>
      </c>
      <c r="E1208" s="182">
        <v>152.39999999999998</v>
      </c>
      <c r="F1208" s="182">
        <v>0</v>
      </c>
      <c r="G1208" s="182">
        <v>0</v>
      </c>
      <c r="H1208" s="182">
        <v>0</v>
      </c>
      <c r="I1208" s="182">
        <v>12.7</v>
      </c>
      <c r="J1208" s="182">
        <v>0</v>
      </c>
      <c r="K1208" s="182">
        <v>0</v>
      </c>
      <c r="L1208" s="182">
        <v>0</v>
      </c>
      <c r="M1208" s="182">
        <v>18106067.013599999</v>
      </c>
      <c r="N1208" s="182">
        <v>278580.08799999999</v>
      </c>
      <c r="O1208" s="182">
        <v>156988.07311999999</v>
      </c>
      <c r="P1208" s="182">
        <v>45.466000000000001</v>
      </c>
      <c r="Q1208" s="182">
        <v>0</v>
      </c>
      <c r="R1208" s="182">
        <v>0</v>
      </c>
      <c r="S1208" s="182">
        <v>0</v>
      </c>
      <c r="T1208" s="182">
        <v>93.471999999999994</v>
      </c>
      <c r="U1208" s="182">
        <v>0</v>
      </c>
      <c r="V1208" s="182">
        <v>0</v>
      </c>
    </row>
    <row r="1209" spans="1:22">
      <c r="A1209" s="2" t="s">
        <v>2436</v>
      </c>
      <c r="B1209" s="2" t="s">
        <v>2437</v>
      </c>
      <c r="C1209" s="182">
        <v>68.901807999999988</v>
      </c>
      <c r="D1209" s="182">
        <v>8774.1759999999995</v>
      </c>
      <c r="E1209" s="182">
        <v>152.39999999999998</v>
      </c>
      <c r="F1209" s="182">
        <v>0</v>
      </c>
      <c r="G1209" s="182">
        <v>0</v>
      </c>
      <c r="H1209" s="182">
        <v>0</v>
      </c>
      <c r="I1209" s="182">
        <v>12.7</v>
      </c>
      <c r="J1209" s="182">
        <v>0</v>
      </c>
      <c r="K1209" s="182">
        <v>0</v>
      </c>
      <c r="L1209" s="182">
        <v>0</v>
      </c>
      <c r="M1209" s="182">
        <v>18106067.013599999</v>
      </c>
      <c r="N1209" s="182">
        <v>278580.08799999999</v>
      </c>
      <c r="O1209" s="182">
        <v>156988.07311999999</v>
      </c>
      <c r="P1209" s="182">
        <v>45.466000000000001</v>
      </c>
      <c r="Q1209" s="182">
        <v>0</v>
      </c>
      <c r="R1209" s="182">
        <v>0</v>
      </c>
      <c r="S1209" s="182">
        <v>0</v>
      </c>
      <c r="T1209" s="182">
        <v>96.774000000000001</v>
      </c>
      <c r="U1209" s="182">
        <v>0</v>
      </c>
      <c r="V1209" s="182">
        <v>0</v>
      </c>
    </row>
    <row r="1210" spans="1:22">
      <c r="A1210" s="2" t="s">
        <v>2438</v>
      </c>
      <c r="B1210" s="2" t="s">
        <v>2439</v>
      </c>
      <c r="C1210" s="182">
        <v>60.568111999999999</v>
      </c>
      <c r="D1210" s="182">
        <v>7741.92</v>
      </c>
      <c r="E1210" s="182">
        <v>152.39999999999998</v>
      </c>
      <c r="F1210" s="182">
        <v>0</v>
      </c>
      <c r="G1210" s="182">
        <v>0</v>
      </c>
      <c r="H1210" s="182">
        <v>0</v>
      </c>
      <c r="I1210" s="182">
        <v>11.112499999999999</v>
      </c>
      <c r="J1210" s="182">
        <v>0</v>
      </c>
      <c r="K1210" s="182">
        <v>0</v>
      </c>
      <c r="L1210" s="182">
        <v>0</v>
      </c>
      <c r="M1210" s="182">
        <v>16066533.028159998</v>
      </c>
      <c r="N1210" s="182">
        <v>245805.95999999996</v>
      </c>
      <c r="O1210" s="182">
        <v>138634.56143999999</v>
      </c>
      <c r="P1210" s="182">
        <v>45.72</v>
      </c>
      <c r="Q1210" s="182">
        <v>0</v>
      </c>
      <c r="R1210" s="182">
        <v>0</v>
      </c>
      <c r="S1210" s="182">
        <v>0</v>
      </c>
      <c r="T1210" s="182">
        <v>89.661999999999992</v>
      </c>
      <c r="U1210" s="182">
        <v>0</v>
      </c>
      <c r="V1210" s="182">
        <v>0</v>
      </c>
    </row>
    <row r="1211" spans="1:22">
      <c r="A1211" s="2" t="s">
        <v>2440</v>
      </c>
      <c r="B1211" s="2" t="s">
        <v>2441</v>
      </c>
      <c r="C1211" s="182">
        <v>60.568111999999999</v>
      </c>
      <c r="D1211" s="182">
        <v>7741.92</v>
      </c>
      <c r="E1211" s="182">
        <v>152.39999999999998</v>
      </c>
      <c r="F1211" s="182">
        <v>0</v>
      </c>
      <c r="G1211" s="182">
        <v>0</v>
      </c>
      <c r="H1211" s="182">
        <v>0</v>
      </c>
      <c r="I1211" s="182">
        <v>11.112499999999999</v>
      </c>
      <c r="J1211" s="182">
        <v>0</v>
      </c>
      <c r="K1211" s="182">
        <v>0</v>
      </c>
      <c r="L1211" s="182">
        <v>0</v>
      </c>
      <c r="M1211" s="182">
        <v>16066533.028159998</v>
      </c>
      <c r="N1211" s="182">
        <v>245805.95999999996</v>
      </c>
      <c r="O1211" s="182">
        <v>138634.56143999999</v>
      </c>
      <c r="P1211" s="182">
        <v>45.72</v>
      </c>
      <c r="Q1211" s="182">
        <v>0</v>
      </c>
      <c r="R1211" s="182">
        <v>0</v>
      </c>
      <c r="S1211" s="182">
        <v>0</v>
      </c>
      <c r="T1211" s="182">
        <v>92.963999999999999</v>
      </c>
      <c r="U1211" s="182">
        <v>0</v>
      </c>
      <c r="V1211" s="182">
        <v>0</v>
      </c>
    </row>
    <row r="1212" spans="1:22">
      <c r="A1212" s="2" t="s">
        <v>2442</v>
      </c>
      <c r="B1212" s="2" t="s">
        <v>2443</v>
      </c>
      <c r="C1212" s="182">
        <v>60.568111999999999</v>
      </c>
      <c r="D1212" s="182">
        <v>7741.92</v>
      </c>
      <c r="E1212" s="182">
        <v>152.39999999999998</v>
      </c>
      <c r="F1212" s="182">
        <v>0</v>
      </c>
      <c r="G1212" s="182">
        <v>0</v>
      </c>
      <c r="H1212" s="182">
        <v>0</v>
      </c>
      <c r="I1212" s="182">
        <v>11.112499999999999</v>
      </c>
      <c r="J1212" s="182">
        <v>0</v>
      </c>
      <c r="K1212" s="182">
        <v>0</v>
      </c>
      <c r="L1212" s="182">
        <v>0</v>
      </c>
      <c r="M1212" s="182">
        <v>16066533.028159998</v>
      </c>
      <c r="N1212" s="182">
        <v>245805.95999999996</v>
      </c>
      <c r="O1212" s="182">
        <v>138634.56143999999</v>
      </c>
      <c r="P1212" s="182">
        <v>45.72</v>
      </c>
      <c r="Q1212" s="182">
        <v>0</v>
      </c>
      <c r="R1212" s="182">
        <v>0</v>
      </c>
      <c r="S1212" s="182">
        <v>0</v>
      </c>
      <c r="T1212" s="182">
        <v>96.52</v>
      </c>
      <c r="U1212" s="182">
        <v>0</v>
      </c>
      <c r="V1212" s="182">
        <v>0</v>
      </c>
    </row>
    <row r="1213" spans="1:22">
      <c r="A1213" s="2" t="s">
        <v>2444</v>
      </c>
      <c r="B1213" s="2" t="s">
        <v>2445</v>
      </c>
      <c r="C1213" s="182">
        <v>111.909632</v>
      </c>
      <c r="D1213" s="182">
        <v>14258.036</v>
      </c>
      <c r="E1213" s="182">
        <v>101.6</v>
      </c>
      <c r="F1213" s="182">
        <v>0</v>
      </c>
      <c r="G1213" s="182">
        <v>0</v>
      </c>
      <c r="H1213" s="182">
        <v>0</v>
      </c>
      <c r="I1213" s="182">
        <v>25.4</v>
      </c>
      <c r="J1213" s="182">
        <v>0</v>
      </c>
      <c r="K1213" s="182">
        <v>0</v>
      </c>
      <c r="L1213" s="182">
        <v>0</v>
      </c>
      <c r="M1213" s="182">
        <v>9698192.2164799999</v>
      </c>
      <c r="N1213" s="182">
        <v>253999.49199999997</v>
      </c>
      <c r="O1213" s="182">
        <v>128966.19368</v>
      </c>
      <c r="P1213" s="182">
        <v>26.161999999999999</v>
      </c>
      <c r="Q1213" s="182">
        <v>0</v>
      </c>
      <c r="R1213" s="182">
        <v>0</v>
      </c>
      <c r="S1213" s="182">
        <v>0</v>
      </c>
      <c r="T1213" s="182">
        <v>100.07599999999999</v>
      </c>
      <c r="U1213" s="182">
        <v>0</v>
      </c>
      <c r="V1213" s="182">
        <v>0</v>
      </c>
    </row>
    <row r="1214" spans="1:22">
      <c r="A1214" s="2" t="s">
        <v>2446</v>
      </c>
      <c r="B1214" s="2" t="s">
        <v>2447</v>
      </c>
      <c r="C1214" s="182">
        <v>111.909632</v>
      </c>
      <c r="D1214" s="182">
        <v>14258.036</v>
      </c>
      <c r="E1214" s="182">
        <v>101.6</v>
      </c>
      <c r="F1214" s="182">
        <v>0</v>
      </c>
      <c r="G1214" s="182">
        <v>0</v>
      </c>
      <c r="H1214" s="182">
        <v>0</v>
      </c>
      <c r="I1214" s="182">
        <v>25.4</v>
      </c>
      <c r="J1214" s="182">
        <v>0</v>
      </c>
      <c r="K1214" s="182">
        <v>0</v>
      </c>
      <c r="L1214" s="182">
        <v>0</v>
      </c>
      <c r="M1214" s="182">
        <v>9698192.2164799999</v>
      </c>
      <c r="N1214" s="182">
        <v>253999.49199999997</v>
      </c>
      <c r="O1214" s="182">
        <v>128966.19368</v>
      </c>
      <c r="P1214" s="182">
        <v>26.161999999999999</v>
      </c>
      <c r="Q1214" s="182">
        <v>0</v>
      </c>
      <c r="R1214" s="182">
        <v>0</v>
      </c>
      <c r="S1214" s="182">
        <v>0</v>
      </c>
      <c r="T1214" s="182">
        <v>103.63199999999999</v>
      </c>
      <c r="U1214" s="182">
        <v>0</v>
      </c>
      <c r="V1214" s="182">
        <v>0</v>
      </c>
    </row>
    <row r="1215" spans="1:22">
      <c r="A1215" s="2" t="s">
        <v>2448</v>
      </c>
      <c r="B1215" s="2" t="s">
        <v>2449</v>
      </c>
      <c r="C1215" s="182">
        <v>111.909632</v>
      </c>
      <c r="D1215" s="182">
        <v>14258.036</v>
      </c>
      <c r="E1215" s="182">
        <v>101.6</v>
      </c>
      <c r="F1215" s="182">
        <v>0</v>
      </c>
      <c r="G1215" s="182">
        <v>0</v>
      </c>
      <c r="H1215" s="182">
        <v>0</v>
      </c>
      <c r="I1215" s="182">
        <v>25.4</v>
      </c>
      <c r="J1215" s="182">
        <v>0</v>
      </c>
      <c r="K1215" s="182">
        <v>0</v>
      </c>
      <c r="L1215" s="182">
        <v>0</v>
      </c>
      <c r="M1215" s="182">
        <v>9698192.2164799999</v>
      </c>
      <c r="N1215" s="182">
        <v>253999.49199999997</v>
      </c>
      <c r="O1215" s="182">
        <v>128966.19368</v>
      </c>
      <c r="P1215" s="182">
        <v>26.161999999999999</v>
      </c>
      <c r="Q1215" s="182">
        <v>0</v>
      </c>
      <c r="R1215" s="182">
        <v>0</v>
      </c>
      <c r="S1215" s="182">
        <v>0</v>
      </c>
      <c r="T1215" s="182">
        <v>107.44200000000001</v>
      </c>
      <c r="U1215" s="182">
        <v>0</v>
      </c>
      <c r="V1215" s="182">
        <v>0</v>
      </c>
    </row>
    <row r="1216" spans="1:22">
      <c r="A1216" s="2" t="s">
        <v>2450</v>
      </c>
      <c r="B1216" s="2" t="s">
        <v>2451</v>
      </c>
      <c r="C1216" s="182">
        <v>99.11145599999999</v>
      </c>
      <c r="D1216" s="182">
        <v>12645.136</v>
      </c>
      <c r="E1216" s="182">
        <v>101.6</v>
      </c>
      <c r="F1216" s="182">
        <v>0</v>
      </c>
      <c r="G1216" s="182">
        <v>0</v>
      </c>
      <c r="H1216" s="182">
        <v>0</v>
      </c>
      <c r="I1216" s="182">
        <v>22.224999999999998</v>
      </c>
      <c r="J1216" s="182">
        <v>0</v>
      </c>
      <c r="K1216" s="182">
        <v>0</v>
      </c>
      <c r="L1216" s="182">
        <v>0</v>
      </c>
      <c r="M1216" s="182">
        <v>8782483.0801599994</v>
      </c>
      <c r="N1216" s="182">
        <v>221225.36399999997</v>
      </c>
      <c r="O1216" s="182">
        <v>115037.18927999998</v>
      </c>
      <c r="P1216" s="182">
        <v>26.416</v>
      </c>
      <c r="Q1216" s="182">
        <v>0</v>
      </c>
      <c r="R1216" s="182">
        <v>0</v>
      </c>
      <c r="S1216" s="182">
        <v>0</v>
      </c>
      <c r="T1216" s="182">
        <v>99.313999999999993</v>
      </c>
      <c r="U1216" s="182">
        <v>0</v>
      </c>
      <c r="V1216" s="182">
        <v>0</v>
      </c>
    </row>
    <row r="1217" spans="1:22">
      <c r="A1217" s="2" t="s">
        <v>2452</v>
      </c>
      <c r="B1217" s="2" t="s">
        <v>2453</v>
      </c>
      <c r="C1217" s="182">
        <v>99.11145599999999</v>
      </c>
      <c r="D1217" s="182">
        <v>12645.136</v>
      </c>
      <c r="E1217" s="182">
        <v>101.6</v>
      </c>
      <c r="F1217" s="182">
        <v>0</v>
      </c>
      <c r="G1217" s="182">
        <v>0</v>
      </c>
      <c r="H1217" s="182">
        <v>0</v>
      </c>
      <c r="I1217" s="182">
        <v>22.224999999999998</v>
      </c>
      <c r="J1217" s="182">
        <v>0</v>
      </c>
      <c r="K1217" s="182">
        <v>0</v>
      </c>
      <c r="L1217" s="182">
        <v>0</v>
      </c>
      <c r="M1217" s="182">
        <v>8782483.0801599994</v>
      </c>
      <c r="N1217" s="182">
        <v>221225.36399999997</v>
      </c>
      <c r="O1217" s="182">
        <v>115037.18927999998</v>
      </c>
      <c r="P1217" s="182">
        <v>26.416</v>
      </c>
      <c r="Q1217" s="182">
        <v>0</v>
      </c>
      <c r="R1217" s="182">
        <v>0</v>
      </c>
      <c r="S1217" s="182">
        <v>0</v>
      </c>
      <c r="T1217" s="182">
        <v>103.12399999999998</v>
      </c>
      <c r="U1217" s="182">
        <v>0</v>
      </c>
      <c r="V1217" s="182">
        <v>0</v>
      </c>
    </row>
    <row r="1218" spans="1:22">
      <c r="A1218" s="2" t="s">
        <v>2454</v>
      </c>
      <c r="B1218" s="2" t="s">
        <v>2455</v>
      </c>
      <c r="C1218" s="182">
        <v>99.11145599999999</v>
      </c>
      <c r="D1218" s="182">
        <v>12645.136</v>
      </c>
      <c r="E1218" s="182">
        <v>101.6</v>
      </c>
      <c r="F1218" s="182">
        <v>0</v>
      </c>
      <c r="G1218" s="182">
        <v>0</v>
      </c>
      <c r="H1218" s="182">
        <v>0</v>
      </c>
      <c r="I1218" s="182">
        <v>22.224999999999998</v>
      </c>
      <c r="J1218" s="182">
        <v>0</v>
      </c>
      <c r="K1218" s="182">
        <v>0</v>
      </c>
      <c r="L1218" s="182">
        <v>0</v>
      </c>
      <c r="M1218" s="182">
        <v>8782483.0801599994</v>
      </c>
      <c r="N1218" s="182">
        <v>221225.36399999997</v>
      </c>
      <c r="O1218" s="182">
        <v>115037.18927999998</v>
      </c>
      <c r="P1218" s="182">
        <v>26.416</v>
      </c>
      <c r="Q1218" s="182">
        <v>0</v>
      </c>
      <c r="R1218" s="182">
        <v>0</v>
      </c>
      <c r="S1218" s="182">
        <v>0</v>
      </c>
      <c r="T1218" s="182">
        <v>106.934</v>
      </c>
      <c r="U1218" s="182">
        <v>0</v>
      </c>
      <c r="V1218" s="182">
        <v>0</v>
      </c>
    </row>
    <row r="1219" spans="1:22">
      <c r="A1219" s="2" t="s">
        <v>2456</v>
      </c>
      <c r="B1219" s="2" t="s">
        <v>2457</v>
      </c>
      <c r="C1219" s="182">
        <v>86.015647999999985</v>
      </c>
      <c r="D1219" s="182">
        <v>10967.72</v>
      </c>
      <c r="E1219" s="182">
        <v>101.6</v>
      </c>
      <c r="F1219" s="182">
        <v>0</v>
      </c>
      <c r="G1219" s="182">
        <v>0</v>
      </c>
      <c r="H1219" s="182">
        <v>0</v>
      </c>
      <c r="I1219" s="182">
        <v>19.049999999999997</v>
      </c>
      <c r="J1219" s="182">
        <v>0</v>
      </c>
      <c r="K1219" s="182">
        <v>0</v>
      </c>
      <c r="L1219" s="182">
        <v>0</v>
      </c>
      <c r="M1219" s="182">
        <v>7783527.6587199988</v>
      </c>
      <c r="N1219" s="182">
        <v>190089.94239999997</v>
      </c>
      <c r="O1219" s="182">
        <v>100616.57295999999</v>
      </c>
      <c r="P1219" s="182">
        <v>26.669999999999998</v>
      </c>
      <c r="Q1219" s="182">
        <v>0</v>
      </c>
      <c r="R1219" s="182">
        <v>0</v>
      </c>
      <c r="S1219" s="182">
        <v>0</v>
      </c>
      <c r="T1219" s="182">
        <v>98.805999999999997</v>
      </c>
      <c r="U1219" s="182">
        <v>0</v>
      </c>
      <c r="V1219" s="182">
        <v>0</v>
      </c>
    </row>
    <row r="1220" spans="1:22">
      <c r="A1220" s="2" t="s">
        <v>2458</v>
      </c>
      <c r="B1220" s="2" t="s">
        <v>2459</v>
      </c>
      <c r="C1220" s="182">
        <v>86.015647999999985</v>
      </c>
      <c r="D1220" s="182">
        <v>10967.72</v>
      </c>
      <c r="E1220" s="182">
        <v>101.6</v>
      </c>
      <c r="F1220" s="182">
        <v>0</v>
      </c>
      <c r="G1220" s="182">
        <v>0</v>
      </c>
      <c r="H1220" s="182">
        <v>0</v>
      </c>
      <c r="I1220" s="182">
        <v>19.049999999999997</v>
      </c>
      <c r="J1220" s="182">
        <v>0</v>
      </c>
      <c r="K1220" s="182">
        <v>0</v>
      </c>
      <c r="L1220" s="182">
        <v>0</v>
      </c>
      <c r="M1220" s="182">
        <v>7783527.6587199988</v>
      </c>
      <c r="N1220" s="182">
        <v>190089.94239999997</v>
      </c>
      <c r="O1220" s="182">
        <v>100616.57295999999</v>
      </c>
      <c r="P1220" s="182">
        <v>26.669999999999998</v>
      </c>
      <c r="Q1220" s="182">
        <v>0</v>
      </c>
      <c r="R1220" s="182">
        <v>0</v>
      </c>
      <c r="S1220" s="182">
        <v>0</v>
      </c>
      <c r="T1220" s="182">
        <v>102.36199999999999</v>
      </c>
      <c r="U1220" s="182">
        <v>0</v>
      </c>
      <c r="V1220" s="182">
        <v>0</v>
      </c>
    </row>
    <row r="1221" spans="1:22">
      <c r="A1221" s="2" t="s">
        <v>2460</v>
      </c>
      <c r="B1221" s="2" t="s">
        <v>2461</v>
      </c>
      <c r="C1221" s="182">
        <v>86.015647999999985</v>
      </c>
      <c r="D1221" s="182">
        <v>10967.72</v>
      </c>
      <c r="E1221" s="182">
        <v>101.6</v>
      </c>
      <c r="F1221" s="182">
        <v>0</v>
      </c>
      <c r="G1221" s="182">
        <v>0</v>
      </c>
      <c r="H1221" s="182">
        <v>0</v>
      </c>
      <c r="I1221" s="182">
        <v>19.049999999999997</v>
      </c>
      <c r="J1221" s="182">
        <v>0</v>
      </c>
      <c r="K1221" s="182">
        <v>0</v>
      </c>
      <c r="L1221" s="182">
        <v>0</v>
      </c>
      <c r="M1221" s="182">
        <v>7783527.6587199988</v>
      </c>
      <c r="N1221" s="182">
        <v>190089.94239999997</v>
      </c>
      <c r="O1221" s="182">
        <v>100616.57295999999</v>
      </c>
      <c r="P1221" s="182">
        <v>26.669999999999998</v>
      </c>
      <c r="Q1221" s="182">
        <v>0</v>
      </c>
      <c r="R1221" s="182">
        <v>0</v>
      </c>
      <c r="S1221" s="182">
        <v>0</v>
      </c>
      <c r="T1221" s="182">
        <v>106.17199999999998</v>
      </c>
      <c r="U1221" s="182">
        <v>0</v>
      </c>
      <c r="V1221" s="182">
        <v>0</v>
      </c>
    </row>
    <row r="1222" spans="1:22">
      <c r="A1222" s="2" t="s">
        <v>2462</v>
      </c>
      <c r="B1222" s="2" t="s">
        <v>2463</v>
      </c>
      <c r="C1222" s="182">
        <v>72.473392000000004</v>
      </c>
      <c r="D1222" s="182">
        <v>9225.7880000000005</v>
      </c>
      <c r="E1222" s="182">
        <v>101.6</v>
      </c>
      <c r="F1222" s="182">
        <v>0</v>
      </c>
      <c r="G1222" s="182">
        <v>0</v>
      </c>
      <c r="H1222" s="182">
        <v>0</v>
      </c>
      <c r="I1222" s="182">
        <v>15.875</v>
      </c>
      <c r="J1222" s="182">
        <v>0</v>
      </c>
      <c r="K1222" s="182">
        <v>0</v>
      </c>
      <c r="L1222" s="182">
        <v>0</v>
      </c>
      <c r="M1222" s="182">
        <v>6742949.0947199995</v>
      </c>
      <c r="N1222" s="182">
        <v>159446.13271999999</v>
      </c>
      <c r="O1222" s="182">
        <v>85704.344719999994</v>
      </c>
      <c r="P1222" s="182">
        <v>26.923999999999999</v>
      </c>
      <c r="Q1222" s="182">
        <v>0</v>
      </c>
      <c r="R1222" s="182">
        <v>0</v>
      </c>
      <c r="S1222" s="182">
        <v>0</v>
      </c>
      <c r="T1222" s="182">
        <v>98.043999999999997</v>
      </c>
      <c r="U1222" s="182">
        <v>0</v>
      </c>
      <c r="V1222" s="182">
        <v>0</v>
      </c>
    </row>
    <row r="1223" spans="1:22">
      <c r="A1223" s="2" t="s">
        <v>2464</v>
      </c>
      <c r="B1223" s="2" t="s">
        <v>2465</v>
      </c>
      <c r="C1223" s="182">
        <v>72.473392000000004</v>
      </c>
      <c r="D1223" s="182">
        <v>9225.7880000000005</v>
      </c>
      <c r="E1223" s="182">
        <v>101.6</v>
      </c>
      <c r="F1223" s="182">
        <v>0</v>
      </c>
      <c r="G1223" s="182">
        <v>0</v>
      </c>
      <c r="H1223" s="182">
        <v>0</v>
      </c>
      <c r="I1223" s="182">
        <v>15.875</v>
      </c>
      <c r="J1223" s="182">
        <v>0</v>
      </c>
      <c r="K1223" s="182">
        <v>0</v>
      </c>
      <c r="L1223" s="182">
        <v>0</v>
      </c>
      <c r="M1223" s="182">
        <v>6742949.0947199995</v>
      </c>
      <c r="N1223" s="182">
        <v>159446.13271999999</v>
      </c>
      <c r="O1223" s="182">
        <v>85704.344719999994</v>
      </c>
      <c r="P1223" s="182">
        <v>26.923999999999999</v>
      </c>
      <c r="Q1223" s="182">
        <v>0</v>
      </c>
      <c r="R1223" s="182">
        <v>0</v>
      </c>
      <c r="S1223" s="182">
        <v>0</v>
      </c>
      <c r="T1223" s="182">
        <v>101.6</v>
      </c>
      <c r="U1223" s="182">
        <v>0</v>
      </c>
      <c r="V1223" s="182">
        <v>0</v>
      </c>
    </row>
    <row r="1224" spans="1:22">
      <c r="A1224" s="2" t="s">
        <v>2466</v>
      </c>
      <c r="B1224" s="2" t="s">
        <v>2467</v>
      </c>
      <c r="C1224" s="182">
        <v>72.473392000000004</v>
      </c>
      <c r="D1224" s="182">
        <v>9225.7880000000005</v>
      </c>
      <c r="E1224" s="182">
        <v>101.6</v>
      </c>
      <c r="F1224" s="182">
        <v>0</v>
      </c>
      <c r="G1224" s="182">
        <v>0</v>
      </c>
      <c r="H1224" s="182">
        <v>0</v>
      </c>
      <c r="I1224" s="182">
        <v>15.875</v>
      </c>
      <c r="J1224" s="182">
        <v>0</v>
      </c>
      <c r="K1224" s="182">
        <v>0</v>
      </c>
      <c r="L1224" s="182">
        <v>0</v>
      </c>
      <c r="M1224" s="182">
        <v>6742949.0947199995</v>
      </c>
      <c r="N1224" s="182">
        <v>159446.13271999999</v>
      </c>
      <c r="O1224" s="182">
        <v>85704.344719999994</v>
      </c>
      <c r="P1224" s="182">
        <v>26.923999999999999</v>
      </c>
      <c r="Q1224" s="182">
        <v>0</v>
      </c>
      <c r="R1224" s="182">
        <v>0</v>
      </c>
      <c r="S1224" s="182">
        <v>0</v>
      </c>
      <c r="T1224" s="182">
        <v>105.41</v>
      </c>
      <c r="U1224" s="182">
        <v>0</v>
      </c>
      <c r="V1224" s="182">
        <v>0</v>
      </c>
    </row>
    <row r="1225" spans="1:22">
      <c r="A1225" s="2" t="s">
        <v>2468</v>
      </c>
      <c r="B1225" s="2" t="s">
        <v>2469</v>
      </c>
      <c r="C1225" s="182">
        <v>65.627855999999994</v>
      </c>
      <c r="D1225" s="182">
        <v>8387.08</v>
      </c>
      <c r="E1225" s="182">
        <v>101.6</v>
      </c>
      <c r="F1225" s="182">
        <v>0</v>
      </c>
      <c r="G1225" s="182">
        <v>0</v>
      </c>
      <c r="H1225" s="182">
        <v>0</v>
      </c>
      <c r="I1225" s="182">
        <v>14.2875</v>
      </c>
      <c r="J1225" s="182">
        <v>0</v>
      </c>
      <c r="K1225" s="182">
        <v>0</v>
      </c>
      <c r="L1225" s="182">
        <v>0</v>
      </c>
      <c r="M1225" s="182">
        <v>6201848.2414399991</v>
      </c>
      <c r="N1225" s="182">
        <v>143714.55127999999</v>
      </c>
      <c r="O1225" s="182">
        <v>78166.295279999991</v>
      </c>
      <c r="P1225" s="182">
        <v>27.178000000000001</v>
      </c>
      <c r="Q1225" s="182">
        <v>0</v>
      </c>
      <c r="R1225" s="182">
        <v>0</v>
      </c>
      <c r="S1225" s="182">
        <v>0</v>
      </c>
      <c r="T1225" s="182">
        <v>97.789999999999992</v>
      </c>
      <c r="U1225" s="182">
        <v>0</v>
      </c>
      <c r="V1225" s="182">
        <v>0</v>
      </c>
    </row>
    <row r="1226" spans="1:22">
      <c r="A1226" s="2" t="s">
        <v>2470</v>
      </c>
      <c r="B1226" s="2" t="s">
        <v>2471</v>
      </c>
      <c r="C1226" s="182">
        <v>65.627855999999994</v>
      </c>
      <c r="D1226" s="182">
        <v>8387.08</v>
      </c>
      <c r="E1226" s="182">
        <v>101.6</v>
      </c>
      <c r="F1226" s="182">
        <v>0</v>
      </c>
      <c r="G1226" s="182">
        <v>0</v>
      </c>
      <c r="H1226" s="182">
        <v>0</v>
      </c>
      <c r="I1226" s="182">
        <v>14.2875</v>
      </c>
      <c r="J1226" s="182">
        <v>0</v>
      </c>
      <c r="K1226" s="182">
        <v>0</v>
      </c>
      <c r="L1226" s="182">
        <v>0</v>
      </c>
      <c r="M1226" s="182">
        <v>6201848.2414399991</v>
      </c>
      <c r="N1226" s="182">
        <v>143714.55127999999</v>
      </c>
      <c r="O1226" s="182">
        <v>78166.295279999991</v>
      </c>
      <c r="P1226" s="182">
        <v>27.178000000000001</v>
      </c>
      <c r="Q1226" s="182">
        <v>0</v>
      </c>
      <c r="R1226" s="182">
        <v>0</v>
      </c>
      <c r="S1226" s="182">
        <v>0</v>
      </c>
      <c r="T1226" s="182">
        <v>101.346</v>
      </c>
      <c r="U1226" s="182">
        <v>0</v>
      </c>
      <c r="V1226" s="182">
        <v>0</v>
      </c>
    </row>
    <row r="1227" spans="1:22">
      <c r="A1227" s="2" t="s">
        <v>2472</v>
      </c>
      <c r="B1227" s="2" t="s">
        <v>2473</v>
      </c>
      <c r="C1227" s="182">
        <v>65.627855999999994</v>
      </c>
      <c r="D1227" s="182">
        <v>8387.08</v>
      </c>
      <c r="E1227" s="182">
        <v>101.6</v>
      </c>
      <c r="F1227" s="182">
        <v>0</v>
      </c>
      <c r="G1227" s="182">
        <v>0</v>
      </c>
      <c r="H1227" s="182">
        <v>0</v>
      </c>
      <c r="I1227" s="182">
        <v>14.2875</v>
      </c>
      <c r="J1227" s="182">
        <v>0</v>
      </c>
      <c r="K1227" s="182">
        <v>0</v>
      </c>
      <c r="L1227" s="182">
        <v>0</v>
      </c>
      <c r="M1227" s="182">
        <v>6201848.2414399991</v>
      </c>
      <c r="N1227" s="182">
        <v>143714.55127999999</v>
      </c>
      <c r="O1227" s="182">
        <v>78166.295279999991</v>
      </c>
      <c r="P1227" s="182">
        <v>27.178000000000001</v>
      </c>
      <c r="Q1227" s="182">
        <v>0</v>
      </c>
      <c r="R1227" s="182">
        <v>0</v>
      </c>
      <c r="S1227" s="182">
        <v>0</v>
      </c>
      <c r="T1227" s="182">
        <v>104.90199999999999</v>
      </c>
      <c r="U1227" s="182">
        <v>0</v>
      </c>
      <c r="V1227" s="182">
        <v>0</v>
      </c>
    </row>
    <row r="1228" spans="1:22">
      <c r="A1228" s="2" t="s">
        <v>2474</v>
      </c>
      <c r="B1228" s="2" t="s">
        <v>2475</v>
      </c>
      <c r="C1228" s="182">
        <v>58.782319999999999</v>
      </c>
      <c r="D1228" s="182">
        <v>7483.8559999999998</v>
      </c>
      <c r="E1228" s="182">
        <v>101.6</v>
      </c>
      <c r="F1228" s="182">
        <v>0</v>
      </c>
      <c r="G1228" s="182">
        <v>0</v>
      </c>
      <c r="H1228" s="182">
        <v>0</v>
      </c>
      <c r="I1228" s="182">
        <v>12.7</v>
      </c>
      <c r="J1228" s="182">
        <v>0</v>
      </c>
      <c r="K1228" s="182">
        <v>0</v>
      </c>
      <c r="L1228" s="182">
        <v>0</v>
      </c>
      <c r="M1228" s="182">
        <v>5619124.2455999991</v>
      </c>
      <c r="N1228" s="182">
        <v>127982.96983999998</v>
      </c>
      <c r="O1228" s="182">
        <v>70300.504560000001</v>
      </c>
      <c r="P1228" s="182">
        <v>27.431999999999999</v>
      </c>
      <c r="Q1228" s="182">
        <v>0</v>
      </c>
      <c r="R1228" s="182">
        <v>0</v>
      </c>
      <c r="S1228" s="182">
        <v>0</v>
      </c>
      <c r="T1228" s="182">
        <v>97.281999999999996</v>
      </c>
      <c r="U1228" s="182">
        <v>0</v>
      </c>
      <c r="V1228" s="182">
        <v>0</v>
      </c>
    </row>
    <row r="1229" spans="1:22">
      <c r="A1229" s="2" t="s">
        <v>2476</v>
      </c>
      <c r="B1229" s="2" t="s">
        <v>2477</v>
      </c>
      <c r="C1229" s="182">
        <v>58.782319999999999</v>
      </c>
      <c r="D1229" s="182">
        <v>7483.8559999999998</v>
      </c>
      <c r="E1229" s="182">
        <v>101.6</v>
      </c>
      <c r="F1229" s="182">
        <v>0</v>
      </c>
      <c r="G1229" s="182">
        <v>0</v>
      </c>
      <c r="H1229" s="182">
        <v>0</v>
      </c>
      <c r="I1229" s="182">
        <v>12.7</v>
      </c>
      <c r="J1229" s="182">
        <v>0</v>
      </c>
      <c r="K1229" s="182">
        <v>0</v>
      </c>
      <c r="L1229" s="182">
        <v>0</v>
      </c>
      <c r="M1229" s="182">
        <v>5619124.2455999991</v>
      </c>
      <c r="N1229" s="182">
        <v>127982.96983999998</v>
      </c>
      <c r="O1229" s="182">
        <v>70300.504560000001</v>
      </c>
      <c r="P1229" s="182">
        <v>27.431999999999999</v>
      </c>
      <c r="Q1229" s="182">
        <v>0</v>
      </c>
      <c r="R1229" s="182">
        <v>0</v>
      </c>
      <c r="S1229" s="182">
        <v>0</v>
      </c>
      <c r="T1229" s="182">
        <v>100.83799999999999</v>
      </c>
      <c r="U1229" s="182">
        <v>0</v>
      </c>
      <c r="V1229" s="182">
        <v>0</v>
      </c>
    </row>
    <row r="1230" spans="1:22">
      <c r="A1230" s="2" t="s">
        <v>2478</v>
      </c>
      <c r="B1230" s="2" t="s">
        <v>2479</v>
      </c>
      <c r="C1230" s="182">
        <v>58.782319999999999</v>
      </c>
      <c r="D1230" s="182">
        <v>7483.8559999999998</v>
      </c>
      <c r="E1230" s="182">
        <v>101.6</v>
      </c>
      <c r="F1230" s="182">
        <v>0</v>
      </c>
      <c r="G1230" s="182">
        <v>0</v>
      </c>
      <c r="H1230" s="182">
        <v>0</v>
      </c>
      <c r="I1230" s="182">
        <v>12.7</v>
      </c>
      <c r="J1230" s="182">
        <v>0</v>
      </c>
      <c r="K1230" s="182">
        <v>0</v>
      </c>
      <c r="L1230" s="182">
        <v>0</v>
      </c>
      <c r="M1230" s="182">
        <v>5619124.2455999991</v>
      </c>
      <c r="N1230" s="182">
        <v>127982.96983999998</v>
      </c>
      <c r="O1230" s="182">
        <v>70300.504560000001</v>
      </c>
      <c r="P1230" s="182">
        <v>27.431999999999999</v>
      </c>
      <c r="Q1230" s="182">
        <v>0</v>
      </c>
      <c r="R1230" s="182">
        <v>0</v>
      </c>
      <c r="S1230" s="182">
        <v>0</v>
      </c>
      <c r="T1230" s="182">
        <v>104.648</v>
      </c>
      <c r="U1230" s="182">
        <v>0</v>
      </c>
      <c r="V1230" s="182">
        <v>0</v>
      </c>
    </row>
    <row r="1231" spans="1:22">
      <c r="A1231" s="2" t="s">
        <v>2480</v>
      </c>
      <c r="B1231" s="2" t="s">
        <v>2481</v>
      </c>
      <c r="C1231" s="182">
        <v>51.787967999999992</v>
      </c>
      <c r="D1231" s="182">
        <v>6580.6319999999996</v>
      </c>
      <c r="E1231" s="182">
        <v>101.6</v>
      </c>
      <c r="F1231" s="182">
        <v>0</v>
      </c>
      <c r="G1231" s="182">
        <v>0</v>
      </c>
      <c r="H1231" s="182">
        <v>0</v>
      </c>
      <c r="I1231" s="182">
        <v>11.112499999999999</v>
      </c>
      <c r="J1231" s="182">
        <v>0</v>
      </c>
      <c r="K1231" s="182">
        <v>0</v>
      </c>
      <c r="L1231" s="182">
        <v>0</v>
      </c>
      <c r="M1231" s="182">
        <v>5036400.2497599991</v>
      </c>
      <c r="N1231" s="182">
        <v>112251.38839999998</v>
      </c>
      <c r="O1231" s="182">
        <v>62434.713839999997</v>
      </c>
      <c r="P1231" s="182">
        <v>27.686</v>
      </c>
      <c r="Q1231" s="182">
        <v>0</v>
      </c>
      <c r="R1231" s="182">
        <v>0</v>
      </c>
      <c r="S1231" s="182">
        <v>0</v>
      </c>
      <c r="T1231" s="182">
        <v>97.027999999999992</v>
      </c>
      <c r="U1231" s="182">
        <v>0</v>
      </c>
      <c r="V1231" s="182">
        <v>0</v>
      </c>
    </row>
    <row r="1232" spans="1:22">
      <c r="A1232" s="2" t="s">
        <v>2482</v>
      </c>
      <c r="B1232" s="2" t="s">
        <v>2483</v>
      </c>
      <c r="C1232" s="182">
        <v>51.787967999999992</v>
      </c>
      <c r="D1232" s="182">
        <v>6580.6319999999996</v>
      </c>
      <c r="E1232" s="182">
        <v>101.6</v>
      </c>
      <c r="F1232" s="182">
        <v>0</v>
      </c>
      <c r="G1232" s="182">
        <v>0</v>
      </c>
      <c r="H1232" s="182">
        <v>0</v>
      </c>
      <c r="I1232" s="182">
        <v>11.112499999999999</v>
      </c>
      <c r="J1232" s="182">
        <v>0</v>
      </c>
      <c r="K1232" s="182">
        <v>0</v>
      </c>
      <c r="L1232" s="182">
        <v>0</v>
      </c>
      <c r="M1232" s="182">
        <v>5036400.2497599991</v>
      </c>
      <c r="N1232" s="182">
        <v>112251.38839999998</v>
      </c>
      <c r="O1232" s="182">
        <v>62434.713839999997</v>
      </c>
      <c r="P1232" s="182">
        <v>27.686</v>
      </c>
      <c r="Q1232" s="182">
        <v>0</v>
      </c>
      <c r="R1232" s="182">
        <v>0</v>
      </c>
      <c r="S1232" s="182">
        <v>0</v>
      </c>
      <c r="T1232" s="182">
        <v>100.58399999999999</v>
      </c>
      <c r="U1232" s="182">
        <v>0</v>
      </c>
      <c r="V1232" s="182">
        <v>0</v>
      </c>
    </row>
    <row r="1233" spans="1:22">
      <c r="A1233" s="2" t="s">
        <v>2484</v>
      </c>
      <c r="B1233" s="2" t="s">
        <v>2485</v>
      </c>
      <c r="C1233" s="182">
        <v>51.787967999999992</v>
      </c>
      <c r="D1233" s="182">
        <v>6580.6319999999996</v>
      </c>
      <c r="E1233" s="182">
        <v>101.6</v>
      </c>
      <c r="F1233" s="182">
        <v>0</v>
      </c>
      <c r="G1233" s="182">
        <v>0</v>
      </c>
      <c r="H1233" s="182">
        <v>0</v>
      </c>
      <c r="I1233" s="182">
        <v>11.112499999999999</v>
      </c>
      <c r="J1233" s="182">
        <v>0</v>
      </c>
      <c r="K1233" s="182">
        <v>0</v>
      </c>
      <c r="L1233" s="182">
        <v>0</v>
      </c>
      <c r="M1233" s="182">
        <v>5036400.2497599991</v>
      </c>
      <c r="N1233" s="182">
        <v>112251.38839999998</v>
      </c>
      <c r="O1233" s="182">
        <v>62434.713839999997</v>
      </c>
      <c r="P1233" s="182">
        <v>27.686</v>
      </c>
      <c r="Q1233" s="182">
        <v>0</v>
      </c>
      <c r="R1233" s="182">
        <v>0</v>
      </c>
      <c r="S1233" s="182">
        <v>0</v>
      </c>
      <c r="T1233" s="182">
        <v>104.13999999999999</v>
      </c>
      <c r="U1233" s="182">
        <v>0</v>
      </c>
      <c r="V1233" s="182">
        <v>0</v>
      </c>
    </row>
    <row r="1234" spans="1:22">
      <c r="A1234" s="2" t="s">
        <v>2486</v>
      </c>
      <c r="B1234" s="2" t="s">
        <v>2487</v>
      </c>
      <c r="C1234" s="182">
        <v>77.979583999999988</v>
      </c>
      <c r="D1234" s="182">
        <v>9935.4639999999999</v>
      </c>
      <c r="E1234" s="182">
        <v>101.6</v>
      </c>
      <c r="F1234" s="182">
        <v>0</v>
      </c>
      <c r="G1234" s="182">
        <v>0</v>
      </c>
      <c r="H1234" s="182">
        <v>0</v>
      </c>
      <c r="I1234" s="182">
        <v>19.049999999999997</v>
      </c>
      <c r="J1234" s="182">
        <v>0</v>
      </c>
      <c r="K1234" s="182">
        <v>0</v>
      </c>
      <c r="L1234" s="182">
        <v>0</v>
      </c>
      <c r="M1234" s="182">
        <v>7492165.6607999988</v>
      </c>
      <c r="N1234" s="182">
        <v>183535.11679999996</v>
      </c>
      <c r="O1234" s="182">
        <v>98486.254639999985</v>
      </c>
      <c r="P1234" s="182">
        <v>27.431999999999999</v>
      </c>
      <c r="Q1234" s="182">
        <v>0</v>
      </c>
      <c r="R1234" s="182">
        <v>0</v>
      </c>
      <c r="S1234" s="182">
        <v>0</v>
      </c>
      <c r="T1234" s="182">
        <v>84.835999999999999</v>
      </c>
      <c r="U1234" s="182">
        <v>0</v>
      </c>
      <c r="V1234" s="182">
        <v>0</v>
      </c>
    </row>
    <row r="1235" spans="1:22">
      <c r="A1235" s="2" t="s">
        <v>2488</v>
      </c>
      <c r="B1235" s="2" t="s">
        <v>2489</v>
      </c>
      <c r="C1235" s="182">
        <v>77.979583999999988</v>
      </c>
      <c r="D1235" s="182">
        <v>9935.4639999999999</v>
      </c>
      <c r="E1235" s="182">
        <v>101.6</v>
      </c>
      <c r="F1235" s="182">
        <v>0</v>
      </c>
      <c r="G1235" s="182">
        <v>0</v>
      </c>
      <c r="H1235" s="182">
        <v>0</v>
      </c>
      <c r="I1235" s="182">
        <v>19.049999999999997</v>
      </c>
      <c r="J1235" s="182">
        <v>0</v>
      </c>
      <c r="K1235" s="182">
        <v>0</v>
      </c>
      <c r="L1235" s="182">
        <v>0</v>
      </c>
      <c r="M1235" s="182">
        <v>7492165.6607999988</v>
      </c>
      <c r="N1235" s="182">
        <v>183535.11679999996</v>
      </c>
      <c r="O1235" s="182">
        <v>98486.254639999985</v>
      </c>
      <c r="P1235" s="182">
        <v>27.431999999999999</v>
      </c>
      <c r="Q1235" s="182">
        <v>0</v>
      </c>
      <c r="R1235" s="182">
        <v>0</v>
      </c>
      <c r="S1235" s="182">
        <v>0</v>
      </c>
      <c r="T1235" s="182">
        <v>88.391999999999996</v>
      </c>
      <c r="U1235" s="182">
        <v>0</v>
      </c>
      <c r="V1235" s="182">
        <v>0</v>
      </c>
    </row>
    <row r="1236" spans="1:22">
      <c r="A1236" s="2" t="s">
        <v>2490</v>
      </c>
      <c r="B1236" s="2" t="s">
        <v>2491</v>
      </c>
      <c r="C1236" s="182">
        <v>77.979583999999988</v>
      </c>
      <c r="D1236" s="182">
        <v>9935.4639999999999</v>
      </c>
      <c r="E1236" s="182">
        <v>101.6</v>
      </c>
      <c r="F1236" s="182">
        <v>0</v>
      </c>
      <c r="G1236" s="182">
        <v>0</v>
      </c>
      <c r="H1236" s="182">
        <v>0</v>
      </c>
      <c r="I1236" s="182">
        <v>19.049999999999997</v>
      </c>
      <c r="J1236" s="182">
        <v>0</v>
      </c>
      <c r="K1236" s="182">
        <v>0</v>
      </c>
      <c r="L1236" s="182">
        <v>0</v>
      </c>
      <c r="M1236" s="182">
        <v>7492165.6607999988</v>
      </c>
      <c r="N1236" s="182">
        <v>183535.11679999996</v>
      </c>
      <c r="O1236" s="182">
        <v>98486.254639999985</v>
      </c>
      <c r="P1236" s="182">
        <v>27.431999999999999</v>
      </c>
      <c r="Q1236" s="182">
        <v>0</v>
      </c>
      <c r="R1236" s="182">
        <v>0</v>
      </c>
      <c r="S1236" s="182">
        <v>0</v>
      </c>
      <c r="T1236" s="182">
        <v>92.201999999999998</v>
      </c>
      <c r="U1236" s="182">
        <v>0</v>
      </c>
      <c r="V1236" s="182">
        <v>0</v>
      </c>
    </row>
    <row r="1237" spans="1:22">
      <c r="A1237" s="2" t="s">
        <v>2492</v>
      </c>
      <c r="B1237" s="2" t="s">
        <v>2493</v>
      </c>
      <c r="C1237" s="182">
        <v>65.776672000000005</v>
      </c>
      <c r="D1237" s="182">
        <v>8387.08</v>
      </c>
      <c r="E1237" s="182">
        <v>101.6</v>
      </c>
      <c r="F1237" s="182">
        <v>0</v>
      </c>
      <c r="G1237" s="182">
        <v>0</v>
      </c>
      <c r="H1237" s="182">
        <v>0</v>
      </c>
      <c r="I1237" s="182">
        <v>15.875</v>
      </c>
      <c r="J1237" s="182">
        <v>0</v>
      </c>
      <c r="K1237" s="182">
        <v>0</v>
      </c>
      <c r="L1237" s="182">
        <v>0</v>
      </c>
      <c r="M1237" s="182">
        <v>6493210.2393599991</v>
      </c>
      <c r="N1237" s="182">
        <v>153710.66032</v>
      </c>
      <c r="O1237" s="182">
        <v>83901.76767999999</v>
      </c>
      <c r="P1237" s="182">
        <v>27.94</v>
      </c>
      <c r="Q1237" s="182">
        <v>0</v>
      </c>
      <c r="R1237" s="182">
        <v>0</v>
      </c>
      <c r="S1237" s="182">
        <v>0</v>
      </c>
      <c r="T1237" s="182">
        <v>84.073999999999998</v>
      </c>
      <c r="U1237" s="182">
        <v>0</v>
      </c>
      <c r="V1237" s="182">
        <v>0</v>
      </c>
    </row>
    <row r="1238" spans="1:22">
      <c r="A1238" s="2" t="s">
        <v>2494</v>
      </c>
      <c r="B1238" s="2" t="s">
        <v>2495</v>
      </c>
      <c r="C1238" s="182">
        <v>65.776672000000005</v>
      </c>
      <c r="D1238" s="182">
        <v>8387.08</v>
      </c>
      <c r="E1238" s="182">
        <v>101.6</v>
      </c>
      <c r="F1238" s="182">
        <v>0</v>
      </c>
      <c r="G1238" s="182">
        <v>0</v>
      </c>
      <c r="H1238" s="182">
        <v>0</v>
      </c>
      <c r="I1238" s="182">
        <v>15.875</v>
      </c>
      <c r="J1238" s="182">
        <v>0</v>
      </c>
      <c r="K1238" s="182">
        <v>0</v>
      </c>
      <c r="L1238" s="182">
        <v>0</v>
      </c>
      <c r="M1238" s="182">
        <v>6493210.2393599991</v>
      </c>
      <c r="N1238" s="182">
        <v>153710.66032</v>
      </c>
      <c r="O1238" s="182">
        <v>83901.76767999999</v>
      </c>
      <c r="P1238" s="182">
        <v>27.94</v>
      </c>
      <c r="Q1238" s="182">
        <v>0</v>
      </c>
      <c r="R1238" s="182">
        <v>0</v>
      </c>
      <c r="S1238" s="182">
        <v>0</v>
      </c>
      <c r="T1238" s="182">
        <v>87.884</v>
      </c>
      <c r="U1238" s="182">
        <v>0</v>
      </c>
      <c r="V1238" s="182">
        <v>0</v>
      </c>
    </row>
    <row r="1239" spans="1:22">
      <c r="A1239" s="2" t="s">
        <v>2496</v>
      </c>
      <c r="B1239" s="2" t="s">
        <v>2497</v>
      </c>
      <c r="C1239" s="182">
        <v>65.776672000000005</v>
      </c>
      <c r="D1239" s="182">
        <v>8387.08</v>
      </c>
      <c r="E1239" s="182">
        <v>101.6</v>
      </c>
      <c r="F1239" s="182">
        <v>0</v>
      </c>
      <c r="G1239" s="182">
        <v>0</v>
      </c>
      <c r="H1239" s="182">
        <v>0</v>
      </c>
      <c r="I1239" s="182">
        <v>15.875</v>
      </c>
      <c r="J1239" s="182">
        <v>0</v>
      </c>
      <c r="K1239" s="182">
        <v>0</v>
      </c>
      <c r="L1239" s="182">
        <v>0</v>
      </c>
      <c r="M1239" s="182">
        <v>6493210.2393599991</v>
      </c>
      <c r="N1239" s="182">
        <v>153710.66032</v>
      </c>
      <c r="O1239" s="182">
        <v>83901.76767999999</v>
      </c>
      <c r="P1239" s="182">
        <v>27.94</v>
      </c>
      <c r="Q1239" s="182">
        <v>0</v>
      </c>
      <c r="R1239" s="182">
        <v>0</v>
      </c>
      <c r="S1239" s="182">
        <v>0</v>
      </c>
      <c r="T1239" s="182">
        <v>91.44</v>
      </c>
      <c r="U1239" s="182">
        <v>0</v>
      </c>
      <c r="V1239" s="182">
        <v>0</v>
      </c>
    </row>
    <row r="1240" spans="1:22">
      <c r="A1240" s="2" t="s">
        <v>2498</v>
      </c>
      <c r="B1240" s="2" t="s">
        <v>2499</v>
      </c>
      <c r="C1240" s="182">
        <v>53.276127999999993</v>
      </c>
      <c r="D1240" s="182">
        <v>6774.1799999999994</v>
      </c>
      <c r="E1240" s="182">
        <v>101.6</v>
      </c>
      <c r="F1240" s="182">
        <v>0</v>
      </c>
      <c r="G1240" s="182">
        <v>0</v>
      </c>
      <c r="H1240" s="182">
        <v>0</v>
      </c>
      <c r="I1240" s="182">
        <v>12.7</v>
      </c>
      <c r="J1240" s="182">
        <v>0</v>
      </c>
      <c r="K1240" s="182">
        <v>0</v>
      </c>
      <c r="L1240" s="182">
        <v>0</v>
      </c>
      <c r="M1240" s="182">
        <v>5411008.5327999992</v>
      </c>
      <c r="N1240" s="182">
        <v>123558.46255999999</v>
      </c>
      <c r="O1240" s="182">
        <v>68825.668799999999</v>
      </c>
      <c r="P1240" s="182">
        <v>28.194000000000003</v>
      </c>
      <c r="Q1240" s="182">
        <v>0</v>
      </c>
      <c r="R1240" s="182">
        <v>0</v>
      </c>
      <c r="S1240" s="182">
        <v>0</v>
      </c>
      <c r="T1240" s="182">
        <v>83.566000000000003</v>
      </c>
      <c r="U1240" s="182">
        <v>0</v>
      </c>
      <c r="V1240" s="182">
        <v>0</v>
      </c>
    </row>
    <row r="1241" spans="1:22">
      <c r="A1241" s="2" t="s">
        <v>2500</v>
      </c>
      <c r="B1241" s="2" t="s">
        <v>2501</v>
      </c>
      <c r="C1241" s="182">
        <v>53.276127999999993</v>
      </c>
      <c r="D1241" s="182">
        <v>6774.1799999999994</v>
      </c>
      <c r="E1241" s="182">
        <v>101.6</v>
      </c>
      <c r="F1241" s="182">
        <v>0</v>
      </c>
      <c r="G1241" s="182">
        <v>0</v>
      </c>
      <c r="H1241" s="182">
        <v>0</v>
      </c>
      <c r="I1241" s="182">
        <v>12.7</v>
      </c>
      <c r="J1241" s="182">
        <v>0</v>
      </c>
      <c r="K1241" s="182">
        <v>0</v>
      </c>
      <c r="L1241" s="182">
        <v>0</v>
      </c>
      <c r="M1241" s="182">
        <v>5411008.5327999992</v>
      </c>
      <c r="N1241" s="182">
        <v>123558.46255999999</v>
      </c>
      <c r="O1241" s="182">
        <v>68825.668799999999</v>
      </c>
      <c r="P1241" s="182">
        <v>28.194000000000003</v>
      </c>
      <c r="Q1241" s="182">
        <v>0</v>
      </c>
      <c r="R1241" s="182">
        <v>0</v>
      </c>
      <c r="S1241" s="182">
        <v>0</v>
      </c>
      <c r="T1241" s="182">
        <v>87.122</v>
      </c>
      <c r="U1241" s="182">
        <v>0</v>
      </c>
      <c r="V1241" s="182">
        <v>0</v>
      </c>
    </row>
    <row r="1242" spans="1:22">
      <c r="A1242" s="2" t="s">
        <v>2502</v>
      </c>
      <c r="B1242" s="2" t="s">
        <v>2503</v>
      </c>
      <c r="C1242" s="182">
        <v>53.276127999999993</v>
      </c>
      <c r="D1242" s="182">
        <v>6774.1799999999994</v>
      </c>
      <c r="E1242" s="182">
        <v>101.6</v>
      </c>
      <c r="F1242" s="182">
        <v>0</v>
      </c>
      <c r="G1242" s="182">
        <v>0</v>
      </c>
      <c r="H1242" s="182">
        <v>0</v>
      </c>
      <c r="I1242" s="182">
        <v>12.7</v>
      </c>
      <c r="J1242" s="182">
        <v>0</v>
      </c>
      <c r="K1242" s="182">
        <v>0</v>
      </c>
      <c r="L1242" s="182">
        <v>0</v>
      </c>
      <c r="M1242" s="182">
        <v>5411008.5327999992</v>
      </c>
      <c r="N1242" s="182">
        <v>123558.46255999999</v>
      </c>
      <c r="O1242" s="182">
        <v>68825.668799999999</v>
      </c>
      <c r="P1242" s="182">
        <v>28.194000000000003</v>
      </c>
      <c r="Q1242" s="182">
        <v>0</v>
      </c>
      <c r="R1242" s="182">
        <v>0</v>
      </c>
      <c r="S1242" s="182">
        <v>0</v>
      </c>
      <c r="T1242" s="182">
        <v>90.677999999999997</v>
      </c>
      <c r="U1242" s="182">
        <v>0</v>
      </c>
      <c r="V1242" s="182">
        <v>0</v>
      </c>
    </row>
    <row r="1243" spans="1:22">
      <c r="A1243" s="2" t="s">
        <v>2504</v>
      </c>
      <c r="B1243" s="2" t="s">
        <v>2505</v>
      </c>
      <c r="C1243" s="182">
        <v>46.877040000000001</v>
      </c>
      <c r="D1243" s="182">
        <v>5980.6331999999993</v>
      </c>
      <c r="E1243" s="182">
        <v>101.6</v>
      </c>
      <c r="F1243" s="182">
        <v>0</v>
      </c>
      <c r="G1243" s="182">
        <v>0</v>
      </c>
      <c r="H1243" s="182">
        <v>0</v>
      </c>
      <c r="I1243" s="182">
        <v>11.112499999999999</v>
      </c>
      <c r="J1243" s="182">
        <v>0</v>
      </c>
      <c r="K1243" s="182">
        <v>0</v>
      </c>
      <c r="L1243" s="182">
        <v>0</v>
      </c>
      <c r="M1243" s="182">
        <v>4828284.5369599992</v>
      </c>
      <c r="N1243" s="182">
        <v>108318.49304</v>
      </c>
      <c r="O1243" s="182">
        <v>60959.878079999995</v>
      </c>
      <c r="P1243" s="182">
        <v>28.448</v>
      </c>
      <c r="Q1243" s="182">
        <v>0</v>
      </c>
      <c r="R1243" s="182">
        <v>0</v>
      </c>
      <c r="S1243" s="182">
        <v>0</v>
      </c>
      <c r="T1243" s="182">
        <v>83.311999999999983</v>
      </c>
      <c r="U1243" s="182">
        <v>0</v>
      </c>
      <c r="V1243" s="182">
        <v>0</v>
      </c>
    </row>
    <row r="1244" spans="1:22">
      <c r="A1244" s="2" t="s">
        <v>2506</v>
      </c>
      <c r="B1244" s="2" t="s">
        <v>2507</v>
      </c>
      <c r="C1244" s="182">
        <v>46.877040000000001</v>
      </c>
      <c r="D1244" s="182">
        <v>5980.6331999999993</v>
      </c>
      <c r="E1244" s="182">
        <v>101.6</v>
      </c>
      <c r="F1244" s="182">
        <v>0</v>
      </c>
      <c r="G1244" s="182">
        <v>0</v>
      </c>
      <c r="H1244" s="182">
        <v>0</v>
      </c>
      <c r="I1244" s="182">
        <v>11.112499999999999</v>
      </c>
      <c r="J1244" s="182">
        <v>0</v>
      </c>
      <c r="K1244" s="182">
        <v>0</v>
      </c>
      <c r="L1244" s="182">
        <v>0</v>
      </c>
      <c r="M1244" s="182">
        <v>4828284.5369599992</v>
      </c>
      <c r="N1244" s="182">
        <v>108318.49304</v>
      </c>
      <c r="O1244" s="182">
        <v>60959.878079999995</v>
      </c>
      <c r="P1244" s="182">
        <v>28.448</v>
      </c>
      <c r="Q1244" s="182">
        <v>0</v>
      </c>
      <c r="R1244" s="182">
        <v>0</v>
      </c>
      <c r="S1244" s="182">
        <v>0</v>
      </c>
      <c r="T1244" s="182">
        <v>86.867999999999995</v>
      </c>
      <c r="U1244" s="182">
        <v>0</v>
      </c>
      <c r="V1244" s="182">
        <v>0</v>
      </c>
    </row>
    <row r="1245" spans="1:22">
      <c r="A1245" s="2" t="s">
        <v>2508</v>
      </c>
      <c r="B1245" s="2" t="s">
        <v>2509</v>
      </c>
      <c r="C1245" s="182">
        <v>46.877040000000001</v>
      </c>
      <c r="D1245" s="182">
        <v>5980.6331999999993</v>
      </c>
      <c r="E1245" s="182">
        <v>101.6</v>
      </c>
      <c r="F1245" s="182">
        <v>0</v>
      </c>
      <c r="G1245" s="182">
        <v>0</v>
      </c>
      <c r="H1245" s="182">
        <v>0</v>
      </c>
      <c r="I1245" s="182">
        <v>11.112499999999999</v>
      </c>
      <c r="J1245" s="182">
        <v>0</v>
      </c>
      <c r="K1245" s="182">
        <v>0</v>
      </c>
      <c r="L1245" s="182">
        <v>0</v>
      </c>
      <c r="M1245" s="182">
        <v>4828284.5369599992</v>
      </c>
      <c r="N1245" s="182">
        <v>108318.49304</v>
      </c>
      <c r="O1245" s="182">
        <v>60959.878079999995</v>
      </c>
      <c r="P1245" s="182">
        <v>28.448</v>
      </c>
      <c r="Q1245" s="182">
        <v>0</v>
      </c>
      <c r="R1245" s="182">
        <v>0</v>
      </c>
      <c r="S1245" s="182">
        <v>0</v>
      </c>
      <c r="T1245" s="182">
        <v>90.423999999999992</v>
      </c>
      <c r="U1245" s="182">
        <v>0</v>
      </c>
      <c r="V1245" s="182">
        <v>0</v>
      </c>
    </row>
    <row r="1246" spans="1:22">
      <c r="A1246" s="2" t="s">
        <v>2510</v>
      </c>
      <c r="B1246" s="2" t="s">
        <v>2511</v>
      </c>
      <c r="C1246" s="182">
        <v>40.477951999999995</v>
      </c>
      <c r="D1246" s="182">
        <v>5161.28</v>
      </c>
      <c r="E1246" s="182">
        <v>101.6</v>
      </c>
      <c r="F1246" s="182">
        <v>0</v>
      </c>
      <c r="G1246" s="182">
        <v>0</v>
      </c>
      <c r="H1246" s="182">
        <v>0</v>
      </c>
      <c r="I1246" s="182">
        <v>9.5249999999999986</v>
      </c>
      <c r="J1246" s="182">
        <v>0</v>
      </c>
      <c r="K1246" s="182">
        <v>0</v>
      </c>
      <c r="L1246" s="182">
        <v>0</v>
      </c>
      <c r="M1246" s="182">
        <v>4203937.3985599997</v>
      </c>
      <c r="N1246" s="182">
        <v>93078.523519999988</v>
      </c>
      <c r="O1246" s="182">
        <v>52766.346079999996</v>
      </c>
      <c r="P1246" s="182">
        <v>28.448</v>
      </c>
      <c r="Q1246" s="182">
        <v>0</v>
      </c>
      <c r="R1246" s="182">
        <v>0</v>
      </c>
      <c r="S1246" s="182">
        <v>0</v>
      </c>
      <c r="T1246" s="182">
        <v>82.803999999999988</v>
      </c>
      <c r="U1246" s="182">
        <v>0</v>
      </c>
      <c r="V1246" s="182">
        <v>0</v>
      </c>
    </row>
    <row r="1247" spans="1:22">
      <c r="A1247" s="2" t="s">
        <v>2512</v>
      </c>
      <c r="B1247" s="2" t="s">
        <v>2513</v>
      </c>
      <c r="C1247" s="182">
        <v>40.477951999999995</v>
      </c>
      <c r="D1247" s="182">
        <v>5161.28</v>
      </c>
      <c r="E1247" s="182">
        <v>101.6</v>
      </c>
      <c r="F1247" s="182">
        <v>0</v>
      </c>
      <c r="G1247" s="182">
        <v>0</v>
      </c>
      <c r="H1247" s="182">
        <v>0</v>
      </c>
      <c r="I1247" s="182">
        <v>9.5249999999999986</v>
      </c>
      <c r="J1247" s="182">
        <v>0</v>
      </c>
      <c r="K1247" s="182">
        <v>0</v>
      </c>
      <c r="L1247" s="182">
        <v>0</v>
      </c>
      <c r="M1247" s="182">
        <v>4203937.3985599997</v>
      </c>
      <c r="N1247" s="182">
        <v>93078.523519999988</v>
      </c>
      <c r="O1247" s="182">
        <v>52766.346079999996</v>
      </c>
      <c r="P1247" s="182">
        <v>28.448</v>
      </c>
      <c r="Q1247" s="182">
        <v>0</v>
      </c>
      <c r="R1247" s="182">
        <v>0</v>
      </c>
      <c r="S1247" s="182">
        <v>0</v>
      </c>
      <c r="T1247" s="182">
        <v>86.36</v>
      </c>
      <c r="U1247" s="182">
        <v>0</v>
      </c>
      <c r="V1247" s="182">
        <v>0</v>
      </c>
    </row>
    <row r="1248" spans="1:22">
      <c r="A1248" s="2" t="s">
        <v>2514</v>
      </c>
      <c r="B1248" s="2" t="s">
        <v>2515</v>
      </c>
      <c r="C1248" s="182">
        <v>40.477951999999995</v>
      </c>
      <c r="D1248" s="182">
        <v>5161.28</v>
      </c>
      <c r="E1248" s="182">
        <v>101.6</v>
      </c>
      <c r="F1248" s="182">
        <v>0</v>
      </c>
      <c r="G1248" s="182">
        <v>0</v>
      </c>
      <c r="H1248" s="182">
        <v>0</v>
      </c>
      <c r="I1248" s="182">
        <v>9.5249999999999986</v>
      </c>
      <c r="J1248" s="182">
        <v>0</v>
      </c>
      <c r="K1248" s="182">
        <v>0</v>
      </c>
      <c r="L1248" s="182">
        <v>0</v>
      </c>
      <c r="M1248" s="182">
        <v>4203937.3985599997</v>
      </c>
      <c r="N1248" s="182">
        <v>93078.523519999988</v>
      </c>
      <c r="O1248" s="182">
        <v>52766.346079999996</v>
      </c>
      <c r="P1248" s="182">
        <v>28.448</v>
      </c>
      <c r="Q1248" s="182">
        <v>0</v>
      </c>
      <c r="R1248" s="182">
        <v>0</v>
      </c>
      <c r="S1248" s="182">
        <v>0</v>
      </c>
      <c r="T1248" s="182">
        <v>89.915999999999997</v>
      </c>
      <c r="U1248" s="182">
        <v>0</v>
      </c>
      <c r="V1248" s="182">
        <v>0</v>
      </c>
    </row>
    <row r="1249" spans="1:22">
      <c r="A1249" s="2" t="s">
        <v>2516</v>
      </c>
      <c r="B1249" s="2" t="s">
        <v>2517</v>
      </c>
      <c r="C1249" s="182">
        <v>80.807087999999993</v>
      </c>
      <c r="D1249" s="182">
        <v>10322.56</v>
      </c>
      <c r="E1249" s="182">
        <v>101.6</v>
      </c>
      <c r="F1249" s="182">
        <v>0</v>
      </c>
      <c r="G1249" s="182">
        <v>0</v>
      </c>
      <c r="H1249" s="182">
        <v>0</v>
      </c>
      <c r="I1249" s="182">
        <v>22.224999999999998</v>
      </c>
      <c r="J1249" s="182">
        <v>0</v>
      </c>
      <c r="K1249" s="182">
        <v>0</v>
      </c>
      <c r="L1249" s="182">
        <v>0</v>
      </c>
      <c r="M1249" s="182">
        <v>8074889.6566399988</v>
      </c>
      <c r="N1249" s="182">
        <v>204838.3</v>
      </c>
      <c r="O1249" s="182">
        <v>110448.81135999999</v>
      </c>
      <c r="P1249" s="182">
        <v>27.94</v>
      </c>
      <c r="Q1249" s="182">
        <v>0</v>
      </c>
      <c r="R1249" s="182">
        <v>0</v>
      </c>
      <c r="S1249" s="182">
        <v>0</v>
      </c>
      <c r="T1249" s="182">
        <v>71.627999999999986</v>
      </c>
      <c r="U1249" s="182">
        <v>0</v>
      </c>
      <c r="V1249" s="182">
        <v>0</v>
      </c>
    </row>
    <row r="1250" spans="1:22">
      <c r="A1250" s="2" t="s">
        <v>2518</v>
      </c>
      <c r="B1250" s="2" t="s">
        <v>2519</v>
      </c>
      <c r="C1250" s="182">
        <v>80.807087999999993</v>
      </c>
      <c r="D1250" s="182">
        <v>10322.56</v>
      </c>
      <c r="E1250" s="182">
        <v>101.6</v>
      </c>
      <c r="F1250" s="182">
        <v>0</v>
      </c>
      <c r="G1250" s="182">
        <v>0</v>
      </c>
      <c r="H1250" s="182">
        <v>0</v>
      </c>
      <c r="I1250" s="182">
        <v>22.224999999999998</v>
      </c>
      <c r="J1250" s="182">
        <v>0</v>
      </c>
      <c r="K1250" s="182">
        <v>0</v>
      </c>
      <c r="L1250" s="182">
        <v>0</v>
      </c>
      <c r="M1250" s="182">
        <v>8074889.6566399988</v>
      </c>
      <c r="N1250" s="182">
        <v>204838.3</v>
      </c>
      <c r="O1250" s="182">
        <v>110448.81135999999</v>
      </c>
      <c r="P1250" s="182">
        <v>27.94</v>
      </c>
      <c r="Q1250" s="182">
        <v>0</v>
      </c>
      <c r="R1250" s="182">
        <v>0</v>
      </c>
      <c r="S1250" s="182">
        <v>0</v>
      </c>
      <c r="T1250" s="182">
        <v>75.183999999999997</v>
      </c>
      <c r="U1250" s="182">
        <v>0</v>
      </c>
      <c r="V1250" s="182">
        <v>0</v>
      </c>
    </row>
    <row r="1251" spans="1:22">
      <c r="A1251" s="2" t="s">
        <v>2520</v>
      </c>
      <c r="B1251" s="2" t="s">
        <v>2521</v>
      </c>
      <c r="C1251" s="182">
        <v>80.807087999999993</v>
      </c>
      <c r="D1251" s="182">
        <v>10322.56</v>
      </c>
      <c r="E1251" s="182">
        <v>101.6</v>
      </c>
      <c r="F1251" s="182">
        <v>0</v>
      </c>
      <c r="G1251" s="182">
        <v>0</v>
      </c>
      <c r="H1251" s="182">
        <v>0</v>
      </c>
      <c r="I1251" s="182">
        <v>22.224999999999998</v>
      </c>
      <c r="J1251" s="182">
        <v>0</v>
      </c>
      <c r="K1251" s="182">
        <v>0</v>
      </c>
      <c r="L1251" s="182">
        <v>0</v>
      </c>
      <c r="M1251" s="182">
        <v>8074889.6566399988</v>
      </c>
      <c r="N1251" s="182">
        <v>204838.3</v>
      </c>
      <c r="O1251" s="182">
        <v>110448.81135999999</v>
      </c>
      <c r="P1251" s="182">
        <v>27.94</v>
      </c>
      <c r="Q1251" s="182">
        <v>0</v>
      </c>
      <c r="R1251" s="182">
        <v>0</v>
      </c>
      <c r="S1251" s="182">
        <v>0</v>
      </c>
      <c r="T1251" s="182">
        <v>78.993999999999986</v>
      </c>
      <c r="U1251" s="182">
        <v>0</v>
      </c>
      <c r="V1251" s="182">
        <v>0</v>
      </c>
    </row>
    <row r="1252" spans="1:22">
      <c r="A1252" s="2" t="s">
        <v>2522</v>
      </c>
      <c r="B1252" s="2" t="s">
        <v>2523</v>
      </c>
      <c r="C1252" s="182">
        <v>70.241152</v>
      </c>
      <c r="D1252" s="182">
        <v>8967.7240000000002</v>
      </c>
      <c r="E1252" s="182">
        <v>101.6</v>
      </c>
      <c r="F1252" s="182">
        <v>0</v>
      </c>
      <c r="G1252" s="182">
        <v>0</v>
      </c>
      <c r="H1252" s="182">
        <v>0</v>
      </c>
      <c r="I1252" s="182">
        <v>19.049999999999997</v>
      </c>
      <c r="J1252" s="182">
        <v>0</v>
      </c>
      <c r="K1252" s="182">
        <v>0</v>
      </c>
      <c r="L1252" s="182">
        <v>0</v>
      </c>
      <c r="M1252" s="182">
        <v>7200803.6628799997</v>
      </c>
      <c r="N1252" s="182">
        <v>176980.29120000001</v>
      </c>
      <c r="O1252" s="182">
        <v>96683.677599999995</v>
      </c>
      <c r="P1252" s="182">
        <v>28.448</v>
      </c>
      <c r="Q1252" s="182">
        <v>0</v>
      </c>
      <c r="R1252" s="182">
        <v>0</v>
      </c>
      <c r="S1252" s="182">
        <v>0</v>
      </c>
      <c r="T1252" s="182">
        <v>71.11999999999999</v>
      </c>
      <c r="U1252" s="182">
        <v>0</v>
      </c>
      <c r="V1252" s="182">
        <v>0</v>
      </c>
    </row>
    <row r="1253" spans="1:22">
      <c r="A1253" s="2" t="s">
        <v>2524</v>
      </c>
      <c r="B1253" s="2" t="s">
        <v>2525</v>
      </c>
      <c r="C1253" s="182">
        <v>70.241152</v>
      </c>
      <c r="D1253" s="182">
        <v>8967.7240000000002</v>
      </c>
      <c r="E1253" s="182">
        <v>101.6</v>
      </c>
      <c r="F1253" s="182">
        <v>0</v>
      </c>
      <c r="G1253" s="182">
        <v>0</v>
      </c>
      <c r="H1253" s="182">
        <v>0</v>
      </c>
      <c r="I1253" s="182">
        <v>19.049999999999997</v>
      </c>
      <c r="J1253" s="182">
        <v>0</v>
      </c>
      <c r="K1253" s="182">
        <v>0</v>
      </c>
      <c r="L1253" s="182">
        <v>0</v>
      </c>
      <c r="M1253" s="182">
        <v>7200803.6628799997</v>
      </c>
      <c r="N1253" s="182">
        <v>176980.29120000001</v>
      </c>
      <c r="O1253" s="182">
        <v>96683.677599999995</v>
      </c>
      <c r="P1253" s="182">
        <v>28.448</v>
      </c>
      <c r="Q1253" s="182">
        <v>0</v>
      </c>
      <c r="R1253" s="182">
        <v>0</v>
      </c>
      <c r="S1253" s="182">
        <v>0</v>
      </c>
      <c r="T1253" s="182">
        <v>74.675999999999988</v>
      </c>
      <c r="U1253" s="182">
        <v>0</v>
      </c>
      <c r="V1253" s="182">
        <v>0</v>
      </c>
    </row>
    <row r="1254" spans="1:22">
      <c r="A1254" s="2" t="s">
        <v>2526</v>
      </c>
      <c r="B1254" s="2" t="s">
        <v>2527</v>
      </c>
      <c r="C1254" s="182">
        <v>70.241152</v>
      </c>
      <c r="D1254" s="182">
        <v>8967.7240000000002</v>
      </c>
      <c r="E1254" s="182">
        <v>101.6</v>
      </c>
      <c r="F1254" s="182">
        <v>0</v>
      </c>
      <c r="G1254" s="182">
        <v>0</v>
      </c>
      <c r="H1254" s="182">
        <v>0</v>
      </c>
      <c r="I1254" s="182">
        <v>19.049999999999997</v>
      </c>
      <c r="J1254" s="182">
        <v>0</v>
      </c>
      <c r="K1254" s="182">
        <v>0</v>
      </c>
      <c r="L1254" s="182">
        <v>0</v>
      </c>
      <c r="M1254" s="182">
        <v>7200803.6628799997</v>
      </c>
      <c r="N1254" s="182">
        <v>176980.29120000001</v>
      </c>
      <c r="O1254" s="182">
        <v>96683.677599999995</v>
      </c>
      <c r="P1254" s="182">
        <v>28.448</v>
      </c>
      <c r="Q1254" s="182">
        <v>0</v>
      </c>
      <c r="R1254" s="182">
        <v>0</v>
      </c>
      <c r="S1254" s="182">
        <v>0</v>
      </c>
      <c r="T1254" s="182">
        <v>78.231999999999999</v>
      </c>
      <c r="U1254" s="182">
        <v>0</v>
      </c>
      <c r="V1254" s="182">
        <v>0</v>
      </c>
    </row>
    <row r="1255" spans="1:22">
      <c r="A1255" s="2" t="s">
        <v>2528</v>
      </c>
      <c r="B1255" s="2" t="s">
        <v>2529</v>
      </c>
      <c r="C1255" s="182">
        <v>59.377583999999992</v>
      </c>
      <c r="D1255" s="182">
        <v>7548.3719999999994</v>
      </c>
      <c r="E1255" s="182">
        <v>101.6</v>
      </c>
      <c r="F1255" s="182">
        <v>0</v>
      </c>
      <c r="G1255" s="182">
        <v>0</v>
      </c>
      <c r="H1255" s="182">
        <v>0</v>
      </c>
      <c r="I1255" s="182">
        <v>15.875</v>
      </c>
      <c r="J1255" s="182">
        <v>0</v>
      </c>
      <c r="K1255" s="182">
        <v>0</v>
      </c>
      <c r="L1255" s="182">
        <v>0</v>
      </c>
      <c r="M1255" s="182">
        <v>6243471.3839999996</v>
      </c>
      <c r="N1255" s="182">
        <v>149613.89431999999</v>
      </c>
      <c r="O1255" s="182">
        <v>82426.931920000003</v>
      </c>
      <c r="P1255" s="182">
        <v>28.701999999999995</v>
      </c>
      <c r="Q1255" s="182">
        <v>0</v>
      </c>
      <c r="R1255" s="182">
        <v>0</v>
      </c>
      <c r="S1255" s="182">
        <v>0</v>
      </c>
      <c r="T1255" s="182">
        <v>70.35799999999999</v>
      </c>
      <c r="U1255" s="182">
        <v>0</v>
      </c>
      <c r="V1255" s="182">
        <v>0</v>
      </c>
    </row>
    <row r="1256" spans="1:22">
      <c r="A1256" s="2" t="s">
        <v>2530</v>
      </c>
      <c r="B1256" s="2" t="s">
        <v>2531</v>
      </c>
      <c r="C1256" s="182">
        <v>59.377583999999992</v>
      </c>
      <c r="D1256" s="182">
        <v>7548.3719999999994</v>
      </c>
      <c r="E1256" s="182">
        <v>101.6</v>
      </c>
      <c r="F1256" s="182">
        <v>0</v>
      </c>
      <c r="G1256" s="182">
        <v>0</v>
      </c>
      <c r="H1256" s="182">
        <v>0</v>
      </c>
      <c r="I1256" s="182">
        <v>15.875</v>
      </c>
      <c r="J1256" s="182">
        <v>0</v>
      </c>
      <c r="K1256" s="182">
        <v>0</v>
      </c>
      <c r="L1256" s="182">
        <v>0</v>
      </c>
      <c r="M1256" s="182">
        <v>6243471.3839999996</v>
      </c>
      <c r="N1256" s="182">
        <v>149613.89431999999</v>
      </c>
      <c r="O1256" s="182">
        <v>82426.931920000003</v>
      </c>
      <c r="P1256" s="182">
        <v>28.701999999999995</v>
      </c>
      <c r="Q1256" s="182">
        <v>0</v>
      </c>
      <c r="R1256" s="182">
        <v>0</v>
      </c>
      <c r="S1256" s="182">
        <v>0</v>
      </c>
      <c r="T1256" s="182">
        <v>73.914000000000001</v>
      </c>
      <c r="U1256" s="182">
        <v>0</v>
      </c>
      <c r="V1256" s="182">
        <v>0</v>
      </c>
    </row>
    <row r="1257" spans="1:22">
      <c r="A1257" s="2" t="s">
        <v>2532</v>
      </c>
      <c r="B1257" s="2" t="s">
        <v>2533</v>
      </c>
      <c r="C1257" s="182">
        <v>59.377583999999992</v>
      </c>
      <c r="D1257" s="182">
        <v>7548.3719999999994</v>
      </c>
      <c r="E1257" s="182">
        <v>101.6</v>
      </c>
      <c r="F1257" s="182">
        <v>0</v>
      </c>
      <c r="G1257" s="182">
        <v>0</v>
      </c>
      <c r="H1257" s="182">
        <v>0</v>
      </c>
      <c r="I1257" s="182">
        <v>15.875</v>
      </c>
      <c r="J1257" s="182">
        <v>0</v>
      </c>
      <c r="K1257" s="182">
        <v>0</v>
      </c>
      <c r="L1257" s="182">
        <v>0</v>
      </c>
      <c r="M1257" s="182">
        <v>6243471.3839999996</v>
      </c>
      <c r="N1257" s="182">
        <v>149613.89431999999</v>
      </c>
      <c r="O1257" s="182">
        <v>82426.931920000003</v>
      </c>
      <c r="P1257" s="182">
        <v>28.701999999999995</v>
      </c>
      <c r="Q1257" s="182">
        <v>0</v>
      </c>
      <c r="R1257" s="182">
        <v>0</v>
      </c>
      <c r="S1257" s="182">
        <v>0</v>
      </c>
      <c r="T1257" s="182">
        <v>77.724000000000004</v>
      </c>
      <c r="U1257" s="182">
        <v>0</v>
      </c>
      <c r="V1257" s="182">
        <v>0</v>
      </c>
    </row>
    <row r="1258" spans="1:22">
      <c r="A1258" s="2" t="s">
        <v>2534</v>
      </c>
      <c r="B1258" s="2" t="s">
        <v>2535</v>
      </c>
      <c r="C1258" s="182">
        <v>53.722575999999997</v>
      </c>
      <c r="D1258" s="182">
        <v>6838.695999999999</v>
      </c>
      <c r="E1258" s="182">
        <v>101.6</v>
      </c>
      <c r="F1258" s="182">
        <v>0</v>
      </c>
      <c r="G1258" s="182">
        <v>0</v>
      </c>
      <c r="H1258" s="182">
        <v>0</v>
      </c>
      <c r="I1258" s="182">
        <v>14.2875</v>
      </c>
      <c r="J1258" s="182">
        <v>0</v>
      </c>
      <c r="K1258" s="182">
        <v>0</v>
      </c>
      <c r="L1258" s="182">
        <v>0</v>
      </c>
      <c r="M1258" s="182">
        <v>5702370.5307199992</v>
      </c>
      <c r="N1258" s="182">
        <v>135357.14863999997</v>
      </c>
      <c r="O1258" s="182">
        <v>75052.753119999994</v>
      </c>
      <c r="P1258" s="182">
        <v>28.955999999999996</v>
      </c>
      <c r="Q1258" s="182">
        <v>0</v>
      </c>
      <c r="R1258" s="182">
        <v>0</v>
      </c>
      <c r="S1258" s="182">
        <v>0</v>
      </c>
      <c r="T1258" s="182">
        <v>70.103999999999985</v>
      </c>
      <c r="U1258" s="182">
        <v>0</v>
      </c>
      <c r="V1258" s="182">
        <v>0</v>
      </c>
    </row>
    <row r="1259" spans="1:22">
      <c r="A1259" s="2" t="s">
        <v>2536</v>
      </c>
      <c r="B1259" s="2" t="s">
        <v>2537</v>
      </c>
      <c r="C1259" s="182">
        <v>53.722575999999997</v>
      </c>
      <c r="D1259" s="182">
        <v>6838.695999999999</v>
      </c>
      <c r="E1259" s="182">
        <v>101.6</v>
      </c>
      <c r="F1259" s="182">
        <v>0</v>
      </c>
      <c r="G1259" s="182">
        <v>0</v>
      </c>
      <c r="H1259" s="182">
        <v>0</v>
      </c>
      <c r="I1259" s="182">
        <v>14.2875</v>
      </c>
      <c r="J1259" s="182">
        <v>0</v>
      </c>
      <c r="K1259" s="182">
        <v>0</v>
      </c>
      <c r="L1259" s="182">
        <v>0</v>
      </c>
      <c r="M1259" s="182">
        <v>5702370.5307199992</v>
      </c>
      <c r="N1259" s="182">
        <v>135357.14863999997</v>
      </c>
      <c r="O1259" s="182">
        <v>75052.753119999994</v>
      </c>
      <c r="P1259" s="182">
        <v>28.955999999999996</v>
      </c>
      <c r="Q1259" s="182">
        <v>0</v>
      </c>
      <c r="R1259" s="182">
        <v>0</v>
      </c>
      <c r="S1259" s="182">
        <v>0</v>
      </c>
      <c r="T1259" s="182">
        <v>73.66</v>
      </c>
      <c r="U1259" s="182">
        <v>0</v>
      </c>
      <c r="V1259" s="182">
        <v>0</v>
      </c>
    </row>
    <row r="1260" spans="1:22">
      <c r="A1260" s="2" t="s">
        <v>2538</v>
      </c>
      <c r="B1260" s="2" t="s">
        <v>2539</v>
      </c>
      <c r="C1260" s="182">
        <v>53.722575999999997</v>
      </c>
      <c r="D1260" s="182">
        <v>6838.695999999999</v>
      </c>
      <c r="E1260" s="182">
        <v>101.6</v>
      </c>
      <c r="F1260" s="182">
        <v>0</v>
      </c>
      <c r="G1260" s="182">
        <v>0</v>
      </c>
      <c r="H1260" s="182">
        <v>0</v>
      </c>
      <c r="I1260" s="182">
        <v>14.2875</v>
      </c>
      <c r="J1260" s="182">
        <v>0</v>
      </c>
      <c r="K1260" s="182">
        <v>0</v>
      </c>
      <c r="L1260" s="182">
        <v>0</v>
      </c>
      <c r="M1260" s="182">
        <v>5702370.5307199992</v>
      </c>
      <c r="N1260" s="182">
        <v>135357.14863999997</v>
      </c>
      <c r="O1260" s="182">
        <v>75052.753119999994</v>
      </c>
      <c r="P1260" s="182">
        <v>28.955999999999996</v>
      </c>
      <c r="Q1260" s="182">
        <v>0</v>
      </c>
      <c r="R1260" s="182">
        <v>0</v>
      </c>
      <c r="S1260" s="182">
        <v>0</v>
      </c>
      <c r="T1260" s="182">
        <v>77.215999999999994</v>
      </c>
      <c r="U1260" s="182">
        <v>0</v>
      </c>
      <c r="V1260" s="182">
        <v>0</v>
      </c>
    </row>
    <row r="1261" spans="1:22">
      <c r="A1261" s="2" t="s">
        <v>2540</v>
      </c>
      <c r="B1261" s="2" t="s">
        <v>2541</v>
      </c>
      <c r="C1261" s="182">
        <v>48.067567999999994</v>
      </c>
      <c r="D1261" s="182">
        <v>6129.0199999999995</v>
      </c>
      <c r="E1261" s="182">
        <v>101.6</v>
      </c>
      <c r="F1261" s="182">
        <v>0</v>
      </c>
      <c r="G1261" s="182">
        <v>0</v>
      </c>
      <c r="H1261" s="182">
        <v>0</v>
      </c>
      <c r="I1261" s="182">
        <v>12.7</v>
      </c>
      <c r="J1261" s="182">
        <v>0</v>
      </c>
      <c r="K1261" s="182">
        <v>0</v>
      </c>
      <c r="L1261" s="182">
        <v>0</v>
      </c>
      <c r="M1261" s="182">
        <v>5161269.6774399998</v>
      </c>
      <c r="N1261" s="182">
        <v>120936.53231999998</v>
      </c>
      <c r="O1261" s="182">
        <v>67514.703679999991</v>
      </c>
      <c r="P1261" s="182">
        <v>28.955999999999996</v>
      </c>
      <c r="Q1261" s="182">
        <v>0</v>
      </c>
      <c r="R1261" s="182">
        <v>0</v>
      </c>
      <c r="S1261" s="182">
        <v>0</v>
      </c>
      <c r="T1261" s="182">
        <v>69.849999999999994</v>
      </c>
      <c r="U1261" s="182">
        <v>0</v>
      </c>
      <c r="V1261" s="182">
        <v>0</v>
      </c>
    </row>
    <row r="1262" spans="1:22">
      <c r="A1262" s="2" t="s">
        <v>2542</v>
      </c>
      <c r="B1262" s="2" t="s">
        <v>2543</v>
      </c>
      <c r="C1262" s="182">
        <v>48.067567999999994</v>
      </c>
      <c r="D1262" s="182">
        <v>6129.0199999999995</v>
      </c>
      <c r="E1262" s="182">
        <v>101.6</v>
      </c>
      <c r="F1262" s="182">
        <v>0</v>
      </c>
      <c r="G1262" s="182">
        <v>0</v>
      </c>
      <c r="H1262" s="182">
        <v>0</v>
      </c>
      <c r="I1262" s="182">
        <v>12.7</v>
      </c>
      <c r="J1262" s="182">
        <v>0</v>
      </c>
      <c r="K1262" s="182">
        <v>0</v>
      </c>
      <c r="L1262" s="182">
        <v>0</v>
      </c>
      <c r="M1262" s="182">
        <v>5161269.6774399998</v>
      </c>
      <c r="N1262" s="182">
        <v>120936.53231999998</v>
      </c>
      <c r="O1262" s="182">
        <v>67514.703679999991</v>
      </c>
      <c r="P1262" s="182">
        <v>28.955999999999996</v>
      </c>
      <c r="Q1262" s="182">
        <v>0</v>
      </c>
      <c r="R1262" s="182">
        <v>0</v>
      </c>
      <c r="S1262" s="182">
        <v>0</v>
      </c>
      <c r="T1262" s="182">
        <v>73.406000000000006</v>
      </c>
      <c r="U1262" s="182">
        <v>0</v>
      </c>
      <c r="V1262" s="182">
        <v>0</v>
      </c>
    </row>
    <row r="1263" spans="1:22">
      <c r="A1263" s="2" t="s">
        <v>2544</v>
      </c>
      <c r="B1263" s="2" t="s">
        <v>2545</v>
      </c>
      <c r="C1263" s="182">
        <v>48.067567999999994</v>
      </c>
      <c r="D1263" s="182">
        <v>6129.0199999999995</v>
      </c>
      <c r="E1263" s="182">
        <v>101.6</v>
      </c>
      <c r="F1263" s="182">
        <v>0</v>
      </c>
      <c r="G1263" s="182">
        <v>0</v>
      </c>
      <c r="H1263" s="182">
        <v>0</v>
      </c>
      <c r="I1263" s="182">
        <v>12.7</v>
      </c>
      <c r="J1263" s="182">
        <v>0</v>
      </c>
      <c r="K1263" s="182">
        <v>0</v>
      </c>
      <c r="L1263" s="182">
        <v>0</v>
      </c>
      <c r="M1263" s="182">
        <v>5161269.6774399998</v>
      </c>
      <c r="N1263" s="182">
        <v>120936.53231999998</v>
      </c>
      <c r="O1263" s="182">
        <v>67514.703679999991</v>
      </c>
      <c r="P1263" s="182">
        <v>28.955999999999996</v>
      </c>
      <c r="Q1263" s="182">
        <v>0</v>
      </c>
      <c r="R1263" s="182">
        <v>0</v>
      </c>
      <c r="S1263" s="182">
        <v>0</v>
      </c>
      <c r="T1263" s="182">
        <v>76.961999999999989</v>
      </c>
      <c r="U1263" s="182">
        <v>0</v>
      </c>
      <c r="V1263" s="182">
        <v>0</v>
      </c>
    </row>
    <row r="1264" spans="1:22">
      <c r="A1264" s="2" t="s">
        <v>2546</v>
      </c>
      <c r="B1264" s="2" t="s">
        <v>2547</v>
      </c>
      <c r="C1264" s="182">
        <v>42.412559999999999</v>
      </c>
      <c r="D1264" s="182">
        <v>5393.5375999999997</v>
      </c>
      <c r="E1264" s="182">
        <v>101.6</v>
      </c>
      <c r="F1264" s="182">
        <v>0</v>
      </c>
      <c r="G1264" s="182">
        <v>0</v>
      </c>
      <c r="H1264" s="182">
        <v>0</v>
      </c>
      <c r="I1264" s="182">
        <v>11.112499999999999</v>
      </c>
      <c r="J1264" s="182">
        <v>0</v>
      </c>
      <c r="K1264" s="182">
        <v>0</v>
      </c>
      <c r="L1264" s="182">
        <v>0</v>
      </c>
      <c r="M1264" s="182">
        <v>4620168.8241599994</v>
      </c>
      <c r="N1264" s="182">
        <v>106352.04535999999</v>
      </c>
      <c r="O1264" s="182">
        <v>59812.783599999995</v>
      </c>
      <c r="P1264" s="182">
        <v>29.209999999999997</v>
      </c>
      <c r="Q1264" s="182">
        <v>0</v>
      </c>
      <c r="R1264" s="182">
        <v>0</v>
      </c>
      <c r="S1264" s="182">
        <v>0</v>
      </c>
      <c r="T1264" s="182">
        <v>69.596000000000004</v>
      </c>
      <c r="U1264" s="182">
        <v>0</v>
      </c>
      <c r="V1264" s="182">
        <v>0</v>
      </c>
    </row>
    <row r="1265" spans="1:22">
      <c r="A1265" s="2" t="s">
        <v>2548</v>
      </c>
      <c r="B1265" s="2" t="s">
        <v>2549</v>
      </c>
      <c r="C1265" s="182">
        <v>42.412559999999999</v>
      </c>
      <c r="D1265" s="182">
        <v>5393.5375999999997</v>
      </c>
      <c r="E1265" s="182">
        <v>101.6</v>
      </c>
      <c r="F1265" s="182">
        <v>0</v>
      </c>
      <c r="G1265" s="182">
        <v>0</v>
      </c>
      <c r="H1265" s="182">
        <v>0</v>
      </c>
      <c r="I1265" s="182">
        <v>11.112499999999999</v>
      </c>
      <c r="J1265" s="182">
        <v>0</v>
      </c>
      <c r="K1265" s="182">
        <v>0</v>
      </c>
      <c r="L1265" s="182">
        <v>0</v>
      </c>
      <c r="M1265" s="182">
        <v>4620168.8241599994</v>
      </c>
      <c r="N1265" s="182">
        <v>106352.04535999999</v>
      </c>
      <c r="O1265" s="182">
        <v>59812.783599999995</v>
      </c>
      <c r="P1265" s="182">
        <v>29.209999999999997</v>
      </c>
      <c r="Q1265" s="182">
        <v>0</v>
      </c>
      <c r="R1265" s="182">
        <v>0</v>
      </c>
      <c r="S1265" s="182">
        <v>0</v>
      </c>
      <c r="T1265" s="182">
        <v>73.151999999999987</v>
      </c>
      <c r="U1265" s="182">
        <v>0</v>
      </c>
      <c r="V1265" s="182">
        <v>0</v>
      </c>
    </row>
    <row r="1266" spans="1:22">
      <c r="A1266" s="2" t="s">
        <v>2550</v>
      </c>
      <c r="B1266" s="2" t="s">
        <v>2551</v>
      </c>
      <c r="C1266" s="182">
        <v>42.412559999999999</v>
      </c>
      <c r="D1266" s="182">
        <v>5393.5375999999997</v>
      </c>
      <c r="E1266" s="182">
        <v>101.6</v>
      </c>
      <c r="F1266" s="182">
        <v>0</v>
      </c>
      <c r="G1266" s="182">
        <v>0</v>
      </c>
      <c r="H1266" s="182">
        <v>0</v>
      </c>
      <c r="I1266" s="182">
        <v>11.112499999999999</v>
      </c>
      <c r="J1266" s="182">
        <v>0</v>
      </c>
      <c r="K1266" s="182">
        <v>0</v>
      </c>
      <c r="L1266" s="182">
        <v>0</v>
      </c>
      <c r="M1266" s="182">
        <v>4620168.8241599994</v>
      </c>
      <c r="N1266" s="182">
        <v>106352.04535999999</v>
      </c>
      <c r="O1266" s="182">
        <v>59812.783599999995</v>
      </c>
      <c r="P1266" s="182">
        <v>29.209999999999997</v>
      </c>
      <c r="Q1266" s="182">
        <v>0</v>
      </c>
      <c r="R1266" s="182">
        <v>0</v>
      </c>
      <c r="S1266" s="182">
        <v>0</v>
      </c>
      <c r="T1266" s="182">
        <v>76.707999999999998</v>
      </c>
      <c r="U1266" s="182">
        <v>0</v>
      </c>
      <c r="V1266" s="182">
        <v>0</v>
      </c>
    </row>
    <row r="1267" spans="1:22">
      <c r="A1267" s="2" t="s">
        <v>2552</v>
      </c>
      <c r="B1267" s="2" t="s">
        <v>2553</v>
      </c>
      <c r="C1267" s="182">
        <v>36.608736</v>
      </c>
      <c r="D1267" s="182">
        <v>4658.0551999999998</v>
      </c>
      <c r="E1267" s="182">
        <v>101.6</v>
      </c>
      <c r="F1267" s="182">
        <v>0</v>
      </c>
      <c r="G1267" s="182">
        <v>0</v>
      </c>
      <c r="H1267" s="182">
        <v>0</v>
      </c>
      <c r="I1267" s="182">
        <v>9.5249999999999986</v>
      </c>
      <c r="J1267" s="182">
        <v>0</v>
      </c>
      <c r="K1267" s="182">
        <v>0</v>
      </c>
      <c r="L1267" s="182">
        <v>0</v>
      </c>
      <c r="M1267" s="182">
        <v>4045769.4568320001</v>
      </c>
      <c r="N1267" s="182">
        <v>91439.817119999992</v>
      </c>
      <c r="O1267" s="182">
        <v>51946.992879999991</v>
      </c>
      <c r="P1267" s="182">
        <v>29.463999999999995</v>
      </c>
      <c r="Q1267" s="182">
        <v>0</v>
      </c>
      <c r="R1267" s="182">
        <v>0</v>
      </c>
      <c r="S1267" s="182">
        <v>0</v>
      </c>
      <c r="T1267" s="182">
        <v>69.341999999999999</v>
      </c>
      <c r="U1267" s="182">
        <v>0</v>
      </c>
      <c r="V1267" s="182">
        <v>0</v>
      </c>
    </row>
    <row r="1268" spans="1:22">
      <c r="A1268" s="2" t="s">
        <v>2554</v>
      </c>
      <c r="B1268" s="2" t="s">
        <v>2555</v>
      </c>
      <c r="C1268" s="182">
        <v>36.608736</v>
      </c>
      <c r="D1268" s="182">
        <v>4658.0551999999998</v>
      </c>
      <c r="E1268" s="182">
        <v>101.6</v>
      </c>
      <c r="F1268" s="182">
        <v>0</v>
      </c>
      <c r="G1268" s="182">
        <v>0</v>
      </c>
      <c r="H1268" s="182">
        <v>0</v>
      </c>
      <c r="I1268" s="182">
        <v>9.5249999999999986</v>
      </c>
      <c r="J1268" s="182">
        <v>0</v>
      </c>
      <c r="K1268" s="182">
        <v>0</v>
      </c>
      <c r="L1268" s="182">
        <v>0</v>
      </c>
      <c r="M1268" s="182">
        <v>4045769.4568320001</v>
      </c>
      <c r="N1268" s="182">
        <v>91439.817119999992</v>
      </c>
      <c r="O1268" s="182">
        <v>51946.992879999991</v>
      </c>
      <c r="P1268" s="182">
        <v>29.463999999999995</v>
      </c>
      <c r="Q1268" s="182">
        <v>0</v>
      </c>
      <c r="R1268" s="182">
        <v>0</v>
      </c>
      <c r="S1268" s="182">
        <v>0</v>
      </c>
      <c r="T1268" s="182">
        <v>72.643999999999991</v>
      </c>
      <c r="U1268" s="182">
        <v>0</v>
      </c>
      <c r="V1268" s="182">
        <v>0</v>
      </c>
    </row>
    <row r="1269" spans="1:22">
      <c r="A1269" s="2" t="s">
        <v>2556</v>
      </c>
      <c r="B1269" s="2" t="s">
        <v>2557</v>
      </c>
      <c r="C1269" s="182">
        <v>36.608736</v>
      </c>
      <c r="D1269" s="182">
        <v>4658.0551999999998</v>
      </c>
      <c r="E1269" s="182">
        <v>101.6</v>
      </c>
      <c r="F1269" s="182">
        <v>0</v>
      </c>
      <c r="G1269" s="182">
        <v>0</v>
      </c>
      <c r="H1269" s="182">
        <v>0</v>
      </c>
      <c r="I1269" s="182">
        <v>9.5249999999999986</v>
      </c>
      <c r="J1269" s="182">
        <v>0</v>
      </c>
      <c r="K1269" s="182">
        <v>0</v>
      </c>
      <c r="L1269" s="182">
        <v>0</v>
      </c>
      <c r="M1269" s="182">
        <v>4045769.4568320001</v>
      </c>
      <c r="N1269" s="182">
        <v>91439.817119999992</v>
      </c>
      <c r="O1269" s="182">
        <v>51946.992879999991</v>
      </c>
      <c r="P1269" s="182">
        <v>29.463999999999995</v>
      </c>
      <c r="Q1269" s="182">
        <v>0</v>
      </c>
      <c r="R1269" s="182">
        <v>0</v>
      </c>
      <c r="S1269" s="182">
        <v>0</v>
      </c>
      <c r="T1269" s="182">
        <v>76.199999999999989</v>
      </c>
      <c r="U1269" s="182">
        <v>0</v>
      </c>
      <c r="V1269" s="182">
        <v>0</v>
      </c>
    </row>
    <row r="1270" spans="1:22">
      <c r="A1270" s="2" t="s">
        <v>2558</v>
      </c>
      <c r="B1270" s="2" t="s">
        <v>2559</v>
      </c>
      <c r="C1270" s="182">
        <v>30.656096000000002</v>
      </c>
      <c r="D1270" s="182">
        <v>3903.2179999999998</v>
      </c>
      <c r="E1270" s="182">
        <v>101.6</v>
      </c>
      <c r="F1270" s="182">
        <v>0</v>
      </c>
      <c r="G1270" s="182">
        <v>0</v>
      </c>
      <c r="H1270" s="182">
        <v>0</v>
      </c>
      <c r="I1270" s="182">
        <v>7.9375</v>
      </c>
      <c r="J1270" s="182">
        <v>0</v>
      </c>
      <c r="K1270" s="182">
        <v>0</v>
      </c>
      <c r="L1270" s="182">
        <v>0</v>
      </c>
      <c r="M1270" s="182">
        <v>3438071.5754559995</v>
      </c>
      <c r="N1270" s="182">
        <v>76527.588879999996</v>
      </c>
      <c r="O1270" s="182">
        <v>43753.460879999991</v>
      </c>
      <c r="P1270" s="182">
        <v>29.717999999999996</v>
      </c>
      <c r="Q1270" s="182">
        <v>0</v>
      </c>
      <c r="R1270" s="182">
        <v>0</v>
      </c>
      <c r="S1270" s="182">
        <v>0</v>
      </c>
      <c r="T1270" s="182">
        <v>69.088000000000008</v>
      </c>
      <c r="U1270" s="182">
        <v>0</v>
      </c>
      <c r="V1270" s="182">
        <v>0</v>
      </c>
    </row>
    <row r="1271" spans="1:22">
      <c r="A1271" s="2" t="s">
        <v>2560</v>
      </c>
      <c r="B1271" s="2" t="s">
        <v>2561</v>
      </c>
      <c r="C1271" s="182">
        <v>30.656096000000002</v>
      </c>
      <c r="D1271" s="182">
        <v>3903.2179999999998</v>
      </c>
      <c r="E1271" s="182">
        <v>101.6</v>
      </c>
      <c r="F1271" s="182">
        <v>0</v>
      </c>
      <c r="G1271" s="182">
        <v>0</v>
      </c>
      <c r="H1271" s="182">
        <v>0</v>
      </c>
      <c r="I1271" s="182">
        <v>7.9375</v>
      </c>
      <c r="J1271" s="182">
        <v>0</v>
      </c>
      <c r="K1271" s="182">
        <v>0</v>
      </c>
      <c r="L1271" s="182">
        <v>0</v>
      </c>
      <c r="M1271" s="182">
        <v>3438071.5754559995</v>
      </c>
      <c r="N1271" s="182">
        <v>76527.588879999996</v>
      </c>
      <c r="O1271" s="182">
        <v>43753.460879999991</v>
      </c>
      <c r="P1271" s="182">
        <v>29.717999999999996</v>
      </c>
      <c r="Q1271" s="182">
        <v>0</v>
      </c>
      <c r="R1271" s="182">
        <v>0</v>
      </c>
      <c r="S1271" s="182">
        <v>0</v>
      </c>
      <c r="T1271" s="182">
        <v>72.39</v>
      </c>
      <c r="U1271" s="182">
        <v>0</v>
      </c>
      <c r="V1271" s="182">
        <v>0</v>
      </c>
    </row>
    <row r="1272" spans="1:22">
      <c r="A1272" s="2" t="s">
        <v>2562</v>
      </c>
      <c r="B1272" s="2" t="s">
        <v>2563</v>
      </c>
      <c r="C1272" s="182">
        <v>30.656096000000002</v>
      </c>
      <c r="D1272" s="182">
        <v>3903.2179999999998</v>
      </c>
      <c r="E1272" s="182">
        <v>101.6</v>
      </c>
      <c r="F1272" s="182">
        <v>0</v>
      </c>
      <c r="G1272" s="182">
        <v>0</v>
      </c>
      <c r="H1272" s="182">
        <v>0</v>
      </c>
      <c r="I1272" s="182">
        <v>7.9375</v>
      </c>
      <c r="J1272" s="182">
        <v>0</v>
      </c>
      <c r="K1272" s="182">
        <v>0</v>
      </c>
      <c r="L1272" s="182">
        <v>0</v>
      </c>
      <c r="M1272" s="182">
        <v>3438071.5754559995</v>
      </c>
      <c r="N1272" s="182">
        <v>76527.588879999996</v>
      </c>
      <c r="O1272" s="182">
        <v>43753.460879999991</v>
      </c>
      <c r="P1272" s="182">
        <v>29.717999999999996</v>
      </c>
      <c r="Q1272" s="182">
        <v>0</v>
      </c>
      <c r="R1272" s="182">
        <v>0</v>
      </c>
      <c r="S1272" s="182">
        <v>0</v>
      </c>
      <c r="T1272" s="182">
        <v>75.945999999999998</v>
      </c>
      <c r="U1272" s="182">
        <v>0</v>
      </c>
      <c r="V1272" s="182">
        <v>0</v>
      </c>
    </row>
    <row r="1273" spans="1:22">
      <c r="A1273" s="2" t="s">
        <v>2564</v>
      </c>
      <c r="B1273" s="2" t="s">
        <v>2565</v>
      </c>
      <c r="C1273" s="182">
        <v>45.686511999999993</v>
      </c>
      <c r="D1273" s="182">
        <v>5832.2463999999991</v>
      </c>
      <c r="E1273" s="182">
        <v>88.899999999999991</v>
      </c>
      <c r="F1273" s="182">
        <v>0</v>
      </c>
      <c r="G1273" s="182">
        <v>0</v>
      </c>
      <c r="H1273" s="182">
        <v>0</v>
      </c>
      <c r="I1273" s="182">
        <v>12.7</v>
      </c>
      <c r="J1273" s="182">
        <v>0</v>
      </c>
      <c r="K1273" s="182">
        <v>0</v>
      </c>
      <c r="L1273" s="182">
        <v>0</v>
      </c>
      <c r="M1273" s="182">
        <v>3525480.1748319999</v>
      </c>
      <c r="N1273" s="182">
        <v>94553.35927999999</v>
      </c>
      <c r="O1273" s="182">
        <v>51946.992879999991</v>
      </c>
      <c r="P1273" s="182">
        <v>24.587199999999999</v>
      </c>
      <c r="Q1273" s="182">
        <v>0</v>
      </c>
      <c r="R1273" s="182">
        <v>0</v>
      </c>
      <c r="S1273" s="182">
        <v>0</v>
      </c>
      <c r="T1273" s="182">
        <v>71.627999999999986</v>
      </c>
      <c r="U1273" s="182">
        <v>0</v>
      </c>
      <c r="V1273" s="182">
        <v>0</v>
      </c>
    </row>
    <row r="1274" spans="1:22">
      <c r="A1274" s="2" t="s">
        <v>2566</v>
      </c>
      <c r="B1274" s="2" t="s">
        <v>2567</v>
      </c>
      <c r="C1274" s="182">
        <v>45.686511999999993</v>
      </c>
      <c r="D1274" s="182">
        <v>5832.2463999999991</v>
      </c>
      <c r="E1274" s="182">
        <v>88.899999999999991</v>
      </c>
      <c r="F1274" s="182">
        <v>0</v>
      </c>
      <c r="G1274" s="182">
        <v>0</v>
      </c>
      <c r="H1274" s="182">
        <v>0</v>
      </c>
      <c r="I1274" s="182">
        <v>12.7</v>
      </c>
      <c r="J1274" s="182">
        <v>0</v>
      </c>
      <c r="K1274" s="182">
        <v>0</v>
      </c>
      <c r="L1274" s="182">
        <v>0</v>
      </c>
      <c r="M1274" s="182">
        <v>3525480.1748319999</v>
      </c>
      <c r="N1274" s="182">
        <v>94553.35927999999</v>
      </c>
      <c r="O1274" s="182">
        <v>51946.992879999991</v>
      </c>
      <c r="P1274" s="182">
        <v>24.587199999999999</v>
      </c>
      <c r="Q1274" s="182">
        <v>0</v>
      </c>
      <c r="R1274" s="182">
        <v>0</v>
      </c>
      <c r="S1274" s="182">
        <v>0</v>
      </c>
      <c r="T1274" s="182">
        <v>75.183999999999997</v>
      </c>
      <c r="U1274" s="182">
        <v>0</v>
      </c>
      <c r="V1274" s="182">
        <v>0</v>
      </c>
    </row>
    <row r="1275" spans="1:22">
      <c r="A1275" s="2" t="s">
        <v>2568</v>
      </c>
      <c r="B1275" s="2" t="s">
        <v>2569</v>
      </c>
      <c r="C1275" s="182">
        <v>45.686511999999993</v>
      </c>
      <c r="D1275" s="182">
        <v>5832.2463999999991</v>
      </c>
      <c r="E1275" s="182">
        <v>88.899999999999991</v>
      </c>
      <c r="F1275" s="182">
        <v>0</v>
      </c>
      <c r="G1275" s="182">
        <v>0</v>
      </c>
      <c r="H1275" s="182">
        <v>0</v>
      </c>
      <c r="I1275" s="182">
        <v>12.7</v>
      </c>
      <c r="J1275" s="182">
        <v>0</v>
      </c>
      <c r="K1275" s="182">
        <v>0</v>
      </c>
      <c r="L1275" s="182">
        <v>0</v>
      </c>
      <c r="M1275" s="182">
        <v>3525480.1748319999</v>
      </c>
      <c r="N1275" s="182">
        <v>94553.35927999999</v>
      </c>
      <c r="O1275" s="182">
        <v>51946.992879999991</v>
      </c>
      <c r="P1275" s="182">
        <v>24.587199999999999</v>
      </c>
      <c r="Q1275" s="182">
        <v>0</v>
      </c>
      <c r="R1275" s="182">
        <v>0</v>
      </c>
      <c r="S1275" s="182">
        <v>0</v>
      </c>
      <c r="T1275" s="182">
        <v>78.993999999999986</v>
      </c>
      <c r="U1275" s="182">
        <v>0</v>
      </c>
      <c r="V1275" s="182">
        <v>0</v>
      </c>
    </row>
    <row r="1276" spans="1:22">
      <c r="A1276" s="2" t="s">
        <v>2570</v>
      </c>
      <c r="B1276" s="2" t="s">
        <v>2571</v>
      </c>
      <c r="C1276" s="182">
        <v>34.822944</v>
      </c>
      <c r="D1276" s="182">
        <v>4438.7007999999996</v>
      </c>
      <c r="E1276" s="182">
        <v>88.899999999999991</v>
      </c>
      <c r="F1276" s="182">
        <v>0</v>
      </c>
      <c r="G1276" s="182">
        <v>0</v>
      </c>
      <c r="H1276" s="182">
        <v>0</v>
      </c>
      <c r="I1276" s="182">
        <v>9.5249999999999986</v>
      </c>
      <c r="J1276" s="182">
        <v>0</v>
      </c>
      <c r="K1276" s="182">
        <v>0</v>
      </c>
      <c r="L1276" s="182">
        <v>0</v>
      </c>
      <c r="M1276" s="182">
        <v>2767938.9802399999</v>
      </c>
      <c r="N1276" s="182">
        <v>71447.599040000001</v>
      </c>
      <c r="O1276" s="182">
        <v>40148.306799999998</v>
      </c>
      <c r="P1276" s="182">
        <v>24.993599999999997</v>
      </c>
      <c r="Q1276" s="182">
        <v>0</v>
      </c>
      <c r="R1276" s="182">
        <v>0</v>
      </c>
      <c r="S1276" s="182">
        <v>0</v>
      </c>
      <c r="T1276" s="182">
        <v>71.11999999999999</v>
      </c>
      <c r="U1276" s="182">
        <v>0</v>
      </c>
      <c r="V1276" s="182">
        <v>0</v>
      </c>
    </row>
    <row r="1277" spans="1:22">
      <c r="A1277" s="2" t="s">
        <v>2572</v>
      </c>
      <c r="B1277" s="2" t="s">
        <v>2573</v>
      </c>
      <c r="C1277" s="182">
        <v>34.822944</v>
      </c>
      <c r="D1277" s="182">
        <v>4438.7007999999996</v>
      </c>
      <c r="E1277" s="182">
        <v>88.899999999999991</v>
      </c>
      <c r="F1277" s="182">
        <v>0</v>
      </c>
      <c r="G1277" s="182">
        <v>0</v>
      </c>
      <c r="H1277" s="182">
        <v>0</v>
      </c>
      <c r="I1277" s="182">
        <v>9.5249999999999986</v>
      </c>
      <c r="J1277" s="182">
        <v>0</v>
      </c>
      <c r="K1277" s="182">
        <v>0</v>
      </c>
      <c r="L1277" s="182">
        <v>0</v>
      </c>
      <c r="M1277" s="182">
        <v>2767938.9802399999</v>
      </c>
      <c r="N1277" s="182">
        <v>71447.599040000001</v>
      </c>
      <c r="O1277" s="182">
        <v>40148.306799999998</v>
      </c>
      <c r="P1277" s="182">
        <v>24.993599999999997</v>
      </c>
      <c r="Q1277" s="182">
        <v>0</v>
      </c>
      <c r="R1277" s="182">
        <v>0</v>
      </c>
      <c r="S1277" s="182">
        <v>0</v>
      </c>
      <c r="T1277" s="182">
        <v>74.675999999999988</v>
      </c>
      <c r="U1277" s="182">
        <v>0</v>
      </c>
      <c r="V1277" s="182">
        <v>0</v>
      </c>
    </row>
    <row r="1278" spans="1:22">
      <c r="A1278" s="2" t="s">
        <v>2574</v>
      </c>
      <c r="B1278" s="2" t="s">
        <v>2575</v>
      </c>
      <c r="C1278" s="182">
        <v>34.822944</v>
      </c>
      <c r="D1278" s="182">
        <v>4438.7007999999996</v>
      </c>
      <c r="E1278" s="182">
        <v>88.899999999999991</v>
      </c>
      <c r="F1278" s="182">
        <v>0</v>
      </c>
      <c r="G1278" s="182">
        <v>0</v>
      </c>
      <c r="H1278" s="182">
        <v>0</v>
      </c>
      <c r="I1278" s="182">
        <v>9.5249999999999986</v>
      </c>
      <c r="J1278" s="182">
        <v>0</v>
      </c>
      <c r="K1278" s="182">
        <v>0</v>
      </c>
      <c r="L1278" s="182">
        <v>0</v>
      </c>
      <c r="M1278" s="182">
        <v>2767938.9802399999</v>
      </c>
      <c r="N1278" s="182">
        <v>71447.599040000001</v>
      </c>
      <c r="O1278" s="182">
        <v>40148.306799999998</v>
      </c>
      <c r="P1278" s="182">
        <v>24.993599999999997</v>
      </c>
      <c r="Q1278" s="182">
        <v>0</v>
      </c>
      <c r="R1278" s="182">
        <v>0</v>
      </c>
      <c r="S1278" s="182">
        <v>0</v>
      </c>
      <c r="T1278" s="182">
        <v>78.231999999999999</v>
      </c>
      <c r="U1278" s="182">
        <v>0</v>
      </c>
      <c r="V1278" s="182">
        <v>0</v>
      </c>
    </row>
    <row r="1279" spans="1:22">
      <c r="A1279" s="2" t="s">
        <v>2576</v>
      </c>
      <c r="B1279" s="2" t="s">
        <v>2577</v>
      </c>
      <c r="C1279" s="182">
        <v>29.316751999999997</v>
      </c>
      <c r="D1279" s="182">
        <v>3729.0248000000001</v>
      </c>
      <c r="E1279" s="182">
        <v>88.899999999999991</v>
      </c>
      <c r="F1279" s="182">
        <v>0</v>
      </c>
      <c r="G1279" s="182">
        <v>0</v>
      </c>
      <c r="H1279" s="182">
        <v>0</v>
      </c>
      <c r="I1279" s="182">
        <v>7.9375</v>
      </c>
      <c r="J1279" s="182">
        <v>0</v>
      </c>
      <c r="K1279" s="182">
        <v>0</v>
      </c>
      <c r="L1279" s="182">
        <v>0</v>
      </c>
      <c r="M1279" s="182">
        <v>2364194.4974079998</v>
      </c>
      <c r="N1279" s="182">
        <v>59812.783599999995</v>
      </c>
      <c r="O1279" s="182">
        <v>33921.222479999997</v>
      </c>
      <c r="P1279" s="182">
        <v>25.171399999999998</v>
      </c>
      <c r="Q1279" s="182">
        <v>0</v>
      </c>
      <c r="R1279" s="182">
        <v>0</v>
      </c>
      <c r="S1279" s="182">
        <v>0</v>
      </c>
      <c r="T1279" s="182">
        <v>70.611999999999995</v>
      </c>
      <c r="U1279" s="182">
        <v>0</v>
      </c>
      <c r="V1279" s="182">
        <v>0</v>
      </c>
    </row>
    <row r="1280" spans="1:22">
      <c r="A1280" s="2" t="s">
        <v>2578</v>
      </c>
      <c r="B1280" s="2" t="s">
        <v>2579</v>
      </c>
      <c r="C1280" s="182">
        <v>29.316751999999997</v>
      </c>
      <c r="D1280" s="182">
        <v>3729.0248000000001</v>
      </c>
      <c r="E1280" s="182">
        <v>88.899999999999991</v>
      </c>
      <c r="F1280" s="182">
        <v>0</v>
      </c>
      <c r="G1280" s="182">
        <v>0</v>
      </c>
      <c r="H1280" s="182">
        <v>0</v>
      </c>
      <c r="I1280" s="182">
        <v>7.9375</v>
      </c>
      <c r="J1280" s="182">
        <v>0</v>
      </c>
      <c r="K1280" s="182">
        <v>0</v>
      </c>
      <c r="L1280" s="182">
        <v>0</v>
      </c>
      <c r="M1280" s="182">
        <v>2364194.4974079998</v>
      </c>
      <c r="N1280" s="182">
        <v>59812.783599999995</v>
      </c>
      <c r="O1280" s="182">
        <v>33921.222479999997</v>
      </c>
      <c r="P1280" s="182">
        <v>25.171399999999998</v>
      </c>
      <c r="Q1280" s="182">
        <v>0</v>
      </c>
      <c r="R1280" s="182">
        <v>0</v>
      </c>
      <c r="S1280" s="182">
        <v>0</v>
      </c>
      <c r="T1280" s="182">
        <v>74.167999999999992</v>
      </c>
      <c r="U1280" s="182">
        <v>0</v>
      </c>
      <c r="V1280" s="182">
        <v>0</v>
      </c>
    </row>
    <row r="1281" spans="1:22">
      <c r="A1281" s="2" t="s">
        <v>2580</v>
      </c>
      <c r="B1281" s="2" t="s">
        <v>2581</v>
      </c>
      <c r="C1281" s="182">
        <v>29.316751999999997</v>
      </c>
      <c r="D1281" s="182">
        <v>3729.0248000000001</v>
      </c>
      <c r="E1281" s="182">
        <v>88.899999999999991</v>
      </c>
      <c r="F1281" s="182">
        <v>0</v>
      </c>
      <c r="G1281" s="182">
        <v>0</v>
      </c>
      <c r="H1281" s="182">
        <v>0</v>
      </c>
      <c r="I1281" s="182">
        <v>7.9375</v>
      </c>
      <c r="J1281" s="182">
        <v>0</v>
      </c>
      <c r="K1281" s="182">
        <v>0</v>
      </c>
      <c r="L1281" s="182">
        <v>0</v>
      </c>
      <c r="M1281" s="182">
        <v>2364194.4974079998</v>
      </c>
      <c r="N1281" s="182">
        <v>59812.783599999995</v>
      </c>
      <c r="O1281" s="182">
        <v>33921.222479999997</v>
      </c>
      <c r="P1281" s="182">
        <v>25.171399999999998</v>
      </c>
      <c r="Q1281" s="182">
        <v>0</v>
      </c>
      <c r="R1281" s="182">
        <v>0</v>
      </c>
      <c r="S1281" s="182">
        <v>0</v>
      </c>
      <c r="T1281" s="182">
        <v>77.724000000000004</v>
      </c>
      <c r="U1281" s="182">
        <v>0</v>
      </c>
      <c r="V1281" s="182">
        <v>0</v>
      </c>
    </row>
    <row r="1282" spans="1:22">
      <c r="A1282" s="2" t="s">
        <v>2582</v>
      </c>
      <c r="B1282" s="2" t="s">
        <v>2583</v>
      </c>
      <c r="C1282" s="182">
        <v>58.931136000000002</v>
      </c>
      <c r="D1282" s="182">
        <v>7483.8559999999998</v>
      </c>
      <c r="E1282" s="182">
        <v>88.899999999999991</v>
      </c>
      <c r="F1282" s="182">
        <v>0</v>
      </c>
      <c r="G1282" s="182">
        <v>0</v>
      </c>
      <c r="H1282" s="182">
        <v>0</v>
      </c>
      <c r="I1282" s="182">
        <v>19.049999999999997</v>
      </c>
      <c r="J1282" s="182">
        <v>0</v>
      </c>
      <c r="K1282" s="182">
        <v>0</v>
      </c>
      <c r="L1282" s="182">
        <v>0</v>
      </c>
      <c r="M1282" s="182">
        <v>4578545.6815999998</v>
      </c>
      <c r="N1282" s="182">
        <v>133226.83032000001</v>
      </c>
      <c r="O1282" s="182">
        <v>72103.081600000005</v>
      </c>
      <c r="P1282" s="182">
        <v>24.739599999999999</v>
      </c>
      <c r="Q1282" s="182">
        <v>0</v>
      </c>
      <c r="R1282" s="182">
        <v>0</v>
      </c>
      <c r="S1282" s="182">
        <v>0</v>
      </c>
      <c r="T1282" s="182">
        <v>59.181999999999995</v>
      </c>
      <c r="U1282" s="182">
        <v>0</v>
      </c>
      <c r="V1282" s="182">
        <v>0</v>
      </c>
    </row>
    <row r="1283" spans="1:22">
      <c r="A1283" s="2" t="s">
        <v>2584</v>
      </c>
      <c r="B1283" s="2" t="s">
        <v>2585</v>
      </c>
      <c r="C1283" s="182">
        <v>58.931136000000002</v>
      </c>
      <c r="D1283" s="182">
        <v>7483.8559999999998</v>
      </c>
      <c r="E1283" s="182">
        <v>88.899999999999991</v>
      </c>
      <c r="F1283" s="182">
        <v>0</v>
      </c>
      <c r="G1283" s="182">
        <v>0</v>
      </c>
      <c r="H1283" s="182">
        <v>0</v>
      </c>
      <c r="I1283" s="182">
        <v>19.049999999999997</v>
      </c>
      <c r="J1283" s="182">
        <v>0</v>
      </c>
      <c r="K1283" s="182">
        <v>0</v>
      </c>
      <c r="L1283" s="182">
        <v>0</v>
      </c>
      <c r="M1283" s="182">
        <v>4578545.6815999998</v>
      </c>
      <c r="N1283" s="182">
        <v>133226.83032000001</v>
      </c>
      <c r="O1283" s="182">
        <v>72103.081600000005</v>
      </c>
      <c r="P1283" s="182">
        <v>24.739599999999999</v>
      </c>
      <c r="Q1283" s="182">
        <v>0</v>
      </c>
      <c r="R1283" s="182">
        <v>0</v>
      </c>
      <c r="S1283" s="182">
        <v>0</v>
      </c>
      <c r="T1283" s="182">
        <v>62.738</v>
      </c>
      <c r="U1283" s="182">
        <v>0</v>
      </c>
      <c r="V1283" s="182">
        <v>0</v>
      </c>
    </row>
    <row r="1284" spans="1:22">
      <c r="A1284" s="2" t="s">
        <v>2586</v>
      </c>
      <c r="B1284" s="2" t="s">
        <v>2587</v>
      </c>
      <c r="C1284" s="182">
        <v>58.931136000000002</v>
      </c>
      <c r="D1284" s="182">
        <v>7483.8559999999998</v>
      </c>
      <c r="E1284" s="182">
        <v>88.899999999999991</v>
      </c>
      <c r="F1284" s="182">
        <v>0</v>
      </c>
      <c r="G1284" s="182">
        <v>0</v>
      </c>
      <c r="H1284" s="182">
        <v>0</v>
      </c>
      <c r="I1284" s="182">
        <v>19.049999999999997</v>
      </c>
      <c r="J1284" s="182">
        <v>0</v>
      </c>
      <c r="K1284" s="182">
        <v>0</v>
      </c>
      <c r="L1284" s="182">
        <v>0</v>
      </c>
      <c r="M1284" s="182">
        <v>4578545.6815999998</v>
      </c>
      <c r="N1284" s="182">
        <v>133226.83032000001</v>
      </c>
      <c r="O1284" s="182">
        <v>72103.081600000005</v>
      </c>
      <c r="P1284" s="182">
        <v>24.739599999999999</v>
      </c>
      <c r="Q1284" s="182">
        <v>0</v>
      </c>
      <c r="R1284" s="182">
        <v>0</v>
      </c>
      <c r="S1284" s="182">
        <v>0</v>
      </c>
      <c r="T1284" s="182">
        <v>66.548000000000002</v>
      </c>
      <c r="U1284" s="182">
        <v>0</v>
      </c>
      <c r="V1284" s="182">
        <v>0</v>
      </c>
    </row>
    <row r="1285" spans="1:22">
      <c r="A1285" s="2" t="s">
        <v>2588</v>
      </c>
      <c r="B1285" s="2" t="s">
        <v>2589</v>
      </c>
      <c r="C1285" s="182">
        <v>49.853359999999995</v>
      </c>
      <c r="D1285" s="182">
        <v>6354.8259999999991</v>
      </c>
      <c r="E1285" s="182">
        <v>88.899999999999991</v>
      </c>
      <c r="F1285" s="182">
        <v>0</v>
      </c>
      <c r="G1285" s="182">
        <v>0</v>
      </c>
      <c r="H1285" s="182">
        <v>0</v>
      </c>
      <c r="I1285" s="182">
        <v>15.875</v>
      </c>
      <c r="J1285" s="182">
        <v>0</v>
      </c>
      <c r="K1285" s="182">
        <v>0</v>
      </c>
      <c r="L1285" s="182">
        <v>0</v>
      </c>
      <c r="M1285" s="182">
        <v>3995821.6857599993</v>
      </c>
      <c r="N1285" s="182">
        <v>112579.12968</v>
      </c>
      <c r="O1285" s="182">
        <v>61615.360639999992</v>
      </c>
      <c r="P1285" s="182">
        <v>25.069799999999997</v>
      </c>
      <c r="Q1285" s="182">
        <v>0</v>
      </c>
      <c r="R1285" s="182">
        <v>0</v>
      </c>
      <c r="S1285" s="182">
        <v>0</v>
      </c>
      <c r="T1285" s="182">
        <v>58.419999999999995</v>
      </c>
      <c r="U1285" s="182">
        <v>0</v>
      </c>
      <c r="V1285" s="182">
        <v>0</v>
      </c>
    </row>
    <row r="1286" spans="1:22">
      <c r="A1286" s="2" t="s">
        <v>2590</v>
      </c>
      <c r="B1286" s="2" t="s">
        <v>2591</v>
      </c>
      <c r="C1286" s="182">
        <v>49.853359999999995</v>
      </c>
      <c r="D1286" s="182">
        <v>6354.8259999999991</v>
      </c>
      <c r="E1286" s="182">
        <v>88.899999999999991</v>
      </c>
      <c r="F1286" s="182">
        <v>0</v>
      </c>
      <c r="G1286" s="182">
        <v>0</v>
      </c>
      <c r="H1286" s="182">
        <v>0</v>
      </c>
      <c r="I1286" s="182">
        <v>15.875</v>
      </c>
      <c r="J1286" s="182">
        <v>0</v>
      </c>
      <c r="K1286" s="182">
        <v>0</v>
      </c>
      <c r="L1286" s="182">
        <v>0</v>
      </c>
      <c r="M1286" s="182">
        <v>3995821.6857599993</v>
      </c>
      <c r="N1286" s="182">
        <v>112579.12968</v>
      </c>
      <c r="O1286" s="182">
        <v>61615.360639999992</v>
      </c>
      <c r="P1286" s="182">
        <v>25.069799999999997</v>
      </c>
      <c r="Q1286" s="182">
        <v>0</v>
      </c>
      <c r="R1286" s="182">
        <v>0</v>
      </c>
      <c r="S1286" s="182">
        <v>0</v>
      </c>
      <c r="T1286" s="182">
        <v>62.230000000000004</v>
      </c>
      <c r="U1286" s="182">
        <v>0</v>
      </c>
      <c r="V1286" s="182">
        <v>0</v>
      </c>
    </row>
    <row r="1287" spans="1:22">
      <c r="A1287" s="2" t="s">
        <v>2592</v>
      </c>
      <c r="B1287" s="2" t="s">
        <v>2593</v>
      </c>
      <c r="C1287" s="182">
        <v>49.853359999999995</v>
      </c>
      <c r="D1287" s="182">
        <v>6354.8259999999991</v>
      </c>
      <c r="E1287" s="182">
        <v>88.899999999999991</v>
      </c>
      <c r="F1287" s="182">
        <v>0</v>
      </c>
      <c r="G1287" s="182">
        <v>0</v>
      </c>
      <c r="H1287" s="182">
        <v>0</v>
      </c>
      <c r="I1287" s="182">
        <v>15.875</v>
      </c>
      <c r="J1287" s="182">
        <v>0</v>
      </c>
      <c r="K1287" s="182">
        <v>0</v>
      </c>
      <c r="L1287" s="182">
        <v>0</v>
      </c>
      <c r="M1287" s="182">
        <v>3995821.6857599993</v>
      </c>
      <c r="N1287" s="182">
        <v>112579.12968</v>
      </c>
      <c r="O1287" s="182">
        <v>61615.360639999992</v>
      </c>
      <c r="P1287" s="182">
        <v>25.069799999999997</v>
      </c>
      <c r="Q1287" s="182">
        <v>0</v>
      </c>
      <c r="R1287" s="182">
        <v>0</v>
      </c>
      <c r="S1287" s="182">
        <v>0</v>
      </c>
      <c r="T1287" s="182">
        <v>65.785999999999987</v>
      </c>
      <c r="U1287" s="182">
        <v>0</v>
      </c>
      <c r="V1287" s="182">
        <v>0</v>
      </c>
    </row>
    <row r="1288" spans="1:22">
      <c r="A1288" s="2" t="s">
        <v>2594</v>
      </c>
      <c r="B1288" s="2" t="s">
        <v>2595</v>
      </c>
      <c r="C1288" s="182">
        <v>40.477951999999995</v>
      </c>
      <c r="D1288" s="182">
        <v>5167.7315999999992</v>
      </c>
      <c r="E1288" s="182">
        <v>88.899999999999991</v>
      </c>
      <c r="F1288" s="182">
        <v>0</v>
      </c>
      <c r="G1288" s="182">
        <v>0</v>
      </c>
      <c r="H1288" s="182">
        <v>0</v>
      </c>
      <c r="I1288" s="182">
        <v>12.7</v>
      </c>
      <c r="J1288" s="182">
        <v>0</v>
      </c>
      <c r="K1288" s="182">
        <v>0</v>
      </c>
      <c r="L1288" s="182">
        <v>0</v>
      </c>
      <c r="M1288" s="182">
        <v>3346500.6618239991</v>
      </c>
      <c r="N1288" s="182">
        <v>91275.946479999999</v>
      </c>
      <c r="O1288" s="182">
        <v>50636.02775999999</v>
      </c>
      <c r="P1288" s="182">
        <v>25.4</v>
      </c>
      <c r="Q1288" s="182">
        <v>0</v>
      </c>
      <c r="R1288" s="182">
        <v>0</v>
      </c>
      <c r="S1288" s="182">
        <v>0</v>
      </c>
      <c r="T1288" s="182">
        <v>57.911999999999992</v>
      </c>
      <c r="U1288" s="182">
        <v>0</v>
      </c>
      <c r="V1288" s="182">
        <v>0</v>
      </c>
    </row>
    <row r="1289" spans="1:22">
      <c r="A1289" s="2" t="s">
        <v>2596</v>
      </c>
      <c r="B1289" s="2" t="s">
        <v>2597</v>
      </c>
      <c r="C1289" s="182">
        <v>40.477951999999995</v>
      </c>
      <c r="D1289" s="182">
        <v>5167.7315999999992</v>
      </c>
      <c r="E1289" s="182">
        <v>88.899999999999991</v>
      </c>
      <c r="F1289" s="182">
        <v>0</v>
      </c>
      <c r="G1289" s="182">
        <v>0</v>
      </c>
      <c r="H1289" s="182">
        <v>0</v>
      </c>
      <c r="I1289" s="182">
        <v>12.7</v>
      </c>
      <c r="J1289" s="182">
        <v>0</v>
      </c>
      <c r="K1289" s="182">
        <v>0</v>
      </c>
      <c r="L1289" s="182">
        <v>0</v>
      </c>
      <c r="M1289" s="182">
        <v>3346500.6618239991</v>
      </c>
      <c r="N1289" s="182">
        <v>91275.946479999999</v>
      </c>
      <c r="O1289" s="182">
        <v>50636.02775999999</v>
      </c>
      <c r="P1289" s="182">
        <v>25.4</v>
      </c>
      <c r="Q1289" s="182">
        <v>0</v>
      </c>
      <c r="R1289" s="182">
        <v>0</v>
      </c>
      <c r="S1289" s="182">
        <v>0</v>
      </c>
      <c r="T1289" s="182">
        <v>61.467999999999996</v>
      </c>
      <c r="U1289" s="182">
        <v>0</v>
      </c>
      <c r="V1289" s="182">
        <v>0</v>
      </c>
    </row>
    <row r="1290" spans="1:22">
      <c r="A1290" s="2" t="s">
        <v>2598</v>
      </c>
      <c r="B1290" s="2" t="s">
        <v>2599</v>
      </c>
      <c r="C1290" s="182">
        <v>40.477951999999995</v>
      </c>
      <c r="D1290" s="182">
        <v>5167.7315999999992</v>
      </c>
      <c r="E1290" s="182">
        <v>88.899999999999991</v>
      </c>
      <c r="F1290" s="182">
        <v>0</v>
      </c>
      <c r="G1290" s="182">
        <v>0</v>
      </c>
      <c r="H1290" s="182">
        <v>0</v>
      </c>
      <c r="I1290" s="182">
        <v>12.7</v>
      </c>
      <c r="J1290" s="182">
        <v>0</v>
      </c>
      <c r="K1290" s="182">
        <v>0</v>
      </c>
      <c r="L1290" s="182">
        <v>0</v>
      </c>
      <c r="M1290" s="182">
        <v>3346500.6618239991</v>
      </c>
      <c r="N1290" s="182">
        <v>91275.946479999999</v>
      </c>
      <c r="O1290" s="182">
        <v>50636.02775999999</v>
      </c>
      <c r="P1290" s="182">
        <v>25.4</v>
      </c>
      <c r="Q1290" s="182">
        <v>0</v>
      </c>
      <c r="R1290" s="182">
        <v>0</v>
      </c>
      <c r="S1290" s="182">
        <v>0</v>
      </c>
      <c r="T1290" s="182">
        <v>65.277999999999992</v>
      </c>
      <c r="U1290" s="182">
        <v>0</v>
      </c>
      <c r="V1290" s="182">
        <v>0</v>
      </c>
    </row>
    <row r="1291" spans="1:22">
      <c r="A1291" s="2" t="s">
        <v>2600</v>
      </c>
      <c r="B1291" s="2" t="s">
        <v>2601</v>
      </c>
      <c r="C1291" s="182">
        <v>30.953727999999998</v>
      </c>
      <c r="D1291" s="182">
        <v>3935.4759999999997</v>
      </c>
      <c r="E1291" s="182">
        <v>88.899999999999991</v>
      </c>
      <c r="F1291" s="182">
        <v>0</v>
      </c>
      <c r="G1291" s="182">
        <v>0</v>
      </c>
      <c r="H1291" s="182">
        <v>0</v>
      </c>
      <c r="I1291" s="182">
        <v>9.5249999999999986</v>
      </c>
      <c r="J1291" s="182">
        <v>0</v>
      </c>
      <c r="K1291" s="182">
        <v>0</v>
      </c>
      <c r="L1291" s="182">
        <v>0</v>
      </c>
      <c r="M1291" s="182">
        <v>2626420.2955359994</v>
      </c>
      <c r="N1291" s="182">
        <v>69317.280719999995</v>
      </c>
      <c r="O1291" s="182">
        <v>39001.212319999991</v>
      </c>
      <c r="P1291" s="182">
        <v>25.907999999999998</v>
      </c>
      <c r="Q1291" s="182">
        <v>0</v>
      </c>
      <c r="R1291" s="182">
        <v>0</v>
      </c>
      <c r="S1291" s="182">
        <v>0</v>
      </c>
      <c r="T1291" s="182">
        <v>57.403999999999989</v>
      </c>
      <c r="U1291" s="182">
        <v>0</v>
      </c>
      <c r="V1291" s="182">
        <v>0</v>
      </c>
    </row>
    <row r="1292" spans="1:22">
      <c r="A1292" s="2" t="s">
        <v>2602</v>
      </c>
      <c r="B1292" s="2" t="s">
        <v>2603</v>
      </c>
      <c r="C1292" s="182">
        <v>30.953727999999998</v>
      </c>
      <c r="D1292" s="182">
        <v>3935.4759999999997</v>
      </c>
      <c r="E1292" s="182">
        <v>88.899999999999991</v>
      </c>
      <c r="F1292" s="182">
        <v>0</v>
      </c>
      <c r="G1292" s="182">
        <v>0</v>
      </c>
      <c r="H1292" s="182">
        <v>0</v>
      </c>
      <c r="I1292" s="182">
        <v>9.5249999999999986</v>
      </c>
      <c r="J1292" s="182">
        <v>0</v>
      </c>
      <c r="K1292" s="182">
        <v>0</v>
      </c>
      <c r="L1292" s="182">
        <v>0</v>
      </c>
      <c r="M1292" s="182">
        <v>2626420.2955359994</v>
      </c>
      <c r="N1292" s="182">
        <v>69317.280719999995</v>
      </c>
      <c r="O1292" s="182">
        <v>39001.212319999991</v>
      </c>
      <c r="P1292" s="182">
        <v>25.907999999999998</v>
      </c>
      <c r="Q1292" s="182">
        <v>0</v>
      </c>
      <c r="R1292" s="182">
        <v>0</v>
      </c>
      <c r="S1292" s="182">
        <v>0</v>
      </c>
      <c r="T1292" s="182">
        <v>60.706000000000003</v>
      </c>
      <c r="U1292" s="182">
        <v>0</v>
      </c>
      <c r="V1292" s="182">
        <v>0</v>
      </c>
    </row>
    <row r="1293" spans="1:22">
      <c r="A1293" s="2" t="s">
        <v>2604</v>
      </c>
      <c r="B1293" s="2" t="s">
        <v>2605</v>
      </c>
      <c r="C1293" s="182">
        <v>30.953727999999998</v>
      </c>
      <c r="D1293" s="182">
        <v>3935.4759999999997</v>
      </c>
      <c r="E1293" s="182">
        <v>88.899999999999991</v>
      </c>
      <c r="F1293" s="182">
        <v>0</v>
      </c>
      <c r="G1293" s="182">
        <v>0</v>
      </c>
      <c r="H1293" s="182">
        <v>0</v>
      </c>
      <c r="I1293" s="182">
        <v>9.5249999999999986</v>
      </c>
      <c r="J1293" s="182">
        <v>0</v>
      </c>
      <c r="K1293" s="182">
        <v>0</v>
      </c>
      <c r="L1293" s="182">
        <v>0</v>
      </c>
      <c r="M1293" s="182">
        <v>2626420.2955359994</v>
      </c>
      <c r="N1293" s="182">
        <v>69317.280719999995</v>
      </c>
      <c r="O1293" s="182">
        <v>39001.212319999991</v>
      </c>
      <c r="P1293" s="182">
        <v>25.907999999999998</v>
      </c>
      <c r="Q1293" s="182">
        <v>0</v>
      </c>
      <c r="R1293" s="182">
        <v>0</v>
      </c>
      <c r="S1293" s="182">
        <v>0</v>
      </c>
      <c r="T1293" s="182">
        <v>64.515999999999991</v>
      </c>
      <c r="U1293" s="182">
        <v>0</v>
      </c>
      <c r="V1293" s="182">
        <v>0</v>
      </c>
    </row>
    <row r="1294" spans="1:22">
      <c r="A1294" s="2" t="s">
        <v>2606</v>
      </c>
      <c r="B1294" s="2" t="s">
        <v>2607</v>
      </c>
      <c r="C1294" s="182">
        <v>25.893983999999996</v>
      </c>
      <c r="D1294" s="182">
        <v>3303.2192</v>
      </c>
      <c r="E1294" s="182">
        <v>88.899999999999991</v>
      </c>
      <c r="F1294" s="182">
        <v>0</v>
      </c>
      <c r="G1294" s="182">
        <v>0</v>
      </c>
      <c r="H1294" s="182">
        <v>0</v>
      </c>
      <c r="I1294" s="182">
        <v>7.9375</v>
      </c>
      <c r="J1294" s="182">
        <v>0</v>
      </c>
      <c r="K1294" s="182">
        <v>0</v>
      </c>
      <c r="L1294" s="182">
        <v>0</v>
      </c>
      <c r="M1294" s="182">
        <v>2239325.0697279996</v>
      </c>
      <c r="N1294" s="182">
        <v>58174.077199999992</v>
      </c>
      <c r="O1294" s="182">
        <v>32937.998639999991</v>
      </c>
      <c r="P1294" s="182">
        <v>25.907999999999998</v>
      </c>
      <c r="Q1294" s="182">
        <v>0</v>
      </c>
      <c r="R1294" s="182">
        <v>0</v>
      </c>
      <c r="S1294" s="182">
        <v>0</v>
      </c>
      <c r="T1294" s="182">
        <v>57.15</v>
      </c>
      <c r="U1294" s="182">
        <v>0</v>
      </c>
      <c r="V1294" s="182">
        <v>0</v>
      </c>
    </row>
    <row r="1295" spans="1:22">
      <c r="A1295" s="2" t="s">
        <v>2608</v>
      </c>
      <c r="B1295" s="2" t="s">
        <v>2609</v>
      </c>
      <c r="C1295" s="182">
        <v>25.893983999999996</v>
      </c>
      <c r="D1295" s="182">
        <v>3303.2192</v>
      </c>
      <c r="E1295" s="182">
        <v>88.899999999999991</v>
      </c>
      <c r="F1295" s="182">
        <v>0</v>
      </c>
      <c r="G1295" s="182">
        <v>0</v>
      </c>
      <c r="H1295" s="182">
        <v>0</v>
      </c>
      <c r="I1295" s="182">
        <v>7.9375</v>
      </c>
      <c r="J1295" s="182">
        <v>0</v>
      </c>
      <c r="K1295" s="182">
        <v>0</v>
      </c>
      <c r="L1295" s="182">
        <v>0</v>
      </c>
      <c r="M1295" s="182">
        <v>2239325.0697279996</v>
      </c>
      <c r="N1295" s="182">
        <v>58174.077199999992</v>
      </c>
      <c r="O1295" s="182">
        <v>32937.998639999991</v>
      </c>
      <c r="P1295" s="182">
        <v>25.907999999999998</v>
      </c>
      <c r="Q1295" s="182">
        <v>0</v>
      </c>
      <c r="R1295" s="182">
        <v>0</v>
      </c>
      <c r="S1295" s="182">
        <v>0</v>
      </c>
      <c r="T1295" s="182">
        <v>60.451999999999991</v>
      </c>
      <c r="U1295" s="182">
        <v>0</v>
      </c>
      <c r="V1295" s="182">
        <v>0</v>
      </c>
    </row>
    <row r="1296" spans="1:22">
      <c r="A1296" s="2" t="s">
        <v>2610</v>
      </c>
      <c r="B1296" s="2" t="s">
        <v>2611</v>
      </c>
      <c r="C1296" s="182">
        <v>25.893983999999996</v>
      </c>
      <c r="D1296" s="182">
        <v>3303.2192</v>
      </c>
      <c r="E1296" s="182">
        <v>88.899999999999991</v>
      </c>
      <c r="F1296" s="182">
        <v>0</v>
      </c>
      <c r="G1296" s="182">
        <v>0</v>
      </c>
      <c r="H1296" s="182">
        <v>0</v>
      </c>
      <c r="I1296" s="182">
        <v>7.9375</v>
      </c>
      <c r="J1296" s="182">
        <v>0</v>
      </c>
      <c r="K1296" s="182">
        <v>0</v>
      </c>
      <c r="L1296" s="182">
        <v>0</v>
      </c>
      <c r="M1296" s="182">
        <v>2239325.0697279996</v>
      </c>
      <c r="N1296" s="182">
        <v>58174.077199999992</v>
      </c>
      <c r="O1296" s="182">
        <v>32937.998639999991</v>
      </c>
      <c r="P1296" s="182">
        <v>25.907999999999998</v>
      </c>
      <c r="Q1296" s="182">
        <v>0</v>
      </c>
      <c r="R1296" s="182">
        <v>0</v>
      </c>
      <c r="S1296" s="182">
        <v>0</v>
      </c>
      <c r="T1296" s="182">
        <v>64.007999999999996</v>
      </c>
      <c r="U1296" s="182">
        <v>0</v>
      </c>
      <c r="V1296" s="182">
        <v>0</v>
      </c>
    </row>
    <row r="1297" spans="1:22">
      <c r="A1297" s="2" t="s">
        <v>2612</v>
      </c>
      <c r="B1297" s="2" t="s">
        <v>2613</v>
      </c>
      <c r="C1297" s="182">
        <v>20.983055999999998</v>
      </c>
      <c r="D1297" s="182">
        <v>2664.5108</v>
      </c>
      <c r="E1297" s="182">
        <v>88.899999999999991</v>
      </c>
      <c r="F1297" s="182">
        <v>0</v>
      </c>
      <c r="G1297" s="182">
        <v>0</v>
      </c>
      <c r="H1297" s="182">
        <v>0</v>
      </c>
      <c r="I1297" s="182">
        <v>6.35</v>
      </c>
      <c r="J1297" s="182">
        <v>0</v>
      </c>
      <c r="K1297" s="182">
        <v>0</v>
      </c>
      <c r="L1297" s="182">
        <v>0</v>
      </c>
      <c r="M1297" s="182">
        <v>1831418.2726399999</v>
      </c>
      <c r="N1297" s="182">
        <v>46703.132399999995</v>
      </c>
      <c r="O1297" s="182">
        <v>26710.914319999996</v>
      </c>
      <c r="P1297" s="182">
        <v>26.161999999999999</v>
      </c>
      <c r="Q1297" s="182">
        <v>0</v>
      </c>
      <c r="R1297" s="182">
        <v>0</v>
      </c>
      <c r="S1297" s="182">
        <v>0</v>
      </c>
      <c r="T1297" s="182">
        <v>56.641999999999996</v>
      </c>
      <c r="U1297" s="182">
        <v>0</v>
      </c>
      <c r="V1297" s="182">
        <v>0</v>
      </c>
    </row>
    <row r="1298" spans="1:22">
      <c r="A1298" s="2" t="s">
        <v>2614</v>
      </c>
      <c r="B1298" s="2" t="s">
        <v>2615</v>
      </c>
      <c r="C1298" s="182">
        <v>20.983055999999998</v>
      </c>
      <c r="D1298" s="182">
        <v>2664.5108</v>
      </c>
      <c r="E1298" s="182">
        <v>88.899999999999991</v>
      </c>
      <c r="F1298" s="182">
        <v>0</v>
      </c>
      <c r="G1298" s="182">
        <v>0</v>
      </c>
      <c r="H1298" s="182">
        <v>0</v>
      </c>
      <c r="I1298" s="182">
        <v>6.35</v>
      </c>
      <c r="J1298" s="182">
        <v>0</v>
      </c>
      <c r="K1298" s="182">
        <v>0</v>
      </c>
      <c r="L1298" s="182">
        <v>0</v>
      </c>
      <c r="M1298" s="182">
        <v>1831418.2726399999</v>
      </c>
      <c r="N1298" s="182">
        <v>46703.132399999995</v>
      </c>
      <c r="O1298" s="182">
        <v>26710.914319999996</v>
      </c>
      <c r="P1298" s="182">
        <v>26.161999999999999</v>
      </c>
      <c r="Q1298" s="182">
        <v>0</v>
      </c>
      <c r="R1298" s="182">
        <v>0</v>
      </c>
      <c r="S1298" s="182">
        <v>0</v>
      </c>
      <c r="T1298" s="182">
        <v>60.198</v>
      </c>
      <c r="U1298" s="182">
        <v>0</v>
      </c>
      <c r="V1298" s="182">
        <v>0</v>
      </c>
    </row>
    <row r="1299" spans="1:22">
      <c r="A1299" s="2" t="s">
        <v>2616</v>
      </c>
      <c r="B1299" s="2" t="s">
        <v>2617</v>
      </c>
      <c r="C1299" s="182">
        <v>20.983055999999998</v>
      </c>
      <c r="D1299" s="182">
        <v>2664.5108</v>
      </c>
      <c r="E1299" s="182">
        <v>88.899999999999991</v>
      </c>
      <c r="F1299" s="182">
        <v>0</v>
      </c>
      <c r="G1299" s="182">
        <v>0</v>
      </c>
      <c r="H1299" s="182">
        <v>0</v>
      </c>
      <c r="I1299" s="182">
        <v>6.35</v>
      </c>
      <c r="J1299" s="182">
        <v>0</v>
      </c>
      <c r="K1299" s="182">
        <v>0</v>
      </c>
      <c r="L1299" s="182">
        <v>0</v>
      </c>
      <c r="M1299" s="182">
        <v>1831418.2726399999</v>
      </c>
      <c r="N1299" s="182">
        <v>46703.132399999995</v>
      </c>
      <c r="O1299" s="182">
        <v>26710.914319999996</v>
      </c>
      <c r="P1299" s="182">
        <v>26.161999999999999</v>
      </c>
      <c r="Q1299" s="182">
        <v>0</v>
      </c>
      <c r="R1299" s="182">
        <v>0</v>
      </c>
      <c r="S1299" s="182">
        <v>0</v>
      </c>
      <c r="T1299" s="182">
        <v>63.753999999999991</v>
      </c>
      <c r="U1299" s="182">
        <v>0</v>
      </c>
      <c r="V1299" s="182">
        <v>0</v>
      </c>
    </row>
    <row r="1300" spans="1:22">
      <c r="A1300" s="2" t="s">
        <v>2618</v>
      </c>
      <c r="B1300" s="2" t="s">
        <v>2619</v>
      </c>
      <c r="C1300" s="182">
        <v>37.948079999999997</v>
      </c>
      <c r="D1300" s="182">
        <v>4845.1515999999992</v>
      </c>
      <c r="E1300" s="182">
        <v>76.199999999999989</v>
      </c>
      <c r="F1300" s="182">
        <v>0</v>
      </c>
      <c r="G1300" s="182">
        <v>0</v>
      </c>
      <c r="H1300" s="182">
        <v>0</v>
      </c>
      <c r="I1300" s="182">
        <v>12.7</v>
      </c>
      <c r="J1300" s="182">
        <v>0</v>
      </c>
      <c r="K1300" s="182">
        <v>0</v>
      </c>
      <c r="L1300" s="182">
        <v>0</v>
      </c>
      <c r="M1300" s="182">
        <v>2122780.2705599996</v>
      </c>
      <c r="N1300" s="182">
        <v>68006.315600000002</v>
      </c>
      <c r="O1300" s="182">
        <v>37034.764639999994</v>
      </c>
      <c r="P1300" s="182">
        <v>20.929600000000001</v>
      </c>
      <c r="Q1300" s="182">
        <v>0</v>
      </c>
      <c r="R1300" s="182">
        <v>0</v>
      </c>
      <c r="S1300" s="182">
        <v>0</v>
      </c>
      <c r="T1300" s="182">
        <v>59.69</v>
      </c>
      <c r="U1300" s="182">
        <v>0</v>
      </c>
      <c r="V1300" s="182">
        <v>0</v>
      </c>
    </row>
    <row r="1301" spans="1:22">
      <c r="A1301" s="2" t="s">
        <v>2620</v>
      </c>
      <c r="B1301" s="2" t="s">
        <v>2621</v>
      </c>
      <c r="C1301" s="182">
        <v>37.948079999999997</v>
      </c>
      <c r="D1301" s="182">
        <v>4845.1515999999992</v>
      </c>
      <c r="E1301" s="182">
        <v>76.199999999999989</v>
      </c>
      <c r="F1301" s="182">
        <v>0</v>
      </c>
      <c r="G1301" s="182">
        <v>0</v>
      </c>
      <c r="H1301" s="182">
        <v>0</v>
      </c>
      <c r="I1301" s="182">
        <v>12.7</v>
      </c>
      <c r="J1301" s="182">
        <v>0</v>
      </c>
      <c r="K1301" s="182">
        <v>0</v>
      </c>
      <c r="L1301" s="182">
        <v>0</v>
      </c>
      <c r="M1301" s="182">
        <v>2122780.2705599996</v>
      </c>
      <c r="N1301" s="182">
        <v>68006.315600000002</v>
      </c>
      <c r="O1301" s="182">
        <v>37034.764639999994</v>
      </c>
      <c r="P1301" s="182">
        <v>20.929600000000001</v>
      </c>
      <c r="Q1301" s="182">
        <v>0</v>
      </c>
      <c r="R1301" s="182">
        <v>0</v>
      </c>
      <c r="S1301" s="182">
        <v>0</v>
      </c>
      <c r="T1301" s="182">
        <v>63.5</v>
      </c>
      <c r="U1301" s="182">
        <v>0</v>
      </c>
      <c r="V1301" s="182">
        <v>0</v>
      </c>
    </row>
    <row r="1302" spans="1:22">
      <c r="A1302" s="2" t="s">
        <v>2622</v>
      </c>
      <c r="B1302" s="2" t="s">
        <v>2623</v>
      </c>
      <c r="C1302" s="182">
        <v>37.948079999999997</v>
      </c>
      <c r="D1302" s="182">
        <v>4845.1515999999992</v>
      </c>
      <c r="E1302" s="182">
        <v>76.199999999999989</v>
      </c>
      <c r="F1302" s="182">
        <v>0</v>
      </c>
      <c r="G1302" s="182">
        <v>0</v>
      </c>
      <c r="H1302" s="182">
        <v>0</v>
      </c>
      <c r="I1302" s="182">
        <v>12.7</v>
      </c>
      <c r="J1302" s="182">
        <v>0</v>
      </c>
      <c r="K1302" s="182">
        <v>0</v>
      </c>
      <c r="L1302" s="182">
        <v>0</v>
      </c>
      <c r="M1302" s="182">
        <v>2122780.2705599996</v>
      </c>
      <c r="N1302" s="182">
        <v>68006.315600000002</v>
      </c>
      <c r="O1302" s="182">
        <v>37034.764639999994</v>
      </c>
      <c r="P1302" s="182">
        <v>20.929600000000001</v>
      </c>
      <c r="Q1302" s="182">
        <v>0</v>
      </c>
      <c r="R1302" s="182">
        <v>0</v>
      </c>
      <c r="S1302" s="182">
        <v>0</v>
      </c>
      <c r="T1302" s="182">
        <v>67.055999999999997</v>
      </c>
      <c r="U1302" s="182">
        <v>0</v>
      </c>
      <c r="V1302" s="182">
        <v>0</v>
      </c>
    </row>
    <row r="1303" spans="1:22">
      <c r="A1303" s="2" t="s">
        <v>2624</v>
      </c>
      <c r="B1303" s="2" t="s">
        <v>2625</v>
      </c>
      <c r="C1303" s="182">
        <v>33.483599999999996</v>
      </c>
      <c r="D1303" s="182">
        <v>4270.9592000000002</v>
      </c>
      <c r="E1303" s="182">
        <v>76.199999999999989</v>
      </c>
      <c r="F1303" s="182">
        <v>0</v>
      </c>
      <c r="G1303" s="182">
        <v>0</v>
      </c>
      <c r="H1303" s="182">
        <v>0</v>
      </c>
      <c r="I1303" s="182">
        <v>11.112499999999999</v>
      </c>
      <c r="J1303" s="182">
        <v>0</v>
      </c>
      <c r="K1303" s="182">
        <v>0</v>
      </c>
      <c r="L1303" s="182">
        <v>0</v>
      </c>
      <c r="M1303" s="182">
        <v>1906339.9292479998</v>
      </c>
      <c r="N1303" s="182">
        <v>59812.783599999995</v>
      </c>
      <c r="O1303" s="182">
        <v>32937.998639999991</v>
      </c>
      <c r="P1303" s="182">
        <v>21.107400000000002</v>
      </c>
      <c r="Q1303" s="182">
        <v>0</v>
      </c>
      <c r="R1303" s="182">
        <v>0</v>
      </c>
      <c r="S1303" s="182">
        <v>0</v>
      </c>
      <c r="T1303" s="182">
        <v>59.435999999999993</v>
      </c>
      <c r="U1303" s="182">
        <v>0</v>
      </c>
      <c r="V1303" s="182">
        <v>0</v>
      </c>
    </row>
    <row r="1304" spans="1:22">
      <c r="A1304" s="2" t="s">
        <v>2626</v>
      </c>
      <c r="B1304" s="2" t="s">
        <v>2627</v>
      </c>
      <c r="C1304" s="182">
        <v>33.483599999999996</v>
      </c>
      <c r="D1304" s="182">
        <v>4270.9592000000002</v>
      </c>
      <c r="E1304" s="182">
        <v>76.199999999999989</v>
      </c>
      <c r="F1304" s="182">
        <v>0</v>
      </c>
      <c r="G1304" s="182">
        <v>0</v>
      </c>
      <c r="H1304" s="182">
        <v>0</v>
      </c>
      <c r="I1304" s="182">
        <v>11.112499999999999</v>
      </c>
      <c r="J1304" s="182">
        <v>0</v>
      </c>
      <c r="K1304" s="182">
        <v>0</v>
      </c>
      <c r="L1304" s="182">
        <v>0</v>
      </c>
      <c r="M1304" s="182">
        <v>1906339.9292479998</v>
      </c>
      <c r="N1304" s="182">
        <v>59812.783599999995</v>
      </c>
      <c r="O1304" s="182">
        <v>32937.998639999991</v>
      </c>
      <c r="P1304" s="182">
        <v>21.107400000000002</v>
      </c>
      <c r="Q1304" s="182">
        <v>0</v>
      </c>
      <c r="R1304" s="182">
        <v>0</v>
      </c>
      <c r="S1304" s="182">
        <v>0</v>
      </c>
      <c r="T1304" s="182">
        <v>62.991999999999997</v>
      </c>
      <c r="U1304" s="182">
        <v>0</v>
      </c>
      <c r="V1304" s="182">
        <v>0</v>
      </c>
    </row>
    <row r="1305" spans="1:22">
      <c r="A1305" s="2" t="s">
        <v>2628</v>
      </c>
      <c r="B1305" s="2" t="s">
        <v>2629</v>
      </c>
      <c r="C1305" s="182">
        <v>33.483599999999996</v>
      </c>
      <c r="D1305" s="182">
        <v>4270.9592000000002</v>
      </c>
      <c r="E1305" s="182">
        <v>76.199999999999989</v>
      </c>
      <c r="F1305" s="182">
        <v>0</v>
      </c>
      <c r="G1305" s="182">
        <v>0</v>
      </c>
      <c r="H1305" s="182">
        <v>0</v>
      </c>
      <c r="I1305" s="182">
        <v>11.112499999999999</v>
      </c>
      <c r="J1305" s="182">
        <v>0</v>
      </c>
      <c r="K1305" s="182">
        <v>0</v>
      </c>
      <c r="L1305" s="182">
        <v>0</v>
      </c>
      <c r="M1305" s="182">
        <v>1906339.9292479998</v>
      </c>
      <c r="N1305" s="182">
        <v>59812.783599999995</v>
      </c>
      <c r="O1305" s="182">
        <v>32937.998639999991</v>
      </c>
      <c r="P1305" s="182">
        <v>21.107400000000002</v>
      </c>
      <c r="Q1305" s="182">
        <v>0</v>
      </c>
      <c r="R1305" s="182">
        <v>0</v>
      </c>
      <c r="S1305" s="182">
        <v>0</v>
      </c>
      <c r="T1305" s="182">
        <v>66.801999999999992</v>
      </c>
      <c r="U1305" s="182">
        <v>0</v>
      </c>
      <c r="V1305" s="182">
        <v>0</v>
      </c>
    </row>
    <row r="1306" spans="1:22">
      <c r="A1306" s="2" t="s">
        <v>2630</v>
      </c>
      <c r="B1306" s="2" t="s">
        <v>2631</v>
      </c>
      <c r="C1306" s="182">
        <v>29.019119999999997</v>
      </c>
      <c r="D1306" s="182">
        <v>3696.7667999999999</v>
      </c>
      <c r="E1306" s="182">
        <v>76.199999999999989</v>
      </c>
      <c r="F1306" s="182">
        <v>0</v>
      </c>
      <c r="G1306" s="182">
        <v>0</v>
      </c>
      <c r="H1306" s="182">
        <v>0</v>
      </c>
      <c r="I1306" s="182">
        <v>9.5249999999999986</v>
      </c>
      <c r="J1306" s="182">
        <v>0</v>
      </c>
      <c r="K1306" s="182">
        <v>0</v>
      </c>
      <c r="L1306" s="182">
        <v>0</v>
      </c>
      <c r="M1306" s="182">
        <v>1673250.3309119996</v>
      </c>
      <c r="N1306" s="182">
        <v>51455.380959999995</v>
      </c>
      <c r="O1306" s="182">
        <v>28677.361999999997</v>
      </c>
      <c r="P1306" s="182">
        <v>21.2852</v>
      </c>
      <c r="Q1306" s="182">
        <v>0</v>
      </c>
      <c r="R1306" s="182">
        <v>0</v>
      </c>
      <c r="S1306" s="182">
        <v>0</v>
      </c>
      <c r="T1306" s="182">
        <v>59.181999999999995</v>
      </c>
      <c r="U1306" s="182">
        <v>0</v>
      </c>
      <c r="V1306" s="182">
        <v>0</v>
      </c>
    </row>
    <row r="1307" spans="1:22">
      <c r="A1307" s="2" t="s">
        <v>2632</v>
      </c>
      <c r="B1307" s="2" t="s">
        <v>2633</v>
      </c>
      <c r="C1307" s="182">
        <v>29.019119999999997</v>
      </c>
      <c r="D1307" s="182">
        <v>3696.7667999999999</v>
      </c>
      <c r="E1307" s="182">
        <v>76.199999999999989</v>
      </c>
      <c r="F1307" s="182">
        <v>0</v>
      </c>
      <c r="G1307" s="182">
        <v>0</v>
      </c>
      <c r="H1307" s="182">
        <v>0</v>
      </c>
      <c r="I1307" s="182">
        <v>9.5249999999999986</v>
      </c>
      <c r="J1307" s="182">
        <v>0</v>
      </c>
      <c r="K1307" s="182">
        <v>0</v>
      </c>
      <c r="L1307" s="182">
        <v>0</v>
      </c>
      <c r="M1307" s="182">
        <v>1673250.3309119996</v>
      </c>
      <c r="N1307" s="182">
        <v>51455.380959999995</v>
      </c>
      <c r="O1307" s="182">
        <v>28677.361999999997</v>
      </c>
      <c r="P1307" s="182">
        <v>21.2852</v>
      </c>
      <c r="Q1307" s="182">
        <v>0</v>
      </c>
      <c r="R1307" s="182">
        <v>0</v>
      </c>
      <c r="S1307" s="182">
        <v>0</v>
      </c>
      <c r="T1307" s="182">
        <v>62.738</v>
      </c>
      <c r="U1307" s="182">
        <v>0</v>
      </c>
      <c r="V1307" s="182">
        <v>0</v>
      </c>
    </row>
    <row r="1308" spans="1:22">
      <c r="A1308" s="2" t="s">
        <v>2634</v>
      </c>
      <c r="B1308" s="2" t="s">
        <v>2635</v>
      </c>
      <c r="C1308" s="182">
        <v>29.019119999999997</v>
      </c>
      <c r="D1308" s="182">
        <v>3696.7667999999999</v>
      </c>
      <c r="E1308" s="182">
        <v>76.199999999999989</v>
      </c>
      <c r="F1308" s="182">
        <v>0</v>
      </c>
      <c r="G1308" s="182">
        <v>0</v>
      </c>
      <c r="H1308" s="182">
        <v>0</v>
      </c>
      <c r="I1308" s="182">
        <v>9.5249999999999986</v>
      </c>
      <c r="J1308" s="182">
        <v>0</v>
      </c>
      <c r="K1308" s="182">
        <v>0</v>
      </c>
      <c r="L1308" s="182">
        <v>0</v>
      </c>
      <c r="M1308" s="182">
        <v>1673250.3309119996</v>
      </c>
      <c r="N1308" s="182">
        <v>51455.380959999995</v>
      </c>
      <c r="O1308" s="182">
        <v>28677.361999999997</v>
      </c>
      <c r="P1308" s="182">
        <v>21.2852</v>
      </c>
      <c r="Q1308" s="182">
        <v>0</v>
      </c>
      <c r="R1308" s="182">
        <v>0</v>
      </c>
      <c r="S1308" s="182">
        <v>0</v>
      </c>
      <c r="T1308" s="182">
        <v>66.548000000000002</v>
      </c>
      <c r="U1308" s="182">
        <v>0</v>
      </c>
      <c r="V1308" s="182">
        <v>0</v>
      </c>
    </row>
    <row r="1309" spans="1:22">
      <c r="A1309" s="2" t="s">
        <v>2636</v>
      </c>
      <c r="B1309" s="2" t="s">
        <v>2637</v>
      </c>
      <c r="C1309" s="182">
        <v>24.405823999999996</v>
      </c>
      <c r="D1309" s="182">
        <v>3103.2195999999994</v>
      </c>
      <c r="E1309" s="182">
        <v>76.199999999999989</v>
      </c>
      <c r="F1309" s="182">
        <v>0</v>
      </c>
      <c r="G1309" s="182">
        <v>0</v>
      </c>
      <c r="H1309" s="182">
        <v>0</v>
      </c>
      <c r="I1309" s="182">
        <v>7.9375</v>
      </c>
      <c r="J1309" s="182">
        <v>0</v>
      </c>
      <c r="K1309" s="182">
        <v>0</v>
      </c>
      <c r="L1309" s="182">
        <v>0</v>
      </c>
      <c r="M1309" s="182">
        <v>1431836.1040639998</v>
      </c>
      <c r="N1309" s="182">
        <v>42934.107680000001</v>
      </c>
      <c r="O1309" s="182">
        <v>24252.854719999996</v>
      </c>
      <c r="P1309" s="182">
        <v>21.488399999999999</v>
      </c>
      <c r="Q1309" s="182">
        <v>0</v>
      </c>
      <c r="R1309" s="182">
        <v>0</v>
      </c>
      <c r="S1309" s="182">
        <v>0</v>
      </c>
      <c r="T1309" s="182">
        <v>58.92799999999999</v>
      </c>
      <c r="U1309" s="182">
        <v>0</v>
      </c>
      <c r="V1309" s="182">
        <v>0</v>
      </c>
    </row>
    <row r="1310" spans="1:22">
      <c r="A1310" s="2" t="s">
        <v>2638</v>
      </c>
      <c r="B1310" s="2" t="s">
        <v>2639</v>
      </c>
      <c r="C1310" s="182">
        <v>24.405823999999996</v>
      </c>
      <c r="D1310" s="182">
        <v>3103.2195999999994</v>
      </c>
      <c r="E1310" s="182">
        <v>76.199999999999989</v>
      </c>
      <c r="F1310" s="182">
        <v>0</v>
      </c>
      <c r="G1310" s="182">
        <v>0</v>
      </c>
      <c r="H1310" s="182">
        <v>0</v>
      </c>
      <c r="I1310" s="182">
        <v>7.9375</v>
      </c>
      <c r="J1310" s="182">
        <v>0</v>
      </c>
      <c r="K1310" s="182">
        <v>0</v>
      </c>
      <c r="L1310" s="182">
        <v>0</v>
      </c>
      <c r="M1310" s="182">
        <v>1431836.1040639998</v>
      </c>
      <c r="N1310" s="182">
        <v>42934.107680000001</v>
      </c>
      <c r="O1310" s="182">
        <v>24252.854719999996</v>
      </c>
      <c r="P1310" s="182">
        <v>21.488399999999999</v>
      </c>
      <c r="Q1310" s="182">
        <v>0</v>
      </c>
      <c r="R1310" s="182">
        <v>0</v>
      </c>
      <c r="S1310" s="182">
        <v>0</v>
      </c>
      <c r="T1310" s="182">
        <v>62.483999999999995</v>
      </c>
      <c r="U1310" s="182">
        <v>0</v>
      </c>
      <c r="V1310" s="182">
        <v>0</v>
      </c>
    </row>
    <row r="1311" spans="1:22">
      <c r="A1311" s="2" t="s">
        <v>2640</v>
      </c>
      <c r="B1311" s="2" t="s">
        <v>2641</v>
      </c>
      <c r="C1311" s="182">
        <v>24.405823999999996</v>
      </c>
      <c r="D1311" s="182">
        <v>3103.2195999999994</v>
      </c>
      <c r="E1311" s="182">
        <v>76.199999999999989</v>
      </c>
      <c r="F1311" s="182">
        <v>0</v>
      </c>
      <c r="G1311" s="182">
        <v>0</v>
      </c>
      <c r="H1311" s="182">
        <v>0</v>
      </c>
      <c r="I1311" s="182">
        <v>7.9375</v>
      </c>
      <c r="J1311" s="182">
        <v>0</v>
      </c>
      <c r="K1311" s="182">
        <v>0</v>
      </c>
      <c r="L1311" s="182">
        <v>0</v>
      </c>
      <c r="M1311" s="182">
        <v>1431836.1040639998</v>
      </c>
      <c r="N1311" s="182">
        <v>42934.107680000001</v>
      </c>
      <c r="O1311" s="182">
        <v>24252.854719999996</v>
      </c>
      <c r="P1311" s="182">
        <v>21.488399999999999</v>
      </c>
      <c r="Q1311" s="182">
        <v>0</v>
      </c>
      <c r="R1311" s="182">
        <v>0</v>
      </c>
      <c r="S1311" s="182">
        <v>0</v>
      </c>
      <c r="T1311" s="182">
        <v>66.039999999999992</v>
      </c>
      <c r="U1311" s="182">
        <v>0</v>
      </c>
      <c r="V1311" s="182">
        <v>0</v>
      </c>
    </row>
    <row r="1312" spans="1:22">
      <c r="A1312" s="2" t="s">
        <v>2642</v>
      </c>
      <c r="B1312" s="2" t="s">
        <v>2643</v>
      </c>
      <c r="C1312" s="182">
        <v>19.643711999999997</v>
      </c>
      <c r="D1312" s="182">
        <v>2503.2207999999996</v>
      </c>
      <c r="E1312" s="182">
        <v>76.199999999999989</v>
      </c>
      <c r="F1312" s="182">
        <v>0</v>
      </c>
      <c r="G1312" s="182">
        <v>0</v>
      </c>
      <c r="H1312" s="182">
        <v>0</v>
      </c>
      <c r="I1312" s="182">
        <v>6.35</v>
      </c>
      <c r="J1312" s="182">
        <v>0</v>
      </c>
      <c r="K1312" s="182">
        <v>0</v>
      </c>
      <c r="L1312" s="182">
        <v>0</v>
      </c>
      <c r="M1312" s="182">
        <v>1173772.6201919997</v>
      </c>
      <c r="N1312" s="182">
        <v>34412.8344</v>
      </c>
      <c r="O1312" s="182">
        <v>19664.476799999997</v>
      </c>
      <c r="P1312" s="182">
        <v>21.6662</v>
      </c>
      <c r="Q1312" s="182">
        <v>0</v>
      </c>
      <c r="R1312" s="182">
        <v>0</v>
      </c>
      <c r="S1312" s="182">
        <v>0</v>
      </c>
      <c r="T1312" s="182">
        <v>58.419999999999995</v>
      </c>
      <c r="U1312" s="182">
        <v>0</v>
      </c>
      <c r="V1312" s="182">
        <v>0</v>
      </c>
    </row>
    <row r="1313" spans="1:22">
      <c r="A1313" s="2" t="s">
        <v>2644</v>
      </c>
      <c r="B1313" s="2" t="s">
        <v>2645</v>
      </c>
      <c r="C1313" s="182">
        <v>19.643711999999997</v>
      </c>
      <c r="D1313" s="182">
        <v>2503.2207999999996</v>
      </c>
      <c r="E1313" s="182">
        <v>76.199999999999989</v>
      </c>
      <c r="F1313" s="182">
        <v>0</v>
      </c>
      <c r="G1313" s="182">
        <v>0</v>
      </c>
      <c r="H1313" s="182">
        <v>0</v>
      </c>
      <c r="I1313" s="182">
        <v>6.35</v>
      </c>
      <c r="J1313" s="182">
        <v>0</v>
      </c>
      <c r="K1313" s="182">
        <v>0</v>
      </c>
      <c r="L1313" s="182">
        <v>0</v>
      </c>
      <c r="M1313" s="182">
        <v>1173772.6201919997</v>
      </c>
      <c r="N1313" s="182">
        <v>34412.8344</v>
      </c>
      <c r="O1313" s="182">
        <v>19664.476799999997</v>
      </c>
      <c r="P1313" s="182">
        <v>21.6662</v>
      </c>
      <c r="Q1313" s="182">
        <v>0</v>
      </c>
      <c r="R1313" s="182">
        <v>0</v>
      </c>
      <c r="S1313" s="182">
        <v>0</v>
      </c>
      <c r="T1313" s="182">
        <v>61.975999999999992</v>
      </c>
      <c r="U1313" s="182">
        <v>0</v>
      </c>
      <c r="V1313" s="182">
        <v>0</v>
      </c>
    </row>
    <row r="1314" spans="1:22">
      <c r="A1314" s="2" t="s">
        <v>2646</v>
      </c>
      <c r="B1314" s="2" t="s">
        <v>2647</v>
      </c>
      <c r="C1314" s="182">
        <v>19.643711999999997</v>
      </c>
      <c r="D1314" s="182">
        <v>2503.2207999999996</v>
      </c>
      <c r="E1314" s="182">
        <v>76.199999999999989</v>
      </c>
      <c r="F1314" s="182">
        <v>0</v>
      </c>
      <c r="G1314" s="182">
        <v>0</v>
      </c>
      <c r="H1314" s="182">
        <v>0</v>
      </c>
      <c r="I1314" s="182">
        <v>6.35</v>
      </c>
      <c r="J1314" s="182">
        <v>0</v>
      </c>
      <c r="K1314" s="182">
        <v>0</v>
      </c>
      <c r="L1314" s="182">
        <v>0</v>
      </c>
      <c r="M1314" s="182">
        <v>1173772.6201919997</v>
      </c>
      <c r="N1314" s="182">
        <v>34412.8344</v>
      </c>
      <c r="O1314" s="182">
        <v>19664.476799999997</v>
      </c>
      <c r="P1314" s="182">
        <v>21.6662</v>
      </c>
      <c r="Q1314" s="182">
        <v>0</v>
      </c>
      <c r="R1314" s="182">
        <v>0</v>
      </c>
      <c r="S1314" s="182">
        <v>0</v>
      </c>
      <c r="T1314" s="182">
        <v>65.531999999999996</v>
      </c>
      <c r="U1314" s="182">
        <v>0</v>
      </c>
      <c r="V1314" s="182">
        <v>0</v>
      </c>
    </row>
    <row r="1315" spans="1:22">
      <c r="A1315" s="2" t="s">
        <v>2648</v>
      </c>
      <c r="B1315" s="2" t="s">
        <v>2649</v>
      </c>
      <c r="C1315" s="182">
        <v>35.418208</v>
      </c>
      <c r="D1315" s="182">
        <v>4522.5715999999993</v>
      </c>
      <c r="E1315" s="182">
        <v>88.899999999999991</v>
      </c>
      <c r="F1315" s="182">
        <v>0</v>
      </c>
      <c r="G1315" s="182">
        <v>0</v>
      </c>
      <c r="H1315" s="182">
        <v>0</v>
      </c>
      <c r="I1315" s="182">
        <v>12.7</v>
      </c>
      <c r="J1315" s="182">
        <v>0</v>
      </c>
      <c r="K1315" s="182">
        <v>0</v>
      </c>
      <c r="L1315" s="182">
        <v>0</v>
      </c>
      <c r="M1315" s="182">
        <v>3134222.6347679999</v>
      </c>
      <c r="N1315" s="182">
        <v>88326.274959999981</v>
      </c>
      <c r="O1315" s="182">
        <v>49161.191999999995</v>
      </c>
      <c r="P1315" s="182">
        <v>26.416</v>
      </c>
      <c r="Q1315" s="182">
        <v>0</v>
      </c>
      <c r="R1315" s="182">
        <v>0</v>
      </c>
      <c r="S1315" s="182">
        <v>0</v>
      </c>
      <c r="T1315" s="182">
        <v>44.449999999999996</v>
      </c>
      <c r="U1315" s="182">
        <v>0</v>
      </c>
      <c r="V1315" s="182">
        <v>0</v>
      </c>
    </row>
    <row r="1316" spans="1:22">
      <c r="A1316" s="2" t="s">
        <v>2650</v>
      </c>
      <c r="B1316" s="2" t="s">
        <v>2651</v>
      </c>
      <c r="C1316" s="182">
        <v>35.418208</v>
      </c>
      <c r="D1316" s="182">
        <v>4522.5715999999993</v>
      </c>
      <c r="E1316" s="182">
        <v>88.899999999999991</v>
      </c>
      <c r="F1316" s="182">
        <v>0</v>
      </c>
      <c r="G1316" s="182">
        <v>0</v>
      </c>
      <c r="H1316" s="182">
        <v>0</v>
      </c>
      <c r="I1316" s="182">
        <v>12.7</v>
      </c>
      <c r="J1316" s="182">
        <v>0</v>
      </c>
      <c r="K1316" s="182">
        <v>0</v>
      </c>
      <c r="L1316" s="182">
        <v>0</v>
      </c>
      <c r="M1316" s="182">
        <v>3134222.6347679999</v>
      </c>
      <c r="N1316" s="182">
        <v>88326.274959999981</v>
      </c>
      <c r="O1316" s="182">
        <v>49161.191999999995</v>
      </c>
      <c r="P1316" s="182">
        <v>26.416</v>
      </c>
      <c r="Q1316" s="182">
        <v>0</v>
      </c>
      <c r="R1316" s="182">
        <v>0</v>
      </c>
      <c r="S1316" s="182">
        <v>0</v>
      </c>
      <c r="T1316" s="182">
        <v>48.005999999999993</v>
      </c>
      <c r="U1316" s="182">
        <v>0</v>
      </c>
      <c r="V1316" s="182">
        <v>0</v>
      </c>
    </row>
    <row r="1317" spans="1:22">
      <c r="A1317" s="2" t="s">
        <v>2652</v>
      </c>
      <c r="B1317" s="2" t="s">
        <v>2653</v>
      </c>
      <c r="C1317" s="182">
        <v>35.418208</v>
      </c>
      <c r="D1317" s="182">
        <v>4522.5715999999993</v>
      </c>
      <c r="E1317" s="182">
        <v>88.899999999999991</v>
      </c>
      <c r="F1317" s="182">
        <v>0</v>
      </c>
      <c r="G1317" s="182">
        <v>0</v>
      </c>
      <c r="H1317" s="182">
        <v>0</v>
      </c>
      <c r="I1317" s="182">
        <v>12.7</v>
      </c>
      <c r="J1317" s="182">
        <v>0</v>
      </c>
      <c r="K1317" s="182">
        <v>0</v>
      </c>
      <c r="L1317" s="182">
        <v>0</v>
      </c>
      <c r="M1317" s="182">
        <v>3134222.6347679999</v>
      </c>
      <c r="N1317" s="182">
        <v>88326.274959999981</v>
      </c>
      <c r="O1317" s="182">
        <v>49161.191999999995</v>
      </c>
      <c r="P1317" s="182">
        <v>26.416</v>
      </c>
      <c r="Q1317" s="182">
        <v>0</v>
      </c>
      <c r="R1317" s="182">
        <v>0</v>
      </c>
      <c r="S1317" s="182">
        <v>0</v>
      </c>
      <c r="T1317" s="182">
        <v>51.561999999999991</v>
      </c>
      <c r="U1317" s="182">
        <v>0</v>
      </c>
      <c r="V1317" s="182">
        <v>0</v>
      </c>
    </row>
    <row r="1318" spans="1:22">
      <c r="A1318" s="2" t="s">
        <v>2654</v>
      </c>
      <c r="B1318" s="2" t="s">
        <v>2655</v>
      </c>
      <c r="C1318" s="182">
        <v>27.084511999999997</v>
      </c>
      <c r="D1318" s="182">
        <v>3451.6059999999998</v>
      </c>
      <c r="E1318" s="182">
        <v>88.899999999999991</v>
      </c>
      <c r="F1318" s="182">
        <v>0</v>
      </c>
      <c r="G1318" s="182">
        <v>0</v>
      </c>
      <c r="H1318" s="182">
        <v>0</v>
      </c>
      <c r="I1318" s="182">
        <v>9.5249999999999986</v>
      </c>
      <c r="J1318" s="182">
        <v>0</v>
      </c>
      <c r="K1318" s="182">
        <v>0</v>
      </c>
      <c r="L1318" s="182">
        <v>0</v>
      </c>
      <c r="M1318" s="182">
        <v>2464090.0395519999</v>
      </c>
      <c r="N1318" s="182">
        <v>67678.574319999985</v>
      </c>
      <c r="O1318" s="182">
        <v>38017.988479999993</v>
      </c>
      <c r="P1318" s="182">
        <v>26.669999999999998</v>
      </c>
      <c r="Q1318" s="182">
        <v>0</v>
      </c>
      <c r="R1318" s="182">
        <v>0</v>
      </c>
      <c r="S1318" s="182">
        <v>0</v>
      </c>
      <c r="T1318" s="182">
        <v>43.942</v>
      </c>
      <c r="U1318" s="182">
        <v>0</v>
      </c>
      <c r="V1318" s="182">
        <v>0</v>
      </c>
    </row>
    <row r="1319" spans="1:22">
      <c r="A1319" s="2" t="s">
        <v>2656</v>
      </c>
      <c r="B1319" s="2" t="s">
        <v>2657</v>
      </c>
      <c r="C1319" s="182">
        <v>27.084511999999997</v>
      </c>
      <c r="D1319" s="182">
        <v>3451.6059999999998</v>
      </c>
      <c r="E1319" s="182">
        <v>88.899999999999991</v>
      </c>
      <c r="F1319" s="182">
        <v>0</v>
      </c>
      <c r="G1319" s="182">
        <v>0</v>
      </c>
      <c r="H1319" s="182">
        <v>0</v>
      </c>
      <c r="I1319" s="182">
        <v>9.5249999999999986</v>
      </c>
      <c r="J1319" s="182">
        <v>0</v>
      </c>
      <c r="K1319" s="182">
        <v>0</v>
      </c>
      <c r="L1319" s="182">
        <v>0</v>
      </c>
      <c r="M1319" s="182">
        <v>2464090.0395519999</v>
      </c>
      <c r="N1319" s="182">
        <v>67678.574319999985</v>
      </c>
      <c r="O1319" s="182">
        <v>38017.988479999993</v>
      </c>
      <c r="P1319" s="182">
        <v>26.669999999999998</v>
      </c>
      <c r="Q1319" s="182">
        <v>0</v>
      </c>
      <c r="R1319" s="182">
        <v>0</v>
      </c>
      <c r="S1319" s="182">
        <v>0</v>
      </c>
      <c r="T1319" s="182">
        <v>47.244</v>
      </c>
      <c r="U1319" s="182">
        <v>0</v>
      </c>
      <c r="V1319" s="182">
        <v>0</v>
      </c>
    </row>
    <row r="1320" spans="1:22">
      <c r="A1320" s="2" t="s">
        <v>2658</v>
      </c>
      <c r="B1320" s="2" t="s">
        <v>2659</v>
      </c>
      <c r="C1320" s="182">
        <v>27.084511999999997</v>
      </c>
      <c r="D1320" s="182">
        <v>3451.6059999999998</v>
      </c>
      <c r="E1320" s="182">
        <v>88.899999999999991</v>
      </c>
      <c r="F1320" s="182">
        <v>0</v>
      </c>
      <c r="G1320" s="182">
        <v>0</v>
      </c>
      <c r="H1320" s="182">
        <v>0</v>
      </c>
      <c r="I1320" s="182">
        <v>9.5249999999999986</v>
      </c>
      <c r="J1320" s="182">
        <v>0</v>
      </c>
      <c r="K1320" s="182">
        <v>0</v>
      </c>
      <c r="L1320" s="182">
        <v>0</v>
      </c>
      <c r="M1320" s="182">
        <v>2464090.0395519999</v>
      </c>
      <c r="N1320" s="182">
        <v>67678.574319999985</v>
      </c>
      <c r="O1320" s="182">
        <v>38017.988479999993</v>
      </c>
      <c r="P1320" s="182">
        <v>26.669999999999998</v>
      </c>
      <c r="Q1320" s="182">
        <v>0</v>
      </c>
      <c r="R1320" s="182">
        <v>0</v>
      </c>
      <c r="S1320" s="182">
        <v>0</v>
      </c>
      <c r="T1320" s="182">
        <v>50.8</v>
      </c>
      <c r="U1320" s="182">
        <v>0</v>
      </c>
      <c r="V1320" s="182">
        <v>0</v>
      </c>
    </row>
    <row r="1321" spans="1:22">
      <c r="A1321" s="2" t="s">
        <v>2660</v>
      </c>
      <c r="B1321" s="2" t="s">
        <v>2661</v>
      </c>
      <c r="C1321" s="182">
        <v>22.768847999999998</v>
      </c>
      <c r="D1321" s="182">
        <v>2903.22</v>
      </c>
      <c r="E1321" s="182">
        <v>88.899999999999991</v>
      </c>
      <c r="F1321" s="182">
        <v>0</v>
      </c>
      <c r="G1321" s="182">
        <v>0</v>
      </c>
      <c r="H1321" s="182">
        <v>0</v>
      </c>
      <c r="I1321" s="182">
        <v>7.9375</v>
      </c>
      <c r="J1321" s="182">
        <v>0</v>
      </c>
      <c r="K1321" s="182">
        <v>0</v>
      </c>
      <c r="L1321" s="182">
        <v>0</v>
      </c>
      <c r="M1321" s="182">
        <v>2101968.6992799998</v>
      </c>
      <c r="N1321" s="182">
        <v>57026.982719999993</v>
      </c>
      <c r="O1321" s="182">
        <v>32118.645439999997</v>
      </c>
      <c r="P1321" s="182">
        <v>26.923999999999999</v>
      </c>
      <c r="Q1321" s="182">
        <v>0</v>
      </c>
      <c r="R1321" s="182">
        <v>0</v>
      </c>
      <c r="S1321" s="182">
        <v>0</v>
      </c>
      <c r="T1321" s="182">
        <v>43.687999999999995</v>
      </c>
      <c r="U1321" s="182">
        <v>0</v>
      </c>
      <c r="V1321" s="182">
        <v>0</v>
      </c>
    </row>
    <row r="1322" spans="1:22">
      <c r="A1322" s="2" t="s">
        <v>2662</v>
      </c>
      <c r="B1322" s="2" t="s">
        <v>2663</v>
      </c>
      <c r="C1322" s="182">
        <v>22.768847999999998</v>
      </c>
      <c r="D1322" s="182">
        <v>2903.22</v>
      </c>
      <c r="E1322" s="182">
        <v>88.899999999999991</v>
      </c>
      <c r="F1322" s="182">
        <v>0</v>
      </c>
      <c r="G1322" s="182">
        <v>0</v>
      </c>
      <c r="H1322" s="182">
        <v>0</v>
      </c>
      <c r="I1322" s="182">
        <v>7.9375</v>
      </c>
      <c r="J1322" s="182">
        <v>0</v>
      </c>
      <c r="K1322" s="182">
        <v>0</v>
      </c>
      <c r="L1322" s="182">
        <v>0</v>
      </c>
      <c r="M1322" s="182">
        <v>2101968.6992799998</v>
      </c>
      <c r="N1322" s="182">
        <v>57026.982719999993</v>
      </c>
      <c r="O1322" s="182">
        <v>32118.645439999997</v>
      </c>
      <c r="P1322" s="182">
        <v>26.923999999999999</v>
      </c>
      <c r="Q1322" s="182">
        <v>0</v>
      </c>
      <c r="R1322" s="182">
        <v>0</v>
      </c>
      <c r="S1322" s="182">
        <v>0</v>
      </c>
      <c r="T1322" s="182">
        <v>46.99</v>
      </c>
      <c r="U1322" s="182">
        <v>0</v>
      </c>
      <c r="V1322" s="182">
        <v>0</v>
      </c>
    </row>
    <row r="1323" spans="1:22">
      <c r="A1323" s="2" t="s">
        <v>2664</v>
      </c>
      <c r="B1323" s="2" t="s">
        <v>2665</v>
      </c>
      <c r="C1323" s="182">
        <v>22.768847999999998</v>
      </c>
      <c r="D1323" s="182">
        <v>2903.22</v>
      </c>
      <c r="E1323" s="182">
        <v>88.899999999999991</v>
      </c>
      <c r="F1323" s="182">
        <v>0</v>
      </c>
      <c r="G1323" s="182">
        <v>0</v>
      </c>
      <c r="H1323" s="182">
        <v>0</v>
      </c>
      <c r="I1323" s="182">
        <v>7.9375</v>
      </c>
      <c r="J1323" s="182">
        <v>0</v>
      </c>
      <c r="K1323" s="182">
        <v>0</v>
      </c>
      <c r="L1323" s="182">
        <v>0</v>
      </c>
      <c r="M1323" s="182">
        <v>2101968.6992799998</v>
      </c>
      <c r="N1323" s="182">
        <v>57026.982719999993</v>
      </c>
      <c r="O1323" s="182">
        <v>32118.645439999997</v>
      </c>
      <c r="P1323" s="182">
        <v>26.923999999999999</v>
      </c>
      <c r="Q1323" s="182">
        <v>0</v>
      </c>
      <c r="R1323" s="182">
        <v>0</v>
      </c>
      <c r="S1323" s="182">
        <v>0</v>
      </c>
      <c r="T1323" s="182">
        <v>50.545999999999999</v>
      </c>
      <c r="U1323" s="182">
        <v>0</v>
      </c>
      <c r="V1323" s="182">
        <v>0</v>
      </c>
    </row>
    <row r="1324" spans="1:22">
      <c r="A1324" s="2" t="s">
        <v>2666</v>
      </c>
      <c r="B1324" s="2" t="s">
        <v>2667</v>
      </c>
      <c r="C1324" s="182">
        <v>18.453184</v>
      </c>
      <c r="D1324" s="182">
        <v>2341.9307999999996</v>
      </c>
      <c r="E1324" s="182">
        <v>88.899999999999991</v>
      </c>
      <c r="F1324" s="182">
        <v>0</v>
      </c>
      <c r="G1324" s="182">
        <v>0</v>
      </c>
      <c r="H1324" s="182">
        <v>0</v>
      </c>
      <c r="I1324" s="182">
        <v>6.35</v>
      </c>
      <c r="J1324" s="182">
        <v>0</v>
      </c>
      <c r="K1324" s="182">
        <v>0</v>
      </c>
      <c r="L1324" s="182">
        <v>0</v>
      </c>
      <c r="M1324" s="182">
        <v>1719035.7877279997</v>
      </c>
      <c r="N1324" s="182">
        <v>45883.77919999999</v>
      </c>
      <c r="O1324" s="182">
        <v>26055.431759999999</v>
      </c>
      <c r="P1324" s="182">
        <v>27.178000000000001</v>
      </c>
      <c r="Q1324" s="182">
        <v>0</v>
      </c>
      <c r="R1324" s="182">
        <v>0</v>
      </c>
      <c r="S1324" s="182">
        <v>0</v>
      </c>
      <c r="T1324" s="182">
        <v>43.18</v>
      </c>
      <c r="U1324" s="182">
        <v>0</v>
      </c>
      <c r="V1324" s="182">
        <v>0</v>
      </c>
    </row>
    <row r="1325" spans="1:22">
      <c r="A1325" s="2" t="s">
        <v>2668</v>
      </c>
      <c r="B1325" s="2" t="s">
        <v>2669</v>
      </c>
      <c r="C1325" s="182">
        <v>18.453184</v>
      </c>
      <c r="D1325" s="182">
        <v>2341.9307999999996</v>
      </c>
      <c r="E1325" s="182">
        <v>88.899999999999991</v>
      </c>
      <c r="F1325" s="182">
        <v>0</v>
      </c>
      <c r="G1325" s="182">
        <v>0</v>
      </c>
      <c r="H1325" s="182">
        <v>0</v>
      </c>
      <c r="I1325" s="182">
        <v>6.35</v>
      </c>
      <c r="J1325" s="182">
        <v>0</v>
      </c>
      <c r="K1325" s="182">
        <v>0</v>
      </c>
      <c r="L1325" s="182">
        <v>0</v>
      </c>
      <c r="M1325" s="182">
        <v>1719035.7877279997</v>
      </c>
      <c r="N1325" s="182">
        <v>45883.77919999999</v>
      </c>
      <c r="O1325" s="182">
        <v>26055.431759999999</v>
      </c>
      <c r="P1325" s="182">
        <v>27.178000000000001</v>
      </c>
      <c r="Q1325" s="182">
        <v>0</v>
      </c>
      <c r="R1325" s="182">
        <v>0</v>
      </c>
      <c r="S1325" s="182">
        <v>0</v>
      </c>
      <c r="T1325" s="182">
        <v>46.481999999999999</v>
      </c>
      <c r="U1325" s="182">
        <v>0</v>
      </c>
      <c r="V1325" s="182">
        <v>0</v>
      </c>
    </row>
    <row r="1326" spans="1:22">
      <c r="A1326" s="2" t="s">
        <v>2670</v>
      </c>
      <c r="B1326" s="2" t="s">
        <v>2671</v>
      </c>
      <c r="C1326" s="182">
        <v>18.453184</v>
      </c>
      <c r="D1326" s="182">
        <v>2341.9307999999996</v>
      </c>
      <c r="E1326" s="182">
        <v>88.899999999999991</v>
      </c>
      <c r="F1326" s="182">
        <v>0</v>
      </c>
      <c r="G1326" s="182">
        <v>0</v>
      </c>
      <c r="H1326" s="182">
        <v>0</v>
      </c>
      <c r="I1326" s="182">
        <v>6.35</v>
      </c>
      <c r="J1326" s="182">
        <v>0</v>
      </c>
      <c r="K1326" s="182">
        <v>0</v>
      </c>
      <c r="L1326" s="182">
        <v>0</v>
      </c>
      <c r="M1326" s="182">
        <v>1719035.7877279997</v>
      </c>
      <c r="N1326" s="182">
        <v>45883.77919999999</v>
      </c>
      <c r="O1326" s="182">
        <v>26055.431759999999</v>
      </c>
      <c r="P1326" s="182">
        <v>27.178000000000001</v>
      </c>
      <c r="Q1326" s="182">
        <v>0</v>
      </c>
      <c r="R1326" s="182">
        <v>0</v>
      </c>
      <c r="S1326" s="182">
        <v>0</v>
      </c>
      <c r="T1326" s="182">
        <v>50.037999999999997</v>
      </c>
      <c r="U1326" s="182">
        <v>0</v>
      </c>
      <c r="V1326" s="182">
        <v>0</v>
      </c>
    </row>
    <row r="1327" spans="1:22">
      <c r="A1327" s="2" t="s">
        <v>2672</v>
      </c>
      <c r="B1327" s="2" t="s">
        <v>2673</v>
      </c>
      <c r="C1327" s="182">
        <v>40.329135999999998</v>
      </c>
      <c r="D1327" s="182">
        <v>5148.3768</v>
      </c>
      <c r="E1327" s="182">
        <v>76.199999999999989</v>
      </c>
      <c r="F1327" s="182">
        <v>0</v>
      </c>
      <c r="G1327" s="182">
        <v>0</v>
      </c>
      <c r="H1327" s="182">
        <v>0</v>
      </c>
      <c r="I1327" s="182">
        <v>15.875</v>
      </c>
      <c r="J1327" s="182">
        <v>0</v>
      </c>
      <c r="K1327" s="182">
        <v>0</v>
      </c>
      <c r="L1327" s="182">
        <v>0</v>
      </c>
      <c r="M1327" s="182">
        <v>2372519.12592</v>
      </c>
      <c r="N1327" s="182">
        <v>80296.613599999997</v>
      </c>
      <c r="O1327" s="182">
        <v>43753.460879999991</v>
      </c>
      <c r="P1327" s="182">
        <v>21.462999999999997</v>
      </c>
      <c r="Q1327" s="182">
        <v>0</v>
      </c>
      <c r="R1327" s="182">
        <v>0</v>
      </c>
      <c r="S1327" s="182">
        <v>0</v>
      </c>
      <c r="T1327" s="182">
        <v>46.735999999999997</v>
      </c>
      <c r="U1327" s="182">
        <v>0</v>
      </c>
      <c r="V1327" s="182">
        <v>0</v>
      </c>
    </row>
    <row r="1328" spans="1:22">
      <c r="A1328" s="2" t="s">
        <v>2674</v>
      </c>
      <c r="B1328" s="2" t="s">
        <v>2675</v>
      </c>
      <c r="C1328" s="182">
        <v>40.329135999999998</v>
      </c>
      <c r="D1328" s="182">
        <v>5148.3768</v>
      </c>
      <c r="E1328" s="182">
        <v>76.199999999999989</v>
      </c>
      <c r="F1328" s="182">
        <v>0</v>
      </c>
      <c r="G1328" s="182">
        <v>0</v>
      </c>
      <c r="H1328" s="182">
        <v>0</v>
      </c>
      <c r="I1328" s="182">
        <v>15.875</v>
      </c>
      <c r="J1328" s="182">
        <v>0</v>
      </c>
      <c r="K1328" s="182">
        <v>0</v>
      </c>
      <c r="L1328" s="182">
        <v>0</v>
      </c>
      <c r="M1328" s="182">
        <v>2372519.12592</v>
      </c>
      <c r="N1328" s="182">
        <v>80296.613599999997</v>
      </c>
      <c r="O1328" s="182">
        <v>43753.460879999991</v>
      </c>
      <c r="P1328" s="182">
        <v>21.462999999999997</v>
      </c>
      <c r="Q1328" s="182">
        <v>0</v>
      </c>
      <c r="R1328" s="182">
        <v>0</v>
      </c>
      <c r="S1328" s="182">
        <v>0</v>
      </c>
      <c r="T1328" s="182">
        <v>50.291999999999994</v>
      </c>
      <c r="U1328" s="182">
        <v>0</v>
      </c>
      <c r="V1328" s="182">
        <v>0</v>
      </c>
    </row>
    <row r="1329" spans="1:22">
      <c r="A1329" s="2" t="s">
        <v>2676</v>
      </c>
      <c r="B1329" s="2" t="s">
        <v>2677</v>
      </c>
      <c r="C1329" s="182">
        <v>40.329135999999998</v>
      </c>
      <c r="D1329" s="182">
        <v>5148.3768</v>
      </c>
      <c r="E1329" s="182">
        <v>76.199999999999989</v>
      </c>
      <c r="F1329" s="182">
        <v>0</v>
      </c>
      <c r="G1329" s="182">
        <v>0</v>
      </c>
      <c r="H1329" s="182">
        <v>0</v>
      </c>
      <c r="I1329" s="182">
        <v>15.875</v>
      </c>
      <c r="J1329" s="182">
        <v>0</v>
      </c>
      <c r="K1329" s="182">
        <v>0</v>
      </c>
      <c r="L1329" s="182">
        <v>0</v>
      </c>
      <c r="M1329" s="182">
        <v>2372519.12592</v>
      </c>
      <c r="N1329" s="182">
        <v>80296.613599999997</v>
      </c>
      <c r="O1329" s="182">
        <v>43753.460879999991</v>
      </c>
      <c r="P1329" s="182">
        <v>21.462999999999997</v>
      </c>
      <c r="Q1329" s="182">
        <v>0</v>
      </c>
      <c r="R1329" s="182">
        <v>0</v>
      </c>
      <c r="S1329" s="182">
        <v>0</v>
      </c>
      <c r="T1329" s="182">
        <v>54.101999999999997</v>
      </c>
      <c r="U1329" s="182">
        <v>0</v>
      </c>
      <c r="V1329" s="182">
        <v>0</v>
      </c>
    </row>
    <row r="1330" spans="1:22">
      <c r="A1330" s="2" t="s">
        <v>2678</v>
      </c>
      <c r="B1330" s="2" t="s">
        <v>2679</v>
      </c>
      <c r="C1330" s="182">
        <v>32.888336000000002</v>
      </c>
      <c r="D1330" s="182">
        <v>4199.9915999999994</v>
      </c>
      <c r="E1330" s="182">
        <v>76.199999999999989</v>
      </c>
      <c r="F1330" s="182">
        <v>0</v>
      </c>
      <c r="G1330" s="182">
        <v>0</v>
      </c>
      <c r="H1330" s="182">
        <v>0</v>
      </c>
      <c r="I1330" s="182">
        <v>12.7</v>
      </c>
      <c r="J1330" s="182">
        <v>0</v>
      </c>
      <c r="K1330" s="182">
        <v>0</v>
      </c>
      <c r="L1330" s="182">
        <v>0</v>
      </c>
      <c r="M1330" s="182">
        <v>1993748.5286239998</v>
      </c>
      <c r="N1330" s="182">
        <v>65384.38536</v>
      </c>
      <c r="O1330" s="182">
        <v>36051.540800000002</v>
      </c>
      <c r="P1330" s="182">
        <v>21.793199999999999</v>
      </c>
      <c r="Q1330" s="182">
        <v>0</v>
      </c>
      <c r="R1330" s="182">
        <v>0</v>
      </c>
      <c r="S1330" s="182">
        <v>0</v>
      </c>
      <c r="T1330" s="182">
        <v>45.973999999999997</v>
      </c>
      <c r="U1330" s="182">
        <v>0</v>
      </c>
      <c r="V1330" s="182">
        <v>0</v>
      </c>
    </row>
    <row r="1331" spans="1:22">
      <c r="A1331" s="2" t="s">
        <v>2680</v>
      </c>
      <c r="B1331" s="2" t="s">
        <v>2681</v>
      </c>
      <c r="C1331" s="182">
        <v>32.888336000000002</v>
      </c>
      <c r="D1331" s="182">
        <v>4199.9915999999994</v>
      </c>
      <c r="E1331" s="182">
        <v>76.199999999999989</v>
      </c>
      <c r="F1331" s="182">
        <v>0</v>
      </c>
      <c r="G1331" s="182">
        <v>0</v>
      </c>
      <c r="H1331" s="182">
        <v>0</v>
      </c>
      <c r="I1331" s="182">
        <v>12.7</v>
      </c>
      <c r="J1331" s="182">
        <v>0</v>
      </c>
      <c r="K1331" s="182">
        <v>0</v>
      </c>
      <c r="L1331" s="182">
        <v>0</v>
      </c>
      <c r="M1331" s="182">
        <v>1993748.5286239998</v>
      </c>
      <c r="N1331" s="182">
        <v>65384.38536</v>
      </c>
      <c r="O1331" s="182">
        <v>36051.540800000002</v>
      </c>
      <c r="P1331" s="182">
        <v>21.793199999999999</v>
      </c>
      <c r="Q1331" s="182">
        <v>0</v>
      </c>
      <c r="R1331" s="182">
        <v>0</v>
      </c>
      <c r="S1331" s="182">
        <v>0</v>
      </c>
      <c r="T1331" s="182">
        <v>49.529999999999994</v>
      </c>
      <c r="U1331" s="182">
        <v>0</v>
      </c>
      <c r="V1331" s="182">
        <v>0</v>
      </c>
    </row>
    <row r="1332" spans="1:22">
      <c r="A1332" s="2" t="s">
        <v>2682</v>
      </c>
      <c r="B1332" s="2" t="s">
        <v>2683</v>
      </c>
      <c r="C1332" s="182">
        <v>32.888336000000002</v>
      </c>
      <c r="D1332" s="182">
        <v>4199.9915999999994</v>
      </c>
      <c r="E1332" s="182">
        <v>76.199999999999989</v>
      </c>
      <c r="F1332" s="182">
        <v>0</v>
      </c>
      <c r="G1332" s="182">
        <v>0</v>
      </c>
      <c r="H1332" s="182">
        <v>0</v>
      </c>
      <c r="I1332" s="182">
        <v>12.7</v>
      </c>
      <c r="J1332" s="182">
        <v>0</v>
      </c>
      <c r="K1332" s="182">
        <v>0</v>
      </c>
      <c r="L1332" s="182">
        <v>0</v>
      </c>
      <c r="M1332" s="182">
        <v>1993748.5286239998</v>
      </c>
      <c r="N1332" s="182">
        <v>65384.38536</v>
      </c>
      <c r="O1332" s="182">
        <v>36051.540800000002</v>
      </c>
      <c r="P1332" s="182">
        <v>21.793199999999999</v>
      </c>
      <c r="Q1332" s="182">
        <v>0</v>
      </c>
      <c r="R1332" s="182">
        <v>0</v>
      </c>
      <c r="S1332" s="182">
        <v>0</v>
      </c>
      <c r="T1332" s="182">
        <v>53.339999999999996</v>
      </c>
      <c r="U1332" s="182">
        <v>0</v>
      </c>
      <c r="V1332" s="182">
        <v>0</v>
      </c>
    </row>
    <row r="1333" spans="1:22">
      <c r="A1333" s="2" t="s">
        <v>2684</v>
      </c>
      <c r="B1333" s="2" t="s">
        <v>2685</v>
      </c>
      <c r="C1333" s="182">
        <v>25.149903999999996</v>
      </c>
      <c r="D1333" s="182">
        <v>3212.8968</v>
      </c>
      <c r="E1333" s="182">
        <v>76.199999999999989</v>
      </c>
      <c r="F1333" s="182">
        <v>0</v>
      </c>
      <c r="G1333" s="182">
        <v>0</v>
      </c>
      <c r="H1333" s="182">
        <v>0</v>
      </c>
      <c r="I1333" s="182">
        <v>9.5249999999999986</v>
      </c>
      <c r="J1333" s="182">
        <v>0</v>
      </c>
      <c r="K1333" s="182">
        <v>0</v>
      </c>
      <c r="L1333" s="182">
        <v>0</v>
      </c>
      <c r="M1333" s="182">
        <v>1577517.1030239998</v>
      </c>
      <c r="N1333" s="182">
        <v>49816.674559999999</v>
      </c>
      <c r="O1333" s="182">
        <v>27858.008799999996</v>
      </c>
      <c r="P1333" s="182">
        <v>22.174199999999999</v>
      </c>
      <c r="Q1333" s="182">
        <v>0</v>
      </c>
      <c r="R1333" s="182">
        <v>0</v>
      </c>
      <c r="S1333" s="182">
        <v>0</v>
      </c>
      <c r="T1333" s="182">
        <v>45.466000000000001</v>
      </c>
      <c r="U1333" s="182">
        <v>0</v>
      </c>
      <c r="V1333" s="182">
        <v>0</v>
      </c>
    </row>
    <row r="1334" spans="1:22">
      <c r="A1334" s="2" t="s">
        <v>2686</v>
      </c>
      <c r="B1334" s="2" t="s">
        <v>2687</v>
      </c>
      <c r="C1334" s="182">
        <v>25.149903999999996</v>
      </c>
      <c r="D1334" s="182">
        <v>3212.8968</v>
      </c>
      <c r="E1334" s="182">
        <v>76.199999999999989</v>
      </c>
      <c r="F1334" s="182">
        <v>0</v>
      </c>
      <c r="G1334" s="182">
        <v>0</v>
      </c>
      <c r="H1334" s="182">
        <v>0</v>
      </c>
      <c r="I1334" s="182">
        <v>9.5249999999999986</v>
      </c>
      <c r="J1334" s="182">
        <v>0</v>
      </c>
      <c r="K1334" s="182">
        <v>0</v>
      </c>
      <c r="L1334" s="182">
        <v>0</v>
      </c>
      <c r="M1334" s="182">
        <v>1577517.1030239998</v>
      </c>
      <c r="N1334" s="182">
        <v>49816.674559999999</v>
      </c>
      <c r="O1334" s="182">
        <v>27858.008799999996</v>
      </c>
      <c r="P1334" s="182">
        <v>22.174199999999999</v>
      </c>
      <c r="Q1334" s="182">
        <v>0</v>
      </c>
      <c r="R1334" s="182">
        <v>0</v>
      </c>
      <c r="S1334" s="182">
        <v>0</v>
      </c>
      <c r="T1334" s="182">
        <v>49.021999999999998</v>
      </c>
      <c r="U1334" s="182">
        <v>0</v>
      </c>
      <c r="V1334" s="182">
        <v>0</v>
      </c>
    </row>
    <row r="1335" spans="1:22">
      <c r="A1335" s="2" t="s">
        <v>2688</v>
      </c>
      <c r="B1335" s="2" t="s">
        <v>2689</v>
      </c>
      <c r="C1335" s="182">
        <v>25.149903999999996</v>
      </c>
      <c r="D1335" s="182">
        <v>3212.8968</v>
      </c>
      <c r="E1335" s="182">
        <v>76.199999999999989</v>
      </c>
      <c r="F1335" s="182">
        <v>0</v>
      </c>
      <c r="G1335" s="182">
        <v>0</v>
      </c>
      <c r="H1335" s="182">
        <v>0</v>
      </c>
      <c r="I1335" s="182">
        <v>9.5249999999999986</v>
      </c>
      <c r="J1335" s="182">
        <v>0</v>
      </c>
      <c r="K1335" s="182">
        <v>0</v>
      </c>
      <c r="L1335" s="182">
        <v>0</v>
      </c>
      <c r="M1335" s="182">
        <v>1577517.1030239998</v>
      </c>
      <c r="N1335" s="182">
        <v>49816.674559999999</v>
      </c>
      <c r="O1335" s="182">
        <v>27858.008799999996</v>
      </c>
      <c r="P1335" s="182">
        <v>22.174199999999999</v>
      </c>
      <c r="Q1335" s="182">
        <v>0</v>
      </c>
      <c r="R1335" s="182">
        <v>0</v>
      </c>
      <c r="S1335" s="182">
        <v>0</v>
      </c>
      <c r="T1335" s="182">
        <v>52.577999999999996</v>
      </c>
      <c r="U1335" s="182">
        <v>0</v>
      </c>
      <c r="V1335" s="182">
        <v>0</v>
      </c>
    </row>
    <row r="1336" spans="1:22">
      <c r="A1336" s="2" t="s">
        <v>2690</v>
      </c>
      <c r="B1336" s="2" t="s">
        <v>2691</v>
      </c>
      <c r="C1336" s="182">
        <v>21.131871999999998</v>
      </c>
      <c r="D1336" s="182">
        <v>2703.2204000000002</v>
      </c>
      <c r="E1336" s="182">
        <v>76.199999999999989</v>
      </c>
      <c r="F1336" s="182">
        <v>0</v>
      </c>
      <c r="G1336" s="182">
        <v>0</v>
      </c>
      <c r="H1336" s="182">
        <v>0</v>
      </c>
      <c r="I1336" s="182">
        <v>7.9375</v>
      </c>
      <c r="J1336" s="182">
        <v>0</v>
      </c>
      <c r="K1336" s="182">
        <v>0</v>
      </c>
      <c r="L1336" s="182">
        <v>0</v>
      </c>
      <c r="M1336" s="182">
        <v>1348589.8189439999</v>
      </c>
      <c r="N1336" s="182">
        <v>41950.883839999995</v>
      </c>
      <c r="O1336" s="182">
        <v>23597.372159999995</v>
      </c>
      <c r="P1336" s="182">
        <v>22.352</v>
      </c>
      <c r="Q1336" s="182">
        <v>0</v>
      </c>
      <c r="R1336" s="182">
        <v>0</v>
      </c>
      <c r="S1336" s="182">
        <v>0</v>
      </c>
      <c r="T1336" s="182">
        <v>45.211999999999996</v>
      </c>
      <c r="U1336" s="182">
        <v>0</v>
      </c>
      <c r="V1336" s="182">
        <v>0</v>
      </c>
    </row>
    <row r="1337" spans="1:22">
      <c r="A1337" s="2" t="s">
        <v>2692</v>
      </c>
      <c r="B1337" s="2" t="s">
        <v>2693</v>
      </c>
      <c r="C1337" s="182">
        <v>21.131871999999998</v>
      </c>
      <c r="D1337" s="182">
        <v>2703.2204000000002</v>
      </c>
      <c r="E1337" s="182">
        <v>76.199999999999989</v>
      </c>
      <c r="F1337" s="182">
        <v>0</v>
      </c>
      <c r="G1337" s="182">
        <v>0</v>
      </c>
      <c r="H1337" s="182">
        <v>0</v>
      </c>
      <c r="I1337" s="182">
        <v>7.9375</v>
      </c>
      <c r="J1337" s="182">
        <v>0</v>
      </c>
      <c r="K1337" s="182">
        <v>0</v>
      </c>
      <c r="L1337" s="182">
        <v>0</v>
      </c>
      <c r="M1337" s="182">
        <v>1348589.8189439999</v>
      </c>
      <c r="N1337" s="182">
        <v>41950.883839999995</v>
      </c>
      <c r="O1337" s="182">
        <v>23597.372159999995</v>
      </c>
      <c r="P1337" s="182">
        <v>22.352</v>
      </c>
      <c r="Q1337" s="182">
        <v>0</v>
      </c>
      <c r="R1337" s="182">
        <v>0</v>
      </c>
      <c r="S1337" s="182">
        <v>0</v>
      </c>
      <c r="T1337" s="182">
        <v>48.513999999999996</v>
      </c>
      <c r="U1337" s="182">
        <v>0</v>
      </c>
      <c r="V1337" s="182">
        <v>0</v>
      </c>
    </row>
    <row r="1338" spans="1:22">
      <c r="A1338" s="2" t="s">
        <v>2694</v>
      </c>
      <c r="B1338" s="2" t="s">
        <v>2695</v>
      </c>
      <c r="C1338" s="182">
        <v>21.131871999999998</v>
      </c>
      <c r="D1338" s="182">
        <v>2703.2204000000002</v>
      </c>
      <c r="E1338" s="182">
        <v>76.199999999999989</v>
      </c>
      <c r="F1338" s="182">
        <v>0</v>
      </c>
      <c r="G1338" s="182">
        <v>0</v>
      </c>
      <c r="H1338" s="182">
        <v>0</v>
      </c>
      <c r="I1338" s="182">
        <v>7.9375</v>
      </c>
      <c r="J1338" s="182">
        <v>0</v>
      </c>
      <c r="K1338" s="182">
        <v>0</v>
      </c>
      <c r="L1338" s="182">
        <v>0</v>
      </c>
      <c r="M1338" s="182">
        <v>1348589.8189439999</v>
      </c>
      <c r="N1338" s="182">
        <v>41950.883839999995</v>
      </c>
      <c r="O1338" s="182">
        <v>23597.372159999995</v>
      </c>
      <c r="P1338" s="182">
        <v>22.352</v>
      </c>
      <c r="Q1338" s="182">
        <v>0</v>
      </c>
      <c r="R1338" s="182">
        <v>0</v>
      </c>
      <c r="S1338" s="182">
        <v>0</v>
      </c>
      <c r="T1338" s="182">
        <v>52.323999999999998</v>
      </c>
      <c r="U1338" s="182">
        <v>0</v>
      </c>
      <c r="V1338" s="182">
        <v>0</v>
      </c>
    </row>
    <row r="1339" spans="1:22">
      <c r="A1339" s="2" t="s">
        <v>2696</v>
      </c>
      <c r="B1339" s="2" t="s">
        <v>2697</v>
      </c>
      <c r="C1339" s="182">
        <v>17.11384</v>
      </c>
      <c r="D1339" s="182">
        <v>2180.6407999999997</v>
      </c>
      <c r="E1339" s="182">
        <v>76.199999999999989</v>
      </c>
      <c r="F1339" s="182">
        <v>0</v>
      </c>
      <c r="G1339" s="182">
        <v>0</v>
      </c>
      <c r="H1339" s="182">
        <v>0</v>
      </c>
      <c r="I1339" s="182">
        <v>6.35</v>
      </c>
      <c r="J1339" s="182">
        <v>0</v>
      </c>
      <c r="K1339" s="182">
        <v>0</v>
      </c>
      <c r="L1339" s="182">
        <v>0</v>
      </c>
      <c r="M1339" s="182">
        <v>1107175.592096</v>
      </c>
      <c r="N1339" s="182">
        <v>33757.351839999996</v>
      </c>
      <c r="O1339" s="182">
        <v>19172.864879999997</v>
      </c>
      <c r="P1339" s="182">
        <v>22.529799999999998</v>
      </c>
      <c r="Q1339" s="182">
        <v>0</v>
      </c>
      <c r="R1339" s="182">
        <v>0</v>
      </c>
      <c r="S1339" s="182">
        <v>0</v>
      </c>
      <c r="T1339" s="182">
        <v>44.704000000000001</v>
      </c>
      <c r="U1339" s="182">
        <v>0</v>
      </c>
      <c r="V1339" s="182">
        <v>0</v>
      </c>
    </row>
    <row r="1340" spans="1:22">
      <c r="A1340" s="2" t="s">
        <v>2698</v>
      </c>
      <c r="B1340" s="2" t="s">
        <v>2699</v>
      </c>
      <c r="C1340" s="182">
        <v>17.11384</v>
      </c>
      <c r="D1340" s="182">
        <v>2180.6407999999997</v>
      </c>
      <c r="E1340" s="182">
        <v>76.199999999999989</v>
      </c>
      <c r="F1340" s="182">
        <v>0</v>
      </c>
      <c r="G1340" s="182">
        <v>0</v>
      </c>
      <c r="H1340" s="182">
        <v>0</v>
      </c>
      <c r="I1340" s="182">
        <v>6.35</v>
      </c>
      <c r="J1340" s="182">
        <v>0</v>
      </c>
      <c r="K1340" s="182">
        <v>0</v>
      </c>
      <c r="L1340" s="182">
        <v>0</v>
      </c>
      <c r="M1340" s="182">
        <v>1107175.592096</v>
      </c>
      <c r="N1340" s="182">
        <v>33757.351839999996</v>
      </c>
      <c r="O1340" s="182">
        <v>19172.864879999997</v>
      </c>
      <c r="P1340" s="182">
        <v>22.529799999999998</v>
      </c>
      <c r="Q1340" s="182">
        <v>0</v>
      </c>
      <c r="R1340" s="182">
        <v>0</v>
      </c>
      <c r="S1340" s="182">
        <v>0</v>
      </c>
      <c r="T1340" s="182">
        <v>48.26</v>
      </c>
      <c r="U1340" s="182">
        <v>0</v>
      </c>
      <c r="V1340" s="182">
        <v>0</v>
      </c>
    </row>
    <row r="1341" spans="1:22">
      <c r="A1341" s="2" t="s">
        <v>2700</v>
      </c>
      <c r="B1341" s="2" t="s">
        <v>2701</v>
      </c>
      <c r="C1341" s="182">
        <v>17.11384</v>
      </c>
      <c r="D1341" s="182">
        <v>2180.6407999999997</v>
      </c>
      <c r="E1341" s="182">
        <v>76.199999999999989</v>
      </c>
      <c r="F1341" s="182">
        <v>0</v>
      </c>
      <c r="G1341" s="182">
        <v>0</v>
      </c>
      <c r="H1341" s="182">
        <v>0</v>
      </c>
      <c r="I1341" s="182">
        <v>6.35</v>
      </c>
      <c r="J1341" s="182">
        <v>0</v>
      </c>
      <c r="K1341" s="182">
        <v>0</v>
      </c>
      <c r="L1341" s="182">
        <v>0</v>
      </c>
      <c r="M1341" s="182">
        <v>1107175.592096</v>
      </c>
      <c r="N1341" s="182">
        <v>33757.351839999996</v>
      </c>
      <c r="O1341" s="182">
        <v>19172.864879999997</v>
      </c>
      <c r="P1341" s="182">
        <v>22.529799999999998</v>
      </c>
      <c r="Q1341" s="182">
        <v>0</v>
      </c>
      <c r="R1341" s="182">
        <v>0</v>
      </c>
      <c r="S1341" s="182">
        <v>0</v>
      </c>
      <c r="T1341" s="182">
        <v>51.815999999999995</v>
      </c>
      <c r="U1341" s="182">
        <v>0</v>
      </c>
      <c r="V1341" s="182">
        <v>0</v>
      </c>
    </row>
    <row r="1342" spans="1:22">
      <c r="A1342" s="2" t="s">
        <v>2702</v>
      </c>
      <c r="B1342" s="2" t="s">
        <v>2703</v>
      </c>
      <c r="C1342" s="182">
        <v>30.656096000000002</v>
      </c>
      <c r="D1342" s="182">
        <v>3896.7664</v>
      </c>
      <c r="E1342" s="182">
        <v>76.199999999999989</v>
      </c>
      <c r="F1342" s="182">
        <v>0</v>
      </c>
      <c r="G1342" s="182">
        <v>0</v>
      </c>
      <c r="H1342" s="182">
        <v>0</v>
      </c>
      <c r="I1342" s="182">
        <v>12.7</v>
      </c>
      <c r="J1342" s="182">
        <v>0</v>
      </c>
      <c r="K1342" s="182">
        <v>0</v>
      </c>
      <c r="L1342" s="182">
        <v>0</v>
      </c>
      <c r="M1342" s="182">
        <v>1935476.12904</v>
      </c>
      <c r="N1342" s="182">
        <v>64565.032159999995</v>
      </c>
      <c r="O1342" s="182">
        <v>35723.79952</v>
      </c>
      <c r="P1342" s="182">
        <v>22.2758</v>
      </c>
      <c r="Q1342" s="182">
        <v>0</v>
      </c>
      <c r="R1342" s="182">
        <v>0</v>
      </c>
      <c r="S1342" s="182">
        <v>0</v>
      </c>
      <c r="T1342" s="182">
        <v>39.369999999999997</v>
      </c>
      <c r="U1342" s="182">
        <v>0</v>
      </c>
      <c r="V1342" s="182">
        <v>0</v>
      </c>
    </row>
    <row r="1343" spans="1:22">
      <c r="A1343" s="2" t="s">
        <v>2704</v>
      </c>
      <c r="B1343" s="2" t="s">
        <v>2705</v>
      </c>
      <c r="C1343" s="182">
        <v>30.656096000000002</v>
      </c>
      <c r="D1343" s="182">
        <v>3896.7664</v>
      </c>
      <c r="E1343" s="182">
        <v>76.199999999999989</v>
      </c>
      <c r="F1343" s="182">
        <v>0</v>
      </c>
      <c r="G1343" s="182">
        <v>0</v>
      </c>
      <c r="H1343" s="182">
        <v>0</v>
      </c>
      <c r="I1343" s="182">
        <v>12.7</v>
      </c>
      <c r="J1343" s="182">
        <v>0</v>
      </c>
      <c r="K1343" s="182">
        <v>0</v>
      </c>
      <c r="L1343" s="182">
        <v>0</v>
      </c>
      <c r="M1343" s="182">
        <v>1935476.12904</v>
      </c>
      <c r="N1343" s="182">
        <v>64565.032159999995</v>
      </c>
      <c r="O1343" s="182">
        <v>35723.79952</v>
      </c>
      <c r="P1343" s="182">
        <v>22.2758</v>
      </c>
      <c r="Q1343" s="182">
        <v>0</v>
      </c>
      <c r="R1343" s="182">
        <v>0</v>
      </c>
      <c r="S1343" s="182">
        <v>0</v>
      </c>
      <c r="T1343" s="182">
        <v>42.925999999999995</v>
      </c>
      <c r="U1343" s="182">
        <v>0</v>
      </c>
      <c r="V1343" s="182">
        <v>0</v>
      </c>
    </row>
    <row r="1344" spans="1:22">
      <c r="A1344" s="2" t="s">
        <v>2706</v>
      </c>
      <c r="B1344" s="2" t="s">
        <v>2707</v>
      </c>
      <c r="C1344" s="182">
        <v>30.656096000000002</v>
      </c>
      <c r="D1344" s="182">
        <v>3896.7664</v>
      </c>
      <c r="E1344" s="182">
        <v>76.199999999999989</v>
      </c>
      <c r="F1344" s="182">
        <v>0</v>
      </c>
      <c r="G1344" s="182">
        <v>0</v>
      </c>
      <c r="H1344" s="182">
        <v>0</v>
      </c>
      <c r="I1344" s="182">
        <v>12.7</v>
      </c>
      <c r="J1344" s="182">
        <v>0</v>
      </c>
      <c r="K1344" s="182">
        <v>0</v>
      </c>
      <c r="L1344" s="182">
        <v>0</v>
      </c>
      <c r="M1344" s="182">
        <v>1935476.12904</v>
      </c>
      <c r="N1344" s="182">
        <v>64565.032159999995</v>
      </c>
      <c r="O1344" s="182">
        <v>35723.79952</v>
      </c>
      <c r="P1344" s="182">
        <v>22.2758</v>
      </c>
      <c r="Q1344" s="182">
        <v>0</v>
      </c>
      <c r="R1344" s="182">
        <v>0</v>
      </c>
      <c r="S1344" s="182">
        <v>0</v>
      </c>
      <c r="T1344" s="182">
        <v>46.735999999999997</v>
      </c>
      <c r="U1344" s="182">
        <v>0</v>
      </c>
      <c r="V1344" s="182">
        <v>0</v>
      </c>
    </row>
    <row r="1345" spans="1:22">
      <c r="A1345" s="2" t="s">
        <v>2708</v>
      </c>
      <c r="B1345" s="2" t="s">
        <v>2709</v>
      </c>
      <c r="C1345" s="182">
        <v>27.084511999999997</v>
      </c>
      <c r="D1345" s="182">
        <v>3445.1543999999999</v>
      </c>
      <c r="E1345" s="182">
        <v>76.199999999999989</v>
      </c>
      <c r="F1345" s="182">
        <v>0</v>
      </c>
      <c r="G1345" s="182">
        <v>0</v>
      </c>
      <c r="H1345" s="182">
        <v>0</v>
      </c>
      <c r="I1345" s="182">
        <v>11.112499999999999</v>
      </c>
      <c r="J1345" s="182">
        <v>0</v>
      </c>
      <c r="K1345" s="182">
        <v>0</v>
      </c>
      <c r="L1345" s="182">
        <v>0</v>
      </c>
      <c r="M1345" s="182">
        <v>1739847.3590079998</v>
      </c>
      <c r="N1345" s="182">
        <v>57190.853360000001</v>
      </c>
      <c r="O1345" s="182">
        <v>31790.904159999995</v>
      </c>
      <c r="P1345" s="182">
        <v>22.478999999999999</v>
      </c>
      <c r="Q1345" s="182">
        <v>0</v>
      </c>
      <c r="R1345" s="182">
        <v>0</v>
      </c>
      <c r="S1345" s="182">
        <v>0</v>
      </c>
      <c r="T1345" s="182">
        <v>39.116</v>
      </c>
      <c r="U1345" s="182">
        <v>0</v>
      </c>
      <c r="V1345" s="182">
        <v>0</v>
      </c>
    </row>
    <row r="1346" spans="1:22">
      <c r="A1346" s="2" t="s">
        <v>2710</v>
      </c>
      <c r="B1346" s="2" t="s">
        <v>2711</v>
      </c>
      <c r="C1346" s="182">
        <v>27.084511999999997</v>
      </c>
      <c r="D1346" s="182">
        <v>3445.1543999999999</v>
      </c>
      <c r="E1346" s="182">
        <v>76.199999999999989</v>
      </c>
      <c r="F1346" s="182">
        <v>0</v>
      </c>
      <c r="G1346" s="182">
        <v>0</v>
      </c>
      <c r="H1346" s="182">
        <v>0</v>
      </c>
      <c r="I1346" s="182">
        <v>11.112499999999999</v>
      </c>
      <c r="J1346" s="182">
        <v>0</v>
      </c>
      <c r="K1346" s="182">
        <v>0</v>
      </c>
      <c r="L1346" s="182">
        <v>0</v>
      </c>
      <c r="M1346" s="182">
        <v>1739847.3590079998</v>
      </c>
      <c r="N1346" s="182">
        <v>57190.853360000001</v>
      </c>
      <c r="O1346" s="182">
        <v>31790.904159999995</v>
      </c>
      <c r="P1346" s="182">
        <v>22.478999999999999</v>
      </c>
      <c r="Q1346" s="182">
        <v>0</v>
      </c>
      <c r="R1346" s="182">
        <v>0</v>
      </c>
      <c r="S1346" s="182">
        <v>0</v>
      </c>
      <c r="T1346" s="182">
        <v>42.417999999999999</v>
      </c>
      <c r="U1346" s="182">
        <v>0</v>
      </c>
      <c r="V1346" s="182">
        <v>0</v>
      </c>
    </row>
    <row r="1347" spans="1:22">
      <c r="A1347" s="2" t="s">
        <v>2712</v>
      </c>
      <c r="B1347" s="2" t="s">
        <v>2713</v>
      </c>
      <c r="C1347" s="182">
        <v>27.084511999999997</v>
      </c>
      <c r="D1347" s="182">
        <v>3445.1543999999999</v>
      </c>
      <c r="E1347" s="182">
        <v>76.199999999999989</v>
      </c>
      <c r="F1347" s="182">
        <v>0</v>
      </c>
      <c r="G1347" s="182">
        <v>0</v>
      </c>
      <c r="H1347" s="182">
        <v>0</v>
      </c>
      <c r="I1347" s="182">
        <v>11.112499999999999</v>
      </c>
      <c r="J1347" s="182">
        <v>0</v>
      </c>
      <c r="K1347" s="182">
        <v>0</v>
      </c>
      <c r="L1347" s="182">
        <v>0</v>
      </c>
      <c r="M1347" s="182">
        <v>1739847.3590079998</v>
      </c>
      <c r="N1347" s="182">
        <v>57190.853360000001</v>
      </c>
      <c r="O1347" s="182">
        <v>31790.904159999995</v>
      </c>
      <c r="P1347" s="182">
        <v>22.478999999999999</v>
      </c>
      <c r="Q1347" s="182">
        <v>0</v>
      </c>
      <c r="R1347" s="182">
        <v>0</v>
      </c>
      <c r="S1347" s="182">
        <v>0</v>
      </c>
      <c r="T1347" s="182">
        <v>46.228000000000002</v>
      </c>
      <c r="U1347" s="182">
        <v>0</v>
      </c>
      <c r="V1347" s="182">
        <v>0</v>
      </c>
    </row>
    <row r="1348" spans="1:22">
      <c r="A1348" s="2" t="s">
        <v>2714</v>
      </c>
      <c r="B1348" s="2" t="s">
        <v>2715</v>
      </c>
      <c r="C1348" s="182">
        <v>23.512927999999999</v>
      </c>
      <c r="D1348" s="182">
        <v>2987.0907999999999</v>
      </c>
      <c r="E1348" s="182">
        <v>76.199999999999989</v>
      </c>
      <c r="F1348" s="182">
        <v>0</v>
      </c>
      <c r="G1348" s="182">
        <v>0</v>
      </c>
      <c r="H1348" s="182">
        <v>0</v>
      </c>
      <c r="I1348" s="182">
        <v>9.5249999999999986</v>
      </c>
      <c r="J1348" s="182">
        <v>0</v>
      </c>
      <c r="K1348" s="182">
        <v>0</v>
      </c>
      <c r="L1348" s="182">
        <v>0</v>
      </c>
      <c r="M1348" s="182">
        <v>1535893.9604639998</v>
      </c>
      <c r="N1348" s="182">
        <v>49816.674559999999</v>
      </c>
      <c r="O1348" s="182">
        <v>27694.138159999995</v>
      </c>
      <c r="P1348" s="182">
        <v>22.6568</v>
      </c>
      <c r="Q1348" s="182">
        <v>0</v>
      </c>
      <c r="R1348" s="182">
        <v>0</v>
      </c>
      <c r="S1348" s="182">
        <v>0</v>
      </c>
      <c r="T1348" s="182">
        <v>38.607999999999997</v>
      </c>
      <c r="U1348" s="182">
        <v>0</v>
      </c>
      <c r="V1348" s="182">
        <v>0</v>
      </c>
    </row>
    <row r="1349" spans="1:22">
      <c r="A1349" s="2" t="s">
        <v>2716</v>
      </c>
      <c r="B1349" s="2" t="s">
        <v>2717</v>
      </c>
      <c r="C1349" s="182">
        <v>23.512927999999999</v>
      </c>
      <c r="D1349" s="182">
        <v>2987.0907999999999</v>
      </c>
      <c r="E1349" s="182">
        <v>76.199999999999989</v>
      </c>
      <c r="F1349" s="182">
        <v>0</v>
      </c>
      <c r="G1349" s="182">
        <v>0</v>
      </c>
      <c r="H1349" s="182">
        <v>0</v>
      </c>
      <c r="I1349" s="182">
        <v>9.5249999999999986</v>
      </c>
      <c r="J1349" s="182">
        <v>0</v>
      </c>
      <c r="K1349" s="182">
        <v>0</v>
      </c>
      <c r="L1349" s="182">
        <v>0</v>
      </c>
      <c r="M1349" s="182">
        <v>1535893.9604639998</v>
      </c>
      <c r="N1349" s="182">
        <v>49816.674559999999</v>
      </c>
      <c r="O1349" s="182">
        <v>27694.138159999995</v>
      </c>
      <c r="P1349" s="182">
        <v>22.6568</v>
      </c>
      <c r="Q1349" s="182">
        <v>0</v>
      </c>
      <c r="R1349" s="182">
        <v>0</v>
      </c>
      <c r="S1349" s="182">
        <v>0</v>
      </c>
      <c r="T1349" s="182">
        <v>42.163999999999994</v>
      </c>
      <c r="U1349" s="182">
        <v>0</v>
      </c>
      <c r="V1349" s="182">
        <v>0</v>
      </c>
    </row>
    <row r="1350" spans="1:22">
      <c r="A1350" s="2" t="s">
        <v>2718</v>
      </c>
      <c r="B1350" s="2" t="s">
        <v>2719</v>
      </c>
      <c r="C1350" s="182">
        <v>23.512927999999999</v>
      </c>
      <c r="D1350" s="182">
        <v>2987.0907999999999</v>
      </c>
      <c r="E1350" s="182">
        <v>76.199999999999989</v>
      </c>
      <c r="F1350" s="182">
        <v>0</v>
      </c>
      <c r="G1350" s="182">
        <v>0</v>
      </c>
      <c r="H1350" s="182">
        <v>0</v>
      </c>
      <c r="I1350" s="182">
        <v>9.5249999999999986</v>
      </c>
      <c r="J1350" s="182">
        <v>0</v>
      </c>
      <c r="K1350" s="182">
        <v>0</v>
      </c>
      <c r="L1350" s="182">
        <v>0</v>
      </c>
      <c r="M1350" s="182">
        <v>1535893.9604639998</v>
      </c>
      <c r="N1350" s="182">
        <v>49816.674559999999</v>
      </c>
      <c r="O1350" s="182">
        <v>27694.138159999995</v>
      </c>
      <c r="P1350" s="182">
        <v>22.6568</v>
      </c>
      <c r="Q1350" s="182">
        <v>0</v>
      </c>
      <c r="R1350" s="182">
        <v>0</v>
      </c>
      <c r="S1350" s="182">
        <v>0</v>
      </c>
      <c r="T1350" s="182">
        <v>45.973999999999997</v>
      </c>
      <c r="U1350" s="182">
        <v>0</v>
      </c>
      <c r="V1350" s="182">
        <v>0</v>
      </c>
    </row>
    <row r="1351" spans="1:22">
      <c r="A1351" s="2" t="s">
        <v>2720</v>
      </c>
      <c r="B1351" s="2" t="s">
        <v>2721</v>
      </c>
      <c r="C1351" s="182">
        <v>19.792528000000001</v>
      </c>
      <c r="D1351" s="182">
        <v>2522.5756000000001</v>
      </c>
      <c r="E1351" s="182">
        <v>76.199999999999989</v>
      </c>
      <c r="F1351" s="182">
        <v>0</v>
      </c>
      <c r="G1351" s="182">
        <v>0</v>
      </c>
      <c r="H1351" s="182">
        <v>0</v>
      </c>
      <c r="I1351" s="182">
        <v>7.9375</v>
      </c>
      <c r="J1351" s="182">
        <v>0</v>
      </c>
      <c r="K1351" s="182">
        <v>0</v>
      </c>
      <c r="L1351" s="182">
        <v>0</v>
      </c>
      <c r="M1351" s="182">
        <v>1315291.3048959998</v>
      </c>
      <c r="N1351" s="182">
        <v>41950.883839999995</v>
      </c>
      <c r="O1351" s="182">
        <v>23597.372159999995</v>
      </c>
      <c r="P1351" s="182">
        <v>22.86</v>
      </c>
      <c r="Q1351" s="182">
        <v>0</v>
      </c>
      <c r="R1351" s="182">
        <v>0</v>
      </c>
      <c r="S1351" s="182">
        <v>0</v>
      </c>
      <c r="T1351" s="182">
        <v>38.353999999999999</v>
      </c>
      <c r="U1351" s="182">
        <v>0</v>
      </c>
      <c r="V1351" s="182">
        <v>0</v>
      </c>
    </row>
    <row r="1352" spans="1:22">
      <c r="A1352" s="2" t="s">
        <v>2722</v>
      </c>
      <c r="B1352" s="2" t="s">
        <v>2723</v>
      </c>
      <c r="C1352" s="182">
        <v>19.792528000000001</v>
      </c>
      <c r="D1352" s="182">
        <v>2522.5756000000001</v>
      </c>
      <c r="E1352" s="182">
        <v>76.199999999999989</v>
      </c>
      <c r="F1352" s="182">
        <v>0</v>
      </c>
      <c r="G1352" s="182">
        <v>0</v>
      </c>
      <c r="H1352" s="182">
        <v>0</v>
      </c>
      <c r="I1352" s="182">
        <v>7.9375</v>
      </c>
      <c r="J1352" s="182">
        <v>0</v>
      </c>
      <c r="K1352" s="182">
        <v>0</v>
      </c>
      <c r="L1352" s="182">
        <v>0</v>
      </c>
      <c r="M1352" s="182">
        <v>1315291.3048959998</v>
      </c>
      <c r="N1352" s="182">
        <v>41950.883839999995</v>
      </c>
      <c r="O1352" s="182">
        <v>23597.372159999995</v>
      </c>
      <c r="P1352" s="182">
        <v>22.86</v>
      </c>
      <c r="Q1352" s="182">
        <v>0</v>
      </c>
      <c r="R1352" s="182">
        <v>0</v>
      </c>
      <c r="S1352" s="182">
        <v>0</v>
      </c>
      <c r="T1352" s="182">
        <v>41.91</v>
      </c>
      <c r="U1352" s="182">
        <v>0</v>
      </c>
      <c r="V1352" s="182">
        <v>0</v>
      </c>
    </row>
    <row r="1353" spans="1:22">
      <c r="A1353" s="2" t="s">
        <v>2724</v>
      </c>
      <c r="B1353" s="2" t="s">
        <v>2725</v>
      </c>
      <c r="C1353" s="182">
        <v>19.792528000000001</v>
      </c>
      <c r="D1353" s="182">
        <v>2522.5756000000001</v>
      </c>
      <c r="E1353" s="182">
        <v>76.199999999999989</v>
      </c>
      <c r="F1353" s="182">
        <v>0</v>
      </c>
      <c r="G1353" s="182">
        <v>0</v>
      </c>
      <c r="H1353" s="182">
        <v>0</v>
      </c>
      <c r="I1353" s="182">
        <v>7.9375</v>
      </c>
      <c r="J1353" s="182">
        <v>0</v>
      </c>
      <c r="K1353" s="182">
        <v>0</v>
      </c>
      <c r="L1353" s="182">
        <v>0</v>
      </c>
      <c r="M1353" s="182">
        <v>1315291.3048959998</v>
      </c>
      <c r="N1353" s="182">
        <v>41950.883839999995</v>
      </c>
      <c r="O1353" s="182">
        <v>23597.372159999995</v>
      </c>
      <c r="P1353" s="182">
        <v>22.86</v>
      </c>
      <c r="Q1353" s="182">
        <v>0</v>
      </c>
      <c r="R1353" s="182">
        <v>0</v>
      </c>
      <c r="S1353" s="182">
        <v>0</v>
      </c>
      <c r="T1353" s="182">
        <v>45.466000000000001</v>
      </c>
      <c r="U1353" s="182">
        <v>0</v>
      </c>
      <c r="V1353" s="182">
        <v>0</v>
      </c>
    </row>
    <row r="1354" spans="1:22">
      <c r="A1354" s="2" t="s">
        <v>2726</v>
      </c>
      <c r="B1354" s="2" t="s">
        <v>2727</v>
      </c>
      <c r="C1354" s="182">
        <v>16.072127999999999</v>
      </c>
      <c r="D1354" s="182">
        <v>2038.7056</v>
      </c>
      <c r="E1354" s="182">
        <v>76.199999999999989</v>
      </c>
      <c r="F1354" s="182">
        <v>0</v>
      </c>
      <c r="G1354" s="182">
        <v>0</v>
      </c>
      <c r="H1354" s="182">
        <v>0</v>
      </c>
      <c r="I1354" s="182">
        <v>6.35</v>
      </c>
      <c r="J1354" s="182">
        <v>0</v>
      </c>
      <c r="K1354" s="182">
        <v>0</v>
      </c>
      <c r="L1354" s="182">
        <v>0</v>
      </c>
      <c r="M1354" s="182">
        <v>1086364.0208159999</v>
      </c>
      <c r="N1354" s="182">
        <v>34085.093119999998</v>
      </c>
      <c r="O1354" s="182">
        <v>19172.864879999997</v>
      </c>
      <c r="P1354" s="182">
        <v>23.063199999999998</v>
      </c>
      <c r="Q1354" s="182">
        <v>0</v>
      </c>
      <c r="R1354" s="182">
        <v>0</v>
      </c>
      <c r="S1354" s="182">
        <v>0</v>
      </c>
      <c r="T1354" s="182">
        <v>38.099999999999994</v>
      </c>
      <c r="U1354" s="182">
        <v>0</v>
      </c>
      <c r="V1354" s="182">
        <v>0</v>
      </c>
    </row>
    <row r="1355" spans="1:22">
      <c r="A1355" s="2" t="s">
        <v>2728</v>
      </c>
      <c r="B1355" s="2" t="s">
        <v>2729</v>
      </c>
      <c r="C1355" s="182">
        <v>16.072127999999999</v>
      </c>
      <c r="D1355" s="182">
        <v>2038.7056</v>
      </c>
      <c r="E1355" s="182">
        <v>76.199999999999989</v>
      </c>
      <c r="F1355" s="182">
        <v>0</v>
      </c>
      <c r="G1355" s="182">
        <v>0</v>
      </c>
      <c r="H1355" s="182">
        <v>0</v>
      </c>
      <c r="I1355" s="182">
        <v>6.35</v>
      </c>
      <c r="J1355" s="182">
        <v>0</v>
      </c>
      <c r="K1355" s="182">
        <v>0</v>
      </c>
      <c r="L1355" s="182">
        <v>0</v>
      </c>
      <c r="M1355" s="182">
        <v>1086364.0208159999</v>
      </c>
      <c r="N1355" s="182">
        <v>34085.093119999998</v>
      </c>
      <c r="O1355" s="182">
        <v>19172.864879999997</v>
      </c>
      <c r="P1355" s="182">
        <v>23.063199999999998</v>
      </c>
      <c r="Q1355" s="182">
        <v>0</v>
      </c>
      <c r="R1355" s="182">
        <v>0</v>
      </c>
      <c r="S1355" s="182">
        <v>0</v>
      </c>
      <c r="T1355" s="182">
        <v>41.401999999999994</v>
      </c>
      <c r="U1355" s="182">
        <v>0</v>
      </c>
      <c r="V1355" s="182">
        <v>0</v>
      </c>
    </row>
    <row r="1356" spans="1:22">
      <c r="A1356" s="2" t="s">
        <v>2730</v>
      </c>
      <c r="B1356" s="2" t="s">
        <v>2731</v>
      </c>
      <c r="C1356" s="182">
        <v>16.072127999999999</v>
      </c>
      <c r="D1356" s="182">
        <v>2038.7056</v>
      </c>
      <c r="E1356" s="182">
        <v>76.199999999999989</v>
      </c>
      <c r="F1356" s="182">
        <v>0</v>
      </c>
      <c r="G1356" s="182">
        <v>0</v>
      </c>
      <c r="H1356" s="182">
        <v>0</v>
      </c>
      <c r="I1356" s="182">
        <v>6.35</v>
      </c>
      <c r="J1356" s="182">
        <v>0</v>
      </c>
      <c r="K1356" s="182">
        <v>0</v>
      </c>
      <c r="L1356" s="182">
        <v>0</v>
      </c>
      <c r="M1356" s="182">
        <v>1086364.0208159999</v>
      </c>
      <c r="N1356" s="182">
        <v>34085.093119999998</v>
      </c>
      <c r="O1356" s="182">
        <v>19172.864879999997</v>
      </c>
      <c r="P1356" s="182">
        <v>23.063199999999998</v>
      </c>
      <c r="Q1356" s="182">
        <v>0</v>
      </c>
      <c r="R1356" s="182">
        <v>0</v>
      </c>
      <c r="S1356" s="182">
        <v>0</v>
      </c>
      <c r="T1356" s="182">
        <v>45.211999999999996</v>
      </c>
      <c r="U1356" s="182">
        <v>0</v>
      </c>
      <c r="V1356" s="182">
        <v>0</v>
      </c>
    </row>
    <row r="1357" spans="1:22">
      <c r="A1357" s="2" t="s">
        <v>2732</v>
      </c>
      <c r="B1357" s="2" t="s">
        <v>2733</v>
      </c>
      <c r="C1357" s="182">
        <v>27.977408</v>
      </c>
      <c r="D1357" s="182">
        <v>3567.7348000000002</v>
      </c>
      <c r="E1357" s="182">
        <v>63.5</v>
      </c>
      <c r="F1357" s="182">
        <v>0</v>
      </c>
      <c r="G1357" s="182">
        <v>0</v>
      </c>
      <c r="H1357" s="182">
        <v>0</v>
      </c>
      <c r="I1357" s="182">
        <v>12.7</v>
      </c>
      <c r="J1357" s="182">
        <v>0</v>
      </c>
      <c r="K1357" s="182">
        <v>0</v>
      </c>
      <c r="L1357" s="182">
        <v>0</v>
      </c>
      <c r="M1357" s="182">
        <v>1132149.4776319999</v>
      </c>
      <c r="N1357" s="182">
        <v>45556.037919999995</v>
      </c>
      <c r="O1357" s="182">
        <v>24744.466639999999</v>
      </c>
      <c r="P1357" s="182">
        <v>17.805400000000002</v>
      </c>
      <c r="Q1357" s="182">
        <v>0</v>
      </c>
      <c r="R1357" s="182">
        <v>0</v>
      </c>
      <c r="S1357" s="182">
        <v>0</v>
      </c>
      <c r="T1357" s="182">
        <v>41.148000000000003</v>
      </c>
      <c r="U1357" s="182">
        <v>0</v>
      </c>
      <c r="V1357" s="182">
        <v>0</v>
      </c>
    </row>
    <row r="1358" spans="1:22">
      <c r="A1358" s="2" t="s">
        <v>2734</v>
      </c>
      <c r="B1358" s="2" t="s">
        <v>2735</v>
      </c>
      <c r="C1358" s="182">
        <v>27.977408</v>
      </c>
      <c r="D1358" s="182">
        <v>3567.7348000000002</v>
      </c>
      <c r="E1358" s="182">
        <v>63.5</v>
      </c>
      <c r="F1358" s="182">
        <v>0</v>
      </c>
      <c r="G1358" s="182">
        <v>0</v>
      </c>
      <c r="H1358" s="182">
        <v>0</v>
      </c>
      <c r="I1358" s="182">
        <v>12.7</v>
      </c>
      <c r="J1358" s="182">
        <v>0</v>
      </c>
      <c r="K1358" s="182">
        <v>0</v>
      </c>
      <c r="L1358" s="182">
        <v>0</v>
      </c>
      <c r="M1358" s="182">
        <v>1132149.4776319999</v>
      </c>
      <c r="N1358" s="182">
        <v>45556.037919999995</v>
      </c>
      <c r="O1358" s="182">
        <v>24744.466639999999</v>
      </c>
      <c r="P1358" s="182">
        <v>17.805400000000002</v>
      </c>
      <c r="Q1358" s="182">
        <v>0</v>
      </c>
      <c r="R1358" s="182">
        <v>0</v>
      </c>
      <c r="S1358" s="182">
        <v>0</v>
      </c>
      <c r="T1358" s="182">
        <v>44.704000000000001</v>
      </c>
      <c r="U1358" s="182">
        <v>0</v>
      </c>
      <c r="V1358" s="182">
        <v>0</v>
      </c>
    </row>
    <row r="1359" spans="1:22">
      <c r="A1359" s="2" t="s">
        <v>2736</v>
      </c>
      <c r="B1359" s="2" t="s">
        <v>2737</v>
      </c>
      <c r="C1359" s="182">
        <v>27.977408</v>
      </c>
      <c r="D1359" s="182">
        <v>3567.7348000000002</v>
      </c>
      <c r="E1359" s="182">
        <v>63.5</v>
      </c>
      <c r="F1359" s="182">
        <v>0</v>
      </c>
      <c r="G1359" s="182">
        <v>0</v>
      </c>
      <c r="H1359" s="182">
        <v>0</v>
      </c>
      <c r="I1359" s="182">
        <v>12.7</v>
      </c>
      <c r="J1359" s="182">
        <v>0</v>
      </c>
      <c r="K1359" s="182">
        <v>0</v>
      </c>
      <c r="L1359" s="182">
        <v>0</v>
      </c>
      <c r="M1359" s="182">
        <v>1132149.4776319999</v>
      </c>
      <c r="N1359" s="182">
        <v>45556.037919999995</v>
      </c>
      <c r="O1359" s="182">
        <v>24744.466639999999</v>
      </c>
      <c r="P1359" s="182">
        <v>17.805400000000002</v>
      </c>
      <c r="Q1359" s="182">
        <v>0</v>
      </c>
      <c r="R1359" s="182">
        <v>0</v>
      </c>
      <c r="S1359" s="182">
        <v>0</v>
      </c>
      <c r="T1359" s="182">
        <v>48.513999999999996</v>
      </c>
      <c r="U1359" s="182">
        <v>0</v>
      </c>
      <c r="V1359" s="182">
        <v>0</v>
      </c>
    </row>
    <row r="1360" spans="1:22">
      <c r="A1360" s="2" t="s">
        <v>2738</v>
      </c>
      <c r="B1360" s="2" t="s">
        <v>2739</v>
      </c>
      <c r="C1360" s="182">
        <v>21.578319999999998</v>
      </c>
      <c r="D1360" s="182">
        <v>2741.93</v>
      </c>
      <c r="E1360" s="182">
        <v>63.5</v>
      </c>
      <c r="F1360" s="182">
        <v>0</v>
      </c>
      <c r="G1360" s="182">
        <v>0</v>
      </c>
      <c r="H1360" s="182">
        <v>0</v>
      </c>
      <c r="I1360" s="182">
        <v>9.5249999999999986</v>
      </c>
      <c r="J1360" s="182">
        <v>0</v>
      </c>
      <c r="K1360" s="182">
        <v>0</v>
      </c>
      <c r="L1360" s="182">
        <v>0</v>
      </c>
      <c r="M1360" s="182">
        <v>903222.19355199987</v>
      </c>
      <c r="N1360" s="182">
        <v>34904.446319999995</v>
      </c>
      <c r="O1360" s="182">
        <v>19336.735519999998</v>
      </c>
      <c r="P1360" s="182">
        <v>18.186399999999999</v>
      </c>
      <c r="Q1360" s="182">
        <v>0</v>
      </c>
      <c r="R1360" s="182">
        <v>0</v>
      </c>
      <c r="S1360" s="182">
        <v>0</v>
      </c>
      <c r="T1360" s="182">
        <v>40.386000000000003</v>
      </c>
      <c r="U1360" s="182">
        <v>0</v>
      </c>
      <c r="V1360" s="182">
        <v>0</v>
      </c>
    </row>
    <row r="1361" spans="1:22">
      <c r="A1361" s="2" t="s">
        <v>2740</v>
      </c>
      <c r="B1361" s="2" t="s">
        <v>2741</v>
      </c>
      <c r="C1361" s="182">
        <v>21.578319999999998</v>
      </c>
      <c r="D1361" s="182">
        <v>2741.93</v>
      </c>
      <c r="E1361" s="182">
        <v>63.5</v>
      </c>
      <c r="F1361" s="182">
        <v>0</v>
      </c>
      <c r="G1361" s="182">
        <v>0</v>
      </c>
      <c r="H1361" s="182">
        <v>0</v>
      </c>
      <c r="I1361" s="182">
        <v>9.5249999999999986</v>
      </c>
      <c r="J1361" s="182">
        <v>0</v>
      </c>
      <c r="K1361" s="182">
        <v>0</v>
      </c>
      <c r="L1361" s="182">
        <v>0</v>
      </c>
      <c r="M1361" s="182">
        <v>903222.19355199987</v>
      </c>
      <c r="N1361" s="182">
        <v>34904.446319999995</v>
      </c>
      <c r="O1361" s="182">
        <v>19336.735519999998</v>
      </c>
      <c r="P1361" s="182">
        <v>18.186399999999999</v>
      </c>
      <c r="Q1361" s="182">
        <v>0</v>
      </c>
      <c r="R1361" s="182">
        <v>0</v>
      </c>
      <c r="S1361" s="182">
        <v>0</v>
      </c>
      <c r="T1361" s="182">
        <v>43.942</v>
      </c>
      <c r="U1361" s="182">
        <v>0</v>
      </c>
      <c r="V1361" s="182">
        <v>0</v>
      </c>
    </row>
    <row r="1362" spans="1:22">
      <c r="A1362" s="2" t="s">
        <v>2742</v>
      </c>
      <c r="B1362" s="2" t="s">
        <v>2743</v>
      </c>
      <c r="C1362" s="182">
        <v>21.578319999999998</v>
      </c>
      <c r="D1362" s="182">
        <v>2741.93</v>
      </c>
      <c r="E1362" s="182">
        <v>63.5</v>
      </c>
      <c r="F1362" s="182">
        <v>0</v>
      </c>
      <c r="G1362" s="182">
        <v>0</v>
      </c>
      <c r="H1362" s="182">
        <v>0</v>
      </c>
      <c r="I1362" s="182">
        <v>9.5249999999999986</v>
      </c>
      <c r="J1362" s="182">
        <v>0</v>
      </c>
      <c r="K1362" s="182">
        <v>0</v>
      </c>
      <c r="L1362" s="182">
        <v>0</v>
      </c>
      <c r="M1362" s="182">
        <v>903222.19355199987</v>
      </c>
      <c r="N1362" s="182">
        <v>34904.446319999995</v>
      </c>
      <c r="O1362" s="182">
        <v>19336.735519999998</v>
      </c>
      <c r="P1362" s="182">
        <v>18.186399999999999</v>
      </c>
      <c r="Q1362" s="182">
        <v>0</v>
      </c>
      <c r="R1362" s="182">
        <v>0</v>
      </c>
      <c r="S1362" s="182">
        <v>0</v>
      </c>
      <c r="T1362" s="182">
        <v>47.751999999999995</v>
      </c>
      <c r="U1362" s="182">
        <v>0</v>
      </c>
      <c r="V1362" s="182">
        <v>0</v>
      </c>
    </row>
    <row r="1363" spans="1:22">
      <c r="A1363" s="2" t="s">
        <v>2744</v>
      </c>
      <c r="B1363" s="2" t="s">
        <v>2745</v>
      </c>
      <c r="C1363" s="182">
        <v>18.155551999999997</v>
      </c>
      <c r="D1363" s="182">
        <v>2309.6727999999998</v>
      </c>
      <c r="E1363" s="182">
        <v>63.5</v>
      </c>
      <c r="F1363" s="182">
        <v>0</v>
      </c>
      <c r="G1363" s="182">
        <v>0</v>
      </c>
      <c r="H1363" s="182">
        <v>0</v>
      </c>
      <c r="I1363" s="182">
        <v>7.9375</v>
      </c>
      <c r="J1363" s="182">
        <v>0</v>
      </c>
      <c r="K1363" s="182">
        <v>0</v>
      </c>
      <c r="L1363" s="182">
        <v>0</v>
      </c>
      <c r="M1363" s="182">
        <v>778352.76587200002</v>
      </c>
      <c r="N1363" s="182">
        <v>29496.715199999999</v>
      </c>
      <c r="O1363" s="182">
        <v>16387.063999999998</v>
      </c>
      <c r="P1363" s="182">
        <v>18.364199999999997</v>
      </c>
      <c r="Q1363" s="182">
        <v>0</v>
      </c>
      <c r="R1363" s="182">
        <v>0</v>
      </c>
      <c r="S1363" s="182">
        <v>0</v>
      </c>
      <c r="T1363" s="182">
        <v>40.131999999999998</v>
      </c>
      <c r="U1363" s="182">
        <v>0</v>
      </c>
      <c r="V1363" s="182">
        <v>0</v>
      </c>
    </row>
    <row r="1364" spans="1:22">
      <c r="A1364" s="2" t="s">
        <v>2746</v>
      </c>
      <c r="B1364" s="2" t="s">
        <v>2747</v>
      </c>
      <c r="C1364" s="182">
        <v>18.155551999999997</v>
      </c>
      <c r="D1364" s="182">
        <v>2309.6727999999998</v>
      </c>
      <c r="E1364" s="182">
        <v>63.5</v>
      </c>
      <c r="F1364" s="182">
        <v>0</v>
      </c>
      <c r="G1364" s="182">
        <v>0</v>
      </c>
      <c r="H1364" s="182">
        <v>0</v>
      </c>
      <c r="I1364" s="182">
        <v>7.9375</v>
      </c>
      <c r="J1364" s="182">
        <v>0</v>
      </c>
      <c r="K1364" s="182">
        <v>0</v>
      </c>
      <c r="L1364" s="182">
        <v>0</v>
      </c>
      <c r="M1364" s="182">
        <v>778352.76587200002</v>
      </c>
      <c r="N1364" s="182">
        <v>29496.715199999999</v>
      </c>
      <c r="O1364" s="182">
        <v>16387.063999999998</v>
      </c>
      <c r="P1364" s="182">
        <v>18.364199999999997</v>
      </c>
      <c r="Q1364" s="182">
        <v>0</v>
      </c>
      <c r="R1364" s="182">
        <v>0</v>
      </c>
      <c r="S1364" s="182">
        <v>0</v>
      </c>
      <c r="T1364" s="182">
        <v>43.687999999999995</v>
      </c>
      <c r="U1364" s="182">
        <v>0</v>
      </c>
      <c r="V1364" s="182">
        <v>0</v>
      </c>
    </row>
    <row r="1365" spans="1:22">
      <c r="A1365" s="2" t="s">
        <v>2748</v>
      </c>
      <c r="B1365" s="2" t="s">
        <v>2749</v>
      </c>
      <c r="C1365" s="182">
        <v>18.155551999999997</v>
      </c>
      <c r="D1365" s="182">
        <v>2309.6727999999998</v>
      </c>
      <c r="E1365" s="182">
        <v>63.5</v>
      </c>
      <c r="F1365" s="182">
        <v>0</v>
      </c>
      <c r="G1365" s="182">
        <v>0</v>
      </c>
      <c r="H1365" s="182">
        <v>0</v>
      </c>
      <c r="I1365" s="182">
        <v>7.9375</v>
      </c>
      <c r="J1365" s="182">
        <v>0</v>
      </c>
      <c r="K1365" s="182">
        <v>0</v>
      </c>
      <c r="L1365" s="182">
        <v>0</v>
      </c>
      <c r="M1365" s="182">
        <v>778352.76587200002</v>
      </c>
      <c r="N1365" s="182">
        <v>29496.715199999999</v>
      </c>
      <c r="O1365" s="182">
        <v>16387.063999999998</v>
      </c>
      <c r="P1365" s="182">
        <v>18.364199999999997</v>
      </c>
      <c r="Q1365" s="182">
        <v>0</v>
      </c>
      <c r="R1365" s="182">
        <v>0</v>
      </c>
      <c r="S1365" s="182">
        <v>0</v>
      </c>
      <c r="T1365" s="182">
        <v>47.497999999999998</v>
      </c>
      <c r="U1365" s="182">
        <v>0</v>
      </c>
      <c r="V1365" s="182">
        <v>0</v>
      </c>
    </row>
    <row r="1366" spans="1:22">
      <c r="A1366" s="2" t="s">
        <v>2750</v>
      </c>
      <c r="B1366" s="2" t="s">
        <v>2751</v>
      </c>
      <c r="C1366" s="182">
        <v>14.703020800000001</v>
      </c>
      <c r="D1366" s="182">
        <v>1870.9639999999999</v>
      </c>
      <c r="E1366" s="182">
        <v>63.5</v>
      </c>
      <c r="F1366" s="182">
        <v>0</v>
      </c>
      <c r="G1366" s="182">
        <v>0</v>
      </c>
      <c r="H1366" s="182">
        <v>0</v>
      </c>
      <c r="I1366" s="182">
        <v>6.35</v>
      </c>
      <c r="J1366" s="182">
        <v>0</v>
      </c>
      <c r="K1366" s="182">
        <v>0</v>
      </c>
      <c r="L1366" s="182">
        <v>0</v>
      </c>
      <c r="M1366" s="182">
        <v>645158.70967999997</v>
      </c>
      <c r="N1366" s="182">
        <v>23925.113439999997</v>
      </c>
      <c r="O1366" s="182">
        <v>13421.005416</v>
      </c>
      <c r="P1366" s="182">
        <v>18.567399999999999</v>
      </c>
      <c r="Q1366" s="182">
        <v>0</v>
      </c>
      <c r="R1366" s="182">
        <v>0</v>
      </c>
      <c r="S1366" s="182">
        <v>0</v>
      </c>
      <c r="T1366" s="182">
        <v>39.878</v>
      </c>
      <c r="U1366" s="182">
        <v>0</v>
      </c>
      <c r="V1366" s="182">
        <v>0</v>
      </c>
    </row>
    <row r="1367" spans="1:22">
      <c r="A1367" s="2" t="s">
        <v>2752</v>
      </c>
      <c r="B1367" s="2" t="s">
        <v>2753</v>
      </c>
      <c r="C1367" s="182">
        <v>14.703020800000001</v>
      </c>
      <c r="D1367" s="182">
        <v>1870.9639999999999</v>
      </c>
      <c r="E1367" s="182">
        <v>63.5</v>
      </c>
      <c r="F1367" s="182">
        <v>0</v>
      </c>
      <c r="G1367" s="182">
        <v>0</v>
      </c>
      <c r="H1367" s="182">
        <v>0</v>
      </c>
      <c r="I1367" s="182">
        <v>6.35</v>
      </c>
      <c r="J1367" s="182">
        <v>0</v>
      </c>
      <c r="K1367" s="182">
        <v>0</v>
      </c>
      <c r="L1367" s="182">
        <v>0</v>
      </c>
      <c r="M1367" s="182">
        <v>645158.70967999997</v>
      </c>
      <c r="N1367" s="182">
        <v>23925.113439999997</v>
      </c>
      <c r="O1367" s="182">
        <v>13421.005416</v>
      </c>
      <c r="P1367" s="182">
        <v>18.567399999999999</v>
      </c>
      <c r="Q1367" s="182">
        <v>0</v>
      </c>
      <c r="R1367" s="182">
        <v>0</v>
      </c>
      <c r="S1367" s="182">
        <v>0</v>
      </c>
      <c r="T1367" s="182">
        <v>43.18</v>
      </c>
      <c r="U1367" s="182">
        <v>0</v>
      </c>
      <c r="V1367" s="182">
        <v>0</v>
      </c>
    </row>
    <row r="1368" spans="1:22">
      <c r="A1368" s="2" t="s">
        <v>2754</v>
      </c>
      <c r="B1368" s="2" t="s">
        <v>2755</v>
      </c>
      <c r="C1368" s="182">
        <v>14.703020800000001</v>
      </c>
      <c r="D1368" s="182">
        <v>1870.9639999999999</v>
      </c>
      <c r="E1368" s="182">
        <v>63.5</v>
      </c>
      <c r="F1368" s="182">
        <v>0</v>
      </c>
      <c r="G1368" s="182">
        <v>0</v>
      </c>
      <c r="H1368" s="182">
        <v>0</v>
      </c>
      <c r="I1368" s="182">
        <v>6.35</v>
      </c>
      <c r="J1368" s="182">
        <v>0</v>
      </c>
      <c r="K1368" s="182">
        <v>0</v>
      </c>
      <c r="L1368" s="182">
        <v>0</v>
      </c>
      <c r="M1368" s="182">
        <v>645158.70967999997</v>
      </c>
      <c r="N1368" s="182">
        <v>23925.113439999997</v>
      </c>
      <c r="O1368" s="182">
        <v>13421.005416</v>
      </c>
      <c r="P1368" s="182">
        <v>18.567399999999999</v>
      </c>
      <c r="Q1368" s="182">
        <v>0</v>
      </c>
      <c r="R1368" s="182">
        <v>0</v>
      </c>
      <c r="S1368" s="182">
        <v>0</v>
      </c>
      <c r="T1368" s="182">
        <v>46.99</v>
      </c>
      <c r="U1368" s="182">
        <v>0</v>
      </c>
      <c r="V1368" s="182">
        <v>0</v>
      </c>
    </row>
    <row r="1369" spans="1:22">
      <c r="A1369" s="2" t="s">
        <v>2756</v>
      </c>
      <c r="B1369" s="2" t="s">
        <v>2757</v>
      </c>
      <c r="C1369" s="182">
        <v>25.447535999999999</v>
      </c>
      <c r="D1369" s="182">
        <v>3232.2515999999996</v>
      </c>
      <c r="E1369" s="182">
        <v>63.5</v>
      </c>
      <c r="F1369" s="182">
        <v>0</v>
      </c>
      <c r="G1369" s="182">
        <v>0</v>
      </c>
      <c r="H1369" s="182">
        <v>0</v>
      </c>
      <c r="I1369" s="182">
        <v>12.7</v>
      </c>
      <c r="J1369" s="182">
        <v>0</v>
      </c>
      <c r="K1369" s="182">
        <v>0</v>
      </c>
      <c r="L1369" s="182">
        <v>0</v>
      </c>
      <c r="M1369" s="182">
        <v>1073877.0780479999</v>
      </c>
      <c r="N1369" s="182">
        <v>43917.33152</v>
      </c>
      <c r="O1369" s="182">
        <v>24088.984079999998</v>
      </c>
      <c r="P1369" s="182">
        <v>18.237199999999998</v>
      </c>
      <c r="Q1369" s="182">
        <v>0</v>
      </c>
      <c r="R1369" s="182">
        <v>0</v>
      </c>
      <c r="S1369" s="182">
        <v>0</v>
      </c>
      <c r="T1369" s="182">
        <v>34.29</v>
      </c>
      <c r="U1369" s="182">
        <v>0</v>
      </c>
      <c r="V1369" s="182">
        <v>0</v>
      </c>
    </row>
    <row r="1370" spans="1:22">
      <c r="A1370" s="2" t="s">
        <v>2758</v>
      </c>
      <c r="B1370" s="2" t="s">
        <v>2759</v>
      </c>
      <c r="C1370" s="182">
        <v>25.447535999999999</v>
      </c>
      <c r="D1370" s="182">
        <v>3232.2515999999996</v>
      </c>
      <c r="E1370" s="182">
        <v>63.5</v>
      </c>
      <c r="F1370" s="182">
        <v>0</v>
      </c>
      <c r="G1370" s="182">
        <v>0</v>
      </c>
      <c r="H1370" s="182">
        <v>0</v>
      </c>
      <c r="I1370" s="182">
        <v>12.7</v>
      </c>
      <c r="J1370" s="182">
        <v>0</v>
      </c>
      <c r="K1370" s="182">
        <v>0</v>
      </c>
      <c r="L1370" s="182">
        <v>0</v>
      </c>
      <c r="M1370" s="182">
        <v>1073877.0780479999</v>
      </c>
      <c r="N1370" s="182">
        <v>43917.33152</v>
      </c>
      <c r="O1370" s="182">
        <v>24088.984079999998</v>
      </c>
      <c r="P1370" s="182">
        <v>18.237199999999998</v>
      </c>
      <c r="Q1370" s="182">
        <v>0</v>
      </c>
      <c r="R1370" s="182">
        <v>0</v>
      </c>
      <c r="S1370" s="182">
        <v>0</v>
      </c>
      <c r="T1370" s="182">
        <v>37.845999999999997</v>
      </c>
      <c r="U1370" s="182">
        <v>0</v>
      </c>
      <c r="V1370" s="182">
        <v>0</v>
      </c>
    </row>
    <row r="1371" spans="1:22">
      <c r="A1371" s="2" t="s">
        <v>2760</v>
      </c>
      <c r="B1371" s="2" t="s">
        <v>2761</v>
      </c>
      <c r="C1371" s="182">
        <v>25.447535999999999</v>
      </c>
      <c r="D1371" s="182">
        <v>3232.2515999999996</v>
      </c>
      <c r="E1371" s="182">
        <v>63.5</v>
      </c>
      <c r="F1371" s="182">
        <v>0</v>
      </c>
      <c r="G1371" s="182">
        <v>0</v>
      </c>
      <c r="H1371" s="182">
        <v>0</v>
      </c>
      <c r="I1371" s="182">
        <v>12.7</v>
      </c>
      <c r="J1371" s="182">
        <v>0</v>
      </c>
      <c r="K1371" s="182">
        <v>0</v>
      </c>
      <c r="L1371" s="182">
        <v>0</v>
      </c>
      <c r="M1371" s="182">
        <v>1073877.0780479999</v>
      </c>
      <c r="N1371" s="182">
        <v>43917.33152</v>
      </c>
      <c r="O1371" s="182">
        <v>24088.984079999998</v>
      </c>
      <c r="P1371" s="182">
        <v>18.237199999999998</v>
      </c>
      <c r="Q1371" s="182">
        <v>0</v>
      </c>
      <c r="R1371" s="182">
        <v>0</v>
      </c>
      <c r="S1371" s="182">
        <v>0</v>
      </c>
      <c r="T1371" s="182">
        <v>41.655999999999992</v>
      </c>
      <c r="U1371" s="182">
        <v>0</v>
      </c>
      <c r="V1371" s="182">
        <v>0</v>
      </c>
    </row>
    <row r="1372" spans="1:22">
      <c r="A1372" s="2" t="s">
        <v>2762</v>
      </c>
      <c r="B1372" s="2" t="s">
        <v>2763</v>
      </c>
      <c r="C1372" s="182">
        <v>22.471215999999998</v>
      </c>
      <c r="D1372" s="182">
        <v>2864.5104000000001</v>
      </c>
      <c r="E1372" s="182">
        <v>63.5</v>
      </c>
      <c r="F1372" s="182">
        <v>0</v>
      </c>
      <c r="G1372" s="182">
        <v>0</v>
      </c>
      <c r="H1372" s="182">
        <v>0</v>
      </c>
      <c r="I1372" s="182">
        <v>11.112499999999999</v>
      </c>
      <c r="J1372" s="182">
        <v>0</v>
      </c>
      <c r="K1372" s="182">
        <v>0</v>
      </c>
      <c r="L1372" s="182">
        <v>0</v>
      </c>
      <c r="M1372" s="182">
        <v>969819.22164799995</v>
      </c>
      <c r="N1372" s="182">
        <v>39001.212319999991</v>
      </c>
      <c r="O1372" s="182">
        <v>21467.05384</v>
      </c>
      <c r="P1372" s="182">
        <v>18.389599999999998</v>
      </c>
      <c r="Q1372" s="182">
        <v>0</v>
      </c>
      <c r="R1372" s="182">
        <v>0</v>
      </c>
      <c r="S1372" s="182">
        <v>0</v>
      </c>
      <c r="T1372" s="182">
        <v>34.036000000000001</v>
      </c>
      <c r="U1372" s="182">
        <v>0</v>
      </c>
      <c r="V1372" s="182">
        <v>0</v>
      </c>
    </row>
    <row r="1373" spans="1:22">
      <c r="A1373" s="2" t="s">
        <v>2764</v>
      </c>
      <c r="B1373" s="2" t="s">
        <v>2765</v>
      </c>
      <c r="C1373" s="182">
        <v>22.471215999999998</v>
      </c>
      <c r="D1373" s="182">
        <v>2864.5104000000001</v>
      </c>
      <c r="E1373" s="182">
        <v>63.5</v>
      </c>
      <c r="F1373" s="182">
        <v>0</v>
      </c>
      <c r="G1373" s="182">
        <v>0</v>
      </c>
      <c r="H1373" s="182">
        <v>0</v>
      </c>
      <c r="I1373" s="182">
        <v>11.112499999999999</v>
      </c>
      <c r="J1373" s="182">
        <v>0</v>
      </c>
      <c r="K1373" s="182">
        <v>0</v>
      </c>
      <c r="L1373" s="182">
        <v>0</v>
      </c>
      <c r="M1373" s="182">
        <v>969819.22164799995</v>
      </c>
      <c r="N1373" s="182">
        <v>39001.212319999991</v>
      </c>
      <c r="O1373" s="182">
        <v>21467.05384</v>
      </c>
      <c r="P1373" s="182">
        <v>18.389599999999998</v>
      </c>
      <c r="Q1373" s="182">
        <v>0</v>
      </c>
      <c r="R1373" s="182">
        <v>0</v>
      </c>
      <c r="S1373" s="182">
        <v>0</v>
      </c>
      <c r="T1373" s="182">
        <v>37.591999999999999</v>
      </c>
      <c r="U1373" s="182">
        <v>0</v>
      </c>
      <c r="V1373" s="182">
        <v>0</v>
      </c>
    </row>
    <row r="1374" spans="1:22">
      <c r="A1374" s="2" t="s">
        <v>2766</v>
      </c>
      <c r="B1374" s="2" t="s">
        <v>2767</v>
      </c>
      <c r="C1374" s="182">
        <v>22.471215999999998</v>
      </c>
      <c r="D1374" s="182">
        <v>2864.5104000000001</v>
      </c>
      <c r="E1374" s="182">
        <v>63.5</v>
      </c>
      <c r="F1374" s="182">
        <v>0</v>
      </c>
      <c r="G1374" s="182">
        <v>0</v>
      </c>
      <c r="H1374" s="182">
        <v>0</v>
      </c>
      <c r="I1374" s="182">
        <v>11.112499999999999</v>
      </c>
      <c r="J1374" s="182">
        <v>0</v>
      </c>
      <c r="K1374" s="182">
        <v>0</v>
      </c>
      <c r="L1374" s="182">
        <v>0</v>
      </c>
      <c r="M1374" s="182">
        <v>969819.22164799995</v>
      </c>
      <c r="N1374" s="182">
        <v>39001.212319999991</v>
      </c>
      <c r="O1374" s="182">
        <v>21467.05384</v>
      </c>
      <c r="P1374" s="182">
        <v>18.389599999999998</v>
      </c>
      <c r="Q1374" s="182">
        <v>0</v>
      </c>
      <c r="R1374" s="182">
        <v>0</v>
      </c>
      <c r="S1374" s="182">
        <v>0</v>
      </c>
      <c r="T1374" s="182">
        <v>41.401999999999994</v>
      </c>
      <c r="U1374" s="182">
        <v>0</v>
      </c>
      <c r="V1374" s="182">
        <v>0</v>
      </c>
    </row>
    <row r="1375" spans="1:22">
      <c r="A1375" s="2" t="s">
        <v>2768</v>
      </c>
      <c r="B1375" s="2" t="s">
        <v>2769</v>
      </c>
      <c r="C1375" s="182">
        <v>19.494895999999997</v>
      </c>
      <c r="D1375" s="182">
        <v>2490.3175999999999</v>
      </c>
      <c r="E1375" s="182">
        <v>63.5</v>
      </c>
      <c r="F1375" s="182">
        <v>0</v>
      </c>
      <c r="G1375" s="182">
        <v>0</v>
      </c>
      <c r="H1375" s="182">
        <v>0</v>
      </c>
      <c r="I1375" s="182">
        <v>9.5249999999999986</v>
      </c>
      <c r="J1375" s="182">
        <v>0</v>
      </c>
      <c r="K1375" s="182">
        <v>0</v>
      </c>
      <c r="L1375" s="182">
        <v>0</v>
      </c>
      <c r="M1375" s="182">
        <v>857436.73673599993</v>
      </c>
      <c r="N1375" s="182">
        <v>33921.222479999997</v>
      </c>
      <c r="O1375" s="182">
        <v>18845.123599999995</v>
      </c>
      <c r="P1375" s="182">
        <v>18.567399999999999</v>
      </c>
      <c r="Q1375" s="182">
        <v>0</v>
      </c>
      <c r="R1375" s="182">
        <v>0</v>
      </c>
      <c r="S1375" s="182">
        <v>0</v>
      </c>
      <c r="T1375" s="182">
        <v>33.527999999999999</v>
      </c>
      <c r="U1375" s="182">
        <v>0</v>
      </c>
      <c r="V1375" s="182">
        <v>0</v>
      </c>
    </row>
    <row r="1376" spans="1:22">
      <c r="A1376" s="2" t="s">
        <v>2770</v>
      </c>
      <c r="B1376" s="2" t="s">
        <v>2771</v>
      </c>
      <c r="C1376" s="182">
        <v>19.494895999999997</v>
      </c>
      <c r="D1376" s="182">
        <v>2490.3175999999999</v>
      </c>
      <c r="E1376" s="182">
        <v>63.5</v>
      </c>
      <c r="F1376" s="182">
        <v>0</v>
      </c>
      <c r="G1376" s="182">
        <v>0</v>
      </c>
      <c r="H1376" s="182">
        <v>0</v>
      </c>
      <c r="I1376" s="182">
        <v>9.5249999999999986</v>
      </c>
      <c r="J1376" s="182">
        <v>0</v>
      </c>
      <c r="K1376" s="182">
        <v>0</v>
      </c>
      <c r="L1376" s="182">
        <v>0</v>
      </c>
      <c r="M1376" s="182">
        <v>857436.73673599993</v>
      </c>
      <c r="N1376" s="182">
        <v>33921.222479999997</v>
      </c>
      <c r="O1376" s="182">
        <v>18845.123599999995</v>
      </c>
      <c r="P1376" s="182">
        <v>18.567399999999999</v>
      </c>
      <c r="Q1376" s="182">
        <v>0</v>
      </c>
      <c r="R1376" s="182">
        <v>0</v>
      </c>
      <c r="S1376" s="182">
        <v>0</v>
      </c>
      <c r="T1376" s="182">
        <v>37.083999999999996</v>
      </c>
      <c r="U1376" s="182">
        <v>0</v>
      </c>
      <c r="V1376" s="182">
        <v>0</v>
      </c>
    </row>
    <row r="1377" spans="1:22">
      <c r="A1377" s="2" t="s">
        <v>2772</v>
      </c>
      <c r="B1377" s="2" t="s">
        <v>2773</v>
      </c>
      <c r="C1377" s="182">
        <v>19.494895999999997</v>
      </c>
      <c r="D1377" s="182">
        <v>2490.3175999999999</v>
      </c>
      <c r="E1377" s="182">
        <v>63.5</v>
      </c>
      <c r="F1377" s="182">
        <v>0</v>
      </c>
      <c r="G1377" s="182">
        <v>0</v>
      </c>
      <c r="H1377" s="182">
        <v>0</v>
      </c>
      <c r="I1377" s="182">
        <v>9.5249999999999986</v>
      </c>
      <c r="J1377" s="182">
        <v>0</v>
      </c>
      <c r="K1377" s="182">
        <v>0</v>
      </c>
      <c r="L1377" s="182">
        <v>0</v>
      </c>
      <c r="M1377" s="182">
        <v>857436.73673599993</v>
      </c>
      <c r="N1377" s="182">
        <v>33921.222479999997</v>
      </c>
      <c r="O1377" s="182">
        <v>18845.123599999995</v>
      </c>
      <c r="P1377" s="182">
        <v>18.567399999999999</v>
      </c>
      <c r="Q1377" s="182">
        <v>0</v>
      </c>
      <c r="R1377" s="182">
        <v>0</v>
      </c>
      <c r="S1377" s="182">
        <v>0</v>
      </c>
      <c r="T1377" s="182">
        <v>40.893999999999998</v>
      </c>
      <c r="U1377" s="182">
        <v>0</v>
      </c>
      <c r="V1377" s="182">
        <v>0</v>
      </c>
    </row>
    <row r="1378" spans="1:22">
      <c r="A1378" s="2" t="s">
        <v>2774</v>
      </c>
      <c r="B1378" s="2" t="s">
        <v>2775</v>
      </c>
      <c r="C1378" s="182">
        <v>16.518575999999999</v>
      </c>
      <c r="D1378" s="182">
        <v>2096.77</v>
      </c>
      <c r="E1378" s="182">
        <v>63.5</v>
      </c>
      <c r="F1378" s="182">
        <v>0</v>
      </c>
      <c r="G1378" s="182">
        <v>0</v>
      </c>
      <c r="H1378" s="182">
        <v>0</v>
      </c>
      <c r="I1378" s="182">
        <v>7.9375</v>
      </c>
      <c r="J1378" s="182">
        <v>0</v>
      </c>
      <c r="K1378" s="182">
        <v>0</v>
      </c>
      <c r="L1378" s="182">
        <v>0</v>
      </c>
      <c r="M1378" s="182">
        <v>740891.93756799994</v>
      </c>
      <c r="N1378" s="182">
        <v>28677.361999999997</v>
      </c>
      <c r="O1378" s="182">
        <v>15961.000335999997</v>
      </c>
      <c r="P1378" s="182">
        <v>18.770599999999998</v>
      </c>
      <c r="Q1378" s="182">
        <v>0</v>
      </c>
      <c r="R1378" s="182">
        <v>0</v>
      </c>
      <c r="S1378" s="182">
        <v>0</v>
      </c>
      <c r="T1378" s="182">
        <v>33.274000000000001</v>
      </c>
      <c r="U1378" s="182">
        <v>0</v>
      </c>
      <c r="V1378" s="182">
        <v>0</v>
      </c>
    </row>
    <row r="1379" spans="1:22">
      <c r="A1379" s="2" t="s">
        <v>2776</v>
      </c>
      <c r="B1379" s="2" t="s">
        <v>2777</v>
      </c>
      <c r="C1379" s="182">
        <v>16.518575999999999</v>
      </c>
      <c r="D1379" s="182">
        <v>2096.77</v>
      </c>
      <c r="E1379" s="182">
        <v>63.5</v>
      </c>
      <c r="F1379" s="182">
        <v>0</v>
      </c>
      <c r="G1379" s="182">
        <v>0</v>
      </c>
      <c r="H1379" s="182">
        <v>0</v>
      </c>
      <c r="I1379" s="182">
        <v>7.9375</v>
      </c>
      <c r="J1379" s="182">
        <v>0</v>
      </c>
      <c r="K1379" s="182">
        <v>0</v>
      </c>
      <c r="L1379" s="182">
        <v>0</v>
      </c>
      <c r="M1379" s="182">
        <v>740891.93756799994</v>
      </c>
      <c r="N1379" s="182">
        <v>28677.361999999997</v>
      </c>
      <c r="O1379" s="182">
        <v>15961.000335999997</v>
      </c>
      <c r="P1379" s="182">
        <v>18.770599999999998</v>
      </c>
      <c r="Q1379" s="182">
        <v>0</v>
      </c>
      <c r="R1379" s="182">
        <v>0</v>
      </c>
      <c r="S1379" s="182">
        <v>0</v>
      </c>
      <c r="T1379" s="182">
        <v>36.83</v>
      </c>
      <c r="U1379" s="182">
        <v>0</v>
      </c>
      <c r="V1379" s="182">
        <v>0</v>
      </c>
    </row>
    <row r="1380" spans="1:22">
      <c r="A1380" s="2" t="s">
        <v>2778</v>
      </c>
      <c r="B1380" s="2" t="s">
        <v>2779</v>
      </c>
      <c r="C1380" s="182">
        <v>16.518575999999999</v>
      </c>
      <c r="D1380" s="182">
        <v>2096.77</v>
      </c>
      <c r="E1380" s="182">
        <v>63.5</v>
      </c>
      <c r="F1380" s="182">
        <v>0</v>
      </c>
      <c r="G1380" s="182">
        <v>0</v>
      </c>
      <c r="H1380" s="182">
        <v>0</v>
      </c>
      <c r="I1380" s="182">
        <v>7.9375</v>
      </c>
      <c r="J1380" s="182">
        <v>0</v>
      </c>
      <c r="K1380" s="182">
        <v>0</v>
      </c>
      <c r="L1380" s="182">
        <v>0</v>
      </c>
      <c r="M1380" s="182">
        <v>740891.93756799994</v>
      </c>
      <c r="N1380" s="182">
        <v>28677.361999999997</v>
      </c>
      <c r="O1380" s="182">
        <v>15961.000335999997</v>
      </c>
      <c r="P1380" s="182">
        <v>18.770599999999998</v>
      </c>
      <c r="Q1380" s="182">
        <v>0</v>
      </c>
      <c r="R1380" s="182">
        <v>0</v>
      </c>
      <c r="S1380" s="182">
        <v>0</v>
      </c>
      <c r="T1380" s="182">
        <v>40.64</v>
      </c>
      <c r="U1380" s="182">
        <v>0</v>
      </c>
      <c r="V1380" s="182">
        <v>0</v>
      </c>
    </row>
    <row r="1381" spans="1:22">
      <c r="A1381" s="2" t="s">
        <v>2780</v>
      </c>
      <c r="B1381" s="2" t="s">
        <v>2781</v>
      </c>
      <c r="C1381" s="182">
        <v>13.3487952</v>
      </c>
      <c r="D1381" s="182">
        <v>1703.2224000000001</v>
      </c>
      <c r="E1381" s="182">
        <v>63.5</v>
      </c>
      <c r="F1381" s="182">
        <v>0</v>
      </c>
      <c r="G1381" s="182">
        <v>0</v>
      </c>
      <c r="H1381" s="182">
        <v>0</v>
      </c>
      <c r="I1381" s="182">
        <v>6.35</v>
      </c>
      <c r="J1381" s="182">
        <v>0</v>
      </c>
      <c r="K1381" s="182">
        <v>0</v>
      </c>
      <c r="L1381" s="182">
        <v>0</v>
      </c>
      <c r="M1381" s="182">
        <v>611860.19563199987</v>
      </c>
      <c r="N1381" s="182">
        <v>23105.760239999996</v>
      </c>
      <c r="O1381" s="182">
        <v>13011.328815999999</v>
      </c>
      <c r="P1381" s="182">
        <v>18.948399999999999</v>
      </c>
      <c r="Q1381" s="182">
        <v>0</v>
      </c>
      <c r="R1381" s="182">
        <v>0</v>
      </c>
      <c r="S1381" s="182">
        <v>0</v>
      </c>
      <c r="T1381" s="182">
        <v>33.019999999999996</v>
      </c>
      <c r="U1381" s="182">
        <v>0</v>
      </c>
      <c r="V1381" s="182">
        <v>0</v>
      </c>
    </row>
    <row r="1382" spans="1:22">
      <c r="A1382" s="2" t="s">
        <v>2782</v>
      </c>
      <c r="B1382" s="2" t="s">
        <v>2783</v>
      </c>
      <c r="C1382" s="182">
        <v>13.3487952</v>
      </c>
      <c r="D1382" s="182">
        <v>1703.2224000000001</v>
      </c>
      <c r="E1382" s="182">
        <v>63.5</v>
      </c>
      <c r="F1382" s="182">
        <v>0</v>
      </c>
      <c r="G1382" s="182">
        <v>0</v>
      </c>
      <c r="H1382" s="182">
        <v>0</v>
      </c>
      <c r="I1382" s="182">
        <v>6.35</v>
      </c>
      <c r="J1382" s="182">
        <v>0</v>
      </c>
      <c r="K1382" s="182">
        <v>0</v>
      </c>
      <c r="L1382" s="182">
        <v>0</v>
      </c>
      <c r="M1382" s="182">
        <v>611860.19563199987</v>
      </c>
      <c r="N1382" s="182">
        <v>23105.760239999996</v>
      </c>
      <c r="O1382" s="182">
        <v>13011.328815999999</v>
      </c>
      <c r="P1382" s="182">
        <v>18.948399999999999</v>
      </c>
      <c r="Q1382" s="182">
        <v>0</v>
      </c>
      <c r="R1382" s="182">
        <v>0</v>
      </c>
      <c r="S1382" s="182">
        <v>0</v>
      </c>
      <c r="T1382" s="182">
        <v>36.575999999999993</v>
      </c>
      <c r="U1382" s="182">
        <v>0</v>
      </c>
      <c r="V1382" s="182">
        <v>0</v>
      </c>
    </row>
    <row r="1383" spans="1:22">
      <c r="A1383" s="2" t="s">
        <v>2784</v>
      </c>
      <c r="B1383" s="2" t="s">
        <v>2785</v>
      </c>
      <c r="C1383" s="182">
        <v>13.3487952</v>
      </c>
      <c r="D1383" s="182">
        <v>1703.2224000000001</v>
      </c>
      <c r="E1383" s="182">
        <v>63.5</v>
      </c>
      <c r="F1383" s="182">
        <v>0</v>
      </c>
      <c r="G1383" s="182">
        <v>0</v>
      </c>
      <c r="H1383" s="182">
        <v>0</v>
      </c>
      <c r="I1383" s="182">
        <v>6.35</v>
      </c>
      <c r="J1383" s="182">
        <v>0</v>
      </c>
      <c r="K1383" s="182">
        <v>0</v>
      </c>
      <c r="L1383" s="182">
        <v>0</v>
      </c>
      <c r="M1383" s="182">
        <v>611860.19563199987</v>
      </c>
      <c r="N1383" s="182">
        <v>23105.760239999996</v>
      </c>
      <c r="O1383" s="182">
        <v>13011.328815999999</v>
      </c>
      <c r="P1383" s="182">
        <v>18.948399999999999</v>
      </c>
      <c r="Q1383" s="182">
        <v>0</v>
      </c>
      <c r="R1383" s="182">
        <v>0</v>
      </c>
      <c r="S1383" s="182">
        <v>0</v>
      </c>
      <c r="T1383" s="182">
        <v>40.131999999999998</v>
      </c>
      <c r="U1383" s="182">
        <v>0</v>
      </c>
      <c r="V1383" s="182">
        <v>0</v>
      </c>
    </row>
    <row r="1384" spans="1:22">
      <c r="A1384" s="2" t="s">
        <v>2786</v>
      </c>
      <c r="B1384" s="2" t="s">
        <v>2787</v>
      </c>
      <c r="C1384" s="182">
        <v>10.1492512</v>
      </c>
      <c r="D1384" s="182">
        <v>1290.32</v>
      </c>
      <c r="E1384" s="182">
        <v>63.5</v>
      </c>
      <c r="F1384" s="182">
        <v>0</v>
      </c>
      <c r="G1384" s="182">
        <v>0</v>
      </c>
      <c r="H1384" s="182">
        <v>0</v>
      </c>
      <c r="I1384" s="182">
        <v>4.7624999999999993</v>
      </c>
      <c r="J1384" s="182">
        <v>0</v>
      </c>
      <c r="K1384" s="182">
        <v>0</v>
      </c>
      <c r="L1384" s="182">
        <v>0</v>
      </c>
      <c r="M1384" s="182">
        <v>474503.8251839999</v>
      </c>
      <c r="N1384" s="182">
        <v>17534.158479999998</v>
      </c>
      <c r="O1384" s="182">
        <v>9930.5607839999993</v>
      </c>
      <c r="P1384" s="182">
        <v>19.126200000000001</v>
      </c>
      <c r="Q1384" s="182">
        <v>0</v>
      </c>
      <c r="R1384" s="182">
        <v>0</v>
      </c>
      <c r="S1384" s="182">
        <v>0</v>
      </c>
      <c r="T1384" s="182">
        <v>32.765999999999998</v>
      </c>
      <c r="U1384" s="182">
        <v>0</v>
      </c>
      <c r="V1384" s="182">
        <v>0</v>
      </c>
    </row>
    <row r="1385" spans="1:22">
      <c r="A1385" s="2" t="s">
        <v>2788</v>
      </c>
      <c r="B1385" s="2" t="s">
        <v>2789</v>
      </c>
      <c r="C1385" s="182">
        <v>10.1492512</v>
      </c>
      <c r="D1385" s="182">
        <v>1290.32</v>
      </c>
      <c r="E1385" s="182">
        <v>63.5</v>
      </c>
      <c r="F1385" s="182">
        <v>0</v>
      </c>
      <c r="G1385" s="182">
        <v>0</v>
      </c>
      <c r="H1385" s="182">
        <v>0</v>
      </c>
      <c r="I1385" s="182">
        <v>4.7624999999999993</v>
      </c>
      <c r="J1385" s="182">
        <v>0</v>
      </c>
      <c r="K1385" s="182">
        <v>0</v>
      </c>
      <c r="L1385" s="182">
        <v>0</v>
      </c>
      <c r="M1385" s="182">
        <v>474503.8251839999</v>
      </c>
      <c r="N1385" s="182">
        <v>17534.158479999998</v>
      </c>
      <c r="O1385" s="182">
        <v>9930.5607839999993</v>
      </c>
      <c r="P1385" s="182">
        <v>19.126200000000001</v>
      </c>
      <c r="Q1385" s="182">
        <v>0</v>
      </c>
      <c r="R1385" s="182">
        <v>0</v>
      </c>
      <c r="S1385" s="182">
        <v>0</v>
      </c>
      <c r="T1385" s="182">
        <v>36.067999999999998</v>
      </c>
      <c r="U1385" s="182">
        <v>0</v>
      </c>
      <c r="V1385" s="182">
        <v>0</v>
      </c>
    </row>
    <row r="1386" spans="1:22">
      <c r="A1386" s="2" t="s">
        <v>2790</v>
      </c>
      <c r="B1386" s="2" t="s">
        <v>2791</v>
      </c>
      <c r="C1386" s="182">
        <v>10.1492512</v>
      </c>
      <c r="D1386" s="182">
        <v>1290.32</v>
      </c>
      <c r="E1386" s="182">
        <v>63.5</v>
      </c>
      <c r="F1386" s="182">
        <v>0</v>
      </c>
      <c r="G1386" s="182">
        <v>0</v>
      </c>
      <c r="H1386" s="182">
        <v>0</v>
      </c>
      <c r="I1386" s="182">
        <v>4.7624999999999993</v>
      </c>
      <c r="J1386" s="182">
        <v>0</v>
      </c>
      <c r="K1386" s="182">
        <v>0</v>
      </c>
      <c r="L1386" s="182">
        <v>0</v>
      </c>
      <c r="M1386" s="182">
        <v>474503.8251839999</v>
      </c>
      <c r="N1386" s="182">
        <v>17534.158479999998</v>
      </c>
      <c r="O1386" s="182">
        <v>9930.5607839999993</v>
      </c>
      <c r="P1386" s="182">
        <v>19.126200000000001</v>
      </c>
      <c r="Q1386" s="182">
        <v>0</v>
      </c>
      <c r="R1386" s="182">
        <v>0</v>
      </c>
      <c r="S1386" s="182">
        <v>0</v>
      </c>
      <c r="T1386" s="182">
        <v>39.878</v>
      </c>
      <c r="U1386" s="182">
        <v>0</v>
      </c>
      <c r="V1386" s="182">
        <v>0</v>
      </c>
    </row>
    <row r="1387" spans="1:22">
      <c r="A1387" s="2" t="s">
        <v>2792</v>
      </c>
      <c r="B1387" s="2" t="s">
        <v>2793</v>
      </c>
      <c r="C1387" s="182">
        <v>22.917663999999998</v>
      </c>
      <c r="D1387" s="182">
        <v>2922.5747999999999</v>
      </c>
      <c r="E1387" s="182">
        <v>50.8</v>
      </c>
      <c r="F1387" s="182">
        <v>0</v>
      </c>
      <c r="G1387" s="182">
        <v>0</v>
      </c>
      <c r="H1387" s="182">
        <v>0</v>
      </c>
      <c r="I1387" s="182">
        <v>12.7</v>
      </c>
      <c r="J1387" s="182">
        <v>0</v>
      </c>
      <c r="K1387" s="182">
        <v>0</v>
      </c>
      <c r="L1387" s="182">
        <v>0</v>
      </c>
      <c r="M1387" s="182">
        <v>553587.79604799999</v>
      </c>
      <c r="N1387" s="182">
        <v>29005.103279999999</v>
      </c>
      <c r="O1387" s="182">
        <v>15403.840159999998</v>
      </c>
      <c r="P1387" s="182">
        <v>13.792199999999999</v>
      </c>
      <c r="Q1387" s="182">
        <v>0</v>
      </c>
      <c r="R1387" s="182">
        <v>0</v>
      </c>
      <c r="S1387" s="182">
        <v>0</v>
      </c>
      <c r="T1387" s="182">
        <v>36.067999999999998</v>
      </c>
      <c r="U1387" s="182">
        <v>0</v>
      </c>
      <c r="V1387" s="182">
        <v>0</v>
      </c>
    </row>
    <row r="1388" spans="1:22">
      <c r="A1388" s="2" t="s">
        <v>2794</v>
      </c>
      <c r="B1388" s="2" t="s">
        <v>2795</v>
      </c>
      <c r="C1388" s="182">
        <v>22.917663999999998</v>
      </c>
      <c r="D1388" s="182">
        <v>2922.5747999999999</v>
      </c>
      <c r="E1388" s="182">
        <v>50.8</v>
      </c>
      <c r="F1388" s="182">
        <v>0</v>
      </c>
      <c r="G1388" s="182">
        <v>0</v>
      </c>
      <c r="H1388" s="182">
        <v>0</v>
      </c>
      <c r="I1388" s="182">
        <v>12.7</v>
      </c>
      <c r="J1388" s="182">
        <v>0</v>
      </c>
      <c r="K1388" s="182">
        <v>0</v>
      </c>
      <c r="L1388" s="182">
        <v>0</v>
      </c>
      <c r="M1388" s="182">
        <v>553587.79604799999</v>
      </c>
      <c r="N1388" s="182">
        <v>29005.103279999999</v>
      </c>
      <c r="O1388" s="182">
        <v>15403.840159999998</v>
      </c>
      <c r="P1388" s="182">
        <v>13.792199999999999</v>
      </c>
      <c r="Q1388" s="182">
        <v>0</v>
      </c>
      <c r="R1388" s="182">
        <v>0</v>
      </c>
      <c r="S1388" s="182">
        <v>0</v>
      </c>
      <c r="T1388" s="182">
        <v>39.624000000000002</v>
      </c>
      <c r="U1388" s="182">
        <v>0</v>
      </c>
      <c r="V1388" s="182">
        <v>0</v>
      </c>
    </row>
    <row r="1389" spans="1:22">
      <c r="A1389" s="2" t="s">
        <v>2796</v>
      </c>
      <c r="B1389" s="2" t="s">
        <v>2797</v>
      </c>
      <c r="C1389" s="182">
        <v>22.917663999999998</v>
      </c>
      <c r="D1389" s="182">
        <v>2922.5747999999999</v>
      </c>
      <c r="E1389" s="182">
        <v>50.8</v>
      </c>
      <c r="F1389" s="182">
        <v>0</v>
      </c>
      <c r="G1389" s="182">
        <v>0</v>
      </c>
      <c r="H1389" s="182">
        <v>0</v>
      </c>
      <c r="I1389" s="182">
        <v>12.7</v>
      </c>
      <c r="J1389" s="182">
        <v>0</v>
      </c>
      <c r="K1389" s="182">
        <v>0</v>
      </c>
      <c r="L1389" s="182">
        <v>0</v>
      </c>
      <c r="M1389" s="182">
        <v>553587.79604799999</v>
      </c>
      <c r="N1389" s="182">
        <v>29005.103279999999</v>
      </c>
      <c r="O1389" s="182">
        <v>15403.840159999998</v>
      </c>
      <c r="P1389" s="182">
        <v>13.792199999999999</v>
      </c>
      <c r="Q1389" s="182">
        <v>0</v>
      </c>
      <c r="R1389" s="182">
        <v>0</v>
      </c>
      <c r="S1389" s="182">
        <v>0</v>
      </c>
      <c r="T1389" s="182">
        <v>43.687999999999995</v>
      </c>
      <c r="U1389" s="182">
        <v>0</v>
      </c>
      <c r="V1389" s="182">
        <v>0</v>
      </c>
    </row>
    <row r="1390" spans="1:22">
      <c r="A1390" s="2" t="s">
        <v>2798</v>
      </c>
      <c r="B1390" s="2" t="s">
        <v>2799</v>
      </c>
      <c r="C1390" s="182">
        <v>17.709104</v>
      </c>
      <c r="D1390" s="182">
        <v>2258.06</v>
      </c>
      <c r="E1390" s="182">
        <v>50.8</v>
      </c>
      <c r="F1390" s="182">
        <v>0</v>
      </c>
      <c r="G1390" s="182">
        <v>0</v>
      </c>
      <c r="H1390" s="182">
        <v>0</v>
      </c>
      <c r="I1390" s="182">
        <v>9.5249999999999986</v>
      </c>
      <c r="J1390" s="182">
        <v>0</v>
      </c>
      <c r="K1390" s="182">
        <v>0</v>
      </c>
      <c r="L1390" s="182">
        <v>0</v>
      </c>
      <c r="M1390" s="182">
        <v>449529.939648</v>
      </c>
      <c r="N1390" s="182">
        <v>22286.407039999998</v>
      </c>
      <c r="O1390" s="182">
        <v>12060.879103999998</v>
      </c>
      <c r="P1390" s="182">
        <v>14.097000000000001</v>
      </c>
      <c r="Q1390" s="182">
        <v>0</v>
      </c>
      <c r="R1390" s="182">
        <v>0</v>
      </c>
      <c r="S1390" s="182">
        <v>0</v>
      </c>
      <c r="T1390" s="182">
        <v>35.305999999999997</v>
      </c>
      <c r="U1390" s="182">
        <v>0</v>
      </c>
      <c r="V1390" s="182">
        <v>0</v>
      </c>
    </row>
    <row r="1391" spans="1:22">
      <c r="A1391" s="2" t="s">
        <v>2800</v>
      </c>
      <c r="B1391" s="2" t="s">
        <v>2801</v>
      </c>
      <c r="C1391" s="182">
        <v>17.709104</v>
      </c>
      <c r="D1391" s="182">
        <v>2258.06</v>
      </c>
      <c r="E1391" s="182">
        <v>50.8</v>
      </c>
      <c r="F1391" s="182">
        <v>0</v>
      </c>
      <c r="G1391" s="182">
        <v>0</v>
      </c>
      <c r="H1391" s="182">
        <v>0</v>
      </c>
      <c r="I1391" s="182">
        <v>9.5249999999999986</v>
      </c>
      <c r="J1391" s="182">
        <v>0</v>
      </c>
      <c r="K1391" s="182">
        <v>0</v>
      </c>
      <c r="L1391" s="182">
        <v>0</v>
      </c>
      <c r="M1391" s="182">
        <v>449529.939648</v>
      </c>
      <c r="N1391" s="182">
        <v>22286.407039999998</v>
      </c>
      <c r="O1391" s="182">
        <v>12060.879103999998</v>
      </c>
      <c r="P1391" s="182">
        <v>14.097000000000001</v>
      </c>
      <c r="Q1391" s="182">
        <v>0</v>
      </c>
      <c r="R1391" s="182">
        <v>0</v>
      </c>
      <c r="S1391" s="182">
        <v>0</v>
      </c>
      <c r="T1391" s="182">
        <v>39.116</v>
      </c>
      <c r="U1391" s="182">
        <v>0</v>
      </c>
      <c r="V1391" s="182">
        <v>0</v>
      </c>
    </row>
    <row r="1392" spans="1:22">
      <c r="A1392" s="2" t="s">
        <v>2802</v>
      </c>
      <c r="B1392" s="2" t="s">
        <v>2803</v>
      </c>
      <c r="C1392" s="182">
        <v>17.709104</v>
      </c>
      <c r="D1392" s="182">
        <v>2258.06</v>
      </c>
      <c r="E1392" s="182">
        <v>50.8</v>
      </c>
      <c r="F1392" s="182">
        <v>0</v>
      </c>
      <c r="G1392" s="182">
        <v>0</v>
      </c>
      <c r="H1392" s="182">
        <v>0</v>
      </c>
      <c r="I1392" s="182">
        <v>9.5249999999999986</v>
      </c>
      <c r="J1392" s="182">
        <v>0</v>
      </c>
      <c r="K1392" s="182">
        <v>0</v>
      </c>
      <c r="L1392" s="182">
        <v>0</v>
      </c>
      <c r="M1392" s="182">
        <v>449529.939648</v>
      </c>
      <c r="N1392" s="182">
        <v>22286.407039999998</v>
      </c>
      <c r="O1392" s="182">
        <v>12060.879103999998</v>
      </c>
      <c r="P1392" s="182">
        <v>14.097000000000001</v>
      </c>
      <c r="Q1392" s="182">
        <v>0</v>
      </c>
      <c r="R1392" s="182">
        <v>0</v>
      </c>
      <c r="S1392" s="182">
        <v>0</v>
      </c>
      <c r="T1392" s="182">
        <v>42.925999999999995</v>
      </c>
      <c r="U1392" s="182">
        <v>0</v>
      </c>
      <c r="V1392" s="182">
        <v>0</v>
      </c>
    </row>
    <row r="1393" spans="1:22">
      <c r="A1393" s="2" t="s">
        <v>2804</v>
      </c>
      <c r="B1393" s="2" t="s">
        <v>2805</v>
      </c>
      <c r="C1393" s="182">
        <v>15.030415999999999</v>
      </c>
      <c r="D1393" s="182">
        <v>1909.6735999999999</v>
      </c>
      <c r="E1393" s="182">
        <v>50.8</v>
      </c>
      <c r="F1393" s="182">
        <v>0</v>
      </c>
      <c r="G1393" s="182">
        <v>0</v>
      </c>
      <c r="H1393" s="182">
        <v>0</v>
      </c>
      <c r="I1393" s="182">
        <v>7.9375</v>
      </c>
      <c r="J1393" s="182">
        <v>0</v>
      </c>
      <c r="K1393" s="182">
        <v>0</v>
      </c>
      <c r="L1393" s="182">
        <v>0</v>
      </c>
      <c r="M1393" s="182">
        <v>389176.38293600001</v>
      </c>
      <c r="N1393" s="182">
        <v>18681.252959999998</v>
      </c>
      <c r="O1393" s="182">
        <v>10291.076191999999</v>
      </c>
      <c r="P1393" s="182">
        <v>14.274800000000001</v>
      </c>
      <c r="Q1393" s="182">
        <v>0</v>
      </c>
      <c r="R1393" s="182">
        <v>0</v>
      </c>
      <c r="S1393" s="182">
        <v>0</v>
      </c>
      <c r="T1393" s="182">
        <v>35.051999999999992</v>
      </c>
      <c r="U1393" s="182">
        <v>0</v>
      </c>
      <c r="V1393" s="182">
        <v>0</v>
      </c>
    </row>
    <row r="1394" spans="1:22">
      <c r="A1394" s="2" t="s">
        <v>2806</v>
      </c>
      <c r="B1394" s="2" t="s">
        <v>2807</v>
      </c>
      <c r="C1394" s="182">
        <v>15.030415999999999</v>
      </c>
      <c r="D1394" s="182">
        <v>1909.6735999999999</v>
      </c>
      <c r="E1394" s="182">
        <v>50.8</v>
      </c>
      <c r="F1394" s="182">
        <v>0</v>
      </c>
      <c r="G1394" s="182">
        <v>0</v>
      </c>
      <c r="H1394" s="182">
        <v>0</v>
      </c>
      <c r="I1394" s="182">
        <v>7.9375</v>
      </c>
      <c r="J1394" s="182">
        <v>0</v>
      </c>
      <c r="K1394" s="182">
        <v>0</v>
      </c>
      <c r="L1394" s="182">
        <v>0</v>
      </c>
      <c r="M1394" s="182">
        <v>389176.38293600001</v>
      </c>
      <c r="N1394" s="182">
        <v>18681.252959999998</v>
      </c>
      <c r="O1394" s="182">
        <v>10291.076191999999</v>
      </c>
      <c r="P1394" s="182">
        <v>14.274800000000001</v>
      </c>
      <c r="Q1394" s="182">
        <v>0</v>
      </c>
      <c r="R1394" s="182">
        <v>0</v>
      </c>
      <c r="S1394" s="182">
        <v>0</v>
      </c>
      <c r="T1394" s="182">
        <v>38.607999999999997</v>
      </c>
      <c r="U1394" s="182">
        <v>0</v>
      </c>
      <c r="V1394" s="182">
        <v>0</v>
      </c>
    </row>
    <row r="1395" spans="1:22">
      <c r="A1395" s="2" t="s">
        <v>2808</v>
      </c>
      <c r="B1395" s="2" t="s">
        <v>2809</v>
      </c>
      <c r="C1395" s="182">
        <v>15.030415999999999</v>
      </c>
      <c r="D1395" s="182">
        <v>1909.6735999999999</v>
      </c>
      <c r="E1395" s="182">
        <v>50.8</v>
      </c>
      <c r="F1395" s="182">
        <v>0</v>
      </c>
      <c r="G1395" s="182">
        <v>0</v>
      </c>
      <c r="H1395" s="182">
        <v>0</v>
      </c>
      <c r="I1395" s="182">
        <v>7.9375</v>
      </c>
      <c r="J1395" s="182">
        <v>0</v>
      </c>
      <c r="K1395" s="182">
        <v>0</v>
      </c>
      <c r="L1395" s="182">
        <v>0</v>
      </c>
      <c r="M1395" s="182">
        <v>389176.38293600001</v>
      </c>
      <c r="N1395" s="182">
        <v>18681.252959999998</v>
      </c>
      <c r="O1395" s="182">
        <v>10291.076191999999</v>
      </c>
      <c r="P1395" s="182">
        <v>14.274800000000001</v>
      </c>
      <c r="Q1395" s="182">
        <v>0</v>
      </c>
      <c r="R1395" s="182">
        <v>0</v>
      </c>
      <c r="S1395" s="182">
        <v>0</v>
      </c>
      <c r="T1395" s="182">
        <v>42.417999999999999</v>
      </c>
      <c r="U1395" s="182">
        <v>0</v>
      </c>
      <c r="V1395" s="182">
        <v>0</v>
      </c>
    </row>
    <row r="1396" spans="1:22">
      <c r="A1396" s="2" t="s">
        <v>2810</v>
      </c>
      <c r="B1396" s="2" t="s">
        <v>2811</v>
      </c>
      <c r="C1396" s="182">
        <v>12.173148799999998</v>
      </c>
      <c r="D1396" s="182">
        <v>1548.3839999999998</v>
      </c>
      <c r="E1396" s="182">
        <v>50.8</v>
      </c>
      <c r="F1396" s="182">
        <v>0</v>
      </c>
      <c r="G1396" s="182">
        <v>0</v>
      </c>
      <c r="H1396" s="182">
        <v>0</v>
      </c>
      <c r="I1396" s="182">
        <v>6.35</v>
      </c>
      <c r="J1396" s="182">
        <v>0</v>
      </c>
      <c r="K1396" s="182">
        <v>0</v>
      </c>
      <c r="L1396" s="182">
        <v>0</v>
      </c>
      <c r="M1396" s="182">
        <v>324244.28054239997</v>
      </c>
      <c r="N1396" s="182">
        <v>15174.421263999999</v>
      </c>
      <c r="O1396" s="182">
        <v>8439.3379599999989</v>
      </c>
      <c r="P1396" s="182">
        <v>14.4526</v>
      </c>
      <c r="Q1396" s="182">
        <v>0</v>
      </c>
      <c r="R1396" s="182">
        <v>0</v>
      </c>
      <c r="S1396" s="182">
        <v>0</v>
      </c>
      <c r="T1396" s="182">
        <v>34.798000000000002</v>
      </c>
      <c r="U1396" s="182">
        <v>0</v>
      </c>
      <c r="V1396" s="182">
        <v>0</v>
      </c>
    </row>
    <row r="1397" spans="1:22">
      <c r="A1397" s="2" t="s">
        <v>2812</v>
      </c>
      <c r="B1397" s="2" t="s">
        <v>2813</v>
      </c>
      <c r="C1397" s="182">
        <v>12.173148799999998</v>
      </c>
      <c r="D1397" s="182">
        <v>1548.3839999999998</v>
      </c>
      <c r="E1397" s="182">
        <v>50.8</v>
      </c>
      <c r="F1397" s="182">
        <v>0</v>
      </c>
      <c r="G1397" s="182">
        <v>0</v>
      </c>
      <c r="H1397" s="182">
        <v>0</v>
      </c>
      <c r="I1397" s="182">
        <v>6.35</v>
      </c>
      <c r="J1397" s="182">
        <v>0</v>
      </c>
      <c r="K1397" s="182">
        <v>0</v>
      </c>
      <c r="L1397" s="182">
        <v>0</v>
      </c>
      <c r="M1397" s="182">
        <v>324244.28054239997</v>
      </c>
      <c r="N1397" s="182">
        <v>15174.421263999999</v>
      </c>
      <c r="O1397" s="182">
        <v>8439.3379599999989</v>
      </c>
      <c r="P1397" s="182">
        <v>14.4526</v>
      </c>
      <c r="Q1397" s="182">
        <v>0</v>
      </c>
      <c r="R1397" s="182">
        <v>0</v>
      </c>
      <c r="S1397" s="182">
        <v>0</v>
      </c>
      <c r="T1397" s="182">
        <v>38.353999999999999</v>
      </c>
      <c r="U1397" s="182">
        <v>0</v>
      </c>
      <c r="V1397" s="182">
        <v>0</v>
      </c>
    </row>
    <row r="1398" spans="1:22">
      <c r="A1398" s="2" t="s">
        <v>2814</v>
      </c>
      <c r="B1398" s="2" t="s">
        <v>2815</v>
      </c>
      <c r="C1398" s="182">
        <v>12.173148799999998</v>
      </c>
      <c r="D1398" s="182">
        <v>1548.3839999999998</v>
      </c>
      <c r="E1398" s="182">
        <v>50.8</v>
      </c>
      <c r="F1398" s="182">
        <v>0</v>
      </c>
      <c r="G1398" s="182">
        <v>0</v>
      </c>
      <c r="H1398" s="182">
        <v>0</v>
      </c>
      <c r="I1398" s="182">
        <v>6.35</v>
      </c>
      <c r="J1398" s="182">
        <v>0</v>
      </c>
      <c r="K1398" s="182">
        <v>0</v>
      </c>
      <c r="L1398" s="182">
        <v>0</v>
      </c>
      <c r="M1398" s="182">
        <v>324244.28054239997</v>
      </c>
      <c r="N1398" s="182">
        <v>15174.421263999999</v>
      </c>
      <c r="O1398" s="182">
        <v>8439.3379599999989</v>
      </c>
      <c r="P1398" s="182">
        <v>14.4526</v>
      </c>
      <c r="Q1398" s="182">
        <v>0</v>
      </c>
      <c r="R1398" s="182">
        <v>0</v>
      </c>
      <c r="S1398" s="182">
        <v>0</v>
      </c>
      <c r="T1398" s="182">
        <v>42.163999999999994</v>
      </c>
      <c r="U1398" s="182">
        <v>0</v>
      </c>
      <c r="V1398" s="182">
        <v>0</v>
      </c>
    </row>
    <row r="1399" spans="1:22">
      <c r="A1399" s="2" t="s">
        <v>2816</v>
      </c>
      <c r="B1399" s="2" t="s">
        <v>2817</v>
      </c>
      <c r="C1399" s="182">
        <v>9.2861183999999994</v>
      </c>
      <c r="D1399" s="182">
        <v>1180.6428000000001</v>
      </c>
      <c r="E1399" s="182">
        <v>50.8</v>
      </c>
      <c r="F1399" s="182">
        <v>0</v>
      </c>
      <c r="G1399" s="182">
        <v>0</v>
      </c>
      <c r="H1399" s="182">
        <v>0</v>
      </c>
      <c r="I1399" s="182">
        <v>4.7624999999999993</v>
      </c>
      <c r="J1399" s="182">
        <v>0</v>
      </c>
      <c r="K1399" s="182">
        <v>0</v>
      </c>
      <c r="L1399" s="182">
        <v>0</v>
      </c>
      <c r="M1399" s="182">
        <v>253901.16961599997</v>
      </c>
      <c r="N1399" s="182">
        <v>11520.105992000001</v>
      </c>
      <c r="O1399" s="182">
        <v>6489.2773440000001</v>
      </c>
      <c r="P1399" s="182">
        <v>14.655799999999997</v>
      </c>
      <c r="Q1399" s="182">
        <v>0</v>
      </c>
      <c r="R1399" s="182">
        <v>0</v>
      </c>
      <c r="S1399" s="182">
        <v>0</v>
      </c>
      <c r="T1399" s="182">
        <v>34.29</v>
      </c>
      <c r="U1399" s="182">
        <v>0</v>
      </c>
      <c r="V1399" s="182">
        <v>0</v>
      </c>
    </row>
    <row r="1400" spans="1:22">
      <c r="A1400" s="2" t="s">
        <v>2818</v>
      </c>
      <c r="B1400" s="2" t="s">
        <v>2819</v>
      </c>
      <c r="C1400" s="182">
        <v>9.2861183999999994</v>
      </c>
      <c r="D1400" s="182">
        <v>1180.6428000000001</v>
      </c>
      <c r="E1400" s="182">
        <v>50.8</v>
      </c>
      <c r="F1400" s="182">
        <v>0</v>
      </c>
      <c r="G1400" s="182">
        <v>0</v>
      </c>
      <c r="H1400" s="182">
        <v>0</v>
      </c>
      <c r="I1400" s="182">
        <v>4.7624999999999993</v>
      </c>
      <c r="J1400" s="182">
        <v>0</v>
      </c>
      <c r="K1400" s="182">
        <v>0</v>
      </c>
      <c r="L1400" s="182">
        <v>0</v>
      </c>
      <c r="M1400" s="182">
        <v>253901.16961599997</v>
      </c>
      <c r="N1400" s="182">
        <v>11520.105992000001</v>
      </c>
      <c r="O1400" s="182">
        <v>6489.2773440000001</v>
      </c>
      <c r="P1400" s="182">
        <v>14.655799999999997</v>
      </c>
      <c r="Q1400" s="182">
        <v>0</v>
      </c>
      <c r="R1400" s="182">
        <v>0</v>
      </c>
      <c r="S1400" s="182">
        <v>0</v>
      </c>
      <c r="T1400" s="182">
        <v>37.845999999999997</v>
      </c>
      <c r="U1400" s="182">
        <v>0</v>
      </c>
      <c r="V1400" s="182">
        <v>0</v>
      </c>
    </row>
    <row r="1401" spans="1:22">
      <c r="A1401" s="2" t="s">
        <v>2820</v>
      </c>
      <c r="B1401" s="2" t="s">
        <v>2821</v>
      </c>
      <c r="C1401" s="182">
        <v>9.2861183999999994</v>
      </c>
      <c r="D1401" s="182">
        <v>1180.6428000000001</v>
      </c>
      <c r="E1401" s="182">
        <v>50.8</v>
      </c>
      <c r="F1401" s="182">
        <v>0</v>
      </c>
      <c r="G1401" s="182">
        <v>0</v>
      </c>
      <c r="H1401" s="182">
        <v>0</v>
      </c>
      <c r="I1401" s="182">
        <v>4.7624999999999993</v>
      </c>
      <c r="J1401" s="182">
        <v>0</v>
      </c>
      <c r="K1401" s="182">
        <v>0</v>
      </c>
      <c r="L1401" s="182">
        <v>0</v>
      </c>
      <c r="M1401" s="182">
        <v>253901.16961599997</v>
      </c>
      <c r="N1401" s="182">
        <v>11520.105992000001</v>
      </c>
      <c r="O1401" s="182">
        <v>6489.2773440000001</v>
      </c>
      <c r="P1401" s="182">
        <v>14.655799999999997</v>
      </c>
      <c r="Q1401" s="182">
        <v>0</v>
      </c>
      <c r="R1401" s="182">
        <v>0</v>
      </c>
      <c r="S1401" s="182">
        <v>0</v>
      </c>
      <c r="T1401" s="182">
        <v>41.655999999999992</v>
      </c>
      <c r="U1401" s="182">
        <v>0</v>
      </c>
      <c r="V1401" s="182">
        <v>0</v>
      </c>
    </row>
    <row r="1402" spans="1:22">
      <c r="A1402" s="2" t="s">
        <v>2822</v>
      </c>
      <c r="B1402" s="2" t="s">
        <v>2823</v>
      </c>
      <c r="C1402" s="182">
        <v>15.774495999999999</v>
      </c>
      <c r="D1402" s="182">
        <v>2006.4475999999997</v>
      </c>
      <c r="E1402" s="182">
        <v>50.8</v>
      </c>
      <c r="F1402" s="182">
        <v>0</v>
      </c>
      <c r="G1402" s="182">
        <v>0</v>
      </c>
      <c r="H1402" s="182">
        <v>0</v>
      </c>
      <c r="I1402" s="182">
        <v>9.5249999999999986</v>
      </c>
      <c r="J1402" s="182">
        <v>0</v>
      </c>
      <c r="K1402" s="182">
        <v>0</v>
      </c>
      <c r="L1402" s="182">
        <v>0</v>
      </c>
      <c r="M1402" s="182">
        <v>428718.36836799997</v>
      </c>
      <c r="N1402" s="182">
        <v>21467.05384</v>
      </c>
      <c r="O1402" s="182">
        <v>11831.460207999999</v>
      </c>
      <c r="P1402" s="182">
        <v>14.579600000000001</v>
      </c>
      <c r="Q1402" s="182">
        <v>0</v>
      </c>
      <c r="R1402" s="182">
        <v>0</v>
      </c>
      <c r="S1402" s="182">
        <v>0</v>
      </c>
      <c r="T1402" s="182">
        <v>28.701999999999995</v>
      </c>
      <c r="U1402" s="182">
        <v>0</v>
      </c>
      <c r="V1402" s="182">
        <v>0</v>
      </c>
    </row>
    <row r="1403" spans="1:22">
      <c r="A1403" s="2" t="s">
        <v>2824</v>
      </c>
      <c r="B1403" s="2" t="s">
        <v>2825</v>
      </c>
      <c r="C1403" s="182">
        <v>15.774495999999999</v>
      </c>
      <c r="D1403" s="182">
        <v>2006.4475999999997</v>
      </c>
      <c r="E1403" s="182">
        <v>50.8</v>
      </c>
      <c r="F1403" s="182">
        <v>0</v>
      </c>
      <c r="G1403" s="182">
        <v>0</v>
      </c>
      <c r="H1403" s="182">
        <v>0</v>
      </c>
      <c r="I1403" s="182">
        <v>9.5249999999999986</v>
      </c>
      <c r="J1403" s="182">
        <v>0</v>
      </c>
      <c r="K1403" s="182">
        <v>0</v>
      </c>
      <c r="L1403" s="182">
        <v>0</v>
      </c>
      <c r="M1403" s="182">
        <v>428718.36836799997</v>
      </c>
      <c r="N1403" s="182">
        <v>21467.05384</v>
      </c>
      <c r="O1403" s="182">
        <v>11831.460207999999</v>
      </c>
      <c r="P1403" s="182">
        <v>14.579600000000001</v>
      </c>
      <c r="Q1403" s="182">
        <v>0</v>
      </c>
      <c r="R1403" s="182">
        <v>0</v>
      </c>
      <c r="S1403" s="182">
        <v>0</v>
      </c>
      <c r="T1403" s="182">
        <v>32.257999999999996</v>
      </c>
      <c r="U1403" s="182">
        <v>0</v>
      </c>
      <c r="V1403" s="182">
        <v>0</v>
      </c>
    </row>
    <row r="1404" spans="1:22">
      <c r="A1404" s="2" t="s">
        <v>2826</v>
      </c>
      <c r="B1404" s="2" t="s">
        <v>2827</v>
      </c>
      <c r="C1404" s="182">
        <v>15.774495999999999</v>
      </c>
      <c r="D1404" s="182">
        <v>2006.4475999999997</v>
      </c>
      <c r="E1404" s="182">
        <v>50.8</v>
      </c>
      <c r="F1404" s="182">
        <v>0</v>
      </c>
      <c r="G1404" s="182">
        <v>0</v>
      </c>
      <c r="H1404" s="182">
        <v>0</v>
      </c>
      <c r="I1404" s="182">
        <v>9.5249999999999986</v>
      </c>
      <c r="J1404" s="182">
        <v>0</v>
      </c>
      <c r="K1404" s="182">
        <v>0</v>
      </c>
      <c r="L1404" s="182">
        <v>0</v>
      </c>
      <c r="M1404" s="182">
        <v>428718.36836799997</v>
      </c>
      <c r="N1404" s="182">
        <v>21467.05384</v>
      </c>
      <c r="O1404" s="182">
        <v>11831.460207999999</v>
      </c>
      <c r="P1404" s="182">
        <v>14.579600000000001</v>
      </c>
      <c r="Q1404" s="182">
        <v>0</v>
      </c>
      <c r="R1404" s="182">
        <v>0</v>
      </c>
      <c r="S1404" s="182">
        <v>0</v>
      </c>
      <c r="T1404" s="182">
        <v>36.067999999999998</v>
      </c>
      <c r="U1404" s="182">
        <v>0</v>
      </c>
      <c r="V1404" s="182">
        <v>0</v>
      </c>
    </row>
    <row r="1405" spans="1:22">
      <c r="A1405" s="2" t="s">
        <v>2828</v>
      </c>
      <c r="B1405" s="2" t="s">
        <v>2829</v>
      </c>
      <c r="C1405" s="182">
        <v>13.3487952</v>
      </c>
      <c r="D1405" s="182">
        <v>1703.2224000000001</v>
      </c>
      <c r="E1405" s="182">
        <v>50.8</v>
      </c>
      <c r="F1405" s="182">
        <v>0</v>
      </c>
      <c r="G1405" s="182">
        <v>0</v>
      </c>
      <c r="H1405" s="182">
        <v>0</v>
      </c>
      <c r="I1405" s="182">
        <v>7.9375</v>
      </c>
      <c r="J1405" s="182">
        <v>0</v>
      </c>
      <c r="K1405" s="182">
        <v>0</v>
      </c>
      <c r="L1405" s="182">
        <v>0</v>
      </c>
      <c r="M1405" s="182">
        <v>370862.20020959998</v>
      </c>
      <c r="N1405" s="182">
        <v>18189.641039999999</v>
      </c>
      <c r="O1405" s="182">
        <v>10110.818487999999</v>
      </c>
      <c r="P1405" s="182">
        <v>14.757399999999999</v>
      </c>
      <c r="Q1405" s="182">
        <v>0</v>
      </c>
      <c r="R1405" s="182">
        <v>0</v>
      </c>
      <c r="S1405" s="182">
        <v>0</v>
      </c>
      <c r="T1405" s="182">
        <v>28.448</v>
      </c>
      <c r="U1405" s="182">
        <v>0</v>
      </c>
      <c r="V1405" s="182">
        <v>0</v>
      </c>
    </row>
    <row r="1406" spans="1:22">
      <c r="A1406" s="2" t="s">
        <v>2830</v>
      </c>
      <c r="B1406" s="2" t="s">
        <v>2831</v>
      </c>
      <c r="C1406" s="182">
        <v>13.3487952</v>
      </c>
      <c r="D1406" s="182">
        <v>1703.2224000000001</v>
      </c>
      <c r="E1406" s="182">
        <v>50.8</v>
      </c>
      <c r="F1406" s="182">
        <v>0</v>
      </c>
      <c r="G1406" s="182">
        <v>0</v>
      </c>
      <c r="H1406" s="182">
        <v>0</v>
      </c>
      <c r="I1406" s="182">
        <v>7.9375</v>
      </c>
      <c r="J1406" s="182">
        <v>0</v>
      </c>
      <c r="K1406" s="182">
        <v>0</v>
      </c>
      <c r="L1406" s="182">
        <v>0</v>
      </c>
      <c r="M1406" s="182">
        <v>370862.20020959998</v>
      </c>
      <c r="N1406" s="182">
        <v>18189.641039999999</v>
      </c>
      <c r="O1406" s="182">
        <v>10110.818487999999</v>
      </c>
      <c r="P1406" s="182">
        <v>14.757399999999999</v>
      </c>
      <c r="Q1406" s="182">
        <v>0</v>
      </c>
      <c r="R1406" s="182">
        <v>0</v>
      </c>
      <c r="S1406" s="182">
        <v>0</v>
      </c>
      <c r="T1406" s="182">
        <v>32.003999999999998</v>
      </c>
      <c r="U1406" s="182">
        <v>0</v>
      </c>
      <c r="V1406" s="182">
        <v>0</v>
      </c>
    </row>
    <row r="1407" spans="1:22">
      <c r="A1407" s="2" t="s">
        <v>2832</v>
      </c>
      <c r="B1407" s="2" t="s">
        <v>2833</v>
      </c>
      <c r="C1407" s="182">
        <v>13.3487952</v>
      </c>
      <c r="D1407" s="182">
        <v>1703.2224000000001</v>
      </c>
      <c r="E1407" s="182">
        <v>50.8</v>
      </c>
      <c r="F1407" s="182">
        <v>0</v>
      </c>
      <c r="G1407" s="182">
        <v>0</v>
      </c>
      <c r="H1407" s="182">
        <v>0</v>
      </c>
      <c r="I1407" s="182">
        <v>7.9375</v>
      </c>
      <c r="J1407" s="182">
        <v>0</v>
      </c>
      <c r="K1407" s="182">
        <v>0</v>
      </c>
      <c r="L1407" s="182">
        <v>0</v>
      </c>
      <c r="M1407" s="182">
        <v>370862.20020959998</v>
      </c>
      <c r="N1407" s="182">
        <v>18189.641039999999</v>
      </c>
      <c r="O1407" s="182">
        <v>10110.818487999999</v>
      </c>
      <c r="P1407" s="182">
        <v>14.757399999999999</v>
      </c>
      <c r="Q1407" s="182">
        <v>0</v>
      </c>
      <c r="R1407" s="182">
        <v>0</v>
      </c>
      <c r="S1407" s="182">
        <v>0</v>
      </c>
      <c r="T1407" s="182">
        <v>35.813999999999993</v>
      </c>
      <c r="U1407" s="182">
        <v>0</v>
      </c>
      <c r="V1407" s="182">
        <v>0</v>
      </c>
    </row>
    <row r="1408" spans="1:22">
      <c r="A1408" s="2" t="s">
        <v>2834</v>
      </c>
      <c r="B1408" s="2" t="s">
        <v>2835</v>
      </c>
      <c r="C1408" s="182">
        <v>10.863567999999999</v>
      </c>
      <c r="D1408" s="182">
        <v>1380.6424</v>
      </c>
      <c r="E1408" s="182">
        <v>50.8</v>
      </c>
      <c r="F1408" s="182">
        <v>0</v>
      </c>
      <c r="G1408" s="182">
        <v>0</v>
      </c>
      <c r="H1408" s="182">
        <v>0</v>
      </c>
      <c r="I1408" s="182">
        <v>6.35</v>
      </c>
      <c r="J1408" s="182">
        <v>0</v>
      </c>
      <c r="K1408" s="182">
        <v>0</v>
      </c>
      <c r="L1408" s="182">
        <v>0</v>
      </c>
      <c r="M1408" s="182">
        <v>309676.18064639997</v>
      </c>
      <c r="N1408" s="182">
        <v>14895.841176</v>
      </c>
      <c r="O1408" s="182">
        <v>8308.2414479999989</v>
      </c>
      <c r="P1408" s="182">
        <v>14.960599999999998</v>
      </c>
      <c r="Q1408" s="182">
        <v>0</v>
      </c>
      <c r="R1408" s="182">
        <v>0</v>
      </c>
      <c r="S1408" s="182">
        <v>0</v>
      </c>
      <c r="T1408" s="182">
        <v>27.94</v>
      </c>
      <c r="U1408" s="182">
        <v>0</v>
      </c>
      <c r="V1408" s="182">
        <v>0</v>
      </c>
    </row>
    <row r="1409" spans="1:22">
      <c r="A1409" s="2" t="s">
        <v>2836</v>
      </c>
      <c r="B1409" s="2" t="s">
        <v>2837</v>
      </c>
      <c r="C1409" s="182">
        <v>10.863567999999999</v>
      </c>
      <c r="D1409" s="182">
        <v>1380.6424</v>
      </c>
      <c r="E1409" s="182">
        <v>50.8</v>
      </c>
      <c r="F1409" s="182">
        <v>0</v>
      </c>
      <c r="G1409" s="182">
        <v>0</v>
      </c>
      <c r="H1409" s="182">
        <v>0</v>
      </c>
      <c r="I1409" s="182">
        <v>6.35</v>
      </c>
      <c r="J1409" s="182">
        <v>0</v>
      </c>
      <c r="K1409" s="182">
        <v>0</v>
      </c>
      <c r="L1409" s="182">
        <v>0</v>
      </c>
      <c r="M1409" s="182">
        <v>309676.18064639997</v>
      </c>
      <c r="N1409" s="182">
        <v>14895.841176</v>
      </c>
      <c r="O1409" s="182">
        <v>8308.2414479999989</v>
      </c>
      <c r="P1409" s="182">
        <v>14.960599999999998</v>
      </c>
      <c r="Q1409" s="182">
        <v>0</v>
      </c>
      <c r="R1409" s="182">
        <v>0</v>
      </c>
      <c r="S1409" s="182">
        <v>0</v>
      </c>
      <c r="T1409" s="182">
        <v>31.495999999999999</v>
      </c>
      <c r="U1409" s="182">
        <v>0</v>
      </c>
      <c r="V1409" s="182">
        <v>0</v>
      </c>
    </row>
    <row r="1410" spans="1:22">
      <c r="A1410" s="2" t="s">
        <v>2838</v>
      </c>
      <c r="B1410" s="2" t="s">
        <v>2839</v>
      </c>
      <c r="C1410" s="182">
        <v>10.863567999999999</v>
      </c>
      <c r="D1410" s="182">
        <v>1380.6424</v>
      </c>
      <c r="E1410" s="182">
        <v>50.8</v>
      </c>
      <c r="F1410" s="182">
        <v>0</v>
      </c>
      <c r="G1410" s="182">
        <v>0</v>
      </c>
      <c r="H1410" s="182">
        <v>0</v>
      </c>
      <c r="I1410" s="182">
        <v>6.35</v>
      </c>
      <c r="J1410" s="182">
        <v>0</v>
      </c>
      <c r="K1410" s="182">
        <v>0</v>
      </c>
      <c r="L1410" s="182">
        <v>0</v>
      </c>
      <c r="M1410" s="182">
        <v>309676.18064639997</v>
      </c>
      <c r="N1410" s="182">
        <v>14895.841176</v>
      </c>
      <c r="O1410" s="182">
        <v>8308.2414479999989</v>
      </c>
      <c r="P1410" s="182">
        <v>14.960599999999998</v>
      </c>
      <c r="Q1410" s="182">
        <v>0</v>
      </c>
      <c r="R1410" s="182">
        <v>0</v>
      </c>
      <c r="S1410" s="182">
        <v>0</v>
      </c>
      <c r="T1410" s="182">
        <v>35.305999999999997</v>
      </c>
      <c r="U1410" s="182">
        <v>0</v>
      </c>
      <c r="V1410" s="182">
        <v>0</v>
      </c>
    </row>
    <row r="1411" spans="1:22">
      <c r="A1411" s="2" t="s">
        <v>2840</v>
      </c>
      <c r="B1411" s="2" t="s">
        <v>2841</v>
      </c>
      <c r="C1411" s="182">
        <v>8.2890511999999994</v>
      </c>
      <c r="D1411" s="182">
        <v>1058.0623999999998</v>
      </c>
      <c r="E1411" s="182">
        <v>50.8</v>
      </c>
      <c r="F1411" s="182">
        <v>0</v>
      </c>
      <c r="G1411" s="182">
        <v>0</v>
      </c>
      <c r="H1411" s="182">
        <v>0</v>
      </c>
      <c r="I1411" s="182">
        <v>4.7624999999999993</v>
      </c>
      <c r="J1411" s="182">
        <v>0</v>
      </c>
      <c r="K1411" s="182">
        <v>0</v>
      </c>
      <c r="L1411" s="182">
        <v>0</v>
      </c>
      <c r="M1411" s="182">
        <v>242662.92112479996</v>
      </c>
      <c r="N1411" s="182">
        <v>11389.009479999999</v>
      </c>
      <c r="O1411" s="182">
        <v>6407.3420239999996</v>
      </c>
      <c r="P1411" s="182">
        <v>15.163799999999998</v>
      </c>
      <c r="Q1411" s="182">
        <v>0</v>
      </c>
      <c r="R1411" s="182">
        <v>0</v>
      </c>
      <c r="S1411" s="182">
        <v>0</v>
      </c>
      <c r="T1411" s="182">
        <v>27.686</v>
      </c>
      <c r="U1411" s="182">
        <v>0</v>
      </c>
      <c r="V1411" s="182">
        <v>0</v>
      </c>
    </row>
    <row r="1412" spans="1:22">
      <c r="A1412" s="2" t="s">
        <v>2842</v>
      </c>
      <c r="B1412" s="2" t="s">
        <v>2843</v>
      </c>
      <c r="C1412" s="182">
        <v>8.2890511999999994</v>
      </c>
      <c r="D1412" s="182">
        <v>1058.0623999999998</v>
      </c>
      <c r="E1412" s="182">
        <v>50.8</v>
      </c>
      <c r="F1412" s="182">
        <v>0</v>
      </c>
      <c r="G1412" s="182">
        <v>0</v>
      </c>
      <c r="H1412" s="182">
        <v>0</v>
      </c>
      <c r="I1412" s="182">
        <v>4.7624999999999993</v>
      </c>
      <c r="J1412" s="182">
        <v>0</v>
      </c>
      <c r="K1412" s="182">
        <v>0</v>
      </c>
      <c r="L1412" s="182">
        <v>0</v>
      </c>
      <c r="M1412" s="182">
        <v>242662.92112479996</v>
      </c>
      <c r="N1412" s="182">
        <v>11389.009479999999</v>
      </c>
      <c r="O1412" s="182">
        <v>6407.3420239999996</v>
      </c>
      <c r="P1412" s="182">
        <v>15.163799999999998</v>
      </c>
      <c r="Q1412" s="182">
        <v>0</v>
      </c>
      <c r="R1412" s="182">
        <v>0</v>
      </c>
      <c r="S1412" s="182">
        <v>0</v>
      </c>
      <c r="T1412" s="182">
        <v>31.241999999999997</v>
      </c>
      <c r="U1412" s="182">
        <v>0</v>
      </c>
      <c r="V1412" s="182">
        <v>0</v>
      </c>
    </row>
    <row r="1413" spans="1:22">
      <c r="A1413" s="2" t="s">
        <v>2844</v>
      </c>
      <c r="B1413" s="2" t="s">
        <v>2845</v>
      </c>
      <c r="C1413" s="182">
        <v>8.2890511999999994</v>
      </c>
      <c r="D1413" s="182">
        <v>1058.0623999999998</v>
      </c>
      <c r="E1413" s="182">
        <v>50.8</v>
      </c>
      <c r="F1413" s="182">
        <v>0</v>
      </c>
      <c r="G1413" s="182">
        <v>0</v>
      </c>
      <c r="H1413" s="182">
        <v>0</v>
      </c>
      <c r="I1413" s="182">
        <v>4.7624999999999993</v>
      </c>
      <c r="J1413" s="182">
        <v>0</v>
      </c>
      <c r="K1413" s="182">
        <v>0</v>
      </c>
      <c r="L1413" s="182">
        <v>0</v>
      </c>
      <c r="M1413" s="182">
        <v>242662.92112479996</v>
      </c>
      <c r="N1413" s="182">
        <v>11389.009479999999</v>
      </c>
      <c r="O1413" s="182">
        <v>6407.3420239999996</v>
      </c>
      <c r="P1413" s="182">
        <v>15.163799999999998</v>
      </c>
      <c r="Q1413" s="182">
        <v>0</v>
      </c>
      <c r="R1413" s="182">
        <v>0</v>
      </c>
      <c r="S1413" s="182">
        <v>0</v>
      </c>
      <c r="T1413" s="182">
        <v>35.051999999999992</v>
      </c>
      <c r="U1413" s="182">
        <v>0</v>
      </c>
      <c r="V1413" s="182">
        <v>0</v>
      </c>
    </row>
    <row r="1414" spans="1:22">
      <c r="A1414" s="2" t="s">
        <v>2846</v>
      </c>
      <c r="B1414" s="2" t="s">
        <v>2847</v>
      </c>
      <c r="C1414" s="182">
        <v>188.99632</v>
      </c>
      <c r="D1414" s="182">
        <v>22580.6</v>
      </c>
      <c r="E1414" s="182">
        <v>0</v>
      </c>
      <c r="F1414" s="182">
        <v>0</v>
      </c>
      <c r="G1414" s="182">
        <v>0</v>
      </c>
      <c r="H1414" s="182">
        <v>0</v>
      </c>
      <c r="I1414" s="182">
        <v>0</v>
      </c>
      <c r="J1414" s="182">
        <v>0</v>
      </c>
      <c r="K1414" s="182">
        <v>0</v>
      </c>
      <c r="L1414" s="182">
        <v>0</v>
      </c>
      <c r="M1414" s="182">
        <v>782515080.1279999</v>
      </c>
      <c r="N1414" s="182">
        <v>3769024.7199999997</v>
      </c>
      <c r="O1414" s="182">
        <v>3080768.0319999997</v>
      </c>
      <c r="P1414" s="182">
        <v>186.18199999999999</v>
      </c>
      <c r="Q1414" s="182">
        <v>354212943.18559998</v>
      </c>
      <c r="R1414" s="182">
        <v>2654704.3679999998</v>
      </c>
      <c r="S1414" s="182">
        <v>2326963.088</v>
      </c>
      <c r="T1414" s="182">
        <v>125.22199999999998</v>
      </c>
      <c r="U1414" s="182">
        <v>786677394.38399994</v>
      </c>
      <c r="V1414" s="182">
        <v>0</v>
      </c>
    </row>
    <row r="1415" spans="1:22">
      <c r="A1415" s="2" t="s">
        <v>2848</v>
      </c>
      <c r="B1415" s="2" t="s">
        <v>2849</v>
      </c>
      <c r="C1415" s="182">
        <v>153.28047999999998</v>
      </c>
      <c r="D1415" s="182">
        <v>18258.027999999998</v>
      </c>
      <c r="E1415" s="182">
        <v>0</v>
      </c>
      <c r="F1415" s="182">
        <v>0</v>
      </c>
      <c r="G1415" s="182">
        <v>0</v>
      </c>
      <c r="H1415" s="182">
        <v>0</v>
      </c>
      <c r="I1415" s="182">
        <v>0</v>
      </c>
      <c r="J1415" s="182">
        <v>0</v>
      </c>
      <c r="K1415" s="182">
        <v>0</v>
      </c>
      <c r="L1415" s="182">
        <v>0</v>
      </c>
      <c r="M1415" s="182">
        <v>645158709.67999995</v>
      </c>
      <c r="N1415" s="182">
        <v>3080768.0319999997</v>
      </c>
      <c r="O1415" s="182">
        <v>2539994.92</v>
      </c>
      <c r="P1415" s="182">
        <v>187.70599999999999</v>
      </c>
      <c r="Q1415" s="182">
        <v>293443155.04799998</v>
      </c>
      <c r="R1415" s="182">
        <v>2163092.4479999999</v>
      </c>
      <c r="S1415" s="182">
        <v>1917286.4879999999</v>
      </c>
      <c r="T1415" s="182">
        <v>126.746</v>
      </c>
      <c r="U1415" s="182">
        <v>640996395.42399991</v>
      </c>
      <c r="V1415" s="182">
        <v>0</v>
      </c>
    </row>
    <row r="1416" spans="1:22">
      <c r="A1416" s="2" t="s">
        <v>2850</v>
      </c>
      <c r="B1416" s="2" t="s">
        <v>2851</v>
      </c>
      <c r="C1416" s="182">
        <v>116.671744</v>
      </c>
      <c r="D1416" s="182">
        <v>13870.939999999999</v>
      </c>
      <c r="E1416" s="182">
        <v>0</v>
      </c>
      <c r="F1416" s="182">
        <v>0</v>
      </c>
      <c r="G1416" s="182">
        <v>0</v>
      </c>
      <c r="H1416" s="182">
        <v>0</v>
      </c>
      <c r="I1416" s="182">
        <v>0</v>
      </c>
      <c r="J1416" s="182">
        <v>0</v>
      </c>
      <c r="K1416" s="182">
        <v>0</v>
      </c>
      <c r="L1416" s="182">
        <v>0</v>
      </c>
      <c r="M1416" s="182">
        <v>499477710.71999997</v>
      </c>
      <c r="N1416" s="182">
        <v>2359737.216</v>
      </c>
      <c r="O1416" s="182">
        <v>1966447.6799999997</v>
      </c>
      <c r="P1416" s="182">
        <v>189.23</v>
      </c>
      <c r="Q1416" s="182">
        <v>227678589.80319998</v>
      </c>
      <c r="R1416" s="182">
        <v>1671480.5279999999</v>
      </c>
      <c r="S1416" s="182">
        <v>1492861.5303999998</v>
      </c>
      <c r="T1416" s="182">
        <v>128.01599999999999</v>
      </c>
      <c r="U1416" s="182">
        <v>491153082.20799994</v>
      </c>
      <c r="V1416" s="182">
        <v>0</v>
      </c>
    </row>
    <row r="1417" spans="1:22">
      <c r="A1417" s="2" t="s">
        <v>2852</v>
      </c>
      <c r="B1417" s="2" t="s">
        <v>2853</v>
      </c>
      <c r="C1417" s="182">
        <v>97.920927999999989</v>
      </c>
      <c r="D1417" s="182">
        <v>11677.396000000001</v>
      </c>
      <c r="E1417" s="182">
        <v>0</v>
      </c>
      <c r="F1417" s="182">
        <v>0</v>
      </c>
      <c r="G1417" s="182">
        <v>0</v>
      </c>
      <c r="H1417" s="182">
        <v>0</v>
      </c>
      <c r="I1417" s="182">
        <v>0</v>
      </c>
      <c r="J1417" s="182">
        <v>0</v>
      </c>
      <c r="K1417" s="182">
        <v>0</v>
      </c>
      <c r="L1417" s="182">
        <v>0</v>
      </c>
      <c r="M1417" s="182">
        <v>420393739.85599995</v>
      </c>
      <c r="N1417" s="182">
        <v>1999221.8079999997</v>
      </c>
      <c r="O1417" s="182">
        <v>1655093.4639999999</v>
      </c>
      <c r="P1417" s="182">
        <v>189.99199999999999</v>
      </c>
      <c r="Q1417" s="182">
        <v>193131381.47839999</v>
      </c>
      <c r="R1417" s="182">
        <v>1406010.0911999999</v>
      </c>
      <c r="S1417" s="182">
        <v>1266720.0471999999</v>
      </c>
      <c r="T1417" s="182">
        <v>128.77799999999999</v>
      </c>
      <c r="U1417" s="182">
        <v>414982731.32319999</v>
      </c>
      <c r="V1417" s="182">
        <v>0</v>
      </c>
    </row>
    <row r="1418" spans="1:22">
      <c r="A1418" s="2" t="s">
        <v>2854</v>
      </c>
      <c r="B1418" s="2" t="s">
        <v>2855</v>
      </c>
      <c r="C1418" s="182">
        <v>163.69759999999999</v>
      </c>
      <c r="D1418" s="182">
        <v>19548.347999999998</v>
      </c>
      <c r="E1418" s="182">
        <v>0</v>
      </c>
      <c r="F1418" s="182">
        <v>0</v>
      </c>
      <c r="G1418" s="182">
        <v>0</v>
      </c>
      <c r="H1418" s="182">
        <v>0</v>
      </c>
      <c r="I1418" s="182">
        <v>0</v>
      </c>
      <c r="J1418" s="182">
        <v>0</v>
      </c>
      <c r="K1418" s="182">
        <v>0</v>
      </c>
      <c r="L1418" s="182">
        <v>0</v>
      </c>
      <c r="M1418" s="182">
        <v>599373252.86399996</v>
      </c>
      <c r="N1418" s="182">
        <v>3031606.84</v>
      </c>
      <c r="O1418" s="182">
        <v>2359737.216</v>
      </c>
      <c r="P1418" s="182">
        <v>175.00599999999997</v>
      </c>
      <c r="Q1418" s="182">
        <v>140686221.85279998</v>
      </c>
      <c r="R1418" s="182">
        <v>1579712.9696</v>
      </c>
      <c r="S1418" s="182">
        <v>1386345.6143999998</v>
      </c>
      <c r="T1418" s="182">
        <v>84.835999999999999</v>
      </c>
      <c r="U1418" s="182">
        <v>381267985.84959996</v>
      </c>
      <c r="V1418" s="182">
        <v>0</v>
      </c>
    </row>
    <row r="1419" spans="1:22">
      <c r="A1419" s="2" t="s">
        <v>2856</v>
      </c>
      <c r="B1419" s="2" t="s">
        <v>2857</v>
      </c>
      <c r="C1419" s="182">
        <v>133.339136</v>
      </c>
      <c r="D1419" s="182">
        <v>15870.936</v>
      </c>
      <c r="E1419" s="182">
        <v>0</v>
      </c>
      <c r="F1419" s="182">
        <v>0</v>
      </c>
      <c r="G1419" s="182">
        <v>0</v>
      </c>
      <c r="H1419" s="182">
        <v>0</v>
      </c>
      <c r="I1419" s="182">
        <v>0</v>
      </c>
      <c r="J1419" s="182">
        <v>0</v>
      </c>
      <c r="K1419" s="182">
        <v>0</v>
      </c>
      <c r="L1419" s="182">
        <v>0</v>
      </c>
      <c r="M1419" s="182">
        <v>495315396.46399993</v>
      </c>
      <c r="N1419" s="182">
        <v>2490833.7279999997</v>
      </c>
      <c r="O1419" s="182">
        <v>1950060.6159999999</v>
      </c>
      <c r="P1419" s="182">
        <v>176.78399999999999</v>
      </c>
      <c r="Q1419" s="182">
        <v>117793493.44479999</v>
      </c>
      <c r="R1419" s="182">
        <v>1302771.588</v>
      </c>
      <c r="S1419" s="182">
        <v>1160204.1311999999</v>
      </c>
      <c r="T1419" s="182">
        <v>86.105999999999995</v>
      </c>
      <c r="U1419" s="182">
        <v>315087189.17919999</v>
      </c>
      <c r="V1419" s="182">
        <v>0</v>
      </c>
    </row>
    <row r="1420" spans="1:22">
      <c r="A1420" s="2" t="s">
        <v>2858</v>
      </c>
      <c r="B1420" s="2" t="s">
        <v>2859</v>
      </c>
      <c r="C1420" s="182">
        <v>101.492512</v>
      </c>
      <c r="D1420" s="182">
        <v>12064.491999999998</v>
      </c>
      <c r="E1420" s="182">
        <v>0</v>
      </c>
      <c r="F1420" s="182">
        <v>0</v>
      </c>
      <c r="G1420" s="182">
        <v>0</v>
      </c>
      <c r="H1420" s="182">
        <v>0</v>
      </c>
      <c r="I1420" s="182">
        <v>0</v>
      </c>
      <c r="J1420" s="182">
        <v>0</v>
      </c>
      <c r="K1420" s="182">
        <v>0</v>
      </c>
      <c r="L1420" s="182">
        <v>0</v>
      </c>
      <c r="M1420" s="182">
        <v>385430300.10559994</v>
      </c>
      <c r="N1420" s="182">
        <v>1917286.4879999999</v>
      </c>
      <c r="O1420" s="182">
        <v>1517442.1263999997</v>
      </c>
      <c r="P1420" s="182">
        <v>178.56199999999998</v>
      </c>
      <c r="Q1420" s="182">
        <v>92403376.483199984</v>
      </c>
      <c r="R1420" s="182">
        <v>1007804.4359999999</v>
      </c>
      <c r="S1420" s="182">
        <v>911120.75839999993</v>
      </c>
      <c r="T1420" s="182">
        <v>87.375999999999991</v>
      </c>
      <c r="U1420" s="182">
        <v>243911615.40159997</v>
      </c>
      <c r="V1420" s="182">
        <v>0</v>
      </c>
    </row>
    <row r="1421" spans="1:22">
      <c r="A1421" s="2" t="s">
        <v>2860</v>
      </c>
      <c r="B1421" s="2" t="s">
        <v>2861</v>
      </c>
      <c r="C1421" s="182">
        <v>85.271567999999988</v>
      </c>
      <c r="D1421" s="182">
        <v>10129.011999999999</v>
      </c>
      <c r="E1421" s="182">
        <v>0</v>
      </c>
      <c r="F1421" s="182">
        <v>0</v>
      </c>
      <c r="G1421" s="182">
        <v>0</v>
      </c>
      <c r="H1421" s="182">
        <v>0</v>
      </c>
      <c r="I1421" s="182">
        <v>0</v>
      </c>
      <c r="J1421" s="182">
        <v>0</v>
      </c>
      <c r="K1421" s="182">
        <v>0</v>
      </c>
      <c r="L1421" s="182">
        <v>0</v>
      </c>
      <c r="M1421" s="182">
        <v>327157900.52159995</v>
      </c>
      <c r="N1421" s="182">
        <v>1615764.5103999998</v>
      </c>
      <c r="O1421" s="182">
        <v>1288023.2303999998</v>
      </c>
      <c r="P1421" s="182">
        <v>179.578</v>
      </c>
      <c r="Q1421" s="182">
        <v>78667739.438399985</v>
      </c>
      <c r="R1421" s="182">
        <v>852127.32799999998</v>
      </c>
      <c r="S1421" s="182">
        <v>776746.8335999999</v>
      </c>
      <c r="T1421" s="182">
        <v>88.138000000000005</v>
      </c>
      <c r="U1421" s="182">
        <v>206450787.09759998</v>
      </c>
      <c r="V1421" s="182">
        <v>0</v>
      </c>
    </row>
    <row r="1422" spans="1:22">
      <c r="A1422" s="2" t="s">
        <v>2862</v>
      </c>
      <c r="B1422" s="2" t="s">
        <v>2863</v>
      </c>
      <c r="C1422" s="182">
        <v>112.95134400000001</v>
      </c>
      <c r="D1422" s="182">
        <v>13483.843999999999</v>
      </c>
      <c r="E1422" s="182">
        <v>0</v>
      </c>
      <c r="F1422" s="182">
        <v>0</v>
      </c>
      <c r="G1422" s="182">
        <v>0</v>
      </c>
      <c r="H1422" s="182">
        <v>0</v>
      </c>
      <c r="I1422" s="182">
        <v>0</v>
      </c>
      <c r="J1422" s="182">
        <v>0</v>
      </c>
      <c r="K1422" s="182">
        <v>0</v>
      </c>
      <c r="L1422" s="182">
        <v>0</v>
      </c>
      <c r="M1422" s="182">
        <v>348801934.65279996</v>
      </c>
      <c r="N1422" s="182">
        <v>1884512.3599999999</v>
      </c>
      <c r="O1422" s="182">
        <v>1373235.9631999999</v>
      </c>
      <c r="P1422" s="182">
        <v>160.78199999999998</v>
      </c>
      <c r="Q1422" s="182">
        <v>24432784.682719998</v>
      </c>
      <c r="R1422" s="182">
        <v>557160.17599999998</v>
      </c>
      <c r="S1422" s="182">
        <v>480140.97519999999</v>
      </c>
      <c r="T1422" s="182">
        <v>42.671999999999997</v>
      </c>
      <c r="U1422" s="182">
        <v>81165127.991999999</v>
      </c>
      <c r="V1422" s="182">
        <v>0</v>
      </c>
    </row>
    <row r="1423" spans="1:22">
      <c r="A1423" s="2" t="s">
        <v>2864</v>
      </c>
      <c r="B1423" s="2" t="s">
        <v>2865</v>
      </c>
      <c r="C1423" s="182">
        <v>86.313279999999992</v>
      </c>
      <c r="D1423" s="182">
        <v>10322.56</v>
      </c>
      <c r="E1423" s="182">
        <v>0</v>
      </c>
      <c r="F1423" s="182">
        <v>0</v>
      </c>
      <c r="G1423" s="182">
        <v>0</v>
      </c>
      <c r="H1423" s="182">
        <v>0</v>
      </c>
      <c r="I1423" s="182">
        <v>0</v>
      </c>
      <c r="J1423" s="182">
        <v>0</v>
      </c>
      <c r="K1423" s="182">
        <v>0</v>
      </c>
      <c r="L1423" s="182">
        <v>0</v>
      </c>
      <c r="M1423" s="182">
        <v>273464046.61919999</v>
      </c>
      <c r="N1423" s="182">
        <v>1463364.8151999998</v>
      </c>
      <c r="O1423" s="182">
        <v>1076630.1047999999</v>
      </c>
      <c r="P1423" s="182">
        <v>163.06799999999998</v>
      </c>
      <c r="Q1423" s="182">
        <v>19812615.85856</v>
      </c>
      <c r="R1423" s="182">
        <v>439173.31519999995</v>
      </c>
      <c r="S1423" s="182">
        <v>390012.12319999997</v>
      </c>
      <c r="T1423" s="182">
        <v>43.942</v>
      </c>
      <c r="U1423" s="182">
        <v>64932102.393599994</v>
      </c>
      <c r="V1423" s="182">
        <v>0</v>
      </c>
    </row>
    <row r="1424" spans="1:22">
      <c r="A1424" s="2" t="s">
        <v>2866</v>
      </c>
      <c r="B1424" s="2" t="s">
        <v>2867</v>
      </c>
      <c r="C1424" s="182">
        <v>72.622207999999986</v>
      </c>
      <c r="D1424" s="182">
        <v>8645.1440000000002</v>
      </c>
      <c r="E1424" s="182">
        <v>0</v>
      </c>
      <c r="F1424" s="182">
        <v>0</v>
      </c>
      <c r="G1424" s="182">
        <v>0</v>
      </c>
      <c r="H1424" s="182">
        <v>0</v>
      </c>
      <c r="I1424" s="182">
        <v>0</v>
      </c>
      <c r="J1424" s="182">
        <v>0</v>
      </c>
      <c r="K1424" s="182">
        <v>0</v>
      </c>
      <c r="L1424" s="182">
        <v>0</v>
      </c>
      <c r="M1424" s="182">
        <v>233089598.33599997</v>
      </c>
      <c r="N1424" s="182">
        <v>1238862.0383999997</v>
      </c>
      <c r="O1424" s="182">
        <v>917675.58399999992</v>
      </c>
      <c r="P1424" s="182">
        <v>164.084</v>
      </c>
      <c r="Q1424" s="182">
        <v>17148734.734719999</v>
      </c>
      <c r="R1424" s="182">
        <v>375263.76559999993</v>
      </c>
      <c r="S1424" s="182">
        <v>337573.5184</v>
      </c>
      <c r="T1424" s="182">
        <v>44.449999999999996</v>
      </c>
      <c r="U1424" s="182">
        <v>55775011.030399993</v>
      </c>
      <c r="V1424" s="182">
        <v>0</v>
      </c>
    </row>
    <row r="1425" spans="1:22">
      <c r="A1425" s="2" t="s">
        <v>2868</v>
      </c>
      <c r="B1425" s="2" t="s">
        <v>2869</v>
      </c>
      <c r="C1425" s="182">
        <v>177.09103999999999</v>
      </c>
      <c r="D1425" s="182">
        <v>21032.216</v>
      </c>
      <c r="E1425" s="182">
        <v>0</v>
      </c>
      <c r="F1425" s="182">
        <v>0</v>
      </c>
      <c r="G1425" s="182">
        <v>0</v>
      </c>
      <c r="H1425" s="182">
        <v>0</v>
      </c>
      <c r="I1425" s="182">
        <v>0</v>
      </c>
      <c r="J1425" s="182">
        <v>0</v>
      </c>
      <c r="K1425" s="182">
        <v>0</v>
      </c>
      <c r="L1425" s="182">
        <v>0</v>
      </c>
      <c r="M1425" s="182">
        <v>603535567.11999989</v>
      </c>
      <c r="N1425" s="182">
        <v>3211864.5439999998</v>
      </c>
      <c r="O1425" s="182">
        <v>2638317.3039999995</v>
      </c>
      <c r="P1425" s="182">
        <v>169.41799999999998</v>
      </c>
      <c r="Q1425" s="182">
        <v>322995586.26559997</v>
      </c>
      <c r="R1425" s="182">
        <v>2425285.4719999996</v>
      </c>
      <c r="S1425" s="182">
        <v>2113931.2559999996</v>
      </c>
      <c r="T1425" s="182">
        <v>123.69799999999999</v>
      </c>
      <c r="U1425" s="182">
        <v>678457223.72799993</v>
      </c>
      <c r="V1425" s="182">
        <v>0</v>
      </c>
    </row>
    <row r="1426" spans="1:22">
      <c r="A1426" s="2" t="s">
        <v>2870</v>
      </c>
      <c r="B1426" s="2" t="s">
        <v>2871</v>
      </c>
      <c r="C1426" s="182">
        <v>143.45862400000001</v>
      </c>
      <c r="D1426" s="182">
        <v>17096.739999999998</v>
      </c>
      <c r="E1426" s="182">
        <v>0</v>
      </c>
      <c r="F1426" s="182">
        <v>0</v>
      </c>
      <c r="G1426" s="182">
        <v>0</v>
      </c>
      <c r="H1426" s="182">
        <v>0</v>
      </c>
      <c r="I1426" s="182">
        <v>0</v>
      </c>
      <c r="J1426" s="182">
        <v>0</v>
      </c>
      <c r="K1426" s="182">
        <v>0</v>
      </c>
      <c r="L1426" s="182">
        <v>0</v>
      </c>
      <c r="M1426" s="182">
        <v>499477710.71999997</v>
      </c>
      <c r="N1426" s="182">
        <v>2638317.3039999995</v>
      </c>
      <c r="O1426" s="182">
        <v>2179479.5119999996</v>
      </c>
      <c r="P1426" s="182">
        <v>170.94200000000001</v>
      </c>
      <c r="Q1426" s="182">
        <v>267636806.66079998</v>
      </c>
      <c r="R1426" s="182">
        <v>1999221.8079999997</v>
      </c>
      <c r="S1426" s="182">
        <v>1753415.8479999998</v>
      </c>
      <c r="T1426" s="182">
        <v>125.22199999999998</v>
      </c>
      <c r="U1426" s="182">
        <v>553587796.04799998</v>
      </c>
      <c r="V1426" s="182">
        <v>0</v>
      </c>
    </row>
    <row r="1427" spans="1:22">
      <c r="A1427" s="2" t="s">
        <v>2872</v>
      </c>
      <c r="B1427" s="2" t="s">
        <v>2873</v>
      </c>
      <c r="C1427" s="182">
        <v>109.082128</v>
      </c>
      <c r="D1427" s="182">
        <v>12967.716</v>
      </c>
      <c r="E1427" s="182">
        <v>0</v>
      </c>
      <c r="F1427" s="182">
        <v>0</v>
      </c>
      <c r="G1427" s="182">
        <v>0</v>
      </c>
      <c r="H1427" s="182">
        <v>0</v>
      </c>
      <c r="I1427" s="182">
        <v>0</v>
      </c>
      <c r="J1427" s="182">
        <v>0</v>
      </c>
      <c r="K1427" s="182">
        <v>0</v>
      </c>
      <c r="L1427" s="182">
        <v>0</v>
      </c>
      <c r="M1427" s="182">
        <v>386678994.38239998</v>
      </c>
      <c r="N1427" s="182">
        <v>2015608.8719999997</v>
      </c>
      <c r="O1427" s="182">
        <v>1687867.5919999999</v>
      </c>
      <c r="P1427" s="182">
        <v>172.46599999999998</v>
      </c>
      <c r="Q1427" s="182">
        <v>207699481.37439999</v>
      </c>
      <c r="R1427" s="182">
        <v>1533829.1903999997</v>
      </c>
      <c r="S1427" s="182">
        <v>1363403.7248</v>
      </c>
      <c r="T1427" s="182">
        <v>126.492</v>
      </c>
      <c r="U1427" s="182">
        <v>424556054.11199993</v>
      </c>
      <c r="V1427" s="182">
        <v>0</v>
      </c>
    </row>
    <row r="1428" spans="1:22">
      <c r="A1428" s="2" t="s">
        <v>2874</v>
      </c>
      <c r="B1428" s="2" t="s">
        <v>2875</v>
      </c>
      <c r="C1428" s="182">
        <v>138.54769599999997</v>
      </c>
      <c r="D1428" s="182">
        <v>16580.611999999997</v>
      </c>
      <c r="E1428" s="182">
        <v>0</v>
      </c>
      <c r="F1428" s="182">
        <v>0</v>
      </c>
      <c r="G1428" s="182">
        <v>0</v>
      </c>
      <c r="H1428" s="182">
        <v>0</v>
      </c>
      <c r="I1428" s="182">
        <v>0</v>
      </c>
      <c r="J1428" s="182">
        <v>0</v>
      </c>
      <c r="K1428" s="182">
        <v>0</v>
      </c>
      <c r="L1428" s="182">
        <v>0</v>
      </c>
      <c r="M1428" s="182">
        <v>384181605.82879996</v>
      </c>
      <c r="N1428" s="182">
        <v>2212253.6399999997</v>
      </c>
      <c r="O1428" s="182">
        <v>1687867.5919999999</v>
      </c>
      <c r="P1428" s="182">
        <v>152.39999999999998</v>
      </c>
      <c r="Q1428" s="182">
        <v>65764565.244799994</v>
      </c>
      <c r="R1428" s="182">
        <v>999610.90399999986</v>
      </c>
      <c r="S1428" s="182">
        <v>863598.27279999992</v>
      </c>
      <c r="T1428" s="182">
        <v>62.991999999999997</v>
      </c>
      <c r="U1428" s="182">
        <v>192298918.62719998</v>
      </c>
      <c r="V1428" s="182">
        <v>0</v>
      </c>
    </row>
    <row r="1429" spans="1:22">
      <c r="A1429" s="2" t="s">
        <v>2876</v>
      </c>
      <c r="B1429" s="2" t="s">
        <v>2877</v>
      </c>
      <c r="C1429" s="182">
        <v>112.95134400000001</v>
      </c>
      <c r="D1429" s="182">
        <v>13483.843999999999</v>
      </c>
      <c r="E1429" s="182">
        <v>0</v>
      </c>
      <c r="F1429" s="182">
        <v>0</v>
      </c>
      <c r="G1429" s="182">
        <v>0</v>
      </c>
      <c r="H1429" s="182">
        <v>0</v>
      </c>
      <c r="I1429" s="182">
        <v>0</v>
      </c>
      <c r="J1429" s="182">
        <v>0</v>
      </c>
      <c r="K1429" s="182">
        <v>0</v>
      </c>
      <c r="L1429" s="182">
        <v>0</v>
      </c>
      <c r="M1429" s="182">
        <v>320498197.71199995</v>
      </c>
      <c r="N1429" s="182">
        <v>1835351.1679999998</v>
      </c>
      <c r="O1429" s="182">
        <v>1402732.6783999999</v>
      </c>
      <c r="P1429" s="182">
        <v>154.178</v>
      </c>
      <c r="Q1429" s="182">
        <v>55775011.030399993</v>
      </c>
      <c r="R1429" s="182">
        <v>830824.14480000001</v>
      </c>
      <c r="S1429" s="182">
        <v>730863.05439999991</v>
      </c>
      <c r="T1429" s="182">
        <v>64.261999999999986</v>
      </c>
      <c r="U1429" s="182">
        <v>161081561.70719999</v>
      </c>
      <c r="V1429" s="182">
        <v>0</v>
      </c>
    </row>
    <row r="1430" spans="1:22">
      <c r="A1430" s="2" t="s">
        <v>2878</v>
      </c>
      <c r="B1430" s="2" t="s">
        <v>2879</v>
      </c>
      <c r="C1430" s="182">
        <v>86.313279999999992</v>
      </c>
      <c r="D1430" s="182">
        <v>10322.56</v>
      </c>
      <c r="E1430" s="182">
        <v>0</v>
      </c>
      <c r="F1430" s="182">
        <v>0</v>
      </c>
      <c r="G1430" s="182">
        <v>0</v>
      </c>
      <c r="H1430" s="182">
        <v>0</v>
      </c>
      <c r="I1430" s="182">
        <v>0</v>
      </c>
      <c r="J1430" s="182">
        <v>0</v>
      </c>
      <c r="K1430" s="182">
        <v>0</v>
      </c>
      <c r="L1430" s="182">
        <v>0</v>
      </c>
      <c r="M1430" s="182">
        <v>250571318.21119997</v>
      </c>
      <c r="N1430" s="182">
        <v>1415842.3296000001</v>
      </c>
      <c r="O1430" s="182">
        <v>1096294.5815999999</v>
      </c>
      <c r="P1430" s="182">
        <v>156.21</v>
      </c>
      <c r="Q1430" s="182">
        <v>44120531.113599993</v>
      </c>
      <c r="R1430" s="182">
        <v>647289.02799999993</v>
      </c>
      <c r="S1430" s="182">
        <v>581740.772</v>
      </c>
      <c r="T1430" s="182">
        <v>65.531999999999996</v>
      </c>
      <c r="U1430" s="182">
        <v>125701890.53119999</v>
      </c>
      <c r="V1430" s="182">
        <v>0</v>
      </c>
    </row>
    <row r="1431" spans="1:22">
      <c r="A1431" s="2" t="s">
        <v>2880</v>
      </c>
      <c r="B1431" s="2" t="s">
        <v>2881</v>
      </c>
      <c r="C1431" s="182">
        <v>72.622207999999986</v>
      </c>
      <c r="D1431" s="182">
        <v>8645.1440000000002</v>
      </c>
      <c r="E1431" s="182">
        <v>0</v>
      </c>
      <c r="F1431" s="182">
        <v>0</v>
      </c>
      <c r="G1431" s="182">
        <v>0</v>
      </c>
      <c r="H1431" s="182">
        <v>0</v>
      </c>
      <c r="I1431" s="182">
        <v>0</v>
      </c>
      <c r="J1431" s="182">
        <v>0</v>
      </c>
      <c r="K1431" s="182">
        <v>0</v>
      </c>
      <c r="L1431" s="182">
        <v>0</v>
      </c>
      <c r="M1431" s="182">
        <v>213526721.33279997</v>
      </c>
      <c r="N1431" s="182">
        <v>1197894.3783999998</v>
      </c>
      <c r="O1431" s="182">
        <v>934062.64799999993</v>
      </c>
      <c r="P1431" s="182">
        <v>156.97199999999998</v>
      </c>
      <c r="Q1431" s="182">
        <v>38001929.157279998</v>
      </c>
      <c r="R1431" s="182">
        <v>548966.64399999997</v>
      </c>
      <c r="S1431" s="182">
        <v>498166.74559999991</v>
      </c>
      <c r="T1431" s="182">
        <v>66.293999999999997</v>
      </c>
      <c r="U1431" s="182">
        <v>106971476.3792</v>
      </c>
      <c r="V1431" s="182">
        <v>0</v>
      </c>
    </row>
    <row r="1432" spans="1:22">
      <c r="A1432" s="2" t="s">
        <v>2882</v>
      </c>
      <c r="B1432" s="2" t="s">
        <v>2883</v>
      </c>
      <c r="C1432" s="182">
        <v>58.633503999999995</v>
      </c>
      <c r="D1432" s="182">
        <v>6967.7280000000001</v>
      </c>
      <c r="E1432" s="182">
        <v>0</v>
      </c>
      <c r="F1432" s="182">
        <v>0</v>
      </c>
      <c r="G1432" s="182">
        <v>0</v>
      </c>
      <c r="H1432" s="182">
        <v>0</v>
      </c>
      <c r="I1432" s="182">
        <v>0</v>
      </c>
      <c r="J1432" s="182">
        <v>0</v>
      </c>
      <c r="K1432" s="182">
        <v>0</v>
      </c>
      <c r="L1432" s="182">
        <v>0</v>
      </c>
      <c r="M1432" s="182">
        <v>174400967.32639998</v>
      </c>
      <c r="N1432" s="182">
        <v>973391.60159999994</v>
      </c>
      <c r="O1432" s="182">
        <v>761998.47599999991</v>
      </c>
      <c r="P1432" s="182">
        <v>157.98799999999997</v>
      </c>
      <c r="Q1432" s="182">
        <v>31258980.062559996</v>
      </c>
      <c r="R1432" s="182">
        <v>447366.84719999996</v>
      </c>
      <c r="S1432" s="182">
        <v>409676.6</v>
      </c>
      <c r="T1432" s="182">
        <v>66.801999999999992</v>
      </c>
      <c r="U1432" s="182">
        <v>87408599.375999987</v>
      </c>
      <c r="V1432" s="182">
        <v>0</v>
      </c>
    </row>
    <row r="1433" spans="1:22">
      <c r="A1433" s="2" t="s">
        <v>2884</v>
      </c>
      <c r="B1433" s="2" t="s">
        <v>2885</v>
      </c>
      <c r="C1433" s="182">
        <v>188.99632</v>
      </c>
      <c r="D1433" s="182">
        <v>22580.6</v>
      </c>
      <c r="E1433" s="182">
        <v>0</v>
      </c>
      <c r="F1433" s="182">
        <v>0</v>
      </c>
      <c r="G1433" s="182">
        <v>0</v>
      </c>
      <c r="H1433" s="182">
        <v>0</v>
      </c>
      <c r="I1433" s="182">
        <v>0</v>
      </c>
      <c r="J1433" s="182">
        <v>0</v>
      </c>
      <c r="K1433" s="182">
        <v>0</v>
      </c>
      <c r="L1433" s="182">
        <v>0</v>
      </c>
      <c r="M1433" s="182">
        <v>570237053.07199991</v>
      </c>
      <c r="N1433" s="182">
        <v>3277412.8</v>
      </c>
      <c r="O1433" s="182">
        <v>2802187.9439999997</v>
      </c>
      <c r="P1433" s="182">
        <v>158.75</v>
      </c>
      <c r="Q1433" s="182">
        <v>570237053.07199991</v>
      </c>
      <c r="R1433" s="182">
        <v>3277412.8</v>
      </c>
      <c r="S1433" s="182">
        <v>2802187.9439999997</v>
      </c>
      <c r="T1433" s="182">
        <v>158.75</v>
      </c>
      <c r="U1433" s="182">
        <v>903222193.55199993</v>
      </c>
      <c r="V1433" s="182">
        <v>0</v>
      </c>
    </row>
    <row r="1434" spans="1:22">
      <c r="A1434" s="2" t="s">
        <v>2886</v>
      </c>
      <c r="B1434" s="2" t="s">
        <v>2887</v>
      </c>
      <c r="C1434" s="182">
        <v>153.28047999999998</v>
      </c>
      <c r="D1434" s="182">
        <v>18258.027999999998</v>
      </c>
      <c r="E1434" s="182">
        <v>0</v>
      </c>
      <c r="F1434" s="182">
        <v>0</v>
      </c>
      <c r="G1434" s="182">
        <v>0</v>
      </c>
      <c r="H1434" s="182">
        <v>0</v>
      </c>
      <c r="I1434" s="182">
        <v>0</v>
      </c>
      <c r="J1434" s="182">
        <v>0</v>
      </c>
      <c r="K1434" s="182">
        <v>0</v>
      </c>
      <c r="L1434" s="182">
        <v>0</v>
      </c>
      <c r="M1434" s="182">
        <v>470341510.92799997</v>
      </c>
      <c r="N1434" s="182">
        <v>2687478.4959999998</v>
      </c>
      <c r="O1434" s="182">
        <v>2310576.0239999997</v>
      </c>
      <c r="P1434" s="182">
        <v>160.27399999999997</v>
      </c>
      <c r="Q1434" s="182">
        <v>470341510.92799997</v>
      </c>
      <c r="R1434" s="182">
        <v>2687478.4959999998</v>
      </c>
      <c r="S1434" s="182">
        <v>2310576.0239999997</v>
      </c>
      <c r="T1434" s="182">
        <v>160.27399999999997</v>
      </c>
      <c r="U1434" s="182">
        <v>736729623.31199992</v>
      </c>
      <c r="V1434" s="182">
        <v>0</v>
      </c>
    </row>
    <row r="1435" spans="1:22">
      <c r="A1435" s="2" t="s">
        <v>2888</v>
      </c>
      <c r="B1435" s="2" t="s">
        <v>2889</v>
      </c>
      <c r="C1435" s="182">
        <v>116.671744</v>
      </c>
      <c r="D1435" s="182">
        <v>13870.939999999999</v>
      </c>
      <c r="E1435" s="182">
        <v>0</v>
      </c>
      <c r="F1435" s="182">
        <v>0</v>
      </c>
      <c r="G1435" s="182">
        <v>0</v>
      </c>
      <c r="H1435" s="182">
        <v>0</v>
      </c>
      <c r="I1435" s="182">
        <v>0</v>
      </c>
      <c r="J1435" s="182">
        <v>0</v>
      </c>
      <c r="K1435" s="182">
        <v>0</v>
      </c>
      <c r="L1435" s="182">
        <v>0</v>
      </c>
      <c r="M1435" s="182">
        <v>363370034.54879999</v>
      </c>
      <c r="N1435" s="182">
        <v>2064770.0639999998</v>
      </c>
      <c r="O1435" s="182">
        <v>1786189.9759999998</v>
      </c>
      <c r="P1435" s="182">
        <v>161.798</v>
      </c>
      <c r="Q1435" s="182">
        <v>363370034.54879999</v>
      </c>
      <c r="R1435" s="182">
        <v>2064770.0639999998</v>
      </c>
      <c r="S1435" s="182">
        <v>1786189.9759999998</v>
      </c>
      <c r="T1435" s="182">
        <v>161.798</v>
      </c>
      <c r="U1435" s="182">
        <v>561912424.55999994</v>
      </c>
      <c r="V1435" s="182">
        <v>0</v>
      </c>
    </row>
    <row r="1436" spans="1:22">
      <c r="A1436" s="2" t="s">
        <v>2890</v>
      </c>
      <c r="B1436" s="2" t="s">
        <v>2891</v>
      </c>
      <c r="C1436" s="182">
        <v>97.920927999999989</v>
      </c>
      <c r="D1436" s="182">
        <v>11677.396000000001</v>
      </c>
      <c r="E1436" s="182">
        <v>0</v>
      </c>
      <c r="F1436" s="182">
        <v>0</v>
      </c>
      <c r="G1436" s="182">
        <v>0</v>
      </c>
      <c r="H1436" s="182">
        <v>0</v>
      </c>
      <c r="I1436" s="182">
        <v>0</v>
      </c>
      <c r="J1436" s="182">
        <v>0</v>
      </c>
      <c r="K1436" s="182">
        <v>0</v>
      </c>
      <c r="L1436" s="182">
        <v>0</v>
      </c>
      <c r="M1436" s="182">
        <v>307595023.51839995</v>
      </c>
      <c r="N1436" s="182">
        <v>1737028.7839999998</v>
      </c>
      <c r="O1436" s="182">
        <v>1512526.0071999999</v>
      </c>
      <c r="P1436" s="182">
        <v>162.30599999999998</v>
      </c>
      <c r="Q1436" s="182">
        <v>307595023.51839995</v>
      </c>
      <c r="R1436" s="182">
        <v>1737028.7839999998</v>
      </c>
      <c r="S1436" s="182">
        <v>1512526.0071999999</v>
      </c>
      <c r="T1436" s="182">
        <v>162.30599999999998</v>
      </c>
      <c r="U1436" s="182">
        <v>474503825.18399996</v>
      </c>
      <c r="V1436" s="182">
        <v>0</v>
      </c>
    </row>
    <row r="1437" spans="1:22">
      <c r="A1437" s="2" t="s">
        <v>2892</v>
      </c>
      <c r="B1437" s="2" t="s">
        <v>2893</v>
      </c>
      <c r="C1437" s="182">
        <v>163.69759999999999</v>
      </c>
      <c r="D1437" s="182">
        <v>19548.347999999998</v>
      </c>
      <c r="E1437" s="182">
        <v>0</v>
      </c>
      <c r="F1437" s="182">
        <v>0</v>
      </c>
      <c r="G1437" s="182">
        <v>0</v>
      </c>
      <c r="H1437" s="182">
        <v>0</v>
      </c>
      <c r="I1437" s="182">
        <v>0</v>
      </c>
      <c r="J1437" s="182">
        <v>0</v>
      </c>
      <c r="K1437" s="182">
        <v>0</v>
      </c>
      <c r="L1437" s="182">
        <v>0</v>
      </c>
      <c r="M1437" s="182">
        <v>453692253.90399998</v>
      </c>
      <c r="N1437" s="182">
        <v>2703865.5599999996</v>
      </c>
      <c r="O1437" s="182">
        <v>2228640.7039999999</v>
      </c>
      <c r="P1437" s="182">
        <v>152.39999999999998</v>
      </c>
      <c r="Q1437" s="182">
        <v>291361997.91999996</v>
      </c>
      <c r="R1437" s="182">
        <v>2212253.6399999997</v>
      </c>
      <c r="S1437" s="182">
        <v>1917286.4879999999</v>
      </c>
      <c r="T1437" s="182">
        <v>121.91999999999999</v>
      </c>
      <c r="U1437" s="182">
        <v>570237053.07199991</v>
      </c>
      <c r="V1437" s="182">
        <v>0</v>
      </c>
    </row>
    <row r="1438" spans="1:22">
      <c r="A1438" s="2" t="s">
        <v>2894</v>
      </c>
      <c r="B1438" s="2" t="s">
        <v>2895</v>
      </c>
      <c r="C1438" s="182">
        <v>133.339136</v>
      </c>
      <c r="D1438" s="182">
        <v>15870.936</v>
      </c>
      <c r="E1438" s="182">
        <v>0</v>
      </c>
      <c r="F1438" s="182">
        <v>0</v>
      </c>
      <c r="G1438" s="182">
        <v>0</v>
      </c>
      <c r="H1438" s="182">
        <v>0</v>
      </c>
      <c r="I1438" s="182">
        <v>0</v>
      </c>
      <c r="J1438" s="182">
        <v>0</v>
      </c>
      <c r="K1438" s="182">
        <v>0</v>
      </c>
      <c r="L1438" s="182">
        <v>0</v>
      </c>
      <c r="M1438" s="182">
        <v>376273208.74239999</v>
      </c>
      <c r="N1438" s="182">
        <v>2212253.6399999997</v>
      </c>
      <c r="O1438" s="182">
        <v>1851738.2319999998</v>
      </c>
      <c r="P1438" s="182">
        <v>153.92399999999998</v>
      </c>
      <c r="Q1438" s="182">
        <v>241830458.27359998</v>
      </c>
      <c r="R1438" s="182">
        <v>1818964.1039999998</v>
      </c>
      <c r="S1438" s="182">
        <v>1586267.7951999998</v>
      </c>
      <c r="T1438" s="182">
        <v>123.444</v>
      </c>
      <c r="U1438" s="182">
        <v>466179196.67199993</v>
      </c>
      <c r="V1438" s="182">
        <v>0</v>
      </c>
    </row>
    <row r="1439" spans="1:22">
      <c r="A1439" s="2" t="s">
        <v>2896</v>
      </c>
      <c r="B1439" s="2" t="s">
        <v>2897</v>
      </c>
      <c r="C1439" s="182">
        <v>101.492512</v>
      </c>
      <c r="D1439" s="182">
        <v>12064.491999999998</v>
      </c>
      <c r="E1439" s="182">
        <v>0</v>
      </c>
      <c r="F1439" s="182">
        <v>0</v>
      </c>
      <c r="G1439" s="182">
        <v>0</v>
      </c>
      <c r="H1439" s="182">
        <v>0</v>
      </c>
      <c r="I1439" s="182">
        <v>0</v>
      </c>
      <c r="J1439" s="182">
        <v>0</v>
      </c>
      <c r="K1439" s="182">
        <v>0</v>
      </c>
      <c r="L1439" s="182">
        <v>0</v>
      </c>
      <c r="M1439" s="182">
        <v>292194460.77119994</v>
      </c>
      <c r="N1439" s="182">
        <v>1704254.656</v>
      </c>
      <c r="O1439" s="182">
        <v>1437145.5127999999</v>
      </c>
      <c r="P1439" s="182">
        <v>155.44800000000001</v>
      </c>
      <c r="Q1439" s="182">
        <v>188136604.3712</v>
      </c>
      <c r="R1439" s="182">
        <v>1401093.9719999998</v>
      </c>
      <c r="S1439" s="182">
        <v>1233945.9191999999</v>
      </c>
      <c r="T1439" s="182">
        <v>124.714</v>
      </c>
      <c r="U1439" s="182">
        <v>358791488.86719996</v>
      </c>
      <c r="V1439" s="182">
        <v>0</v>
      </c>
    </row>
    <row r="1440" spans="1:22">
      <c r="A1440" s="2" t="s">
        <v>2898</v>
      </c>
      <c r="B1440" s="2" t="s">
        <v>2899</v>
      </c>
      <c r="C1440" s="182">
        <v>85.271567999999988</v>
      </c>
      <c r="D1440" s="182">
        <v>10129.011999999999</v>
      </c>
      <c r="E1440" s="182">
        <v>0</v>
      </c>
      <c r="F1440" s="182">
        <v>0</v>
      </c>
      <c r="G1440" s="182">
        <v>0</v>
      </c>
      <c r="H1440" s="182">
        <v>0</v>
      </c>
      <c r="I1440" s="182">
        <v>0</v>
      </c>
      <c r="J1440" s="182">
        <v>0</v>
      </c>
      <c r="K1440" s="182">
        <v>0</v>
      </c>
      <c r="L1440" s="182">
        <v>0</v>
      </c>
      <c r="M1440" s="182">
        <v>247657698.23199996</v>
      </c>
      <c r="N1440" s="182">
        <v>1437145.5127999999</v>
      </c>
      <c r="O1440" s="182">
        <v>1219197.5615999999</v>
      </c>
      <c r="P1440" s="182">
        <v>156.21</v>
      </c>
      <c r="Q1440" s="182">
        <v>159832867.43039998</v>
      </c>
      <c r="R1440" s="182">
        <v>1183146.0207999998</v>
      </c>
      <c r="S1440" s="182">
        <v>1048772.0959999999</v>
      </c>
      <c r="T1440" s="182">
        <v>125.476</v>
      </c>
      <c r="U1440" s="182">
        <v>302600246.41119999</v>
      </c>
      <c r="V1440" s="182">
        <v>0</v>
      </c>
    </row>
    <row r="1441" spans="1:22">
      <c r="A1441" s="2" t="s">
        <v>2900</v>
      </c>
      <c r="B1441" s="2" t="s">
        <v>2901</v>
      </c>
      <c r="C1441" s="182">
        <v>138.54769599999997</v>
      </c>
      <c r="D1441" s="182">
        <v>16580.611999999997</v>
      </c>
      <c r="E1441" s="182">
        <v>0</v>
      </c>
      <c r="F1441" s="182">
        <v>0</v>
      </c>
      <c r="G1441" s="182">
        <v>0</v>
      </c>
      <c r="H1441" s="182">
        <v>0</v>
      </c>
      <c r="I1441" s="182">
        <v>0</v>
      </c>
      <c r="J1441" s="182">
        <v>0</v>
      </c>
      <c r="K1441" s="182">
        <v>0</v>
      </c>
      <c r="L1441" s="182">
        <v>0</v>
      </c>
      <c r="M1441" s="182">
        <v>339228611.86399996</v>
      </c>
      <c r="N1441" s="182">
        <v>2113931.2559999996</v>
      </c>
      <c r="O1441" s="182">
        <v>1671480.5279999999</v>
      </c>
      <c r="P1441" s="182">
        <v>143.25599999999997</v>
      </c>
      <c r="Q1441" s="182">
        <v>114047410.61439998</v>
      </c>
      <c r="R1441" s="182">
        <v>1297855.4687999999</v>
      </c>
      <c r="S1441" s="182">
        <v>1124152.5903999999</v>
      </c>
      <c r="T1441" s="182">
        <v>83.057999999999993</v>
      </c>
      <c r="U1441" s="182">
        <v>283453600.83359998</v>
      </c>
      <c r="V1441" s="182">
        <v>0</v>
      </c>
    </row>
    <row r="1442" spans="1:22">
      <c r="A1442" s="2" t="s">
        <v>2902</v>
      </c>
      <c r="B1442" s="2" t="s">
        <v>2903</v>
      </c>
      <c r="C1442" s="182">
        <v>112.95134400000001</v>
      </c>
      <c r="D1442" s="182">
        <v>13483.843999999999</v>
      </c>
      <c r="E1442" s="182">
        <v>0</v>
      </c>
      <c r="F1442" s="182">
        <v>0</v>
      </c>
      <c r="G1442" s="182">
        <v>0</v>
      </c>
      <c r="H1442" s="182">
        <v>0</v>
      </c>
      <c r="I1442" s="182">
        <v>0</v>
      </c>
      <c r="J1442" s="182">
        <v>0</v>
      </c>
      <c r="K1442" s="182">
        <v>0</v>
      </c>
      <c r="L1442" s="182">
        <v>0</v>
      </c>
      <c r="M1442" s="182">
        <v>282621137.9824</v>
      </c>
      <c r="N1442" s="182">
        <v>1737028.7839999998</v>
      </c>
      <c r="O1442" s="182">
        <v>1391261.7335999999</v>
      </c>
      <c r="P1442" s="182">
        <v>144.78</v>
      </c>
      <c r="Q1442" s="182">
        <v>95733227.887999997</v>
      </c>
      <c r="R1442" s="182">
        <v>1073352.6919999998</v>
      </c>
      <c r="S1442" s="182">
        <v>943894.88639999996</v>
      </c>
      <c r="T1442" s="182">
        <v>84.327999999999989</v>
      </c>
      <c r="U1442" s="182">
        <v>234338292.61279997</v>
      </c>
      <c r="V1442" s="182">
        <v>0</v>
      </c>
    </row>
    <row r="1443" spans="1:22">
      <c r="A1443" s="2" t="s">
        <v>2904</v>
      </c>
      <c r="B1443" s="2" t="s">
        <v>2905</v>
      </c>
      <c r="C1443" s="182">
        <v>86.313279999999992</v>
      </c>
      <c r="D1443" s="182">
        <v>10322.56</v>
      </c>
      <c r="E1443" s="182">
        <v>0</v>
      </c>
      <c r="F1443" s="182">
        <v>0</v>
      </c>
      <c r="G1443" s="182">
        <v>0</v>
      </c>
      <c r="H1443" s="182">
        <v>0</v>
      </c>
      <c r="I1443" s="182">
        <v>0</v>
      </c>
      <c r="J1443" s="182">
        <v>0</v>
      </c>
      <c r="K1443" s="182">
        <v>0</v>
      </c>
      <c r="L1443" s="182">
        <v>0</v>
      </c>
      <c r="M1443" s="182">
        <v>221018886.99359998</v>
      </c>
      <c r="N1443" s="182">
        <v>1345377.9543999997</v>
      </c>
      <c r="O1443" s="182">
        <v>1086462.3431999998</v>
      </c>
      <c r="P1443" s="182">
        <v>146.55799999999999</v>
      </c>
      <c r="Q1443" s="182">
        <v>75337888.033599988</v>
      </c>
      <c r="R1443" s="182">
        <v>832462.85119999992</v>
      </c>
      <c r="S1443" s="182">
        <v>742333.99919999985</v>
      </c>
      <c r="T1443" s="182">
        <v>85.597999999999999</v>
      </c>
      <c r="U1443" s="182">
        <v>181476901.56159997</v>
      </c>
      <c r="V1443" s="182">
        <v>0</v>
      </c>
    </row>
    <row r="1444" spans="1:22">
      <c r="A1444" s="2" t="s">
        <v>2906</v>
      </c>
      <c r="B1444" s="2" t="s">
        <v>2907</v>
      </c>
      <c r="C1444" s="182">
        <v>72.622207999999986</v>
      </c>
      <c r="D1444" s="182">
        <v>8645.1440000000002</v>
      </c>
      <c r="E1444" s="182">
        <v>0</v>
      </c>
      <c r="F1444" s="182">
        <v>0</v>
      </c>
      <c r="G1444" s="182">
        <v>0</v>
      </c>
      <c r="H1444" s="182">
        <v>0</v>
      </c>
      <c r="I1444" s="182">
        <v>0</v>
      </c>
      <c r="J1444" s="182">
        <v>0</v>
      </c>
      <c r="K1444" s="182">
        <v>0</v>
      </c>
      <c r="L1444" s="182">
        <v>0</v>
      </c>
      <c r="M1444" s="182">
        <v>187720372.94559997</v>
      </c>
      <c r="N1444" s="182">
        <v>1137262.2416000001</v>
      </c>
      <c r="O1444" s="182">
        <v>924230.4095999999</v>
      </c>
      <c r="P1444" s="182">
        <v>147.32</v>
      </c>
      <c r="Q1444" s="182">
        <v>64515870.967999995</v>
      </c>
      <c r="R1444" s="182">
        <v>704643.75199999998</v>
      </c>
      <c r="S1444" s="182">
        <v>634179.37679999997</v>
      </c>
      <c r="T1444" s="182">
        <v>86.36</v>
      </c>
      <c r="U1444" s="182">
        <v>153589396.04639998</v>
      </c>
      <c r="V1444" s="182">
        <v>0</v>
      </c>
    </row>
    <row r="1445" spans="1:22">
      <c r="A1445" s="2" t="s">
        <v>2908</v>
      </c>
      <c r="B1445" s="2" t="s">
        <v>2909</v>
      </c>
      <c r="C1445" s="182">
        <v>92.712367999999998</v>
      </c>
      <c r="D1445" s="182">
        <v>11096.751999999999</v>
      </c>
      <c r="E1445" s="182">
        <v>0</v>
      </c>
      <c r="F1445" s="182">
        <v>0</v>
      </c>
      <c r="G1445" s="182">
        <v>0</v>
      </c>
      <c r="H1445" s="182">
        <v>0</v>
      </c>
      <c r="I1445" s="182">
        <v>0</v>
      </c>
      <c r="J1445" s="182">
        <v>0</v>
      </c>
      <c r="K1445" s="182">
        <v>0</v>
      </c>
      <c r="L1445" s="182">
        <v>0</v>
      </c>
      <c r="M1445" s="182">
        <v>189385298.64799997</v>
      </c>
      <c r="N1445" s="182">
        <v>1266720.0471999999</v>
      </c>
      <c r="O1445" s="182">
        <v>932423.9415999999</v>
      </c>
      <c r="P1445" s="182">
        <v>130.81</v>
      </c>
      <c r="Q1445" s="182">
        <v>19562877.003199998</v>
      </c>
      <c r="R1445" s="182">
        <v>449005.55359999993</v>
      </c>
      <c r="S1445" s="182">
        <v>385096.00399999996</v>
      </c>
      <c r="T1445" s="182">
        <v>41.91</v>
      </c>
      <c r="U1445" s="182">
        <v>62434713.839999996</v>
      </c>
      <c r="V1445" s="182">
        <v>0</v>
      </c>
    </row>
    <row r="1446" spans="1:22">
      <c r="A1446" s="2" t="s">
        <v>2910</v>
      </c>
      <c r="B1446" s="2" t="s">
        <v>2911</v>
      </c>
      <c r="C1446" s="182">
        <v>71.134047999999993</v>
      </c>
      <c r="D1446" s="182">
        <v>8516.1119999999992</v>
      </c>
      <c r="E1446" s="182">
        <v>0</v>
      </c>
      <c r="F1446" s="182">
        <v>0</v>
      </c>
      <c r="G1446" s="182">
        <v>0</v>
      </c>
      <c r="H1446" s="182">
        <v>0</v>
      </c>
      <c r="I1446" s="182">
        <v>0</v>
      </c>
      <c r="J1446" s="182">
        <v>0</v>
      </c>
      <c r="K1446" s="182">
        <v>0</v>
      </c>
      <c r="L1446" s="182">
        <v>0</v>
      </c>
      <c r="M1446" s="182">
        <v>149843313.21599999</v>
      </c>
      <c r="N1446" s="182">
        <v>986501.2527999999</v>
      </c>
      <c r="O1446" s="182">
        <v>737417.87999999989</v>
      </c>
      <c r="P1446" s="182">
        <v>132.84200000000001</v>
      </c>
      <c r="Q1446" s="182">
        <v>15941663.600479998</v>
      </c>
      <c r="R1446" s="182">
        <v>355599.28879999998</v>
      </c>
      <c r="S1446" s="182">
        <v>312992.92239999998</v>
      </c>
      <c r="T1446" s="182">
        <v>43.433999999999997</v>
      </c>
      <c r="U1446" s="182">
        <v>49947771.071999997</v>
      </c>
      <c r="V1446" s="182">
        <v>0</v>
      </c>
    </row>
    <row r="1447" spans="1:22">
      <c r="A1447" s="2" t="s">
        <v>2912</v>
      </c>
      <c r="B1447" s="2" t="s">
        <v>2913</v>
      </c>
      <c r="C1447" s="182">
        <v>59.972847999999992</v>
      </c>
      <c r="D1447" s="182">
        <v>7161.2759999999998</v>
      </c>
      <c r="E1447" s="182">
        <v>0</v>
      </c>
      <c r="F1447" s="182">
        <v>0</v>
      </c>
      <c r="G1447" s="182">
        <v>0</v>
      </c>
      <c r="H1447" s="182">
        <v>0</v>
      </c>
      <c r="I1447" s="182">
        <v>0</v>
      </c>
      <c r="J1447" s="182">
        <v>0</v>
      </c>
      <c r="K1447" s="182">
        <v>0</v>
      </c>
      <c r="L1447" s="182">
        <v>0</v>
      </c>
      <c r="M1447" s="182">
        <v>128199279.08479999</v>
      </c>
      <c r="N1447" s="182">
        <v>837378.97039999999</v>
      </c>
      <c r="O1447" s="182">
        <v>630901.96399999992</v>
      </c>
      <c r="P1447" s="182">
        <v>133.85799999999998</v>
      </c>
      <c r="Q1447" s="182">
        <v>13818883.329919999</v>
      </c>
      <c r="R1447" s="182">
        <v>303160.68399999995</v>
      </c>
      <c r="S1447" s="182">
        <v>272025.26240000001</v>
      </c>
      <c r="T1447" s="182">
        <v>43.942</v>
      </c>
      <c r="U1447" s="182">
        <v>42871836.836799994</v>
      </c>
      <c r="V1447" s="182">
        <v>0</v>
      </c>
    </row>
    <row r="1448" spans="1:22">
      <c r="A1448" s="2" t="s">
        <v>2914</v>
      </c>
      <c r="B1448" s="2" t="s">
        <v>2915</v>
      </c>
      <c r="C1448" s="182">
        <v>163.69759999999999</v>
      </c>
      <c r="D1448" s="182">
        <v>19548.347999999998</v>
      </c>
      <c r="E1448" s="182">
        <v>0</v>
      </c>
      <c r="F1448" s="182">
        <v>0</v>
      </c>
      <c r="G1448" s="182">
        <v>0</v>
      </c>
      <c r="H1448" s="182">
        <v>0</v>
      </c>
      <c r="I1448" s="182">
        <v>0</v>
      </c>
      <c r="J1448" s="182">
        <v>0</v>
      </c>
      <c r="K1448" s="182">
        <v>0</v>
      </c>
      <c r="L1448" s="182">
        <v>0</v>
      </c>
      <c r="M1448" s="182">
        <v>373359588.76319999</v>
      </c>
      <c r="N1448" s="182">
        <v>2474446.6639999999</v>
      </c>
      <c r="O1448" s="182">
        <v>2097544.1919999998</v>
      </c>
      <c r="P1448" s="182">
        <v>138.17600000000002</v>
      </c>
      <c r="Q1448" s="182">
        <v>373359588.76319999</v>
      </c>
      <c r="R1448" s="182">
        <v>2474446.6639999999</v>
      </c>
      <c r="S1448" s="182">
        <v>2097544.1919999998</v>
      </c>
      <c r="T1448" s="182">
        <v>138.17600000000002</v>
      </c>
      <c r="U1448" s="182">
        <v>595210938.60799992</v>
      </c>
      <c r="V1448" s="182">
        <v>0</v>
      </c>
    </row>
    <row r="1449" spans="1:22">
      <c r="A1449" s="2" t="s">
        <v>2916</v>
      </c>
      <c r="B1449" s="2" t="s">
        <v>2917</v>
      </c>
      <c r="C1449" s="182">
        <v>133.339136</v>
      </c>
      <c r="D1449" s="182">
        <v>15870.936</v>
      </c>
      <c r="E1449" s="182">
        <v>0</v>
      </c>
      <c r="F1449" s="182">
        <v>0</v>
      </c>
      <c r="G1449" s="182">
        <v>0</v>
      </c>
      <c r="H1449" s="182">
        <v>0</v>
      </c>
      <c r="I1449" s="182">
        <v>0</v>
      </c>
      <c r="J1449" s="182">
        <v>0</v>
      </c>
      <c r="K1449" s="182">
        <v>0</v>
      </c>
      <c r="L1449" s="182">
        <v>0</v>
      </c>
      <c r="M1449" s="182">
        <v>309259949.22079998</v>
      </c>
      <c r="N1449" s="182">
        <v>2031995.9359999998</v>
      </c>
      <c r="O1449" s="182">
        <v>1737028.7839999998</v>
      </c>
      <c r="P1449" s="182">
        <v>139.446</v>
      </c>
      <c r="Q1449" s="182">
        <v>309259949.22079998</v>
      </c>
      <c r="R1449" s="182">
        <v>2031995.9359999998</v>
      </c>
      <c r="S1449" s="182">
        <v>1737028.7839999998</v>
      </c>
      <c r="T1449" s="182">
        <v>139.446</v>
      </c>
      <c r="U1449" s="182">
        <v>486990767.95199996</v>
      </c>
      <c r="V1449" s="182">
        <v>0</v>
      </c>
    </row>
    <row r="1450" spans="1:22">
      <c r="A1450" s="2" t="s">
        <v>2918</v>
      </c>
      <c r="B1450" s="2" t="s">
        <v>2919</v>
      </c>
      <c r="C1450" s="182">
        <v>101.492512</v>
      </c>
      <c r="D1450" s="182">
        <v>12064.491999999998</v>
      </c>
      <c r="E1450" s="182">
        <v>0</v>
      </c>
      <c r="F1450" s="182">
        <v>0</v>
      </c>
      <c r="G1450" s="182">
        <v>0</v>
      </c>
      <c r="H1450" s="182">
        <v>0</v>
      </c>
      <c r="I1450" s="182">
        <v>0</v>
      </c>
      <c r="J1450" s="182">
        <v>0</v>
      </c>
      <c r="K1450" s="182">
        <v>0</v>
      </c>
      <c r="L1450" s="182">
        <v>0</v>
      </c>
      <c r="M1450" s="182">
        <v>240165532.57119998</v>
      </c>
      <c r="N1450" s="182">
        <v>1563325.9055999999</v>
      </c>
      <c r="O1450" s="182">
        <v>1351932.7799999998</v>
      </c>
      <c r="P1450" s="182">
        <v>140.97</v>
      </c>
      <c r="Q1450" s="182">
        <v>240165532.57119998</v>
      </c>
      <c r="R1450" s="182">
        <v>1563325.9055999999</v>
      </c>
      <c r="S1450" s="182">
        <v>1351932.7799999998</v>
      </c>
      <c r="T1450" s="182">
        <v>140.97</v>
      </c>
      <c r="U1450" s="182">
        <v>374608283.03999996</v>
      </c>
      <c r="V1450" s="182">
        <v>0</v>
      </c>
    </row>
    <row r="1451" spans="1:22">
      <c r="A1451" s="2" t="s">
        <v>2920</v>
      </c>
      <c r="B1451" s="2" t="s">
        <v>2921</v>
      </c>
      <c r="C1451" s="182">
        <v>85.271567999999988</v>
      </c>
      <c r="D1451" s="182">
        <v>10129.011999999999</v>
      </c>
      <c r="E1451" s="182">
        <v>0</v>
      </c>
      <c r="F1451" s="182">
        <v>0</v>
      </c>
      <c r="G1451" s="182">
        <v>0</v>
      </c>
      <c r="H1451" s="182">
        <v>0</v>
      </c>
      <c r="I1451" s="182">
        <v>0</v>
      </c>
      <c r="J1451" s="182">
        <v>0</v>
      </c>
      <c r="K1451" s="182">
        <v>0</v>
      </c>
      <c r="L1451" s="182">
        <v>0</v>
      </c>
      <c r="M1451" s="182">
        <v>203953398.54399997</v>
      </c>
      <c r="N1451" s="182">
        <v>1319158.6519999998</v>
      </c>
      <c r="O1451" s="182">
        <v>1145455.7736</v>
      </c>
      <c r="P1451" s="182">
        <v>141.732</v>
      </c>
      <c r="Q1451" s="182">
        <v>203953398.54399997</v>
      </c>
      <c r="R1451" s="182">
        <v>1319158.6519999998</v>
      </c>
      <c r="S1451" s="182">
        <v>1145455.7736</v>
      </c>
      <c r="T1451" s="182">
        <v>141.732</v>
      </c>
      <c r="U1451" s="182">
        <v>315919652.03039998</v>
      </c>
      <c r="V1451" s="182">
        <v>0</v>
      </c>
    </row>
    <row r="1452" spans="1:22">
      <c r="A1452" s="2" t="s">
        <v>2922</v>
      </c>
      <c r="B1452" s="2" t="s">
        <v>2923</v>
      </c>
      <c r="C1452" s="182">
        <v>123.070832</v>
      </c>
      <c r="D1452" s="182">
        <v>14709.647999999999</v>
      </c>
      <c r="E1452" s="182">
        <v>0</v>
      </c>
      <c r="F1452" s="182">
        <v>0</v>
      </c>
      <c r="G1452" s="182">
        <v>0</v>
      </c>
      <c r="H1452" s="182">
        <v>0</v>
      </c>
      <c r="I1452" s="182">
        <v>0</v>
      </c>
      <c r="J1452" s="182">
        <v>0</v>
      </c>
      <c r="K1452" s="182">
        <v>0</v>
      </c>
      <c r="L1452" s="182">
        <v>0</v>
      </c>
      <c r="M1452" s="182">
        <v>273880278.04479998</v>
      </c>
      <c r="N1452" s="182">
        <v>1818964.1039999998</v>
      </c>
      <c r="O1452" s="182">
        <v>1540384.0159999998</v>
      </c>
      <c r="P1452" s="182">
        <v>136.65199999999999</v>
      </c>
      <c r="Q1452" s="182">
        <v>216024109.88639998</v>
      </c>
      <c r="R1452" s="182">
        <v>1638706.4</v>
      </c>
      <c r="S1452" s="182">
        <v>1417481.0359999998</v>
      </c>
      <c r="T1452" s="182">
        <v>121.41200000000001</v>
      </c>
      <c r="U1452" s="182">
        <v>383349142.97759998</v>
      </c>
      <c r="V1452" s="182">
        <v>0</v>
      </c>
    </row>
    <row r="1453" spans="1:22">
      <c r="A1453" s="2" t="s">
        <v>2924</v>
      </c>
      <c r="B1453" s="2" t="s">
        <v>2925</v>
      </c>
      <c r="C1453" s="182">
        <v>93.902895999999998</v>
      </c>
      <c r="D1453" s="182">
        <v>11161.268</v>
      </c>
      <c r="E1453" s="182">
        <v>0</v>
      </c>
      <c r="F1453" s="182">
        <v>0</v>
      </c>
      <c r="G1453" s="182">
        <v>0</v>
      </c>
      <c r="H1453" s="182">
        <v>0</v>
      </c>
      <c r="I1453" s="182">
        <v>0</v>
      </c>
      <c r="J1453" s="182">
        <v>0</v>
      </c>
      <c r="K1453" s="182">
        <v>0</v>
      </c>
      <c r="L1453" s="182">
        <v>0</v>
      </c>
      <c r="M1453" s="182">
        <v>213110489.90719998</v>
      </c>
      <c r="N1453" s="182">
        <v>1407648.7975999999</v>
      </c>
      <c r="O1453" s="182">
        <v>1199533.0847999998</v>
      </c>
      <c r="P1453" s="182">
        <v>137.922</v>
      </c>
      <c r="Q1453" s="182">
        <v>168573727.36799997</v>
      </c>
      <c r="R1453" s="182">
        <v>1268358.7535999999</v>
      </c>
      <c r="S1453" s="182">
        <v>1104488.1136</v>
      </c>
      <c r="T1453" s="182">
        <v>122.68199999999999</v>
      </c>
      <c r="U1453" s="182">
        <v>294691849.32479995</v>
      </c>
      <c r="V1453" s="182">
        <v>0</v>
      </c>
    </row>
    <row r="1454" spans="1:22">
      <c r="A1454" s="2" t="s">
        <v>2926</v>
      </c>
      <c r="B1454" s="2" t="s">
        <v>2927</v>
      </c>
      <c r="C1454" s="182">
        <v>138.54769599999997</v>
      </c>
      <c r="D1454" s="182">
        <v>16580.611999999997</v>
      </c>
      <c r="E1454" s="182">
        <v>0</v>
      </c>
      <c r="F1454" s="182">
        <v>0</v>
      </c>
      <c r="G1454" s="182">
        <v>0</v>
      </c>
      <c r="H1454" s="182">
        <v>0</v>
      </c>
      <c r="I1454" s="182">
        <v>0</v>
      </c>
      <c r="J1454" s="182">
        <v>0</v>
      </c>
      <c r="K1454" s="182">
        <v>0</v>
      </c>
      <c r="L1454" s="182">
        <v>0</v>
      </c>
      <c r="M1454" s="182">
        <v>285950989.3872</v>
      </c>
      <c r="N1454" s="182">
        <v>1966447.6799999997</v>
      </c>
      <c r="O1454" s="182">
        <v>1609209.6847999999</v>
      </c>
      <c r="P1454" s="182">
        <v>131.31799999999998</v>
      </c>
      <c r="Q1454" s="182">
        <v>169406190.21919999</v>
      </c>
      <c r="R1454" s="182">
        <v>1558409.7863999999</v>
      </c>
      <c r="S1454" s="182">
        <v>1335545.7159999998</v>
      </c>
      <c r="T1454" s="182">
        <v>101.092</v>
      </c>
      <c r="U1454" s="182">
        <v>346304546.09919995</v>
      </c>
      <c r="V1454" s="182">
        <v>0</v>
      </c>
    </row>
    <row r="1455" spans="1:22">
      <c r="A1455" s="2" t="s">
        <v>2928</v>
      </c>
      <c r="B1455" s="2" t="s">
        <v>2929</v>
      </c>
      <c r="C1455" s="182">
        <v>112.95134400000001</v>
      </c>
      <c r="D1455" s="182">
        <v>13483.843999999999</v>
      </c>
      <c r="E1455" s="182">
        <v>0</v>
      </c>
      <c r="F1455" s="182">
        <v>0</v>
      </c>
      <c r="G1455" s="182">
        <v>0</v>
      </c>
      <c r="H1455" s="182">
        <v>0</v>
      </c>
      <c r="I1455" s="182">
        <v>0</v>
      </c>
      <c r="J1455" s="182">
        <v>0</v>
      </c>
      <c r="K1455" s="182">
        <v>0</v>
      </c>
      <c r="L1455" s="182">
        <v>0</v>
      </c>
      <c r="M1455" s="182">
        <v>238500606.86879998</v>
      </c>
      <c r="N1455" s="182">
        <v>1619041.9231999998</v>
      </c>
      <c r="O1455" s="182">
        <v>1340461.8351999999</v>
      </c>
      <c r="P1455" s="182">
        <v>132.84200000000001</v>
      </c>
      <c r="Q1455" s="182">
        <v>141934916.12959999</v>
      </c>
      <c r="R1455" s="182">
        <v>1286384.524</v>
      </c>
      <c r="S1455" s="182">
        <v>1115959.0583999997</v>
      </c>
      <c r="T1455" s="182">
        <v>102.616</v>
      </c>
      <c r="U1455" s="182">
        <v>285118526.53599995</v>
      </c>
      <c r="V1455" s="182">
        <v>0</v>
      </c>
    </row>
    <row r="1456" spans="1:22">
      <c r="A1456" s="2" t="s">
        <v>2930</v>
      </c>
      <c r="B1456" s="2" t="s">
        <v>2931</v>
      </c>
      <c r="C1456" s="182">
        <v>86.313279999999992</v>
      </c>
      <c r="D1456" s="182">
        <v>10322.56</v>
      </c>
      <c r="E1456" s="182">
        <v>0</v>
      </c>
      <c r="F1456" s="182">
        <v>0</v>
      </c>
      <c r="G1456" s="182">
        <v>0</v>
      </c>
      <c r="H1456" s="182">
        <v>0</v>
      </c>
      <c r="I1456" s="182">
        <v>0</v>
      </c>
      <c r="J1456" s="182">
        <v>0</v>
      </c>
      <c r="K1456" s="182">
        <v>0</v>
      </c>
      <c r="L1456" s="182">
        <v>0</v>
      </c>
      <c r="M1456" s="182">
        <v>186055447.24319997</v>
      </c>
      <c r="N1456" s="182">
        <v>1250332.9831999999</v>
      </c>
      <c r="O1456" s="182">
        <v>1047133.3895999999</v>
      </c>
      <c r="P1456" s="182">
        <v>134.36599999999999</v>
      </c>
      <c r="Q1456" s="182">
        <v>111133790.63519999</v>
      </c>
      <c r="R1456" s="182">
        <v>994694.78479999991</v>
      </c>
      <c r="S1456" s="182">
        <v>875069.21759999986</v>
      </c>
      <c r="T1456" s="182">
        <v>103.886</v>
      </c>
      <c r="U1456" s="182">
        <v>219770192.71679997</v>
      </c>
      <c r="V1456" s="182">
        <v>0</v>
      </c>
    </row>
    <row r="1457" spans="1:22">
      <c r="A1457" s="2" t="s">
        <v>2932</v>
      </c>
      <c r="B1457" s="2" t="s">
        <v>2933</v>
      </c>
      <c r="C1457" s="182">
        <v>72.622207999999986</v>
      </c>
      <c r="D1457" s="182">
        <v>8645.1440000000002</v>
      </c>
      <c r="E1457" s="182">
        <v>0</v>
      </c>
      <c r="F1457" s="182">
        <v>0</v>
      </c>
      <c r="G1457" s="182">
        <v>0</v>
      </c>
      <c r="H1457" s="182">
        <v>0</v>
      </c>
      <c r="I1457" s="182">
        <v>0</v>
      </c>
      <c r="J1457" s="182">
        <v>0</v>
      </c>
      <c r="K1457" s="182">
        <v>0</v>
      </c>
      <c r="L1457" s="182">
        <v>0</v>
      </c>
      <c r="M1457" s="182">
        <v>158167941.72799999</v>
      </c>
      <c r="N1457" s="182">
        <v>1058604.3343999998</v>
      </c>
      <c r="O1457" s="182">
        <v>889817.57519999985</v>
      </c>
      <c r="P1457" s="182">
        <v>135.12799999999999</v>
      </c>
      <c r="Q1457" s="182">
        <v>94484533.61119999</v>
      </c>
      <c r="R1457" s="182">
        <v>842295.08959999995</v>
      </c>
      <c r="S1457" s="182">
        <v>745611.41199999989</v>
      </c>
      <c r="T1457" s="182">
        <v>104.648</v>
      </c>
      <c r="U1457" s="182">
        <v>185639215.81759998</v>
      </c>
      <c r="V1457" s="182">
        <v>0</v>
      </c>
    </row>
    <row r="1458" spans="1:22">
      <c r="A1458" s="2" t="s">
        <v>2934</v>
      </c>
      <c r="B1458" s="2" t="s">
        <v>2935</v>
      </c>
      <c r="C1458" s="182">
        <v>58.633503999999995</v>
      </c>
      <c r="D1458" s="182">
        <v>6967.7280000000001</v>
      </c>
      <c r="E1458" s="182">
        <v>0</v>
      </c>
      <c r="F1458" s="182">
        <v>0</v>
      </c>
      <c r="G1458" s="182">
        <v>0</v>
      </c>
      <c r="H1458" s="182">
        <v>0</v>
      </c>
      <c r="I1458" s="182">
        <v>0</v>
      </c>
      <c r="J1458" s="182">
        <v>0</v>
      </c>
      <c r="K1458" s="182">
        <v>0</v>
      </c>
      <c r="L1458" s="182">
        <v>0</v>
      </c>
      <c r="M1458" s="182">
        <v>129031741.93599999</v>
      </c>
      <c r="N1458" s="182">
        <v>858682.15359999985</v>
      </c>
      <c r="O1458" s="182">
        <v>725946.93519999983</v>
      </c>
      <c r="P1458" s="182">
        <v>135.88999999999999</v>
      </c>
      <c r="Q1458" s="182">
        <v>77419045.161599994</v>
      </c>
      <c r="R1458" s="182">
        <v>684979.27519999992</v>
      </c>
      <c r="S1458" s="182">
        <v>609598.78079999995</v>
      </c>
      <c r="T1458" s="182">
        <v>105.15599999999999</v>
      </c>
      <c r="U1458" s="182">
        <v>150675776.06719998</v>
      </c>
      <c r="V1458" s="182">
        <v>0</v>
      </c>
    </row>
    <row r="1459" spans="1:22">
      <c r="A1459" s="2" t="s">
        <v>2936</v>
      </c>
      <c r="B1459" s="2" t="s">
        <v>2937</v>
      </c>
      <c r="C1459" s="182">
        <v>113.24897599999998</v>
      </c>
      <c r="D1459" s="182">
        <v>13548.359999999999</v>
      </c>
      <c r="E1459" s="182">
        <v>0</v>
      </c>
      <c r="F1459" s="182">
        <v>0</v>
      </c>
      <c r="G1459" s="182">
        <v>0</v>
      </c>
      <c r="H1459" s="182">
        <v>0</v>
      </c>
      <c r="I1459" s="182">
        <v>0</v>
      </c>
      <c r="J1459" s="182">
        <v>0</v>
      </c>
      <c r="K1459" s="182">
        <v>0</v>
      </c>
      <c r="L1459" s="182">
        <v>0</v>
      </c>
      <c r="M1459" s="182">
        <v>198958621.43679997</v>
      </c>
      <c r="N1459" s="182">
        <v>1453532.5767999999</v>
      </c>
      <c r="O1459" s="182">
        <v>1119236.4711999998</v>
      </c>
      <c r="P1459" s="182">
        <v>121.15799999999999</v>
      </c>
      <c r="Q1459" s="182">
        <v>51612696.774399996</v>
      </c>
      <c r="R1459" s="182">
        <v>793133.89759999991</v>
      </c>
      <c r="S1459" s="182">
        <v>675147.0368</v>
      </c>
      <c r="T1459" s="182">
        <v>61.722000000000001</v>
      </c>
      <c r="U1459" s="182">
        <v>139021296.15039998</v>
      </c>
      <c r="V1459" s="182">
        <v>0</v>
      </c>
    </row>
    <row r="1460" spans="1:22">
      <c r="A1460" s="2" t="s">
        <v>2938</v>
      </c>
      <c r="B1460" s="2" t="s">
        <v>2939</v>
      </c>
      <c r="C1460" s="182">
        <v>92.712367999999998</v>
      </c>
      <c r="D1460" s="182">
        <v>11096.751999999999</v>
      </c>
      <c r="E1460" s="182">
        <v>0</v>
      </c>
      <c r="F1460" s="182">
        <v>0</v>
      </c>
      <c r="G1460" s="182">
        <v>0</v>
      </c>
      <c r="H1460" s="182">
        <v>0</v>
      </c>
      <c r="I1460" s="182">
        <v>0</v>
      </c>
      <c r="J1460" s="182">
        <v>0</v>
      </c>
      <c r="K1460" s="182">
        <v>0</v>
      </c>
      <c r="L1460" s="182">
        <v>0</v>
      </c>
      <c r="M1460" s="182">
        <v>167325033.09119999</v>
      </c>
      <c r="N1460" s="182">
        <v>1206087.9103999997</v>
      </c>
      <c r="O1460" s="182">
        <v>940617.47359999991</v>
      </c>
      <c r="P1460" s="182">
        <v>122.93599999999999</v>
      </c>
      <c r="Q1460" s="182">
        <v>43704299.687999994</v>
      </c>
      <c r="R1460" s="182">
        <v>662037.38559999992</v>
      </c>
      <c r="S1460" s="182">
        <v>575185.94640000002</v>
      </c>
      <c r="T1460" s="182">
        <v>62.991999999999997</v>
      </c>
      <c r="U1460" s="182">
        <v>116128567.74239999</v>
      </c>
      <c r="V1460" s="182">
        <v>0</v>
      </c>
    </row>
    <row r="1461" spans="1:22">
      <c r="A1461" s="2" t="s">
        <v>2940</v>
      </c>
      <c r="B1461" s="2" t="s">
        <v>2941</v>
      </c>
      <c r="C1461" s="182">
        <v>71.134047999999993</v>
      </c>
      <c r="D1461" s="182">
        <v>8516.1119999999992</v>
      </c>
      <c r="E1461" s="182">
        <v>0</v>
      </c>
      <c r="F1461" s="182">
        <v>0</v>
      </c>
      <c r="G1461" s="182">
        <v>0</v>
      </c>
      <c r="H1461" s="182">
        <v>0</v>
      </c>
      <c r="I1461" s="182">
        <v>0</v>
      </c>
      <c r="J1461" s="182">
        <v>0</v>
      </c>
      <c r="K1461" s="182">
        <v>0</v>
      </c>
      <c r="L1461" s="182">
        <v>0</v>
      </c>
      <c r="M1461" s="182">
        <v>131945361.91519998</v>
      </c>
      <c r="N1461" s="182">
        <v>938978.76719999989</v>
      </c>
      <c r="O1461" s="182">
        <v>742333.99919999985</v>
      </c>
      <c r="P1461" s="182">
        <v>124.714</v>
      </c>
      <c r="Q1461" s="182">
        <v>35005062.892959997</v>
      </c>
      <c r="R1461" s="182">
        <v>517831.22239999997</v>
      </c>
      <c r="S1461" s="182">
        <v>458837.79199999996</v>
      </c>
      <c r="T1461" s="182">
        <v>64.261999999999986</v>
      </c>
      <c r="U1461" s="182">
        <v>91154682.206399992</v>
      </c>
      <c r="V1461" s="182">
        <v>0</v>
      </c>
    </row>
    <row r="1462" spans="1:22">
      <c r="A1462" s="2" t="s">
        <v>2942</v>
      </c>
      <c r="B1462" s="2" t="s">
        <v>2943</v>
      </c>
      <c r="C1462" s="182">
        <v>59.972847999999992</v>
      </c>
      <c r="D1462" s="182">
        <v>7161.2759999999998</v>
      </c>
      <c r="E1462" s="182">
        <v>0</v>
      </c>
      <c r="F1462" s="182">
        <v>0</v>
      </c>
      <c r="G1462" s="182">
        <v>0</v>
      </c>
      <c r="H1462" s="182">
        <v>0</v>
      </c>
      <c r="I1462" s="182">
        <v>0</v>
      </c>
      <c r="J1462" s="182">
        <v>0</v>
      </c>
      <c r="K1462" s="182">
        <v>0</v>
      </c>
      <c r="L1462" s="182">
        <v>0</v>
      </c>
      <c r="M1462" s="182">
        <v>112798716.33759999</v>
      </c>
      <c r="N1462" s="182">
        <v>796411.31039999996</v>
      </c>
      <c r="O1462" s="182">
        <v>634179.37679999997</v>
      </c>
      <c r="P1462" s="182">
        <v>125.476</v>
      </c>
      <c r="Q1462" s="182">
        <v>30093532.070879996</v>
      </c>
      <c r="R1462" s="182">
        <v>440812.02159999992</v>
      </c>
      <c r="S1462" s="182">
        <v>394928.24239999999</v>
      </c>
      <c r="T1462" s="182">
        <v>64.77</v>
      </c>
      <c r="U1462" s="182">
        <v>77419045.161599994</v>
      </c>
      <c r="V1462" s="182">
        <v>0</v>
      </c>
    </row>
    <row r="1463" spans="1:22">
      <c r="A1463" s="2" t="s">
        <v>2944</v>
      </c>
      <c r="B1463" s="2" t="s">
        <v>2945</v>
      </c>
      <c r="C1463" s="182">
        <v>48.514015999999998</v>
      </c>
      <c r="D1463" s="182">
        <v>5780.6336000000001</v>
      </c>
      <c r="E1463" s="182">
        <v>0</v>
      </c>
      <c r="F1463" s="182">
        <v>0</v>
      </c>
      <c r="G1463" s="182">
        <v>0</v>
      </c>
      <c r="H1463" s="182">
        <v>0</v>
      </c>
      <c r="I1463" s="182">
        <v>0</v>
      </c>
      <c r="J1463" s="182">
        <v>0</v>
      </c>
      <c r="K1463" s="182">
        <v>0</v>
      </c>
      <c r="L1463" s="182">
        <v>0</v>
      </c>
      <c r="M1463" s="182">
        <v>92403376.483199984</v>
      </c>
      <c r="N1463" s="182">
        <v>648927.73439999996</v>
      </c>
      <c r="O1463" s="182">
        <v>519469.92879999994</v>
      </c>
      <c r="P1463" s="182">
        <v>126.492</v>
      </c>
      <c r="Q1463" s="182">
        <v>24807392.965759996</v>
      </c>
      <c r="R1463" s="182">
        <v>360515.40799999994</v>
      </c>
      <c r="S1463" s="182">
        <v>326102.57359999995</v>
      </c>
      <c r="T1463" s="182">
        <v>65.531999999999996</v>
      </c>
      <c r="U1463" s="182">
        <v>63267176.691199996</v>
      </c>
      <c r="V1463" s="182">
        <v>0</v>
      </c>
    </row>
    <row r="1464" spans="1:22">
      <c r="A1464" s="2" t="s">
        <v>2946</v>
      </c>
      <c r="B1464" s="2" t="s">
        <v>2947</v>
      </c>
      <c r="C1464" s="182">
        <v>36.757551999999997</v>
      </c>
      <c r="D1464" s="182">
        <v>4361.2815999999993</v>
      </c>
      <c r="E1464" s="182">
        <v>0</v>
      </c>
      <c r="F1464" s="182">
        <v>0</v>
      </c>
      <c r="G1464" s="182">
        <v>0</v>
      </c>
      <c r="H1464" s="182">
        <v>0</v>
      </c>
      <c r="I1464" s="182">
        <v>0</v>
      </c>
      <c r="J1464" s="182">
        <v>0</v>
      </c>
      <c r="K1464" s="182">
        <v>0</v>
      </c>
      <c r="L1464" s="182">
        <v>0</v>
      </c>
      <c r="M1464" s="182">
        <v>70759342.351999998</v>
      </c>
      <c r="N1464" s="182">
        <v>493250.62639999995</v>
      </c>
      <c r="O1464" s="182">
        <v>398205.65519999998</v>
      </c>
      <c r="P1464" s="182">
        <v>127.25399999999999</v>
      </c>
      <c r="Q1464" s="182">
        <v>19105022.435039997</v>
      </c>
      <c r="R1464" s="182">
        <v>273663.96879999997</v>
      </c>
      <c r="S1464" s="182">
        <v>250722.07919999998</v>
      </c>
      <c r="T1464" s="182">
        <v>66.293999999999997</v>
      </c>
      <c r="U1464" s="182">
        <v>48282845.369599998</v>
      </c>
      <c r="V1464" s="182">
        <v>0</v>
      </c>
    </row>
    <row r="1465" spans="1:22">
      <c r="A1465" s="2" t="s">
        <v>2948</v>
      </c>
      <c r="B1465" s="2" t="s">
        <v>2949</v>
      </c>
      <c r="C1465" s="182">
        <v>100.59961599999998</v>
      </c>
      <c r="D1465" s="182">
        <v>12064.491999999998</v>
      </c>
      <c r="E1465" s="182">
        <v>0</v>
      </c>
      <c r="F1465" s="182">
        <v>0</v>
      </c>
      <c r="G1465" s="182">
        <v>0</v>
      </c>
      <c r="H1465" s="182">
        <v>0</v>
      </c>
      <c r="I1465" s="182">
        <v>0</v>
      </c>
      <c r="J1465" s="182">
        <v>0</v>
      </c>
      <c r="K1465" s="182">
        <v>0</v>
      </c>
      <c r="L1465" s="182">
        <v>0</v>
      </c>
      <c r="M1465" s="182">
        <v>155254321.74879998</v>
      </c>
      <c r="N1465" s="182">
        <v>1197894.3783999998</v>
      </c>
      <c r="O1465" s="182">
        <v>873430.51119999983</v>
      </c>
      <c r="P1465" s="182">
        <v>113.53799999999998</v>
      </c>
      <c r="Q1465" s="182">
        <v>19646123.288319997</v>
      </c>
      <c r="R1465" s="182">
        <v>467031.32399999996</v>
      </c>
      <c r="S1465" s="182">
        <v>386734.71039999998</v>
      </c>
      <c r="T1465" s="182">
        <v>40.386000000000003</v>
      </c>
      <c r="U1465" s="182">
        <v>61602250.988799997</v>
      </c>
      <c r="V1465" s="182">
        <v>0</v>
      </c>
    </row>
    <row r="1466" spans="1:22">
      <c r="A1466" s="2" t="s">
        <v>2950</v>
      </c>
      <c r="B1466" s="2" t="s">
        <v>2951</v>
      </c>
      <c r="C1466" s="182">
        <v>82.592879999999994</v>
      </c>
      <c r="D1466" s="182">
        <v>9870.9480000000003</v>
      </c>
      <c r="E1466" s="182">
        <v>0</v>
      </c>
      <c r="F1466" s="182">
        <v>0</v>
      </c>
      <c r="G1466" s="182">
        <v>0</v>
      </c>
      <c r="H1466" s="182">
        <v>0</v>
      </c>
      <c r="I1466" s="182">
        <v>0</v>
      </c>
      <c r="J1466" s="182">
        <v>0</v>
      </c>
      <c r="K1466" s="182">
        <v>0</v>
      </c>
      <c r="L1466" s="182">
        <v>0</v>
      </c>
      <c r="M1466" s="182">
        <v>131945361.91519998</v>
      </c>
      <c r="N1466" s="182">
        <v>999610.90399999986</v>
      </c>
      <c r="O1466" s="182">
        <v>742333.99919999985</v>
      </c>
      <c r="P1466" s="182">
        <v>115.57</v>
      </c>
      <c r="Q1466" s="182">
        <v>17148734.734719999</v>
      </c>
      <c r="R1466" s="182">
        <v>394928.24239999999</v>
      </c>
      <c r="S1466" s="182">
        <v>337573.5184</v>
      </c>
      <c r="T1466" s="182">
        <v>41.655999999999992</v>
      </c>
      <c r="U1466" s="182">
        <v>52861391.051199995</v>
      </c>
      <c r="V1466" s="182">
        <v>0</v>
      </c>
    </row>
    <row r="1467" spans="1:22">
      <c r="A1467" s="2" t="s">
        <v>2952</v>
      </c>
      <c r="B1467" s="2" t="s">
        <v>2953</v>
      </c>
      <c r="C1467" s="182">
        <v>63.544432</v>
      </c>
      <c r="D1467" s="182">
        <v>7612.8879999999999</v>
      </c>
      <c r="E1467" s="182">
        <v>0</v>
      </c>
      <c r="F1467" s="182">
        <v>0</v>
      </c>
      <c r="G1467" s="182">
        <v>0</v>
      </c>
      <c r="H1467" s="182">
        <v>0</v>
      </c>
      <c r="I1467" s="182">
        <v>0</v>
      </c>
      <c r="J1467" s="182">
        <v>0</v>
      </c>
      <c r="K1467" s="182">
        <v>0</v>
      </c>
      <c r="L1467" s="182">
        <v>0</v>
      </c>
      <c r="M1467" s="182">
        <v>104890319.25119999</v>
      </c>
      <c r="N1467" s="182">
        <v>783301.65919999988</v>
      </c>
      <c r="O1467" s="182">
        <v>589934.304</v>
      </c>
      <c r="P1467" s="182">
        <v>117.60199999999999</v>
      </c>
      <c r="Q1467" s="182">
        <v>13985375.90016</v>
      </c>
      <c r="R1467" s="182">
        <v>312992.92239999998</v>
      </c>
      <c r="S1467" s="182">
        <v>275302.6752</v>
      </c>
      <c r="T1467" s="182">
        <v>42.925999999999995</v>
      </c>
      <c r="U1467" s="182">
        <v>42455605.411199994</v>
      </c>
      <c r="V1467" s="182">
        <v>0</v>
      </c>
    </row>
    <row r="1468" spans="1:22">
      <c r="A1468" s="2" t="s">
        <v>2954</v>
      </c>
      <c r="B1468" s="2" t="s">
        <v>2955</v>
      </c>
      <c r="C1468" s="182">
        <v>53.57376</v>
      </c>
      <c r="D1468" s="182">
        <v>6399.9871999999996</v>
      </c>
      <c r="E1468" s="182">
        <v>0</v>
      </c>
      <c r="F1468" s="182">
        <v>0</v>
      </c>
      <c r="G1468" s="182">
        <v>0</v>
      </c>
      <c r="H1468" s="182">
        <v>0</v>
      </c>
      <c r="I1468" s="182">
        <v>0</v>
      </c>
      <c r="J1468" s="182">
        <v>0</v>
      </c>
      <c r="K1468" s="182">
        <v>0</v>
      </c>
      <c r="L1468" s="182">
        <v>0</v>
      </c>
      <c r="M1468" s="182">
        <v>89905987.929599985</v>
      </c>
      <c r="N1468" s="182">
        <v>665314.79839999997</v>
      </c>
      <c r="O1468" s="182">
        <v>506360.27759999991</v>
      </c>
      <c r="P1468" s="182">
        <v>118.61799999999999</v>
      </c>
      <c r="Q1468" s="182">
        <v>12153957.627519999</v>
      </c>
      <c r="R1468" s="182">
        <v>268747.84959999996</v>
      </c>
      <c r="S1468" s="182">
        <v>239251.13439999998</v>
      </c>
      <c r="T1468" s="182">
        <v>43.687999999999995</v>
      </c>
      <c r="U1468" s="182">
        <v>36503496.025119998</v>
      </c>
      <c r="V1468" s="182">
        <v>0</v>
      </c>
    </row>
    <row r="1469" spans="1:22">
      <c r="A1469" s="2" t="s">
        <v>2956</v>
      </c>
      <c r="B1469" s="2" t="s">
        <v>2957</v>
      </c>
      <c r="C1469" s="182">
        <v>43.454271999999996</v>
      </c>
      <c r="D1469" s="182">
        <v>5180.6347999999989</v>
      </c>
      <c r="E1469" s="182">
        <v>0</v>
      </c>
      <c r="F1469" s="182">
        <v>0</v>
      </c>
      <c r="G1469" s="182">
        <v>0</v>
      </c>
      <c r="H1469" s="182">
        <v>0</v>
      </c>
      <c r="I1469" s="182">
        <v>0</v>
      </c>
      <c r="J1469" s="182">
        <v>0</v>
      </c>
      <c r="K1469" s="182">
        <v>0</v>
      </c>
      <c r="L1469" s="182">
        <v>0</v>
      </c>
      <c r="M1469" s="182">
        <v>74089193.756799996</v>
      </c>
      <c r="N1469" s="182">
        <v>544050.52480000001</v>
      </c>
      <c r="O1469" s="182">
        <v>416231.42559999996</v>
      </c>
      <c r="P1469" s="182">
        <v>119.63399999999999</v>
      </c>
      <c r="Q1469" s="182">
        <v>10156046.784639999</v>
      </c>
      <c r="R1469" s="182">
        <v>221225.36399999997</v>
      </c>
      <c r="S1469" s="182">
        <v>199922.18079999997</v>
      </c>
      <c r="T1469" s="182">
        <v>44.195999999999998</v>
      </c>
      <c r="U1469" s="182">
        <v>30135155.213440001</v>
      </c>
      <c r="V1469" s="182">
        <v>0</v>
      </c>
    </row>
    <row r="1470" spans="1:22">
      <c r="A1470" s="2" t="s">
        <v>2958</v>
      </c>
      <c r="B1470" s="2" t="s">
        <v>2959</v>
      </c>
      <c r="C1470" s="182">
        <v>33.037151999999999</v>
      </c>
      <c r="D1470" s="182">
        <v>3909.6695999999997</v>
      </c>
      <c r="E1470" s="182">
        <v>0</v>
      </c>
      <c r="F1470" s="182">
        <v>0</v>
      </c>
      <c r="G1470" s="182">
        <v>0</v>
      </c>
      <c r="H1470" s="182">
        <v>0</v>
      </c>
      <c r="I1470" s="182">
        <v>0</v>
      </c>
      <c r="J1470" s="182">
        <v>0</v>
      </c>
      <c r="K1470" s="182">
        <v>0</v>
      </c>
      <c r="L1470" s="182">
        <v>0</v>
      </c>
      <c r="M1470" s="182">
        <v>57023705.307199992</v>
      </c>
      <c r="N1470" s="182">
        <v>414592.71919999999</v>
      </c>
      <c r="O1470" s="182">
        <v>319547.74799999996</v>
      </c>
      <c r="P1470" s="182">
        <v>120.396</v>
      </c>
      <c r="Q1470" s="182">
        <v>7908397.0863999994</v>
      </c>
      <c r="R1470" s="182">
        <v>168786.7592</v>
      </c>
      <c r="S1470" s="182">
        <v>155349.36671999999</v>
      </c>
      <c r="T1470" s="182">
        <v>44.957999999999998</v>
      </c>
      <c r="U1470" s="182">
        <v>23225713.548479997</v>
      </c>
      <c r="V1470" s="182">
        <v>0</v>
      </c>
    </row>
    <row r="1471" spans="1:22">
      <c r="A1471" s="2" t="s">
        <v>2960</v>
      </c>
      <c r="B1471" s="2" t="s">
        <v>2961</v>
      </c>
      <c r="C1471" s="182">
        <v>138.54769599999997</v>
      </c>
      <c r="D1471" s="182">
        <v>16580.611999999997</v>
      </c>
      <c r="E1471" s="182">
        <v>0</v>
      </c>
      <c r="F1471" s="182">
        <v>0</v>
      </c>
      <c r="G1471" s="182">
        <v>0</v>
      </c>
      <c r="H1471" s="182">
        <v>0</v>
      </c>
      <c r="I1471" s="182">
        <v>0</v>
      </c>
      <c r="J1471" s="182">
        <v>0</v>
      </c>
      <c r="K1471" s="182">
        <v>0</v>
      </c>
      <c r="L1471" s="182">
        <v>0</v>
      </c>
      <c r="M1471" s="182">
        <v>228094821.22879997</v>
      </c>
      <c r="N1471" s="182">
        <v>1786189.9759999998</v>
      </c>
      <c r="O1471" s="182">
        <v>1497777.6495999999</v>
      </c>
      <c r="P1471" s="182">
        <v>117.348</v>
      </c>
      <c r="Q1471" s="182">
        <v>228094821.22879997</v>
      </c>
      <c r="R1471" s="182">
        <v>1786189.9759999998</v>
      </c>
      <c r="S1471" s="182">
        <v>1497777.6495999999</v>
      </c>
      <c r="T1471" s="182">
        <v>117.348</v>
      </c>
      <c r="U1471" s="182">
        <v>368364811.65599996</v>
      </c>
      <c r="V1471" s="182">
        <v>0</v>
      </c>
    </row>
    <row r="1472" spans="1:22">
      <c r="A1472" s="2" t="s">
        <v>2962</v>
      </c>
      <c r="B1472" s="2" t="s">
        <v>2963</v>
      </c>
      <c r="C1472" s="182">
        <v>112.95134400000001</v>
      </c>
      <c r="D1472" s="182">
        <v>13483.843999999999</v>
      </c>
      <c r="E1472" s="182">
        <v>0</v>
      </c>
      <c r="F1472" s="182">
        <v>0</v>
      </c>
      <c r="G1472" s="182">
        <v>0</v>
      </c>
      <c r="H1472" s="182">
        <v>0</v>
      </c>
      <c r="I1472" s="182">
        <v>0</v>
      </c>
      <c r="J1472" s="182">
        <v>0</v>
      </c>
      <c r="K1472" s="182">
        <v>0</v>
      </c>
      <c r="L1472" s="182">
        <v>0</v>
      </c>
      <c r="M1472" s="182">
        <v>190217761.49919999</v>
      </c>
      <c r="N1472" s="182">
        <v>1468280.9343999997</v>
      </c>
      <c r="O1472" s="182">
        <v>1248694.2767999999</v>
      </c>
      <c r="P1472" s="182">
        <v>118.87199999999999</v>
      </c>
      <c r="Q1472" s="182">
        <v>190217761.49919999</v>
      </c>
      <c r="R1472" s="182">
        <v>1468280.9343999997</v>
      </c>
      <c r="S1472" s="182">
        <v>1248694.2767999999</v>
      </c>
      <c r="T1472" s="182">
        <v>118.87199999999999</v>
      </c>
      <c r="U1472" s="182">
        <v>303016477.83679998</v>
      </c>
      <c r="V1472" s="182">
        <v>0</v>
      </c>
    </row>
    <row r="1473" spans="1:22">
      <c r="A1473" s="2" t="s">
        <v>2964</v>
      </c>
      <c r="B1473" s="2" t="s">
        <v>2965</v>
      </c>
      <c r="C1473" s="182">
        <v>86.313279999999992</v>
      </c>
      <c r="D1473" s="182">
        <v>10322.56</v>
      </c>
      <c r="E1473" s="182">
        <v>0</v>
      </c>
      <c r="F1473" s="182">
        <v>0</v>
      </c>
      <c r="G1473" s="182">
        <v>0</v>
      </c>
      <c r="H1473" s="182">
        <v>0</v>
      </c>
      <c r="I1473" s="182">
        <v>0</v>
      </c>
      <c r="J1473" s="182">
        <v>0</v>
      </c>
      <c r="K1473" s="182">
        <v>0</v>
      </c>
      <c r="L1473" s="182">
        <v>0</v>
      </c>
      <c r="M1473" s="182">
        <v>148594618.93919998</v>
      </c>
      <c r="N1473" s="182">
        <v>1133984.8288</v>
      </c>
      <c r="O1473" s="182">
        <v>975030.30799999996</v>
      </c>
      <c r="P1473" s="182">
        <v>120.14200000000001</v>
      </c>
      <c r="Q1473" s="182">
        <v>148594618.93919998</v>
      </c>
      <c r="R1473" s="182">
        <v>1133984.8288</v>
      </c>
      <c r="S1473" s="182">
        <v>975030.30799999996</v>
      </c>
      <c r="T1473" s="182">
        <v>120.14200000000001</v>
      </c>
      <c r="U1473" s="182">
        <v>233505829.76159999</v>
      </c>
      <c r="V1473" s="182">
        <v>0</v>
      </c>
    </row>
    <row r="1474" spans="1:22">
      <c r="A1474" s="2" t="s">
        <v>2966</v>
      </c>
      <c r="B1474" s="2" t="s">
        <v>2967</v>
      </c>
      <c r="C1474" s="182">
        <v>72.622207999999986</v>
      </c>
      <c r="D1474" s="182">
        <v>8645.1440000000002</v>
      </c>
      <c r="E1474" s="182">
        <v>0</v>
      </c>
      <c r="F1474" s="182">
        <v>0</v>
      </c>
      <c r="G1474" s="182">
        <v>0</v>
      </c>
      <c r="H1474" s="182">
        <v>0</v>
      </c>
      <c r="I1474" s="182">
        <v>0</v>
      </c>
      <c r="J1474" s="182">
        <v>0</v>
      </c>
      <c r="K1474" s="182">
        <v>0</v>
      </c>
      <c r="L1474" s="182">
        <v>0</v>
      </c>
      <c r="M1474" s="182">
        <v>126534353.38239999</v>
      </c>
      <c r="N1474" s="182">
        <v>960281.95039999997</v>
      </c>
      <c r="O1474" s="182">
        <v>830824.14480000001</v>
      </c>
      <c r="P1474" s="182">
        <v>120.90399999999998</v>
      </c>
      <c r="Q1474" s="182">
        <v>126534353.38239999</v>
      </c>
      <c r="R1474" s="182">
        <v>960281.95039999997</v>
      </c>
      <c r="S1474" s="182">
        <v>830824.14480000001</v>
      </c>
      <c r="T1474" s="182">
        <v>120.90399999999998</v>
      </c>
      <c r="U1474" s="182">
        <v>197293695.73439997</v>
      </c>
      <c r="V1474" s="182">
        <v>0</v>
      </c>
    </row>
    <row r="1475" spans="1:22">
      <c r="A1475" s="2" t="s">
        <v>2968</v>
      </c>
      <c r="B1475" s="2" t="s">
        <v>2969</v>
      </c>
      <c r="C1475" s="182">
        <v>58.633503999999995</v>
      </c>
      <c r="D1475" s="182">
        <v>6967.7280000000001</v>
      </c>
      <c r="E1475" s="182">
        <v>0</v>
      </c>
      <c r="F1475" s="182">
        <v>0</v>
      </c>
      <c r="G1475" s="182">
        <v>0</v>
      </c>
      <c r="H1475" s="182">
        <v>0</v>
      </c>
      <c r="I1475" s="182">
        <v>0</v>
      </c>
      <c r="J1475" s="182">
        <v>0</v>
      </c>
      <c r="K1475" s="182">
        <v>0</v>
      </c>
      <c r="L1475" s="182">
        <v>0</v>
      </c>
      <c r="M1475" s="182">
        <v>103225393.54879999</v>
      </c>
      <c r="N1475" s="182">
        <v>780024.24639999995</v>
      </c>
      <c r="O1475" s="182">
        <v>678424.44959999993</v>
      </c>
      <c r="P1475" s="182">
        <v>121.666</v>
      </c>
      <c r="Q1475" s="182">
        <v>103225393.54879999</v>
      </c>
      <c r="R1475" s="182">
        <v>780024.24639999995</v>
      </c>
      <c r="S1475" s="182">
        <v>678424.44959999993</v>
      </c>
      <c r="T1475" s="182">
        <v>121.666</v>
      </c>
      <c r="U1475" s="182">
        <v>159832867.43039998</v>
      </c>
      <c r="V1475" s="182">
        <v>0</v>
      </c>
    </row>
    <row r="1476" spans="1:22">
      <c r="A1476" s="2" t="s">
        <v>2970</v>
      </c>
      <c r="B1476" s="2" t="s">
        <v>2971</v>
      </c>
      <c r="C1476" s="182">
        <v>102.83185599999999</v>
      </c>
      <c r="D1476" s="182">
        <v>12258.039999999999</v>
      </c>
      <c r="E1476" s="182">
        <v>0</v>
      </c>
      <c r="F1476" s="182">
        <v>0</v>
      </c>
      <c r="G1476" s="182">
        <v>0</v>
      </c>
      <c r="H1476" s="182">
        <v>0</v>
      </c>
      <c r="I1476" s="182">
        <v>0</v>
      </c>
      <c r="J1476" s="182">
        <v>0</v>
      </c>
      <c r="K1476" s="182">
        <v>0</v>
      </c>
      <c r="L1476" s="182">
        <v>0</v>
      </c>
      <c r="M1476" s="182">
        <v>164411413.11199999</v>
      </c>
      <c r="N1476" s="182">
        <v>1291300.6431999998</v>
      </c>
      <c r="O1476" s="182">
        <v>1079907.5175999999</v>
      </c>
      <c r="P1476" s="182">
        <v>115.82399999999998</v>
      </c>
      <c r="Q1476" s="182">
        <v>124036964.82879999</v>
      </c>
      <c r="R1476" s="182">
        <v>1140539.6543999999</v>
      </c>
      <c r="S1476" s="182">
        <v>978307.72080000001</v>
      </c>
      <c r="T1476" s="182">
        <v>100.58399999999999</v>
      </c>
      <c r="U1476" s="182">
        <v>226846126.95199999</v>
      </c>
      <c r="V1476" s="182">
        <v>0</v>
      </c>
    </row>
    <row r="1477" spans="1:22">
      <c r="A1477" s="2" t="s">
        <v>2972</v>
      </c>
      <c r="B1477" s="2" t="s">
        <v>2973</v>
      </c>
      <c r="C1477" s="182">
        <v>78.723663999999999</v>
      </c>
      <c r="D1477" s="182">
        <v>9419.3359999999993</v>
      </c>
      <c r="E1477" s="182">
        <v>0</v>
      </c>
      <c r="F1477" s="182">
        <v>0</v>
      </c>
      <c r="G1477" s="182">
        <v>0</v>
      </c>
      <c r="H1477" s="182">
        <v>0</v>
      </c>
      <c r="I1477" s="182">
        <v>0</v>
      </c>
      <c r="J1477" s="182">
        <v>0</v>
      </c>
      <c r="K1477" s="182">
        <v>0</v>
      </c>
      <c r="L1477" s="182">
        <v>0</v>
      </c>
      <c r="M1477" s="182">
        <v>129031741.93599999</v>
      </c>
      <c r="N1477" s="182">
        <v>1001249.6103999999</v>
      </c>
      <c r="O1477" s="182">
        <v>845572.5024</v>
      </c>
      <c r="P1477" s="182">
        <v>117.09400000000001</v>
      </c>
      <c r="Q1477" s="182">
        <v>97398153.590399995</v>
      </c>
      <c r="R1477" s="182">
        <v>884901.45599999989</v>
      </c>
      <c r="S1477" s="182">
        <v>768553.30159999989</v>
      </c>
      <c r="T1477" s="182">
        <v>101.85399999999998</v>
      </c>
      <c r="U1477" s="182">
        <v>175233430.1776</v>
      </c>
      <c r="V1477" s="182">
        <v>0</v>
      </c>
    </row>
    <row r="1478" spans="1:22">
      <c r="A1478" s="2" t="s">
        <v>2974</v>
      </c>
      <c r="B1478" s="2" t="s">
        <v>2975</v>
      </c>
      <c r="C1478" s="182">
        <v>66.371936000000005</v>
      </c>
      <c r="D1478" s="182">
        <v>7870.9519999999993</v>
      </c>
      <c r="E1478" s="182">
        <v>0</v>
      </c>
      <c r="F1478" s="182">
        <v>0</v>
      </c>
      <c r="G1478" s="182">
        <v>0</v>
      </c>
      <c r="H1478" s="182">
        <v>0</v>
      </c>
      <c r="I1478" s="182">
        <v>0</v>
      </c>
      <c r="J1478" s="182">
        <v>0</v>
      </c>
      <c r="K1478" s="182">
        <v>0</v>
      </c>
      <c r="L1478" s="182">
        <v>0</v>
      </c>
      <c r="M1478" s="182">
        <v>109885096.35839999</v>
      </c>
      <c r="N1478" s="182">
        <v>847211.20880000002</v>
      </c>
      <c r="O1478" s="182">
        <v>721030.81599999988</v>
      </c>
      <c r="P1478" s="182">
        <v>117.85599999999998</v>
      </c>
      <c r="Q1478" s="182">
        <v>83246285.11999999</v>
      </c>
      <c r="R1478" s="182">
        <v>748888.82479999994</v>
      </c>
      <c r="S1478" s="182">
        <v>655482.55999999994</v>
      </c>
      <c r="T1478" s="182">
        <v>102.616</v>
      </c>
      <c r="U1478" s="182">
        <v>148178387.51359999</v>
      </c>
      <c r="V1478" s="182">
        <v>0</v>
      </c>
    </row>
    <row r="1479" spans="1:22">
      <c r="A1479" s="2" t="s">
        <v>2976</v>
      </c>
      <c r="B1479" s="2" t="s">
        <v>2977</v>
      </c>
      <c r="C1479" s="182">
        <v>53.57376</v>
      </c>
      <c r="D1479" s="182">
        <v>6387.0839999999998</v>
      </c>
      <c r="E1479" s="182">
        <v>0</v>
      </c>
      <c r="F1479" s="182">
        <v>0</v>
      </c>
      <c r="G1479" s="182">
        <v>0</v>
      </c>
      <c r="H1479" s="182">
        <v>0</v>
      </c>
      <c r="I1479" s="182">
        <v>0</v>
      </c>
      <c r="J1479" s="182">
        <v>0</v>
      </c>
      <c r="K1479" s="182">
        <v>0</v>
      </c>
      <c r="L1479" s="182">
        <v>0</v>
      </c>
      <c r="M1479" s="182">
        <v>89905987.929599985</v>
      </c>
      <c r="N1479" s="182">
        <v>689895.39439999999</v>
      </c>
      <c r="O1479" s="182">
        <v>589934.304</v>
      </c>
      <c r="P1479" s="182">
        <v>118.61799999999999</v>
      </c>
      <c r="Q1479" s="182">
        <v>68261953.7984</v>
      </c>
      <c r="R1479" s="182">
        <v>609598.78079999995</v>
      </c>
      <c r="S1479" s="182">
        <v>535856.99280000001</v>
      </c>
      <c r="T1479" s="182">
        <v>103.378</v>
      </c>
      <c r="U1479" s="182">
        <v>120290881.99839999</v>
      </c>
      <c r="V1479" s="182">
        <v>0</v>
      </c>
    </row>
    <row r="1480" spans="1:22">
      <c r="A1480" s="2" t="s">
        <v>2978</v>
      </c>
      <c r="B1480" s="2" t="s">
        <v>2979</v>
      </c>
      <c r="C1480" s="182">
        <v>113.24897599999998</v>
      </c>
      <c r="D1480" s="182">
        <v>13548.359999999999</v>
      </c>
      <c r="E1480" s="182">
        <v>0</v>
      </c>
      <c r="F1480" s="182">
        <v>0</v>
      </c>
      <c r="G1480" s="182">
        <v>0</v>
      </c>
      <c r="H1480" s="182">
        <v>0</v>
      </c>
      <c r="I1480" s="182">
        <v>0</v>
      </c>
      <c r="J1480" s="182">
        <v>0</v>
      </c>
      <c r="K1480" s="182">
        <v>0</v>
      </c>
      <c r="L1480" s="182">
        <v>0</v>
      </c>
      <c r="M1480" s="182">
        <v>165243875.96319997</v>
      </c>
      <c r="N1480" s="182">
        <v>1345377.9543999997</v>
      </c>
      <c r="O1480" s="182">
        <v>1083184.9303999997</v>
      </c>
      <c r="P1480" s="182">
        <v>110.23599999999999</v>
      </c>
      <c r="Q1480" s="182">
        <v>87408599.375999987</v>
      </c>
      <c r="R1480" s="182">
        <v>1014359.2615999999</v>
      </c>
      <c r="S1480" s="182">
        <v>860320.85999999987</v>
      </c>
      <c r="T1480" s="182">
        <v>80.263999999999996</v>
      </c>
      <c r="U1480" s="182">
        <v>188969067.22239998</v>
      </c>
      <c r="V1480" s="182">
        <v>0</v>
      </c>
    </row>
    <row r="1481" spans="1:22">
      <c r="A1481" s="2" t="s">
        <v>2980</v>
      </c>
      <c r="B1481" s="2" t="s">
        <v>2981</v>
      </c>
      <c r="C1481" s="182">
        <v>92.712367999999998</v>
      </c>
      <c r="D1481" s="182">
        <v>11096.751999999999</v>
      </c>
      <c r="E1481" s="182">
        <v>0</v>
      </c>
      <c r="F1481" s="182">
        <v>0</v>
      </c>
      <c r="G1481" s="182">
        <v>0</v>
      </c>
      <c r="H1481" s="182">
        <v>0</v>
      </c>
      <c r="I1481" s="182">
        <v>0</v>
      </c>
      <c r="J1481" s="182">
        <v>0</v>
      </c>
      <c r="K1481" s="182">
        <v>0</v>
      </c>
      <c r="L1481" s="182">
        <v>0</v>
      </c>
      <c r="M1481" s="182">
        <v>138605064.72479999</v>
      </c>
      <c r="N1481" s="182">
        <v>1115959.0583999997</v>
      </c>
      <c r="O1481" s="182">
        <v>911120.75839999993</v>
      </c>
      <c r="P1481" s="182">
        <v>112.014</v>
      </c>
      <c r="Q1481" s="182">
        <v>74089193.756799996</v>
      </c>
      <c r="R1481" s="182">
        <v>843933.79599999997</v>
      </c>
      <c r="S1481" s="182">
        <v>727585.64159999986</v>
      </c>
      <c r="T1481" s="182">
        <v>81.533999999999992</v>
      </c>
      <c r="U1481" s="182">
        <v>156919247.45119998</v>
      </c>
      <c r="V1481" s="182">
        <v>0</v>
      </c>
    </row>
    <row r="1482" spans="1:22">
      <c r="A1482" s="2" t="s">
        <v>2982</v>
      </c>
      <c r="B1482" s="2" t="s">
        <v>2983</v>
      </c>
      <c r="C1482" s="182">
        <v>71.134047999999993</v>
      </c>
      <c r="D1482" s="182">
        <v>8516.1119999999992</v>
      </c>
      <c r="E1482" s="182">
        <v>0</v>
      </c>
      <c r="F1482" s="182">
        <v>0</v>
      </c>
      <c r="G1482" s="182">
        <v>0</v>
      </c>
      <c r="H1482" s="182">
        <v>0</v>
      </c>
      <c r="I1482" s="182">
        <v>0</v>
      </c>
      <c r="J1482" s="182">
        <v>0</v>
      </c>
      <c r="K1482" s="182">
        <v>0</v>
      </c>
      <c r="L1482" s="182">
        <v>0</v>
      </c>
      <c r="M1482" s="182">
        <v>109052633.50719999</v>
      </c>
      <c r="N1482" s="182">
        <v>868514.39199999988</v>
      </c>
      <c r="O1482" s="182">
        <v>716114.69680000003</v>
      </c>
      <c r="P1482" s="182">
        <v>113.53799999999998</v>
      </c>
      <c r="Q1482" s="182">
        <v>58272399.583999991</v>
      </c>
      <c r="R1482" s="182">
        <v>657121.26639999996</v>
      </c>
      <c r="S1482" s="182">
        <v>575185.94640000002</v>
      </c>
      <c r="T1482" s="182">
        <v>83.057999999999993</v>
      </c>
      <c r="U1482" s="182">
        <v>121955807.70079999</v>
      </c>
      <c r="V1482" s="182">
        <v>0</v>
      </c>
    </row>
    <row r="1483" spans="1:22">
      <c r="A1483" s="2" t="s">
        <v>2984</v>
      </c>
      <c r="B1483" s="2" t="s">
        <v>2985</v>
      </c>
      <c r="C1483" s="182">
        <v>59.972847999999992</v>
      </c>
      <c r="D1483" s="182">
        <v>7161.2759999999998</v>
      </c>
      <c r="E1483" s="182">
        <v>0</v>
      </c>
      <c r="F1483" s="182">
        <v>0</v>
      </c>
      <c r="G1483" s="182">
        <v>0</v>
      </c>
      <c r="H1483" s="182">
        <v>0</v>
      </c>
      <c r="I1483" s="182">
        <v>0</v>
      </c>
      <c r="J1483" s="182">
        <v>0</v>
      </c>
      <c r="K1483" s="182">
        <v>0</v>
      </c>
      <c r="L1483" s="182">
        <v>0</v>
      </c>
      <c r="M1483" s="182">
        <v>93235839.334399998</v>
      </c>
      <c r="N1483" s="182">
        <v>735779.17359999986</v>
      </c>
      <c r="O1483" s="182">
        <v>612876.19359999988</v>
      </c>
      <c r="P1483" s="182">
        <v>114.3</v>
      </c>
      <c r="Q1483" s="182">
        <v>49947771.071999997</v>
      </c>
      <c r="R1483" s="182">
        <v>558798.8824</v>
      </c>
      <c r="S1483" s="182">
        <v>493250.62639999995</v>
      </c>
      <c r="T1483" s="182">
        <v>83.566000000000003</v>
      </c>
      <c r="U1483" s="182">
        <v>103225393.54879999</v>
      </c>
      <c r="V1483" s="182">
        <v>0</v>
      </c>
    </row>
    <row r="1484" spans="1:22">
      <c r="A1484" s="2" t="s">
        <v>2986</v>
      </c>
      <c r="B1484" s="2" t="s">
        <v>2987</v>
      </c>
      <c r="C1484" s="182">
        <v>48.514015999999998</v>
      </c>
      <c r="D1484" s="182">
        <v>5780.6336000000001</v>
      </c>
      <c r="E1484" s="182">
        <v>0</v>
      </c>
      <c r="F1484" s="182">
        <v>0</v>
      </c>
      <c r="G1484" s="182">
        <v>0</v>
      </c>
      <c r="H1484" s="182">
        <v>0</v>
      </c>
      <c r="I1484" s="182">
        <v>0</v>
      </c>
      <c r="J1484" s="182">
        <v>0</v>
      </c>
      <c r="K1484" s="182">
        <v>0</v>
      </c>
      <c r="L1484" s="182">
        <v>0</v>
      </c>
      <c r="M1484" s="182">
        <v>76586582.310399994</v>
      </c>
      <c r="N1484" s="182">
        <v>599766.54239999992</v>
      </c>
      <c r="O1484" s="182">
        <v>501444.15839999996</v>
      </c>
      <c r="P1484" s="182">
        <v>115.062</v>
      </c>
      <c r="Q1484" s="182">
        <v>41123664.849279992</v>
      </c>
      <c r="R1484" s="182">
        <v>455560.37919999997</v>
      </c>
      <c r="S1484" s="182">
        <v>404760.48079999996</v>
      </c>
      <c r="T1484" s="182">
        <v>84.327999999999989</v>
      </c>
      <c r="U1484" s="182">
        <v>84078747.971199989</v>
      </c>
      <c r="V1484" s="182">
        <v>0</v>
      </c>
    </row>
    <row r="1485" spans="1:22">
      <c r="A1485" s="2" t="s">
        <v>2988</v>
      </c>
      <c r="B1485" s="2" t="s">
        <v>2989</v>
      </c>
      <c r="C1485" s="182">
        <v>36.757551999999997</v>
      </c>
      <c r="D1485" s="182">
        <v>4361.2815999999993</v>
      </c>
      <c r="E1485" s="182">
        <v>0</v>
      </c>
      <c r="F1485" s="182">
        <v>0</v>
      </c>
      <c r="G1485" s="182">
        <v>0</v>
      </c>
      <c r="H1485" s="182">
        <v>0</v>
      </c>
      <c r="I1485" s="182">
        <v>0</v>
      </c>
      <c r="J1485" s="182">
        <v>0</v>
      </c>
      <c r="K1485" s="182">
        <v>0</v>
      </c>
      <c r="L1485" s="182">
        <v>0</v>
      </c>
      <c r="M1485" s="182">
        <v>58272399.583999991</v>
      </c>
      <c r="N1485" s="182">
        <v>455560.37919999997</v>
      </c>
      <c r="O1485" s="182">
        <v>383457.29759999993</v>
      </c>
      <c r="P1485" s="182">
        <v>115.82399999999998</v>
      </c>
      <c r="Q1485" s="182">
        <v>31508718.917919997</v>
      </c>
      <c r="R1485" s="182">
        <v>345767.05040000001</v>
      </c>
      <c r="S1485" s="182">
        <v>309715.50959999993</v>
      </c>
      <c r="T1485" s="182">
        <v>85.09</v>
      </c>
      <c r="U1485" s="182">
        <v>63683408.116799995</v>
      </c>
      <c r="V1485" s="182">
        <v>0</v>
      </c>
    </row>
    <row r="1486" spans="1:22">
      <c r="A1486" s="2" t="s">
        <v>2990</v>
      </c>
      <c r="B1486" s="2" t="s">
        <v>2991</v>
      </c>
      <c r="C1486" s="182">
        <v>100.59961599999998</v>
      </c>
      <c r="D1486" s="182">
        <v>12064.491999999998</v>
      </c>
      <c r="E1486" s="182">
        <v>0</v>
      </c>
      <c r="F1486" s="182">
        <v>0</v>
      </c>
      <c r="G1486" s="182">
        <v>0</v>
      </c>
      <c r="H1486" s="182">
        <v>0</v>
      </c>
      <c r="I1486" s="182">
        <v>0</v>
      </c>
      <c r="J1486" s="182">
        <v>0</v>
      </c>
      <c r="K1486" s="182">
        <v>0</v>
      </c>
      <c r="L1486" s="182">
        <v>0</v>
      </c>
      <c r="M1486" s="182">
        <v>133610287.61759999</v>
      </c>
      <c r="N1486" s="182">
        <v>1127430.0031999999</v>
      </c>
      <c r="O1486" s="182">
        <v>875069.21759999986</v>
      </c>
      <c r="P1486" s="182">
        <v>105.15599999999999</v>
      </c>
      <c r="Q1486" s="182">
        <v>44536762.539199993</v>
      </c>
      <c r="R1486" s="182">
        <v>689895.39439999999</v>
      </c>
      <c r="S1486" s="182">
        <v>581740.772</v>
      </c>
      <c r="T1486" s="182">
        <v>60.706000000000003</v>
      </c>
      <c r="U1486" s="182">
        <v>112798716.33759999</v>
      </c>
      <c r="V1486" s="182">
        <v>0</v>
      </c>
    </row>
    <row r="1487" spans="1:22">
      <c r="A1487" s="2" t="s">
        <v>2992</v>
      </c>
      <c r="B1487" s="2" t="s">
        <v>2993</v>
      </c>
      <c r="C1487" s="182">
        <v>82.592879999999994</v>
      </c>
      <c r="D1487" s="182">
        <v>9870.9480000000003</v>
      </c>
      <c r="E1487" s="182">
        <v>0</v>
      </c>
      <c r="F1487" s="182">
        <v>0</v>
      </c>
      <c r="G1487" s="182">
        <v>0</v>
      </c>
      <c r="H1487" s="182">
        <v>0</v>
      </c>
      <c r="I1487" s="182">
        <v>0</v>
      </c>
      <c r="J1487" s="182">
        <v>0</v>
      </c>
      <c r="K1487" s="182">
        <v>0</v>
      </c>
      <c r="L1487" s="182">
        <v>0</v>
      </c>
      <c r="M1487" s="182">
        <v>112798716.33759999</v>
      </c>
      <c r="N1487" s="182">
        <v>940617.47359999991</v>
      </c>
      <c r="O1487" s="182">
        <v>740695.29279999994</v>
      </c>
      <c r="P1487" s="182">
        <v>106.934</v>
      </c>
      <c r="Q1487" s="182">
        <v>37918682.872159995</v>
      </c>
      <c r="R1487" s="182">
        <v>576824.65280000004</v>
      </c>
      <c r="S1487" s="182">
        <v>498166.74559999991</v>
      </c>
      <c r="T1487" s="182">
        <v>61.975999999999992</v>
      </c>
      <c r="U1487" s="182">
        <v>94484533.61119999</v>
      </c>
      <c r="V1487" s="182">
        <v>0</v>
      </c>
    </row>
    <row r="1488" spans="1:22">
      <c r="A1488" s="2" t="s">
        <v>2994</v>
      </c>
      <c r="B1488" s="2" t="s">
        <v>2995</v>
      </c>
      <c r="C1488" s="182">
        <v>63.544432</v>
      </c>
      <c r="D1488" s="182">
        <v>7612.8879999999999</v>
      </c>
      <c r="E1488" s="182">
        <v>0</v>
      </c>
      <c r="F1488" s="182">
        <v>0</v>
      </c>
      <c r="G1488" s="182">
        <v>0</v>
      </c>
      <c r="H1488" s="182">
        <v>0</v>
      </c>
      <c r="I1488" s="182">
        <v>0</v>
      </c>
      <c r="J1488" s="182">
        <v>0</v>
      </c>
      <c r="K1488" s="182">
        <v>0</v>
      </c>
      <c r="L1488" s="182">
        <v>0</v>
      </c>
      <c r="M1488" s="182">
        <v>89489756.503999993</v>
      </c>
      <c r="N1488" s="182">
        <v>734140.46719999984</v>
      </c>
      <c r="O1488" s="182">
        <v>588295.59759999998</v>
      </c>
      <c r="P1488" s="182">
        <v>108.712</v>
      </c>
      <c r="Q1488" s="182">
        <v>30343270.926240001</v>
      </c>
      <c r="R1488" s="182">
        <v>453921.67279999994</v>
      </c>
      <c r="S1488" s="182">
        <v>398205.65519999998</v>
      </c>
      <c r="T1488" s="182">
        <v>63.246000000000002</v>
      </c>
      <c r="U1488" s="182">
        <v>74089193.756799996</v>
      </c>
      <c r="V1488" s="182">
        <v>0</v>
      </c>
    </row>
    <row r="1489" spans="1:22">
      <c r="A1489" s="2" t="s">
        <v>2996</v>
      </c>
      <c r="B1489" s="2" t="s">
        <v>2997</v>
      </c>
      <c r="C1489" s="182">
        <v>53.57376</v>
      </c>
      <c r="D1489" s="182">
        <v>6399.9871999999996</v>
      </c>
      <c r="E1489" s="182">
        <v>0</v>
      </c>
      <c r="F1489" s="182">
        <v>0</v>
      </c>
      <c r="G1489" s="182">
        <v>0</v>
      </c>
      <c r="H1489" s="182">
        <v>0</v>
      </c>
      <c r="I1489" s="182">
        <v>0</v>
      </c>
      <c r="J1489" s="182">
        <v>0</v>
      </c>
      <c r="K1489" s="182">
        <v>0</v>
      </c>
      <c r="L1489" s="182">
        <v>0</v>
      </c>
      <c r="M1489" s="182">
        <v>76586582.310399994</v>
      </c>
      <c r="N1489" s="182">
        <v>624347.13839999994</v>
      </c>
      <c r="O1489" s="182">
        <v>503082.86479999992</v>
      </c>
      <c r="P1489" s="182">
        <v>109.47399999999999</v>
      </c>
      <c r="Q1489" s="182">
        <v>26139333.527679995</v>
      </c>
      <c r="R1489" s="182">
        <v>386734.71039999998</v>
      </c>
      <c r="S1489" s="182">
        <v>342489.63759999996</v>
      </c>
      <c r="T1489" s="182">
        <v>64.007999999999996</v>
      </c>
      <c r="U1489" s="182">
        <v>63267176.691199996</v>
      </c>
      <c r="V1489" s="182">
        <v>0</v>
      </c>
    </row>
    <row r="1490" spans="1:22">
      <c r="A1490" s="2" t="s">
        <v>2998</v>
      </c>
      <c r="B1490" s="2" t="s">
        <v>2999</v>
      </c>
      <c r="C1490" s="182">
        <v>43.454271999999996</v>
      </c>
      <c r="D1490" s="182">
        <v>5180.6347999999989</v>
      </c>
      <c r="E1490" s="182">
        <v>0</v>
      </c>
      <c r="F1490" s="182">
        <v>0</v>
      </c>
      <c r="G1490" s="182">
        <v>0</v>
      </c>
      <c r="H1490" s="182">
        <v>0</v>
      </c>
      <c r="I1490" s="182">
        <v>0</v>
      </c>
      <c r="J1490" s="182">
        <v>0</v>
      </c>
      <c r="K1490" s="182">
        <v>0</v>
      </c>
      <c r="L1490" s="182">
        <v>0</v>
      </c>
      <c r="M1490" s="182">
        <v>62850945.265599996</v>
      </c>
      <c r="N1490" s="182">
        <v>509637.69039999996</v>
      </c>
      <c r="O1490" s="182">
        <v>412954.01279999997</v>
      </c>
      <c r="P1490" s="182">
        <v>110.23599999999999</v>
      </c>
      <c r="Q1490" s="182">
        <v>21602410.988639995</v>
      </c>
      <c r="R1490" s="182">
        <v>316270.33519999997</v>
      </c>
      <c r="S1490" s="182">
        <v>283496.2072</v>
      </c>
      <c r="T1490" s="182">
        <v>64.515999999999991</v>
      </c>
      <c r="U1490" s="182">
        <v>51612696.774399996</v>
      </c>
      <c r="V1490" s="182">
        <v>0</v>
      </c>
    </row>
    <row r="1491" spans="1:22">
      <c r="A1491" s="2" t="s">
        <v>3000</v>
      </c>
      <c r="B1491" s="2" t="s">
        <v>3001</v>
      </c>
      <c r="C1491" s="182">
        <v>33.037151999999999</v>
      </c>
      <c r="D1491" s="182">
        <v>3909.6695999999997</v>
      </c>
      <c r="E1491" s="182">
        <v>0</v>
      </c>
      <c r="F1491" s="182">
        <v>0</v>
      </c>
      <c r="G1491" s="182">
        <v>0</v>
      </c>
      <c r="H1491" s="182">
        <v>0</v>
      </c>
      <c r="I1491" s="182">
        <v>0</v>
      </c>
      <c r="J1491" s="182">
        <v>0</v>
      </c>
      <c r="K1491" s="182">
        <v>0</v>
      </c>
      <c r="L1491" s="182">
        <v>0</v>
      </c>
      <c r="M1491" s="182">
        <v>48282845.369599998</v>
      </c>
      <c r="N1491" s="182">
        <v>388373.41679999995</v>
      </c>
      <c r="O1491" s="182">
        <v>317909.04159999994</v>
      </c>
      <c r="P1491" s="182">
        <v>111.252</v>
      </c>
      <c r="Q1491" s="182">
        <v>16649257.023999998</v>
      </c>
      <c r="R1491" s="182">
        <v>240889.84079999998</v>
      </c>
      <c r="S1491" s="182">
        <v>217947.95119999998</v>
      </c>
      <c r="T1491" s="182">
        <v>65.277999999999992</v>
      </c>
      <c r="U1491" s="182">
        <v>39375492.86175999</v>
      </c>
      <c r="V1491" s="182">
        <v>0</v>
      </c>
    </row>
    <row r="1492" spans="1:22">
      <c r="A1492" s="2" t="s">
        <v>3002</v>
      </c>
      <c r="B1492" s="2" t="s">
        <v>3003</v>
      </c>
      <c r="C1492" s="182">
        <v>87.950255999999996</v>
      </c>
      <c r="D1492" s="182">
        <v>10580.623999999998</v>
      </c>
      <c r="E1492" s="182">
        <v>0</v>
      </c>
      <c r="F1492" s="182">
        <v>0</v>
      </c>
      <c r="G1492" s="182">
        <v>0</v>
      </c>
      <c r="H1492" s="182">
        <v>0</v>
      </c>
      <c r="I1492" s="182">
        <v>0</v>
      </c>
      <c r="J1492" s="182">
        <v>0</v>
      </c>
      <c r="K1492" s="182">
        <v>0</v>
      </c>
      <c r="L1492" s="182">
        <v>0</v>
      </c>
      <c r="M1492" s="182">
        <v>101976699.27199998</v>
      </c>
      <c r="N1492" s="182">
        <v>909482.05199999991</v>
      </c>
      <c r="O1492" s="182">
        <v>668592.2111999999</v>
      </c>
      <c r="P1492" s="182">
        <v>98.298000000000002</v>
      </c>
      <c r="Q1492" s="182">
        <v>16815749.594239999</v>
      </c>
      <c r="R1492" s="182">
        <v>401483.06799999997</v>
      </c>
      <c r="S1492" s="182">
        <v>331018.69279999996</v>
      </c>
      <c r="T1492" s="182">
        <v>39.878</v>
      </c>
      <c r="U1492" s="182">
        <v>50780233.923199996</v>
      </c>
      <c r="V1492" s="182">
        <v>0</v>
      </c>
    </row>
    <row r="1493" spans="1:22">
      <c r="A1493" s="2" t="s">
        <v>3004</v>
      </c>
      <c r="B1493" s="2" t="s">
        <v>3005</v>
      </c>
      <c r="C1493" s="182">
        <v>72.473392000000004</v>
      </c>
      <c r="D1493" s="182">
        <v>8709.66</v>
      </c>
      <c r="E1493" s="182">
        <v>0</v>
      </c>
      <c r="F1493" s="182">
        <v>0</v>
      </c>
      <c r="G1493" s="182">
        <v>0</v>
      </c>
      <c r="H1493" s="182">
        <v>0</v>
      </c>
      <c r="I1493" s="182">
        <v>0</v>
      </c>
      <c r="J1493" s="182">
        <v>0</v>
      </c>
      <c r="K1493" s="182">
        <v>0</v>
      </c>
      <c r="L1493" s="182">
        <v>0</v>
      </c>
      <c r="M1493" s="182">
        <v>87408599.375999987</v>
      </c>
      <c r="N1493" s="182">
        <v>765275.88879999996</v>
      </c>
      <c r="O1493" s="182">
        <v>571908.53359999997</v>
      </c>
      <c r="P1493" s="182">
        <v>100.33</v>
      </c>
      <c r="Q1493" s="182">
        <v>14692969.323679997</v>
      </c>
      <c r="R1493" s="182">
        <v>342489.63759999996</v>
      </c>
      <c r="S1493" s="182">
        <v>290051.03279999999</v>
      </c>
      <c r="T1493" s="182">
        <v>41.148000000000003</v>
      </c>
      <c r="U1493" s="182">
        <v>43704299.687999994</v>
      </c>
      <c r="V1493" s="182">
        <v>0</v>
      </c>
    </row>
    <row r="1494" spans="1:22">
      <c r="A1494" s="2" t="s">
        <v>3006</v>
      </c>
      <c r="B1494" s="2" t="s">
        <v>3007</v>
      </c>
      <c r="C1494" s="182">
        <v>55.954816000000001</v>
      </c>
      <c r="D1494" s="182">
        <v>6709.6639999999998</v>
      </c>
      <c r="E1494" s="182">
        <v>0</v>
      </c>
      <c r="F1494" s="182">
        <v>0</v>
      </c>
      <c r="G1494" s="182">
        <v>0</v>
      </c>
      <c r="H1494" s="182">
        <v>0</v>
      </c>
      <c r="I1494" s="182">
        <v>0</v>
      </c>
      <c r="J1494" s="182">
        <v>0</v>
      </c>
      <c r="K1494" s="182">
        <v>0</v>
      </c>
      <c r="L1494" s="182">
        <v>0</v>
      </c>
      <c r="M1494" s="182">
        <v>69926879.500799999</v>
      </c>
      <c r="N1494" s="182">
        <v>601405.24879999994</v>
      </c>
      <c r="O1494" s="182">
        <v>458837.79199999996</v>
      </c>
      <c r="P1494" s="182">
        <v>102.10799999999999</v>
      </c>
      <c r="Q1494" s="182">
        <v>12029088.199839998</v>
      </c>
      <c r="R1494" s="182">
        <v>272025.26240000001</v>
      </c>
      <c r="S1494" s="182">
        <v>237612.42799999999</v>
      </c>
      <c r="T1494" s="182">
        <v>42.417999999999999</v>
      </c>
      <c r="U1494" s="182">
        <v>35005062.892959997</v>
      </c>
      <c r="V1494" s="182">
        <v>0</v>
      </c>
    </row>
    <row r="1495" spans="1:22">
      <c r="A1495" s="2" t="s">
        <v>3008</v>
      </c>
      <c r="B1495" s="2" t="s">
        <v>3009</v>
      </c>
      <c r="C1495" s="182">
        <v>47.323487999999998</v>
      </c>
      <c r="D1495" s="182">
        <v>5651.6016</v>
      </c>
      <c r="E1495" s="182">
        <v>0</v>
      </c>
      <c r="F1495" s="182">
        <v>0</v>
      </c>
      <c r="G1495" s="182">
        <v>0</v>
      </c>
      <c r="H1495" s="182">
        <v>0</v>
      </c>
      <c r="I1495" s="182">
        <v>0</v>
      </c>
      <c r="J1495" s="182">
        <v>0</v>
      </c>
      <c r="K1495" s="182">
        <v>0</v>
      </c>
      <c r="L1495" s="182">
        <v>0</v>
      </c>
      <c r="M1495" s="182">
        <v>59937325.28639999</v>
      </c>
      <c r="N1495" s="182">
        <v>512915.10319999995</v>
      </c>
      <c r="O1495" s="182">
        <v>394928.24239999999</v>
      </c>
      <c r="P1495" s="182">
        <v>103.12399999999998</v>
      </c>
      <c r="Q1495" s="182">
        <v>10489031.925119998</v>
      </c>
      <c r="R1495" s="182">
        <v>232696.30879999997</v>
      </c>
      <c r="S1495" s="182">
        <v>206477.00639999998</v>
      </c>
      <c r="T1495" s="182">
        <v>43.18</v>
      </c>
      <c r="U1495" s="182">
        <v>30135155.213440001</v>
      </c>
      <c r="V1495" s="182">
        <v>0</v>
      </c>
    </row>
    <row r="1496" spans="1:22">
      <c r="A1496" s="2" t="s">
        <v>3010</v>
      </c>
      <c r="B1496" s="2" t="s">
        <v>3011</v>
      </c>
      <c r="C1496" s="182">
        <v>38.394528000000001</v>
      </c>
      <c r="D1496" s="182">
        <v>4580.6359999999995</v>
      </c>
      <c r="E1496" s="182">
        <v>0</v>
      </c>
      <c r="F1496" s="182">
        <v>0</v>
      </c>
      <c r="G1496" s="182">
        <v>0</v>
      </c>
      <c r="H1496" s="182">
        <v>0</v>
      </c>
      <c r="I1496" s="182">
        <v>0</v>
      </c>
      <c r="J1496" s="182">
        <v>0</v>
      </c>
      <c r="K1496" s="182">
        <v>0</v>
      </c>
      <c r="L1496" s="182">
        <v>0</v>
      </c>
      <c r="M1496" s="182">
        <v>49531539.646399997</v>
      </c>
      <c r="N1496" s="182">
        <v>419508.83840000001</v>
      </c>
      <c r="O1496" s="182">
        <v>326102.57359999995</v>
      </c>
      <c r="P1496" s="182">
        <v>104.13999999999999</v>
      </c>
      <c r="Q1496" s="182">
        <v>8740859.9375999998</v>
      </c>
      <c r="R1496" s="182">
        <v>191728.64879999997</v>
      </c>
      <c r="S1496" s="182">
        <v>172064.17199999999</v>
      </c>
      <c r="T1496" s="182">
        <v>43.687999999999995</v>
      </c>
      <c r="U1496" s="182">
        <v>24890639.250879996</v>
      </c>
      <c r="V1496" s="182">
        <v>0</v>
      </c>
    </row>
    <row r="1497" spans="1:22">
      <c r="A1497" s="2" t="s">
        <v>3012</v>
      </c>
      <c r="B1497" s="2" t="s">
        <v>3013</v>
      </c>
      <c r="C1497" s="182">
        <v>29.167936000000001</v>
      </c>
      <c r="D1497" s="182">
        <v>3464.5092</v>
      </c>
      <c r="E1497" s="182">
        <v>0</v>
      </c>
      <c r="F1497" s="182">
        <v>0</v>
      </c>
      <c r="G1497" s="182">
        <v>0</v>
      </c>
      <c r="H1497" s="182">
        <v>0</v>
      </c>
      <c r="I1497" s="182">
        <v>0</v>
      </c>
      <c r="J1497" s="182">
        <v>0</v>
      </c>
      <c r="K1497" s="182">
        <v>0</v>
      </c>
      <c r="L1497" s="182">
        <v>0</v>
      </c>
      <c r="M1497" s="182">
        <v>38210044.870079994</v>
      </c>
      <c r="N1497" s="182">
        <v>321186.45439999999</v>
      </c>
      <c r="O1497" s="182">
        <v>250722.07919999998</v>
      </c>
      <c r="P1497" s="182">
        <v>104.90199999999999</v>
      </c>
      <c r="Q1497" s="182">
        <v>6826195.3798399987</v>
      </c>
      <c r="R1497" s="182">
        <v>147483.576</v>
      </c>
      <c r="S1497" s="182">
        <v>134373.92479999998</v>
      </c>
      <c r="T1497" s="182">
        <v>44.449999999999996</v>
      </c>
      <c r="U1497" s="182">
        <v>19188268.72016</v>
      </c>
      <c r="V1497" s="182">
        <v>0</v>
      </c>
    </row>
    <row r="1498" spans="1:22">
      <c r="A1498" s="2" t="s">
        <v>3014</v>
      </c>
      <c r="B1498" s="2" t="s">
        <v>3015</v>
      </c>
      <c r="C1498" s="182">
        <v>54.020207999999997</v>
      </c>
      <c r="D1498" s="182">
        <v>6451.5999999999995</v>
      </c>
      <c r="E1498" s="182">
        <v>0</v>
      </c>
      <c r="F1498" s="182">
        <v>0</v>
      </c>
      <c r="G1498" s="182">
        <v>0</v>
      </c>
      <c r="H1498" s="182">
        <v>0</v>
      </c>
      <c r="I1498" s="182">
        <v>0</v>
      </c>
      <c r="J1498" s="182">
        <v>0</v>
      </c>
      <c r="K1498" s="182">
        <v>0</v>
      </c>
      <c r="L1498" s="182">
        <v>0</v>
      </c>
      <c r="M1498" s="182">
        <v>64932102.393599994</v>
      </c>
      <c r="N1498" s="182">
        <v>568631.12080000003</v>
      </c>
      <c r="O1498" s="182">
        <v>426063.66399999999</v>
      </c>
      <c r="P1498" s="182">
        <v>100.07599999999999</v>
      </c>
      <c r="Q1498" s="182">
        <v>8865729.3652799986</v>
      </c>
      <c r="R1498" s="182">
        <v>229418.89599999998</v>
      </c>
      <c r="S1498" s="182">
        <v>199922.18079999997</v>
      </c>
      <c r="T1498" s="182">
        <v>37.083999999999996</v>
      </c>
      <c r="U1498" s="182">
        <v>26930173.23632</v>
      </c>
      <c r="V1498" s="182">
        <v>0</v>
      </c>
    </row>
    <row r="1499" spans="1:22">
      <c r="A1499" s="2" t="s">
        <v>3016</v>
      </c>
      <c r="B1499" s="2" t="s">
        <v>3017</v>
      </c>
      <c r="C1499" s="182">
        <v>45.686511999999993</v>
      </c>
      <c r="D1499" s="182">
        <v>5458.0536000000002</v>
      </c>
      <c r="E1499" s="182">
        <v>0</v>
      </c>
      <c r="F1499" s="182">
        <v>0</v>
      </c>
      <c r="G1499" s="182">
        <v>0</v>
      </c>
      <c r="H1499" s="182">
        <v>0</v>
      </c>
      <c r="I1499" s="182">
        <v>0</v>
      </c>
      <c r="J1499" s="182">
        <v>0</v>
      </c>
      <c r="K1499" s="182">
        <v>0</v>
      </c>
      <c r="L1499" s="182">
        <v>0</v>
      </c>
      <c r="M1499" s="182">
        <v>55775011.030399993</v>
      </c>
      <c r="N1499" s="182">
        <v>485057.0944</v>
      </c>
      <c r="O1499" s="182">
        <v>367070.23359999992</v>
      </c>
      <c r="P1499" s="182">
        <v>101.092</v>
      </c>
      <c r="Q1499" s="182">
        <v>7741904.5161600001</v>
      </c>
      <c r="R1499" s="182">
        <v>198283.47439999998</v>
      </c>
      <c r="S1499" s="182">
        <v>173702.87839999999</v>
      </c>
      <c r="T1499" s="182">
        <v>37.591999999999999</v>
      </c>
      <c r="U1499" s="182">
        <v>23308959.8336</v>
      </c>
      <c r="V1499" s="182">
        <v>0</v>
      </c>
    </row>
    <row r="1500" spans="1:22">
      <c r="A1500" s="2" t="s">
        <v>3018</v>
      </c>
      <c r="B1500" s="2" t="s">
        <v>3019</v>
      </c>
      <c r="C1500" s="182">
        <v>44.198352</v>
      </c>
      <c r="D1500" s="182">
        <v>5270.9571999999998</v>
      </c>
      <c r="E1500" s="182">
        <v>0</v>
      </c>
      <c r="F1500" s="182">
        <v>0</v>
      </c>
      <c r="G1500" s="182">
        <v>0</v>
      </c>
      <c r="H1500" s="182">
        <v>0</v>
      </c>
      <c r="I1500" s="182">
        <v>0</v>
      </c>
      <c r="J1500" s="182">
        <v>0</v>
      </c>
      <c r="K1500" s="182">
        <v>0</v>
      </c>
      <c r="L1500" s="182">
        <v>0</v>
      </c>
      <c r="M1500" s="182">
        <v>51612696.774399996</v>
      </c>
      <c r="N1500" s="182">
        <v>457199.08559999993</v>
      </c>
      <c r="O1500" s="182">
        <v>339212.22479999997</v>
      </c>
      <c r="P1500" s="182">
        <v>99.059999999999988</v>
      </c>
      <c r="Q1500" s="182">
        <v>5452631.6753599998</v>
      </c>
      <c r="R1500" s="182">
        <v>163870.63999999998</v>
      </c>
      <c r="S1500" s="182">
        <v>143059.06871999998</v>
      </c>
      <c r="T1500" s="182">
        <v>32.257999999999996</v>
      </c>
      <c r="U1500" s="182">
        <v>17190357.877279997</v>
      </c>
      <c r="V1500" s="182">
        <v>0</v>
      </c>
    </row>
    <row r="1501" spans="1:22">
      <c r="A1501" s="2" t="s">
        <v>3020</v>
      </c>
      <c r="B1501" s="2" t="s">
        <v>3021</v>
      </c>
      <c r="C1501" s="182">
        <v>35.864656000000004</v>
      </c>
      <c r="D1501" s="182">
        <v>4277.4107999999997</v>
      </c>
      <c r="E1501" s="182">
        <v>0</v>
      </c>
      <c r="F1501" s="182">
        <v>0</v>
      </c>
      <c r="G1501" s="182">
        <v>0</v>
      </c>
      <c r="H1501" s="182">
        <v>0</v>
      </c>
      <c r="I1501" s="182">
        <v>0</v>
      </c>
      <c r="J1501" s="182">
        <v>0</v>
      </c>
      <c r="K1501" s="182">
        <v>0</v>
      </c>
      <c r="L1501" s="182">
        <v>0</v>
      </c>
      <c r="M1501" s="182">
        <v>42871836.836799994</v>
      </c>
      <c r="N1501" s="182">
        <v>375263.76559999993</v>
      </c>
      <c r="O1501" s="182">
        <v>281857.50079999998</v>
      </c>
      <c r="P1501" s="182">
        <v>100.07599999999999</v>
      </c>
      <c r="Q1501" s="182">
        <v>4620168.8241599994</v>
      </c>
      <c r="R1501" s="182">
        <v>135684.88991999999</v>
      </c>
      <c r="S1501" s="182">
        <v>120936.53231999998</v>
      </c>
      <c r="T1501" s="182">
        <v>32.765999999999998</v>
      </c>
      <c r="U1501" s="182">
        <v>14359984.183199998</v>
      </c>
      <c r="V1501" s="182">
        <v>0</v>
      </c>
    </row>
    <row r="1502" spans="1:22">
      <c r="A1502" s="2" t="s">
        <v>3022</v>
      </c>
      <c r="B1502" s="2" t="s">
        <v>3023</v>
      </c>
      <c r="C1502" s="182">
        <v>27.233328</v>
      </c>
      <c r="D1502" s="182">
        <v>3238.7031999999995</v>
      </c>
      <c r="E1502" s="182">
        <v>0</v>
      </c>
      <c r="F1502" s="182">
        <v>0</v>
      </c>
      <c r="G1502" s="182">
        <v>0</v>
      </c>
      <c r="H1502" s="182">
        <v>0</v>
      </c>
      <c r="I1502" s="182">
        <v>0</v>
      </c>
      <c r="J1502" s="182">
        <v>0</v>
      </c>
      <c r="K1502" s="182">
        <v>0</v>
      </c>
      <c r="L1502" s="182">
        <v>0</v>
      </c>
      <c r="M1502" s="182">
        <v>33132021.477759995</v>
      </c>
      <c r="N1502" s="182">
        <v>286773.62</v>
      </c>
      <c r="O1502" s="182">
        <v>217947.95119999998</v>
      </c>
      <c r="P1502" s="182">
        <v>101.092</v>
      </c>
      <c r="Q1502" s="182">
        <v>3629538.0312319999</v>
      </c>
      <c r="R1502" s="182">
        <v>104877.2096</v>
      </c>
      <c r="S1502" s="182">
        <v>95208.841839999979</v>
      </c>
      <c r="T1502" s="182">
        <v>33.527999999999999</v>
      </c>
      <c r="U1502" s="182">
        <v>11155002.206079999</v>
      </c>
      <c r="V1502" s="182">
        <v>0</v>
      </c>
    </row>
    <row r="1503" spans="1:22">
      <c r="A1503" s="2" t="s">
        <v>3024</v>
      </c>
      <c r="B1503" s="2" t="s">
        <v>3025</v>
      </c>
      <c r="C1503" s="182">
        <v>33.334783999999999</v>
      </c>
      <c r="D1503" s="182">
        <v>3980.6371999999997</v>
      </c>
      <c r="E1503" s="182">
        <v>0</v>
      </c>
      <c r="F1503" s="182">
        <v>0</v>
      </c>
      <c r="G1503" s="182">
        <v>0</v>
      </c>
      <c r="H1503" s="182">
        <v>0</v>
      </c>
      <c r="I1503" s="182">
        <v>0</v>
      </c>
      <c r="J1503" s="182">
        <v>0</v>
      </c>
      <c r="K1503" s="182">
        <v>0</v>
      </c>
      <c r="L1503" s="182">
        <v>0</v>
      </c>
      <c r="M1503" s="182">
        <v>36170510.884640001</v>
      </c>
      <c r="N1503" s="182">
        <v>329379.98639999999</v>
      </c>
      <c r="O1503" s="182">
        <v>237612.42799999999</v>
      </c>
      <c r="P1503" s="182">
        <v>95.25</v>
      </c>
      <c r="Q1503" s="182">
        <v>1835580.586896</v>
      </c>
      <c r="R1503" s="182">
        <v>83246.28512</v>
      </c>
      <c r="S1503" s="182">
        <v>72266.952239999999</v>
      </c>
      <c r="T1503" s="182">
        <v>21.462999999999997</v>
      </c>
      <c r="U1503" s="182">
        <v>6285094.5265599992</v>
      </c>
      <c r="V1503" s="182">
        <v>0</v>
      </c>
    </row>
    <row r="1504" spans="1:22">
      <c r="A1504" s="2" t="s">
        <v>3026</v>
      </c>
      <c r="B1504" s="2" t="s">
        <v>3027</v>
      </c>
      <c r="C1504" s="182">
        <v>25.447535999999999</v>
      </c>
      <c r="D1504" s="182">
        <v>3012.8971999999999</v>
      </c>
      <c r="E1504" s="182">
        <v>0</v>
      </c>
      <c r="F1504" s="182">
        <v>0</v>
      </c>
      <c r="G1504" s="182">
        <v>0</v>
      </c>
      <c r="H1504" s="182">
        <v>0</v>
      </c>
      <c r="I1504" s="182">
        <v>0</v>
      </c>
      <c r="J1504" s="182">
        <v>0</v>
      </c>
      <c r="K1504" s="182">
        <v>0</v>
      </c>
      <c r="L1504" s="182">
        <v>0</v>
      </c>
      <c r="M1504" s="182">
        <v>28053998.085439999</v>
      </c>
      <c r="N1504" s="182">
        <v>253999.49199999997</v>
      </c>
      <c r="O1504" s="182">
        <v>183535.11679999996</v>
      </c>
      <c r="P1504" s="182">
        <v>96.52</v>
      </c>
      <c r="Q1504" s="182">
        <v>1477621.5608799998</v>
      </c>
      <c r="R1504" s="182">
        <v>65056.644079999998</v>
      </c>
      <c r="S1504" s="182">
        <v>58174.077199999992</v>
      </c>
      <c r="T1504" s="182">
        <v>22.148799999999998</v>
      </c>
      <c r="U1504" s="182">
        <v>4994777.1071999995</v>
      </c>
      <c r="V1504" s="182">
        <v>0</v>
      </c>
    </row>
    <row r="1505" spans="1:22">
      <c r="A1505" s="2" t="s">
        <v>3028</v>
      </c>
      <c r="B1505" s="2" t="s">
        <v>3029</v>
      </c>
      <c r="C1505" s="182">
        <v>113.24897599999998</v>
      </c>
      <c r="D1505" s="182">
        <v>13548.359999999999</v>
      </c>
      <c r="E1505" s="182">
        <v>0</v>
      </c>
      <c r="F1505" s="182">
        <v>0</v>
      </c>
      <c r="G1505" s="182">
        <v>0</v>
      </c>
      <c r="H1505" s="182">
        <v>0</v>
      </c>
      <c r="I1505" s="182">
        <v>0</v>
      </c>
      <c r="J1505" s="182">
        <v>0</v>
      </c>
      <c r="K1505" s="182">
        <v>0</v>
      </c>
      <c r="L1505" s="182">
        <v>0</v>
      </c>
      <c r="M1505" s="182">
        <v>126534353.38239999</v>
      </c>
      <c r="N1505" s="182">
        <v>1199533.0847999998</v>
      </c>
      <c r="O1505" s="182">
        <v>996333.49119999981</v>
      </c>
      <c r="P1505" s="182">
        <v>96.52</v>
      </c>
      <c r="Q1505" s="182">
        <v>126534353.38239999</v>
      </c>
      <c r="R1505" s="182">
        <v>1199533.0847999998</v>
      </c>
      <c r="S1505" s="182">
        <v>996333.49119999981</v>
      </c>
      <c r="T1505" s="182">
        <v>96.52</v>
      </c>
      <c r="U1505" s="182">
        <v>207283249.94879997</v>
      </c>
      <c r="V1505" s="182">
        <v>0</v>
      </c>
    </row>
    <row r="1506" spans="1:22">
      <c r="A1506" s="2" t="s">
        <v>3030</v>
      </c>
      <c r="B1506" s="2" t="s">
        <v>3031</v>
      </c>
      <c r="C1506" s="182">
        <v>92.712367999999998</v>
      </c>
      <c r="D1506" s="182">
        <v>11096.751999999999</v>
      </c>
      <c r="E1506" s="182">
        <v>0</v>
      </c>
      <c r="F1506" s="182">
        <v>0</v>
      </c>
      <c r="G1506" s="182">
        <v>0</v>
      </c>
      <c r="H1506" s="182">
        <v>0</v>
      </c>
      <c r="I1506" s="182">
        <v>0</v>
      </c>
      <c r="J1506" s="182">
        <v>0</v>
      </c>
      <c r="K1506" s="182">
        <v>0</v>
      </c>
      <c r="L1506" s="182">
        <v>0</v>
      </c>
      <c r="M1506" s="182">
        <v>106555244.95359999</v>
      </c>
      <c r="N1506" s="182">
        <v>994694.78479999991</v>
      </c>
      <c r="O1506" s="182">
        <v>839017.67680000002</v>
      </c>
      <c r="P1506" s="182">
        <v>98.043999999999997</v>
      </c>
      <c r="Q1506" s="182">
        <v>106555244.95359999</v>
      </c>
      <c r="R1506" s="182">
        <v>994694.78479999991</v>
      </c>
      <c r="S1506" s="182">
        <v>839017.67680000002</v>
      </c>
      <c r="T1506" s="182">
        <v>98.043999999999997</v>
      </c>
      <c r="U1506" s="182">
        <v>171487347.34719998</v>
      </c>
      <c r="V1506" s="182">
        <v>0</v>
      </c>
    </row>
    <row r="1507" spans="1:22">
      <c r="A1507" s="2" t="s">
        <v>3032</v>
      </c>
      <c r="B1507" s="2" t="s">
        <v>3033</v>
      </c>
      <c r="C1507" s="182">
        <v>71.134047999999993</v>
      </c>
      <c r="D1507" s="182">
        <v>8516.1119999999992</v>
      </c>
      <c r="E1507" s="182">
        <v>0</v>
      </c>
      <c r="F1507" s="182">
        <v>0</v>
      </c>
      <c r="G1507" s="182">
        <v>0</v>
      </c>
      <c r="H1507" s="182">
        <v>0</v>
      </c>
      <c r="I1507" s="182">
        <v>0</v>
      </c>
      <c r="J1507" s="182">
        <v>0</v>
      </c>
      <c r="K1507" s="182">
        <v>0</v>
      </c>
      <c r="L1507" s="182">
        <v>0</v>
      </c>
      <c r="M1507" s="182">
        <v>84078747.971199989</v>
      </c>
      <c r="N1507" s="182">
        <v>773469.42079999996</v>
      </c>
      <c r="O1507" s="182">
        <v>662037.38559999992</v>
      </c>
      <c r="P1507" s="182">
        <v>99.567999999999998</v>
      </c>
      <c r="Q1507" s="182">
        <v>84078747.971199989</v>
      </c>
      <c r="R1507" s="182">
        <v>773469.42079999996</v>
      </c>
      <c r="S1507" s="182">
        <v>662037.38559999992</v>
      </c>
      <c r="T1507" s="182">
        <v>99.567999999999998</v>
      </c>
      <c r="U1507" s="182">
        <v>133194056.19199999</v>
      </c>
      <c r="V1507" s="182">
        <v>0</v>
      </c>
    </row>
    <row r="1508" spans="1:22">
      <c r="A1508" s="2" t="s">
        <v>3034</v>
      </c>
      <c r="B1508" s="2" t="s">
        <v>3035</v>
      </c>
      <c r="C1508" s="182">
        <v>59.972847999999992</v>
      </c>
      <c r="D1508" s="182">
        <v>7161.2759999999998</v>
      </c>
      <c r="E1508" s="182">
        <v>0</v>
      </c>
      <c r="F1508" s="182">
        <v>0</v>
      </c>
      <c r="G1508" s="182">
        <v>0</v>
      </c>
      <c r="H1508" s="182">
        <v>0</v>
      </c>
      <c r="I1508" s="182">
        <v>0</v>
      </c>
      <c r="J1508" s="182">
        <v>0</v>
      </c>
      <c r="K1508" s="182">
        <v>0</v>
      </c>
      <c r="L1508" s="182">
        <v>0</v>
      </c>
      <c r="M1508" s="182">
        <v>71591805.203199998</v>
      </c>
      <c r="N1508" s="182">
        <v>657121.26639999996</v>
      </c>
      <c r="O1508" s="182">
        <v>565353.70799999998</v>
      </c>
      <c r="P1508" s="182">
        <v>100.07599999999999</v>
      </c>
      <c r="Q1508" s="182">
        <v>71591805.203199998</v>
      </c>
      <c r="R1508" s="182">
        <v>657121.26639999996</v>
      </c>
      <c r="S1508" s="182">
        <v>565353.70799999998</v>
      </c>
      <c r="T1508" s="182">
        <v>100.07599999999999</v>
      </c>
      <c r="U1508" s="182">
        <v>112798716.33759999</v>
      </c>
      <c r="V1508" s="182">
        <v>0</v>
      </c>
    </row>
    <row r="1509" spans="1:22">
      <c r="A1509" s="2" t="s">
        <v>3036</v>
      </c>
      <c r="B1509" s="2" t="s">
        <v>3037</v>
      </c>
      <c r="C1509" s="182">
        <v>48.514015999999998</v>
      </c>
      <c r="D1509" s="182">
        <v>5780.6336000000001</v>
      </c>
      <c r="E1509" s="182">
        <v>0</v>
      </c>
      <c r="F1509" s="182">
        <v>0</v>
      </c>
      <c r="G1509" s="182">
        <v>0</v>
      </c>
      <c r="H1509" s="182">
        <v>0</v>
      </c>
      <c r="I1509" s="182">
        <v>0</v>
      </c>
      <c r="J1509" s="182">
        <v>0</v>
      </c>
      <c r="K1509" s="182">
        <v>0</v>
      </c>
      <c r="L1509" s="182">
        <v>0</v>
      </c>
      <c r="M1509" s="182">
        <v>58688631.009599991</v>
      </c>
      <c r="N1509" s="182">
        <v>535856.99280000001</v>
      </c>
      <c r="O1509" s="182">
        <v>463753.91119999997</v>
      </c>
      <c r="P1509" s="182">
        <v>100.83799999999999</v>
      </c>
      <c r="Q1509" s="182">
        <v>58688631.009599991</v>
      </c>
      <c r="R1509" s="182">
        <v>535856.99280000001</v>
      </c>
      <c r="S1509" s="182">
        <v>463753.91119999997</v>
      </c>
      <c r="T1509" s="182">
        <v>100.83799999999999</v>
      </c>
      <c r="U1509" s="182">
        <v>91570913.631999984</v>
      </c>
      <c r="V1509" s="182">
        <v>0</v>
      </c>
    </row>
    <row r="1510" spans="1:22">
      <c r="A1510" s="2" t="s">
        <v>3038</v>
      </c>
      <c r="B1510" s="2" t="s">
        <v>3039</v>
      </c>
      <c r="C1510" s="182">
        <v>36.757551999999997</v>
      </c>
      <c r="D1510" s="182">
        <v>4361.2815999999993</v>
      </c>
      <c r="E1510" s="182">
        <v>0</v>
      </c>
      <c r="F1510" s="182">
        <v>0</v>
      </c>
      <c r="G1510" s="182">
        <v>0</v>
      </c>
      <c r="H1510" s="182">
        <v>0</v>
      </c>
      <c r="I1510" s="182">
        <v>0</v>
      </c>
      <c r="J1510" s="182">
        <v>0</v>
      </c>
      <c r="K1510" s="182">
        <v>0</v>
      </c>
      <c r="L1510" s="182">
        <v>0</v>
      </c>
      <c r="M1510" s="182">
        <v>44952993.964799993</v>
      </c>
      <c r="N1510" s="182">
        <v>406399.18719999999</v>
      </c>
      <c r="O1510" s="182">
        <v>353960.58240000001</v>
      </c>
      <c r="P1510" s="182">
        <v>101.6</v>
      </c>
      <c r="Q1510" s="182">
        <v>44952993.964799993</v>
      </c>
      <c r="R1510" s="182">
        <v>406399.18719999999</v>
      </c>
      <c r="S1510" s="182">
        <v>353960.58240000001</v>
      </c>
      <c r="T1510" s="182">
        <v>101.6</v>
      </c>
      <c r="U1510" s="182">
        <v>69510648.075199991</v>
      </c>
      <c r="V1510" s="182">
        <v>0</v>
      </c>
    </row>
    <row r="1511" spans="1:22">
      <c r="A1511" s="2" t="s">
        <v>3040</v>
      </c>
      <c r="B1511" s="2" t="s">
        <v>3041</v>
      </c>
      <c r="C1511" s="182">
        <v>82.592879999999994</v>
      </c>
      <c r="D1511" s="182">
        <v>9870.9480000000003</v>
      </c>
      <c r="E1511" s="182">
        <v>0</v>
      </c>
      <c r="F1511" s="182">
        <v>0</v>
      </c>
      <c r="G1511" s="182">
        <v>0</v>
      </c>
      <c r="H1511" s="182">
        <v>0</v>
      </c>
      <c r="I1511" s="182">
        <v>0</v>
      </c>
      <c r="J1511" s="182">
        <v>0</v>
      </c>
      <c r="K1511" s="182">
        <v>0</v>
      </c>
      <c r="L1511" s="182">
        <v>0</v>
      </c>
      <c r="M1511" s="182">
        <v>89073525.078399986</v>
      </c>
      <c r="N1511" s="182">
        <v>850488.62159999995</v>
      </c>
      <c r="O1511" s="182">
        <v>699727.63280000002</v>
      </c>
      <c r="P1511" s="182">
        <v>94.74199999999999</v>
      </c>
      <c r="Q1511" s="182">
        <v>62850945.265599996</v>
      </c>
      <c r="R1511" s="182">
        <v>729224.34799999988</v>
      </c>
      <c r="S1511" s="182">
        <v>619431.01919999986</v>
      </c>
      <c r="T1511" s="182">
        <v>79.756</v>
      </c>
      <c r="U1511" s="182">
        <v>119874650.57279998</v>
      </c>
      <c r="V1511" s="182">
        <v>0</v>
      </c>
    </row>
    <row r="1512" spans="1:22">
      <c r="A1512" s="2" t="s">
        <v>3042</v>
      </c>
      <c r="B1512" s="2" t="s">
        <v>3043</v>
      </c>
      <c r="C1512" s="182">
        <v>63.544432</v>
      </c>
      <c r="D1512" s="182">
        <v>7612.8879999999999</v>
      </c>
      <c r="E1512" s="182">
        <v>0</v>
      </c>
      <c r="F1512" s="182">
        <v>0</v>
      </c>
      <c r="G1512" s="182">
        <v>0</v>
      </c>
      <c r="H1512" s="182">
        <v>0</v>
      </c>
      <c r="I1512" s="182">
        <v>0</v>
      </c>
      <c r="J1512" s="182">
        <v>0</v>
      </c>
      <c r="K1512" s="182">
        <v>0</v>
      </c>
      <c r="L1512" s="182">
        <v>0</v>
      </c>
      <c r="M1512" s="182">
        <v>70343110.926399991</v>
      </c>
      <c r="N1512" s="182">
        <v>663676.09199999995</v>
      </c>
      <c r="O1512" s="182">
        <v>555521.46959999995</v>
      </c>
      <c r="P1512" s="182">
        <v>96.265999999999991</v>
      </c>
      <c r="Q1512" s="182">
        <v>49947771.071999997</v>
      </c>
      <c r="R1512" s="182">
        <v>570269.82719999994</v>
      </c>
      <c r="S1512" s="182">
        <v>491611.91999999993</v>
      </c>
      <c r="T1512" s="182">
        <v>81.025999999999996</v>
      </c>
      <c r="U1512" s="182">
        <v>93235839.334399998</v>
      </c>
      <c r="V1512" s="182">
        <v>0</v>
      </c>
    </row>
    <row r="1513" spans="1:22">
      <c r="A1513" s="2" t="s">
        <v>3044</v>
      </c>
      <c r="B1513" s="2" t="s">
        <v>3045</v>
      </c>
      <c r="C1513" s="182">
        <v>53.57376</v>
      </c>
      <c r="D1513" s="182">
        <v>6399.9871999999996</v>
      </c>
      <c r="E1513" s="182">
        <v>0</v>
      </c>
      <c r="F1513" s="182">
        <v>0</v>
      </c>
      <c r="G1513" s="182">
        <v>0</v>
      </c>
      <c r="H1513" s="182">
        <v>0</v>
      </c>
      <c r="I1513" s="182">
        <v>0</v>
      </c>
      <c r="J1513" s="182">
        <v>0</v>
      </c>
      <c r="K1513" s="182">
        <v>0</v>
      </c>
      <c r="L1513" s="182">
        <v>0</v>
      </c>
      <c r="M1513" s="182">
        <v>60353556.711999997</v>
      </c>
      <c r="N1513" s="182">
        <v>563715.00159999996</v>
      </c>
      <c r="O1513" s="182">
        <v>475224.85599999997</v>
      </c>
      <c r="P1513" s="182">
        <v>97.027999999999992</v>
      </c>
      <c r="Q1513" s="182">
        <v>42871836.836799994</v>
      </c>
      <c r="R1513" s="182">
        <v>485057.0944</v>
      </c>
      <c r="S1513" s="182">
        <v>421147.54479999997</v>
      </c>
      <c r="T1513" s="182">
        <v>81.787999999999997</v>
      </c>
      <c r="U1513" s="182">
        <v>79083970.863999993</v>
      </c>
      <c r="V1513" s="182">
        <v>0</v>
      </c>
    </row>
    <row r="1514" spans="1:22">
      <c r="A1514" s="2" t="s">
        <v>3046</v>
      </c>
      <c r="B1514" s="2" t="s">
        <v>3047</v>
      </c>
      <c r="C1514" s="182">
        <v>43.454271999999996</v>
      </c>
      <c r="D1514" s="182">
        <v>5180.6347999999989</v>
      </c>
      <c r="E1514" s="182">
        <v>0</v>
      </c>
      <c r="F1514" s="182">
        <v>0</v>
      </c>
      <c r="G1514" s="182">
        <v>0</v>
      </c>
      <c r="H1514" s="182">
        <v>0</v>
      </c>
      <c r="I1514" s="182">
        <v>0</v>
      </c>
      <c r="J1514" s="182">
        <v>0</v>
      </c>
      <c r="K1514" s="182">
        <v>0</v>
      </c>
      <c r="L1514" s="182">
        <v>0</v>
      </c>
      <c r="M1514" s="182">
        <v>49531539.646399997</v>
      </c>
      <c r="N1514" s="182">
        <v>460476.49839999998</v>
      </c>
      <c r="O1514" s="182">
        <v>390012.12319999997</v>
      </c>
      <c r="P1514" s="182">
        <v>97.789999999999992</v>
      </c>
      <c r="Q1514" s="182">
        <v>35254801.748319998</v>
      </c>
      <c r="R1514" s="182">
        <v>396566.94879999995</v>
      </c>
      <c r="S1514" s="182">
        <v>347405.75679999997</v>
      </c>
      <c r="T1514" s="182">
        <v>82.55</v>
      </c>
      <c r="U1514" s="182">
        <v>64515870.967999995</v>
      </c>
      <c r="V1514" s="182">
        <v>0</v>
      </c>
    </row>
    <row r="1515" spans="1:22">
      <c r="A1515" s="2" t="s">
        <v>3048</v>
      </c>
      <c r="B1515" s="2" t="s">
        <v>3049</v>
      </c>
      <c r="C1515" s="182">
        <v>33.037151999999999</v>
      </c>
      <c r="D1515" s="182">
        <v>3909.6695999999997</v>
      </c>
      <c r="E1515" s="182">
        <v>0</v>
      </c>
      <c r="F1515" s="182">
        <v>0</v>
      </c>
      <c r="G1515" s="182">
        <v>0</v>
      </c>
      <c r="H1515" s="182">
        <v>0</v>
      </c>
      <c r="I1515" s="182">
        <v>0</v>
      </c>
      <c r="J1515" s="182">
        <v>0</v>
      </c>
      <c r="K1515" s="182">
        <v>0</v>
      </c>
      <c r="L1515" s="182">
        <v>0</v>
      </c>
      <c r="M1515" s="182">
        <v>38043552.299839996</v>
      </c>
      <c r="N1515" s="182">
        <v>350683.16959999996</v>
      </c>
      <c r="O1515" s="182">
        <v>299883.27119999996</v>
      </c>
      <c r="P1515" s="182">
        <v>98.551999999999992</v>
      </c>
      <c r="Q1515" s="182">
        <v>27096665.806559995</v>
      </c>
      <c r="R1515" s="182">
        <v>301521.97759999993</v>
      </c>
      <c r="S1515" s="182">
        <v>267109.14319999999</v>
      </c>
      <c r="T1515" s="182">
        <v>83.311999999999983</v>
      </c>
      <c r="U1515" s="182">
        <v>49115308.220799997</v>
      </c>
      <c r="V1515" s="182">
        <v>0</v>
      </c>
    </row>
    <row r="1516" spans="1:22">
      <c r="A1516" s="2" t="s">
        <v>3050</v>
      </c>
      <c r="B1516" s="2" t="s">
        <v>3051</v>
      </c>
      <c r="C1516" s="182">
        <v>87.950255999999996</v>
      </c>
      <c r="D1516" s="182">
        <v>10580.623999999998</v>
      </c>
      <c r="E1516" s="182">
        <v>0</v>
      </c>
      <c r="F1516" s="182">
        <v>0</v>
      </c>
      <c r="G1516" s="182">
        <v>0</v>
      </c>
      <c r="H1516" s="182">
        <v>0</v>
      </c>
      <c r="I1516" s="182">
        <v>0</v>
      </c>
      <c r="J1516" s="182">
        <v>0</v>
      </c>
      <c r="K1516" s="182">
        <v>0</v>
      </c>
      <c r="L1516" s="182">
        <v>0</v>
      </c>
      <c r="M1516" s="182">
        <v>83662516.545599997</v>
      </c>
      <c r="N1516" s="182">
        <v>840656.38319999992</v>
      </c>
      <c r="O1516" s="182">
        <v>658759.97279999999</v>
      </c>
      <c r="P1516" s="182">
        <v>88.899999999999991</v>
      </c>
      <c r="Q1516" s="182">
        <v>37211089.448639996</v>
      </c>
      <c r="R1516" s="182">
        <v>586656.89119999995</v>
      </c>
      <c r="S1516" s="182">
        <v>488334.50719999999</v>
      </c>
      <c r="T1516" s="182">
        <v>59.435999999999993</v>
      </c>
      <c r="U1516" s="182">
        <v>86992367.950399995</v>
      </c>
      <c r="V1516" s="182">
        <v>0</v>
      </c>
    </row>
    <row r="1517" spans="1:22">
      <c r="A1517" s="2" t="s">
        <v>3052</v>
      </c>
      <c r="B1517" s="2" t="s">
        <v>3053</v>
      </c>
      <c r="C1517" s="182">
        <v>72.473392000000004</v>
      </c>
      <c r="D1517" s="182">
        <v>8709.66</v>
      </c>
      <c r="E1517" s="182">
        <v>0</v>
      </c>
      <c r="F1517" s="182">
        <v>0</v>
      </c>
      <c r="G1517" s="182">
        <v>0</v>
      </c>
      <c r="H1517" s="182">
        <v>0</v>
      </c>
      <c r="I1517" s="182">
        <v>0</v>
      </c>
      <c r="J1517" s="182">
        <v>0</v>
      </c>
      <c r="K1517" s="182">
        <v>0</v>
      </c>
      <c r="L1517" s="182">
        <v>0</v>
      </c>
      <c r="M1517" s="182">
        <v>71175573.77759999</v>
      </c>
      <c r="N1517" s="182">
        <v>704643.75199999998</v>
      </c>
      <c r="O1517" s="182">
        <v>562076.29519999993</v>
      </c>
      <c r="P1517" s="182">
        <v>90.677999999999997</v>
      </c>
      <c r="Q1517" s="182">
        <v>31966573.486079995</v>
      </c>
      <c r="R1517" s="182">
        <v>493250.62639999995</v>
      </c>
      <c r="S1517" s="182">
        <v>419508.83840000001</v>
      </c>
      <c r="T1517" s="182">
        <v>60.706000000000003</v>
      </c>
      <c r="U1517" s="182">
        <v>73256730.905599996</v>
      </c>
      <c r="V1517" s="182">
        <v>0</v>
      </c>
    </row>
    <row r="1518" spans="1:22">
      <c r="A1518" s="2" t="s">
        <v>3054</v>
      </c>
      <c r="B1518" s="2" t="s">
        <v>3055</v>
      </c>
      <c r="C1518" s="182">
        <v>55.954816000000001</v>
      </c>
      <c r="D1518" s="182">
        <v>6709.6639999999998</v>
      </c>
      <c r="E1518" s="182">
        <v>0</v>
      </c>
      <c r="F1518" s="182">
        <v>0</v>
      </c>
      <c r="G1518" s="182">
        <v>0</v>
      </c>
      <c r="H1518" s="182">
        <v>0</v>
      </c>
      <c r="I1518" s="182">
        <v>0</v>
      </c>
      <c r="J1518" s="182">
        <v>0</v>
      </c>
      <c r="K1518" s="182">
        <v>0</v>
      </c>
      <c r="L1518" s="182">
        <v>0</v>
      </c>
      <c r="M1518" s="182">
        <v>57023705.307199992</v>
      </c>
      <c r="N1518" s="182">
        <v>553882.76319999993</v>
      </c>
      <c r="O1518" s="182">
        <v>449005.55359999993</v>
      </c>
      <c r="P1518" s="182">
        <v>92.201999999999998</v>
      </c>
      <c r="Q1518" s="182">
        <v>25723102.102079995</v>
      </c>
      <c r="R1518" s="182">
        <v>388373.41679999995</v>
      </c>
      <c r="S1518" s="182">
        <v>337573.5184</v>
      </c>
      <c r="T1518" s="182">
        <v>61.975999999999992</v>
      </c>
      <c r="U1518" s="182">
        <v>57856168.158399992</v>
      </c>
      <c r="V1518" s="182">
        <v>0</v>
      </c>
    </row>
    <row r="1519" spans="1:22">
      <c r="A1519" s="2" t="s">
        <v>3056</v>
      </c>
      <c r="B1519" s="2" t="s">
        <v>3057</v>
      </c>
      <c r="C1519" s="182">
        <v>47.323487999999998</v>
      </c>
      <c r="D1519" s="182">
        <v>5651.6016</v>
      </c>
      <c r="E1519" s="182">
        <v>0</v>
      </c>
      <c r="F1519" s="182">
        <v>0</v>
      </c>
      <c r="G1519" s="182">
        <v>0</v>
      </c>
      <c r="H1519" s="182">
        <v>0</v>
      </c>
      <c r="I1519" s="182">
        <v>0</v>
      </c>
      <c r="J1519" s="182">
        <v>0</v>
      </c>
      <c r="K1519" s="182">
        <v>0</v>
      </c>
      <c r="L1519" s="182">
        <v>0</v>
      </c>
      <c r="M1519" s="182">
        <v>49115308.220799997</v>
      </c>
      <c r="N1519" s="182">
        <v>471947.44319999998</v>
      </c>
      <c r="O1519" s="182">
        <v>385096.00399999996</v>
      </c>
      <c r="P1519" s="182">
        <v>92.963999999999999</v>
      </c>
      <c r="Q1519" s="182">
        <v>22185134.984479997</v>
      </c>
      <c r="R1519" s="182">
        <v>331018.69279999996</v>
      </c>
      <c r="S1519" s="182">
        <v>291689.73920000001</v>
      </c>
      <c r="T1519" s="182">
        <v>62.738</v>
      </c>
      <c r="U1519" s="182">
        <v>49115308.220799997</v>
      </c>
      <c r="V1519" s="182">
        <v>0</v>
      </c>
    </row>
    <row r="1520" spans="1:22">
      <c r="A1520" s="2" t="s">
        <v>3058</v>
      </c>
      <c r="B1520" s="2" t="s">
        <v>3059</v>
      </c>
      <c r="C1520" s="182">
        <v>38.394528000000001</v>
      </c>
      <c r="D1520" s="182">
        <v>4580.6359999999995</v>
      </c>
      <c r="E1520" s="182">
        <v>0</v>
      </c>
      <c r="F1520" s="182">
        <v>0</v>
      </c>
      <c r="G1520" s="182">
        <v>0</v>
      </c>
      <c r="H1520" s="182">
        <v>0</v>
      </c>
      <c r="I1520" s="182">
        <v>0</v>
      </c>
      <c r="J1520" s="182">
        <v>0</v>
      </c>
      <c r="K1520" s="182">
        <v>0</v>
      </c>
      <c r="L1520" s="182">
        <v>0</v>
      </c>
      <c r="M1520" s="182">
        <v>40332825.140639998</v>
      </c>
      <c r="N1520" s="182">
        <v>386734.71039999998</v>
      </c>
      <c r="O1520" s="182">
        <v>317909.04159999994</v>
      </c>
      <c r="P1520" s="182">
        <v>93.725999999999999</v>
      </c>
      <c r="Q1520" s="182">
        <v>18355805.868960001</v>
      </c>
      <c r="R1520" s="182">
        <v>272025.26240000001</v>
      </c>
      <c r="S1520" s="182">
        <v>240889.84079999998</v>
      </c>
      <c r="T1520" s="182">
        <v>63.246000000000002</v>
      </c>
      <c r="U1520" s="182">
        <v>40249578.855519995</v>
      </c>
      <c r="V1520" s="182">
        <v>0</v>
      </c>
    </row>
    <row r="1521" spans="1:22">
      <c r="A1521" s="2" t="s">
        <v>3060</v>
      </c>
      <c r="B1521" s="2" t="s">
        <v>3061</v>
      </c>
      <c r="C1521" s="182">
        <v>29.167936000000001</v>
      </c>
      <c r="D1521" s="182">
        <v>3464.5092</v>
      </c>
      <c r="E1521" s="182">
        <v>0</v>
      </c>
      <c r="F1521" s="182">
        <v>0</v>
      </c>
      <c r="G1521" s="182">
        <v>0</v>
      </c>
      <c r="H1521" s="182">
        <v>0</v>
      </c>
      <c r="I1521" s="182">
        <v>0</v>
      </c>
      <c r="J1521" s="182">
        <v>0</v>
      </c>
      <c r="K1521" s="182">
        <v>0</v>
      </c>
      <c r="L1521" s="182">
        <v>0</v>
      </c>
      <c r="M1521" s="182">
        <v>31050864.349759996</v>
      </c>
      <c r="N1521" s="182">
        <v>294967.152</v>
      </c>
      <c r="O1521" s="182">
        <v>244167.2536</v>
      </c>
      <c r="P1521" s="182">
        <v>94.74199999999999</v>
      </c>
      <c r="Q1521" s="182">
        <v>14193491.61296</v>
      </c>
      <c r="R1521" s="182">
        <v>208115.71279999998</v>
      </c>
      <c r="S1521" s="182">
        <v>186812.52959999998</v>
      </c>
      <c r="T1521" s="182">
        <v>64.007999999999996</v>
      </c>
      <c r="U1521" s="182">
        <v>30717879.209279995</v>
      </c>
      <c r="V1521" s="182">
        <v>0</v>
      </c>
    </row>
    <row r="1522" spans="1:22">
      <c r="A1522" s="2" t="s">
        <v>3062</v>
      </c>
      <c r="B1522" s="2" t="s">
        <v>3063</v>
      </c>
      <c r="C1522" s="182">
        <v>52.234416000000003</v>
      </c>
      <c r="D1522" s="182">
        <v>6238.6971999999996</v>
      </c>
      <c r="E1522" s="182">
        <v>0</v>
      </c>
      <c r="F1522" s="182">
        <v>0</v>
      </c>
      <c r="G1522" s="182">
        <v>0</v>
      </c>
      <c r="H1522" s="182">
        <v>0</v>
      </c>
      <c r="I1522" s="182">
        <v>0</v>
      </c>
      <c r="J1522" s="182">
        <v>0</v>
      </c>
      <c r="K1522" s="182">
        <v>0</v>
      </c>
      <c r="L1522" s="182">
        <v>0</v>
      </c>
      <c r="M1522" s="182">
        <v>49947771.071999997</v>
      </c>
      <c r="N1522" s="182">
        <v>498166.74559999991</v>
      </c>
      <c r="O1522" s="182">
        <v>394928.24239999999</v>
      </c>
      <c r="P1522" s="182">
        <v>89.661999999999992</v>
      </c>
      <c r="Q1522" s="182">
        <v>16898995.879359998</v>
      </c>
      <c r="R1522" s="182">
        <v>306438.09679999994</v>
      </c>
      <c r="S1522" s="182">
        <v>265470.43679999997</v>
      </c>
      <c r="T1522" s="182">
        <v>52.069999999999993</v>
      </c>
      <c r="U1522" s="182">
        <v>41623142.559999995</v>
      </c>
      <c r="V1522" s="182">
        <v>0</v>
      </c>
    </row>
    <row r="1523" spans="1:22">
      <c r="A1523" s="2" t="s">
        <v>3064</v>
      </c>
      <c r="B1523" s="2" t="s">
        <v>3065</v>
      </c>
      <c r="C1523" s="182">
        <v>44.198352</v>
      </c>
      <c r="D1523" s="182">
        <v>5270.9571999999998</v>
      </c>
      <c r="E1523" s="182">
        <v>0</v>
      </c>
      <c r="F1523" s="182">
        <v>0</v>
      </c>
      <c r="G1523" s="182">
        <v>0</v>
      </c>
      <c r="H1523" s="182">
        <v>0</v>
      </c>
      <c r="I1523" s="182">
        <v>0</v>
      </c>
      <c r="J1523" s="182">
        <v>0</v>
      </c>
      <c r="K1523" s="182">
        <v>0</v>
      </c>
      <c r="L1523" s="182">
        <v>0</v>
      </c>
      <c r="M1523" s="182">
        <v>43288068.262399994</v>
      </c>
      <c r="N1523" s="182">
        <v>426063.66399999999</v>
      </c>
      <c r="O1523" s="182">
        <v>340850.93119999999</v>
      </c>
      <c r="P1523" s="182">
        <v>90.423999999999992</v>
      </c>
      <c r="Q1523" s="182">
        <v>14651346.181119999</v>
      </c>
      <c r="R1523" s="182">
        <v>262193.02399999998</v>
      </c>
      <c r="S1523" s="182">
        <v>231057.60239999997</v>
      </c>
      <c r="T1523" s="182">
        <v>52.577999999999996</v>
      </c>
      <c r="U1523" s="182">
        <v>35795902.601599999</v>
      </c>
      <c r="V1523" s="182">
        <v>0</v>
      </c>
    </row>
    <row r="1524" spans="1:22">
      <c r="A1524" s="2" t="s">
        <v>3066</v>
      </c>
      <c r="B1524" s="2" t="s">
        <v>3067</v>
      </c>
      <c r="C1524" s="182">
        <v>35.864656000000004</v>
      </c>
      <c r="D1524" s="182">
        <v>4277.4107999999997</v>
      </c>
      <c r="E1524" s="182">
        <v>0</v>
      </c>
      <c r="F1524" s="182">
        <v>0</v>
      </c>
      <c r="G1524" s="182">
        <v>0</v>
      </c>
      <c r="H1524" s="182">
        <v>0</v>
      </c>
      <c r="I1524" s="182">
        <v>0</v>
      </c>
      <c r="J1524" s="182">
        <v>0</v>
      </c>
      <c r="K1524" s="182">
        <v>0</v>
      </c>
      <c r="L1524" s="182">
        <v>0</v>
      </c>
      <c r="M1524" s="182">
        <v>35712656.316479996</v>
      </c>
      <c r="N1524" s="182">
        <v>349044.4632</v>
      </c>
      <c r="O1524" s="182">
        <v>281857.50079999998</v>
      </c>
      <c r="P1524" s="182">
        <v>91.44</v>
      </c>
      <c r="Q1524" s="182">
        <v>12195580.770079998</v>
      </c>
      <c r="R1524" s="182">
        <v>216309.24479999996</v>
      </c>
      <c r="S1524" s="182">
        <v>191728.64879999997</v>
      </c>
      <c r="T1524" s="182">
        <v>53.339999999999996</v>
      </c>
      <c r="U1524" s="182">
        <v>29427561.789919998</v>
      </c>
      <c r="V1524" s="182">
        <v>0</v>
      </c>
    </row>
    <row r="1525" spans="1:22">
      <c r="A1525" s="2" t="s">
        <v>3068</v>
      </c>
      <c r="B1525" s="2" t="s">
        <v>3069</v>
      </c>
      <c r="C1525" s="182">
        <v>27.233328</v>
      </c>
      <c r="D1525" s="182">
        <v>3238.7031999999995</v>
      </c>
      <c r="E1525" s="182">
        <v>0</v>
      </c>
      <c r="F1525" s="182">
        <v>0</v>
      </c>
      <c r="G1525" s="182">
        <v>0</v>
      </c>
      <c r="H1525" s="182">
        <v>0</v>
      </c>
      <c r="I1525" s="182">
        <v>0</v>
      </c>
      <c r="J1525" s="182">
        <v>0</v>
      </c>
      <c r="K1525" s="182">
        <v>0</v>
      </c>
      <c r="L1525" s="182">
        <v>0</v>
      </c>
      <c r="M1525" s="182">
        <v>27554520.37472</v>
      </c>
      <c r="N1525" s="182">
        <v>267109.14319999999</v>
      </c>
      <c r="O1525" s="182">
        <v>216309.24479999996</v>
      </c>
      <c r="P1525" s="182">
        <v>92.201999999999998</v>
      </c>
      <c r="Q1525" s="182">
        <v>9448453.3611199986</v>
      </c>
      <c r="R1525" s="182">
        <v>165509.34639999998</v>
      </c>
      <c r="S1525" s="182">
        <v>148958.41175999999</v>
      </c>
      <c r="T1525" s="182">
        <v>54.101999999999997</v>
      </c>
      <c r="U1525" s="182">
        <v>22518120.124959998</v>
      </c>
      <c r="V1525" s="182">
        <v>0</v>
      </c>
    </row>
    <row r="1526" spans="1:22">
      <c r="A1526" s="2" t="s">
        <v>3070</v>
      </c>
      <c r="B1526" s="2" t="s">
        <v>3071</v>
      </c>
      <c r="C1526" s="182">
        <v>75.300895999999995</v>
      </c>
      <c r="D1526" s="182">
        <v>9032.24</v>
      </c>
      <c r="E1526" s="182">
        <v>0</v>
      </c>
      <c r="F1526" s="182">
        <v>0</v>
      </c>
      <c r="G1526" s="182">
        <v>0</v>
      </c>
      <c r="H1526" s="182">
        <v>0</v>
      </c>
      <c r="I1526" s="182">
        <v>0</v>
      </c>
      <c r="J1526" s="182">
        <v>0</v>
      </c>
      <c r="K1526" s="182">
        <v>0</v>
      </c>
      <c r="L1526" s="182">
        <v>0</v>
      </c>
      <c r="M1526" s="182">
        <v>62018482.414399996</v>
      </c>
      <c r="N1526" s="182">
        <v>660398.6791999999</v>
      </c>
      <c r="O1526" s="182">
        <v>489973.21359999996</v>
      </c>
      <c r="P1526" s="182">
        <v>82.803999999999988</v>
      </c>
      <c r="Q1526" s="182">
        <v>13943752.757599998</v>
      </c>
      <c r="R1526" s="182">
        <v>337573.5184</v>
      </c>
      <c r="S1526" s="182">
        <v>275302.6752</v>
      </c>
      <c r="T1526" s="182">
        <v>39.116</v>
      </c>
      <c r="U1526" s="182">
        <v>39833347.429919995</v>
      </c>
      <c r="V1526" s="182">
        <v>0</v>
      </c>
    </row>
    <row r="1527" spans="1:22">
      <c r="A1527" s="2" t="s">
        <v>3072</v>
      </c>
      <c r="B1527" s="2" t="s">
        <v>3073</v>
      </c>
      <c r="C1527" s="182">
        <v>62.353903999999993</v>
      </c>
      <c r="D1527" s="182">
        <v>7483.8559999999998</v>
      </c>
      <c r="E1527" s="182">
        <v>0</v>
      </c>
      <c r="F1527" s="182">
        <v>0</v>
      </c>
      <c r="G1527" s="182">
        <v>0</v>
      </c>
      <c r="H1527" s="182">
        <v>0</v>
      </c>
      <c r="I1527" s="182">
        <v>0</v>
      </c>
      <c r="J1527" s="182">
        <v>0</v>
      </c>
      <c r="K1527" s="182">
        <v>0</v>
      </c>
      <c r="L1527" s="182">
        <v>0</v>
      </c>
      <c r="M1527" s="182">
        <v>53693853.902399994</v>
      </c>
      <c r="N1527" s="182">
        <v>558798.8824</v>
      </c>
      <c r="O1527" s="182">
        <v>422786.2512</v>
      </c>
      <c r="P1527" s="182">
        <v>84.835999999999999</v>
      </c>
      <c r="Q1527" s="182">
        <v>12278827.055199999</v>
      </c>
      <c r="R1527" s="182">
        <v>288412.32640000002</v>
      </c>
      <c r="S1527" s="182">
        <v>240889.84079999998</v>
      </c>
      <c r="T1527" s="182">
        <v>40.386000000000003</v>
      </c>
      <c r="U1527" s="182">
        <v>34380715.754559994</v>
      </c>
      <c r="V1527" s="182">
        <v>0</v>
      </c>
    </row>
    <row r="1528" spans="1:22">
      <c r="A1528" s="2" t="s">
        <v>3074</v>
      </c>
      <c r="B1528" s="2" t="s">
        <v>3075</v>
      </c>
      <c r="C1528" s="182">
        <v>48.365199999999994</v>
      </c>
      <c r="D1528" s="182">
        <v>5787.0852000000004</v>
      </c>
      <c r="E1528" s="182">
        <v>0</v>
      </c>
      <c r="F1528" s="182">
        <v>0</v>
      </c>
      <c r="G1528" s="182">
        <v>0</v>
      </c>
      <c r="H1528" s="182">
        <v>0</v>
      </c>
      <c r="I1528" s="182">
        <v>0</v>
      </c>
      <c r="J1528" s="182">
        <v>0</v>
      </c>
      <c r="K1528" s="182">
        <v>0</v>
      </c>
      <c r="L1528" s="182">
        <v>0</v>
      </c>
      <c r="M1528" s="182">
        <v>43288068.262399994</v>
      </c>
      <c r="N1528" s="182">
        <v>442450.72799999994</v>
      </c>
      <c r="O1528" s="182">
        <v>340850.93119999999</v>
      </c>
      <c r="P1528" s="182">
        <v>86.614000000000004</v>
      </c>
      <c r="Q1528" s="182">
        <v>10114423.64208</v>
      </c>
      <c r="R1528" s="182">
        <v>229418.89599999998</v>
      </c>
      <c r="S1528" s="182">
        <v>198283.47439999998</v>
      </c>
      <c r="T1528" s="182">
        <v>41.655999999999992</v>
      </c>
      <c r="U1528" s="182">
        <v>27679389.802399997</v>
      </c>
      <c r="V1528" s="182">
        <v>0</v>
      </c>
    </row>
    <row r="1529" spans="1:22">
      <c r="A1529" s="2" t="s">
        <v>3076</v>
      </c>
      <c r="B1529" s="2" t="s">
        <v>3077</v>
      </c>
      <c r="C1529" s="182">
        <v>40.924399999999999</v>
      </c>
      <c r="D1529" s="182">
        <v>4896.7644</v>
      </c>
      <c r="E1529" s="182">
        <v>0</v>
      </c>
      <c r="F1529" s="182">
        <v>0</v>
      </c>
      <c r="G1529" s="182">
        <v>0</v>
      </c>
      <c r="H1529" s="182">
        <v>0</v>
      </c>
      <c r="I1529" s="182">
        <v>0</v>
      </c>
      <c r="J1529" s="182">
        <v>0</v>
      </c>
      <c r="K1529" s="182">
        <v>0</v>
      </c>
      <c r="L1529" s="182">
        <v>0</v>
      </c>
      <c r="M1529" s="182">
        <v>37502451.446559995</v>
      </c>
      <c r="N1529" s="182">
        <v>378541.17839999998</v>
      </c>
      <c r="O1529" s="182">
        <v>294967.152</v>
      </c>
      <c r="P1529" s="182">
        <v>87.375999999999991</v>
      </c>
      <c r="Q1529" s="182">
        <v>8824106.222719999</v>
      </c>
      <c r="R1529" s="182">
        <v>198283.47439999998</v>
      </c>
      <c r="S1529" s="182">
        <v>173702.87839999999</v>
      </c>
      <c r="T1529" s="182">
        <v>42.417999999999999</v>
      </c>
      <c r="U1529" s="182">
        <v>23850060.686879996</v>
      </c>
      <c r="V1529" s="182">
        <v>0</v>
      </c>
    </row>
    <row r="1530" spans="1:22">
      <c r="A1530" s="2" t="s">
        <v>3078</v>
      </c>
      <c r="B1530" s="2" t="s">
        <v>3079</v>
      </c>
      <c r="C1530" s="182">
        <v>33.334783999999999</v>
      </c>
      <c r="D1530" s="182">
        <v>3980.6371999999997</v>
      </c>
      <c r="E1530" s="182">
        <v>0</v>
      </c>
      <c r="F1530" s="182">
        <v>0</v>
      </c>
      <c r="G1530" s="182">
        <v>0</v>
      </c>
      <c r="H1530" s="182">
        <v>0</v>
      </c>
      <c r="I1530" s="182">
        <v>0</v>
      </c>
      <c r="J1530" s="182">
        <v>0</v>
      </c>
      <c r="K1530" s="182">
        <v>0</v>
      </c>
      <c r="L1530" s="182">
        <v>0</v>
      </c>
      <c r="M1530" s="182">
        <v>31092487.492319997</v>
      </c>
      <c r="N1530" s="182">
        <v>311354.21599999996</v>
      </c>
      <c r="O1530" s="182">
        <v>244167.2536</v>
      </c>
      <c r="P1530" s="182">
        <v>88.391999999999996</v>
      </c>
      <c r="Q1530" s="182">
        <v>7367296.2331199991</v>
      </c>
      <c r="R1530" s="182">
        <v>163215.15744000001</v>
      </c>
      <c r="S1530" s="182">
        <v>145353.25767999998</v>
      </c>
      <c r="T1530" s="182">
        <v>43.18</v>
      </c>
      <c r="U1530" s="182">
        <v>19729369.573439997</v>
      </c>
      <c r="V1530" s="182">
        <v>0</v>
      </c>
    </row>
    <row r="1531" spans="1:22">
      <c r="A1531" s="2" t="s">
        <v>3080</v>
      </c>
      <c r="B1531" s="2" t="s">
        <v>3081</v>
      </c>
      <c r="C1531" s="182">
        <v>25.447535999999999</v>
      </c>
      <c r="D1531" s="182">
        <v>3012.8971999999999</v>
      </c>
      <c r="E1531" s="182">
        <v>0</v>
      </c>
      <c r="F1531" s="182">
        <v>0</v>
      </c>
      <c r="G1531" s="182">
        <v>0</v>
      </c>
      <c r="H1531" s="182">
        <v>0</v>
      </c>
      <c r="I1531" s="182">
        <v>0</v>
      </c>
      <c r="J1531" s="182">
        <v>0</v>
      </c>
      <c r="K1531" s="182">
        <v>0</v>
      </c>
      <c r="L1531" s="182">
        <v>0</v>
      </c>
      <c r="M1531" s="182">
        <v>24058176.399679996</v>
      </c>
      <c r="N1531" s="182">
        <v>239251.13439999998</v>
      </c>
      <c r="O1531" s="182">
        <v>190089.94239999997</v>
      </c>
      <c r="P1531" s="182">
        <v>89.408000000000001</v>
      </c>
      <c r="Q1531" s="182">
        <v>5785616.8158399994</v>
      </c>
      <c r="R1531" s="182">
        <v>125524.91024</v>
      </c>
      <c r="S1531" s="182">
        <v>113562.35351999999</v>
      </c>
      <c r="T1531" s="182">
        <v>43.687999999999995</v>
      </c>
      <c r="U1531" s="182">
        <v>15192447.034399999</v>
      </c>
      <c r="V1531" s="182">
        <v>0</v>
      </c>
    </row>
    <row r="1532" spans="1:22">
      <c r="A1532" s="2" t="s">
        <v>3082</v>
      </c>
      <c r="B1532" s="2" t="s">
        <v>3083</v>
      </c>
      <c r="C1532" s="182">
        <v>24.405823999999996</v>
      </c>
      <c r="D1532" s="182">
        <v>2903.22</v>
      </c>
      <c r="E1532" s="182">
        <v>0</v>
      </c>
      <c r="F1532" s="182">
        <v>0</v>
      </c>
      <c r="G1532" s="182">
        <v>0</v>
      </c>
      <c r="H1532" s="182">
        <v>0</v>
      </c>
      <c r="I1532" s="182">
        <v>0</v>
      </c>
      <c r="J1532" s="182">
        <v>0</v>
      </c>
      <c r="K1532" s="182">
        <v>0</v>
      </c>
      <c r="L1532" s="182">
        <v>0</v>
      </c>
      <c r="M1532" s="182">
        <v>22310004.412159998</v>
      </c>
      <c r="N1532" s="182">
        <v>224502.77679999996</v>
      </c>
      <c r="O1532" s="182">
        <v>175341.58479999998</v>
      </c>
      <c r="P1532" s="182">
        <v>87.63</v>
      </c>
      <c r="Q1532" s="182">
        <v>4287183.6836799998</v>
      </c>
      <c r="R1532" s="182">
        <v>106843.65727999998</v>
      </c>
      <c r="S1532" s="182">
        <v>96519.806959999987</v>
      </c>
      <c r="T1532" s="182">
        <v>38.353999999999999</v>
      </c>
      <c r="U1532" s="182">
        <v>11904218.772159999</v>
      </c>
      <c r="V1532" s="182">
        <v>0</v>
      </c>
    </row>
    <row r="1533" spans="1:22">
      <c r="A1533" s="2" t="s">
        <v>3084</v>
      </c>
      <c r="B1533" s="2" t="s">
        <v>3085</v>
      </c>
      <c r="C1533" s="182">
        <v>44.644799999999996</v>
      </c>
      <c r="D1533" s="182">
        <v>5335.4731999999995</v>
      </c>
      <c r="E1533" s="182">
        <v>0</v>
      </c>
      <c r="F1533" s="182">
        <v>0</v>
      </c>
      <c r="G1533" s="182">
        <v>0</v>
      </c>
      <c r="H1533" s="182">
        <v>0</v>
      </c>
      <c r="I1533" s="182">
        <v>0</v>
      </c>
      <c r="J1533" s="182">
        <v>0</v>
      </c>
      <c r="K1533" s="182">
        <v>0</v>
      </c>
      <c r="L1533" s="182">
        <v>0</v>
      </c>
      <c r="M1533" s="182">
        <v>36628365.452799998</v>
      </c>
      <c r="N1533" s="182">
        <v>388373.41679999995</v>
      </c>
      <c r="O1533" s="182">
        <v>288412.32640000002</v>
      </c>
      <c r="P1533" s="182">
        <v>82.803999999999988</v>
      </c>
      <c r="Q1533" s="182">
        <v>5161269.6774399998</v>
      </c>
      <c r="R1533" s="182">
        <v>159446.13271999999</v>
      </c>
      <c r="S1533" s="182">
        <v>135684.88991999999</v>
      </c>
      <c r="T1533" s="182">
        <v>30.987999999999996</v>
      </c>
      <c r="U1533" s="182">
        <v>15733547.887679998</v>
      </c>
      <c r="V1533" s="182">
        <v>0</v>
      </c>
    </row>
    <row r="1534" spans="1:22">
      <c r="A1534" s="2" t="s">
        <v>3086</v>
      </c>
      <c r="B1534" s="2" t="s">
        <v>3087</v>
      </c>
      <c r="C1534" s="182">
        <v>37.799263999999994</v>
      </c>
      <c r="D1534" s="182">
        <v>4522.5715999999993</v>
      </c>
      <c r="E1534" s="182">
        <v>0</v>
      </c>
      <c r="F1534" s="182">
        <v>0</v>
      </c>
      <c r="G1534" s="182">
        <v>0</v>
      </c>
      <c r="H1534" s="182">
        <v>0</v>
      </c>
      <c r="I1534" s="182">
        <v>0</v>
      </c>
      <c r="J1534" s="182">
        <v>0</v>
      </c>
      <c r="K1534" s="182">
        <v>0</v>
      </c>
      <c r="L1534" s="182">
        <v>0</v>
      </c>
      <c r="M1534" s="182">
        <v>31758457.773279995</v>
      </c>
      <c r="N1534" s="182">
        <v>332657.39919999999</v>
      </c>
      <c r="O1534" s="182">
        <v>250722.07919999998</v>
      </c>
      <c r="P1534" s="182">
        <v>83.82</v>
      </c>
      <c r="Q1534" s="182">
        <v>4578545.6815999998</v>
      </c>
      <c r="R1534" s="182">
        <v>137979.07887999999</v>
      </c>
      <c r="S1534" s="182">
        <v>119625.56719999999</v>
      </c>
      <c r="T1534" s="182">
        <v>31.75</v>
      </c>
      <c r="U1534" s="182">
        <v>13735637.044799998</v>
      </c>
      <c r="V1534" s="182">
        <v>0</v>
      </c>
    </row>
    <row r="1535" spans="1:22">
      <c r="A1535" s="2" t="s">
        <v>3088</v>
      </c>
      <c r="B1535" s="2" t="s">
        <v>3089</v>
      </c>
      <c r="C1535" s="182">
        <v>30.804911999999998</v>
      </c>
      <c r="D1535" s="182">
        <v>3677.4119999999998</v>
      </c>
      <c r="E1535" s="182">
        <v>0</v>
      </c>
      <c r="F1535" s="182">
        <v>0</v>
      </c>
      <c r="G1535" s="182">
        <v>0</v>
      </c>
      <c r="H1535" s="182">
        <v>0</v>
      </c>
      <c r="I1535" s="182">
        <v>0</v>
      </c>
      <c r="J1535" s="182">
        <v>0</v>
      </c>
      <c r="K1535" s="182">
        <v>0</v>
      </c>
      <c r="L1535" s="182">
        <v>0</v>
      </c>
      <c r="M1535" s="182">
        <v>26472318.668159999</v>
      </c>
      <c r="N1535" s="182">
        <v>273663.96879999997</v>
      </c>
      <c r="O1535" s="182">
        <v>208115.71279999998</v>
      </c>
      <c r="P1535" s="182">
        <v>84.835999999999999</v>
      </c>
      <c r="Q1535" s="182">
        <v>3862627.6295679994</v>
      </c>
      <c r="R1535" s="182">
        <v>114545.57736</v>
      </c>
      <c r="S1535" s="182">
        <v>101435.92616</v>
      </c>
      <c r="T1535" s="182">
        <v>32.512</v>
      </c>
      <c r="U1535" s="182">
        <v>11487987.34656</v>
      </c>
      <c r="V1535" s="182">
        <v>0</v>
      </c>
    </row>
    <row r="1536" spans="1:22">
      <c r="A1536" s="2" t="s">
        <v>3090</v>
      </c>
      <c r="B1536" s="2" t="s">
        <v>3091</v>
      </c>
      <c r="C1536" s="182">
        <v>23.512927999999999</v>
      </c>
      <c r="D1536" s="182">
        <v>2787.0911999999998</v>
      </c>
      <c r="E1536" s="182">
        <v>0</v>
      </c>
      <c r="F1536" s="182">
        <v>0</v>
      </c>
      <c r="G1536" s="182">
        <v>0</v>
      </c>
      <c r="H1536" s="182">
        <v>0</v>
      </c>
      <c r="I1536" s="182">
        <v>0</v>
      </c>
      <c r="J1536" s="182">
        <v>0</v>
      </c>
      <c r="K1536" s="182">
        <v>0</v>
      </c>
      <c r="L1536" s="182">
        <v>0</v>
      </c>
      <c r="M1536" s="182">
        <v>20561832.424639996</v>
      </c>
      <c r="N1536" s="182">
        <v>209754.4192</v>
      </c>
      <c r="O1536" s="182">
        <v>161740.32167999996</v>
      </c>
      <c r="P1536" s="182">
        <v>85.85199999999999</v>
      </c>
      <c r="Q1536" s="182">
        <v>3050976.3496479997</v>
      </c>
      <c r="R1536" s="182">
        <v>88654.016239999997</v>
      </c>
      <c r="S1536" s="182">
        <v>80132.742959999989</v>
      </c>
      <c r="T1536" s="182">
        <v>33.019999999999996</v>
      </c>
      <c r="U1536" s="182">
        <v>8948975.6503999997</v>
      </c>
      <c r="V1536" s="182">
        <v>0</v>
      </c>
    </row>
    <row r="1537" spans="1:22">
      <c r="A1537" s="2" t="s">
        <v>3092</v>
      </c>
      <c r="B1537" s="2" t="s">
        <v>3093</v>
      </c>
      <c r="C1537" s="182">
        <v>15.923311999999997</v>
      </c>
      <c r="D1537" s="182">
        <v>1890.3188</v>
      </c>
      <c r="E1537" s="182">
        <v>0</v>
      </c>
      <c r="F1537" s="182">
        <v>0</v>
      </c>
      <c r="G1537" s="182">
        <v>0</v>
      </c>
      <c r="H1537" s="182">
        <v>0</v>
      </c>
      <c r="I1537" s="182">
        <v>0</v>
      </c>
      <c r="J1537" s="182">
        <v>0</v>
      </c>
      <c r="K1537" s="182">
        <v>0</v>
      </c>
      <c r="L1537" s="182">
        <v>0</v>
      </c>
      <c r="M1537" s="182">
        <v>14235114.755519999</v>
      </c>
      <c r="N1537" s="182">
        <v>144206.16320000001</v>
      </c>
      <c r="O1537" s="182">
        <v>111923.64711999999</v>
      </c>
      <c r="P1537" s="182">
        <v>86.867999999999995</v>
      </c>
      <c r="Q1537" s="182">
        <v>2147754.1560959998</v>
      </c>
      <c r="R1537" s="182">
        <v>61287.619359999997</v>
      </c>
      <c r="S1537" s="182">
        <v>56371.500159999996</v>
      </c>
      <c r="T1537" s="182">
        <v>33.781999999999996</v>
      </c>
      <c r="U1537" s="182">
        <v>6201848.2414399991</v>
      </c>
      <c r="V1537" s="182">
        <v>0</v>
      </c>
    </row>
    <row r="1538" spans="1:22">
      <c r="A1538" s="2" t="s">
        <v>3094</v>
      </c>
      <c r="B1538" s="2" t="s">
        <v>3095</v>
      </c>
      <c r="C1538" s="182">
        <v>40.775583999999995</v>
      </c>
      <c r="D1538" s="182">
        <v>4890.3127999999997</v>
      </c>
      <c r="E1538" s="182">
        <v>0</v>
      </c>
      <c r="F1538" s="182">
        <v>0</v>
      </c>
      <c r="G1538" s="182">
        <v>0</v>
      </c>
      <c r="H1538" s="182">
        <v>0</v>
      </c>
      <c r="I1538" s="182">
        <v>0</v>
      </c>
      <c r="J1538" s="182">
        <v>0</v>
      </c>
      <c r="K1538" s="182">
        <v>0</v>
      </c>
      <c r="L1538" s="182">
        <v>0</v>
      </c>
      <c r="M1538" s="182">
        <v>29843793.215519998</v>
      </c>
      <c r="N1538" s="182">
        <v>332657.39919999999</v>
      </c>
      <c r="O1538" s="182">
        <v>234335.01519999999</v>
      </c>
      <c r="P1538" s="182">
        <v>78.231999999999999</v>
      </c>
      <c r="Q1538" s="182">
        <v>1956287.7003199998</v>
      </c>
      <c r="R1538" s="182">
        <v>94389.488639999981</v>
      </c>
      <c r="S1538" s="182">
        <v>77019.200799999991</v>
      </c>
      <c r="T1538" s="182">
        <v>19.989799999999999</v>
      </c>
      <c r="U1538" s="182">
        <v>6618079.6670399997</v>
      </c>
      <c r="V1538" s="182">
        <v>0</v>
      </c>
    </row>
    <row r="1539" spans="1:22">
      <c r="A1539" s="2" t="s">
        <v>3096</v>
      </c>
      <c r="B1539" s="2" t="s">
        <v>3097</v>
      </c>
      <c r="C1539" s="182">
        <v>34.674127999999996</v>
      </c>
      <c r="D1539" s="182">
        <v>4148.3787999999995</v>
      </c>
      <c r="E1539" s="182">
        <v>0</v>
      </c>
      <c r="F1539" s="182">
        <v>0</v>
      </c>
      <c r="G1539" s="182">
        <v>0</v>
      </c>
      <c r="H1539" s="182">
        <v>0</v>
      </c>
      <c r="I1539" s="182">
        <v>0</v>
      </c>
      <c r="J1539" s="182">
        <v>0</v>
      </c>
      <c r="K1539" s="182">
        <v>0</v>
      </c>
      <c r="L1539" s="182">
        <v>0</v>
      </c>
      <c r="M1539" s="182">
        <v>26056087.242559999</v>
      </c>
      <c r="N1539" s="182">
        <v>286773.62</v>
      </c>
      <c r="O1539" s="182">
        <v>204838.3</v>
      </c>
      <c r="P1539" s="182">
        <v>79.248000000000005</v>
      </c>
      <c r="Q1539" s="182">
        <v>1764821.2445439999</v>
      </c>
      <c r="R1539" s="182">
        <v>82918.543839999984</v>
      </c>
      <c r="S1539" s="182">
        <v>69481.151360000003</v>
      </c>
      <c r="T1539" s="182">
        <v>20.6248</v>
      </c>
      <c r="U1539" s="182">
        <v>5910486.2435199991</v>
      </c>
      <c r="V1539" s="182">
        <v>0</v>
      </c>
    </row>
    <row r="1540" spans="1:22">
      <c r="A1540" s="2" t="s">
        <v>3098</v>
      </c>
      <c r="B1540" s="2" t="s">
        <v>3099</v>
      </c>
      <c r="C1540" s="182">
        <v>28.275039999999997</v>
      </c>
      <c r="D1540" s="182">
        <v>3380.6383999999998</v>
      </c>
      <c r="E1540" s="182">
        <v>0</v>
      </c>
      <c r="F1540" s="182">
        <v>0</v>
      </c>
      <c r="G1540" s="182">
        <v>0</v>
      </c>
      <c r="H1540" s="182">
        <v>0</v>
      </c>
      <c r="I1540" s="182">
        <v>0</v>
      </c>
      <c r="J1540" s="182">
        <v>0</v>
      </c>
      <c r="K1540" s="182">
        <v>0</v>
      </c>
      <c r="L1540" s="182">
        <v>0</v>
      </c>
      <c r="M1540" s="182">
        <v>21852149.843999997</v>
      </c>
      <c r="N1540" s="182">
        <v>235973.72159999999</v>
      </c>
      <c r="O1540" s="182">
        <v>172064.17199999999</v>
      </c>
      <c r="P1540" s="182">
        <v>80.518000000000001</v>
      </c>
      <c r="Q1540" s="182">
        <v>1527569.3319519998</v>
      </c>
      <c r="R1540" s="182">
        <v>69808.892639999991</v>
      </c>
      <c r="S1540" s="182">
        <v>60140.52487999999</v>
      </c>
      <c r="T1540" s="182">
        <v>21.2852</v>
      </c>
      <c r="U1540" s="182">
        <v>5078023.3923199996</v>
      </c>
      <c r="V1540" s="182">
        <v>0</v>
      </c>
    </row>
    <row r="1541" spans="1:22">
      <c r="A1541" s="2" t="s">
        <v>3100</v>
      </c>
      <c r="B1541" s="2" t="s">
        <v>3101</v>
      </c>
      <c r="C1541" s="182">
        <v>21.578319999999998</v>
      </c>
      <c r="D1541" s="182">
        <v>2567.7367999999997</v>
      </c>
      <c r="E1541" s="182">
        <v>0</v>
      </c>
      <c r="F1541" s="182">
        <v>0</v>
      </c>
      <c r="G1541" s="182">
        <v>0</v>
      </c>
      <c r="H1541" s="182">
        <v>0</v>
      </c>
      <c r="I1541" s="182">
        <v>0</v>
      </c>
      <c r="J1541" s="182">
        <v>0</v>
      </c>
      <c r="K1541" s="182">
        <v>0</v>
      </c>
      <c r="L1541" s="182">
        <v>0</v>
      </c>
      <c r="M1541" s="182">
        <v>17065488.4496</v>
      </c>
      <c r="N1541" s="182">
        <v>181896.41039999996</v>
      </c>
      <c r="O1541" s="182">
        <v>134210.05415999997</v>
      </c>
      <c r="P1541" s="182">
        <v>81.533999999999992</v>
      </c>
      <c r="Q1541" s="182">
        <v>1236207.334032</v>
      </c>
      <c r="R1541" s="182">
        <v>54732.793759999993</v>
      </c>
      <c r="S1541" s="182">
        <v>48669.58008</v>
      </c>
      <c r="T1541" s="182">
        <v>21.945599999999999</v>
      </c>
      <c r="U1541" s="182">
        <v>4054094.0853439998</v>
      </c>
      <c r="V1541" s="182">
        <v>0</v>
      </c>
    </row>
    <row r="1542" spans="1:22">
      <c r="A1542" s="2" t="s">
        <v>3102</v>
      </c>
      <c r="B1542" s="2" t="s">
        <v>3103</v>
      </c>
      <c r="C1542" s="182">
        <v>87.950255999999996</v>
      </c>
      <c r="D1542" s="182">
        <v>10580.623999999998</v>
      </c>
      <c r="E1542" s="182">
        <v>0</v>
      </c>
      <c r="F1542" s="182">
        <v>0</v>
      </c>
      <c r="G1542" s="182">
        <v>0</v>
      </c>
      <c r="H1542" s="182">
        <v>0</v>
      </c>
      <c r="I1542" s="182">
        <v>0</v>
      </c>
      <c r="J1542" s="182">
        <v>0</v>
      </c>
      <c r="K1542" s="182">
        <v>0</v>
      </c>
      <c r="L1542" s="182">
        <v>0</v>
      </c>
      <c r="M1542" s="182">
        <v>72424268.054399997</v>
      </c>
      <c r="N1542" s="182">
        <v>791495.19119999988</v>
      </c>
      <c r="O1542" s="182">
        <v>634179.37679999997</v>
      </c>
      <c r="P1542" s="182">
        <v>82.803999999999988</v>
      </c>
      <c r="Q1542" s="182">
        <v>48699076.795199998</v>
      </c>
      <c r="R1542" s="182">
        <v>663676.09199999995</v>
      </c>
      <c r="S1542" s="182">
        <v>548966.64399999997</v>
      </c>
      <c r="T1542" s="182">
        <v>68.072000000000003</v>
      </c>
      <c r="U1542" s="182">
        <v>97814385.015999988</v>
      </c>
      <c r="V1542" s="182">
        <v>0</v>
      </c>
    </row>
    <row r="1543" spans="1:22">
      <c r="A1543" s="2" t="s">
        <v>3104</v>
      </c>
      <c r="B1543" s="2" t="s">
        <v>3105</v>
      </c>
      <c r="C1543" s="182">
        <v>72.473392000000004</v>
      </c>
      <c r="D1543" s="182">
        <v>8709.66</v>
      </c>
      <c r="E1543" s="182">
        <v>0</v>
      </c>
      <c r="F1543" s="182">
        <v>0</v>
      </c>
      <c r="G1543" s="182">
        <v>0</v>
      </c>
      <c r="H1543" s="182">
        <v>0</v>
      </c>
      <c r="I1543" s="182">
        <v>0</v>
      </c>
      <c r="J1543" s="182">
        <v>0</v>
      </c>
      <c r="K1543" s="182">
        <v>0</v>
      </c>
      <c r="L1543" s="182">
        <v>0</v>
      </c>
      <c r="M1543" s="182">
        <v>62018482.414399996</v>
      </c>
      <c r="N1543" s="182">
        <v>663676.09199999995</v>
      </c>
      <c r="O1543" s="182">
        <v>540773.11199999996</v>
      </c>
      <c r="P1543" s="182">
        <v>84.327999999999989</v>
      </c>
      <c r="Q1543" s="182">
        <v>41623142.559999995</v>
      </c>
      <c r="R1543" s="182">
        <v>557160.17599999998</v>
      </c>
      <c r="S1543" s="182">
        <v>470308.73679999996</v>
      </c>
      <c r="T1543" s="182">
        <v>69.341999999999999</v>
      </c>
      <c r="U1543" s="182">
        <v>81997590.843199998</v>
      </c>
      <c r="V1543" s="182">
        <v>0</v>
      </c>
    </row>
    <row r="1544" spans="1:22">
      <c r="A1544" s="2" t="s">
        <v>3106</v>
      </c>
      <c r="B1544" s="2" t="s">
        <v>3107</v>
      </c>
      <c r="C1544" s="182">
        <v>55.954816000000001</v>
      </c>
      <c r="D1544" s="182">
        <v>6709.6639999999998</v>
      </c>
      <c r="E1544" s="182">
        <v>0</v>
      </c>
      <c r="F1544" s="182">
        <v>0</v>
      </c>
      <c r="G1544" s="182">
        <v>0</v>
      </c>
      <c r="H1544" s="182">
        <v>0</v>
      </c>
      <c r="I1544" s="182">
        <v>0</v>
      </c>
      <c r="J1544" s="182">
        <v>0</v>
      </c>
      <c r="K1544" s="182">
        <v>0</v>
      </c>
      <c r="L1544" s="182">
        <v>0</v>
      </c>
      <c r="M1544" s="182">
        <v>49531539.646399997</v>
      </c>
      <c r="N1544" s="182">
        <v>521108.63519999996</v>
      </c>
      <c r="O1544" s="182">
        <v>432618.48959999991</v>
      </c>
      <c r="P1544" s="182">
        <v>85.85199999999999</v>
      </c>
      <c r="Q1544" s="182">
        <v>33465006.618239999</v>
      </c>
      <c r="R1544" s="182">
        <v>437534.60879999993</v>
      </c>
      <c r="S1544" s="182">
        <v>376902.47199999995</v>
      </c>
      <c r="T1544" s="182">
        <v>70.611999999999995</v>
      </c>
      <c r="U1544" s="182">
        <v>64099639.542399995</v>
      </c>
      <c r="V1544" s="182">
        <v>0</v>
      </c>
    </row>
    <row r="1545" spans="1:22">
      <c r="A1545" s="2" t="s">
        <v>3108</v>
      </c>
      <c r="B1545" s="2" t="s">
        <v>3109</v>
      </c>
      <c r="C1545" s="182">
        <v>47.323487999999998</v>
      </c>
      <c r="D1545" s="182">
        <v>5651.6016</v>
      </c>
      <c r="E1545" s="182">
        <v>0</v>
      </c>
      <c r="F1545" s="182">
        <v>0</v>
      </c>
      <c r="G1545" s="182">
        <v>0</v>
      </c>
      <c r="H1545" s="182">
        <v>0</v>
      </c>
      <c r="I1545" s="182">
        <v>0</v>
      </c>
      <c r="J1545" s="182">
        <v>0</v>
      </c>
      <c r="K1545" s="182">
        <v>0</v>
      </c>
      <c r="L1545" s="182">
        <v>0</v>
      </c>
      <c r="M1545" s="182">
        <v>42455605.411199994</v>
      </c>
      <c r="N1545" s="182">
        <v>444089.43439999997</v>
      </c>
      <c r="O1545" s="182">
        <v>370347.64639999997</v>
      </c>
      <c r="P1545" s="182">
        <v>86.614000000000004</v>
      </c>
      <c r="Q1545" s="182">
        <v>28803214.651519999</v>
      </c>
      <c r="R1545" s="182">
        <v>373625.05919999996</v>
      </c>
      <c r="S1545" s="182">
        <v>324463.86719999998</v>
      </c>
      <c r="T1545" s="182">
        <v>71.373999999999995</v>
      </c>
      <c r="U1545" s="182">
        <v>54526316.753599994</v>
      </c>
      <c r="V1545" s="182">
        <v>0</v>
      </c>
    </row>
    <row r="1546" spans="1:22">
      <c r="A1546" s="2" t="s">
        <v>3110</v>
      </c>
      <c r="B1546" s="2" t="s">
        <v>3111</v>
      </c>
      <c r="C1546" s="182">
        <v>38.394528000000001</v>
      </c>
      <c r="D1546" s="182">
        <v>4580.6359999999995</v>
      </c>
      <c r="E1546" s="182">
        <v>0</v>
      </c>
      <c r="F1546" s="182">
        <v>0</v>
      </c>
      <c r="G1546" s="182">
        <v>0</v>
      </c>
      <c r="H1546" s="182">
        <v>0</v>
      </c>
      <c r="I1546" s="182">
        <v>0</v>
      </c>
      <c r="J1546" s="182">
        <v>0</v>
      </c>
      <c r="K1546" s="182">
        <v>0</v>
      </c>
      <c r="L1546" s="182">
        <v>0</v>
      </c>
      <c r="M1546" s="182">
        <v>35005062.892959997</v>
      </c>
      <c r="N1546" s="182">
        <v>363792.82079999993</v>
      </c>
      <c r="O1546" s="182">
        <v>306438.09679999994</v>
      </c>
      <c r="P1546" s="182">
        <v>87.375999999999991</v>
      </c>
      <c r="Q1546" s="182">
        <v>23808437.544319998</v>
      </c>
      <c r="R1546" s="182">
        <v>306438.09679999994</v>
      </c>
      <c r="S1546" s="182">
        <v>267109.14319999999</v>
      </c>
      <c r="T1546" s="182">
        <v>72.135999999999996</v>
      </c>
      <c r="U1546" s="182">
        <v>44536762.539199993</v>
      </c>
      <c r="V1546" s="182">
        <v>0</v>
      </c>
    </row>
    <row r="1547" spans="1:22">
      <c r="A1547" s="2" t="s">
        <v>3112</v>
      </c>
      <c r="B1547" s="2" t="s">
        <v>3113</v>
      </c>
      <c r="C1547" s="182">
        <v>29.167936000000001</v>
      </c>
      <c r="D1547" s="182">
        <v>3464.5092</v>
      </c>
      <c r="E1547" s="182">
        <v>0</v>
      </c>
      <c r="F1547" s="182">
        <v>0</v>
      </c>
      <c r="G1547" s="182">
        <v>0</v>
      </c>
      <c r="H1547" s="182">
        <v>0</v>
      </c>
      <c r="I1547" s="182">
        <v>0</v>
      </c>
      <c r="J1547" s="182">
        <v>0</v>
      </c>
      <c r="K1547" s="182">
        <v>0</v>
      </c>
      <c r="L1547" s="182">
        <v>0</v>
      </c>
      <c r="M1547" s="182">
        <v>26930173.23632</v>
      </c>
      <c r="N1547" s="182">
        <v>276941.38159999996</v>
      </c>
      <c r="O1547" s="182">
        <v>235973.72159999999</v>
      </c>
      <c r="P1547" s="182">
        <v>88.138000000000005</v>
      </c>
      <c r="Q1547" s="182">
        <v>18355805.868960001</v>
      </c>
      <c r="R1547" s="182">
        <v>234335.01519999999</v>
      </c>
      <c r="S1547" s="182">
        <v>206477.00639999998</v>
      </c>
      <c r="T1547" s="182">
        <v>72.897999999999996</v>
      </c>
      <c r="U1547" s="182">
        <v>34006107.471519999</v>
      </c>
      <c r="V1547" s="182">
        <v>0</v>
      </c>
    </row>
    <row r="1548" spans="1:22">
      <c r="A1548" s="2" t="s">
        <v>3114</v>
      </c>
      <c r="B1548" s="2" t="s">
        <v>3115</v>
      </c>
      <c r="C1548" s="182">
        <v>75.300895999999995</v>
      </c>
      <c r="D1548" s="182">
        <v>9032.24</v>
      </c>
      <c r="E1548" s="182">
        <v>0</v>
      </c>
      <c r="F1548" s="182">
        <v>0</v>
      </c>
      <c r="G1548" s="182">
        <v>0</v>
      </c>
      <c r="H1548" s="182">
        <v>0</v>
      </c>
      <c r="I1548" s="182">
        <v>0</v>
      </c>
      <c r="J1548" s="182">
        <v>0</v>
      </c>
      <c r="K1548" s="182">
        <v>0</v>
      </c>
      <c r="L1548" s="182">
        <v>0</v>
      </c>
      <c r="M1548" s="182">
        <v>55358779.604799993</v>
      </c>
      <c r="N1548" s="182">
        <v>630901.96399999992</v>
      </c>
      <c r="O1548" s="182">
        <v>485057.0944</v>
      </c>
      <c r="P1548" s="182">
        <v>78.231999999999999</v>
      </c>
      <c r="Q1548" s="182">
        <v>21644034.131199997</v>
      </c>
      <c r="R1548" s="182">
        <v>414592.71919999999</v>
      </c>
      <c r="S1548" s="182">
        <v>340850.93119999999</v>
      </c>
      <c r="T1548" s="182">
        <v>48.767999999999994</v>
      </c>
      <c r="U1548" s="182">
        <v>53277622.476799995</v>
      </c>
      <c r="V1548" s="182">
        <v>0</v>
      </c>
    </row>
    <row r="1549" spans="1:22">
      <c r="A1549" s="2" t="s">
        <v>3116</v>
      </c>
      <c r="B1549" s="2" t="s">
        <v>3117</v>
      </c>
      <c r="C1549" s="182">
        <v>62.353903999999993</v>
      </c>
      <c r="D1549" s="182">
        <v>7483.8559999999998</v>
      </c>
      <c r="E1549" s="182">
        <v>0</v>
      </c>
      <c r="F1549" s="182">
        <v>0</v>
      </c>
      <c r="G1549" s="182">
        <v>0</v>
      </c>
      <c r="H1549" s="182">
        <v>0</v>
      </c>
      <c r="I1549" s="182">
        <v>0</v>
      </c>
      <c r="J1549" s="182">
        <v>0</v>
      </c>
      <c r="K1549" s="182">
        <v>0</v>
      </c>
      <c r="L1549" s="182">
        <v>0</v>
      </c>
      <c r="M1549" s="182">
        <v>47866613.943999998</v>
      </c>
      <c r="N1549" s="182">
        <v>532579.57999999996</v>
      </c>
      <c r="O1549" s="182">
        <v>417870.13199999998</v>
      </c>
      <c r="P1549" s="182">
        <v>79.756</v>
      </c>
      <c r="Q1549" s="182">
        <v>18813660.437119998</v>
      </c>
      <c r="R1549" s="182">
        <v>352321.87599999999</v>
      </c>
      <c r="S1549" s="182">
        <v>296605.85839999997</v>
      </c>
      <c r="T1549" s="182">
        <v>50.037999999999997</v>
      </c>
      <c r="U1549" s="182">
        <v>45369225.390399992</v>
      </c>
      <c r="V1549" s="182">
        <v>0</v>
      </c>
    </row>
    <row r="1550" spans="1:22">
      <c r="A1550" s="2" t="s">
        <v>3118</v>
      </c>
      <c r="B1550" s="2" t="s">
        <v>3119</v>
      </c>
      <c r="C1550" s="182">
        <v>48.365199999999994</v>
      </c>
      <c r="D1550" s="182">
        <v>5787.0852000000004</v>
      </c>
      <c r="E1550" s="182">
        <v>0</v>
      </c>
      <c r="F1550" s="182">
        <v>0</v>
      </c>
      <c r="G1550" s="182">
        <v>0</v>
      </c>
      <c r="H1550" s="182">
        <v>0</v>
      </c>
      <c r="I1550" s="182">
        <v>0</v>
      </c>
      <c r="J1550" s="182">
        <v>0</v>
      </c>
      <c r="K1550" s="182">
        <v>0</v>
      </c>
      <c r="L1550" s="182">
        <v>0</v>
      </c>
      <c r="M1550" s="182">
        <v>38501406.867999993</v>
      </c>
      <c r="N1550" s="182">
        <v>421147.54479999997</v>
      </c>
      <c r="O1550" s="182">
        <v>335934.81199999998</v>
      </c>
      <c r="P1550" s="182">
        <v>81.533999999999992</v>
      </c>
      <c r="Q1550" s="182">
        <v>15317316.462079998</v>
      </c>
      <c r="R1550" s="182">
        <v>280218.79440000001</v>
      </c>
      <c r="S1550" s="182">
        <v>240889.84079999998</v>
      </c>
      <c r="T1550" s="182">
        <v>51.561999999999991</v>
      </c>
      <c r="U1550" s="182">
        <v>36170510.884640001</v>
      </c>
      <c r="V1550" s="182">
        <v>0</v>
      </c>
    </row>
    <row r="1551" spans="1:22">
      <c r="A1551" s="2" t="s">
        <v>3120</v>
      </c>
      <c r="B1551" s="2" t="s">
        <v>3121</v>
      </c>
      <c r="C1551" s="182">
        <v>40.924399999999999</v>
      </c>
      <c r="D1551" s="182">
        <v>4896.7644</v>
      </c>
      <c r="E1551" s="182">
        <v>0</v>
      </c>
      <c r="F1551" s="182">
        <v>0</v>
      </c>
      <c r="G1551" s="182">
        <v>0</v>
      </c>
      <c r="H1551" s="182">
        <v>0</v>
      </c>
      <c r="I1551" s="182">
        <v>0</v>
      </c>
      <c r="J1551" s="182">
        <v>0</v>
      </c>
      <c r="K1551" s="182">
        <v>0</v>
      </c>
      <c r="L1551" s="182">
        <v>0</v>
      </c>
      <c r="M1551" s="182">
        <v>33215267.762879994</v>
      </c>
      <c r="N1551" s="182">
        <v>360515.40799999994</v>
      </c>
      <c r="O1551" s="182">
        <v>290051.03279999999</v>
      </c>
      <c r="P1551" s="182">
        <v>82.296000000000006</v>
      </c>
      <c r="Q1551" s="182">
        <v>13319405.619199999</v>
      </c>
      <c r="R1551" s="182">
        <v>239251.13439999998</v>
      </c>
      <c r="S1551" s="182">
        <v>209754.4192</v>
      </c>
      <c r="T1551" s="182">
        <v>52.069999999999993</v>
      </c>
      <c r="U1551" s="182">
        <v>30967618.06464</v>
      </c>
      <c r="V1551" s="182">
        <v>0</v>
      </c>
    </row>
    <row r="1552" spans="1:22">
      <c r="A1552" s="2" t="s">
        <v>3122</v>
      </c>
      <c r="B1552" s="2" t="s">
        <v>3123</v>
      </c>
      <c r="C1552" s="182">
        <v>33.334783999999999</v>
      </c>
      <c r="D1552" s="182">
        <v>3980.6371999999997</v>
      </c>
      <c r="E1552" s="182">
        <v>0</v>
      </c>
      <c r="F1552" s="182">
        <v>0</v>
      </c>
      <c r="G1552" s="182">
        <v>0</v>
      </c>
      <c r="H1552" s="182">
        <v>0</v>
      </c>
      <c r="I1552" s="182">
        <v>0</v>
      </c>
      <c r="J1552" s="182">
        <v>0</v>
      </c>
      <c r="K1552" s="182">
        <v>0</v>
      </c>
      <c r="L1552" s="182">
        <v>0</v>
      </c>
      <c r="M1552" s="182">
        <v>27512897.232159995</v>
      </c>
      <c r="N1552" s="182">
        <v>296605.85839999997</v>
      </c>
      <c r="O1552" s="182">
        <v>240889.84079999998</v>
      </c>
      <c r="P1552" s="182">
        <v>83.057999999999993</v>
      </c>
      <c r="Q1552" s="182">
        <v>11071755.92096</v>
      </c>
      <c r="R1552" s="182">
        <v>196644.76799999998</v>
      </c>
      <c r="S1552" s="182">
        <v>173702.87839999999</v>
      </c>
      <c r="T1552" s="182">
        <v>52.832000000000001</v>
      </c>
      <c r="U1552" s="182">
        <v>25473363.246719997</v>
      </c>
      <c r="V1552" s="182">
        <v>0</v>
      </c>
    </row>
    <row r="1553" spans="1:22">
      <c r="A1553" s="2" t="s">
        <v>3124</v>
      </c>
      <c r="B1553" s="2" t="s">
        <v>3125</v>
      </c>
      <c r="C1553" s="182">
        <v>25.447535999999999</v>
      </c>
      <c r="D1553" s="182">
        <v>3012.8971999999999</v>
      </c>
      <c r="E1553" s="182">
        <v>0</v>
      </c>
      <c r="F1553" s="182">
        <v>0</v>
      </c>
      <c r="G1553" s="182">
        <v>0</v>
      </c>
      <c r="H1553" s="182">
        <v>0</v>
      </c>
      <c r="I1553" s="182">
        <v>0</v>
      </c>
      <c r="J1553" s="182">
        <v>0</v>
      </c>
      <c r="K1553" s="182">
        <v>0</v>
      </c>
      <c r="L1553" s="182">
        <v>0</v>
      </c>
      <c r="M1553" s="182">
        <v>21269425.848159999</v>
      </c>
      <c r="N1553" s="182">
        <v>226141.48319999999</v>
      </c>
      <c r="O1553" s="182">
        <v>186812.52959999998</v>
      </c>
      <c r="P1553" s="182">
        <v>84.073999999999998</v>
      </c>
      <c r="Q1553" s="182">
        <v>8615990.5099199992</v>
      </c>
      <c r="R1553" s="182">
        <v>151580.34199999998</v>
      </c>
      <c r="S1553" s="182">
        <v>135684.88991999999</v>
      </c>
      <c r="T1553" s="182">
        <v>53.339999999999996</v>
      </c>
      <c r="U1553" s="182">
        <v>19521253.860639997</v>
      </c>
      <c r="V1553" s="182">
        <v>0</v>
      </c>
    </row>
    <row r="1554" spans="1:22">
      <c r="A1554" s="2" t="s">
        <v>3126</v>
      </c>
      <c r="B1554" s="2" t="s">
        <v>3127</v>
      </c>
      <c r="C1554" s="182">
        <v>52.234416000000003</v>
      </c>
      <c r="D1554" s="182">
        <v>6283.8584000000001</v>
      </c>
      <c r="E1554" s="182">
        <v>0</v>
      </c>
      <c r="F1554" s="182">
        <v>0</v>
      </c>
      <c r="G1554" s="182">
        <v>0</v>
      </c>
      <c r="H1554" s="182">
        <v>0</v>
      </c>
      <c r="I1554" s="182">
        <v>0</v>
      </c>
      <c r="J1554" s="182">
        <v>0</v>
      </c>
      <c r="K1554" s="182">
        <v>0</v>
      </c>
      <c r="L1554" s="182">
        <v>0</v>
      </c>
      <c r="M1554" s="182">
        <v>33631499.188479997</v>
      </c>
      <c r="N1554" s="182">
        <v>403121.77439999999</v>
      </c>
      <c r="O1554" s="182">
        <v>294967.152</v>
      </c>
      <c r="P1554" s="182">
        <v>73.151999999999987</v>
      </c>
      <c r="Q1554" s="182">
        <v>5494254.8179199994</v>
      </c>
      <c r="R1554" s="182">
        <v>176980.29120000001</v>
      </c>
      <c r="S1554" s="182">
        <v>144370.03383999999</v>
      </c>
      <c r="T1554" s="182">
        <v>29.717999999999996</v>
      </c>
      <c r="U1554" s="182">
        <v>16649257.023999998</v>
      </c>
      <c r="V1554" s="182">
        <v>0</v>
      </c>
    </row>
    <row r="1555" spans="1:22">
      <c r="A1555" s="2" t="s">
        <v>3128</v>
      </c>
      <c r="B1555" s="2" t="s">
        <v>3129</v>
      </c>
      <c r="C1555" s="182">
        <v>40.775583999999995</v>
      </c>
      <c r="D1555" s="182">
        <v>4890.3127999999997</v>
      </c>
      <c r="E1555" s="182">
        <v>0</v>
      </c>
      <c r="F1555" s="182">
        <v>0</v>
      </c>
      <c r="G1555" s="182">
        <v>0</v>
      </c>
      <c r="H1555" s="182">
        <v>0</v>
      </c>
      <c r="I1555" s="182">
        <v>0</v>
      </c>
      <c r="J1555" s="182">
        <v>0</v>
      </c>
      <c r="K1555" s="182">
        <v>0</v>
      </c>
      <c r="L1555" s="182">
        <v>0</v>
      </c>
      <c r="M1555" s="182">
        <v>27596143.517279997</v>
      </c>
      <c r="N1555" s="182">
        <v>322825.16079999995</v>
      </c>
      <c r="O1555" s="182">
        <v>240889.84079999998</v>
      </c>
      <c r="P1555" s="182">
        <v>75.183999999999997</v>
      </c>
      <c r="Q1555" s="182">
        <v>4661791.966719999</v>
      </c>
      <c r="R1555" s="182">
        <v>144206.16320000001</v>
      </c>
      <c r="S1555" s="182">
        <v>122083.6268</v>
      </c>
      <c r="T1555" s="182">
        <v>30.733999999999998</v>
      </c>
      <c r="U1555" s="182">
        <v>13777260.18736</v>
      </c>
      <c r="V1555" s="182">
        <v>0</v>
      </c>
    </row>
    <row r="1556" spans="1:22">
      <c r="A1556" s="2" t="s">
        <v>3130</v>
      </c>
      <c r="B1556" s="2" t="s">
        <v>3131</v>
      </c>
      <c r="C1556" s="182">
        <v>34.674127999999996</v>
      </c>
      <c r="D1556" s="182">
        <v>4148.3787999999995</v>
      </c>
      <c r="E1556" s="182">
        <v>0</v>
      </c>
      <c r="F1556" s="182">
        <v>0</v>
      </c>
      <c r="G1556" s="182">
        <v>0</v>
      </c>
      <c r="H1556" s="182">
        <v>0</v>
      </c>
      <c r="I1556" s="182">
        <v>0</v>
      </c>
      <c r="J1556" s="182">
        <v>0</v>
      </c>
      <c r="K1556" s="182">
        <v>0</v>
      </c>
      <c r="L1556" s="182">
        <v>0</v>
      </c>
      <c r="M1556" s="182">
        <v>24016553.257119998</v>
      </c>
      <c r="N1556" s="182">
        <v>276941.38159999996</v>
      </c>
      <c r="O1556" s="182">
        <v>209754.4192</v>
      </c>
      <c r="P1556" s="182">
        <v>76.199999999999989</v>
      </c>
      <c r="Q1556" s="182">
        <v>4112366.4849279998</v>
      </c>
      <c r="R1556" s="182">
        <v>125033.29831999999</v>
      </c>
      <c r="S1556" s="182">
        <v>107990.75175999998</v>
      </c>
      <c r="T1556" s="182">
        <v>31.495999999999999</v>
      </c>
      <c r="U1556" s="182">
        <v>12029088.199839998</v>
      </c>
      <c r="V1556" s="182">
        <v>0</v>
      </c>
    </row>
    <row r="1557" spans="1:22">
      <c r="A1557" s="2" t="s">
        <v>3132</v>
      </c>
      <c r="B1557" s="2" t="s">
        <v>3133</v>
      </c>
      <c r="C1557" s="182">
        <v>28.275039999999997</v>
      </c>
      <c r="D1557" s="182">
        <v>3380.6383999999998</v>
      </c>
      <c r="E1557" s="182">
        <v>0</v>
      </c>
      <c r="F1557" s="182">
        <v>0</v>
      </c>
      <c r="G1557" s="182">
        <v>0</v>
      </c>
      <c r="H1557" s="182">
        <v>0</v>
      </c>
      <c r="I1557" s="182">
        <v>0</v>
      </c>
      <c r="J1557" s="182">
        <v>0</v>
      </c>
      <c r="K1557" s="182">
        <v>0</v>
      </c>
      <c r="L1557" s="182">
        <v>0</v>
      </c>
      <c r="M1557" s="182">
        <v>20062354.713920001</v>
      </c>
      <c r="N1557" s="182">
        <v>229418.89599999998</v>
      </c>
      <c r="O1557" s="182">
        <v>175341.58479999998</v>
      </c>
      <c r="P1557" s="182">
        <v>77.215999999999994</v>
      </c>
      <c r="Q1557" s="182">
        <v>3488019.3465280002</v>
      </c>
      <c r="R1557" s="182">
        <v>104057.85639999999</v>
      </c>
      <c r="S1557" s="182">
        <v>91603.687759999986</v>
      </c>
      <c r="T1557" s="182">
        <v>32.257999999999996</v>
      </c>
      <c r="U1557" s="182">
        <v>10072800.499519998</v>
      </c>
      <c r="V1557" s="182">
        <v>0</v>
      </c>
    </row>
    <row r="1558" spans="1:22">
      <c r="A1558" s="2" t="s">
        <v>3134</v>
      </c>
      <c r="B1558" s="2" t="s">
        <v>3135</v>
      </c>
      <c r="C1558" s="182">
        <v>21.578319999999998</v>
      </c>
      <c r="D1558" s="182">
        <v>2567.7367999999997</v>
      </c>
      <c r="E1558" s="182">
        <v>0</v>
      </c>
      <c r="F1558" s="182">
        <v>0</v>
      </c>
      <c r="G1558" s="182">
        <v>0</v>
      </c>
      <c r="H1558" s="182">
        <v>0</v>
      </c>
      <c r="I1558" s="182">
        <v>0</v>
      </c>
      <c r="J1558" s="182">
        <v>0</v>
      </c>
      <c r="K1558" s="182">
        <v>0</v>
      </c>
      <c r="L1558" s="182">
        <v>0</v>
      </c>
      <c r="M1558" s="182">
        <v>15650301.602559999</v>
      </c>
      <c r="N1558" s="182">
        <v>176980.29120000001</v>
      </c>
      <c r="O1558" s="182">
        <v>136831.98439999999</v>
      </c>
      <c r="P1558" s="182">
        <v>77.977999999999994</v>
      </c>
      <c r="Q1558" s="182">
        <v>2763776.6659839996</v>
      </c>
      <c r="R1558" s="182">
        <v>80624.354879999984</v>
      </c>
      <c r="S1558" s="182">
        <v>72430.822879999992</v>
      </c>
      <c r="T1558" s="182">
        <v>32.765999999999998</v>
      </c>
      <c r="U1558" s="182">
        <v>7866773.9438399989</v>
      </c>
      <c r="V1558" s="182">
        <v>0</v>
      </c>
    </row>
    <row r="1559" spans="1:22">
      <c r="A1559" s="2" t="s">
        <v>3136</v>
      </c>
      <c r="B1559" s="2" t="s">
        <v>3137</v>
      </c>
      <c r="C1559" s="182">
        <v>87.950255999999996</v>
      </c>
      <c r="D1559" s="182">
        <v>10580.623999999998</v>
      </c>
      <c r="E1559" s="182">
        <v>0</v>
      </c>
      <c r="F1559" s="182">
        <v>0</v>
      </c>
      <c r="G1559" s="182">
        <v>0</v>
      </c>
      <c r="H1559" s="182">
        <v>0</v>
      </c>
      <c r="I1559" s="182">
        <v>0</v>
      </c>
      <c r="J1559" s="182">
        <v>0</v>
      </c>
      <c r="K1559" s="182">
        <v>0</v>
      </c>
      <c r="L1559" s="182">
        <v>0</v>
      </c>
      <c r="M1559" s="182">
        <v>60769788.137599997</v>
      </c>
      <c r="N1559" s="182">
        <v>732501.76079999993</v>
      </c>
      <c r="O1559" s="182">
        <v>598127.83599999989</v>
      </c>
      <c r="P1559" s="182">
        <v>75.945999999999998</v>
      </c>
      <c r="Q1559" s="182">
        <v>60769788.137599997</v>
      </c>
      <c r="R1559" s="182">
        <v>732501.76079999993</v>
      </c>
      <c r="S1559" s="182">
        <v>598127.83599999989</v>
      </c>
      <c r="T1559" s="182">
        <v>75.945999999999998</v>
      </c>
      <c r="U1559" s="182">
        <v>101560467.84639999</v>
      </c>
      <c r="V1559" s="182">
        <v>0</v>
      </c>
    </row>
    <row r="1560" spans="1:22">
      <c r="A1560" s="2" t="s">
        <v>3138</v>
      </c>
      <c r="B1560" s="2" t="s">
        <v>3139</v>
      </c>
      <c r="C1560" s="182">
        <v>72.473392000000004</v>
      </c>
      <c r="D1560" s="182">
        <v>8709.66</v>
      </c>
      <c r="E1560" s="182">
        <v>0</v>
      </c>
      <c r="F1560" s="182">
        <v>0</v>
      </c>
      <c r="G1560" s="182">
        <v>0</v>
      </c>
      <c r="H1560" s="182">
        <v>0</v>
      </c>
      <c r="I1560" s="182">
        <v>0</v>
      </c>
      <c r="J1560" s="182">
        <v>0</v>
      </c>
      <c r="K1560" s="182">
        <v>0</v>
      </c>
      <c r="L1560" s="182">
        <v>0</v>
      </c>
      <c r="M1560" s="182">
        <v>52028928.199999996</v>
      </c>
      <c r="N1560" s="182">
        <v>614514.89999999991</v>
      </c>
      <c r="O1560" s="182">
        <v>511276.39679999993</v>
      </c>
      <c r="P1560" s="182">
        <v>77.215999999999994</v>
      </c>
      <c r="Q1560" s="182">
        <v>52028928.199999996</v>
      </c>
      <c r="R1560" s="182">
        <v>614514.89999999991</v>
      </c>
      <c r="S1560" s="182">
        <v>511276.39679999993</v>
      </c>
      <c r="T1560" s="182">
        <v>77.215999999999994</v>
      </c>
      <c r="U1560" s="182">
        <v>84911210.822399989</v>
      </c>
      <c r="V1560" s="182">
        <v>0</v>
      </c>
    </row>
    <row r="1561" spans="1:22">
      <c r="A1561" s="2" t="s">
        <v>3140</v>
      </c>
      <c r="B1561" s="2" t="s">
        <v>3141</v>
      </c>
      <c r="C1561" s="182">
        <v>55.954816000000001</v>
      </c>
      <c r="D1561" s="182">
        <v>6709.6639999999998</v>
      </c>
      <c r="E1561" s="182">
        <v>0</v>
      </c>
      <c r="F1561" s="182">
        <v>0</v>
      </c>
      <c r="G1561" s="182">
        <v>0</v>
      </c>
      <c r="H1561" s="182">
        <v>0</v>
      </c>
      <c r="I1561" s="182">
        <v>0</v>
      </c>
      <c r="J1561" s="182">
        <v>0</v>
      </c>
      <c r="K1561" s="182">
        <v>0</v>
      </c>
      <c r="L1561" s="182">
        <v>0</v>
      </c>
      <c r="M1561" s="182">
        <v>41456649.989759997</v>
      </c>
      <c r="N1561" s="182">
        <v>481779.68159999995</v>
      </c>
      <c r="O1561" s="182">
        <v>408037.89359999995</v>
      </c>
      <c r="P1561" s="182">
        <v>78.739999999999995</v>
      </c>
      <c r="Q1561" s="182">
        <v>41456649.989759997</v>
      </c>
      <c r="R1561" s="182">
        <v>481779.68159999995</v>
      </c>
      <c r="S1561" s="182">
        <v>408037.89359999995</v>
      </c>
      <c r="T1561" s="182">
        <v>78.739999999999995</v>
      </c>
      <c r="U1561" s="182">
        <v>66597028.095999993</v>
      </c>
      <c r="V1561" s="182">
        <v>0</v>
      </c>
    </row>
    <row r="1562" spans="1:22">
      <c r="A1562" s="2" t="s">
        <v>3142</v>
      </c>
      <c r="B1562" s="2" t="s">
        <v>3143</v>
      </c>
      <c r="C1562" s="182">
        <v>47.323487999999998</v>
      </c>
      <c r="D1562" s="182">
        <v>5651.6016</v>
      </c>
      <c r="E1562" s="182">
        <v>0</v>
      </c>
      <c r="F1562" s="182">
        <v>0</v>
      </c>
      <c r="G1562" s="182">
        <v>0</v>
      </c>
      <c r="H1562" s="182">
        <v>0</v>
      </c>
      <c r="I1562" s="182">
        <v>0</v>
      </c>
      <c r="J1562" s="182">
        <v>0</v>
      </c>
      <c r="K1562" s="182">
        <v>0</v>
      </c>
      <c r="L1562" s="182">
        <v>0</v>
      </c>
      <c r="M1562" s="182">
        <v>35629410.031359993</v>
      </c>
      <c r="N1562" s="182">
        <v>411315.3064</v>
      </c>
      <c r="O1562" s="182">
        <v>350683.16959999996</v>
      </c>
      <c r="P1562" s="182">
        <v>79.501999999999995</v>
      </c>
      <c r="Q1562" s="182">
        <v>35629410.031359993</v>
      </c>
      <c r="R1562" s="182">
        <v>411315.3064</v>
      </c>
      <c r="S1562" s="182">
        <v>350683.16959999996</v>
      </c>
      <c r="T1562" s="182">
        <v>79.501999999999995</v>
      </c>
      <c r="U1562" s="182">
        <v>56607473.881599993</v>
      </c>
      <c r="V1562" s="182">
        <v>0</v>
      </c>
    </row>
    <row r="1563" spans="1:22">
      <c r="A1563" s="2" t="s">
        <v>3144</v>
      </c>
      <c r="B1563" s="2" t="s">
        <v>3145</v>
      </c>
      <c r="C1563" s="182">
        <v>38.394528000000001</v>
      </c>
      <c r="D1563" s="182">
        <v>4580.6359999999995</v>
      </c>
      <c r="E1563" s="182">
        <v>0</v>
      </c>
      <c r="F1563" s="182">
        <v>0</v>
      </c>
      <c r="G1563" s="182">
        <v>0</v>
      </c>
      <c r="H1563" s="182">
        <v>0</v>
      </c>
      <c r="I1563" s="182">
        <v>0</v>
      </c>
      <c r="J1563" s="182">
        <v>0</v>
      </c>
      <c r="K1563" s="182">
        <v>0</v>
      </c>
      <c r="L1563" s="182">
        <v>0</v>
      </c>
      <c r="M1563" s="182">
        <v>29427561.789919998</v>
      </c>
      <c r="N1563" s="182">
        <v>335934.81199999998</v>
      </c>
      <c r="O1563" s="182">
        <v>290051.03279999999</v>
      </c>
      <c r="P1563" s="182">
        <v>80.009999999999991</v>
      </c>
      <c r="Q1563" s="182">
        <v>29427561.789919998</v>
      </c>
      <c r="R1563" s="182">
        <v>335934.81199999998</v>
      </c>
      <c r="S1563" s="182">
        <v>290051.03279999999</v>
      </c>
      <c r="T1563" s="182">
        <v>80.009999999999991</v>
      </c>
      <c r="U1563" s="182">
        <v>46201688.241599992</v>
      </c>
      <c r="V1563" s="182">
        <v>0</v>
      </c>
    </row>
    <row r="1564" spans="1:22">
      <c r="A1564" s="2" t="s">
        <v>3146</v>
      </c>
      <c r="B1564" s="2" t="s">
        <v>3147</v>
      </c>
      <c r="C1564" s="182">
        <v>29.167936000000001</v>
      </c>
      <c r="D1564" s="182">
        <v>3464.5092</v>
      </c>
      <c r="E1564" s="182">
        <v>0</v>
      </c>
      <c r="F1564" s="182">
        <v>0</v>
      </c>
      <c r="G1564" s="182">
        <v>0</v>
      </c>
      <c r="H1564" s="182">
        <v>0</v>
      </c>
      <c r="I1564" s="182">
        <v>0</v>
      </c>
      <c r="J1564" s="182">
        <v>0</v>
      </c>
      <c r="K1564" s="182">
        <v>0</v>
      </c>
      <c r="L1564" s="182">
        <v>0</v>
      </c>
      <c r="M1564" s="182">
        <v>22642989.552639998</v>
      </c>
      <c r="N1564" s="182">
        <v>257276.90479999996</v>
      </c>
      <c r="O1564" s="182">
        <v>222864.07039999997</v>
      </c>
      <c r="P1564" s="182">
        <v>80.772000000000006</v>
      </c>
      <c r="Q1564" s="182">
        <v>22642989.552639998</v>
      </c>
      <c r="R1564" s="182">
        <v>257276.90479999996</v>
      </c>
      <c r="S1564" s="182">
        <v>222864.07039999997</v>
      </c>
      <c r="T1564" s="182">
        <v>80.772000000000006</v>
      </c>
      <c r="U1564" s="182">
        <v>35171555.463199995</v>
      </c>
      <c r="V1564" s="182">
        <v>0</v>
      </c>
    </row>
    <row r="1565" spans="1:22">
      <c r="A1565" s="2" t="s">
        <v>3148</v>
      </c>
      <c r="B1565" s="2" t="s">
        <v>3149</v>
      </c>
      <c r="C1565" s="182">
        <v>75.300895999999995</v>
      </c>
      <c r="D1565" s="182">
        <v>9032.24</v>
      </c>
      <c r="E1565" s="182">
        <v>0</v>
      </c>
      <c r="F1565" s="182">
        <v>0</v>
      </c>
      <c r="G1565" s="182">
        <v>0</v>
      </c>
      <c r="H1565" s="182">
        <v>0</v>
      </c>
      <c r="I1565" s="182">
        <v>0</v>
      </c>
      <c r="J1565" s="182">
        <v>0</v>
      </c>
      <c r="K1565" s="182">
        <v>0</v>
      </c>
      <c r="L1565" s="182">
        <v>0</v>
      </c>
      <c r="M1565" s="182">
        <v>47450382.518399999</v>
      </c>
      <c r="N1565" s="182">
        <v>591573.01039999991</v>
      </c>
      <c r="O1565" s="182">
        <v>467031.32399999996</v>
      </c>
      <c r="P1565" s="182">
        <v>72.39</v>
      </c>
      <c r="Q1565" s="182">
        <v>30093532.070879996</v>
      </c>
      <c r="R1565" s="182">
        <v>483418.38799999998</v>
      </c>
      <c r="S1565" s="182">
        <v>394928.24239999999</v>
      </c>
      <c r="T1565" s="182">
        <v>57.657999999999994</v>
      </c>
      <c r="U1565" s="182">
        <v>62434713.839999996</v>
      </c>
      <c r="V1565" s="182">
        <v>0</v>
      </c>
    </row>
    <row r="1566" spans="1:22">
      <c r="A1566" s="2" t="s">
        <v>3150</v>
      </c>
      <c r="B1566" s="2" t="s">
        <v>3151</v>
      </c>
      <c r="C1566" s="182">
        <v>62.353903999999993</v>
      </c>
      <c r="D1566" s="182">
        <v>7483.8559999999998</v>
      </c>
      <c r="E1566" s="182">
        <v>0</v>
      </c>
      <c r="F1566" s="182">
        <v>0</v>
      </c>
      <c r="G1566" s="182">
        <v>0</v>
      </c>
      <c r="H1566" s="182">
        <v>0</v>
      </c>
      <c r="I1566" s="182">
        <v>0</v>
      </c>
      <c r="J1566" s="182">
        <v>0</v>
      </c>
      <c r="K1566" s="182">
        <v>0</v>
      </c>
      <c r="L1566" s="182">
        <v>0</v>
      </c>
      <c r="M1566" s="182">
        <v>40873925.993919998</v>
      </c>
      <c r="N1566" s="182">
        <v>499805.45199999993</v>
      </c>
      <c r="O1566" s="182">
        <v>403121.77439999999</v>
      </c>
      <c r="P1566" s="182">
        <v>73.914000000000001</v>
      </c>
      <c r="Q1566" s="182">
        <v>26014464.099999998</v>
      </c>
      <c r="R1566" s="182">
        <v>408037.89359999995</v>
      </c>
      <c r="S1566" s="182">
        <v>340850.93119999999</v>
      </c>
      <c r="T1566" s="182">
        <v>58.92799999999999</v>
      </c>
      <c r="U1566" s="182">
        <v>52861391.051199995</v>
      </c>
      <c r="V1566" s="182">
        <v>0</v>
      </c>
    </row>
    <row r="1567" spans="1:22">
      <c r="A1567" s="2" t="s">
        <v>3152</v>
      </c>
      <c r="B1567" s="2" t="s">
        <v>3153</v>
      </c>
      <c r="C1567" s="182">
        <v>48.365199999999994</v>
      </c>
      <c r="D1567" s="182">
        <v>5787.0852000000004</v>
      </c>
      <c r="E1567" s="182">
        <v>0</v>
      </c>
      <c r="F1567" s="182">
        <v>0</v>
      </c>
      <c r="G1567" s="182">
        <v>0</v>
      </c>
      <c r="H1567" s="182">
        <v>0</v>
      </c>
      <c r="I1567" s="182">
        <v>0</v>
      </c>
      <c r="J1567" s="182">
        <v>0</v>
      </c>
      <c r="K1567" s="182">
        <v>0</v>
      </c>
      <c r="L1567" s="182">
        <v>0</v>
      </c>
      <c r="M1567" s="182">
        <v>32923905.764959995</v>
      </c>
      <c r="N1567" s="182">
        <v>394928.24239999999</v>
      </c>
      <c r="O1567" s="182">
        <v>324463.86719999998</v>
      </c>
      <c r="P1567" s="182">
        <v>75.438000000000002</v>
      </c>
      <c r="Q1567" s="182">
        <v>21061310.135359999</v>
      </c>
      <c r="R1567" s="182">
        <v>324463.86719999998</v>
      </c>
      <c r="S1567" s="182">
        <v>276941.38159999996</v>
      </c>
      <c r="T1567" s="182">
        <v>60.451999999999991</v>
      </c>
      <c r="U1567" s="182">
        <v>41623142.559999995</v>
      </c>
      <c r="V1567" s="182">
        <v>0</v>
      </c>
    </row>
    <row r="1568" spans="1:22">
      <c r="A1568" s="2" t="s">
        <v>3154</v>
      </c>
      <c r="B1568" s="2" t="s">
        <v>3155</v>
      </c>
      <c r="C1568" s="182">
        <v>40.924399999999999</v>
      </c>
      <c r="D1568" s="182">
        <v>4896.7644</v>
      </c>
      <c r="E1568" s="182">
        <v>0</v>
      </c>
      <c r="F1568" s="182">
        <v>0</v>
      </c>
      <c r="G1568" s="182">
        <v>0</v>
      </c>
      <c r="H1568" s="182">
        <v>0</v>
      </c>
      <c r="I1568" s="182">
        <v>0</v>
      </c>
      <c r="J1568" s="182">
        <v>0</v>
      </c>
      <c r="K1568" s="182">
        <v>0</v>
      </c>
      <c r="L1568" s="182">
        <v>0</v>
      </c>
      <c r="M1568" s="182">
        <v>28428606.368479997</v>
      </c>
      <c r="N1568" s="182">
        <v>337573.5184</v>
      </c>
      <c r="O1568" s="182">
        <v>280218.79440000001</v>
      </c>
      <c r="P1568" s="182">
        <v>76.199999999999989</v>
      </c>
      <c r="Q1568" s="182">
        <v>18230936.441279996</v>
      </c>
      <c r="R1568" s="182">
        <v>276941.38159999996</v>
      </c>
      <c r="S1568" s="182">
        <v>239251.13439999998</v>
      </c>
      <c r="T1568" s="182">
        <v>60.959999999999994</v>
      </c>
      <c r="U1568" s="182">
        <v>35712656.316479996</v>
      </c>
      <c r="V1568" s="182">
        <v>0</v>
      </c>
    </row>
    <row r="1569" spans="1:22">
      <c r="A1569" s="2" t="s">
        <v>3156</v>
      </c>
      <c r="B1569" s="2" t="s">
        <v>3157</v>
      </c>
      <c r="C1569" s="182">
        <v>33.334783999999999</v>
      </c>
      <c r="D1569" s="182">
        <v>3980.6371999999997</v>
      </c>
      <c r="E1569" s="182">
        <v>0</v>
      </c>
      <c r="F1569" s="182">
        <v>0</v>
      </c>
      <c r="G1569" s="182">
        <v>0</v>
      </c>
      <c r="H1569" s="182">
        <v>0</v>
      </c>
      <c r="I1569" s="182">
        <v>0</v>
      </c>
      <c r="J1569" s="182">
        <v>0</v>
      </c>
      <c r="K1569" s="182">
        <v>0</v>
      </c>
      <c r="L1569" s="182">
        <v>0</v>
      </c>
      <c r="M1569" s="182">
        <v>23558698.688959997</v>
      </c>
      <c r="N1569" s="182">
        <v>276941.38159999996</v>
      </c>
      <c r="O1569" s="182">
        <v>232696.30879999997</v>
      </c>
      <c r="P1569" s="182">
        <v>76.961999999999989</v>
      </c>
      <c r="Q1569" s="182">
        <v>15150823.891839998</v>
      </c>
      <c r="R1569" s="182">
        <v>227780.18959999998</v>
      </c>
      <c r="S1569" s="182">
        <v>198283.47439999998</v>
      </c>
      <c r="T1569" s="182">
        <v>61.722000000000001</v>
      </c>
      <c r="U1569" s="182">
        <v>29261069.219679996</v>
      </c>
      <c r="V1569" s="182">
        <v>0</v>
      </c>
    </row>
    <row r="1570" spans="1:22">
      <c r="A1570" s="2" t="s">
        <v>3158</v>
      </c>
      <c r="B1570" s="2" t="s">
        <v>3159</v>
      </c>
      <c r="C1570" s="182">
        <v>25.447535999999999</v>
      </c>
      <c r="D1570" s="182">
        <v>3012.8971999999999</v>
      </c>
      <c r="E1570" s="182">
        <v>0</v>
      </c>
      <c r="F1570" s="182">
        <v>0</v>
      </c>
      <c r="G1570" s="182">
        <v>0</v>
      </c>
      <c r="H1570" s="182">
        <v>0</v>
      </c>
      <c r="I1570" s="182">
        <v>0</v>
      </c>
      <c r="J1570" s="182">
        <v>0</v>
      </c>
      <c r="K1570" s="182">
        <v>0</v>
      </c>
      <c r="L1570" s="182">
        <v>0</v>
      </c>
      <c r="M1570" s="182">
        <v>18189313.298719998</v>
      </c>
      <c r="N1570" s="182">
        <v>213031.83199999999</v>
      </c>
      <c r="O1570" s="182">
        <v>178618.9976</v>
      </c>
      <c r="P1570" s="182">
        <v>77.724000000000004</v>
      </c>
      <c r="Q1570" s="182">
        <v>11737726.201919999</v>
      </c>
      <c r="R1570" s="182">
        <v>175341.58479999998</v>
      </c>
      <c r="S1570" s="182">
        <v>153874.53096</v>
      </c>
      <c r="T1570" s="182">
        <v>62.483999999999995</v>
      </c>
      <c r="U1570" s="182">
        <v>22351627.554719999</v>
      </c>
      <c r="V1570" s="182">
        <v>0</v>
      </c>
    </row>
    <row r="1571" spans="1:22">
      <c r="A1571" s="2" t="s">
        <v>3160</v>
      </c>
      <c r="B1571" s="2" t="s">
        <v>3161</v>
      </c>
      <c r="C1571" s="182">
        <v>62.651536</v>
      </c>
      <c r="D1571" s="182">
        <v>7548.3719999999994</v>
      </c>
      <c r="E1571" s="182">
        <v>0</v>
      </c>
      <c r="F1571" s="182">
        <v>0</v>
      </c>
      <c r="G1571" s="182">
        <v>0</v>
      </c>
      <c r="H1571" s="182">
        <v>0</v>
      </c>
      <c r="I1571" s="182">
        <v>0</v>
      </c>
      <c r="J1571" s="182">
        <v>0</v>
      </c>
      <c r="K1571" s="182">
        <v>0</v>
      </c>
      <c r="L1571" s="182">
        <v>0</v>
      </c>
      <c r="M1571" s="182">
        <v>34130976.8992</v>
      </c>
      <c r="N1571" s="182">
        <v>449005.55359999993</v>
      </c>
      <c r="O1571" s="182">
        <v>335934.81199999998</v>
      </c>
      <c r="P1571" s="182">
        <v>67.055999999999997</v>
      </c>
      <c r="Q1571" s="182">
        <v>11071755.92096</v>
      </c>
      <c r="R1571" s="182">
        <v>272025.26240000001</v>
      </c>
      <c r="S1571" s="182">
        <v>217947.95119999998</v>
      </c>
      <c r="T1571" s="182">
        <v>38.353999999999999</v>
      </c>
      <c r="U1571" s="182">
        <v>29261069.219679996</v>
      </c>
      <c r="V1571" s="182">
        <v>0</v>
      </c>
    </row>
    <row r="1572" spans="1:22">
      <c r="A1572" s="2" t="s">
        <v>3162</v>
      </c>
      <c r="B1572" s="2" t="s">
        <v>3163</v>
      </c>
      <c r="C1572" s="182">
        <v>52.234416000000003</v>
      </c>
      <c r="D1572" s="182">
        <v>6283.8584000000001</v>
      </c>
      <c r="E1572" s="182">
        <v>0</v>
      </c>
      <c r="F1572" s="182">
        <v>0</v>
      </c>
      <c r="G1572" s="182">
        <v>0</v>
      </c>
      <c r="H1572" s="182">
        <v>0</v>
      </c>
      <c r="I1572" s="182">
        <v>0</v>
      </c>
      <c r="J1572" s="182">
        <v>0</v>
      </c>
      <c r="K1572" s="182">
        <v>0</v>
      </c>
      <c r="L1572" s="182">
        <v>0</v>
      </c>
      <c r="M1572" s="182">
        <v>29885416.358079996</v>
      </c>
      <c r="N1572" s="182">
        <v>385096.00399999996</v>
      </c>
      <c r="O1572" s="182">
        <v>293328.44559999998</v>
      </c>
      <c r="P1572" s="182">
        <v>68.833999999999989</v>
      </c>
      <c r="Q1572" s="182">
        <v>9823061.6441599987</v>
      </c>
      <c r="R1572" s="182">
        <v>234335.01519999999</v>
      </c>
      <c r="S1572" s="182">
        <v>193367.35519999999</v>
      </c>
      <c r="T1572" s="182">
        <v>39.624000000000002</v>
      </c>
      <c r="U1572" s="182">
        <v>25431740.10416</v>
      </c>
      <c r="V1572" s="182">
        <v>0</v>
      </c>
    </row>
    <row r="1573" spans="1:22">
      <c r="A1573" s="2" t="s">
        <v>3164</v>
      </c>
      <c r="B1573" s="2" t="s">
        <v>3165</v>
      </c>
      <c r="C1573" s="182">
        <v>40.775583999999995</v>
      </c>
      <c r="D1573" s="182">
        <v>4890.3127999999997</v>
      </c>
      <c r="E1573" s="182">
        <v>0</v>
      </c>
      <c r="F1573" s="182">
        <v>0</v>
      </c>
      <c r="G1573" s="182">
        <v>0</v>
      </c>
      <c r="H1573" s="182">
        <v>0</v>
      </c>
      <c r="I1573" s="182">
        <v>0</v>
      </c>
      <c r="J1573" s="182">
        <v>0</v>
      </c>
      <c r="K1573" s="182">
        <v>0</v>
      </c>
      <c r="L1573" s="182">
        <v>0</v>
      </c>
      <c r="M1573" s="182">
        <v>24432784.682719998</v>
      </c>
      <c r="N1573" s="182">
        <v>308076.80319999997</v>
      </c>
      <c r="O1573" s="182">
        <v>240889.84079999998</v>
      </c>
      <c r="P1573" s="182">
        <v>70.611999999999995</v>
      </c>
      <c r="Q1573" s="182">
        <v>8158135.9417599998</v>
      </c>
      <c r="R1573" s="182">
        <v>188451.23599999998</v>
      </c>
      <c r="S1573" s="182">
        <v>160593.22719999999</v>
      </c>
      <c r="T1573" s="182">
        <v>40.893999999999998</v>
      </c>
      <c r="U1573" s="182">
        <v>20520209.282079998</v>
      </c>
      <c r="V1573" s="182">
        <v>0</v>
      </c>
    </row>
    <row r="1574" spans="1:22">
      <c r="A1574" s="2" t="s">
        <v>3166</v>
      </c>
      <c r="B1574" s="2" t="s">
        <v>3167</v>
      </c>
      <c r="C1574" s="182">
        <v>34.674127999999996</v>
      </c>
      <c r="D1574" s="182">
        <v>4148.3787999999995</v>
      </c>
      <c r="E1574" s="182">
        <v>0</v>
      </c>
      <c r="F1574" s="182">
        <v>0</v>
      </c>
      <c r="G1574" s="182">
        <v>0</v>
      </c>
      <c r="H1574" s="182">
        <v>0</v>
      </c>
      <c r="I1574" s="182">
        <v>0</v>
      </c>
      <c r="J1574" s="182">
        <v>0</v>
      </c>
      <c r="K1574" s="182">
        <v>0</v>
      </c>
      <c r="L1574" s="182">
        <v>0</v>
      </c>
      <c r="M1574" s="182">
        <v>21227802.705599997</v>
      </c>
      <c r="N1574" s="182">
        <v>263831.7304</v>
      </c>
      <c r="O1574" s="182">
        <v>209754.4192</v>
      </c>
      <c r="P1574" s="182">
        <v>71.627999999999986</v>
      </c>
      <c r="Q1574" s="182">
        <v>7159180.5203199992</v>
      </c>
      <c r="R1574" s="182">
        <v>162395.80424</v>
      </c>
      <c r="S1574" s="182">
        <v>140601.00912</v>
      </c>
      <c r="T1574" s="182">
        <v>41.401999999999994</v>
      </c>
      <c r="U1574" s="182">
        <v>17731458.730559997</v>
      </c>
      <c r="V1574" s="182">
        <v>0</v>
      </c>
    </row>
    <row r="1575" spans="1:22">
      <c r="A1575" s="2" t="s">
        <v>3168</v>
      </c>
      <c r="B1575" s="2" t="s">
        <v>3169</v>
      </c>
      <c r="C1575" s="182">
        <v>28.275039999999997</v>
      </c>
      <c r="D1575" s="182">
        <v>3380.6383999999998</v>
      </c>
      <c r="E1575" s="182">
        <v>0</v>
      </c>
      <c r="F1575" s="182">
        <v>0</v>
      </c>
      <c r="G1575" s="182">
        <v>0</v>
      </c>
      <c r="H1575" s="182">
        <v>0</v>
      </c>
      <c r="I1575" s="182">
        <v>0</v>
      </c>
      <c r="J1575" s="182">
        <v>0</v>
      </c>
      <c r="K1575" s="182">
        <v>0</v>
      </c>
      <c r="L1575" s="182">
        <v>0</v>
      </c>
      <c r="M1575" s="182">
        <v>17689835.588</v>
      </c>
      <c r="N1575" s="182">
        <v>217947.95119999998</v>
      </c>
      <c r="O1575" s="182">
        <v>173702.87839999999</v>
      </c>
      <c r="P1575" s="182">
        <v>72.39</v>
      </c>
      <c r="Q1575" s="182">
        <v>5993732.5286399992</v>
      </c>
      <c r="R1575" s="182">
        <v>134373.92479999998</v>
      </c>
      <c r="S1575" s="182">
        <v>118150.73143999999</v>
      </c>
      <c r="T1575" s="182">
        <v>42.163999999999994</v>
      </c>
      <c r="U1575" s="182">
        <v>14692969.323679997</v>
      </c>
      <c r="V1575" s="182">
        <v>0</v>
      </c>
    </row>
    <row r="1576" spans="1:22">
      <c r="A1576" s="2" t="s">
        <v>3170</v>
      </c>
      <c r="B1576" s="2" t="s">
        <v>3171</v>
      </c>
      <c r="C1576" s="182">
        <v>21.578319999999998</v>
      </c>
      <c r="D1576" s="182">
        <v>2567.7367999999997</v>
      </c>
      <c r="E1576" s="182">
        <v>0</v>
      </c>
      <c r="F1576" s="182">
        <v>0</v>
      </c>
      <c r="G1576" s="182">
        <v>0</v>
      </c>
      <c r="H1576" s="182">
        <v>0</v>
      </c>
      <c r="I1576" s="182">
        <v>0</v>
      </c>
      <c r="J1576" s="182">
        <v>0</v>
      </c>
      <c r="K1576" s="182">
        <v>0</v>
      </c>
      <c r="L1576" s="182">
        <v>0</v>
      </c>
      <c r="M1576" s="182">
        <v>13777260.18736</v>
      </c>
      <c r="N1576" s="182">
        <v>167148.05279999998</v>
      </c>
      <c r="O1576" s="182">
        <v>135521.01927999998</v>
      </c>
      <c r="P1576" s="182">
        <v>73.151999999999987</v>
      </c>
      <c r="Q1576" s="182">
        <v>4703415.1092799995</v>
      </c>
      <c r="R1576" s="182">
        <v>103730.11511999999</v>
      </c>
      <c r="S1576" s="182">
        <v>92586.911599999992</v>
      </c>
      <c r="T1576" s="182">
        <v>42.925999999999995</v>
      </c>
      <c r="U1576" s="182">
        <v>11321494.776319999</v>
      </c>
      <c r="V1576" s="182">
        <v>0</v>
      </c>
    </row>
    <row r="1577" spans="1:22">
      <c r="A1577" s="2" t="s">
        <v>3172</v>
      </c>
      <c r="B1577" s="2" t="s">
        <v>3173</v>
      </c>
      <c r="C1577" s="182">
        <v>14.658375999999999</v>
      </c>
      <c r="D1577" s="182">
        <v>1741.932</v>
      </c>
      <c r="E1577" s="182">
        <v>0</v>
      </c>
      <c r="F1577" s="182">
        <v>0</v>
      </c>
      <c r="G1577" s="182">
        <v>0</v>
      </c>
      <c r="H1577" s="182">
        <v>0</v>
      </c>
      <c r="I1577" s="182">
        <v>0</v>
      </c>
      <c r="J1577" s="182">
        <v>0</v>
      </c>
      <c r="K1577" s="182">
        <v>0</v>
      </c>
      <c r="L1577" s="182">
        <v>0</v>
      </c>
      <c r="M1577" s="182">
        <v>9531699.6462399978</v>
      </c>
      <c r="N1577" s="182">
        <v>115037.18927999998</v>
      </c>
      <c r="O1577" s="182">
        <v>93897.87672</v>
      </c>
      <c r="P1577" s="182">
        <v>74.167999999999992</v>
      </c>
      <c r="Q1577" s="182">
        <v>3288228.2622399996</v>
      </c>
      <c r="R1577" s="182">
        <v>71447.599040000001</v>
      </c>
      <c r="S1577" s="182">
        <v>64728.902799999996</v>
      </c>
      <c r="T1577" s="182">
        <v>43.433999999999997</v>
      </c>
      <c r="U1577" s="182">
        <v>7783527.6587199988</v>
      </c>
      <c r="V1577" s="182">
        <v>0</v>
      </c>
    </row>
    <row r="1578" spans="1:22">
      <c r="A1578" s="2" t="s">
        <v>3174</v>
      </c>
      <c r="B1578" s="2" t="s">
        <v>3175</v>
      </c>
      <c r="C1578" s="182">
        <v>47.174671999999994</v>
      </c>
      <c r="D1578" s="182">
        <v>5683.8595999999998</v>
      </c>
      <c r="E1578" s="182">
        <v>0</v>
      </c>
      <c r="F1578" s="182">
        <v>0</v>
      </c>
      <c r="G1578" s="182">
        <v>0</v>
      </c>
      <c r="H1578" s="182">
        <v>0</v>
      </c>
      <c r="I1578" s="182">
        <v>0</v>
      </c>
      <c r="J1578" s="182">
        <v>0</v>
      </c>
      <c r="K1578" s="182">
        <v>0</v>
      </c>
      <c r="L1578" s="182">
        <v>0</v>
      </c>
      <c r="M1578" s="182">
        <v>24391161.540159997</v>
      </c>
      <c r="N1578" s="182">
        <v>327741.27999999997</v>
      </c>
      <c r="O1578" s="182">
        <v>239251.13439999998</v>
      </c>
      <c r="P1578" s="182">
        <v>65.531999999999996</v>
      </c>
      <c r="Q1578" s="182">
        <v>4869907.6795199988</v>
      </c>
      <c r="R1578" s="182">
        <v>157971.29696000001</v>
      </c>
      <c r="S1578" s="182">
        <v>127982.96983999998</v>
      </c>
      <c r="T1578" s="182">
        <v>29.209999999999997</v>
      </c>
      <c r="U1578" s="182">
        <v>14276737.898079997</v>
      </c>
      <c r="V1578" s="182">
        <v>0</v>
      </c>
    </row>
    <row r="1579" spans="1:22">
      <c r="A1579" s="2" t="s">
        <v>3176</v>
      </c>
      <c r="B1579" s="2" t="s">
        <v>3177</v>
      </c>
      <c r="C1579" s="182">
        <v>37.055183999999997</v>
      </c>
      <c r="D1579" s="182">
        <v>4438.7007999999996</v>
      </c>
      <c r="E1579" s="182">
        <v>0</v>
      </c>
      <c r="F1579" s="182">
        <v>0</v>
      </c>
      <c r="G1579" s="182">
        <v>0</v>
      </c>
      <c r="H1579" s="182">
        <v>0</v>
      </c>
      <c r="I1579" s="182">
        <v>0</v>
      </c>
      <c r="J1579" s="182">
        <v>0</v>
      </c>
      <c r="K1579" s="182">
        <v>0</v>
      </c>
      <c r="L1579" s="182">
        <v>0</v>
      </c>
      <c r="M1579" s="182">
        <v>20187224.141599998</v>
      </c>
      <c r="N1579" s="182">
        <v>263831.7304</v>
      </c>
      <c r="O1579" s="182">
        <v>198283.47439999998</v>
      </c>
      <c r="P1579" s="182">
        <v>67.309999999999988</v>
      </c>
      <c r="Q1579" s="182">
        <v>4141502.6847199993</v>
      </c>
      <c r="R1579" s="182">
        <v>129130.06431999999</v>
      </c>
      <c r="S1579" s="182">
        <v>108646.23431999999</v>
      </c>
      <c r="T1579" s="182">
        <v>30.479999999999997</v>
      </c>
      <c r="U1579" s="182">
        <v>11862595.6296</v>
      </c>
      <c r="V1579" s="182">
        <v>0</v>
      </c>
    </row>
    <row r="1580" spans="1:22">
      <c r="A1580" s="2" t="s">
        <v>3178</v>
      </c>
      <c r="B1580" s="2" t="s">
        <v>3179</v>
      </c>
      <c r="C1580" s="182">
        <v>31.548991999999998</v>
      </c>
      <c r="D1580" s="182">
        <v>3774.1859999999997</v>
      </c>
      <c r="E1580" s="182">
        <v>0</v>
      </c>
      <c r="F1580" s="182">
        <v>0</v>
      </c>
      <c r="G1580" s="182">
        <v>0</v>
      </c>
      <c r="H1580" s="182">
        <v>0</v>
      </c>
      <c r="I1580" s="182">
        <v>0</v>
      </c>
      <c r="J1580" s="182">
        <v>0</v>
      </c>
      <c r="K1580" s="182">
        <v>0</v>
      </c>
      <c r="L1580" s="182">
        <v>0</v>
      </c>
      <c r="M1580" s="182">
        <v>17648212.445439998</v>
      </c>
      <c r="N1580" s="182">
        <v>227780.18959999998</v>
      </c>
      <c r="O1580" s="182">
        <v>173702.87839999999</v>
      </c>
      <c r="P1580" s="182">
        <v>68.325999999999993</v>
      </c>
      <c r="Q1580" s="182">
        <v>3666998.8595360001</v>
      </c>
      <c r="R1580" s="182">
        <v>112087.51775999999</v>
      </c>
      <c r="S1580" s="182">
        <v>96192.06568</v>
      </c>
      <c r="T1580" s="182">
        <v>31.241999999999997</v>
      </c>
      <c r="U1580" s="182">
        <v>10364162.497439999</v>
      </c>
      <c r="V1580" s="182">
        <v>0</v>
      </c>
    </row>
    <row r="1581" spans="1:22">
      <c r="A1581" s="2" t="s">
        <v>3180</v>
      </c>
      <c r="B1581" s="2" t="s">
        <v>3181</v>
      </c>
      <c r="C1581" s="182">
        <v>25.745168</v>
      </c>
      <c r="D1581" s="182">
        <v>3077.4131999999995</v>
      </c>
      <c r="E1581" s="182">
        <v>0</v>
      </c>
      <c r="F1581" s="182">
        <v>0</v>
      </c>
      <c r="G1581" s="182">
        <v>0</v>
      </c>
      <c r="H1581" s="182">
        <v>0</v>
      </c>
      <c r="I1581" s="182">
        <v>0</v>
      </c>
      <c r="J1581" s="182">
        <v>0</v>
      </c>
      <c r="K1581" s="182">
        <v>0</v>
      </c>
      <c r="L1581" s="182">
        <v>0</v>
      </c>
      <c r="M1581" s="182">
        <v>14776215.608799998</v>
      </c>
      <c r="N1581" s="182">
        <v>188451.23599999998</v>
      </c>
      <c r="O1581" s="182">
        <v>145517.12831999999</v>
      </c>
      <c r="P1581" s="182">
        <v>69.341999999999999</v>
      </c>
      <c r="Q1581" s="182">
        <v>3117573.3777439999</v>
      </c>
      <c r="R1581" s="182">
        <v>93406.26479999999</v>
      </c>
      <c r="S1581" s="182">
        <v>81771.449359999999</v>
      </c>
      <c r="T1581" s="182">
        <v>31.75</v>
      </c>
      <c r="U1581" s="182">
        <v>8657613.6524799988</v>
      </c>
      <c r="V1581" s="182">
        <v>0</v>
      </c>
    </row>
    <row r="1582" spans="1:22">
      <c r="A1582" s="2" t="s">
        <v>3182</v>
      </c>
      <c r="B1582" s="2" t="s">
        <v>3183</v>
      </c>
      <c r="C1582" s="182">
        <v>19.643711999999997</v>
      </c>
      <c r="D1582" s="182">
        <v>2341.9307999999996</v>
      </c>
      <c r="E1582" s="182">
        <v>0</v>
      </c>
      <c r="F1582" s="182">
        <v>0</v>
      </c>
      <c r="G1582" s="182">
        <v>0</v>
      </c>
      <c r="H1582" s="182">
        <v>0</v>
      </c>
      <c r="I1582" s="182">
        <v>0</v>
      </c>
      <c r="J1582" s="182">
        <v>0</v>
      </c>
      <c r="K1582" s="182">
        <v>0</v>
      </c>
      <c r="L1582" s="182">
        <v>0</v>
      </c>
      <c r="M1582" s="182">
        <v>11571233.631679999</v>
      </c>
      <c r="N1582" s="182">
        <v>145353.25767999998</v>
      </c>
      <c r="O1582" s="182">
        <v>113726.22416</v>
      </c>
      <c r="P1582" s="182">
        <v>70.35799999999999</v>
      </c>
      <c r="Q1582" s="182">
        <v>2472414.6680640001</v>
      </c>
      <c r="R1582" s="182">
        <v>72594.693519999986</v>
      </c>
      <c r="S1582" s="182">
        <v>64892.77343999999</v>
      </c>
      <c r="T1582" s="182">
        <v>32.512</v>
      </c>
      <c r="U1582" s="182">
        <v>6742949.0947199995</v>
      </c>
      <c r="V1582" s="182">
        <v>0</v>
      </c>
    </row>
    <row r="1583" spans="1:22">
      <c r="A1583" s="2" t="s">
        <v>3184</v>
      </c>
      <c r="B1583" s="2" t="s">
        <v>3185</v>
      </c>
      <c r="C1583" s="182">
        <v>13.39344</v>
      </c>
      <c r="D1583" s="182">
        <v>1587.0935999999999</v>
      </c>
      <c r="E1583" s="182">
        <v>0</v>
      </c>
      <c r="F1583" s="182">
        <v>0</v>
      </c>
      <c r="G1583" s="182">
        <v>0</v>
      </c>
      <c r="H1583" s="182">
        <v>0</v>
      </c>
      <c r="I1583" s="182">
        <v>0</v>
      </c>
      <c r="J1583" s="182">
        <v>0</v>
      </c>
      <c r="K1583" s="182">
        <v>0</v>
      </c>
      <c r="L1583" s="182">
        <v>0</v>
      </c>
      <c r="M1583" s="182">
        <v>8033266.5140799992</v>
      </c>
      <c r="N1583" s="182">
        <v>100124.96103999999</v>
      </c>
      <c r="O1583" s="182">
        <v>79149.519119999997</v>
      </c>
      <c r="P1583" s="182">
        <v>71.11999999999999</v>
      </c>
      <c r="Q1583" s="182">
        <v>1748171.98752</v>
      </c>
      <c r="R1583" s="182">
        <v>50308.286479999995</v>
      </c>
      <c r="S1583" s="182">
        <v>45883.77919999999</v>
      </c>
      <c r="T1583" s="182">
        <v>33.274000000000001</v>
      </c>
      <c r="U1583" s="182">
        <v>4703415.1092799995</v>
      </c>
      <c r="V1583" s="182">
        <v>0</v>
      </c>
    </row>
    <row r="1584" spans="1:22">
      <c r="A1584" s="2" t="s">
        <v>3186</v>
      </c>
      <c r="B1584" s="2" t="s">
        <v>3187</v>
      </c>
      <c r="C1584" s="182">
        <v>33.185968000000003</v>
      </c>
      <c r="D1584" s="182">
        <v>3987.0887999999995</v>
      </c>
      <c r="E1584" s="182">
        <v>0</v>
      </c>
      <c r="F1584" s="182">
        <v>0</v>
      </c>
      <c r="G1584" s="182">
        <v>0</v>
      </c>
      <c r="H1584" s="182">
        <v>0</v>
      </c>
      <c r="I1584" s="182">
        <v>0</v>
      </c>
      <c r="J1584" s="182">
        <v>0</v>
      </c>
      <c r="K1584" s="182">
        <v>0</v>
      </c>
      <c r="L1584" s="182">
        <v>0</v>
      </c>
      <c r="M1584" s="182">
        <v>15900040.45792</v>
      </c>
      <c r="N1584" s="182">
        <v>219586.65759999998</v>
      </c>
      <c r="O1584" s="182">
        <v>156660.33184</v>
      </c>
      <c r="P1584" s="182">
        <v>63.246000000000002</v>
      </c>
      <c r="Q1584" s="182">
        <v>1552543.2174879999</v>
      </c>
      <c r="R1584" s="182">
        <v>75544.365040000004</v>
      </c>
      <c r="S1584" s="182">
        <v>61123.748719999996</v>
      </c>
      <c r="T1584" s="182">
        <v>19.735800000000001</v>
      </c>
      <c r="U1584" s="182">
        <v>5036400.2497599991</v>
      </c>
      <c r="V1584" s="182">
        <v>0</v>
      </c>
    </row>
    <row r="1585" spans="1:22">
      <c r="A1585" s="2" t="s">
        <v>3188</v>
      </c>
      <c r="B1585" s="2" t="s">
        <v>3189</v>
      </c>
      <c r="C1585" s="182">
        <v>28.275039999999997</v>
      </c>
      <c r="D1585" s="182">
        <v>3393.5415999999996</v>
      </c>
      <c r="E1585" s="182">
        <v>0</v>
      </c>
      <c r="F1585" s="182">
        <v>0</v>
      </c>
      <c r="G1585" s="182">
        <v>0</v>
      </c>
      <c r="H1585" s="182">
        <v>0</v>
      </c>
      <c r="I1585" s="182">
        <v>0</v>
      </c>
      <c r="J1585" s="182">
        <v>0</v>
      </c>
      <c r="K1585" s="182">
        <v>0</v>
      </c>
      <c r="L1585" s="182">
        <v>0</v>
      </c>
      <c r="M1585" s="182">
        <v>14026999.042719999</v>
      </c>
      <c r="N1585" s="182">
        <v>190089.94239999997</v>
      </c>
      <c r="O1585" s="182">
        <v>138142.94951999999</v>
      </c>
      <c r="P1585" s="182">
        <v>64.261999999999986</v>
      </c>
      <c r="Q1585" s="182">
        <v>1406862.2185279997</v>
      </c>
      <c r="R1585" s="182">
        <v>66531.479839999985</v>
      </c>
      <c r="S1585" s="182">
        <v>55388.27631999999</v>
      </c>
      <c r="T1585" s="182">
        <v>20.370799999999999</v>
      </c>
      <c r="U1585" s="182">
        <v>4536922.5390399992</v>
      </c>
      <c r="V1585" s="182">
        <v>0</v>
      </c>
    </row>
    <row r="1586" spans="1:22">
      <c r="A1586" s="2" t="s">
        <v>3190</v>
      </c>
      <c r="B1586" s="2" t="s">
        <v>3191</v>
      </c>
      <c r="C1586" s="182">
        <v>23.215295999999999</v>
      </c>
      <c r="D1586" s="182">
        <v>2774.1879999999996</v>
      </c>
      <c r="E1586" s="182">
        <v>0</v>
      </c>
      <c r="F1586" s="182">
        <v>0</v>
      </c>
      <c r="G1586" s="182">
        <v>0</v>
      </c>
      <c r="H1586" s="182">
        <v>0</v>
      </c>
      <c r="I1586" s="182">
        <v>0</v>
      </c>
      <c r="J1586" s="182">
        <v>0</v>
      </c>
      <c r="K1586" s="182">
        <v>0</v>
      </c>
      <c r="L1586" s="182">
        <v>0</v>
      </c>
      <c r="M1586" s="182">
        <v>11862595.6296</v>
      </c>
      <c r="N1586" s="182">
        <v>158626.77951999998</v>
      </c>
      <c r="O1586" s="182">
        <v>116675.89567999999</v>
      </c>
      <c r="P1586" s="182">
        <v>65.277999999999992</v>
      </c>
      <c r="Q1586" s="182">
        <v>1223720.3912639997</v>
      </c>
      <c r="R1586" s="182">
        <v>56207.629519999995</v>
      </c>
      <c r="S1586" s="182">
        <v>48177.968159999997</v>
      </c>
      <c r="T1586" s="182">
        <v>21.005799999999997</v>
      </c>
      <c r="U1586" s="182">
        <v>3895926.1436159993</v>
      </c>
      <c r="V1586" s="182">
        <v>0</v>
      </c>
    </row>
    <row r="1587" spans="1:22">
      <c r="A1587" s="2" t="s">
        <v>3192</v>
      </c>
      <c r="B1587" s="2" t="s">
        <v>3193</v>
      </c>
      <c r="C1587" s="182">
        <v>17.85792</v>
      </c>
      <c r="D1587" s="182">
        <v>2116.1247999999996</v>
      </c>
      <c r="E1587" s="182">
        <v>0</v>
      </c>
      <c r="F1587" s="182">
        <v>0</v>
      </c>
      <c r="G1587" s="182">
        <v>0</v>
      </c>
      <c r="H1587" s="182">
        <v>0</v>
      </c>
      <c r="I1587" s="182">
        <v>0</v>
      </c>
      <c r="J1587" s="182">
        <v>0</v>
      </c>
      <c r="K1587" s="182">
        <v>0</v>
      </c>
      <c r="L1587" s="182">
        <v>0</v>
      </c>
      <c r="M1587" s="182">
        <v>9323583.933439998</v>
      </c>
      <c r="N1587" s="182">
        <v>123066.85063999999</v>
      </c>
      <c r="O1587" s="182">
        <v>91931.429040000003</v>
      </c>
      <c r="P1587" s="182">
        <v>66.293999999999997</v>
      </c>
      <c r="Q1587" s="182">
        <v>994793.10718399996</v>
      </c>
      <c r="R1587" s="182">
        <v>44245.072800000002</v>
      </c>
      <c r="S1587" s="182">
        <v>39165.08296</v>
      </c>
      <c r="T1587" s="182">
        <v>21.6662</v>
      </c>
      <c r="U1587" s="182">
        <v>3113411.0634880001</v>
      </c>
      <c r="V1587" s="182">
        <v>0</v>
      </c>
    </row>
    <row r="1588" spans="1:22">
      <c r="A1588" s="2" t="s">
        <v>3194</v>
      </c>
      <c r="B1588" s="2" t="s">
        <v>3195</v>
      </c>
      <c r="C1588" s="182">
        <v>12.128504</v>
      </c>
      <c r="D1588" s="182">
        <v>1438.7067999999999</v>
      </c>
      <c r="E1588" s="182">
        <v>0</v>
      </c>
      <c r="F1588" s="182">
        <v>0</v>
      </c>
      <c r="G1588" s="182">
        <v>0</v>
      </c>
      <c r="H1588" s="182">
        <v>0</v>
      </c>
      <c r="I1588" s="182">
        <v>0</v>
      </c>
      <c r="J1588" s="182">
        <v>0</v>
      </c>
      <c r="K1588" s="182">
        <v>0</v>
      </c>
      <c r="L1588" s="182">
        <v>0</v>
      </c>
      <c r="M1588" s="182">
        <v>6534833.3819199987</v>
      </c>
      <c r="N1588" s="182">
        <v>85048.862160000004</v>
      </c>
      <c r="O1588" s="182">
        <v>64401.161519999994</v>
      </c>
      <c r="P1588" s="182">
        <v>67.309999999999988</v>
      </c>
      <c r="Q1588" s="182">
        <v>715918.05203199992</v>
      </c>
      <c r="R1588" s="182">
        <v>31135.421599999994</v>
      </c>
      <c r="S1588" s="182">
        <v>28185.750079999998</v>
      </c>
      <c r="T1588" s="182">
        <v>22.326599999999999</v>
      </c>
      <c r="U1588" s="182">
        <v>2206026.5556799998</v>
      </c>
      <c r="V1588" s="182">
        <v>0</v>
      </c>
    </row>
    <row r="1589" spans="1:22">
      <c r="A1589" s="2" t="s">
        <v>3196</v>
      </c>
      <c r="B1589" s="2" t="s">
        <v>3197</v>
      </c>
      <c r="C1589" s="182">
        <v>75.300895999999995</v>
      </c>
      <c r="D1589" s="182">
        <v>9032.24</v>
      </c>
      <c r="E1589" s="182">
        <v>0</v>
      </c>
      <c r="F1589" s="182">
        <v>0</v>
      </c>
      <c r="G1589" s="182">
        <v>0</v>
      </c>
      <c r="H1589" s="182">
        <v>0</v>
      </c>
      <c r="I1589" s="182">
        <v>0</v>
      </c>
      <c r="J1589" s="182">
        <v>0</v>
      </c>
      <c r="K1589" s="182">
        <v>0</v>
      </c>
      <c r="L1589" s="182">
        <v>0</v>
      </c>
      <c r="M1589" s="182">
        <v>38876015.151039995</v>
      </c>
      <c r="N1589" s="182">
        <v>542411.81839999999</v>
      </c>
      <c r="O1589" s="182">
        <v>437534.60879999993</v>
      </c>
      <c r="P1589" s="182">
        <v>65.531999999999996</v>
      </c>
      <c r="Q1589" s="182">
        <v>38876015.151039995</v>
      </c>
      <c r="R1589" s="182">
        <v>542411.81839999999</v>
      </c>
      <c r="S1589" s="182">
        <v>437534.60879999993</v>
      </c>
      <c r="T1589" s="182">
        <v>65.531999999999996</v>
      </c>
      <c r="U1589" s="182">
        <v>65764565.244799994</v>
      </c>
      <c r="V1589" s="182">
        <v>0</v>
      </c>
    </row>
    <row r="1590" spans="1:22">
      <c r="A1590" s="2" t="s">
        <v>3198</v>
      </c>
      <c r="B1590" s="2" t="s">
        <v>3199</v>
      </c>
      <c r="C1590" s="182">
        <v>62.353903999999993</v>
      </c>
      <c r="D1590" s="182">
        <v>7483.8559999999998</v>
      </c>
      <c r="E1590" s="182">
        <v>0</v>
      </c>
      <c r="F1590" s="182">
        <v>0</v>
      </c>
      <c r="G1590" s="182">
        <v>0</v>
      </c>
      <c r="H1590" s="182">
        <v>0</v>
      </c>
      <c r="I1590" s="182">
        <v>0</v>
      </c>
      <c r="J1590" s="182">
        <v>0</v>
      </c>
      <c r="K1590" s="182">
        <v>0</v>
      </c>
      <c r="L1590" s="182">
        <v>0</v>
      </c>
      <c r="M1590" s="182">
        <v>33506629.760799997</v>
      </c>
      <c r="N1590" s="182">
        <v>457199.08559999993</v>
      </c>
      <c r="O1590" s="182">
        <v>376902.47199999995</v>
      </c>
      <c r="P1590" s="182">
        <v>66.801999999999992</v>
      </c>
      <c r="Q1590" s="182">
        <v>33506629.760799997</v>
      </c>
      <c r="R1590" s="182">
        <v>457199.08559999993</v>
      </c>
      <c r="S1590" s="182">
        <v>376902.47199999995</v>
      </c>
      <c r="T1590" s="182">
        <v>66.801999999999992</v>
      </c>
      <c r="U1590" s="182">
        <v>55358779.604799993</v>
      </c>
      <c r="V1590" s="182">
        <v>0</v>
      </c>
    </row>
    <row r="1591" spans="1:22">
      <c r="A1591" s="2" t="s">
        <v>3200</v>
      </c>
      <c r="B1591" s="2" t="s">
        <v>3201</v>
      </c>
      <c r="C1591" s="182">
        <v>48.365199999999994</v>
      </c>
      <c r="D1591" s="182">
        <v>5787.0852000000004</v>
      </c>
      <c r="E1591" s="182">
        <v>0</v>
      </c>
      <c r="F1591" s="182">
        <v>0</v>
      </c>
      <c r="G1591" s="182">
        <v>0</v>
      </c>
      <c r="H1591" s="182">
        <v>0</v>
      </c>
      <c r="I1591" s="182">
        <v>0</v>
      </c>
      <c r="J1591" s="182">
        <v>0</v>
      </c>
      <c r="K1591" s="182">
        <v>0</v>
      </c>
      <c r="L1591" s="182">
        <v>0</v>
      </c>
      <c r="M1591" s="182">
        <v>27055042.663999997</v>
      </c>
      <c r="N1591" s="182">
        <v>362154.11439999996</v>
      </c>
      <c r="O1591" s="182">
        <v>304799.39039999997</v>
      </c>
      <c r="P1591" s="182">
        <v>68.325999999999993</v>
      </c>
      <c r="Q1591" s="182">
        <v>27055042.663999997</v>
      </c>
      <c r="R1591" s="182">
        <v>362154.11439999996</v>
      </c>
      <c r="S1591" s="182">
        <v>304799.39039999997</v>
      </c>
      <c r="T1591" s="182">
        <v>68.325999999999993</v>
      </c>
      <c r="U1591" s="182">
        <v>43704299.687999994</v>
      </c>
      <c r="V1591" s="182">
        <v>0</v>
      </c>
    </row>
    <row r="1592" spans="1:22">
      <c r="A1592" s="2" t="s">
        <v>3202</v>
      </c>
      <c r="B1592" s="2" t="s">
        <v>3203</v>
      </c>
      <c r="C1592" s="182">
        <v>40.924399999999999</v>
      </c>
      <c r="D1592" s="182">
        <v>4896.7644</v>
      </c>
      <c r="E1592" s="182">
        <v>0</v>
      </c>
      <c r="F1592" s="182">
        <v>0</v>
      </c>
      <c r="G1592" s="182">
        <v>0</v>
      </c>
      <c r="H1592" s="182">
        <v>0</v>
      </c>
      <c r="I1592" s="182">
        <v>0</v>
      </c>
      <c r="J1592" s="182">
        <v>0</v>
      </c>
      <c r="K1592" s="182">
        <v>0</v>
      </c>
      <c r="L1592" s="182">
        <v>0</v>
      </c>
      <c r="M1592" s="182">
        <v>23350582.976159997</v>
      </c>
      <c r="N1592" s="182">
        <v>309715.50959999993</v>
      </c>
      <c r="O1592" s="182">
        <v>262193.02399999998</v>
      </c>
      <c r="P1592" s="182">
        <v>69.088000000000008</v>
      </c>
      <c r="Q1592" s="182">
        <v>23350582.976159997</v>
      </c>
      <c r="R1592" s="182">
        <v>309715.50959999993</v>
      </c>
      <c r="S1592" s="182">
        <v>262193.02399999998</v>
      </c>
      <c r="T1592" s="182">
        <v>69.088000000000008</v>
      </c>
      <c r="U1592" s="182">
        <v>37335958.876319997</v>
      </c>
      <c r="V1592" s="182">
        <v>0</v>
      </c>
    </row>
    <row r="1593" spans="1:22">
      <c r="A1593" s="2" t="s">
        <v>3204</v>
      </c>
      <c r="B1593" s="2" t="s">
        <v>3205</v>
      </c>
      <c r="C1593" s="182">
        <v>33.334783999999999</v>
      </c>
      <c r="D1593" s="182">
        <v>3980.6371999999997</v>
      </c>
      <c r="E1593" s="182">
        <v>0</v>
      </c>
      <c r="F1593" s="182">
        <v>0</v>
      </c>
      <c r="G1593" s="182">
        <v>0</v>
      </c>
      <c r="H1593" s="182">
        <v>0</v>
      </c>
      <c r="I1593" s="182">
        <v>0</v>
      </c>
      <c r="J1593" s="182">
        <v>0</v>
      </c>
      <c r="K1593" s="182">
        <v>0</v>
      </c>
      <c r="L1593" s="182">
        <v>0</v>
      </c>
      <c r="M1593" s="182">
        <v>19354761.290399998</v>
      </c>
      <c r="N1593" s="182">
        <v>253999.49199999997</v>
      </c>
      <c r="O1593" s="182">
        <v>217947.95119999998</v>
      </c>
      <c r="P1593" s="182">
        <v>69.849999999999994</v>
      </c>
      <c r="Q1593" s="182">
        <v>19354761.290399998</v>
      </c>
      <c r="R1593" s="182">
        <v>253999.49199999997</v>
      </c>
      <c r="S1593" s="182">
        <v>217947.95119999998</v>
      </c>
      <c r="T1593" s="182">
        <v>69.849999999999994</v>
      </c>
      <c r="U1593" s="182">
        <v>30593009.781599998</v>
      </c>
      <c r="V1593" s="182">
        <v>0</v>
      </c>
    </row>
    <row r="1594" spans="1:22">
      <c r="A1594" s="2" t="s">
        <v>3206</v>
      </c>
      <c r="B1594" s="2" t="s">
        <v>3207</v>
      </c>
      <c r="C1594" s="182">
        <v>25.447535999999999</v>
      </c>
      <c r="D1594" s="182">
        <v>3012.8971999999999</v>
      </c>
      <c r="E1594" s="182">
        <v>0</v>
      </c>
      <c r="F1594" s="182">
        <v>0</v>
      </c>
      <c r="G1594" s="182">
        <v>0</v>
      </c>
      <c r="H1594" s="182">
        <v>0</v>
      </c>
      <c r="I1594" s="182">
        <v>0</v>
      </c>
      <c r="J1594" s="182">
        <v>0</v>
      </c>
      <c r="K1594" s="182">
        <v>0</v>
      </c>
      <c r="L1594" s="182">
        <v>0</v>
      </c>
      <c r="M1594" s="182">
        <v>14984331.321599998</v>
      </c>
      <c r="N1594" s="182">
        <v>195006.06159999999</v>
      </c>
      <c r="O1594" s="182">
        <v>168786.7592</v>
      </c>
      <c r="P1594" s="182">
        <v>70.35799999999999</v>
      </c>
      <c r="Q1594" s="182">
        <v>14984331.321599998</v>
      </c>
      <c r="R1594" s="182">
        <v>195006.06159999999</v>
      </c>
      <c r="S1594" s="182">
        <v>168786.7592</v>
      </c>
      <c r="T1594" s="182">
        <v>70.35799999999999</v>
      </c>
      <c r="U1594" s="182">
        <v>23350582.976159997</v>
      </c>
      <c r="V1594" s="182">
        <v>0</v>
      </c>
    </row>
    <row r="1595" spans="1:22">
      <c r="A1595" s="2" t="s">
        <v>3208</v>
      </c>
      <c r="B1595" s="2" t="s">
        <v>3209</v>
      </c>
      <c r="C1595" s="182">
        <v>62.651536</v>
      </c>
      <c r="D1595" s="182">
        <v>7548.3719999999994</v>
      </c>
      <c r="E1595" s="182">
        <v>0</v>
      </c>
      <c r="F1595" s="182">
        <v>0</v>
      </c>
      <c r="G1595" s="182">
        <v>0</v>
      </c>
      <c r="H1595" s="182">
        <v>0</v>
      </c>
      <c r="I1595" s="182">
        <v>0</v>
      </c>
      <c r="J1595" s="182">
        <v>0</v>
      </c>
      <c r="K1595" s="182">
        <v>0</v>
      </c>
      <c r="L1595" s="182">
        <v>0</v>
      </c>
      <c r="M1595" s="182">
        <v>28886460.936639998</v>
      </c>
      <c r="N1595" s="182">
        <v>419508.83840000001</v>
      </c>
      <c r="O1595" s="182">
        <v>324463.86719999998</v>
      </c>
      <c r="P1595" s="182">
        <v>61.722000000000001</v>
      </c>
      <c r="Q1595" s="182">
        <v>16898995.879359998</v>
      </c>
      <c r="R1595" s="182">
        <v>331018.69279999996</v>
      </c>
      <c r="S1595" s="182">
        <v>265470.43679999997</v>
      </c>
      <c r="T1595" s="182">
        <v>47.244</v>
      </c>
      <c r="U1595" s="182">
        <v>36836481.165599994</v>
      </c>
      <c r="V1595" s="182">
        <v>0</v>
      </c>
    </row>
    <row r="1596" spans="1:22">
      <c r="A1596" s="2" t="s">
        <v>3210</v>
      </c>
      <c r="B1596" s="2" t="s">
        <v>3211</v>
      </c>
      <c r="C1596" s="182">
        <v>52.234416000000003</v>
      </c>
      <c r="D1596" s="182">
        <v>6283.8584000000001</v>
      </c>
      <c r="E1596" s="182">
        <v>0</v>
      </c>
      <c r="F1596" s="182">
        <v>0</v>
      </c>
      <c r="G1596" s="182">
        <v>0</v>
      </c>
      <c r="H1596" s="182">
        <v>0</v>
      </c>
      <c r="I1596" s="182">
        <v>0</v>
      </c>
      <c r="J1596" s="182">
        <v>0</v>
      </c>
      <c r="K1596" s="182">
        <v>0</v>
      </c>
      <c r="L1596" s="182">
        <v>0</v>
      </c>
      <c r="M1596" s="182">
        <v>25223624.39136</v>
      </c>
      <c r="N1596" s="182">
        <v>358876.70159999997</v>
      </c>
      <c r="O1596" s="182">
        <v>283496.2072</v>
      </c>
      <c r="P1596" s="182">
        <v>63.5</v>
      </c>
      <c r="Q1596" s="182">
        <v>14817838.751359999</v>
      </c>
      <c r="R1596" s="182">
        <v>283496.2072</v>
      </c>
      <c r="S1596" s="182">
        <v>232696.30879999997</v>
      </c>
      <c r="T1596" s="182">
        <v>48.513999999999996</v>
      </c>
      <c r="U1596" s="182">
        <v>31550342.060479995</v>
      </c>
      <c r="V1596" s="182">
        <v>0</v>
      </c>
    </row>
    <row r="1597" spans="1:22">
      <c r="A1597" s="2" t="s">
        <v>3212</v>
      </c>
      <c r="B1597" s="2" t="s">
        <v>3213</v>
      </c>
      <c r="C1597" s="182">
        <v>40.775583999999995</v>
      </c>
      <c r="D1597" s="182">
        <v>4890.3127999999997</v>
      </c>
      <c r="E1597" s="182">
        <v>0</v>
      </c>
      <c r="F1597" s="182">
        <v>0</v>
      </c>
      <c r="G1597" s="182">
        <v>0</v>
      </c>
      <c r="H1597" s="182">
        <v>0</v>
      </c>
      <c r="I1597" s="182">
        <v>0</v>
      </c>
      <c r="J1597" s="182">
        <v>0</v>
      </c>
      <c r="K1597" s="182">
        <v>0</v>
      </c>
      <c r="L1597" s="182">
        <v>0</v>
      </c>
      <c r="M1597" s="182">
        <v>20603455.567199998</v>
      </c>
      <c r="N1597" s="182">
        <v>286773.62</v>
      </c>
      <c r="O1597" s="182">
        <v>231057.60239999997</v>
      </c>
      <c r="P1597" s="182">
        <v>65.024000000000001</v>
      </c>
      <c r="Q1597" s="182">
        <v>12195580.770079998</v>
      </c>
      <c r="R1597" s="182">
        <v>226141.48319999999</v>
      </c>
      <c r="S1597" s="182">
        <v>191728.64879999997</v>
      </c>
      <c r="T1597" s="182">
        <v>50.037999999999997</v>
      </c>
      <c r="U1597" s="182">
        <v>25223624.39136</v>
      </c>
      <c r="V1597" s="182">
        <v>0</v>
      </c>
    </row>
    <row r="1598" spans="1:22">
      <c r="A1598" s="2" t="s">
        <v>3214</v>
      </c>
      <c r="B1598" s="2" t="s">
        <v>3215</v>
      </c>
      <c r="C1598" s="182">
        <v>34.674127999999996</v>
      </c>
      <c r="D1598" s="182">
        <v>4148.3787999999995</v>
      </c>
      <c r="E1598" s="182">
        <v>0</v>
      </c>
      <c r="F1598" s="182">
        <v>0</v>
      </c>
      <c r="G1598" s="182">
        <v>0</v>
      </c>
      <c r="H1598" s="182">
        <v>0</v>
      </c>
      <c r="I1598" s="182">
        <v>0</v>
      </c>
      <c r="J1598" s="182">
        <v>0</v>
      </c>
      <c r="K1598" s="182">
        <v>0</v>
      </c>
      <c r="L1598" s="182">
        <v>0</v>
      </c>
      <c r="M1598" s="182">
        <v>17897951.300799999</v>
      </c>
      <c r="N1598" s="182">
        <v>245805.95999999996</v>
      </c>
      <c r="O1598" s="182">
        <v>201560.8872</v>
      </c>
      <c r="P1598" s="182">
        <v>65.785999999999987</v>
      </c>
      <c r="Q1598" s="182">
        <v>10613901.352799999</v>
      </c>
      <c r="R1598" s="182">
        <v>195006.06159999999</v>
      </c>
      <c r="S1598" s="182">
        <v>167148.05279999998</v>
      </c>
      <c r="T1598" s="182">
        <v>50.545999999999999</v>
      </c>
      <c r="U1598" s="182">
        <v>21685657.273759998</v>
      </c>
      <c r="V1598" s="182">
        <v>0</v>
      </c>
    </row>
    <row r="1599" spans="1:22">
      <c r="A1599" s="2" t="s">
        <v>3216</v>
      </c>
      <c r="B1599" s="2" t="s">
        <v>3217</v>
      </c>
      <c r="C1599" s="182">
        <v>28.275039999999997</v>
      </c>
      <c r="D1599" s="182">
        <v>3380.6383999999998</v>
      </c>
      <c r="E1599" s="182">
        <v>0</v>
      </c>
      <c r="F1599" s="182">
        <v>0</v>
      </c>
      <c r="G1599" s="182">
        <v>0</v>
      </c>
      <c r="H1599" s="182">
        <v>0</v>
      </c>
      <c r="I1599" s="182">
        <v>0</v>
      </c>
      <c r="J1599" s="182">
        <v>0</v>
      </c>
      <c r="K1599" s="182">
        <v>0</v>
      </c>
      <c r="L1599" s="182">
        <v>0</v>
      </c>
      <c r="M1599" s="182">
        <v>14942708.179039998</v>
      </c>
      <c r="N1599" s="182">
        <v>203199.59359999999</v>
      </c>
      <c r="O1599" s="182">
        <v>167148.05279999998</v>
      </c>
      <c r="P1599" s="182">
        <v>66.548000000000002</v>
      </c>
      <c r="Q1599" s="182">
        <v>8865729.3652799986</v>
      </c>
      <c r="R1599" s="182">
        <v>161084.83911999999</v>
      </c>
      <c r="S1599" s="182">
        <v>139781.65591999999</v>
      </c>
      <c r="T1599" s="182">
        <v>51.308</v>
      </c>
      <c r="U1599" s="182">
        <v>17856328.158239998</v>
      </c>
      <c r="V1599" s="182">
        <v>0</v>
      </c>
    </row>
    <row r="1600" spans="1:22">
      <c r="A1600" s="2" t="s">
        <v>3218</v>
      </c>
      <c r="B1600" s="2" t="s">
        <v>3219</v>
      </c>
      <c r="C1600" s="182">
        <v>21.578319999999998</v>
      </c>
      <c r="D1600" s="182">
        <v>2567.7367999999997</v>
      </c>
      <c r="E1600" s="182">
        <v>0</v>
      </c>
      <c r="F1600" s="182">
        <v>0</v>
      </c>
      <c r="G1600" s="182">
        <v>0</v>
      </c>
      <c r="H1600" s="182">
        <v>0</v>
      </c>
      <c r="I1600" s="182">
        <v>0</v>
      </c>
      <c r="J1600" s="182">
        <v>0</v>
      </c>
      <c r="K1600" s="182">
        <v>0</v>
      </c>
      <c r="L1600" s="182">
        <v>0</v>
      </c>
      <c r="M1600" s="182">
        <v>11612856.774239998</v>
      </c>
      <c r="N1600" s="182">
        <v>156004.84927999997</v>
      </c>
      <c r="O1600" s="182">
        <v>130441.02943999998</v>
      </c>
      <c r="P1600" s="182">
        <v>67.309999999999988</v>
      </c>
      <c r="Q1600" s="182">
        <v>6909441.6649599997</v>
      </c>
      <c r="R1600" s="182">
        <v>124050.07448</v>
      </c>
      <c r="S1600" s="182">
        <v>108973.97559999999</v>
      </c>
      <c r="T1600" s="182">
        <v>52.069999999999993</v>
      </c>
      <c r="U1600" s="182">
        <v>13694013.902239999</v>
      </c>
      <c r="V1600" s="182">
        <v>0</v>
      </c>
    </row>
    <row r="1601" spans="1:22">
      <c r="A1601" s="2" t="s">
        <v>3220</v>
      </c>
      <c r="B1601" s="2" t="s">
        <v>3221</v>
      </c>
      <c r="C1601" s="182">
        <v>14.658375999999999</v>
      </c>
      <c r="D1601" s="182">
        <v>1741.932</v>
      </c>
      <c r="E1601" s="182">
        <v>0</v>
      </c>
      <c r="F1601" s="182">
        <v>0</v>
      </c>
      <c r="G1601" s="182">
        <v>0</v>
      </c>
      <c r="H1601" s="182">
        <v>0</v>
      </c>
      <c r="I1601" s="182">
        <v>0</v>
      </c>
      <c r="J1601" s="182">
        <v>0</v>
      </c>
      <c r="K1601" s="182">
        <v>0</v>
      </c>
      <c r="L1601" s="182">
        <v>0</v>
      </c>
      <c r="M1601" s="182">
        <v>8033266.5140799992</v>
      </c>
      <c r="N1601" s="182">
        <v>107007.52791999999</v>
      </c>
      <c r="O1601" s="182">
        <v>90456.593279999986</v>
      </c>
      <c r="P1601" s="182">
        <v>68.072000000000003</v>
      </c>
      <c r="Q1601" s="182">
        <v>4828284.5369599992</v>
      </c>
      <c r="R1601" s="182">
        <v>85212.732799999998</v>
      </c>
      <c r="S1601" s="182">
        <v>75872.106319999992</v>
      </c>
      <c r="T1601" s="182">
        <v>52.577999999999996</v>
      </c>
      <c r="U1601" s="182">
        <v>9365207.0759999994</v>
      </c>
      <c r="V1601" s="182">
        <v>0</v>
      </c>
    </row>
    <row r="1602" spans="1:22">
      <c r="A1602" s="2" t="s">
        <v>3222</v>
      </c>
      <c r="B1602" s="2" t="s">
        <v>3223</v>
      </c>
      <c r="C1602" s="182">
        <v>47.174671999999994</v>
      </c>
      <c r="D1602" s="182">
        <v>5683.8595999999998</v>
      </c>
      <c r="E1602" s="182">
        <v>0</v>
      </c>
      <c r="F1602" s="182">
        <v>0</v>
      </c>
      <c r="G1602" s="182">
        <v>0</v>
      </c>
      <c r="H1602" s="182">
        <v>0</v>
      </c>
      <c r="I1602" s="182">
        <v>0</v>
      </c>
      <c r="J1602" s="182">
        <v>0</v>
      </c>
      <c r="K1602" s="182">
        <v>0</v>
      </c>
      <c r="L1602" s="182">
        <v>0</v>
      </c>
      <c r="M1602" s="182">
        <v>21102933.27792</v>
      </c>
      <c r="N1602" s="182">
        <v>308076.80319999997</v>
      </c>
      <c r="O1602" s="182">
        <v>237612.42799999999</v>
      </c>
      <c r="P1602" s="182">
        <v>60.959999999999994</v>
      </c>
      <c r="Q1602" s="182">
        <v>8615990.5099199992</v>
      </c>
      <c r="R1602" s="182">
        <v>206477.00639999998</v>
      </c>
      <c r="S1602" s="182">
        <v>170425.4656</v>
      </c>
      <c r="T1602" s="182">
        <v>38.862000000000002</v>
      </c>
      <c r="U1602" s="182">
        <v>21019686.992799997</v>
      </c>
      <c r="V1602" s="182">
        <v>0</v>
      </c>
    </row>
    <row r="1603" spans="1:22">
      <c r="A1603" s="2" t="s">
        <v>3224</v>
      </c>
      <c r="B1603" s="2" t="s">
        <v>3225</v>
      </c>
      <c r="C1603" s="182">
        <v>37.055183999999997</v>
      </c>
      <c r="D1603" s="182">
        <v>4438.7007999999996</v>
      </c>
      <c r="E1603" s="182">
        <v>0</v>
      </c>
      <c r="F1603" s="182">
        <v>0</v>
      </c>
      <c r="G1603" s="182">
        <v>0</v>
      </c>
      <c r="H1603" s="182">
        <v>0</v>
      </c>
      <c r="I1603" s="182">
        <v>0</v>
      </c>
      <c r="J1603" s="182">
        <v>0</v>
      </c>
      <c r="K1603" s="182">
        <v>0</v>
      </c>
      <c r="L1603" s="182">
        <v>0</v>
      </c>
      <c r="M1603" s="182">
        <v>17398473.590079997</v>
      </c>
      <c r="N1603" s="182">
        <v>247444.66639999996</v>
      </c>
      <c r="O1603" s="182">
        <v>195006.06159999999</v>
      </c>
      <c r="P1603" s="182">
        <v>62.483999999999995</v>
      </c>
      <c r="Q1603" s="182">
        <v>7200803.6628799997</v>
      </c>
      <c r="R1603" s="182">
        <v>167148.05279999998</v>
      </c>
      <c r="S1603" s="182">
        <v>141420.36231999999</v>
      </c>
      <c r="T1603" s="182">
        <v>40.131999999999998</v>
      </c>
      <c r="U1603" s="182">
        <v>17065488.4496</v>
      </c>
      <c r="V1603" s="182">
        <v>0</v>
      </c>
    </row>
    <row r="1604" spans="1:22">
      <c r="A1604" s="2" t="s">
        <v>3226</v>
      </c>
      <c r="B1604" s="2" t="s">
        <v>3227</v>
      </c>
      <c r="C1604" s="182">
        <v>31.548991999999998</v>
      </c>
      <c r="D1604" s="182">
        <v>3774.1859999999997</v>
      </c>
      <c r="E1604" s="182">
        <v>0</v>
      </c>
      <c r="F1604" s="182">
        <v>0</v>
      </c>
      <c r="G1604" s="182">
        <v>0</v>
      </c>
      <c r="H1604" s="182">
        <v>0</v>
      </c>
      <c r="I1604" s="182">
        <v>0</v>
      </c>
      <c r="J1604" s="182">
        <v>0</v>
      </c>
      <c r="K1604" s="182">
        <v>0</v>
      </c>
      <c r="L1604" s="182">
        <v>0</v>
      </c>
      <c r="M1604" s="182">
        <v>15192447.034399999</v>
      </c>
      <c r="N1604" s="182">
        <v>214670.53839999996</v>
      </c>
      <c r="O1604" s="182">
        <v>170425.4656</v>
      </c>
      <c r="P1604" s="182">
        <v>63.5</v>
      </c>
      <c r="Q1604" s="182">
        <v>6326717.6691199988</v>
      </c>
      <c r="R1604" s="182">
        <v>144697.77511999998</v>
      </c>
      <c r="S1604" s="182">
        <v>124213.94511999999</v>
      </c>
      <c r="T1604" s="182">
        <v>40.893999999999998</v>
      </c>
      <c r="U1604" s="182">
        <v>14734592.466239998</v>
      </c>
      <c r="V1604" s="182">
        <v>0</v>
      </c>
    </row>
    <row r="1605" spans="1:22">
      <c r="A1605" s="2" t="s">
        <v>3228</v>
      </c>
      <c r="B1605" s="2" t="s">
        <v>3229</v>
      </c>
      <c r="C1605" s="182">
        <v>25.745168</v>
      </c>
      <c r="D1605" s="182">
        <v>3077.4131999999995</v>
      </c>
      <c r="E1605" s="182">
        <v>0</v>
      </c>
      <c r="F1605" s="182">
        <v>0</v>
      </c>
      <c r="G1605" s="182">
        <v>0</v>
      </c>
      <c r="H1605" s="182">
        <v>0</v>
      </c>
      <c r="I1605" s="182">
        <v>0</v>
      </c>
      <c r="J1605" s="182">
        <v>0</v>
      </c>
      <c r="K1605" s="182">
        <v>0</v>
      </c>
      <c r="L1605" s="182">
        <v>0</v>
      </c>
      <c r="M1605" s="182">
        <v>12695058.480799999</v>
      </c>
      <c r="N1605" s="182">
        <v>176980.29120000001</v>
      </c>
      <c r="O1605" s="182">
        <v>142895.19808</v>
      </c>
      <c r="P1605" s="182">
        <v>64.261999999999986</v>
      </c>
      <c r="Q1605" s="182">
        <v>5327762.24768</v>
      </c>
      <c r="R1605" s="182">
        <v>120117.17911999999</v>
      </c>
      <c r="S1605" s="182">
        <v>104549.46831999999</v>
      </c>
      <c r="T1605" s="182">
        <v>41.655999999999992</v>
      </c>
      <c r="U1605" s="182">
        <v>12195580.770079998</v>
      </c>
      <c r="V1605" s="182">
        <v>0</v>
      </c>
    </row>
    <row r="1606" spans="1:22">
      <c r="A1606" s="2" t="s">
        <v>3230</v>
      </c>
      <c r="B1606" s="2" t="s">
        <v>3231</v>
      </c>
      <c r="C1606" s="182">
        <v>19.643711999999997</v>
      </c>
      <c r="D1606" s="182">
        <v>2341.9307999999996</v>
      </c>
      <c r="E1606" s="182">
        <v>0</v>
      </c>
      <c r="F1606" s="182">
        <v>0</v>
      </c>
      <c r="G1606" s="182">
        <v>0</v>
      </c>
      <c r="H1606" s="182">
        <v>0</v>
      </c>
      <c r="I1606" s="182">
        <v>0</v>
      </c>
      <c r="J1606" s="182">
        <v>0</v>
      </c>
      <c r="K1606" s="182">
        <v>0</v>
      </c>
      <c r="L1606" s="182">
        <v>0</v>
      </c>
      <c r="M1606" s="182">
        <v>9906307.9292799998</v>
      </c>
      <c r="N1606" s="182">
        <v>136504.24312</v>
      </c>
      <c r="O1606" s="182">
        <v>111595.90583999998</v>
      </c>
      <c r="P1606" s="182">
        <v>65.024000000000001</v>
      </c>
      <c r="Q1606" s="182">
        <v>4162314.2559999996</v>
      </c>
      <c r="R1606" s="182">
        <v>92914.652879999994</v>
      </c>
      <c r="S1606" s="182">
        <v>82263.06127999998</v>
      </c>
      <c r="T1606" s="182">
        <v>42.163999999999994</v>
      </c>
      <c r="U1606" s="182">
        <v>9448453.3611199986</v>
      </c>
      <c r="V1606" s="182">
        <v>0</v>
      </c>
    </row>
    <row r="1607" spans="1:22">
      <c r="A1607" s="2" t="s">
        <v>3232</v>
      </c>
      <c r="B1607" s="2" t="s">
        <v>3233</v>
      </c>
      <c r="C1607" s="182">
        <v>13.39344</v>
      </c>
      <c r="D1607" s="182">
        <v>1587.0935999999999</v>
      </c>
      <c r="E1607" s="182">
        <v>0</v>
      </c>
      <c r="F1607" s="182">
        <v>0</v>
      </c>
      <c r="G1607" s="182">
        <v>0</v>
      </c>
      <c r="H1607" s="182">
        <v>0</v>
      </c>
      <c r="I1607" s="182">
        <v>0</v>
      </c>
      <c r="J1607" s="182">
        <v>0</v>
      </c>
      <c r="K1607" s="182">
        <v>0</v>
      </c>
      <c r="L1607" s="182">
        <v>0</v>
      </c>
      <c r="M1607" s="182">
        <v>6909441.6649599997</v>
      </c>
      <c r="N1607" s="182">
        <v>93897.87672</v>
      </c>
      <c r="O1607" s="182">
        <v>77510.812720000002</v>
      </c>
      <c r="P1607" s="182">
        <v>65.785999999999987</v>
      </c>
      <c r="Q1607" s="182">
        <v>2926106.921968</v>
      </c>
      <c r="R1607" s="182">
        <v>64073.420239999999</v>
      </c>
      <c r="S1607" s="182">
        <v>57518.594639999988</v>
      </c>
      <c r="T1607" s="182">
        <v>42.925999999999995</v>
      </c>
      <c r="U1607" s="182">
        <v>6493210.2393599991</v>
      </c>
      <c r="V1607" s="182">
        <v>0</v>
      </c>
    </row>
    <row r="1608" spans="1:22">
      <c r="A1608" s="2" t="s">
        <v>3234</v>
      </c>
      <c r="B1608" s="2" t="s">
        <v>3235</v>
      </c>
      <c r="C1608" s="182">
        <v>42.114927999999999</v>
      </c>
      <c r="D1608" s="182">
        <v>5083.8607999999995</v>
      </c>
      <c r="E1608" s="182">
        <v>0</v>
      </c>
      <c r="F1608" s="182">
        <v>0</v>
      </c>
      <c r="G1608" s="182">
        <v>0</v>
      </c>
      <c r="H1608" s="182">
        <v>0</v>
      </c>
      <c r="I1608" s="182">
        <v>0</v>
      </c>
      <c r="J1608" s="182">
        <v>0</v>
      </c>
      <c r="K1608" s="182">
        <v>0</v>
      </c>
      <c r="L1608" s="182">
        <v>0</v>
      </c>
      <c r="M1608" s="182">
        <v>16940619.021919999</v>
      </c>
      <c r="N1608" s="182">
        <v>258915.61119999998</v>
      </c>
      <c r="O1608" s="182">
        <v>190089.94239999997</v>
      </c>
      <c r="P1608" s="182">
        <v>57.657999999999994</v>
      </c>
      <c r="Q1608" s="182">
        <v>4245560.5411199993</v>
      </c>
      <c r="R1608" s="182">
        <v>138634.56143999999</v>
      </c>
      <c r="S1608" s="182">
        <v>111432.03519999998</v>
      </c>
      <c r="T1608" s="182">
        <v>28.955999999999996</v>
      </c>
      <c r="U1608" s="182">
        <v>11904218.772159999</v>
      </c>
      <c r="V1608" s="182">
        <v>0</v>
      </c>
    </row>
    <row r="1609" spans="1:22">
      <c r="A1609" s="2" t="s">
        <v>3236</v>
      </c>
      <c r="B1609" s="2" t="s">
        <v>3237</v>
      </c>
      <c r="C1609" s="182">
        <v>33.185968000000003</v>
      </c>
      <c r="D1609" s="182">
        <v>3987.0887999999995</v>
      </c>
      <c r="E1609" s="182">
        <v>0</v>
      </c>
      <c r="F1609" s="182">
        <v>0</v>
      </c>
      <c r="G1609" s="182">
        <v>0</v>
      </c>
      <c r="H1609" s="182">
        <v>0</v>
      </c>
      <c r="I1609" s="182">
        <v>0</v>
      </c>
      <c r="J1609" s="182">
        <v>0</v>
      </c>
      <c r="K1609" s="182">
        <v>0</v>
      </c>
      <c r="L1609" s="182">
        <v>0</v>
      </c>
      <c r="M1609" s="182">
        <v>14193491.61296</v>
      </c>
      <c r="N1609" s="182">
        <v>209754.4192</v>
      </c>
      <c r="O1609" s="182">
        <v>159446.13271999999</v>
      </c>
      <c r="P1609" s="182">
        <v>59.69</v>
      </c>
      <c r="Q1609" s="182">
        <v>3625375.716976</v>
      </c>
      <c r="R1609" s="182">
        <v>113890.09479999999</v>
      </c>
      <c r="S1609" s="182">
        <v>95208.841839999979</v>
      </c>
      <c r="T1609" s="182">
        <v>30.225999999999996</v>
      </c>
      <c r="U1609" s="182">
        <v>9947931.0718399975</v>
      </c>
      <c r="V1609" s="182">
        <v>0</v>
      </c>
    </row>
    <row r="1610" spans="1:22">
      <c r="A1610" s="2" t="s">
        <v>3238</v>
      </c>
      <c r="B1610" s="2" t="s">
        <v>3239</v>
      </c>
      <c r="C1610" s="182">
        <v>28.275039999999997</v>
      </c>
      <c r="D1610" s="182">
        <v>3393.5415999999996</v>
      </c>
      <c r="E1610" s="182">
        <v>0</v>
      </c>
      <c r="F1610" s="182">
        <v>0</v>
      </c>
      <c r="G1610" s="182">
        <v>0</v>
      </c>
      <c r="H1610" s="182">
        <v>0</v>
      </c>
      <c r="I1610" s="182">
        <v>0</v>
      </c>
      <c r="J1610" s="182">
        <v>0</v>
      </c>
      <c r="K1610" s="182">
        <v>0</v>
      </c>
      <c r="L1610" s="182">
        <v>0</v>
      </c>
      <c r="M1610" s="182">
        <v>12445319.625439998</v>
      </c>
      <c r="N1610" s="182">
        <v>181896.41039999996</v>
      </c>
      <c r="O1610" s="182">
        <v>139945.52655999997</v>
      </c>
      <c r="P1610" s="182">
        <v>60.451999999999991</v>
      </c>
      <c r="Q1610" s="182">
        <v>3221631.2341439999</v>
      </c>
      <c r="R1610" s="182">
        <v>99141.737199999989</v>
      </c>
      <c r="S1610" s="182">
        <v>84557.250239999994</v>
      </c>
      <c r="T1610" s="182">
        <v>30.733999999999998</v>
      </c>
      <c r="U1610" s="182">
        <v>8699236.7950399984</v>
      </c>
      <c r="V1610" s="182">
        <v>0</v>
      </c>
    </row>
    <row r="1611" spans="1:22">
      <c r="A1611" s="2" t="s">
        <v>3240</v>
      </c>
      <c r="B1611" s="2" t="s">
        <v>3241</v>
      </c>
      <c r="C1611" s="182">
        <v>23.215295999999999</v>
      </c>
      <c r="D1611" s="182">
        <v>2774.1879999999996</v>
      </c>
      <c r="E1611" s="182">
        <v>0</v>
      </c>
      <c r="F1611" s="182">
        <v>0</v>
      </c>
      <c r="G1611" s="182">
        <v>0</v>
      </c>
      <c r="H1611" s="182">
        <v>0</v>
      </c>
      <c r="I1611" s="182">
        <v>0</v>
      </c>
      <c r="J1611" s="182">
        <v>0</v>
      </c>
      <c r="K1611" s="182">
        <v>0</v>
      </c>
      <c r="L1611" s="182">
        <v>0</v>
      </c>
      <c r="M1611" s="182">
        <v>10489031.925119998</v>
      </c>
      <c r="N1611" s="182">
        <v>151088.73008000001</v>
      </c>
      <c r="O1611" s="182">
        <v>117822.99016</v>
      </c>
      <c r="P1611" s="182">
        <v>61.467999999999996</v>
      </c>
      <c r="Q1611" s="182">
        <v>2747127.4089599997</v>
      </c>
      <c r="R1611" s="182">
        <v>82918.543839999984</v>
      </c>
      <c r="S1611" s="182">
        <v>72103.081600000005</v>
      </c>
      <c r="T1611" s="182">
        <v>31.495999999999999</v>
      </c>
      <c r="U1611" s="182">
        <v>7284049.9479999989</v>
      </c>
      <c r="V1611" s="182">
        <v>0</v>
      </c>
    </row>
    <row r="1612" spans="1:22">
      <c r="A1612" s="2" t="s">
        <v>3242</v>
      </c>
      <c r="B1612" s="2" t="s">
        <v>3243</v>
      </c>
      <c r="C1612" s="182">
        <v>17.85792</v>
      </c>
      <c r="D1612" s="182">
        <v>2116.1247999999996</v>
      </c>
      <c r="E1612" s="182">
        <v>0</v>
      </c>
      <c r="F1612" s="182">
        <v>0</v>
      </c>
      <c r="G1612" s="182">
        <v>0</v>
      </c>
      <c r="H1612" s="182">
        <v>0</v>
      </c>
      <c r="I1612" s="182">
        <v>0</v>
      </c>
      <c r="J1612" s="182">
        <v>0</v>
      </c>
      <c r="K1612" s="182">
        <v>0</v>
      </c>
      <c r="L1612" s="182">
        <v>0</v>
      </c>
      <c r="M1612" s="182">
        <v>8241382.226879999</v>
      </c>
      <c r="N1612" s="182">
        <v>117003.63695999999</v>
      </c>
      <c r="O1612" s="182">
        <v>92586.911599999992</v>
      </c>
      <c r="P1612" s="182">
        <v>62.230000000000004</v>
      </c>
      <c r="Q1612" s="182">
        <v>2181052.6701440001</v>
      </c>
      <c r="R1612" s="182">
        <v>64565.032159999995</v>
      </c>
      <c r="S1612" s="182">
        <v>57354.723999999995</v>
      </c>
      <c r="T1612" s="182">
        <v>32.003999999999998</v>
      </c>
      <c r="U1612" s="182">
        <v>5702370.5307199992</v>
      </c>
      <c r="V1612" s="182">
        <v>0</v>
      </c>
    </row>
    <row r="1613" spans="1:22">
      <c r="A1613" s="2" t="s">
        <v>3244</v>
      </c>
      <c r="B1613" s="2" t="s">
        <v>3245</v>
      </c>
      <c r="C1613" s="182">
        <v>12.128504</v>
      </c>
      <c r="D1613" s="182">
        <v>1438.7067999999999</v>
      </c>
      <c r="E1613" s="182">
        <v>0</v>
      </c>
      <c r="F1613" s="182">
        <v>0</v>
      </c>
      <c r="G1613" s="182">
        <v>0</v>
      </c>
      <c r="H1613" s="182">
        <v>0</v>
      </c>
      <c r="I1613" s="182">
        <v>0</v>
      </c>
      <c r="J1613" s="182">
        <v>0</v>
      </c>
      <c r="K1613" s="182">
        <v>0</v>
      </c>
      <c r="L1613" s="182">
        <v>0</v>
      </c>
      <c r="M1613" s="182">
        <v>5743993.6732799998</v>
      </c>
      <c r="N1613" s="182">
        <v>80788.225519999993</v>
      </c>
      <c r="O1613" s="182">
        <v>64728.902799999996</v>
      </c>
      <c r="P1613" s="182">
        <v>63.246000000000002</v>
      </c>
      <c r="Q1613" s="182">
        <v>1544218.5889759997</v>
      </c>
      <c r="R1613" s="182">
        <v>44736.684719999997</v>
      </c>
      <c r="S1613" s="182">
        <v>40639.918719999994</v>
      </c>
      <c r="T1613" s="182">
        <v>32.765999999999998</v>
      </c>
      <c r="U1613" s="182">
        <v>3945873.914688</v>
      </c>
      <c r="V1613" s="182">
        <v>0</v>
      </c>
    </row>
    <row r="1614" spans="1:22">
      <c r="A1614" s="2" t="s">
        <v>3246</v>
      </c>
      <c r="B1614" s="2" t="s">
        <v>3247</v>
      </c>
      <c r="C1614" s="182">
        <v>62.651536</v>
      </c>
      <c r="D1614" s="182">
        <v>7548.3719999999994</v>
      </c>
      <c r="E1614" s="182">
        <v>0</v>
      </c>
      <c r="F1614" s="182">
        <v>0</v>
      </c>
      <c r="G1614" s="182">
        <v>0</v>
      </c>
      <c r="H1614" s="182">
        <v>0</v>
      </c>
      <c r="I1614" s="182">
        <v>0</v>
      </c>
      <c r="J1614" s="182">
        <v>0</v>
      </c>
      <c r="K1614" s="182">
        <v>0</v>
      </c>
      <c r="L1614" s="182">
        <v>0</v>
      </c>
      <c r="M1614" s="182">
        <v>22975974.693119999</v>
      </c>
      <c r="N1614" s="182">
        <v>380179.88479999994</v>
      </c>
      <c r="O1614" s="182">
        <v>301521.97759999993</v>
      </c>
      <c r="P1614" s="182">
        <v>55.117999999999995</v>
      </c>
      <c r="Q1614" s="182">
        <v>22975974.693119999</v>
      </c>
      <c r="R1614" s="182">
        <v>380179.88479999994</v>
      </c>
      <c r="S1614" s="182">
        <v>301521.97759999993</v>
      </c>
      <c r="T1614" s="182">
        <v>55.117999999999995</v>
      </c>
      <c r="U1614" s="182">
        <v>39500362.289439999</v>
      </c>
      <c r="V1614" s="182">
        <v>0</v>
      </c>
    </row>
    <row r="1615" spans="1:22">
      <c r="A1615" s="2" t="s">
        <v>3248</v>
      </c>
      <c r="B1615" s="2" t="s">
        <v>3249</v>
      </c>
      <c r="C1615" s="182">
        <v>52.234416000000003</v>
      </c>
      <c r="D1615" s="182">
        <v>6283.8584000000001</v>
      </c>
      <c r="E1615" s="182">
        <v>0</v>
      </c>
      <c r="F1615" s="182">
        <v>0</v>
      </c>
      <c r="G1615" s="182">
        <v>0</v>
      </c>
      <c r="H1615" s="182">
        <v>0</v>
      </c>
      <c r="I1615" s="182">
        <v>0</v>
      </c>
      <c r="J1615" s="182">
        <v>0</v>
      </c>
      <c r="K1615" s="182">
        <v>0</v>
      </c>
      <c r="L1615" s="182">
        <v>0</v>
      </c>
      <c r="M1615" s="182">
        <v>20103977.856479999</v>
      </c>
      <c r="N1615" s="182">
        <v>324463.86719999998</v>
      </c>
      <c r="O1615" s="182">
        <v>263831.7304</v>
      </c>
      <c r="P1615" s="182">
        <v>56.641999999999996</v>
      </c>
      <c r="Q1615" s="182">
        <v>20103977.856479999</v>
      </c>
      <c r="R1615" s="182">
        <v>324463.86719999998</v>
      </c>
      <c r="S1615" s="182">
        <v>263831.7304</v>
      </c>
      <c r="T1615" s="182">
        <v>56.641999999999996</v>
      </c>
      <c r="U1615" s="182">
        <v>33756368.616159998</v>
      </c>
      <c r="V1615" s="182">
        <v>0</v>
      </c>
    </row>
    <row r="1616" spans="1:22">
      <c r="A1616" s="2" t="s">
        <v>3250</v>
      </c>
      <c r="B1616" s="2" t="s">
        <v>3251</v>
      </c>
      <c r="C1616" s="182">
        <v>40.775583999999995</v>
      </c>
      <c r="D1616" s="182">
        <v>4890.3127999999997</v>
      </c>
      <c r="E1616" s="182">
        <v>0</v>
      </c>
      <c r="F1616" s="182">
        <v>0</v>
      </c>
      <c r="G1616" s="182">
        <v>0</v>
      </c>
      <c r="H1616" s="182">
        <v>0</v>
      </c>
      <c r="I1616" s="182">
        <v>0</v>
      </c>
      <c r="J1616" s="182">
        <v>0</v>
      </c>
      <c r="K1616" s="182">
        <v>0</v>
      </c>
      <c r="L1616" s="182">
        <v>0</v>
      </c>
      <c r="M1616" s="182">
        <v>16441141.311199998</v>
      </c>
      <c r="N1616" s="182">
        <v>258915.61119999998</v>
      </c>
      <c r="O1616" s="182">
        <v>216309.24479999996</v>
      </c>
      <c r="P1616" s="182">
        <v>57.911999999999992</v>
      </c>
      <c r="Q1616" s="182">
        <v>16441141.311199998</v>
      </c>
      <c r="R1616" s="182">
        <v>258915.61119999998</v>
      </c>
      <c r="S1616" s="182">
        <v>216309.24479999996</v>
      </c>
      <c r="T1616" s="182">
        <v>57.911999999999992</v>
      </c>
      <c r="U1616" s="182">
        <v>26888550.093759995</v>
      </c>
      <c r="V1616" s="182">
        <v>0</v>
      </c>
    </row>
    <row r="1617" spans="1:22">
      <c r="A1617" s="2" t="s">
        <v>3252</v>
      </c>
      <c r="B1617" s="2" t="s">
        <v>3253</v>
      </c>
      <c r="C1617" s="182">
        <v>34.674127999999996</v>
      </c>
      <c r="D1617" s="182">
        <v>4148.3787999999995</v>
      </c>
      <c r="E1617" s="182">
        <v>0</v>
      </c>
      <c r="F1617" s="182">
        <v>0</v>
      </c>
      <c r="G1617" s="182">
        <v>0</v>
      </c>
      <c r="H1617" s="182">
        <v>0</v>
      </c>
      <c r="I1617" s="182">
        <v>0</v>
      </c>
      <c r="J1617" s="182">
        <v>0</v>
      </c>
      <c r="K1617" s="182">
        <v>0</v>
      </c>
      <c r="L1617" s="182">
        <v>0</v>
      </c>
      <c r="M1617" s="182">
        <v>14276737.898079997</v>
      </c>
      <c r="N1617" s="182">
        <v>222864.07039999997</v>
      </c>
      <c r="O1617" s="182">
        <v>186812.52959999998</v>
      </c>
      <c r="P1617" s="182">
        <v>58.673999999999999</v>
      </c>
      <c r="Q1617" s="182">
        <v>14276737.898079997</v>
      </c>
      <c r="R1617" s="182">
        <v>222864.07039999997</v>
      </c>
      <c r="S1617" s="182">
        <v>186812.52959999998</v>
      </c>
      <c r="T1617" s="182">
        <v>58.673999999999999</v>
      </c>
      <c r="U1617" s="182">
        <v>23059220.978239998</v>
      </c>
      <c r="V1617" s="182">
        <v>0</v>
      </c>
    </row>
    <row r="1618" spans="1:22">
      <c r="A1618" s="2" t="s">
        <v>3254</v>
      </c>
      <c r="B1618" s="5" t="s">
        <v>3255</v>
      </c>
      <c r="C1618" s="182">
        <v>28.275039999999997</v>
      </c>
      <c r="D1618" s="182">
        <v>3380.6383999999998</v>
      </c>
      <c r="E1618" s="182">
        <v>0</v>
      </c>
      <c r="F1618" s="182">
        <v>0</v>
      </c>
      <c r="G1618" s="182">
        <v>0</v>
      </c>
      <c r="H1618" s="182">
        <v>0</v>
      </c>
      <c r="I1618" s="182">
        <v>0</v>
      </c>
      <c r="J1618" s="182">
        <v>0</v>
      </c>
      <c r="K1618" s="182">
        <v>0</v>
      </c>
      <c r="L1618" s="182">
        <v>0</v>
      </c>
      <c r="M1618" s="182">
        <v>11904218.772159999</v>
      </c>
      <c r="N1618" s="182">
        <v>183535.11679999996</v>
      </c>
      <c r="O1618" s="182">
        <v>156332.59055999998</v>
      </c>
      <c r="P1618" s="182">
        <v>59.435999999999993</v>
      </c>
      <c r="Q1618" s="182">
        <v>11904218.772159999</v>
      </c>
      <c r="R1618" s="182">
        <v>183535.11679999996</v>
      </c>
      <c r="S1618" s="182">
        <v>156332.59055999998</v>
      </c>
      <c r="T1618" s="182">
        <v>59.435999999999993</v>
      </c>
      <c r="U1618" s="182">
        <v>18980153.00736</v>
      </c>
      <c r="V1618" s="182">
        <v>0</v>
      </c>
    </row>
    <row r="1619" spans="1:22">
      <c r="A1619" s="2" t="s">
        <v>3256</v>
      </c>
      <c r="B1619" s="2" t="s">
        <v>3257</v>
      </c>
      <c r="C1619" s="182">
        <v>21.578319999999998</v>
      </c>
      <c r="D1619" s="182">
        <v>2567.7367999999997</v>
      </c>
      <c r="E1619" s="182">
        <v>0</v>
      </c>
      <c r="F1619" s="182">
        <v>0</v>
      </c>
      <c r="G1619" s="182">
        <v>0</v>
      </c>
      <c r="H1619" s="182">
        <v>0</v>
      </c>
      <c r="I1619" s="182">
        <v>0</v>
      </c>
      <c r="J1619" s="182">
        <v>0</v>
      </c>
      <c r="K1619" s="182">
        <v>0</v>
      </c>
      <c r="L1619" s="182">
        <v>0</v>
      </c>
      <c r="M1619" s="182">
        <v>9281960.7908800002</v>
      </c>
      <c r="N1619" s="182">
        <v>141420.36231999999</v>
      </c>
      <c r="O1619" s="182">
        <v>121592.01487999999</v>
      </c>
      <c r="P1619" s="182">
        <v>60.198</v>
      </c>
      <c r="Q1619" s="182">
        <v>9281960.7908800002</v>
      </c>
      <c r="R1619" s="182">
        <v>141420.36231999999</v>
      </c>
      <c r="S1619" s="182">
        <v>121592.01487999999</v>
      </c>
      <c r="T1619" s="182">
        <v>60.198</v>
      </c>
      <c r="U1619" s="182">
        <v>14568099.895999998</v>
      </c>
      <c r="V1619" s="182">
        <v>0</v>
      </c>
    </row>
    <row r="1620" spans="1:22">
      <c r="A1620" s="2" t="s">
        <v>3258</v>
      </c>
      <c r="B1620" s="2" t="s">
        <v>3259</v>
      </c>
      <c r="C1620" s="182">
        <v>14.658375999999999</v>
      </c>
      <c r="D1620" s="182">
        <v>1741.932</v>
      </c>
      <c r="E1620" s="182">
        <v>0</v>
      </c>
      <c r="F1620" s="182">
        <v>0</v>
      </c>
      <c r="G1620" s="182">
        <v>0</v>
      </c>
      <c r="H1620" s="182">
        <v>0</v>
      </c>
      <c r="I1620" s="182">
        <v>0</v>
      </c>
      <c r="J1620" s="182">
        <v>0</v>
      </c>
      <c r="K1620" s="182">
        <v>0</v>
      </c>
      <c r="L1620" s="182">
        <v>0</v>
      </c>
      <c r="M1620" s="182">
        <v>6451587.0967999995</v>
      </c>
      <c r="N1620" s="182">
        <v>97011.418879999983</v>
      </c>
      <c r="O1620" s="182">
        <v>84393.3796</v>
      </c>
      <c r="P1620" s="182">
        <v>60.706000000000003</v>
      </c>
      <c r="Q1620" s="182">
        <v>6451587.0967999995</v>
      </c>
      <c r="R1620" s="182">
        <v>97011.418879999983</v>
      </c>
      <c r="S1620" s="182">
        <v>84393.3796</v>
      </c>
      <c r="T1620" s="182">
        <v>60.706000000000003</v>
      </c>
      <c r="U1620" s="182">
        <v>9947931.0718399975</v>
      </c>
      <c r="V1620" s="182">
        <v>0</v>
      </c>
    </row>
    <row r="1621" spans="1:22">
      <c r="A1621" s="2" t="s">
        <v>3260</v>
      </c>
      <c r="B1621" s="2" t="s">
        <v>3261</v>
      </c>
      <c r="C1621" s="182">
        <v>37.055183999999997</v>
      </c>
      <c r="D1621" s="182">
        <v>4438.7007999999996</v>
      </c>
      <c r="E1621" s="182">
        <v>0</v>
      </c>
      <c r="F1621" s="182">
        <v>0</v>
      </c>
      <c r="G1621" s="182">
        <v>0</v>
      </c>
      <c r="H1621" s="182">
        <v>0</v>
      </c>
      <c r="I1621" s="182">
        <v>0</v>
      </c>
      <c r="J1621" s="182">
        <v>0</v>
      </c>
      <c r="K1621" s="182">
        <v>0</v>
      </c>
      <c r="L1621" s="182">
        <v>0</v>
      </c>
      <c r="M1621" s="182">
        <v>14110245.327839999</v>
      </c>
      <c r="N1621" s="182">
        <v>226141.48319999999</v>
      </c>
      <c r="O1621" s="182">
        <v>185173.82319999998</v>
      </c>
      <c r="P1621" s="182">
        <v>56.388000000000005</v>
      </c>
      <c r="Q1621" s="182">
        <v>10613901.352799999</v>
      </c>
      <c r="R1621" s="182">
        <v>199922.18079999997</v>
      </c>
      <c r="S1621" s="182">
        <v>167148.05279999998</v>
      </c>
      <c r="T1621" s="182">
        <v>48.767999999999994</v>
      </c>
      <c r="U1621" s="182">
        <v>20020731.571359999</v>
      </c>
      <c r="V1621" s="182">
        <v>0</v>
      </c>
    </row>
    <row r="1622" spans="1:22">
      <c r="A1622" s="2" t="s">
        <v>3262</v>
      </c>
      <c r="B1622" s="2" t="s">
        <v>3263</v>
      </c>
      <c r="C1622" s="182">
        <v>31.548991999999998</v>
      </c>
      <c r="D1622" s="182">
        <v>3774.1859999999997</v>
      </c>
      <c r="E1622" s="182">
        <v>0</v>
      </c>
      <c r="F1622" s="182">
        <v>0</v>
      </c>
      <c r="G1622" s="182">
        <v>0</v>
      </c>
      <c r="H1622" s="182">
        <v>0</v>
      </c>
      <c r="I1622" s="182">
        <v>0</v>
      </c>
      <c r="J1622" s="182">
        <v>0</v>
      </c>
      <c r="K1622" s="182">
        <v>0</v>
      </c>
      <c r="L1622" s="182">
        <v>0</v>
      </c>
      <c r="M1622" s="182">
        <v>12320450.197759999</v>
      </c>
      <c r="N1622" s="182">
        <v>195006.06159999999</v>
      </c>
      <c r="O1622" s="182">
        <v>161412.58039999998</v>
      </c>
      <c r="P1622" s="182">
        <v>57.15</v>
      </c>
      <c r="Q1622" s="182">
        <v>9281960.7908800002</v>
      </c>
      <c r="R1622" s="182">
        <v>172064.17199999999</v>
      </c>
      <c r="S1622" s="182">
        <v>146008.74023999998</v>
      </c>
      <c r="T1622" s="182">
        <v>49.529999999999994</v>
      </c>
      <c r="U1622" s="182">
        <v>17231981.019839998</v>
      </c>
      <c r="V1622" s="182">
        <v>0</v>
      </c>
    </row>
    <row r="1623" spans="1:22">
      <c r="A1623" s="2" t="s">
        <v>3264</v>
      </c>
      <c r="B1623" s="2" t="s">
        <v>3265</v>
      </c>
      <c r="C1623" s="182">
        <v>25.745168</v>
      </c>
      <c r="D1623" s="182">
        <v>3077.4131999999995</v>
      </c>
      <c r="E1623" s="182">
        <v>0</v>
      </c>
      <c r="F1623" s="182">
        <v>0</v>
      </c>
      <c r="G1623" s="182">
        <v>0</v>
      </c>
      <c r="H1623" s="182">
        <v>0</v>
      </c>
      <c r="I1623" s="182">
        <v>0</v>
      </c>
      <c r="J1623" s="182">
        <v>0</v>
      </c>
      <c r="K1623" s="182">
        <v>0</v>
      </c>
      <c r="L1623" s="182">
        <v>0</v>
      </c>
      <c r="M1623" s="182">
        <v>10280916.212319998</v>
      </c>
      <c r="N1623" s="182">
        <v>161740.32167999996</v>
      </c>
      <c r="O1623" s="182">
        <v>135193.27799999999</v>
      </c>
      <c r="P1623" s="182">
        <v>57.911999999999992</v>
      </c>
      <c r="Q1623" s="182">
        <v>7783527.6587199988</v>
      </c>
      <c r="R1623" s="182">
        <v>142895.19808</v>
      </c>
      <c r="S1623" s="182">
        <v>122411.36807999999</v>
      </c>
      <c r="T1623" s="182">
        <v>50.291999999999994</v>
      </c>
      <c r="U1623" s="182">
        <v>14235114.755519999</v>
      </c>
      <c r="V1623" s="182">
        <v>0</v>
      </c>
    </row>
    <row r="1624" spans="1:22">
      <c r="A1624" s="2" t="s">
        <v>3266</v>
      </c>
      <c r="B1624" s="2" t="s">
        <v>3267</v>
      </c>
      <c r="C1624" s="182">
        <v>19.643711999999997</v>
      </c>
      <c r="D1624" s="182">
        <v>2341.9307999999996</v>
      </c>
      <c r="E1624" s="182">
        <v>0</v>
      </c>
      <c r="F1624" s="182">
        <v>0</v>
      </c>
      <c r="G1624" s="182">
        <v>0</v>
      </c>
      <c r="H1624" s="182">
        <v>0</v>
      </c>
      <c r="I1624" s="182">
        <v>0</v>
      </c>
      <c r="J1624" s="182">
        <v>0</v>
      </c>
      <c r="K1624" s="182">
        <v>0</v>
      </c>
      <c r="L1624" s="182">
        <v>0</v>
      </c>
      <c r="M1624" s="182">
        <v>8033266.5140799992</v>
      </c>
      <c r="N1624" s="182">
        <v>124869.42767999999</v>
      </c>
      <c r="O1624" s="182">
        <v>105532.69215999999</v>
      </c>
      <c r="P1624" s="182">
        <v>58.673999999999999</v>
      </c>
      <c r="Q1624" s="182">
        <v>6076978.8137599993</v>
      </c>
      <c r="R1624" s="182">
        <v>110284.94072</v>
      </c>
      <c r="S1624" s="182">
        <v>95700.453759999989</v>
      </c>
      <c r="T1624" s="182">
        <v>51.053999999999995</v>
      </c>
      <c r="U1624" s="182">
        <v>10946886.493279999</v>
      </c>
      <c r="V1624" s="182">
        <v>0</v>
      </c>
    </row>
    <row r="1625" spans="1:22">
      <c r="A1625" s="2" t="s">
        <v>3268</v>
      </c>
      <c r="B1625" s="2" t="s">
        <v>3269</v>
      </c>
      <c r="C1625" s="182">
        <v>42.114927999999999</v>
      </c>
      <c r="D1625" s="182">
        <v>5083.8607999999995</v>
      </c>
      <c r="E1625" s="182">
        <v>0</v>
      </c>
      <c r="F1625" s="182">
        <v>0</v>
      </c>
      <c r="G1625" s="182">
        <v>0</v>
      </c>
      <c r="H1625" s="182">
        <v>0</v>
      </c>
      <c r="I1625" s="182">
        <v>0</v>
      </c>
      <c r="J1625" s="182">
        <v>0</v>
      </c>
      <c r="K1625" s="182">
        <v>0</v>
      </c>
      <c r="L1625" s="182">
        <v>0</v>
      </c>
      <c r="M1625" s="182">
        <v>14151868.470399998</v>
      </c>
      <c r="N1625" s="182">
        <v>239251.13439999998</v>
      </c>
      <c r="O1625" s="182">
        <v>185173.82319999998</v>
      </c>
      <c r="P1625" s="182">
        <v>52.832000000000001</v>
      </c>
      <c r="Q1625" s="182">
        <v>7408919.3756799996</v>
      </c>
      <c r="R1625" s="182">
        <v>180257.70399999997</v>
      </c>
      <c r="S1625" s="182">
        <v>145680.99896</v>
      </c>
      <c r="T1625" s="182">
        <v>38.099999999999994</v>
      </c>
      <c r="U1625" s="182">
        <v>16774126.451679997</v>
      </c>
      <c r="V1625" s="182">
        <v>0</v>
      </c>
    </row>
    <row r="1626" spans="1:22">
      <c r="A1626" s="2" t="s">
        <v>3270</v>
      </c>
      <c r="B1626" s="2" t="s">
        <v>3271</v>
      </c>
      <c r="C1626" s="182">
        <v>33.185968000000003</v>
      </c>
      <c r="D1626" s="182">
        <v>3987.0887999999995</v>
      </c>
      <c r="E1626" s="182">
        <v>0</v>
      </c>
      <c r="F1626" s="182">
        <v>0</v>
      </c>
      <c r="G1626" s="182">
        <v>0</v>
      </c>
      <c r="H1626" s="182">
        <v>0</v>
      </c>
      <c r="I1626" s="182">
        <v>0</v>
      </c>
      <c r="J1626" s="182">
        <v>0</v>
      </c>
      <c r="K1626" s="182">
        <v>0</v>
      </c>
      <c r="L1626" s="182">
        <v>0</v>
      </c>
      <c r="M1626" s="182">
        <v>11779349.344479999</v>
      </c>
      <c r="N1626" s="182">
        <v>195006.06159999999</v>
      </c>
      <c r="O1626" s="182">
        <v>154530.01351999998</v>
      </c>
      <c r="P1626" s="182">
        <v>54.356000000000002</v>
      </c>
      <c r="Q1626" s="182">
        <v>6201848.2414399991</v>
      </c>
      <c r="R1626" s="182">
        <v>146500.35215999998</v>
      </c>
      <c r="S1626" s="182">
        <v>122411.36807999999</v>
      </c>
      <c r="T1626" s="182">
        <v>39.369999999999997</v>
      </c>
      <c r="U1626" s="182">
        <v>13652390.759679997</v>
      </c>
      <c r="V1626" s="182">
        <v>0</v>
      </c>
    </row>
    <row r="1627" spans="1:22">
      <c r="A1627" s="2" t="s">
        <v>3272</v>
      </c>
      <c r="B1627" s="2" t="s">
        <v>3273</v>
      </c>
      <c r="C1627" s="182">
        <v>28.275039999999997</v>
      </c>
      <c r="D1627" s="182">
        <v>3393.5415999999996</v>
      </c>
      <c r="E1627" s="182">
        <v>0</v>
      </c>
      <c r="F1627" s="182">
        <v>0</v>
      </c>
      <c r="G1627" s="182">
        <v>0</v>
      </c>
      <c r="H1627" s="182">
        <v>0</v>
      </c>
      <c r="I1627" s="182">
        <v>0</v>
      </c>
      <c r="J1627" s="182">
        <v>0</v>
      </c>
      <c r="K1627" s="182">
        <v>0</v>
      </c>
      <c r="L1627" s="182">
        <v>0</v>
      </c>
      <c r="M1627" s="182">
        <v>10322539.35488</v>
      </c>
      <c r="N1627" s="182">
        <v>168786.7592</v>
      </c>
      <c r="O1627" s="182">
        <v>135521.01927999998</v>
      </c>
      <c r="P1627" s="182">
        <v>55.117999999999995</v>
      </c>
      <c r="Q1627" s="182">
        <v>5494254.8179199994</v>
      </c>
      <c r="R1627" s="182">
        <v>126999.74599999998</v>
      </c>
      <c r="S1627" s="182">
        <v>107826.88111999999</v>
      </c>
      <c r="T1627" s="182">
        <v>40.131999999999998</v>
      </c>
      <c r="U1627" s="182">
        <v>11820972.487039998</v>
      </c>
      <c r="V1627" s="182">
        <v>0</v>
      </c>
    </row>
    <row r="1628" spans="1:22">
      <c r="A1628" s="2" t="s">
        <v>3274</v>
      </c>
      <c r="B1628" s="2" t="s">
        <v>3275</v>
      </c>
      <c r="C1628" s="182">
        <v>23.215295999999999</v>
      </c>
      <c r="D1628" s="182">
        <v>2774.1879999999996</v>
      </c>
      <c r="E1628" s="182">
        <v>0</v>
      </c>
      <c r="F1628" s="182">
        <v>0</v>
      </c>
      <c r="G1628" s="182">
        <v>0</v>
      </c>
      <c r="H1628" s="182">
        <v>0</v>
      </c>
      <c r="I1628" s="182">
        <v>0</v>
      </c>
      <c r="J1628" s="182">
        <v>0</v>
      </c>
      <c r="K1628" s="182">
        <v>0</v>
      </c>
      <c r="L1628" s="182">
        <v>0</v>
      </c>
      <c r="M1628" s="182">
        <v>8699236.7950399984</v>
      </c>
      <c r="N1628" s="182">
        <v>139781.65591999999</v>
      </c>
      <c r="O1628" s="182">
        <v>114053.96543999999</v>
      </c>
      <c r="P1628" s="182">
        <v>55.88</v>
      </c>
      <c r="Q1628" s="182">
        <v>4620168.8241599994</v>
      </c>
      <c r="R1628" s="182">
        <v>105696.5628</v>
      </c>
      <c r="S1628" s="182">
        <v>91112.07583999999</v>
      </c>
      <c r="T1628" s="182">
        <v>40.893999999999998</v>
      </c>
      <c r="U1628" s="182">
        <v>9823061.6441599987</v>
      </c>
      <c r="V1628" s="182">
        <v>0</v>
      </c>
    </row>
    <row r="1629" spans="1:22">
      <c r="A1629" s="2" t="s">
        <v>3276</v>
      </c>
      <c r="B1629" s="2" t="s">
        <v>3277</v>
      </c>
      <c r="C1629" s="182">
        <v>17.85792</v>
      </c>
      <c r="D1629" s="182">
        <v>2116.1247999999996</v>
      </c>
      <c r="E1629" s="182">
        <v>0</v>
      </c>
      <c r="F1629" s="182">
        <v>0</v>
      </c>
      <c r="G1629" s="182">
        <v>0</v>
      </c>
      <c r="H1629" s="182">
        <v>0</v>
      </c>
      <c r="I1629" s="182">
        <v>0</v>
      </c>
      <c r="J1629" s="182">
        <v>0</v>
      </c>
      <c r="K1629" s="182">
        <v>0</v>
      </c>
      <c r="L1629" s="182">
        <v>0</v>
      </c>
      <c r="M1629" s="182">
        <v>6826195.3798399987</v>
      </c>
      <c r="N1629" s="182">
        <v>108154.62239999998</v>
      </c>
      <c r="O1629" s="182">
        <v>89473.369439999995</v>
      </c>
      <c r="P1629" s="182">
        <v>56.641999999999996</v>
      </c>
      <c r="Q1629" s="182">
        <v>3646187.2882559993</v>
      </c>
      <c r="R1629" s="182">
        <v>81935.319999999992</v>
      </c>
      <c r="S1629" s="182">
        <v>71775.340319999988</v>
      </c>
      <c r="T1629" s="182">
        <v>41.401999999999994</v>
      </c>
      <c r="U1629" s="182">
        <v>7575411.9459199989</v>
      </c>
      <c r="V1629" s="182">
        <v>0</v>
      </c>
    </row>
    <row r="1630" spans="1:22">
      <c r="A1630" s="2" t="s">
        <v>3278</v>
      </c>
      <c r="B1630" s="2" t="s">
        <v>3279</v>
      </c>
      <c r="C1630" s="182">
        <v>12.128504</v>
      </c>
      <c r="D1630" s="182">
        <v>1438.7067999999999</v>
      </c>
      <c r="E1630" s="182">
        <v>0</v>
      </c>
      <c r="F1630" s="182">
        <v>0</v>
      </c>
      <c r="G1630" s="182">
        <v>0</v>
      </c>
      <c r="H1630" s="182">
        <v>0</v>
      </c>
      <c r="I1630" s="182">
        <v>0</v>
      </c>
      <c r="J1630" s="182">
        <v>0</v>
      </c>
      <c r="K1630" s="182">
        <v>0</v>
      </c>
      <c r="L1630" s="182">
        <v>0</v>
      </c>
      <c r="M1630" s="182">
        <v>4745038.25184</v>
      </c>
      <c r="N1630" s="182">
        <v>74725.011839999992</v>
      </c>
      <c r="O1630" s="182">
        <v>62434.713839999997</v>
      </c>
      <c r="P1630" s="182">
        <v>57.403999999999989</v>
      </c>
      <c r="Q1630" s="182">
        <v>2559823.2674400001</v>
      </c>
      <c r="R1630" s="182">
        <v>56699.241439999991</v>
      </c>
      <c r="S1630" s="182">
        <v>50472.157119999996</v>
      </c>
      <c r="T1630" s="182">
        <v>42.163999999999994</v>
      </c>
      <c r="U1630" s="182">
        <v>5244515.962559999</v>
      </c>
      <c r="V1630" s="182">
        <v>0</v>
      </c>
    </row>
    <row r="1631" spans="1:22">
      <c r="A1631" s="2" t="s">
        <v>3280</v>
      </c>
      <c r="B1631" s="2" t="s">
        <v>3281</v>
      </c>
      <c r="C1631" s="182">
        <v>37.055183999999997</v>
      </c>
      <c r="D1631" s="182">
        <v>4483.8620000000001</v>
      </c>
      <c r="E1631" s="182">
        <v>0</v>
      </c>
      <c r="F1631" s="182">
        <v>0</v>
      </c>
      <c r="G1631" s="182">
        <v>0</v>
      </c>
      <c r="H1631" s="182">
        <v>0</v>
      </c>
      <c r="I1631" s="182">
        <v>0</v>
      </c>
      <c r="J1631" s="182">
        <v>0</v>
      </c>
      <c r="K1631" s="182">
        <v>0</v>
      </c>
      <c r="L1631" s="182">
        <v>0</v>
      </c>
      <c r="M1631" s="182">
        <v>11155002.206079999</v>
      </c>
      <c r="N1631" s="182">
        <v>198283.47439999998</v>
      </c>
      <c r="O1631" s="182">
        <v>146664.22279999999</v>
      </c>
      <c r="P1631" s="182">
        <v>50.037999999999997</v>
      </c>
      <c r="Q1631" s="182">
        <v>3617051.0884639993</v>
      </c>
      <c r="R1631" s="182">
        <v>119297.82591999999</v>
      </c>
      <c r="S1631" s="182">
        <v>94881.100559999992</v>
      </c>
      <c r="T1631" s="182">
        <v>28.448</v>
      </c>
      <c r="U1631" s="182">
        <v>9614945.9313599989</v>
      </c>
      <c r="V1631" s="182">
        <v>0</v>
      </c>
    </row>
    <row r="1632" spans="1:22">
      <c r="A1632" s="2" t="s">
        <v>3282</v>
      </c>
      <c r="B1632" s="2" t="s">
        <v>3283</v>
      </c>
      <c r="C1632" s="182">
        <v>29.316751999999997</v>
      </c>
      <c r="D1632" s="182">
        <v>3535.4767999999999</v>
      </c>
      <c r="E1632" s="182">
        <v>0</v>
      </c>
      <c r="F1632" s="182">
        <v>0</v>
      </c>
      <c r="G1632" s="182">
        <v>0</v>
      </c>
      <c r="H1632" s="182">
        <v>0</v>
      </c>
      <c r="I1632" s="182">
        <v>0</v>
      </c>
      <c r="J1632" s="182">
        <v>0</v>
      </c>
      <c r="K1632" s="182">
        <v>0</v>
      </c>
      <c r="L1632" s="182">
        <v>0</v>
      </c>
      <c r="M1632" s="182">
        <v>9448453.3611199986</v>
      </c>
      <c r="N1632" s="182">
        <v>162231.93359999999</v>
      </c>
      <c r="O1632" s="182">
        <v>124050.07448</v>
      </c>
      <c r="P1632" s="182">
        <v>51.815999999999995</v>
      </c>
      <c r="Q1632" s="182">
        <v>3113411.0634880001</v>
      </c>
      <c r="R1632" s="182">
        <v>98813.995920000001</v>
      </c>
      <c r="S1632" s="182">
        <v>81771.449359999999</v>
      </c>
      <c r="T1632" s="182">
        <v>29.717999999999996</v>
      </c>
      <c r="U1632" s="182">
        <v>8033266.5140799992</v>
      </c>
      <c r="V1632" s="182">
        <v>0</v>
      </c>
    </row>
    <row r="1633" spans="1:22">
      <c r="A1633" s="2" t="s">
        <v>3284</v>
      </c>
      <c r="B1633" s="2" t="s">
        <v>3285</v>
      </c>
      <c r="C1633" s="182">
        <v>25.149903999999996</v>
      </c>
      <c r="D1633" s="182">
        <v>3019.3487999999998</v>
      </c>
      <c r="E1633" s="182">
        <v>0</v>
      </c>
      <c r="F1633" s="182">
        <v>0</v>
      </c>
      <c r="G1633" s="182">
        <v>0</v>
      </c>
      <c r="H1633" s="182">
        <v>0</v>
      </c>
      <c r="I1633" s="182">
        <v>0</v>
      </c>
      <c r="J1633" s="182">
        <v>0</v>
      </c>
      <c r="K1633" s="182">
        <v>0</v>
      </c>
      <c r="L1633" s="182">
        <v>0</v>
      </c>
      <c r="M1633" s="182">
        <v>8366251.6545599997</v>
      </c>
      <c r="N1633" s="182">
        <v>141092.62103999997</v>
      </c>
      <c r="O1633" s="182">
        <v>109629.45815999999</v>
      </c>
      <c r="P1633" s="182">
        <v>52.577999999999996</v>
      </c>
      <c r="Q1633" s="182">
        <v>2776263.6087519997</v>
      </c>
      <c r="R1633" s="182">
        <v>86359.827279999983</v>
      </c>
      <c r="S1633" s="182">
        <v>72922.434800000003</v>
      </c>
      <c r="T1633" s="182">
        <v>30.225999999999996</v>
      </c>
      <c r="U1633" s="182">
        <v>7034311.0926399985</v>
      </c>
      <c r="V1633" s="182">
        <v>0</v>
      </c>
    </row>
    <row r="1634" spans="1:22">
      <c r="A1634" s="2" t="s">
        <v>3286</v>
      </c>
      <c r="B1634" s="2" t="s">
        <v>3287</v>
      </c>
      <c r="C1634" s="182">
        <v>20.685424000000001</v>
      </c>
      <c r="D1634" s="182">
        <v>2477.4143999999997</v>
      </c>
      <c r="E1634" s="182">
        <v>0</v>
      </c>
      <c r="F1634" s="182">
        <v>0</v>
      </c>
      <c r="G1634" s="182">
        <v>0</v>
      </c>
      <c r="H1634" s="182">
        <v>0</v>
      </c>
      <c r="I1634" s="182">
        <v>0</v>
      </c>
      <c r="J1634" s="182">
        <v>0</v>
      </c>
      <c r="K1634" s="182">
        <v>0</v>
      </c>
      <c r="L1634" s="182">
        <v>0</v>
      </c>
      <c r="M1634" s="182">
        <v>7075934.2351999991</v>
      </c>
      <c r="N1634" s="182">
        <v>117822.99016</v>
      </c>
      <c r="O1634" s="182">
        <v>92750.78224</v>
      </c>
      <c r="P1634" s="182">
        <v>53.339999999999996</v>
      </c>
      <c r="Q1634" s="182">
        <v>2372519.12592</v>
      </c>
      <c r="R1634" s="182">
        <v>72266.952239999999</v>
      </c>
      <c r="S1634" s="182">
        <v>62270.843199999988</v>
      </c>
      <c r="T1634" s="182">
        <v>30.987999999999996</v>
      </c>
      <c r="U1634" s="182">
        <v>5910486.2435199991</v>
      </c>
      <c r="V1634" s="182">
        <v>0</v>
      </c>
    </row>
    <row r="1635" spans="1:22">
      <c r="A1635" s="2" t="s">
        <v>3288</v>
      </c>
      <c r="B1635" s="2" t="s">
        <v>3289</v>
      </c>
      <c r="C1635" s="182">
        <v>15.923311999999997</v>
      </c>
      <c r="D1635" s="182">
        <v>1890.3188</v>
      </c>
      <c r="E1635" s="182">
        <v>0</v>
      </c>
      <c r="F1635" s="182">
        <v>0</v>
      </c>
      <c r="G1635" s="182">
        <v>0</v>
      </c>
      <c r="H1635" s="182">
        <v>0</v>
      </c>
      <c r="I1635" s="182">
        <v>0</v>
      </c>
      <c r="J1635" s="182">
        <v>0</v>
      </c>
      <c r="K1635" s="182">
        <v>0</v>
      </c>
      <c r="L1635" s="182">
        <v>0</v>
      </c>
      <c r="M1635" s="182">
        <v>5577501.1030399995</v>
      </c>
      <c r="N1635" s="182">
        <v>91603.687759999986</v>
      </c>
      <c r="O1635" s="182">
        <v>73250.17607999999</v>
      </c>
      <c r="P1635" s="182">
        <v>54.356000000000002</v>
      </c>
      <c r="Q1635" s="182">
        <v>1893852.9864799997</v>
      </c>
      <c r="R1635" s="182">
        <v>56535.370799999997</v>
      </c>
      <c r="S1635" s="182">
        <v>49652.803919999991</v>
      </c>
      <c r="T1635" s="182">
        <v>31.75</v>
      </c>
      <c r="U1635" s="182">
        <v>4620168.8241599994</v>
      </c>
      <c r="V1635" s="182">
        <v>0</v>
      </c>
    </row>
    <row r="1636" spans="1:22">
      <c r="A1636" s="2" t="s">
        <v>3290</v>
      </c>
      <c r="B1636" s="2" t="s">
        <v>3291</v>
      </c>
      <c r="C1636" s="182">
        <v>10.863567999999999</v>
      </c>
      <c r="D1636" s="182">
        <v>1290.32</v>
      </c>
      <c r="E1636" s="182">
        <v>0</v>
      </c>
      <c r="F1636" s="182">
        <v>0</v>
      </c>
      <c r="G1636" s="182">
        <v>0</v>
      </c>
      <c r="H1636" s="182">
        <v>0</v>
      </c>
      <c r="I1636" s="182">
        <v>0</v>
      </c>
      <c r="J1636" s="182">
        <v>0</v>
      </c>
      <c r="K1636" s="182">
        <v>0</v>
      </c>
      <c r="L1636" s="182">
        <v>0</v>
      </c>
      <c r="M1636" s="182">
        <v>3925062.3434079997</v>
      </c>
      <c r="N1636" s="182">
        <v>63417.937679999995</v>
      </c>
      <c r="O1636" s="182">
        <v>51455.380959999995</v>
      </c>
      <c r="P1636" s="182">
        <v>55.117999999999995</v>
      </c>
      <c r="Q1636" s="182">
        <v>1344427.5046879998</v>
      </c>
      <c r="R1636" s="182">
        <v>39328.953599999993</v>
      </c>
      <c r="S1636" s="182">
        <v>35232.187599999997</v>
      </c>
      <c r="T1636" s="182">
        <v>32.257999999999996</v>
      </c>
      <c r="U1636" s="182">
        <v>3217468.919888</v>
      </c>
      <c r="V1636" s="182">
        <v>0</v>
      </c>
    </row>
    <row r="1637" spans="1:22">
      <c r="A1637" s="2" t="s">
        <v>3292</v>
      </c>
      <c r="B1637" s="2" t="s">
        <v>3293</v>
      </c>
      <c r="C1637" s="182">
        <v>25.596351999999996</v>
      </c>
      <c r="D1637" s="182">
        <v>3083.8647999999998</v>
      </c>
      <c r="E1637" s="182">
        <v>0</v>
      </c>
      <c r="F1637" s="182">
        <v>0</v>
      </c>
      <c r="G1637" s="182">
        <v>0</v>
      </c>
      <c r="H1637" s="182">
        <v>0</v>
      </c>
      <c r="I1637" s="182">
        <v>0</v>
      </c>
      <c r="J1637" s="182">
        <v>0</v>
      </c>
      <c r="K1637" s="182">
        <v>0</v>
      </c>
      <c r="L1637" s="182">
        <v>0</v>
      </c>
      <c r="M1637" s="182">
        <v>7117557.3777599996</v>
      </c>
      <c r="N1637" s="182">
        <v>129949.41751999999</v>
      </c>
      <c r="O1637" s="182">
        <v>93570.135439999984</v>
      </c>
      <c r="P1637" s="182">
        <v>48.005999999999993</v>
      </c>
      <c r="Q1637" s="182">
        <v>1152961.0489119999</v>
      </c>
      <c r="R1637" s="182">
        <v>56699.241439999991</v>
      </c>
      <c r="S1637" s="182">
        <v>45392.167279999994</v>
      </c>
      <c r="T1637" s="182">
        <v>19.303999999999998</v>
      </c>
      <c r="U1637" s="182">
        <v>3504668.6035519997</v>
      </c>
      <c r="V1637" s="182">
        <v>0</v>
      </c>
    </row>
    <row r="1638" spans="1:22">
      <c r="A1638" s="2" t="s">
        <v>3294</v>
      </c>
      <c r="B1638" s="2" t="s">
        <v>3295</v>
      </c>
      <c r="C1638" s="182">
        <v>22.024768000000002</v>
      </c>
      <c r="D1638" s="182">
        <v>2645.1559999999995</v>
      </c>
      <c r="E1638" s="182">
        <v>0</v>
      </c>
      <c r="F1638" s="182">
        <v>0</v>
      </c>
      <c r="G1638" s="182">
        <v>0</v>
      </c>
      <c r="H1638" s="182">
        <v>0</v>
      </c>
      <c r="I1638" s="182">
        <v>0</v>
      </c>
      <c r="J1638" s="182">
        <v>0</v>
      </c>
      <c r="K1638" s="182">
        <v>0</v>
      </c>
      <c r="L1638" s="182">
        <v>0</v>
      </c>
      <c r="M1638" s="182">
        <v>6368340.8116799993</v>
      </c>
      <c r="N1638" s="182">
        <v>113890.09479999999</v>
      </c>
      <c r="O1638" s="182">
        <v>83737.897039999996</v>
      </c>
      <c r="P1638" s="182">
        <v>49.021999999999998</v>
      </c>
      <c r="Q1638" s="182">
        <v>1048903.192512</v>
      </c>
      <c r="R1638" s="182">
        <v>50308.286479999995</v>
      </c>
      <c r="S1638" s="182">
        <v>41295.401279999998</v>
      </c>
      <c r="T1638" s="182">
        <v>19.939</v>
      </c>
      <c r="U1638" s="182">
        <v>3163358.8345599994</v>
      </c>
      <c r="V1638" s="182">
        <v>0</v>
      </c>
    </row>
    <row r="1639" spans="1:22">
      <c r="A1639" s="2" t="s">
        <v>3296</v>
      </c>
      <c r="B1639" s="2" t="s">
        <v>3297</v>
      </c>
      <c r="C1639" s="182">
        <v>18.155551999999997</v>
      </c>
      <c r="D1639" s="182">
        <v>2174.1891999999998</v>
      </c>
      <c r="E1639" s="182">
        <v>0</v>
      </c>
      <c r="F1639" s="182">
        <v>0</v>
      </c>
      <c r="G1639" s="182">
        <v>0</v>
      </c>
      <c r="H1639" s="182">
        <v>0</v>
      </c>
      <c r="I1639" s="182">
        <v>0</v>
      </c>
      <c r="J1639" s="182">
        <v>0</v>
      </c>
      <c r="K1639" s="182">
        <v>0</v>
      </c>
      <c r="L1639" s="182">
        <v>0</v>
      </c>
      <c r="M1639" s="182">
        <v>5452631.6753599998</v>
      </c>
      <c r="N1639" s="182">
        <v>95700.453759999989</v>
      </c>
      <c r="O1639" s="182">
        <v>71611.469679999995</v>
      </c>
      <c r="P1639" s="182">
        <v>50.037999999999997</v>
      </c>
      <c r="Q1639" s="182">
        <v>919871.45057599992</v>
      </c>
      <c r="R1639" s="182">
        <v>42770.237039999993</v>
      </c>
      <c r="S1639" s="182">
        <v>36215.411439999996</v>
      </c>
      <c r="T1639" s="182">
        <v>20.574000000000002</v>
      </c>
      <c r="U1639" s="182">
        <v>2726315.8376799999</v>
      </c>
      <c r="V1639" s="182">
        <v>0</v>
      </c>
    </row>
    <row r="1640" spans="1:22">
      <c r="A1640" s="2" t="s">
        <v>3298</v>
      </c>
      <c r="B1640" s="2" t="s">
        <v>3299</v>
      </c>
      <c r="C1640" s="182">
        <v>13.988704</v>
      </c>
      <c r="D1640" s="182">
        <v>1664.5128</v>
      </c>
      <c r="E1640" s="182">
        <v>0</v>
      </c>
      <c r="F1640" s="182">
        <v>0</v>
      </c>
      <c r="G1640" s="182">
        <v>0</v>
      </c>
      <c r="H1640" s="182">
        <v>0</v>
      </c>
      <c r="I1640" s="182">
        <v>0</v>
      </c>
      <c r="J1640" s="182">
        <v>0</v>
      </c>
      <c r="K1640" s="182">
        <v>0</v>
      </c>
      <c r="L1640" s="182">
        <v>0</v>
      </c>
      <c r="M1640" s="182">
        <v>4370429.9687999999</v>
      </c>
      <c r="N1640" s="182">
        <v>75052.753119999994</v>
      </c>
      <c r="O1640" s="182">
        <v>57190.853360000001</v>
      </c>
      <c r="P1640" s="182">
        <v>51.053999999999995</v>
      </c>
      <c r="Q1640" s="182">
        <v>749216.5660799999</v>
      </c>
      <c r="R1640" s="182">
        <v>33921.222479999997</v>
      </c>
      <c r="S1640" s="182">
        <v>29496.715199999999</v>
      </c>
      <c r="T1640" s="182">
        <v>21.234399999999997</v>
      </c>
      <c r="U1640" s="182">
        <v>2181052.6701440001</v>
      </c>
      <c r="V1640" s="182">
        <v>0</v>
      </c>
    </row>
    <row r="1641" spans="1:22">
      <c r="A1641" s="2" t="s">
        <v>3300</v>
      </c>
      <c r="B1641" s="2" t="s">
        <v>3301</v>
      </c>
      <c r="C1641" s="182">
        <v>9.5986320000000003</v>
      </c>
      <c r="D1641" s="182">
        <v>1141.9331999999999</v>
      </c>
      <c r="E1641" s="182">
        <v>0</v>
      </c>
      <c r="F1641" s="182">
        <v>0</v>
      </c>
      <c r="G1641" s="182">
        <v>0</v>
      </c>
      <c r="H1641" s="182">
        <v>0</v>
      </c>
      <c r="I1641" s="182">
        <v>0</v>
      </c>
      <c r="J1641" s="182">
        <v>0</v>
      </c>
      <c r="K1641" s="182">
        <v>0</v>
      </c>
      <c r="L1641" s="182">
        <v>0</v>
      </c>
      <c r="M1641" s="182">
        <v>3088437.1779519995</v>
      </c>
      <c r="N1641" s="182">
        <v>52274.734159999993</v>
      </c>
      <c r="O1641" s="182">
        <v>40476.04808</v>
      </c>
      <c r="P1641" s="182">
        <v>52.069999999999993</v>
      </c>
      <c r="Q1641" s="182">
        <v>545263.16753600002</v>
      </c>
      <c r="R1641" s="182">
        <v>23925.113439999997</v>
      </c>
      <c r="S1641" s="182">
        <v>21467.05384</v>
      </c>
      <c r="T1641" s="182">
        <v>21.869399999999999</v>
      </c>
      <c r="U1641" s="182">
        <v>1548380.9032319998</v>
      </c>
      <c r="V1641" s="182">
        <v>0</v>
      </c>
    </row>
    <row r="1642" spans="1:22">
      <c r="A1642" s="2" t="s">
        <v>3302</v>
      </c>
      <c r="B1642" s="2" t="s">
        <v>3303</v>
      </c>
      <c r="C1642" s="182">
        <v>37.055183999999997</v>
      </c>
      <c r="D1642" s="182">
        <v>4438.7007999999996</v>
      </c>
      <c r="E1642" s="182">
        <v>0</v>
      </c>
      <c r="F1642" s="182">
        <v>0</v>
      </c>
      <c r="G1642" s="182">
        <v>0</v>
      </c>
      <c r="H1642" s="182">
        <v>0</v>
      </c>
      <c r="I1642" s="182">
        <v>0</v>
      </c>
      <c r="J1642" s="182">
        <v>0</v>
      </c>
      <c r="K1642" s="182">
        <v>0</v>
      </c>
      <c r="L1642" s="182">
        <v>0</v>
      </c>
      <c r="M1642" s="182">
        <v>12362073.340319999</v>
      </c>
      <c r="N1642" s="182">
        <v>214670.53839999996</v>
      </c>
      <c r="O1642" s="182">
        <v>176980.29120000001</v>
      </c>
      <c r="P1642" s="182">
        <v>52.832000000000001</v>
      </c>
      <c r="Q1642" s="182">
        <v>12362073.340319999</v>
      </c>
      <c r="R1642" s="182">
        <v>214670.53839999996</v>
      </c>
      <c r="S1642" s="182">
        <v>176980.29120000001</v>
      </c>
      <c r="T1642" s="182">
        <v>52.832000000000001</v>
      </c>
      <c r="U1642" s="182">
        <v>20395339.854399998</v>
      </c>
      <c r="V1642" s="182">
        <v>0</v>
      </c>
    </row>
    <row r="1643" spans="1:22">
      <c r="A1643" s="2" t="s">
        <v>3304</v>
      </c>
      <c r="B1643" s="2" t="s">
        <v>3305</v>
      </c>
      <c r="C1643" s="182">
        <v>31.548991999999998</v>
      </c>
      <c r="D1643" s="182">
        <v>3774.1859999999997</v>
      </c>
      <c r="E1643" s="182">
        <v>0</v>
      </c>
      <c r="F1643" s="182">
        <v>0</v>
      </c>
      <c r="G1643" s="182">
        <v>0</v>
      </c>
      <c r="H1643" s="182">
        <v>0</v>
      </c>
      <c r="I1643" s="182">
        <v>0</v>
      </c>
      <c r="J1643" s="182">
        <v>0</v>
      </c>
      <c r="K1643" s="182">
        <v>0</v>
      </c>
      <c r="L1643" s="182">
        <v>0</v>
      </c>
      <c r="M1643" s="182">
        <v>10780393.923039999</v>
      </c>
      <c r="N1643" s="182">
        <v>185173.82319999998</v>
      </c>
      <c r="O1643" s="182">
        <v>154530.01351999998</v>
      </c>
      <c r="P1643" s="182">
        <v>53.593999999999994</v>
      </c>
      <c r="Q1643" s="182">
        <v>10780393.923039999</v>
      </c>
      <c r="R1643" s="182">
        <v>185173.82319999998</v>
      </c>
      <c r="S1643" s="182">
        <v>154530.01351999998</v>
      </c>
      <c r="T1643" s="182">
        <v>53.593999999999994</v>
      </c>
      <c r="U1643" s="182">
        <v>17564966.160319999</v>
      </c>
      <c r="V1643" s="182">
        <v>0</v>
      </c>
    </row>
    <row r="1644" spans="1:22">
      <c r="A1644" s="2" t="s">
        <v>3306</v>
      </c>
      <c r="B1644" s="2" t="s">
        <v>3307</v>
      </c>
      <c r="C1644" s="182">
        <v>25.745168</v>
      </c>
      <c r="D1644" s="182">
        <v>3077.4131999999995</v>
      </c>
      <c r="E1644" s="182">
        <v>0</v>
      </c>
      <c r="F1644" s="182">
        <v>0</v>
      </c>
      <c r="G1644" s="182">
        <v>0</v>
      </c>
      <c r="H1644" s="182">
        <v>0</v>
      </c>
      <c r="I1644" s="182">
        <v>0</v>
      </c>
      <c r="J1644" s="182">
        <v>0</v>
      </c>
      <c r="K1644" s="182">
        <v>0</v>
      </c>
      <c r="L1644" s="182">
        <v>0</v>
      </c>
      <c r="M1644" s="182">
        <v>9032221.9355199989</v>
      </c>
      <c r="N1644" s="182">
        <v>152727.43648</v>
      </c>
      <c r="O1644" s="182">
        <v>129457.80559999999</v>
      </c>
      <c r="P1644" s="182">
        <v>54.101999999999997</v>
      </c>
      <c r="Q1644" s="182">
        <v>9032221.9355199989</v>
      </c>
      <c r="R1644" s="182">
        <v>152727.43648</v>
      </c>
      <c r="S1644" s="182">
        <v>129457.80559999999</v>
      </c>
      <c r="T1644" s="182">
        <v>54.101999999999997</v>
      </c>
      <c r="U1644" s="182">
        <v>14484853.610879997</v>
      </c>
      <c r="V1644" s="182">
        <v>0</v>
      </c>
    </row>
    <row r="1645" spans="1:22">
      <c r="A1645" s="2" t="s">
        <v>3308</v>
      </c>
      <c r="B1645" s="2" t="s">
        <v>3309</v>
      </c>
      <c r="C1645" s="182">
        <v>19.643711999999997</v>
      </c>
      <c r="D1645" s="182">
        <v>2341.9307999999996</v>
      </c>
      <c r="E1645" s="182">
        <v>0</v>
      </c>
      <c r="F1645" s="182">
        <v>0</v>
      </c>
      <c r="G1645" s="182">
        <v>0</v>
      </c>
      <c r="H1645" s="182">
        <v>0</v>
      </c>
      <c r="I1645" s="182">
        <v>0</v>
      </c>
      <c r="J1645" s="182">
        <v>0</v>
      </c>
      <c r="K1645" s="182">
        <v>0</v>
      </c>
      <c r="L1645" s="182">
        <v>0</v>
      </c>
      <c r="M1645" s="182">
        <v>7075934.2351999991</v>
      </c>
      <c r="N1645" s="182">
        <v>117822.99016</v>
      </c>
      <c r="O1645" s="182">
        <v>101108.18487999999</v>
      </c>
      <c r="P1645" s="182">
        <v>54.863999999999997</v>
      </c>
      <c r="Q1645" s="182">
        <v>7075934.2351999991</v>
      </c>
      <c r="R1645" s="182">
        <v>117822.99016</v>
      </c>
      <c r="S1645" s="182">
        <v>101108.18487999999</v>
      </c>
      <c r="T1645" s="182">
        <v>54.863999999999997</v>
      </c>
      <c r="U1645" s="182">
        <v>11113379.063519999</v>
      </c>
      <c r="V1645" s="182">
        <v>0</v>
      </c>
    </row>
    <row r="1646" spans="1:22">
      <c r="A1646" s="2" t="s">
        <v>3310</v>
      </c>
      <c r="B1646" s="2" t="s">
        <v>3311</v>
      </c>
      <c r="C1646" s="182">
        <v>13.39344</v>
      </c>
      <c r="D1646" s="182">
        <v>1587.0935999999999</v>
      </c>
      <c r="E1646" s="182">
        <v>0</v>
      </c>
      <c r="F1646" s="182">
        <v>0</v>
      </c>
      <c r="G1646" s="182">
        <v>0</v>
      </c>
      <c r="H1646" s="182">
        <v>0</v>
      </c>
      <c r="I1646" s="182">
        <v>0</v>
      </c>
      <c r="J1646" s="182">
        <v>0</v>
      </c>
      <c r="K1646" s="182">
        <v>0</v>
      </c>
      <c r="L1646" s="182">
        <v>0</v>
      </c>
      <c r="M1646" s="182">
        <v>4911530.8220799994</v>
      </c>
      <c r="N1646" s="182">
        <v>81115.966799999995</v>
      </c>
      <c r="O1646" s="182">
        <v>70464.375199999995</v>
      </c>
      <c r="P1646" s="182">
        <v>55.625999999999998</v>
      </c>
      <c r="Q1646" s="182">
        <v>4911530.8220799994</v>
      </c>
      <c r="R1646" s="182">
        <v>81115.966799999995</v>
      </c>
      <c r="S1646" s="182">
        <v>70464.375199999995</v>
      </c>
      <c r="T1646" s="182">
        <v>55.625999999999998</v>
      </c>
      <c r="U1646" s="182">
        <v>7617035.0884799995</v>
      </c>
      <c r="V1646" s="182">
        <v>0</v>
      </c>
    </row>
    <row r="1647" spans="1:22">
      <c r="A1647" s="2" t="s">
        <v>3312</v>
      </c>
      <c r="B1647" s="2" t="s">
        <v>3313</v>
      </c>
      <c r="C1647" s="182">
        <v>42.114927999999999</v>
      </c>
      <c r="D1647" s="182">
        <v>5083.8607999999995</v>
      </c>
      <c r="E1647" s="182">
        <v>0</v>
      </c>
      <c r="F1647" s="182">
        <v>0</v>
      </c>
      <c r="G1647" s="182">
        <v>0</v>
      </c>
      <c r="H1647" s="182">
        <v>0</v>
      </c>
      <c r="I1647" s="182">
        <v>0</v>
      </c>
      <c r="J1647" s="182">
        <v>0</v>
      </c>
      <c r="K1647" s="182">
        <v>0</v>
      </c>
      <c r="L1647" s="182">
        <v>0</v>
      </c>
      <c r="M1647" s="182">
        <v>10822017.065599998</v>
      </c>
      <c r="N1647" s="182">
        <v>214670.53839999996</v>
      </c>
      <c r="O1647" s="182">
        <v>170425.4656</v>
      </c>
      <c r="P1647" s="182">
        <v>46.228000000000002</v>
      </c>
      <c r="Q1647" s="182">
        <v>10822017.065599998</v>
      </c>
      <c r="R1647" s="182">
        <v>214670.53839999996</v>
      </c>
      <c r="S1647" s="182">
        <v>170425.4656</v>
      </c>
      <c r="T1647" s="182">
        <v>46.228000000000002</v>
      </c>
      <c r="U1647" s="182">
        <v>18563921.58176</v>
      </c>
      <c r="V1647" s="182">
        <v>0</v>
      </c>
    </row>
    <row r="1648" spans="1:22">
      <c r="A1648" s="2" t="s">
        <v>3314</v>
      </c>
      <c r="B1648" s="2" t="s">
        <v>3315</v>
      </c>
      <c r="C1648" s="182">
        <v>33.185968000000003</v>
      </c>
      <c r="D1648" s="182">
        <v>3987.0887999999995</v>
      </c>
      <c r="E1648" s="182">
        <v>0</v>
      </c>
      <c r="F1648" s="182">
        <v>0</v>
      </c>
      <c r="G1648" s="182">
        <v>0</v>
      </c>
      <c r="H1648" s="182">
        <v>0</v>
      </c>
      <c r="I1648" s="182">
        <v>0</v>
      </c>
      <c r="J1648" s="182">
        <v>0</v>
      </c>
      <c r="K1648" s="182">
        <v>0</v>
      </c>
      <c r="L1648" s="182">
        <v>0</v>
      </c>
      <c r="M1648" s="182">
        <v>9032221.9355199989</v>
      </c>
      <c r="N1648" s="182">
        <v>173702.87839999999</v>
      </c>
      <c r="O1648" s="182">
        <v>142239.71551999997</v>
      </c>
      <c r="P1648" s="182">
        <v>47.497999999999998</v>
      </c>
      <c r="Q1648" s="182">
        <v>9032221.9355199989</v>
      </c>
      <c r="R1648" s="182">
        <v>173702.87839999999</v>
      </c>
      <c r="S1648" s="182">
        <v>142239.71551999997</v>
      </c>
      <c r="T1648" s="182">
        <v>47.497999999999998</v>
      </c>
      <c r="U1648" s="182">
        <v>15025954.464159999</v>
      </c>
      <c r="V1648" s="182">
        <v>0</v>
      </c>
    </row>
    <row r="1649" spans="1:22">
      <c r="A1649" s="2" t="s">
        <v>3316</v>
      </c>
      <c r="B1649" s="2" t="s">
        <v>3317</v>
      </c>
      <c r="C1649" s="182">
        <v>28.275039999999997</v>
      </c>
      <c r="D1649" s="182">
        <v>3393.5415999999996</v>
      </c>
      <c r="E1649" s="182">
        <v>0</v>
      </c>
      <c r="F1649" s="182">
        <v>0</v>
      </c>
      <c r="G1649" s="182">
        <v>0</v>
      </c>
      <c r="H1649" s="182">
        <v>0</v>
      </c>
      <c r="I1649" s="182">
        <v>0</v>
      </c>
      <c r="J1649" s="182">
        <v>0</v>
      </c>
      <c r="K1649" s="182">
        <v>0</v>
      </c>
      <c r="L1649" s="182">
        <v>0</v>
      </c>
      <c r="M1649" s="182">
        <v>7908397.0863999994</v>
      </c>
      <c r="N1649" s="182">
        <v>150105.50623999999</v>
      </c>
      <c r="O1649" s="182">
        <v>124869.42767999999</v>
      </c>
      <c r="P1649" s="182">
        <v>48.26</v>
      </c>
      <c r="Q1649" s="182">
        <v>7908397.0863999994</v>
      </c>
      <c r="R1649" s="182">
        <v>150105.50623999999</v>
      </c>
      <c r="S1649" s="182">
        <v>124869.42767999999</v>
      </c>
      <c r="T1649" s="182">
        <v>48.26</v>
      </c>
      <c r="U1649" s="182">
        <v>12986420.478719998</v>
      </c>
      <c r="V1649" s="182">
        <v>0</v>
      </c>
    </row>
    <row r="1650" spans="1:22">
      <c r="A1650" s="2" t="s">
        <v>3318</v>
      </c>
      <c r="B1650" s="2" t="s">
        <v>3319</v>
      </c>
      <c r="C1650" s="182">
        <v>23.215295999999999</v>
      </c>
      <c r="D1650" s="182">
        <v>2774.1879999999996</v>
      </c>
      <c r="E1650" s="182">
        <v>0</v>
      </c>
      <c r="F1650" s="182">
        <v>0</v>
      </c>
      <c r="G1650" s="182">
        <v>0</v>
      </c>
      <c r="H1650" s="182">
        <v>0</v>
      </c>
      <c r="I1650" s="182">
        <v>0</v>
      </c>
      <c r="J1650" s="182">
        <v>0</v>
      </c>
      <c r="K1650" s="182">
        <v>0</v>
      </c>
      <c r="L1650" s="182">
        <v>0</v>
      </c>
      <c r="M1650" s="182">
        <v>6659702.8095999993</v>
      </c>
      <c r="N1650" s="182">
        <v>124705.55704</v>
      </c>
      <c r="O1650" s="182">
        <v>105041.08024</v>
      </c>
      <c r="P1650" s="182">
        <v>49.021999999999998</v>
      </c>
      <c r="Q1650" s="182">
        <v>6659702.8095999993</v>
      </c>
      <c r="R1650" s="182">
        <v>124705.55704</v>
      </c>
      <c r="S1650" s="182">
        <v>105041.08024</v>
      </c>
      <c r="T1650" s="182">
        <v>49.021999999999998</v>
      </c>
      <c r="U1650" s="182">
        <v>10738770.780479999</v>
      </c>
      <c r="V1650" s="182">
        <v>0</v>
      </c>
    </row>
    <row r="1651" spans="1:22">
      <c r="A1651" s="2" t="s">
        <v>3320</v>
      </c>
      <c r="B1651" s="2" t="s">
        <v>3321</v>
      </c>
      <c r="C1651" s="182">
        <v>17.85792</v>
      </c>
      <c r="D1651" s="182">
        <v>2116.1247999999996</v>
      </c>
      <c r="E1651" s="182">
        <v>0</v>
      </c>
      <c r="F1651" s="182">
        <v>0</v>
      </c>
      <c r="G1651" s="182">
        <v>0</v>
      </c>
      <c r="H1651" s="182">
        <v>0</v>
      </c>
      <c r="I1651" s="182">
        <v>0</v>
      </c>
      <c r="J1651" s="182">
        <v>0</v>
      </c>
      <c r="K1651" s="182">
        <v>0</v>
      </c>
      <c r="L1651" s="182">
        <v>0</v>
      </c>
      <c r="M1651" s="182">
        <v>5244515.962559999</v>
      </c>
      <c r="N1651" s="182">
        <v>96519.806959999987</v>
      </c>
      <c r="O1651" s="182">
        <v>82426.931920000003</v>
      </c>
      <c r="P1651" s="182">
        <v>49.783999999999999</v>
      </c>
      <c r="Q1651" s="182">
        <v>5244515.962559999</v>
      </c>
      <c r="R1651" s="182">
        <v>96519.806959999987</v>
      </c>
      <c r="S1651" s="182">
        <v>82426.931920000003</v>
      </c>
      <c r="T1651" s="182">
        <v>49.783999999999999</v>
      </c>
      <c r="U1651" s="182">
        <v>8283005.3694399986</v>
      </c>
      <c r="V1651" s="182">
        <v>0</v>
      </c>
    </row>
    <row r="1652" spans="1:22">
      <c r="A1652" s="2" t="s">
        <v>3322</v>
      </c>
      <c r="B1652" s="2" t="s">
        <v>3323</v>
      </c>
      <c r="C1652" s="182">
        <v>12.128504</v>
      </c>
      <c r="D1652" s="182">
        <v>1438.7067999999999</v>
      </c>
      <c r="E1652" s="182">
        <v>0</v>
      </c>
      <c r="F1652" s="182">
        <v>0</v>
      </c>
      <c r="G1652" s="182">
        <v>0</v>
      </c>
      <c r="H1652" s="182">
        <v>0</v>
      </c>
      <c r="I1652" s="182">
        <v>0</v>
      </c>
      <c r="J1652" s="182">
        <v>0</v>
      </c>
      <c r="K1652" s="182">
        <v>0</v>
      </c>
      <c r="L1652" s="182">
        <v>0</v>
      </c>
      <c r="M1652" s="182">
        <v>3662836.5452799997</v>
      </c>
      <c r="N1652" s="182">
        <v>66695.350479999994</v>
      </c>
      <c r="O1652" s="182">
        <v>57682.465279999997</v>
      </c>
      <c r="P1652" s="182">
        <v>50.545999999999999</v>
      </c>
      <c r="Q1652" s="182">
        <v>3662836.5452799997</v>
      </c>
      <c r="R1652" s="182">
        <v>66695.350479999994</v>
      </c>
      <c r="S1652" s="182">
        <v>57682.465279999997</v>
      </c>
      <c r="T1652" s="182">
        <v>50.545999999999999</v>
      </c>
      <c r="U1652" s="182">
        <v>5702370.5307199992</v>
      </c>
      <c r="V1652" s="182">
        <v>0</v>
      </c>
    </row>
    <row r="1653" spans="1:22">
      <c r="A1653" s="2" t="s">
        <v>3324</v>
      </c>
      <c r="B1653" s="2" t="s">
        <v>3325</v>
      </c>
      <c r="C1653" s="182">
        <v>37.055183999999997</v>
      </c>
      <c r="D1653" s="182">
        <v>4483.8620000000001</v>
      </c>
      <c r="E1653" s="182">
        <v>0</v>
      </c>
      <c r="F1653" s="182">
        <v>0</v>
      </c>
      <c r="G1653" s="182">
        <v>0</v>
      </c>
      <c r="H1653" s="182">
        <v>0</v>
      </c>
      <c r="I1653" s="182">
        <v>0</v>
      </c>
      <c r="J1653" s="182">
        <v>0</v>
      </c>
      <c r="K1653" s="182">
        <v>0</v>
      </c>
      <c r="L1653" s="182">
        <v>0</v>
      </c>
      <c r="M1653" s="182">
        <v>8824106.222719999</v>
      </c>
      <c r="N1653" s="182">
        <v>178618.9976</v>
      </c>
      <c r="O1653" s="182">
        <v>139126.17335999999</v>
      </c>
      <c r="P1653" s="182">
        <v>44.449999999999996</v>
      </c>
      <c r="Q1653" s="182">
        <v>6201848.2414399991</v>
      </c>
      <c r="R1653" s="182">
        <v>153219.04839999997</v>
      </c>
      <c r="S1653" s="182">
        <v>121755.88551999998</v>
      </c>
      <c r="T1653" s="182">
        <v>37.083999999999996</v>
      </c>
      <c r="U1653" s="182">
        <v>12611812.19568</v>
      </c>
      <c r="V1653" s="182">
        <v>0</v>
      </c>
    </row>
    <row r="1654" spans="1:22">
      <c r="A1654" s="2" t="s">
        <v>3326</v>
      </c>
      <c r="B1654" s="2" t="s">
        <v>3327</v>
      </c>
      <c r="C1654" s="182">
        <v>29.316751999999997</v>
      </c>
      <c r="D1654" s="182">
        <v>3535.4767999999999</v>
      </c>
      <c r="E1654" s="182">
        <v>0</v>
      </c>
      <c r="F1654" s="182">
        <v>0</v>
      </c>
      <c r="G1654" s="182">
        <v>0</v>
      </c>
      <c r="H1654" s="182">
        <v>0</v>
      </c>
      <c r="I1654" s="182">
        <v>0</v>
      </c>
      <c r="J1654" s="182">
        <v>0</v>
      </c>
      <c r="K1654" s="182">
        <v>0</v>
      </c>
      <c r="L1654" s="182">
        <v>0</v>
      </c>
      <c r="M1654" s="182">
        <v>7450542.5182399983</v>
      </c>
      <c r="N1654" s="182">
        <v>146828.09344</v>
      </c>
      <c r="O1654" s="182">
        <v>117495.24887999998</v>
      </c>
      <c r="P1654" s="182">
        <v>45.973999999999997</v>
      </c>
      <c r="Q1654" s="182">
        <v>5244515.962559999</v>
      </c>
      <c r="R1654" s="182">
        <v>125688.78087999999</v>
      </c>
      <c r="S1654" s="182">
        <v>103238.50319999999</v>
      </c>
      <c r="T1654" s="182">
        <v>38.607999999999997</v>
      </c>
      <c r="U1654" s="182">
        <v>10364162.497439999</v>
      </c>
      <c r="V1654" s="182">
        <v>0</v>
      </c>
    </row>
    <row r="1655" spans="1:22">
      <c r="A1655" s="2" t="s">
        <v>3328</v>
      </c>
      <c r="B1655" s="2" t="s">
        <v>3329</v>
      </c>
      <c r="C1655" s="182">
        <v>25.149903999999996</v>
      </c>
      <c r="D1655" s="182">
        <v>3019.3487999999998</v>
      </c>
      <c r="E1655" s="182">
        <v>0</v>
      </c>
      <c r="F1655" s="182">
        <v>0</v>
      </c>
      <c r="G1655" s="182">
        <v>0</v>
      </c>
      <c r="H1655" s="182">
        <v>0</v>
      </c>
      <c r="I1655" s="182">
        <v>0</v>
      </c>
      <c r="J1655" s="182">
        <v>0</v>
      </c>
      <c r="K1655" s="182">
        <v>0</v>
      </c>
      <c r="L1655" s="182">
        <v>0</v>
      </c>
      <c r="M1655" s="182">
        <v>6576456.5244799992</v>
      </c>
      <c r="N1655" s="182">
        <v>127655.22855999999</v>
      </c>
      <c r="O1655" s="182">
        <v>103566.24447999999</v>
      </c>
      <c r="P1655" s="182">
        <v>46.735999999999997</v>
      </c>
      <c r="Q1655" s="182">
        <v>4620168.8241599994</v>
      </c>
      <c r="R1655" s="182">
        <v>109301.71687999999</v>
      </c>
      <c r="S1655" s="182">
        <v>91275.946479999999</v>
      </c>
      <c r="T1655" s="182">
        <v>39.116</v>
      </c>
      <c r="U1655" s="182">
        <v>9032221.9355199989</v>
      </c>
      <c r="V1655" s="182">
        <v>0</v>
      </c>
    </row>
    <row r="1656" spans="1:22">
      <c r="A1656" s="2" t="s">
        <v>3330</v>
      </c>
      <c r="B1656" s="2" t="s">
        <v>3331</v>
      </c>
      <c r="C1656" s="182">
        <v>20.685424000000001</v>
      </c>
      <c r="D1656" s="182">
        <v>2477.4143999999997</v>
      </c>
      <c r="E1656" s="182">
        <v>0</v>
      </c>
      <c r="F1656" s="182">
        <v>0</v>
      </c>
      <c r="G1656" s="182">
        <v>0</v>
      </c>
      <c r="H1656" s="182">
        <v>0</v>
      </c>
      <c r="I1656" s="182">
        <v>0</v>
      </c>
      <c r="J1656" s="182">
        <v>0</v>
      </c>
      <c r="K1656" s="182">
        <v>0</v>
      </c>
      <c r="L1656" s="182">
        <v>0</v>
      </c>
      <c r="M1656" s="182">
        <v>5577501.1030399995</v>
      </c>
      <c r="N1656" s="182">
        <v>106352.04535999999</v>
      </c>
      <c r="O1656" s="182">
        <v>87670.792399999991</v>
      </c>
      <c r="P1656" s="182">
        <v>47.497999999999998</v>
      </c>
      <c r="Q1656" s="182">
        <v>3937549.2861759998</v>
      </c>
      <c r="R1656" s="182">
        <v>91275.946479999999</v>
      </c>
      <c r="S1656" s="182">
        <v>77510.812720000002</v>
      </c>
      <c r="T1656" s="182">
        <v>39.878</v>
      </c>
      <c r="U1656" s="182">
        <v>7492165.6607999988</v>
      </c>
      <c r="V1656" s="182">
        <v>0</v>
      </c>
    </row>
    <row r="1657" spans="1:22">
      <c r="A1657" s="2" t="s">
        <v>3332</v>
      </c>
      <c r="B1657" s="2" t="s">
        <v>3333</v>
      </c>
      <c r="C1657" s="182">
        <v>15.923311999999997</v>
      </c>
      <c r="D1657" s="182">
        <v>1890.3188</v>
      </c>
      <c r="E1657" s="182">
        <v>0</v>
      </c>
      <c r="F1657" s="182">
        <v>0</v>
      </c>
      <c r="G1657" s="182">
        <v>0</v>
      </c>
      <c r="H1657" s="182">
        <v>0</v>
      </c>
      <c r="I1657" s="182">
        <v>0</v>
      </c>
      <c r="J1657" s="182">
        <v>0</v>
      </c>
      <c r="K1657" s="182">
        <v>0</v>
      </c>
      <c r="L1657" s="182">
        <v>0</v>
      </c>
      <c r="M1657" s="182">
        <v>4412053.1113599995</v>
      </c>
      <c r="N1657" s="182">
        <v>82754.67319999999</v>
      </c>
      <c r="O1657" s="182">
        <v>69153.410079999987</v>
      </c>
      <c r="P1657" s="182">
        <v>48.26</v>
      </c>
      <c r="Q1657" s="182">
        <v>3113411.0634880001</v>
      </c>
      <c r="R1657" s="182">
        <v>71119.857759999984</v>
      </c>
      <c r="S1657" s="182">
        <v>61287.619359999997</v>
      </c>
      <c r="T1657" s="182">
        <v>40.64</v>
      </c>
      <c r="U1657" s="182">
        <v>5827239.9583999999</v>
      </c>
      <c r="V1657" s="182">
        <v>0</v>
      </c>
    </row>
    <row r="1658" spans="1:22">
      <c r="A1658" s="2" t="s">
        <v>3334</v>
      </c>
      <c r="B1658" s="2" t="s">
        <v>3335</v>
      </c>
      <c r="C1658" s="182">
        <v>31.995439999999999</v>
      </c>
      <c r="D1658" s="182">
        <v>3883.8631999999993</v>
      </c>
      <c r="E1658" s="182">
        <v>0</v>
      </c>
      <c r="F1658" s="182">
        <v>0</v>
      </c>
      <c r="G1658" s="182">
        <v>0</v>
      </c>
      <c r="H1658" s="182">
        <v>0</v>
      </c>
      <c r="I1658" s="182">
        <v>0</v>
      </c>
      <c r="J1658" s="182">
        <v>0</v>
      </c>
      <c r="K1658" s="182">
        <v>0</v>
      </c>
      <c r="L1658" s="182">
        <v>0</v>
      </c>
      <c r="M1658" s="182">
        <v>6826195.3798399987</v>
      </c>
      <c r="N1658" s="182">
        <v>144697.77511999998</v>
      </c>
      <c r="O1658" s="182">
        <v>107663.01048</v>
      </c>
      <c r="P1658" s="182">
        <v>41.91</v>
      </c>
      <c r="Q1658" s="182">
        <v>2988541.6358079994</v>
      </c>
      <c r="R1658" s="182">
        <v>99961.090399999986</v>
      </c>
      <c r="S1658" s="182">
        <v>78330.165919999999</v>
      </c>
      <c r="T1658" s="182">
        <v>27.686</v>
      </c>
      <c r="U1658" s="182">
        <v>7325673.0905599995</v>
      </c>
      <c r="V1658" s="182">
        <v>0</v>
      </c>
    </row>
    <row r="1659" spans="1:22">
      <c r="A1659" s="2" t="s">
        <v>3336</v>
      </c>
      <c r="B1659" s="2" t="s">
        <v>3337</v>
      </c>
      <c r="C1659" s="182">
        <v>25.596351999999996</v>
      </c>
      <c r="D1659" s="182">
        <v>3083.8647999999998</v>
      </c>
      <c r="E1659" s="182">
        <v>0</v>
      </c>
      <c r="F1659" s="182">
        <v>0</v>
      </c>
      <c r="G1659" s="182">
        <v>0</v>
      </c>
      <c r="H1659" s="182">
        <v>0</v>
      </c>
      <c r="I1659" s="182">
        <v>0</v>
      </c>
      <c r="J1659" s="182">
        <v>0</v>
      </c>
      <c r="K1659" s="182">
        <v>0</v>
      </c>
      <c r="L1659" s="182">
        <v>0</v>
      </c>
      <c r="M1659" s="182">
        <v>5868863.1009599995</v>
      </c>
      <c r="N1659" s="182">
        <v>120281.04975999998</v>
      </c>
      <c r="O1659" s="182">
        <v>92586.911599999992</v>
      </c>
      <c r="P1659" s="182">
        <v>43.687999999999995</v>
      </c>
      <c r="Q1659" s="182">
        <v>2601446.4099999997</v>
      </c>
      <c r="R1659" s="182">
        <v>83574.026399999988</v>
      </c>
      <c r="S1659" s="182">
        <v>68170.186239999995</v>
      </c>
      <c r="T1659" s="182">
        <v>28.955999999999996</v>
      </c>
      <c r="U1659" s="182">
        <v>6201848.2414399991</v>
      </c>
      <c r="V1659" s="182">
        <v>0</v>
      </c>
    </row>
    <row r="1660" spans="1:22">
      <c r="A1660" s="2" t="s">
        <v>3338</v>
      </c>
      <c r="B1660" s="2" t="s">
        <v>3339</v>
      </c>
      <c r="C1660" s="182">
        <v>22.024768000000002</v>
      </c>
      <c r="D1660" s="182">
        <v>2645.1559999999995</v>
      </c>
      <c r="E1660" s="182">
        <v>0</v>
      </c>
      <c r="F1660" s="182">
        <v>0</v>
      </c>
      <c r="G1660" s="182">
        <v>0</v>
      </c>
      <c r="H1660" s="182">
        <v>0</v>
      </c>
      <c r="I1660" s="182">
        <v>0</v>
      </c>
      <c r="J1660" s="182">
        <v>0</v>
      </c>
      <c r="K1660" s="182">
        <v>0</v>
      </c>
      <c r="L1660" s="182">
        <v>0</v>
      </c>
      <c r="M1660" s="182">
        <v>5244515.962559999</v>
      </c>
      <c r="N1660" s="182">
        <v>105204.95087999999</v>
      </c>
      <c r="O1660" s="182">
        <v>82426.931920000003</v>
      </c>
      <c r="P1660" s="182">
        <v>44.449999999999996</v>
      </c>
      <c r="Q1660" s="182">
        <v>2330895.9833599995</v>
      </c>
      <c r="R1660" s="182">
        <v>73414.046719999998</v>
      </c>
      <c r="S1660" s="182">
        <v>61123.748719999996</v>
      </c>
      <c r="T1660" s="182">
        <v>29.717999999999996</v>
      </c>
      <c r="U1660" s="182">
        <v>5452631.6753599998</v>
      </c>
      <c r="V1660" s="182">
        <v>0</v>
      </c>
    </row>
    <row r="1661" spans="1:22">
      <c r="A1661" s="2" t="s">
        <v>3340</v>
      </c>
      <c r="B1661" s="2" t="s">
        <v>3341</v>
      </c>
      <c r="C1661" s="182">
        <v>18.155551999999997</v>
      </c>
      <c r="D1661" s="182">
        <v>2174.1891999999998</v>
      </c>
      <c r="E1661" s="182">
        <v>0</v>
      </c>
      <c r="F1661" s="182">
        <v>0</v>
      </c>
      <c r="G1661" s="182">
        <v>0</v>
      </c>
      <c r="H1661" s="182">
        <v>0</v>
      </c>
      <c r="I1661" s="182">
        <v>0</v>
      </c>
      <c r="J1661" s="182">
        <v>0</v>
      </c>
      <c r="K1661" s="182">
        <v>0</v>
      </c>
      <c r="L1661" s="182">
        <v>0</v>
      </c>
      <c r="M1661" s="182">
        <v>4453676.2539199991</v>
      </c>
      <c r="N1661" s="182">
        <v>88162.404319999987</v>
      </c>
      <c r="O1661" s="182">
        <v>70300.504560000001</v>
      </c>
      <c r="P1661" s="182">
        <v>45.211999999999996</v>
      </c>
      <c r="Q1661" s="182">
        <v>2002073.1571359995</v>
      </c>
      <c r="R1661" s="182">
        <v>61779.231279999993</v>
      </c>
      <c r="S1661" s="182">
        <v>52602.475439999995</v>
      </c>
      <c r="T1661" s="182">
        <v>30.225999999999996</v>
      </c>
      <c r="U1661" s="182">
        <v>4578545.6815999998</v>
      </c>
      <c r="V1661" s="182">
        <v>0</v>
      </c>
    </row>
    <row r="1662" spans="1:22">
      <c r="A1662" s="2" t="s">
        <v>3342</v>
      </c>
      <c r="B1662" s="2" t="s">
        <v>3343</v>
      </c>
      <c r="C1662" s="182">
        <v>13.988704</v>
      </c>
      <c r="D1662" s="182">
        <v>1664.5128</v>
      </c>
      <c r="E1662" s="182">
        <v>0</v>
      </c>
      <c r="F1662" s="182">
        <v>0</v>
      </c>
      <c r="G1662" s="182">
        <v>0</v>
      </c>
      <c r="H1662" s="182">
        <v>0</v>
      </c>
      <c r="I1662" s="182">
        <v>0</v>
      </c>
      <c r="J1662" s="182">
        <v>0</v>
      </c>
      <c r="K1662" s="182">
        <v>0</v>
      </c>
      <c r="L1662" s="182">
        <v>0</v>
      </c>
      <c r="M1662" s="182">
        <v>3550454.0603679996</v>
      </c>
      <c r="N1662" s="182">
        <v>68989.539439999993</v>
      </c>
      <c r="O1662" s="182">
        <v>55879.88824</v>
      </c>
      <c r="P1662" s="182">
        <v>46.228000000000002</v>
      </c>
      <c r="Q1662" s="182">
        <v>1602490.98856</v>
      </c>
      <c r="R1662" s="182">
        <v>48505.709439999991</v>
      </c>
      <c r="S1662" s="182">
        <v>42114.754479999996</v>
      </c>
      <c r="T1662" s="182">
        <v>30.987999999999996</v>
      </c>
      <c r="U1662" s="182">
        <v>3596239.517184</v>
      </c>
      <c r="V1662" s="182">
        <v>0</v>
      </c>
    </row>
    <row r="1663" spans="1:22">
      <c r="A1663" s="2" t="s">
        <v>3344</v>
      </c>
      <c r="B1663" s="2" t="s">
        <v>3345</v>
      </c>
      <c r="C1663" s="182">
        <v>9.5986320000000003</v>
      </c>
      <c r="D1663" s="182">
        <v>1141.9331999999999</v>
      </c>
      <c r="E1663" s="182">
        <v>0</v>
      </c>
      <c r="F1663" s="182">
        <v>0</v>
      </c>
      <c r="G1663" s="182">
        <v>0</v>
      </c>
      <c r="H1663" s="182">
        <v>0</v>
      </c>
      <c r="I1663" s="182">
        <v>0</v>
      </c>
      <c r="J1663" s="182">
        <v>0</v>
      </c>
      <c r="K1663" s="182">
        <v>0</v>
      </c>
      <c r="L1663" s="182">
        <v>0</v>
      </c>
      <c r="M1663" s="182">
        <v>2509875.4963679998</v>
      </c>
      <c r="N1663" s="182">
        <v>48014.097519999996</v>
      </c>
      <c r="O1663" s="182">
        <v>39492.824240000002</v>
      </c>
      <c r="P1663" s="182">
        <v>46.99</v>
      </c>
      <c r="Q1663" s="182">
        <v>1144636.4203999999</v>
      </c>
      <c r="R1663" s="182">
        <v>33921.222479999997</v>
      </c>
      <c r="S1663" s="182">
        <v>29988.327119999998</v>
      </c>
      <c r="T1663" s="182">
        <v>31.75</v>
      </c>
      <c r="U1663" s="182">
        <v>2505713.1821119995</v>
      </c>
      <c r="V1663" s="182">
        <v>0</v>
      </c>
    </row>
    <row r="1664" spans="1:22">
      <c r="A1664" s="2" t="s">
        <v>3346</v>
      </c>
      <c r="B1664" s="2" t="s">
        <v>3347</v>
      </c>
      <c r="C1664" s="182">
        <v>16.816208</v>
      </c>
      <c r="D1664" s="182">
        <v>2025.8024</v>
      </c>
      <c r="E1664" s="182">
        <v>0</v>
      </c>
      <c r="F1664" s="182">
        <v>0</v>
      </c>
      <c r="G1664" s="182">
        <v>0</v>
      </c>
      <c r="H1664" s="182">
        <v>0</v>
      </c>
      <c r="I1664" s="182">
        <v>0</v>
      </c>
      <c r="J1664" s="182">
        <v>0</v>
      </c>
      <c r="K1664" s="182">
        <v>0</v>
      </c>
      <c r="L1664" s="182">
        <v>0</v>
      </c>
      <c r="M1664" s="182">
        <v>3912575.4006399997</v>
      </c>
      <c r="N1664" s="182">
        <v>79149.519119999997</v>
      </c>
      <c r="O1664" s="182">
        <v>61615.360639999992</v>
      </c>
      <c r="P1664" s="182">
        <v>43.942</v>
      </c>
      <c r="Q1664" s="182">
        <v>1302804.3621279998</v>
      </c>
      <c r="R1664" s="182">
        <v>48341.838799999998</v>
      </c>
      <c r="S1664" s="182">
        <v>40967.659999999996</v>
      </c>
      <c r="T1664" s="182">
        <v>25.374599999999997</v>
      </c>
      <c r="U1664" s="182">
        <v>3300715.2050079997</v>
      </c>
      <c r="V1664" s="182">
        <v>0</v>
      </c>
    </row>
    <row r="1665" spans="1:22">
      <c r="A1665" s="2" t="s">
        <v>3348</v>
      </c>
      <c r="B1665" s="2" t="s">
        <v>3349</v>
      </c>
      <c r="C1665" s="182">
        <v>13.0511632</v>
      </c>
      <c r="D1665" s="182">
        <v>1554.8356000000001</v>
      </c>
      <c r="E1665" s="182">
        <v>0</v>
      </c>
      <c r="F1665" s="182">
        <v>0</v>
      </c>
      <c r="G1665" s="182">
        <v>0</v>
      </c>
      <c r="H1665" s="182">
        <v>0</v>
      </c>
      <c r="I1665" s="182">
        <v>0</v>
      </c>
      <c r="J1665" s="182">
        <v>0</v>
      </c>
      <c r="K1665" s="182">
        <v>0</v>
      </c>
      <c r="L1665" s="182">
        <v>0</v>
      </c>
      <c r="M1665" s="182">
        <v>3125898.0062559997</v>
      </c>
      <c r="N1665" s="182">
        <v>62106.972559999995</v>
      </c>
      <c r="O1665" s="182">
        <v>49325.062639999989</v>
      </c>
      <c r="P1665" s="182">
        <v>44.957999999999998</v>
      </c>
      <c r="Q1665" s="182">
        <v>1053065.5067679998</v>
      </c>
      <c r="R1665" s="182">
        <v>38181.859120000001</v>
      </c>
      <c r="S1665" s="182">
        <v>33265.739919999993</v>
      </c>
      <c r="T1665" s="182">
        <v>25.907999999999998</v>
      </c>
      <c r="U1665" s="182">
        <v>2605608.7242559996</v>
      </c>
      <c r="V1665" s="182">
        <v>0</v>
      </c>
    </row>
    <row r="1666" spans="1:22">
      <c r="A1666" s="2" t="s">
        <v>3350</v>
      </c>
      <c r="B1666" s="2" t="s">
        <v>3351</v>
      </c>
      <c r="C1666" s="182">
        <v>8.9587231999999997</v>
      </c>
      <c r="D1666" s="182">
        <v>1064.5139999999999</v>
      </c>
      <c r="E1666" s="182">
        <v>0</v>
      </c>
      <c r="F1666" s="182">
        <v>0</v>
      </c>
      <c r="G1666" s="182">
        <v>0</v>
      </c>
      <c r="H1666" s="182">
        <v>0</v>
      </c>
      <c r="I1666" s="182">
        <v>0</v>
      </c>
      <c r="J1666" s="182">
        <v>0</v>
      </c>
      <c r="K1666" s="182">
        <v>0</v>
      </c>
      <c r="L1666" s="182">
        <v>0</v>
      </c>
      <c r="M1666" s="182">
        <v>2222675.8127039997</v>
      </c>
      <c r="N1666" s="182">
        <v>43425.719599999997</v>
      </c>
      <c r="O1666" s="182">
        <v>35068.316959999996</v>
      </c>
      <c r="P1666" s="182">
        <v>45.72</v>
      </c>
      <c r="Q1666" s="182">
        <v>757541.19459199999</v>
      </c>
      <c r="R1666" s="182">
        <v>26874.784959999997</v>
      </c>
      <c r="S1666" s="182">
        <v>23925.113439999997</v>
      </c>
      <c r="T1666" s="182">
        <v>26.669999999999998</v>
      </c>
      <c r="U1666" s="182">
        <v>1831418.2726399999</v>
      </c>
      <c r="V1666" s="182">
        <v>0</v>
      </c>
    </row>
    <row r="1667" spans="1:22">
      <c r="A1667" s="2" t="s">
        <v>3352</v>
      </c>
      <c r="B1667" s="2" t="s">
        <v>3353</v>
      </c>
      <c r="C1667" s="182">
        <v>21.727135999999998</v>
      </c>
      <c r="D1667" s="182">
        <v>2638.7043999999996</v>
      </c>
      <c r="E1667" s="182">
        <v>0</v>
      </c>
      <c r="F1667" s="182">
        <v>0</v>
      </c>
      <c r="G1667" s="182">
        <v>0</v>
      </c>
      <c r="H1667" s="182">
        <v>0</v>
      </c>
      <c r="I1667" s="182">
        <v>0</v>
      </c>
      <c r="J1667" s="182">
        <v>0</v>
      </c>
      <c r="K1667" s="182">
        <v>0</v>
      </c>
      <c r="L1667" s="182">
        <v>0</v>
      </c>
      <c r="M1667" s="182">
        <v>4328806.8262399994</v>
      </c>
      <c r="N1667" s="182">
        <v>93570.135439999984</v>
      </c>
      <c r="O1667" s="182">
        <v>67842.444959999993</v>
      </c>
      <c r="P1667" s="182">
        <v>40.386000000000003</v>
      </c>
      <c r="Q1667" s="182">
        <v>949007.6503679998</v>
      </c>
      <c r="R1667" s="182">
        <v>47194.744319999991</v>
      </c>
      <c r="S1667" s="182">
        <v>37362.505919999996</v>
      </c>
      <c r="T1667" s="182">
        <v>18.999199999999998</v>
      </c>
      <c r="U1667" s="182">
        <v>2751289.723216</v>
      </c>
      <c r="V1667" s="182">
        <v>0</v>
      </c>
    </row>
    <row r="1668" spans="1:22">
      <c r="A1668" s="2" t="s">
        <v>3354</v>
      </c>
      <c r="B1668" s="2" t="s">
        <v>3355</v>
      </c>
      <c r="C1668" s="182">
        <v>18.899631999999997</v>
      </c>
      <c r="D1668" s="182">
        <v>2270.9631999999997</v>
      </c>
      <c r="E1668" s="182">
        <v>0</v>
      </c>
      <c r="F1668" s="182">
        <v>0</v>
      </c>
      <c r="G1668" s="182">
        <v>0</v>
      </c>
      <c r="H1668" s="182">
        <v>0</v>
      </c>
      <c r="I1668" s="182">
        <v>0</v>
      </c>
      <c r="J1668" s="182">
        <v>0</v>
      </c>
      <c r="K1668" s="182">
        <v>0</v>
      </c>
      <c r="L1668" s="182">
        <v>0</v>
      </c>
      <c r="M1668" s="182">
        <v>3891763.8293599994</v>
      </c>
      <c r="N1668" s="182">
        <v>82754.67319999999</v>
      </c>
      <c r="O1668" s="182">
        <v>61287.619359999997</v>
      </c>
      <c r="P1668" s="182">
        <v>41.401999999999994</v>
      </c>
      <c r="Q1668" s="182">
        <v>874085.99375999998</v>
      </c>
      <c r="R1668" s="182">
        <v>42114.754479999996</v>
      </c>
      <c r="S1668" s="182">
        <v>34412.8344</v>
      </c>
      <c r="T1668" s="182">
        <v>19.608799999999999</v>
      </c>
      <c r="U1668" s="182">
        <v>2493226.2393439999</v>
      </c>
      <c r="V1668" s="182">
        <v>0</v>
      </c>
    </row>
    <row r="1669" spans="1:22">
      <c r="A1669" s="2" t="s">
        <v>3356</v>
      </c>
      <c r="B1669" s="2" t="s">
        <v>3357</v>
      </c>
      <c r="C1669" s="182">
        <v>15.625679999999999</v>
      </c>
      <c r="D1669" s="182">
        <v>1877.4156</v>
      </c>
      <c r="E1669" s="182">
        <v>0</v>
      </c>
      <c r="F1669" s="182">
        <v>0</v>
      </c>
      <c r="G1669" s="182">
        <v>0</v>
      </c>
      <c r="H1669" s="182">
        <v>0</v>
      </c>
      <c r="I1669" s="182">
        <v>0</v>
      </c>
      <c r="J1669" s="182">
        <v>0</v>
      </c>
      <c r="K1669" s="182">
        <v>0</v>
      </c>
      <c r="L1669" s="182">
        <v>0</v>
      </c>
      <c r="M1669" s="182">
        <v>3363149.9188479995</v>
      </c>
      <c r="N1669" s="182">
        <v>69972.763279999985</v>
      </c>
      <c r="O1669" s="182">
        <v>52930.216719999997</v>
      </c>
      <c r="P1669" s="182">
        <v>42.417999999999999</v>
      </c>
      <c r="Q1669" s="182">
        <v>765865.82310399995</v>
      </c>
      <c r="R1669" s="182">
        <v>36051.540800000002</v>
      </c>
      <c r="S1669" s="182">
        <v>30152.197759999999</v>
      </c>
      <c r="T1669" s="182">
        <v>20.2438</v>
      </c>
      <c r="U1669" s="182">
        <v>2151916.4703519996</v>
      </c>
      <c r="V1669" s="182">
        <v>0</v>
      </c>
    </row>
    <row r="1670" spans="1:22">
      <c r="A1670" s="2" t="s">
        <v>3358</v>
      </c>
      <c r="B1670" s="2" t="s">
        <v>3359</v>
      </c>
      <c r="C1670" s="182">
        <v>12.0987408</v>
      </c>
      <c r="D1670" s="182">
        <v>1445.1584</v>
      </c>
      <c r="E1670" s="182">
        <v>0</v>
      </c>
      <c r="F1670" s="182">
        <v>0</v>
      </c>
      <c r="G1670" s="182">
        <v>0</v>
      </c>
      <c r="H1670" s="182">
        <v>0</v>
      </c>
      <c r="I1670" s="182">
        <v>0</v>
      </c>
      <c r="J1670" s="182">
        <v>0</v>
      </c>
      <c r="K1670" s="182">
        <v>0</v>
      </c>
      <c r="L1670" s="182">
        <v>0</v>
      </c>
      <c r="M1670" s="182">
        <v>2705504.2663999996</v>
      </c>
      <c r="N1670" s="182">
        <v>55224.405679999996</v>
      </c>
      <c r="O1670" s="182">
        <v>42606.366399999999</v>
      </c>
      <c r="P1670" s="182">
        <v>43.18</v>
      </c>
      <c r="Q1670" s="182">
        <v>628509.45265599992</v>
      </c>
      <c r="R1670" s="182">
        <v>28677.361999999997</v>
      </c>
      <c r="S1670" s="182">
        <v>24744.466639999999</v>
      </c>
      <c r="T1670" s="182">
        <v>20.904199999999996</v>
      </c>
      <c r="U1670" s="182">
        <v>1727360.4162399999</v>
      </c>
      <c r="V1670" s="182">
        <v>0</v>
      </c>
    </row>
    <row r="1671" spans="1:22">
      <c r="A1671" s="2" t="s">
        <v>3360</v>
      </c>
      <c r="B1671" s="2" t="s">
        <v>3361</v>
      </c>
      <c r="C1671" s="182">
        <v>8.3336959999999998</v>
      </c>
      <c r="D1671" s="182">
        <v>993.54639999999995</v>
      </c>
      <c r="E1671" s="182">
        <v>0</v>
      </c>
      <c r="F1671" s="182">
        <v>0</v>
      </c>
      <c r="G1671" s="182">
        <v>0</v>
      </c>
      <c r="H1671" s="182">
        <v>0</v>
      </c>
      <c r="I1671" s="182">
        <v>0</v>
      </c>
      <c r="J1671" s="182">
        <v>0</v>
      </c>
      <c r="K1671" s="182">
        <v>0</v>
      </c>
      <c r="L1671" s="182">
        <v>0</v>
      </c>
      <c r="M1671" s="182">
        <v>1935476.12904</v>
      </c>
      <c r="N1671" s="182">
        <v>38837.341679999998</v>
      </c>
      <c r="O1671" s="182">
        <v>30479.939039999997</v>
      </c>
      <c r="P1671" s="182">
        <v>44.195999999999998</v>
      </c>
      <c r="Q1671" s="182">
        <v>457854.56815999997</v>
      </c>
      <c r="R1671" s="182">
        <v>20319.959359999997</v>
      </c>
      <c r="S1671" s="182">
        <v>18025.770400000001</v>
      </c>
      <c r="T1671" s="182">
        <v>21.539199999999997</v>
      </c>
      <c r="U1671" s="182">
        <v>1227882.7055199998</v>
      </c>
      <c r="V1671" s="182">
        <v>0</v>
      </c>
    </row>
    <row r="1672" spans="1:22">
      <c r="A1672" s="2" t="s">
        <v>3362</v>
      </c>
      <c r="B1672" s="2" t="s">
        <v>3363</v>
      </c>
      <c r="C1672" s="182">
        <v>37.055183999999997</v>
      </c>
      <c r="D1672" s="182">
        <v>4483.8620000000001</v>
      </c>
      <c r="E1672" s="182">
        <v>0</v>
      </c>
      <c r="F1672" s="182">
        <v>0</v>
      </c>
      <c r="G1672" s="182">
        <v>0</v>
      </c>
      <c r="H1672" s="182">
        <v>0</v>
      </c>
      <c r="I1672" s="182">
        <v>0</v>
      </c>
      <c r="J1672" s="182">
        <v>0</v>
      </c>
      <c r="K1672" s="182">
        <v>0</v>
      </c>
      <c r="L1672" s="182">
        <v>0</v>
      </c>
      <c r="M1672" s="182">
        <v>7533788.8033600003</v>
      </c>
      <c r="N1672" s="182">
        <v>167148.05279999998</v>
      </c>
      <c r="O1672" s="182">
        <v>131588.12391999998</v>
      </c>
      <c r="P1672" s="182">
        <v>40.893999999999998</v>
      </c>
      <c r="Q1672" s="182">
        <v>7533788.8033600003</v>
      </c>
      <c r="R1672" s="182">
        <v>167148.05279999998</v>
      </c>
      <c r="S1672" s="182">
        <v>131588.12391999998</v>
      </c>
      <c r="T1672" s="182">
        <v>40.893999999999998</v>
      </c>
      <c r="U1672" s="182">
        <v>13028043.62128</v>
      </c>
      <c r="V1672" s="182">
        <v>0</v>
      </c>
    </row>
    <row r="1673" spans="1:22">
      <c r="A1673" s="2" t="s">
        <v>3364</v>
      </c>
      <c r="B1673" s="2" t="s">
        <v>3365</v>
      </c>
      <c r="C1673" s="182">
        <v>29.316751999999997</v>
      </c>
      <c r="D1673" s="182">
        <v>3535.4767999999999</v>
      </c>
      <c r="E1673" s="182">
        <v>0</v>
      </c>
      <c r="F1673" s="182">
        <v>0</v>
      </c>
      <c r="G1673" s="182">
        <v>0</v>
      </c>
      <c r="H1673" s="182">
        <v>0</v>
      </c>
      <c r="I1673" s="182">
        <v>0</v>
      </c>
      <c r="J1673" s="182">
        <v>0</v>
      </c>
      <c r="K1673" s="182">
        <v>0</v>
      </c>
      <c r="L1673" s="182">
        <v>0</v>
      </c>
      <c r="M1673" s="182">
        <v>6368340.8116799993</v>
      </c>
      <c r="N1673" s="182">
        <v>136995.85503999997</v>
      </c>
      <c r="O1673" s="182">
        <v>111268.16455999999</v>
      </c>
      <c r="P1673" s="182">
        <v>42.417999999999999</v>
      </c>
      <c r="Q1673" s="182">
        <v>6368340.8116799993</v>
      </c>
      <c r="R1673" s="182">
        <v>136995.85503999997</v>
      </c>
      <c r="S1673" s="182">
        <v>111268.16455999999</v>
      </c>
      <c r="T1673" s="182">
        <v>42.417999999999999</v>
      </c>
      <c r="U1673" s="182">
        <v>10697147.637919998</v>
      </c>
      <c r="V1673" s="182">
        <v>0</v>
      </c>
    </row>
    <row r="1674" spans="1:22">
      <c r="A1674" s="2" t="s">
        <v>3366</v>
      </c>
      <c r="B1674" s="2" t="s">
        <v>3367</v>
      </c>
      <c r="C1674" s="182">
        <v>25.149903999999996</v>
      </c>
      <c r="D1674" s="182">
        <v>3019.3487999999998</v>
      </c>
      <c r="E1674" s="182">
        <v>0</v>
      </c>
      <c r="F1674" s="182">
        <v>0</v>
      </c>
      <c r="G1674" s="182">
        <v>0</v>
      </c>
      <c r="H1674" s="182">
        <v>0</v>
      </c>
      <c r="I1674" s="182">
        <v>0</v>
      </c>
      <c r="J1674" s="182">
        <v>0</v>
      </c>
      <c r="K1674" s="182">
        <v>0</v>
      </c>
      <c r="L1674" s="182">
        <v>0</v>
      </c>
      <c r="M1674" s="182">
        <v>5619124.2455999991</v>
      </c>
      <c r="N1674" s="182">
        <v>119133.95527999998</v>
      </c>
      <c r="O1674" s="182">
        <v>98322.383999999991</v>
      </c>
      <c r="P1674" s="182">
        <v>43.18</v>
      </c>
      <c r="Q1674" s="182">
        <v>5619124.2455999991</v>
      </c>
      <c r="R1674" s="182">
        <v>119133.95527999998</v>
      </c>
      <c r="S1674" s="182">
        <v>98322.383999999991</v>
      </c>
      <c r="T1674" s="182">
        <v>43.18</v>
      </c>
      <c r="U1674" s="182">
        <v>9281960.7908800002</v>
      </c>
      <c r="V1674" s="182">
        <v>0</v>
      </c>
    </row>
    <row r="1675" spans="1:22">
      <c r="A1675" s="2" t="s">
        <v>3368</v>
      </c>
      <c r="B1675" s="2" t="s">
        <v>3369</v>
      </c>
      <c r="C1675" s="182">
        <v>20.685424000000001</v>
      </c>
      <c r="D1675" s="182">
        <v>2477.4143999999997</v>
      </c>
      <c r="E1675" s="182">
        <v>0</v>
      </c>
      <c r="F1675" s="182">
        <v>0</v>
      </c>
      <c r="G1675" s="182">
        <v>0</v>
      </c>
      <c r="H1675" s="182">
        <v>0</v>
      </c>
      <c r="I1675" s="182">
        <v>0</v>
      </c>
      <c r="J1675" s="182">
        <v>0</v>
      </c>
      <c r="K1675" s="182">
        <v>0</v>
      </c>
      <c r="L1675" s="182">
        <v>0</v>
      </c>
      <c r="M1675" s="182">
        <v>4745038.25184</v>
      </c>
      <c r="N1675" s="182">
        <v>99305.607839999982</v>
      </c>
      <c r="O1675" s="182">
        <v>83246.28512</v>
      </c>
      <c r="P1675" s="182">
        <v>43.942</v>
      </c>
      <c r="Q1675" s="182">
        <v>4745038.25184</v>
      </c>
      <c r="R1675" s="182">
        <v>99305.607839999982</v>
      </c>
      <c r="S1675" s="182">
        <v>83246.28512</v>
      </c>
      <c r="T1675" s="182">
        <v>43.942</v>
      </c>
      <c r="U1675" s="182">
        <v>7700281.3735999996</v>
      </c>
      <c r="V1675" s="182">
        <v>0</v>
      </c>
    </row>
    <row r="1676" spans="1:22">
      <c r="A1676" s="2" t="s">
        <v>3370</v>
      </c>
      <c r="B1676" s="2" t="s">
        <v>3371</v>
      </c>
      <c r="C1676" s="182">
        <v>15.923311999999997</v>
      </c>
      <c r="D1676" s="182">
        <v>1890.3188</v>
      </c>
      <c r="E1676" s="182">
        <v>0</v>
      </c>
      <c r="F1676" s="182">
        <v>0</v>
      </c>
      <c r="G1676" s="182">
        <v>0</v>
      </c>
      <c r="H1676" s="182">
        <v>0</v>
      </c>
      <c r="I1676" s="182">
        <v>0</v>
      </c>
      <c r="J1676" s="182">
        <v>0</v>
      </c>
      <c r="K1676" s="182">
        <v>0</v>
      </c>
      <c r="L1676" s="182">
        <v>0</v>
      </c>
      <c r="M1676" s="182">
        <v>3754407.4589119996</v>
      </c>
      <c r="N1676" s="182">
        <v>77183.071439999985</v>
      </c>
      <c r="O1676" s="182">
        <v>65712.126639999988</v>
      </c>
      <c r="P1676" s="182">
        <v>44.449999999999996</v>
      </c>
      <c r="Q1676" s="182">
        <v>3754407.4589119996</v>
      </c>
      <c r="R1676" s="182">
        <v>77183.071439999985</v>
      </c>
      <c r="S1676" s="182">
        <v>65712.126639999988</v>
      </c>
      <c r="T1676" s="182">
        <v>44.449999999999996</v>
      </c>
      <c r="U1676" s="182">
        <v>5993732.5286399992</v>
      </c>
      <c r="V1676" s="182">
        <v>0</v>
      </c>
    </row>
    <row r="1677" spans="1:22">
      <c r="A1677" s="2" t="s">
        <v>3372</v>
      </c>
      <c r="B1677" s="2" t="s">
        <v>3373</v>
      </c>
      <c r="C1677" s="182">
        <v>10.863567999999999</v>
      </c>
      <c r="D1677" s="182">
        <v>1290.32</v>
      </c>
      <c r="E1677" s="182">
        <v>0</v>
      </c>
      <c r="F1677" s="182">
        <v>0</v>
      </c>
      <c r="G1677" s="182">
        <v>0</v>
      </c>
      <c r="H1677" s="182">
        <v>0</v>
      </c>
      <c r="I1677" s="182">
        <v>0</v>
      </c>
      <c r="J1677" s="182">
        <v>0</v>
      </c>
      <c r="K1677" s="182">
        <v>0</v>
      </c>
      <c r="L1677" s="182">
        <v>0</v>
      </c>
      <c r="M1677" s="182">
        <v>2643069.5525599997</v>
      </c>
      <c r="N1677" s="182">
        <v>53585.699279999993</v>
      </c>
      <c r="O1677" s="182">
        <v>46211.520479999992</v>
      </c>
      <c r="P1677" s="182">
        <v>45.211999999999996</v>
      </c>
      <c r="Q1677" s="182">
        <v>2643069.5525599997</v>
      </c>
      <c r="R1677" s="182">
        <v>53585.699279999993</v>
      </c>
      <c r="S1677" s="182">
        <v>46211.520479999992</v>
      </c>
      <c r="T1677" s="182">
        <v>45.211999999999996</v>
      </c>
      <c r="U1677" s="182">
        <v>4129015.7419519997</v>
      </c>
      <c r="V1677" s="182">
        <v>0</v>
      </c>
    </row>
    <row r="1678" spans="1:22">
      <c r="A1678" s="2" t="s">
        <v>3374</v>
      </c>
      <c r="B1678" s="2" t="s">
        <v>3375</v>
      </c>
      <c r="C1678" s="182">
        <v>31.995439999999999</v>
      </c>
      <c r="D1678" s="182">
        <v>3883.8631999999993</v>
      </c>
      <c r="E1678" s="182">
        <v>0</v>
      </c>
      <c r="F1678" s="182">
        <v>0</v>
      </c>
      <c r="G1678" s="182">
        <v>0</v>
      </c>
      <c r="H1678" s="182">
        <v>0</v>
      </c>
      <c r="I1678" s="182">
        <v>0</v>
      </c>
      <c r="J1678" s="182">
        <v>0</v>
      </c>
      <c r="K1678" s="182">
        <v>0</v>
      </c>
      <c r="L1678" s="182">
        <v>0</v>
      </c>
      <c r="M1678" s="182">
        <v>4953153.9646399999</v>
      </c>
      <c r="N1678" s="182">
        <v>126180.39279999999</v>
      </c>
      <c r="O1678" s="182">
        <v>97830.772079999981</v>
      </c>
      <c r="P1678" s="182">
        <v>35.813999999999993</v>
      </c>
      <c r="Q1678" s="182">
        <v>4953153.9646399999</v>
      </c>
      <c r="R1678" s="182">
        <v>126180.39279999999</v>
      </c>
      <c r="S1678" s="182">
        <v>97830.772079999981</v>
      </c>
      <c r="T1678" s="182">
        <v>35.813999999999993</v>
      </c>
      <c r="U1678" s="182">
        <v>8740859.9375999998</v>
      </c>
      <c r="V1678" s="182">
        <v>0</v>
      </c>
    </row>
    <row r="1679" spans="1:22">
      <c r="A1679" s="2" t="s">
        <v>3376</v>
      </c>
      <c r="B1679" s="2" t="s">
        <v>3377</v>
      </c>
      <c r="C1679" s="182">
        <v>25.596351999999996</v>
      </c>
      <c r="D1679" s="182">
        <v>3083.8647999999998</v>
      </c>
      <c r="E1679" s="182">
        <v>0</v>
      </c>
      <c r="F1679" s="182">
        <v>0</v>
      </c>
      <c r="G1679" s="182">
        <v>0</v>
      </c>
      <c r="H1679" s="182">
        <v>0</v>
      </c>
      <c r="I1679" s="182">
        <v>0</v>
      </c>
      <c r="J1679" s="182">
        <v>0</v>
      </c>
      <c r="K1679" s="182">
        <v>0</v>
      </c>
      <c r="L1679" s="182">
        <v>0</v>
      </c>
      <c r="M1679" s="182">
        <v>4287183.6836799998</v>
      </c>
      <c r="N1679" s="182">
        <v>104713.33895999998</v>
      </c>
      <c r="O1679" s="182">
        <v>84065.638319999984</v>
      </c>
      <c r="P1679" s="182">
        <v>37.337999999999994</v>
      </c>
      <c r="Q1679" s="182">
        <v>4287183.6836799998</v>
      </c>
      <c r="R1679" s="182">
        <v>104713.33895999998</v>
      </c>
      <c r="S1679" s="182">
        <v>84065.638319999984</v>
      </c>
      <c r="T1679" s="182">
        <v>37.337999999999994</v>
      </c>
      <c r="U1679" s="182">
        <v>7284049.9479999989</v>
      </c>
      <c r="V1679" s="182">
        <v>0</v>
      </c>
    </row>
    <row r="1680" spans="1:22">
      <c r="A1680" s="2" t="s">
        <v>3378</v>
      </c>
      <c r="B1680" s="2" t="s">
        <v>3379</v>
      </c>
      <c r="C1680" s="182">
        <v>22.024768000000002</v>
      </c>
      <c r="D1680" s="182">
        <v>2645.1559999999995</v>
      </c>
      <c r="E1680" s="182">
        <v>0</v>
      </c>
      <c r="F1680" s="182">
        <v>0</v>
      </c>
      <c r="G1680" s="182">
        <v>0</v>
      </c>
      <c r="H1680" s="182">
        <v>0</v>
      </c>
      <c r="I1680" s="182">
        <v>0</v>
      </c>
      <c r="J1680" s="182">
        <v>0</v>
      </c>
      <c r="K1680" s="182">
        <v>0</v>
      </c>
      <c r="L1680" s="182">
        <v>0</v>
      </c>
      <c r="M1680" s="182">
        <v>3804355.2299839999</v>
      </c>
      <c r="N1680" s="182">
        <v>91603.687759999986</v>
      </c>
      <c r="O1680" s="182">
        <v>74888.88248</v>
      </c>
      <c r="P1680" s="182">
        <v>37.845999999999997</v>
      </c>
      <c r="Q1680" s="182">
        <v>3804355.2299839999</v>
      </c>
      <c r="R1680" s="182">
        <v>91603.687759999986</v>
      </c>
      <c r="S1680" s="182">
        <v>74888.88248</v>
      </c>
      <c r="T1680" s="182">
        <v>37.845999999999997</v>
      </c>
      <c r="U1680" s="182">
        <v>6368340.8116799993</v>
      </c>
      <c r="V1680" s="182">
        <v>0</v>
      </c>
    </row>
    <row r="1681" spans="1:22">
      <c r="A1681" s="2" t="s">
        <v>3380</v>
      </c>
      <c r="B1681" s="2" t="s">
        <v>3381</v>
      </c>
      <c r="C1681" s="182">
        <v>18.155551999999997</v>
      </c>
      <c r="D1681" s="182">
        <v>2174.1891999999998</v>
      </c>
      <c r="E1681" s="182">
        <v>0</v>
      </c>
      <c r="F1681" s="182">
        <v>0</v>
      </c>
      <c r="G1681" s="182">
        <v>0</v>
      </c>
      <c r="H1681" s="182">
        <v>0</v>
      </c>
      <c r="I1681" s="182">
        <v>0</v>
      </c>
      <c r="J1681" s="182">
        <v>0</v>
      </c>
      <c r="K1681" s="182">
        <v>0</v>
      </c>
      <c r="L1681" s="182">
        <v>0</v>
      </c>
      <c r="M1681" s="182">
        <v>3246605.1196799995</v>
      </c>
      <c r="N1681" s="182">
        <v>76855.330159999998</v>
      </c>
      <c r="O1681" s="182">
        <v>63909.549599999991</v>
      </c>
      <c r="P1681" s="182">
        <v>38.607999999999997</v>
      </c>
      <c r="Q1681" s="182">
        <v>3246605.1196799995</v>
      </c>
      <c r="R1681" s="182">
        <v>76855.330159999998</v>
      </c>
      <c r="S1681" s="182">
        <v>63909.549599999991</v>
      </c>
      <c r="T1681" s="182">
        <v>38.607999999999997</v>
      </c>
      <c r="U1681" s="182">
        <v>5327762.24768</v>
      </c>
      <c r="V1681" s="182">
        <v>0</v>
      </c>
    </row>
    <row r="1682" spans="1:22">
      <c r="A1682" s="2" t="s">
        <v>3382</v>
      </c>
      <c r="B1682" s="2" t="s">
        <v>3383</v>
      </c>
      <c r="C1682" s="182">
        <v>13.988704</v>
      </c>
      <c r="D1682" s="182">
        <v>1664.5128</v>
      </c>
      <c r="E1682" s="182">
        <v>0</v>
      </c>
      <c r="F1682" s="182">
        <v>0</v>
      </c>
      <c r="G1682" s="182">
        <v>0</v>
      </c>
      <c r="H1682" s="182">
        <v>0</v>
      </c>
      <c r="I1682" s="182">
        <v>0</v>
      </c>
      <c r="J1682" s="182">
        <v>0</v>
      </c>
      <c r="K1682" s="182">
        <v>0</v>
      </c>
      <c r="L1682" s="182">
        <v>0</v>
      </c>
      <c r="M1682" s="182">
        <v>2584797.1529759998</v>
      </c>
      <c r="N1682" s="182">
        <v>60140.52487999999</v>
      </c>
      <c r="O1682" s="182">
        <v>50799.898399999998</v>
      </c>
      <c r="P1682" s="182">
        <v>39.369999999999997</v>
      </c>
      <c r="Q1682" s="182">
        <v>2584797.1529759998</v>
      </c>
      <c r="R1682" s="182">
        <v>60140.52487999999</v>
      </c>
      <c r="S1682" s="182">
        <v>50799.898399999998</v>
      </c>
      <c r="T1682" s="182">
        <v>39.369999999999997</v>
      </c>
      <c r="U1682" s="182">
        <v>4145664.9989760001</v>
      </c>
      <c r="V1682" s="182">
        <v>0</v>
      </c>
    </row>
    <row r="1683" spans="1:22">
      <c r="A1683" s="2" t="s">
        <v>3384</v>
      </c>
      <c r="B1683" s="2" t="s">
        <v>3385</v>
      </c>
      <c r="C1683" s="182">
        <v>9.5986320000000003</v>
      </c>
      <c r="D1683" s="182">
        <v>1141.9331999999999</v>
      </c>
      <c r="E1683" s="182">
        <v>0</v>
      </c>
      <c r="F1683" s="182">
        <v>0</v>
      </c>
      <c r="G1683" s="182">
        <v>0</v>
      </c>
      <c r="H1683" s="182">
        <v>0</v>
      </c>
      <c r="I1683" s="182">
        <v>0</v>
      </c>
      <c r="J1683" s="182">
        <v>0</v>
      </c>
      <c r="K1683" s="182">
        <v>0</v>
      </c>
      <c r="L1683" s="182">
        <v>0</v>
      </c>
      <c r="M1683" s="182">
        <v>1831418.2726399999</v>
      </c>
      <c r="N1683" s="182">
        <v>41950.883839999995</v>
      </c>
      <c r="O1683" s="182">
        <v>36051.540800000002</v>
      </c>
      <c r="P1683" s="182">
        <v>40.131999999999998</v>
      </c>
      <c r="Q1683" s="182">
        <v>1831418.2726399999</v>
      </c>
      <c r="R1683" s="182">
        <v>41950.883839999995</v>
      </c>
      <c r="S1683" s="182">
        <v>36051.540800000002</v>
      </c>
      <c r="T1683" s="182">
        <v>40.131999999999998</v>
      </c>
      <c r="U1683" s="182">
        <v>2876159.1508959997</v>
      </c>
      <c r="V1683" s="182">
        <v>0</v>
      </c>
    </row>
    <row r="1684" spans="1:22">
      <c r="A1684" s="2" t="s">
        <v>3386</v>
      </c>
      <c r="B1684" s="2" t="s">
        <v>3387</v>
      </c>
      <c r="C1684" s="182">
        <v>21.727135999999998</v>
      </c>
      <c r="D1684" s="182">
        <v>2638.7043999999996</v>
      </c>
      <c r="E1684" s="182">
        <v>0</v>
      </c>
      <c r="F1684" s="182">
        <v>0</v>
      </c>
      <c r="G1684" s="182">
        <v>0</v>
      </c>
      <c r="H1684" s="182">
        <v>0</v>
      </c>
      <c r="I1684" s="182">
        <v>0</v>
      </c>
      <c r="J1684" s="182">
        <v>0</v>
      </c>
      <c r="K1684" s="182">
        <v>0</v>
      </c>
      <c r="L1684" s="182">
        <v>0</v>
      </c>
      <c r="M1684" s="182">
        <v>3300715.2050079997</v>
      </c>
      <c r="N1684" s="182">
        <v>83901.76767999999</v>
      </c>
      <c r="O1684" s="182">
        <v>65056.644079999998</v>
      </c>
      <c r="P1684" s="182">
        <v>35.305999999999997</v>
      </c>
      <c r="Q1684" s="182">
        <v>2085319.4422559997</v>
      </c>
      <c r="R1684" s="182">
        <v>68497.927519999983</v>
      </c>
      <c r="S1684" s="182">
        <v>54732.793759999993</v>
      </c>
      <c r="T1684" s="182">
        <v>28.194000000000003</v>
      </c>
      <c r="U1684" s="182">
        <v>4412053.1113599995</v>
      </c>
      <c r="V1684" s="182">
        <v>0</v>
      </c>
    </row>
    <row r="1685" spans="1:22">
      <c r="A1685" s="2" t="s">
        <v>3388</v>
      </c>
      <c r="B1685" s="2" t="s">
        <v>3389</v>
      </c>
      <c r="C1685" s="182">
        <v>18.899631999999997</v>
      </c>
      <c r="D1685" s="182">
        <v>2270.9631999999997</v>
      </c>
      <c r="E1685" s="182">
        <v>0</v>
      </c>
      <c r="F1685" s="182">
        <v>0</v>
      </c>
      <c r="G1685" s="182">
        <v>0</v>
      </c>
      <c r="H1685" s="182">
        <v>0</v>
      </c>
      <c r="I1685" s="182">
        <v>0</v>
      </c>
      <c r="J1685" s="182">
        <v>0</v>
      </c>
      <c r="K1685" s="182">
        <v>0</v>
      </c>
      <c r="L1685" s="182">
        <v>0</v>
      </c>
      <c r="M1685" s="182">
        <v>2971892.3787839995</v>
      </c>
      <c r="N1685" s="182">
        <v>73905.658639999994</v>
      </c>
      <c r="O1685" s="182">
        <v>58501.818479999994</v>
      </c>
      <c r="P1685" s="182">
        <v>36.067999999999998</v>
      </c>
      <c r="Q1685" s="182">
        <v>1881366.0437119997</v>
      </c>
      <c r="R1685" s="182">
        <v>60468.266159999992</v>
      </c>
      <c r="S1685" s="182">
        <v>49488.933279999997</v>
      </c>
      <c r="T1685" s="182">
        <v>28.701999999999995</v>
      </c>
      <c r="U1685" s="182">
        <v>3916737.7148959995</v>
      </c>
      <c r="V1685" s="182">
        <v>0</v>
      </c>
    </row>
    <row r="1686" spans="1:22">
      <c r="A1686" s="2" t="s">
        <v>3390</v>
      </c>
      <c r="B1686" s="2" t="s">
        <v>3391</v>
      </c>
      <c r="C1686" s="182">
        <v>15.625679999999999</v>
      </c>
      <c r="D1686" s="182">
        <v>1877.4156</v>
      </c>
      <c r="E1686" s="182">
        <v>0</v>
      </c>
      <c r="F1686" s="182">
        <v>0</v>
      </c>
      <c r="G1686" s="182">
        <v>0</v>
      </c>
      <c r="H1686" s="182">
        <v>0</v>
      </c>
      <c r="I1686" s="182">
        <v>0</v>
      </c>
      <c r="J1686" s="182">
        <v>0</v>
      </c>
      <c r="K1686" s="182">
        <v>0</v>
      </c>
      <c r="L1686" s="182">
        <v>0</v>
      </c>
      <c r="M1686" s="182">
        <v>2559823.2674400001</v>
      </c>
      <c r="N1686" s="182">
        <v>62434.713839999997</v>
      </c>
      <c r="O1686" s="182">
        <v>50308.286479999995</v>
      </c>
      <c r="P1686" s="182">
        <v>36.83</v>
      </c>
      <c r="Q1686" s="182">
        <v>1627464.8740959999</v>
      </c>
      <c r="R1686" s="182">
        <v>51127.63968</v>
      </c>
      <c r="S1686" s="182">
        <v>42770.237039999993</v>
      </c>
      <c r="T1686" s="182">
        <v>29.463999999999995</v>
      </c>
      <c r="U1686" s="182">
        <v>3313202.1477759997</v>
      </c>
      <c r="V1686" s="182">
        <v>0</v>
      </c>
    </row>
    <row r="1687" spans="1:22">
      <c r="A1687" s="2" t="s">
        <v>3392</v>
      </c>
      <c r="B1687" s="2" t="s">
        <v>3393</v>
      </c>
      <c r="C1687" s="182">
        <v>12.0987408</v>
      </c>
      <c r="D1687" s="182">
        <v>1445.1584</v>
      </c>
      <c r="E1687" s="182">
        <v>0</v>
      </c>
      <c r="F1687" s="182">
        <v>0</v>
      </c>
      <c r="G1687" s="182">
        <v>0</v>
      </c>
      <c r="H1687" s="182">
        <v>0</v>
      </c>
      <c r="I1687" s="182">
        <v>0</v>
      </c>
      <c r="J1687" s="182">
        <v>0</v>
      </c>
      <c r="K1687" s="182">
        <v>0</v>
      </c>
      <c r="L1687" s="182">
        <v>0</v>
      </c>
      <c r="M1687" s="182">
        <v>2052020.9282079998</v>
      </c>
      <c r="N1687" s="182">
        <v>49161.191999999995</v>
      </c>
      <c r="O1687" s="182">
        <v>40476.04808</v>
      </c>
      <c r="P1687" s="182">
        <v>37.845999999999997</v>
      </c>
      <c r="Q1687" s="182">
        <v>1315291.3048959998</v>
      </c>
      <c r="R1687" s="182">
        <v>40312.177439999992</v>
      </c>
      <c r="S1687" s="182">
        <v>34412.8344</v>
      </c>
      <c r="T1687" s="182">
        <v>30.225999999999996</v>
      </c>
      <c r="U1687" s="182">
        <v>2605608.7242559996</v>
      </c>
      <c r="V1687" s="182">
        <v>0</v>
      </c>
    </row>
    <row r="1688" spans="1:22">
      <c r="A1688" s="2" t="s">
        <v>3394</v>
      </c>
      <c r="B1688" s="2" t="s">
        <v>3395</v>
      </c>
      <c r="C1688" s="182">
        <v>8.3336959999999998</v>
      </c>
      <c r="D1688" s="182">
        <v>993.54639999999995</v>
      </c>
      <c r="E1688" s="182">
        <v>0</v>
      </c>
      <c r="F1688" s="182">
        <v>0</v>
      </c>
      <c r="G1688" s="182">
        <v>0</v>
      </c>
      <c r="H1688" s="182">
        <v>0</v>
      </c>
      <c r="I1688" s="182">
        <v>0</v>
      </c>
      <c r="J1688" s="182">
        <v>0</v>
      </c>
      <c r="K1688" s="182">
        <v>0</v>
      </c>
      <c r="L1688" s="182">
        <v>0</v>
      </c>
      <c r="M1688" s="182">
        <v>1465134.6181119999</v>
      </c>
      <c r="N1688" s="182">
        <v>34576.705039999993</v>
      </c>
      <c r="O1688" s="182">
        <v>28841.232639999998</v>
      </c>
      <c r="P1688" s="182">
        <v>38.607999999999997</v>
      </c>
      <c r="Q1688" s="182">
        <v>944845.33611199993</v>
      </c>
      <c r="R1688" s="182">
        <v>28349.620719999995</v>
      </c>
      <c r="S1688" s="182">
        <v>24744.466639999999</v>
      </c>
      <c r="T1688" s="182">
        <v>30.733999999999998</v>
      </c>
      <c r="U1688" s="182">
        <v>1823093.6441279997</v>
      </c>
      <c r="V1688" s="182">
        <v>0</v>
      </c>
    </row>
    <row r="1689" spans="1:22">
      <c r="A1689" s="2" t="s">
        <v>3396</v>
      </c>
      <c r="B1689" s="2" t="s">
        <v>3397</v>
      </c>
      <c r="C1689" s="182">
        <v>17.262656</v>
      </c>
      <c r="D1689" s="182">
        <v>2083.8667999999998</v>
      </c>
      <c r="E1689" s="182">
        <v>0</v>
      </c>
      <c r="F1689" s="182">
        <v>0</v>
      </c>
      <c r="G1689" s="182">
        <v>0</v>
      </c>
      <c r="H1689" s="182">
        <v>0</v>
      </c>
      <c r="I1689" s="182">
        <v>0</v>
      </c>
      <c r="J1689" s="182">
        <v>0</v>
      </c>
      <c r="K1689" s="182">
        <v>0</v>
      </c>
      <c r="L1689" s="182">
        <v>0</v>
      </c>
      <c r="M1689" s="182">
        <v>2551498.6389279999</v>
      </c>
      <c r="N1689" s="182">
        <v>65056.644079999998</v>
      </c>
      <c r="O1689" s="182">
        <v>50308.286479999995</v>
      </c>
      <c r="P1689" s="182">
        <v>35.051999999999992</v>
      </c>
      <c r="Q1689" s="182">
        <v>1202908.8199839999</v>
      </c>
      <c r="R1689" s="182">
        <v>46703.132399999995</v>
      </c>
      <c r="S1689" s="182">
        <v>38017.988479999993</v>
      </c>
      <c r="T1689" s="182">
        <v>24.053799999999999</v>
      </c>
      <c r="U1689" s="182">
        <v>2817886.7513119997</v>
      </c>
      <c r="V1689" s="182">
        <v>0</v>
      </c>
    </row>
    <row r="1690" spans="1:22">
      <c r="A1690" s="2" t="s">
        <v>3398</v>
      </c>
      <c r="B1690" s="2" t="s">
        <v>3399</v>
      </c>
      <c r="C1690" s="182">
        <v>14.330980800000001</v>
      </c>
      <c r="D1690" s="182">
        <v>1722.5771999999999</v>
      </c>
      <c r="E1690" s="182">
        <v>0</v>
      </c>
      <c r="F1690" s="182">
        <v>0</v>
      </c>
      <c r="G1690" s="182">
        <v>0</v>
      </c>
      <c r="H1690" s="182">
        <v>0</v>
      </c>
      <c r="I1690" s="182">
        <v>0</v>
      </c>
      <c r="J1690" s="182">
        <v>0</v>
      </c>
      <c r="K1690" s="182">
        <v>0</v>
      </c>
      <c r="L1690" s="182">
        <v>0</v>
      </c>
      <c r="M1690" s="182">
        <v>2214351.184192</v>
      </c>
      <c r="N1690" s="182">
        <v>55388.27631999999</v>
      </c>
      <c r="O1690" s="182">
        <v>43589.590239999998</v>
      </c>
      <c r="P1690" s="182">
        <v>35.813999999999993</v>
      </c>
      <c r="Q1690" s="182">
        <v>1053065.5067679998</v>
      </c>
      <c r="R1690" s="182">
        <v>39820.565519999996</v>
      </c>
      <c r="S1690" s="182">
        <v>33101.869279999999</v>
      </c>
      <c r="T1690" s="182">
        <v>24.714199999999998</v>
      </c>
      <c r="U1690" s="182">
        <v>2405817.6399679999</v>
      </c>
      <c r="V1690" s="182">
        <v>0</v>
      </c>
    </row>
    <row r="1691" spans="1:22">
      <c r="A1691" s="2" t="s">
        <v>3400</v>
      </c>
      <c r="B1691" s="2" t="s">
        <v>3401</v>
      </c>
      <c r="C1691" s="182">
        <v>11.1463184</v>
      </c>
      <c r="D1691" s="182">
        <v>1329.0296000000001</v>
      </c>
      <c r="E1691" s="182">
        <v>0</v>
      </c>
      <c r="F1691" s="182">
        <v>0</v>
      </c>
      <c r="G1691" s="182">
        <v>0</v>
      </c>
      <c r="H1691" s="182">
        <v>0</v>
      </c>
      <c r="I1691" s="182">
        <v>0</v>
      </c>
      <c r="J1691" s="182">
        <v>0</v>
      </c>
      <c r="K1691" s="182">
        <v>0</v>
      </c>
      <c r="L1691" s="182">
        <v>0</v>
      </c>
      <c r="M1691" s="182">
        <v>1789795.1300799998</v>
      </c>
      <c r="N1691" s="182">
        <v>43753.460879999991</v>
      </c>
      <c r="O1691" s="182">
        <v>35232.187599999997</v>
      </c>
      <c r="P1691" s="182">
        <v>36.575999999999993</v>
      </c>
      <c r="Q1691" s="182">
        <v>857436.73673599993</v>
      </c>
      <c r="R1691" s="182">
        <v>31627.033519999997</v>
      </c>
      <c r="S1691" s="182">
        <v>27038.655599999995</v>
      </c>
      <c r="T1691" s="182">
        <v>25.374599999999997</v>
      </c>
      <c r="U1691" s="182">
        <v>1910502.2435039997</v>
      </c>
      <c r="V1691" s="182">
        <v>0</v>
      </c>
    </row>
    <row r="1692" spans="1:22">
      <c r="A1692" s="2" t="s">
        <v>3402</v>
      </c>
      <c r="B1692" s="2" t="s">
        <v>3403</v>
      </c>
      <c r="C1692" s="182">
        <v>18.006736</v>
      </c>
      <c r="D1692" s="182">
        <v>2187.0924</v>
      </c>
      <c r="E1692" s="182">
        <v>0</v>
      </c>
      <c r="F1692" s="182">
        <v>0</v>
      </c>
      <c r="G1692" s="182">
        <v>0</v>
      </c>
      <c r="H1692" s="182">
        <v>0</v>
      </c>
      <c r="I1692" s="182">
        <v>0</v>
      </c>
      <c r="J1692" s="182">
        <v>0</v>
      </c>
      <c r="K1692" s="182">
        <v>0</v>
      </c>
      <c r="L1692" s="182">
        <v>0</v>
      </c>
      <c r="M1692" s="182">
        <v>2330895.9833599995</v>
      </c>
      <c r="N1692" s="182">
        <v>62926.325759999992</v>
      </c>
      <c r="O1692" s="182">
        <v>45883.77919999999</v>
      </c>
      <c r="P1692" s="182">
        <v>32.765999999999998</v>
      </c>
      <c r="Q1692" s="182">
        <v>749216.5660799999</v>
      </c>
      <c r="R1692" s="182">
        <v>37854.117839999999</v>
      </c>
      <c r="S1692" s="182">
        <v>29496.715199999999</v>
      </c>
      <c r="T1692" s="182">
        <v>18.516599999999997</v>
      </c>
      <c r="U1692" s="182">
        <v>2010397.7856479997</v>
      </c>
      <c r="V1692" s="182">
        <v>0</v>
      </c>
    </row>
    <row r="1693" spans="1:22">
      <c r="A1693" s="2" t="s">
        <v>3404</v>
      </c>
      <c r="B1693" s="2" t="s">
        <v>3405</v>
      </c>
      <c r="C1693" s="182">
        <v>15.625679999999999</v>
      </c>
      <c r="D1693" s="182">
        <v>1896.7703999999999</v>
      </c>
      <c r="E1693" s="182">
        <v>0</v>
      </c>
      <c r="F1693" s="182">
        <v>0</v>
      </c>
      <c r="G1693" s="182">
        <v>0</v>
      </c>
      <c r="H1693" s="182">
        <v>0</v>
      </c>
      <c r="I1693" s="182">
        <v>0</v>
      </c>
      <c r="J1693" s="182">
        <v>0</v>
      </c>
      <c r="K1693" s="182">
        <v>0</v>
      </c>
      <c r="L1693" s="182">
        <v>0</v>
      </c>
      <c r="M1693" s="182">
        <v>2135267.2133279997</v>
      </c>
      <c r="N1693" s="182">
        <v>56207.629519999995</v>
      </c>
      <c r="O1693" s="182">
        <v>41950.883839999995</v>
      </c>
      <c r="P1693" s="182">
        <v>33.527999999999999</v>
      </c>
      <c r="Q1693" s="182">
        <v>695106.48075199989</v>
      </c>
      <c r="R1693" s="182">
        <v>34085.093119999998</v>
      </c>
      <c r="S1693" s="182">
        <v>27366.396879999997</v>
      </c>
      <c r="T1693" s="182">
        <v>19.151599999999998</v>
      </c>
      <c r="U1693" s="182">
        <v>1831418.2726399999</v>
      </c>
      <c r="V1693" s="182">
        <v>0</v>
      </c>
    </row>
    <row r="1694" spans="1:22">
      <c r="A1694" s="2" t="s">
        <v>3406</v>
      </c>
      <c r="B1694" s="2" t="s">
        <v>3407</v>
      </c>
      <c r="C1694" s="182">
        <v>13.066044799999998</v>
      </c>
      <c r="D1694" s="182">
        <v>1574.1904</v>
      </c>
      <c r="E1694" s="182">
        <v>0</v>
      </c>
      <c r="F1694" s="182">
        <v>0</v>
      </c>
      <c r="G1694" s="182">
        <v>0</v>
      </c>
      <c r="H1694" s="182">
        <v>0</v>
      </c>
      <c r="I1694" s="182">
        <v>0</v>
      </c>
      <c r="J1694" s="182">
        <v>0</v>
      </c>
      <c r="K1694" s="182">
        <v>0</v>
      </c>
      <c r="L1694" s="182">
        <v>0</v>
      </c>
      <c r="M1694" s="182">
        <v>1868879.1009439998</v>
      </c>
      <c r="N1694" s="182">
        <v>48177.968159999997</v>
      </c>
      <c r="O1694" s="182">
        <v>36870.894</v>
      </c>
      <c r="P1694" s="182">
        <v>34.544000000000004</v>
      </c>
      <c r="Q1694" s="182">
        <v>616022.50988799997</v>
      </c>
      <c r="R1694" s="182">
        <v>29332.844559999998</v>
      </c>
      <c r="S1694" s="182">
        <v>24252.854719999996</v>
      </c>
      <c r="T1694" s="182">
        <v>19.7866</v>
      </c>
      <c r="U1694" s="182">
        <v>1590004.0457919997</v>
      </c>
      <c r="V1694" s="182">
        <v>0</v>
      </c>
    </row>
    <row r="1695" spans="1:22">
      <c r="A1695" s="2" t="s">
        <v>3408</v>
      </c>
      <c r="B1695" s="2" t="s">
        <v>3409</v>
      </c>
      <c r="C1695" s="182">
        <v>10.193895999999999</v>
      </c>
      <c r="D1695" s="182">
        <v>1219.3524</v>
      </c>
      <c r="E1695" s="182">
        <v>0</v>
      </c>
      <c r="F1695" s="182">
        <v>0</v>
      </c>
      <c r="G1695" s="182">
        <v>0</v>
      </c>
      <c r="H1695" s="182">
        <v>0</v>
      </c>
      <c r="I1695" s="182">
        <v>0</v>
      </c>
      <c r="J1695" s="182">
        <v>0</v>
      </c>
      <c r="K1695" s="182">
        <v>0</v>
      </c>
      <c r="L1695" s="182">
        <v>0</v>
      </c>
      <c r="M1695" s="182">
        <v>1523407.0176959999</v>
      </c>
      <c r="N1695" s="182">
        <v>38345.729759999995</v>
      </c>
      <c r="O1695" s="182">
        <v>29988.327119999998</v>
      </c>
      <c r="P1695" s="182">
        <v>35.305999999999997</v>
      </c>
      <c r="Q1695" s="182">
        <v>507802.33923199994</v>
      </c>
      <c r="R1695" s="182">
        <v>23433.501519999998</v>
      </c>
      <c r="S1695" s="182">
        <v>19992.218079999999</v>
      </c>
      <c r="T1695" s="182">
        <v>20.421600000000002</v>
      </c>
      <c r="U1695" s="182">
        <v>1281992.790848</v>
      </c>
      <c r="V1695" s="182">
        <v>0</v>
      </c>
    </row>
    <row r="1696" spans="1:22">
      <c r="A1696" s="2" t="s">
        <v>3410</v>
      </c>
      <c r="B1696" s="2" t="s">
        <v>3411</v>
      </c>
      <c r="C1696" s="182">
        <v>7.0687599999999993</v>
      </c>
      <c r="D1696" s="182">
        <v>838.70799999999997</v>
      </c>
      <c r="E1696" s="182">
        <v>0</v>
      </c>
      <c r="F1696" s="182">
        <v>0</v>
      </c>
      <c r="G1696" s="182">
        <v>0</v>
      </c>
      <c r="H1696" s="182">
        <v>0</v>
      </c>
      <c r="I1696" s="182">
        <v>0</v>
      </c>
      <c r="J1696" s="182">
        <v>0</v>
      </c>
      <c r="K1696" s="182">
        <v>0</v>
      </c>
      <c r="L1696" s="182">
        <v>0</v>
      </c>
      <c r="M1696" s="182">
        <v>1103013.2778399999</v>
      </c>
      <c r="N1696" s="182">
        <v>27202.526239999996</v>
      </c>
      <c r="O1696" s="182">
        <v>21630.924479999998</v>
      </c>
      <c r="P1696" s="182">
        <v>36.321999999999996</v>
      </c>
      <c r="Q1696" s="182">
        <v>373775.82018879999</v>
      </c>
      <c r="R1696" s="182">
        <v>16714.80528</v>
      </c>
      <c r="S1696" s="182">
        <v>14715.583471999998</v>
      </c>
      <c r="T1696" s="182">
        <v>21.081999999999997</v>
      </c>
      <c r="U1696" s="182">
        <v>915709.13631999993</v>
      </c>
      <c r="V1696" s="182">
        <v>0</v>
      </c>
    </row>
    <row r="1697" spans="1:22">
      <c r="A1697" s="2" t="s">
        <v>3412</v>
      </c>
      <c r="B1697" s="2" t="s">
        <v>3413</v>
      </c>
      <c r="C1697" s="182">
        <v>21.727135999999998</v>
      </c>
      <c r="D1697" s="182">
        <v>2638.7043999999996</v>
      </c>
      <c r="E1697" s="182">
        <v>0</v>
      </c>
      <c r="F1697" s="182">
        <v>0</v>
      </c>
      <c r="G1697" s="182">
        <v>0</v>
      </c>
      <c r="H1697" s="182">
        <v>0</v>
      </c>
      <c r="I1697" s="182">
        <v>0</v>
      </c>
      <c r="J1697" s="182">
        <v>0</v>
      </c>
      <c r="K1697" s="182">
        <v>0</v>
      </c>
      <c r="L1697" s="182">
        <v>0</v>
      </c>
      <c r="M1697" s="182">
        <v>2701341.9521439997</v>
      </c>
      <c r="N1697" s="182">
        <v>76855.330159999998</v>
      </c>
      <c r="O1697" s="182">
        <v>60796.007439999994</v>
      </c>
      <c r="P1697" s="182">
        <v>32.003999999999998</v>
      </c>
      <c r="Q1697" s="182">
        <v>2701341.9521439997</v>
      </c>
      <c r="R1697" s="182">
        <v>76855.330159999998</v>
      </c>
      <c r="S1697" s="182">
        <v>60796.007439999994</v>
      </c>
      <c r="T1697" s="182">
        <v>32.003999999999998</v>
      </c>
      <c r="U1697" s="182">
        <v>4661791.966719999</v>
      </c>
      <c r="V1697" s="182">
        <v>0</v>
      </c>
    </row>
    <row r="1698" spans="1:22">
      <c r="A1698" s="2" t="s">
        <v>3414</v>
      </c>
      <c r="B1698" s="2" t="s">
        <v>3415</v>
      </c>
      <c r="C1698" s="182">
        <v>18.899631999999997</v>
      </c>
      <c r="D1698" s="182">
        <v>2270.9631999999997</v>
      </c>
      <c r="E1698" s="182">
        <v>0</v>
      </c>
      <c r="F1698" s="182">
        <v>0</v>
      </c>
      <c r="G1698" s="182">
        <v>0</v>
      </c>
      <c r="H1698" s="182">
        <v>0</v>
      </c>
      <c r="I1698" s="182">
        <v>0</v>
      </c>
      <c r="J1698" s="182">
        <v>0</v>
      </c>
      <c r="K1698" s="182">
        <v>0</v>
      </c>
      <c r="L1698" s="182">
        <v>0</v>
      </c>
      <c r="M1698" s="182">
        <v>2430791.5255039996</v>
      </c>
      <c r="N1698" s="182">
        <v>67842.444959999993</v>
      </c>
      <c r="O1698" s="182">
        <v>54732.793759999993</v>
      </c>
      <c r="P1698" s="182">
        <v>32.765999999999998</v>
      </c>
      <c r="Q1698" s="182">
        <v>2430791.5255039996</v>
      </c>
      <c r="R1698" s="182">
        <v>67842.444959999993</v>
      </c>
      <c r="S1698" s="182">
        <v>54732.793759999993</v>
      </c>
      <c r="T1698" s="182">
        <v>32.765999999999998</v>
      </c>
      <c r="U1698" s="182">
        <v>4116528.7991839997</v>
      </c>
      <c r="V1698" s="182">
        <v>0</v>
      </c>
    </row>
    <row r="1699" spans="1:22">
      <c r="A1699" s="2" t="s">
        <v>3416</v>
      </c>
      <c r="B1699" s="2" t="s">
        <v>3417</v>
      </c>
      <c r="C1699" s="182">
        <v>15.625679999999999</v>
      </c>
      <c r="D1699" s="182">
        <v>1877.4156</v>
      </c>
      <c r="E1699" s="182">
        <v>0</v>
      </c>
      <c r="F1699" s="182">
        <v>0</v>
      </c>
      <c r="G1699" s="182">
        <v>0</v>
      </c>
      <c r="H1699" s="182">
        <v>0</v>
      </c>
      <c r="I1699" s="182">
        <v>0</v>
      </c>
      <c r="J1699" s="182">
        <v>0</v>
      </c>
      <c r="K1699" s="182">
        <v>0</v>
      </c>
      <c r="L1699" s="182">
        <v>0</v>
      </c>
      <c r="M1699" s="182">
        <v>2097806.385024</v>
      </c>
      <c r="N1699" s="182">
        <v>57354.723999999995</v>
      </c>
      <c r="O1699" s="182">
        <v>47194.744319999991</v>
      </c>
      <c r="P1699" s="182">
        <v>33.527999999999999</v>
      </c>
      <c r="Q1699" s="182">
        <v>2097806.385024</v>
      </c>
      <c r="R1699" s="182">
        <v>57354.723999999995</v>
      </c>
      <c r="S1699" s="182">
        <v>47194.744319999991</v>
      </c>
      <c r="T1699" s="182">
        <v>33.527999999999999</v>
      </c>
      <c r="U1699" s="182">
        <v>3475532.4037599997</v>
      </c>
      <c r="V1699" s="182">
        <v>0</v>
      </c>
    </row>
    <row r="1700" spans="1:22">
      <c r="A1700" s="2" t="s">
        <v>3418</v>
      </c>
      <c r="B1700" s="2" t="s">
        <v>3419</v>
      </c>
      <c r="C1700" s="182">
        <v>12.0987408</v>
      </c>
      <c r="D1700" s="182">
        <v>1445.1584</v>
      </c>
      <c r="E1700" s="182">
        <v>0</v>
      </c>
      <c r="F1700" s="182">
        <v>0</v>
      </c>
      <c r="G1700" s="182">
        <v>0</v>
      </c>
      <c r="H1700" s="182">
        <v>0</v>
      </c>
      <c r="I1700" s="182">
        <v>0</v>
      </c>
      <c r="J1700" s="182">
        <v>0</v>
      </c>
      <c r="K1700" s="182">
        <v>0</v>
      </c>
      <c r="L1700" s="182">
        <v>0</v>
      </c>
      <c r="M1700" s="182">
        <v>1685737.2736799999</v>
      </c>
      <c r="N1700" s="182">
        <v>45228.296639999993</v>
      </c>
      <c r="O1700" s="182">
        <v>37854.117839999999</v>
      </c>
      <c r="P1700" s="182">
        <v>34.29</v>
      </c>
      <c r="Q1700" s="182">
        <v>1685737.2736799999</v>
      </c>
      <c r="R1700" s="182">
        <v>45228.296639999993</v>
      </c>
      <c r="S1700" s="182">
        <v>37854.117839999999</v>
      </c>
      <c r="T1700" s="182">
        <v>34.29</v>
      </c>
      <c r="U1700" s="182">
        <v>2730478.1519359997</v>
      </c>
      <c r="V1700" s="182">
        <v>0</v>
      </c>
    </row>
    <row r="1701" spans="1:22">
      <c r="A1701" s="2" t="s">
        <v>3420</v>
      </c>
      <c r="B1701" s="2" t="s">
        <v>3421</v>
      </c>
      <c r="C1701" s="182">
        <v>8.3336959999999998</v>
      </c>
      <c r="D1701" s="182">
        <v>993.54639999999995</v>
      </c>
      <c r="E1701" s="182">
        <v>0</v>
      </c>
      <c r="F1701" s="182">
        <v>0</v>
      </c>
      <c r="G1701" s="182">
        <v>0</v>
      </c>
      <c r="H1701" s="182">
        <v>0</v>
      </c>
      <c r="I1701" s="182">
        <v>0</v>
      </c>
      <c r="J1701" s="182">
        <v>0</v>
      </c>
      <c r="K1701" s="182">
        <v>0</v>
      </c>
      <c r="L1701" s="182">
        <v>0</v>
      </c>
      <c r="M1701" s="182">
        <v>1207071.1342399998</v>
      </c>
      <c r="N1701" s="182">
        <v>31627.033519999997</v>
      </c>
      <c r="O1701" s="182">
        <v>27202.526239999996</v>
      </c>
      <c r="P1701" s="182">
        <v>34.798000000000002</v>
      </c>
      <c r="Q1701" s="182">
        <v>1207071.1342399998</v>
      </c>
      <c r="R1701" s="182">
        <v>31627.033519999997</v>
      </c>
      <c r="S1701" s="182">
        <v>27202.526239999996</v>
      </c>
      <c r="T1701" s="182">
        <v>34.798000000000002</v>
      </c>
      <c r="U1701" s="182">
        <v>1906339.9292479998</v>
      </c>
      <c r="V1701" s="182">
        <v>0</v>
      </c>
    </row>
    <row r="1702" spans="1:22">
      <c r="A1702" s="2" t="s">
        <v>3422</v>
      </c>
      <c r="B1702" s="2" t="s">
        <v>3423</v>
      </c>
      <c r="C1702" s="182">
        <v>18.006736</v>
      </c>
      <c r="D1702" s="182">
        <v>2187.0924</v>
      </c>
      <c r="E1702" s="182">
        <v>0</v>
      </c>
      <c r="F1702" s="182">
        <v>0</v>
      </c>
      <c r="G1702" s="182">
        <v>0</v>
      </c>
      <c r="H1702" s="182">
        <v>0</v>
      </c>
      <c r="I1702" s="182">
        <v>0</v>
      </c>
      <c r="J1702" s="182">
        <v>0</v>
      </c>
      <c r="K1702" s="182">
        <v>0</v>
      </c>
      <c r="L1702" s="182">
        <v>0</v>
      </c>
      <c r="M1702" s="182">
        <v>1977099.2715999999</v>
      </c>
      <c r="N1702" s="182">
        <v>58829.559759999989</v>
      </c>
      <c r="O1702" s="182">
        <v>44572.814079999996</v>
      </c>
      <c r="P1702" s="182">
        <v>29.971999999999998</v>
      </c>
      <c r="Q1702" s="182">
        <v>1152961.0489119999</v>
      </c>
      <c r="R1702" s="182">
        <v>46211.520479999992</v>
      </c>
      <c r="S1702" s="182">
        <v>36215.411439999996</v>
      </c>
      <c r="T1702" s="182">
        <v>22.961600000000001</v>
      </c>
      <c r="U1702" s="182">
        <v>2563985.581696</v>
      </c>
      <c r="V1702" s="182">
        <v>0</v>
      </c>
    </row>
    <row r="1703" spans="1:22">
      <c r="A1703" s="2" t="s">
        <v>3424</v>
      </c>
      <c r="B1703" s="2" t="s">
        <v>3425</v>
      </c>
      <c r="C1703" s="182">
        <v>15.625679999999999</v>
      </c>
      <c r="D1703" s="182">
        <v>1896.7703999999999</v>
      </c>
      <c r="E1703" s="182">
        <v>0</v>
      </c>
      <c r="F1703" s="182">
        <v>0</v>
      </c>
      <c r="G1703" s="182">
        <v>0</v>
      </c>
      <c r="H1703" s="182">
        <v>0</v>
      </c>
      <c r="I1703" s="182">
        <v>0</v>
      </c>
      <c r="J1703" s="182">
        <v>0</v>
      </c>
      <c r="K1703" s="182">
        <v>0</v>
      </c>
      <c r="L1703" s="182">
        <v>0</v>
      </c>
      <c r="M1703" s="182">
        <v>1806444.3871039997</v>
      </c>
      <c r="N1703" s="182">
        <v>52438.604800000001</v>
      </c>
      <c r="O1703" s="182">
        <v>40639.918719999994</v>
      </c>
      <c r="P1703" s="182">
        <v>30.987999999999996</v>
      </c>
      <c r="Q1703" s="182">
        <v>1057227.8210239999</v>
      </c>
      <c r="R1703" s="182">
        <v>41295.401279999998</v>
      </c>
      <c r="S1703" s="182">
        <v>33265.739919999993</v>
      </c>
      <c r="T1703" s="182">
        <v>23.622</v>
      </c>
      <c r="U1703" s="182">
        <v>2301759.783568</v>
      </c>
      <c r="V1703" s="182">
        <v>0</v>
      </c>
    </row>
    <row r="1704" spans="1:22">
      <c r="A1704" s="2" t="s">
        <v>3426</v>
      </c>
      <c r="B1704" s="2" t="s">
        <v>3427</v>
      </c>
      <c r="C1704" s="182">
        <v>13.066044799999998</v>
      </c>
      <c r="D1704" s="182">
        <v>1574.1904</v>
      </c>
      <c r="E1704" s="182">
        <v>0</v>
      </c>
      <c r="F1704" s="182">
        <v>0</v>
      </c>
      <c r="G1704" s="182">
        <v>0</v>
      </c>
      <c r="H1704" s="182">
        <v>0</v>
      </c>
      <c r="I1704" s="182">
        <v>0</v>
      </c>
      <c r="J1704" s="182">
        <v>0</v>
      </c>
      <c r="K1704" s="182">
        <v>0</v>
      </c>
      <c r="L1704" s="182">
        <v>0</v>
      </c>
      <c r="M1704" s="182">
        <v>1577517.1030239998</v>
      </c>
      <c r="N1704" s="182">
        <v>44900.555359999998</v>
      </c>
      <c r="O1704" s="182">
        <v>35559.928879999992</v>
      </c>
      <c r="P1704" s="182">
        <v>31.75</v>
      </c>
      <c r="Q1704" s="182">
        <v>928196.07908799988</v>
      </c>
      <c r="R1704" s="182">
        <v>35396.058239999998</v>
      </c>
      <c r="S1704" s="182">
        <v>29168.973919999997</v>
      </c>
      <c r="T1704" s="182">
        <v>24.282399999999999</v>
      </c>
      <c r="U1704" s="182">
        <v>1977099.2715999999</v>
      </c>
      <c r="V1704" s="182">
        <v>0</v>
      </c>
    </row>
    <row r="1705" spans="1:22">
      <c r="A1705" s="2" t="s">
        <v>3428</v>
      </c>
      <c r="B1705" s="2" t="s">
        <v>3429</v>
      </c>
      <c r="C1705" s="182">
        <v>10.193895999999999</v>
      </c>
      <c r="D1705" s="182">
        <v>1219.3524</v>
      </c>
      <c r="E1705" s="182">
        <v>0</v>
      </c>
      <c r="F1705" s="182">
        <v>0</v>
      </c>
      <c r="G1705" s="182">
        <v>0</v>
      </c>
      <c r="H1705" s="182">
        <v>0</v>
      </c>
      <c r="I1705" s="182">
        <v>0</v>
      </c>
      <c r="J1705" s="182">
        <v>0</v>
      </c>
      <c r="K1705" s="182">
        <v>0</v>
      </c>
      <c r="L1705" s="182">
        <v>0</v>
      </c>
      <c r="M1705" s="182">
        <v>1286155.1051039998</v>
      </c>
      <c r="N1705" s="182">
        <v>35723.79952</v>
      </c>
      <c r="O1705" s="182">
        <v>28841.232639999998</v>
      </c>
      <c r="P1705" s="182">
        <v>32.512</v>
      </c>
      <c r="Q1705" s="182">
        <v>757541.19459199999</v>
      </c>
      <c r="R1705" s="182">
        <v>28185.750079999998</v>
      </c>
      <c r="S1705" s="182">
        <v>23925.113439999997</v>
      </c>
      <c r="T1705" s="182">
        <v>24.9682</v>
      </c>
      <c r="U1705" s="182">
        <v>1573354.7887679997</v>
      </c>
      <c r="V1705" s="182">
        <v>0</v>
      </c>
    </row>
    <row r="1706" spans="1:22">
      <c r="A1706" s="2" t="s">
        <v>3430</v>
      </c>
      <c r="B1706" s="2" t="s">
        <v>3431</v>
      </c>
      <c r="C1706" s="182">
        <v>7.0687599999999993</v>
      </c>
      <c r="D1706" s="182">
        <v>838.70799999999997</v>
      </c>
      <c r="E1706" s="182">
        <v>0</v>
      </c>
      <c r="F1706" s="182">
        <v>0</v>
      </c>
      <c r="G1706" s="182">
        <v>0</v>
      </c>
      <c r="H1706" s="182">
        <v>0</v>
      </c>
      <c r="I1706" s="182">
        <v>0</v>
      </c>
      <c r="J1706" s="182">
        <v>0</v>
      </c>
      <c r="K1706" s="182">
        <v>0</v>
      </c>
      <c r="L1706" s="182">
        <v>0</v>
      </c>
      <c r="M1706" s="182">
        <v>928196.07908799988</v>
      </c>
      <c r="N1706" s="182">
        <v>25236.078559999998</v>
      </c>
      <c r="O1706" s="182">
        <v>20975.441919999997</v>
      </c>
      <c r="P1706" s="182">
        <v>33.274000000000001</v>
      </c>
      <c r="Q1706" s="182">
        <v>553587.79604799999</v>
      </c>
      <c r="R1706" s="182">
        <v>19992.218079999999</v>
      </c>
      <c r="S1706" s="182">
        <v>17370.287840000001</v>
      </c>
      <c r="T1706" s="182">
        <v>25.654</v>
      </c>
      <c r="U1706" s="182">
        <v>1111337.9063519998</v>
      </c>
      <c r="V1706" s="182">
        <v>0</v>
      </c>
    </row>
    <row r="1707" spans="1:22">
      <c r="A1707" s="2" t="s">
        <v>3432</v>
      </c>
      <c r="B1707" s="2" t="s">
        <v>3433</v>
      </c>
      <c r="C1707" s="182">
        <v>18.006736</v>
      </c>
      <c r="D1707" s="182">
        <v>2187.0924</v>
      </c>
      <c r="E1707" s="182">
        <v>0</v>
      </c>
      <c r="F1707" s="182">
        <v>0</v>
      </c>
      <c r="G1707" s="182">
        <v>0</v>
      </c>
      <c r="H1707" s="182">
        <v>0</v>
      </c>
      <c r="I1707" s="182">
        <v>0</v>
      </c>
      <c r="J1707" s="182">
        <v>0</v>
      </c>
      <c r="K1707" s="182">
        <v>0</v>
      </c>
      <c r="L1707" s="182">
        <v>0</v>
      </c>
      <c r="M1707" s="182">
        <v>1573354.7887679997</v>
      </c>
      <c r="N1707" s="182">
        <v>53257.957999999999</v>
      </c>
      <c r="O1707" s="182">
        <v>41295.401279999998</v>
      </c>
      <c r="P1707" s="182">
        <v>26.923999999999999</v>
      </c>
      <c r="Q1707" s="182">
        <v>1573354.7887679997</v>
      </c>
      <c r="R1707" s="182">
        <v>53257.957999999999</v>
      </c>
      <c r="S1707" s="182">
        <v>41295.401279999998</v>
      </c>
      <c r="T1707" s="182">
        <v>26.923999999999999</v>
      </c>
      <c r="U1707" s="182">
        <v>2763776.6659839996</v>
      </c>
      <c r="V1707" s="182">
        <v>0</v>
      </c>
    </row>
    <row r="1708" spans="1:22">
      <c r="A1708" s="2" t="s">
        <v>3434</v>
      </c>
      <c r="B1708" s="2" t="s">
        <v>3435</v>
      </c>
      <c r="C1708" s="182">
        <v>15.625679999999999</v>
      </c>
      <c r="D1708" s="182">
        <v>1896.7703999999999</v>
      </c>
      <c r="E1708" s="182">
        <v>0</v>
      </c>
      <c r="F1708" s="182">
        <v>0</v>
      </c>
      <c r="G1708" s="182">
        <v>0</v>
      </c>
      <c r="H1708" s="182">
        <v>0</v>
      </c>
      <c r="I1708" s="182">
        <v>0</v>
      </c>
      <c r="J1708" s="182">
        <v>0</v>
      </c>
      <c r="K1708" s="182">
        <v>0</v>
      </c>
      <c r="L1708" s="182">
        <v>0</v>
      </c>
      <c r="M1708" s="182">
        <v>1435998.4183199999</v>
      </c>
      <c r="N1708" s="182">
        <v>47522.485599999993</v>
      </c>
      <c r="O1708" s="182">
        <v>37690.247199999991</v>
      </c>
      <c r="P1708" s="182">
        <v>27.431999999999999</v>
      </c>
      <c r="Q1708" s="182">
        <v>1435998.4183199999</v>
      </c>
      <c r="R1708" s="182">
        <v>47522.485599999993</v>
      </c>
      <c r="S1708" s="182">
        <v>37690.247199999991</v>
      </c>
      <c r="T1708" s="182">
        <v>27.431999999999999</v>
      </c>
      <c r="U1708" s="182">
        <v>2472414.6680640001</v>
      </c>
      <c r="V1708" s="182">
        <v>0</v>
      </c>
    </row>
    <row r="1709" spans="1:22">
      <c r="A1709" s="2" t="s">
        <v>3436</v>
      </c>
      <c r="B1709" s="2" t="s">
        <v>3437</v>
      </c>
      <c r="C1709" s="182">
        <v>13.066044799999998</v>
      </c>
      <c r="D1709" s="182">
        <v>1574.1904</v>
      </c>
      <c r="E1709" s="182">
        <v>0</v>
      </c>
      <c r="F1709" s="182">
        <v>0</v>
      </c>
      <c r="G1709" s="182">
        <v>0</v>
      </c>
      <c r="H1709" s="182">
        <v>0</v>
      </c>
      <c r="I1709" s="182">
        <v>0</v>
      </c>
      <c r="J1709" s="182">
        <v>0</v>
      </c>
      <c r="K1709" s="182">
        <v>0</v>
      </c>
      <c r="L1709" s="182">
        <v>0</v>
      </c>
      <c r="M1709" s="182">
        <v>1257018.9053119998</v>
      </c>
      <c r="N1709" s="182">
        <v>40639.918719999994</v>
      </c>
      <c r="O1709" s="182">
        <v>32937.998639999991</v>
      </c>
      <c r="P1709" s="182">
        <v>28.194000000000003</v>
      </c>
      <c r="Q1709" s="182">
        <v>1257018.9053119998</v>
      </c>
      <c r="R1709" s="182">
        <v>40639.918719999994</v>
      </c>
      <c r="S1709" s="182">
        <v>32937.998639999991</v>
      </c>
      <c r="T1709" s="182">
        <v>28.194000000000003</v>
      </c>
      <c r="U1709" s="182">
        <v>2114455.6420479999</v>
      </c>
      <c r="V1709" s="182">
        <v>0</v>
      </c>
    </row>
    <row r="1710" spans="1:22">
      <c r="A1710" s="2" t="s">
        <v>3438</v>
      </c>
      <c r="B1710" s="2" t="s">
        <v>3439</v>
      </c>
      <c r="C1710" s="182">
        <v>10.193895999999999</v>
      </c>
      <c r="D1710" s="182">
        <v>1219.3524</v>
      </c>
      <c r="E1710" s="182">
        <v>0</v>
      </c>
      <c r="F1710" s="182">
        <v>0</v>
      </c>
      <c r="G1710" s="182">
        <v>0</v>
      </c>
      <c r="H1710" s="182">
        <v>0</v>
      </c>
      <c r="I1710" s="182">
        <v>0</v>
      </c>
      <c r="J1710" s="182">
        <v>0</v>
      </c>
      <c r="K1710" s="182">
        <v>0</v>
      </c>
      <c r="L1710" s="182">
        <v>0</v>
      </c>
      <c r="M1710" s="182">
        <v>1023929.3069759998</v>
      </c>
      <c r="N1710" s="182">
        <v>32282.516079999998</v>
      </c>
      <c r="O1710" s="182">
        <v>26874.784959999997</v>
      </c>
      <c r="P1710" s="182">
        <v>28.955999999999996</v>
      </c>
      <c r="Q1710" s="182">
        <v>1023929.3069759998</v>
      </c>
      <c r="R1710" s="182">
        <v>32282.516079999998</v>
      </c>
      <c r="S1710" s="182">
        <v>26874.784959999997</v>
      </c>
      <c r="T1710" s="182">
        <v>28.955999999999996</v>
      </c>
      <c r="U1710" s="182">
        <v>1677412.6451679999</v>
      </c>
      <c r="V1710" s="182">
        <v>0</v>
      </c>
    </row>
    <row r="1711" spans="1:22">
      <c r="A1711" s="2" t="s">
        <v>3440</v>
      </c>
      <c r="B1711" s="2" t="s">
        <v>3441</v>
      </c>
      <c r="C1711" s="182">
        <v>7.0687599999999993</v>
      </c>
      <c r="D1711" s="182">
        <v>838.70799999999997</v>
      </c>
      <c r="E1711" s="182">
        <v>0</v>
      </c>
      <c r="F1711" s="182">
        <v>0</v>
      </c>
      <c r="G1711" s="182">
        <v>0</v>
      </c>
      <c r="H1711" s="182">
        <v>0</v>
      </c>
      <c r="I1711" s="182">
        <v>0</v>
      </c>
      <c r="J1711" s="182">
        <v>0</v>
      </c>
      <c r="K1711" s="182">
        <v>0</v>
      </c>
      <c r="L1711" s="182">
        <v>0</v>
      </c>
      <c r="M1711" s="182">
        <v>740891.93756799994</v>
      </c>
      <c r="N1711" s="182">
        <v>22941.889599999995</v>
      </c>
      <c r="O1711" s="182">
        <v>19500.606159999996</v>
      </c>
      <c r="P1711" s="182">
        <v>29.717999999999996</v>
      </c>
      <c r="Q1711" s="182">
        <v>740891.93756799994</v>
      </c>
      <c r="R1711" s="182">
        <v>22941.889599999995</v>
      </c>
      <c r="S1711" s="182">
        <v>19500.606159999996</v>
      </c>
      <c r="T1711" s="182">
        <v>29.717999999999996</v>
      </c>
      <c r="U1711" s="182">
        <v>1182097.2487039999</v>
      </c>
      <c r="V1711" s="182">
        <v>0</v>
      </c>
    </row>
    <row r="1712" spans="1:22">
      <c r="A1712" s="2" t="s">
        <v>3442</v>
      </c>
      <c r="B1712" s="2" t="s">
        <v>3443</v>
      </c>
      <c r="C1712" s="182">
        <v>14.077993600000001</v>
      </c>
      <c r="D1712" s="182">
        <v>1703.2224000000001</v>
      </c>
      <c r="E1712" s="182">
        <v>0</v>
      </c>
      <c r="F1712" s="182">
        <v>0</v>
      </c>
      <c r="G1712" s="182">
        <v>0</v>
      </c>
      <c r="H1712" s="182">
        <v>0</v>
      </c>
      <c r="I1712" s="182">
        <v>0</v>
      </c>
      <c r="J1712" s="182">
        <v>0</v>
      </c>
      <c r="K1712" s="182">
        <v>0</v>
      </c>
      <c r="L1712" s="182">
        <v>0</v>
      </c>
      <c r="M1712" s="182">
        <v>1215395.7627519998</v>
      </c>
      <c r="N1712" s="182">
        <v>41131.53063999999</v>
      </c>
      <c r="O1712" s="182">
        <v>31790.904159999995</v>
      </c>
      <c r="P1712" s="182">
        <v>26.669999999999998</v>
      </c>
      <c r="Q1712" s="182">
        <v>907384.50780799997</v>
      </c>
      <c r="R1712" s="182">
        <v>36051.540800000002</v>
      </c>
      <c r="S1712" s="182">
        <v>28513.491359999996</v>
      </c>
      <c r="T1712" s="182">
        <v>23.063199999999998</v>
      </c>
      <c r="U1712" s="182">
        <v>1806444.3871039997</v>
      </c>
      <c r="V1712" s="182">
        <v>0</v>
      </c>
    </row>
    <row r="1713" spans="1:22">
      <c r="A1713" s="2" t="s">
        <v>3444</v>
      </c>
      <c r="B1713" s="2" t="s">
        <v>3445</v>
      </c>
      <c r="C1713" s="182">
        <v>11.8011088</v>
      </c>
      <c r="D1713" s="182">
        <v>1425.8036</v>
      </c>
      <c r="E1713" s="182">
        <v>0</v>
      </c>
      <c r="F1713" s="182">
        <v>0</v>
      </c>
      <c r="G1713" s="182">
        <v>0</v>
      </c>
      <c r="H1713" s="182">
        <v>0</v>
      </c>
      <c r="I1713" s="182">
        <v>0</v>
      </c>
      <c r="J1713" s="182">
        <v>0</v>
      </c>
      <c r="K1713" s="182">
        <v>0</v>
      </c>
      <c r="L1713" s="182">
        <v>0</v>
      </c>
      <c r="M1713" s="182">
        <v>1069714.7637919998</v>
      </c>
      <c r="N1713" s="182">
        <v>35396.058239999998</v>
      </c>
      <c r="O1713" s="182">
        <v>28185.750079999998</v>
      </c>
      <c r="P1713" s="182">
        <v>27.431999999999999</v>
      </c>
      <c r="Q1713" s="182">
        <v>803326.65140799992</v>
      </c>
      <c r="R1713" s="182">
        <v>31135.421599999994</v>
      </c>
      <c r="S1713" s="182">
        <v>25236.078559999998</v>
      </c>
      <c r="T1713" s="182">
        <v>23.748999999999999</v>
      </c>
      <c r="U1713" s="182">
        <v>1556705.531744</v>
      </c>
      <c r="V1713" s="182">
        <v>0</v>
      </c>
    </row>
    <row r="1714" spans="1:22">
      <c r="A1714" s="2" t="s">
        <v>3446</v>
      </c>
      <c r="B1714" s="2" t="s">
        <v>3447</v>
      </c>
      <c r="C1714" s="182">
        <v>9.2414735999999991</v>
      </c>
      <c r="D1714" s="182">
        <v>1103.2236</v>
      </c>
      <c r="E1714" s="182">
        <v>0</v>
      </c>
      <c r="F1714" s="182">
        <v>0</v>
      </c>
      <c r="G1714" s="182">
        <v>0</v>
      </c>
      <c r="H1714" s="182">
        <v>0</v>
      </c>
      <c r="I1714" s="182">
        <v>0</v>
      </c>
      <c r="J1714" s="182">
        <v>0</v>
      </c>
      <c r="K1714" s="182">
        <v>0</v>
      </c>
      <c r="L1714" s="182">
        <v>0</v>
      </c>
      <c r="M1714" s="182">
        <v>878248.30801599985</v>
      </c>
      <c r="N1714" s="182">
        <v>28349.620719999995</v>
      </c>
      <c r="O1714" s="182">
        <v>23105.760239999996</v>
      </c>
      <c r="P1714" s="182">
        <v>28.194000000000003</v>
      </c>
      <c r="Q1714" s="182">
        <v>661807.96670400002</v>
      </c>
      <c r="R1714" s="182">
        <v>24908.33728</v>
      </c>
      <c r="S1714" s="182">
        <v>20811.57128</v>
      </c>
      <c r="T1714" s="182">
        <v>24.460199999999997</v>
      </c>
      <c r="U1714" s="182">
        <v>1248694.2767999999</v>
      </c>
      <c r="V1714" s="182">
        <v>0</v>
      </c>
    </row>
    <row r="1715" spans="1:22">
      <c r="A1715" s="2" t="s">
        <v>3448</v>
      </c>
      <c r="B1715" s="2" t="s">
        <v>3449</v>
      </c>
      <c r="C1715" s="182">
        <v>6.4288512000000004</v>
      </c>
      <c r="D1715" s="182">
        <v>767.74039999999991</v>
      </c>
      <c r="E1715" s="182">
        <v>0</v>
      </c>
      <c r="F1715" s="182">
        <v>0</v>
      </c>
      <c r="G1715" s="182">
        <v>0</v>
      </c>
      <c r="H1715" s="182">
        <v>0</v>
      </c>
      <c r="I1715" s="182">
        <v>0</v>
      </c>
      <c r="J1715" s="182">
        <v>0</v>
      </c>
      <c r="K1715" s="182">
        <v>0</v>
      </c>
      <c r="L1715" s="182">
        <v>0</v>
      </c>
      <c r="M1715" s="182">
        <v>640996.39542399999</v>
      </c>
      <c r="N1715" s="182">
        <v>20156.088719999996</v>
      </c>
      <c r="O1715" s="182">
        <v>16878.675919999998</v>
      </c>
      <c r="P1715" s="182">
        <v>28.955999999999996</v>
      </c>
      <c r="Q1715" s="182">
        <v>482828.45369599992</v>
      </c>
      <c r="R1715" s="182">
        <v>17861.89976</v>
      </c>
      <c r="S1715" s="182">
        <v>15256.356583999999</v>
      </c>
      <c r="T1715" s="182">
        <v>25.145999999999997</v>
      </c>
      <c r="U1715" s="182">
        <v>886572.93652799982</v>
      </c>
      <c r="V1715" s="182">
        <v>0</v>
      </c>
    </row>
    <row r="1716" spans="1:22">
      <c r="A1716" s="2" t="s">
        <v>3450</v>
      </c>
      <c r="B1716" s="2" t="s">
        <v>3451</v>
      </c>
      <c r="C1716" s="182">
        <v>12.500544</v>
      </c>
      <c r="D1716" s="182">
        <v>1516.126</v>
      </c>
      <c r="E1716" s="182">
        <v>0</v>
      </c>
      <c r="F1716" s="182">
        <v>0</v>
      </c>
      <c r="G1716" s="182">
        <v>0</v>
      </c>
      <c r="H1716" s="182">
        <v>0</v>
      </c>
      <c r="I1716" s="182">
        <v>0</v>
      </c>
      <c r="J1716" s="182">
        <v>0</v>
      </c>
      <c r="K1716" s="182">
        <v>0</v>
      </c>
      <c r="L1716" s="182">
        <v>0</v>
      </c>
      <c r="M1716" s="182">
        <v>990630.79292799986</v>
      </c>
      <c r="N1716" s="182">
        <v>34576.705039999993</v>
      </c>
      <c r="O1716" s="182">
        <v>26055.431759999999</v>
      </c>
      <c r="P1716" s="182">
        <v>25.654</v>
      </c>
      <c r="Q1716" s="182">
        <v>516126.96774399997</v>
      </c>
      <c r="R1716" s="182">
        <v>25891.561119999998</v>
      </c>
      <c r="S1716" s="182">
        <v>20319.959359999997</v>
      </c>
      <c r="T1716" s="182">
        <v>18.414999999999999</v>
      </c>
      <c r="U1716" s="182">
        <v>1194584.191472</v>
      </c>
      <c r="V1716" s="182">
        <v>0</v>
      </c>
    </row>
    <row r="1717" spans="1:22">
      <c r="A1717" s="2" t="s">
        <v>3452</v>
      </c>
      <c r="B1717" s="2" t="s">
        <v>3453</v>
      </c>
      <c r="C1717" s="182">
        <v>10.536172799999999</v>
      </c>
      <c r="D1717" s="182">
        <v>1270.9651999999999</v>
      </c>
      <c r="E1717" s="182">
        <v>0</v>
      </c>
      <c r="F1717" s="182">
        <v>0</v>
      </c>
      <c r="G1717" s="182">
        <v>0</v>
      </c>
      <c r="H1717" s="182">
        <v>0</v>
      </c>
      <c r="I1717" s="182">
        <v>0</v>
      </c>
      <c r="J1717" s="182">
        <v>0</v>
      </c>
      <c r="K1717" s="182">
        <v>0</v>
      </c>
      <c r="L1717" s="182">
        <v>0</v>
      </c>
      <c r="M1717" s="182">
        <v>886572.93652799982</v>
      </c>
      <c r="N1717" s="182">
        <v>29988.327119999998</v>
      </c>
      <c r="O1717" s="182">
        <v>23269.630879999997</v>
      </c>
      <c r="P1717" s="182">
        <v>26.416</v>
      </c>
      <c r="Q1717" s="182">
        <v>462016.88241600001</v>
      </c>
      <c r="R1717" s="182">
        <v>22614.148319999997</v>
      </c>
      <c r="S1717" s="182">
        <v>18189.641039999999</v>
      </c>
      <c r="T1717" s="182">
        <v>19.075399999999998</v>
      </c>
      <c r="U1717" s="182">
        <v>1048903.192512</v>
      </c>
      <c r="V1717" s="182">
        <v>0</v>
      </c>
    </row>
    <row r="1718" spans="1:22">
      <c r="A1718" s="2" t="s">
        <v>3454</v>
      </c>
      <c r="B1718" s="2" t="s">
        <v>3455</v>
      </c>
      <c r="C1718" s="182">
        <v>8.2890511999999994</v>
      </c>
      <c r="D1718" s="182">
        <v>993.54639999999995</v>
      </c>
      <c r="E1718" s="182">
        <v>0</v>
      </c>
      <c r="F1718" s="182">
        <v>0</v>
      </c>
      <c r="G1718" s="182">
        <v>0</v>
      </c>
      <c r="H1718" s="182">
        <v>0</v>
      </c>
      <c r="I1718" s="182">
        <v>0</v>
      </c>
      <c r="J1718" s="182">
        <v>0</v>
      </c>
      <c r="K1718" s="182">
        <v>0</v>
      </c>
      <c r="L1718" s="182">
        <v>0</v>
      </c>
      <c r="M1718" s="182">
        <v>736729.62331199995</v>
      </c>
      <c r="N1718" s="182">
        <v>24252.854719999996</v>
      </c>
      <c r="O1718" s="182">
        <v>19336.735519999998</v>
      </c>
      <c r="P1718" s="182">
        <v>27.178000000000001</v>
      </c>
      <c r="Q1718" s="182">
        <v>387927.68865919998</v>
      </c>
      <c r="R1718" s="182">
        <v>18353.51168</v>
      </c>
      <c r="S1718" s="182">
        <v>15272.743648</v>
      </c>
      <c r="T1718" s="182">
        <v>19.761199999999999</v>
      </c>
      <c r="U1718" s="182">
        <v>853274.42247999983</v>
      </c>
      <c r="V1718" s="182">
        <v>0</v>
      </c>
    </row>
    <row r="1719" spans="1:22">
      <c r="A1719" s="2" t="s">
        <v>3456</v>
      </c>
      <c r="B1719" s="2" t="s">
        <v>3457</v>
      </c>
      <c r="C1719" s="182">
        <v>5.8038239999999996</v>
      </c>
      <c r="D1719" s="182">
        <v>690.32119999999998</v>
      </c>
      <c r="E1719" s="182">
        <v>0</v>
      </c>
      <c r="F1719" s="182">
        <v>0</v>
      </c>
      <c r="G1719" s="182">
        <v>0</v>
      </c>
      <c r="H1719" s="182">
        <v>0</v>
      </c>
      <c r="I1719" s="182">
        <v>0</v>
      </c>
      <c r="J1719" s="182">
        <v>0</v>
      </c>
      <c r="K1719" s="182">
        <v>0</v>
      </c>
      <c r="L1719" s="182">
        <v>0</v>
      </c>
      <c r="M1719" s="182">
        <v>541100.85327999992</v>
      </c>
      <c r="N1719" s="182">
        <v>17370.287840000001</v>
      </c>
      <c r="O1719" s="182">
        <v>14207.584487999999</v>
      </c>
      <c r="P1719" s="182">
        <v>27.94</v>
      </c>
      <c r="Q1719" s="182">
        <v>288032.14651519997</v>
      </c>
      <c r="R1719" s="182">
        <v>13158.812392</v>
      </c>
      <c r="S1719" s="182">
        <v>11339.848287999997</v>
      </c>
      <c r="T1719" s="182">
        <v>20.421600000000002</v>
      </c>
      <c r="U1719" s="182">
        <v>611860.19563199987</v>
      </c>
      <c r="V1719" s="182">
        <v>0</v>
      </c>
    </row>
    <row r="1720" spans="1:22">
      <c r="A1720" s="2" t="s">
        <v>3458</v>
      </c>
      <c r="B1720" s="2" t="s">
        <v>3459</v>
      </c>
      <c r="C1720" s="182">
        <v>9.2712368000000005</v>
      </c>
      <c r="D1720" s="182">
        <v>1122.5783999999999</v>
      </c>
      <c r="E1720" s="182">
        <v>0</v>
      </c>
      <c r="F1720" s="182">
        <v>0</v>
      </c>
      <c r="G1720" s="182">
        <v>0</v>
      </c>
      <c r="H1720" s="182">
        <v>0</v>
      </c>
      <c r="I1720" s="182">
        <v>0</v>
      </c>
      <c r="J1720" s="182">
        <v>0</v>
      </c>
      <c r="K1720" s="182">
        <v>0</v>
      </c>
      <c r="L1720" s="182">
        <v>0</v>
      </c>
      <c r="M1720" s="182">
        <v>699268.79500799987</v>
      </c>
      <c r="N1720" s="182">
        <v>24744.466639999999</v>
      </c>
      <c r="O1720" s="182">
        <v>18353.51168</v>
      </c>
      <c r="P1720" s="182">
        <v>24.942799999999998</v>
      </c>
      <c r="Q1720" s="182">
        <v>226013.6641008</v>
      </c>
      <c r="R1720" s="182">
        <v>14928.615303999999</v>
      </c>
      <c r="S1720" s="182">
        <v>11880.621399999998</v>
      </c>
      <c r="T1720" s="182">
        <v>14.198600000000001</v>
      </c>
      <c r="U1720" s="182">
        <v>599373.25286399992</v>
      </c>
      <c r="V1720" s="182">
        <v>0</v>
      </c>
    </row>
    <row r="1721" spans="1:22">
      <c r="A1721" s="2" t="s">
        <v>3460</v>
      </c>
      <c r="B1721" s="2" t="s">
        <v>3461</v>
      </c>
      <c r="C1721" s="182">
        <v>7.3515104000000004</v>
      </c>
      <c r="D1721" s="182">
        <v>883.86919999999998</v>
      </c>
      <c r="E1721" s="182">
        <v>0</v>
      </c>
      <c r="F1721" s="182">
        <v>0</v>
      </c>
      <c r="G1721" s="182">
        <v>0</v>
      </c>
      <c r="H1721" s="182">
        <v>0</v>
      </c>
      <c r="I1721" s="182">
        <v>0</v>
      </c>
      <c r="J1721" s="182">
        <v>0</v>
      </c>
      <c r="K1721" s="182">
        <v>0</v>
      </c>
      <c r="L1721" s="182">
        <v>0</v>
      </c>
      <c r="M1721" s="182">
        <v>591048.62435199996</v>
      </c>
      <c r="N1721" s="182">
        <v>20319.959359999997</v>
      </c>
      <c r="O1721" s="182">
        <v>15485.775479999998</v>
      </c>
      <c r="P1721" s="182">
        <v>25.907999999999998</v>
      </c>
      <c r="Q1721" s="182">
        <v>194380.0757552</v>
      </c>
      <c r="R1721" s="182">
        <v>12323.072128</v>
      </c>
      <c r="S1721" s="182">
        <v>10192.753807999999</v>
      </c>
      <c r="T1721" s="182">
        <v>14.833599999999999</v>
      </c>
      <c r="U1721" s="182">
        <v>503640.02497599996</v>
      </c>
      <c r="V1721" s="182">
        <v>0</v>
      </c>
    </row>
    <row r="1722" spans="1:22">
      <c r="A1722" s="2" t="s">
        <v>3462</v>
      </c>
      <c r="B1722" s="2" t="s">
        <v>3463</v>
      </c>
      <c r="C1722" s="182">
        <v>5.1639151999999999</v>
      </c>
      <c r="D1722" s="182">
        <v>616.7729599999999</v>
      </c>
      <c r="E1722" s="182">
        <v>0</v>
      </c>
      <c r="F1722" s="182">
        <v>0</v>
      </c>
      <c r="G1722" s="182">
        <v>0</v>
      </c>
      <c r="H1722" s="182">
        <v>0</v>
      </c>
      <c r="I1722" s="182">
        <v>0</v>
      </c>
      <c r="J1722" s="182">
        <v>0</v>
      </c>
      <c r="K1722" s="182">
        <v>0</v>
      </c>
      <c r="L1722" s="182">
        <v>0</v>
      </c>
      <c r="M1722" s="182">
        <v>441205.31113599997</v>
      </c>
      <c r="N1722" s="182">
        <v>14666.422279999999</v>
      </c>
      <c r="O1722" s="182">
        <v>11569.267183999998</v>
      </c>
      <c r="P1722" s="182">
        <v>26.669999999999998</v>
      </c>
      <c r="Q1722" s="182">
        <v>147762.15608799999</v>
      </c>
      <c r="R1722" s="182">
        <v>9012.8852000000006</v>
      </c>
      <c r="S1722" s="182">
        <v>7767.468335999999</v>
      </c>
      <c r="T1722" s="182">
        <v>15.493999999999998</v>
      </c>
      <c r="U1722" s="182">
        <v>368781.04308159999</v>
      </c>
      <c r="V1722" s="182">
        <v>0</v>
      </c>
    </row>
    <row r="1723" spans="1:22">
      <c r="A1723" s="2" t="s">
        <v>3464</v>
      </c>
      <c r="B1723" s="2" t="s">
        <v>3465</v>
      </c>
      <c r="C1723" s="182">
        <v>4.5240064000000002</v>
      </c>
      <c r="D1723" s="182">
        <v>541.93439999999998</v>
      </c>
      <c r="E1723" s="182">
        <v>0</v>
      </c>
      <c r="F1723" s="182">
        <v>0</v>
      </c>
      <c r="G1723" s="182">
        <v>0</v>
      </c>
      <c r="H1723" s="182">
        <v>0</v>
      </c>
      <c r="I1723" s="182">
        <v>0</v>
      </c>
      <c r="J1723" s="182">
        <v>0</v>
      </c>
      <c r="K1723" s="182">
        <v>0</v>
      </c>
      <c r="L1723" s="182">
        <v>0</v>
      </c>
      <c r="M1723" s="182">
        <v>340061.07471519994</v>
      </c>
      <c r="N1723" s="182">
        <v>11929.782591999998</v>
      </c>
      <c r="O1723" s="182">
        <v>8930.9498800000001</v>
      </c>
      <c r="P1723" s="182">
        <v>25.069799999999997</v>
      </c>
      <c r="Q1723" s="182">
        <v>57439.936732800001</v>
      </c>
      <c r="R1723" s="182">
        <v>5325.7957999999999</v>
      </c>
      <c r="S1723" s="182">
        <v>4522.8296639999999</v>
      </c>
      <c r="T1723" s="182">
        <v>10.287000000000001</v>
      </c>
      <c r="U1723" s="182">
        <v>169822.42164479996</v>
      </c>
      <c r="V1723" s="182">
        <v>0</v>
      </c>
    </row>
    <row r="1724" spans="1:22">
      <c r="A1724" s="2" t="s">
        <v>3466</v>
      </c>
      <c r="B1724" s="2" t="s">
        <v>3467</v>
      </c>
      <c r="C1724" s="182">
        <v>12.500544</v>
      </c>
      <c r="D1724" s="182">
        <v>1516.126</v>
      </c>
      <c r="E1724" s="182">
        <v>0</v>
      </c>
      <c r="F1724" s="182">
        <v>0</v>
      </c>
      <c r="G1724" s="182">
        <v>0</v>
      </c>
      <c r="H1724" s="182">
        <v>0</v>
      </c>
      <c r="I1724" s="182">
        <v>0</v>
      </c>
      <c r="J1724" s="182">
        <v>0</v>
      </c>
      <c r="K1724" s="182">
        <v>0</v>
      </c>
      <c r="L1724" s="182">
        <v>0</v>
      </c>
      <c r="M1724" s="182">
        <v>757541.19459199999</v>
      </c>
      <c r="N1724" s="182">
        <v>30807.680319999996</v>
      </c>
      <c r="O1724" s="182">
        <v>23925.113439999997</v>
      </c>
      <c r="P1724" s="182">
        <v>22.352</v>
      </c>
      <c r="Q1724" s="182">
        <v>757541.19459199999</v>
      </c>
      <c r="R1724" s="182">
        <v>30807.680319999996</v>
      </c>
      <c r="S1724" s="182">
        <v>23925.113439999997</v>
      </c>
      <c r="T1724" s="182">
        <v>22.352</v>
      </c>
      <c r="U1724" s="182">
        <v>1331940.56192</v>
      </c>
      <c r="V1724" s="182">
        <v>0</v>
      </c>
    </row>
    <row r="1725" spans="1:22">
      <c r="A1725" s="2" t="s">
        <v>3468</v>
      </c>
      <c r="B1725" s="2" t="s">
        <v>3469</v>
      </c>
      <c r="C1725" s="182">
        <v>10.536172799999999</v>
      </c>
      <c r="D1725" s="182">
        <v>1270.9651999999999</v>
      </c>
      <c r="E1725" s="182">
        <v>0</v>
      </c>
      <c r="F1725" s="182">
        <v>0</v>
      </c>
      <c r="G1725" s="182">
        <v>0</v>
      </c>
      <c r="H1725" s="182">
        <v>0</v>
      </c>
      <c r="I1725" s="182">
        <v>0</v>
      </c>
      <c r="J1725" s="182">
        <v>0</v>
      </c>
      <c r="K1725" s="182">
        <v>0</v>
      </c>
      <c r="L1725" s="182">
        <v>0</v>
      </c>
      <c r="M1725" s="182">
        <v>678457.22372799984</v>
      </c>
      <c r="N1725" s="182">
        <v>26710.914319999996</v>
      </c>
      <c r="O1725" s="182">
        <v>21303.183199999999</v>
      </c>
      <c r="P1725" s="182">
        <v>23.063199999999998</v>
      </c>
      <c r="Q1725" s="182">
        <v>678457.22372799984</v>
      </c>
      <c r="R1725" s="182">
        <v>26710.914319999996</v>
      </c>
      <c r="S1725" s="182">
        <v>21303.183199999999</v>
      </c>
      <c r="T1725" s="182">
        <v>23.063199999999998</v>
      </c>
      <c r="U1725" s="182">
        <v>1161285.6774239999</v>
      </c>
      <c r="V1725" s="182">
        <v>0</v>
      </c>
    </row>
    <row r="1726" spans="1:22">
      <c r="A1726" s="2" t="s">
        <v>3470</v>
      </c>
      <c r="B1726" s="2" t="s">
        <v>3471</v>
      </c>
      <c r="C1726" s="182">
        <v>8.2890511999999994</v>
      </c>
      <c r="D1726" s="182">
        <v>993.54639999999995</v>
      </c>
      <c r="E1726" s="182">
        <v>0</v>
      </c>
      <c r="F1726" s="182">
        <v>0</v>
      </c>
      <c r="G1726" s="182">
        <v>0</v>
      </c>
      <c r="H1726" s="182">
        <v>0</v>
      </c>
      <c r="I1726" s="182">
        <v>0</v>
      </c>
      <c r="J1726" s="182">
        <v>0</v>
      </c>
      <c r="K1726" s="182">
        <v>0</v>
      </c>
      <c r="L1726" s="182">
        <v>0</v>
      </c>
      <c r="M1726" s="182">
        <v>561912.42455999996</v>
      </c>
      <c r="N1726" s="182">
        <v>21630.924479999998</v>
      </c>
      <c r="O1726" s="182">
        <v>17698.029119999999</v>
      </c>
      <c r="P1726" s="182">
        <v>23.799800000000001</v>
      </c>
      <c r="Q1726" s="182">
        <v>561912.42455999996</v>
      </c>
      <c r="R1726" s="182">
        <v>21630.924479999998</v>
      </c>
      <c r="S1726" s="182">
        <v>17698.029119999999</v>
      </c>
      <c r="T1726" s="182">
        <v>23.799800000000001</v>
      </c>
      <c r="U1726" s="182">
        <v>936520.70759999985</v>
      </c>
      <c r="V1726" s="182">
        <v>0</v>
      </c>
    </row>
    <row r="1727" spans="1:22">
      <c r="A1727" s="2" t="s">
        <v>3472</v>
      </c>
      <c r="B1727" s="2" t="s">
        <v>3473</v>
      </c>
      <c r="C1727" s="182">
        <v>5.8038239999999996</v>
      </c>
      <c r="D1727" s="182">
        <v>690.32119999999998</v>
      </c>
      <c r="E1727" s="182">
        <v>0</v>
      </c>
      <c r="F1727" s="182">
        <v>0</v>
      </c>
      <c r="G1727" s="182">
        <v>0</v>
      </c>
      <c r="H1727" s="182">
        <v>0</v>
      </c>
      <c r="I1727" s="182">
        <v>0</v>
      </c>
      <c r="J1727" s="182">
        <v>0</v>
      </c>
      <c r="K1727" s="182">
        <v>0</v>
      </c>
      <c r="L1727" s="182">
        <v>0</v>
      </c>
      <c r="M1727" s="182">
        <v>415398.96274879994</v>
      </c>
      <c r="N1727" s="182">
        <v>15518.549607999998</v>
      </c>
      <c r="O1727" s="182">
        <v>13093.264136</v>
      </c>
      <c r="P1727" s="182">
        <v>24.510999999999999</v>
      </c>
      <c r="Q1727" s="182">
        <v>415398.96274879994</v>
      </c>
      <c r="R1727" s="182">
        <v>15518.549607999998</v>
      </c>
      <c r="S1727" s="182">
        <v>13093.264136</v>
      </c>
      <c r="T1727" s="182">
        <v>24.510999999999999</v>
      </c>
      <c r="U1727" s="182">
        <v>670132.59521599999</v>
      </c>
      <c r="V1727" s="182">
        <v>0</v>
      </c>
    </row>
    <row r="1728" spans="1:22">
      <c r="A1728" s="2" t="s">
        <v>3474</v>
      </c>
      <c r="B1728" s="2" t="s">
        <v>3475</v>
      </c>
      <c r="C1728" s="182">
        <v>8.0063008</v>
      </c>
      <c r="D1728" s="182">
        <v>974.19159999999999</v>
      </c>
      <c r="E1728" s="182">
        <v>0</v>
      </c>
      <c r="F1728" s="182">
        <v>0</v>
      </c>
      <c r="G1728" s="182">
        <v>0</v>
      </c>
      <c r="H1728" s="182">
        <v>0</v>
      </c>
      <c r="I1728" s="182">
        <v>0</v>
      </c>
      <c r="J1728" s="182">
        <v>0</v>
      </c>
      <c r="K1728" s="182">
        <v>0</v>
      </c>
      <c r="L1728" s="182">
        <v>0</v>
      </c>
      <c r="M1728" s="182">
        <v>428718.36836799997</v>
      </c>
      <c r="N1728" s="182">
        <v>18189.641039999999</v>
      </c>
      <c r="O1728" s="182">
        <v>13470.166607999998</v>
      </c>
      <c r="P1728" s="182">
        <v>20.980399999999999</v>
      </c>
      <c r="Q1728" s="182">
        <v>186887.91009439999</v>
      </c>
      <c r="R1728" s="182">
        <v>12519.716896</v>
      </c>
      <c r="S1728" s="182">
        <v>9815.8513359999979</v>
      </c>
      <c r="T1728" s="182">
        <v>13.868399999999999</v>
      </c>
      <c r="U1728" s="182">
        <v>457854.56815999997</v>
      </c>
      <c r="V1728" s="182">
        <v>0</v>
      </c>
    </row>
    <row r="1729" spans="1:22">
      <c r="A1729" s="2" t="s">
        <v>3476</v>
      </c>
      <c r="B1729" s="2" t="s">
        <v>3477</v>
      </c>
      <c r="C1729" s="182">
        <v>6.399087999999999</v>
      </c>
      <c r="D1729" s="182">
        <v>767.74039999999991</v>
      </c>
      <c r="E1729" s="182">
        <v>0</v>
      </c>
      <c r="F1729" s="182">
        <v>0</v>
      </c>
      <c r="G1729" s="182">
        <v>0</v>
      </c>
      <c r="H1729" s="182">
        <v>0</v>
      </c>
      <c r="I1729" s="182">
        <v>0</v>
      </c>
      <c r="J1729" s="182">
        <v>0</v>
      </c>
      <c r="K1729" s="182">
        <v>0</v>
      </c>
      <c r="L1729" s="182">
        <v>0</v>
      </c>
      <c r="M1729" s="182">
        <v>367116.11737919995</v>
      </c>
      <c r="N1729" s="182">
        <v>14994.163559999999</v>
      </c>
      <c r="O1729" s="182">
        <v>11552.880119999998</v>
      </c>
      <c r="P1729" s="182">
        <v>21.843999999999998</v>
      </c>
      <c r="Q1729" s="182">
        <v>162330.25598399999</v>
      </c>
      <c r="R1729" s="182">
        <v>10422.172703999999</v>
      </c>
      <c r="S1729" s="182">
        <v>8521.2732799999994</v>
      </c>
      <c r="T1729" s="182">
        <v>14.528799999999999</v>
      </c>
      <c r="U1729" s="182">
        <v>386678.99438240001</v>
      </c>
      <c r="V1729" s="182">
        <v>0</v>
      </c>
    </row>
    <row r="1730" spans="1:22">
      <c r="A1730" s="2" t="s">
        <v>3478</v>
      </c>
      <c r="B1730" s="2" t="s">
        <v>3479</v>
      </c>
      <c r="C1730" s="182">
        <v>4.5240064000000002</v>
      </c>
      <c r="D1730" s="182">
        <v>541.93439999999998</v>
      </c>
      <c r="E1730" s="182">
        <v>0</v>
      </c>
      <c r="F1730" s="182">
        <v>0</v>
      </c>
      <c r="G1730" s="182">
        <v>0</v>
      </c>
      <c r="H1730" s="182">
        <v>0</v>
      </c>
      <c r="I1730" s="182">
        <v>0</v>
      </c>
      <c r="J1730" s="182">
        <v>0</v>
      </c>
      <c r="K1730" s="182">
        <v>0</v>
      </c>
      <c r="L1730" s="182">
        <v>0</v>
      </c>
      <c r="M1730" s="182">
        <v>278042.59230079997</v>
      </c>
      <c r="N1730" s="182">
        <v>10995.719944</v>
      </c>
      <c r="O1730" s="182">
        <v>8767.0792399999991</v>
      </c>
      <c r="P1730" s="182">
        <v>22.6568</v>
      </c>
      <c r="Q1730" s="182">
        <v>124869.42767999998</v>
      </c>
      <c r="R1730" s="182">
        <v>7685.5330159999985</v>
      </c>
      <c r="S1730" s="182">
        <v>6538.4385359999997</v>
      </c>
      <c r="T1730" s="182">
        <v>15.163799999999998</v>
      </c>
      <c r="U1730" s="182">
        <v>285950.98938719998</v>
      </c>
      <c r="V1730" s="182">
        <v>0</v>
      </c>
    </row>
    <row r="1731" spans="1:22">
      <c r="A1731" s="2" t="s">
        <v>3480</v>
      </c>
      <c r="B1731" s="2" t="s">
        <v>3481</v>
      </c>
      <c r="C1731" s="182">
        <v>9.2712368000000005</v>
      </c>
      <c r="D1731" s="182">
        <v>1122.5783999999999</v>
      </c>
      <c r="E1731" s="182">
        <v>0</v>
      </c>
      <c r="F1731" s="182">
        <v>0</v>
      </c>
      <c r="G1731" s="182">
        <v>0</v>
      </c>
      <c r="H1731" s="182">
        <v>0</v>
      </c>
      <c r="I1731" s="182">
        <v>0</v>
      </c>
      <c r="J1731" s="182">
        <v>0</v>
      </c>
      <c r="K1731" s="182">
        <v>0</v>
      </c>
      <c r="L1731" s="182">
        <v>0</v>
      </c>
      <c r="M1731" s="182">
        <v>470341.51092799992</v>
      </c>
      <c r="N1731" s="182">
        <v>20975.441919999997</v>
      </c>
      <c r="O1731" s="182">
        <v>16550.934639999999</v>
      </c>
      <c r="P1731" s="182">
        <v>20.4724</v>
      </c>
      <c r="Q1731" s="182">
        <v>470341.51092799992</v>
      </c>
      <c r="R1731" s="182">
        <v>20975.441919999997</v>
      </c>
      <c r="S1731" s="182">
        <v>16550.934639999999</v>
      </c>
      <c r="T1731" s="182">
        <v>20.4724</v>
      </c>
      <c r="U1731" s="182">
        <v>815813.59417599987</v>
      </c>
      <c r="V1731" s="182">
        <v>0</v>
      </c>
    </row>
    <row r="1732" spans="1:22">
      <c r="A1732" s="2" t="s">
        <v>3482</v>
      </c>
      <c r="B1732" s="2" t="s">
        <v>3483</v>
      </c>
      <c r="C1732" s="182">
        <v>7.3515104000000004</v>
      </c>
      <c r="D1732" s="182">
        <v>883.86919999999998</v>
      </c>
      <c r="E1732" s="182">
        <v>0</v>
      </c>
      <c r="F1732" s="182">
        <v>0</v>
      </c>
      <c r="G1732" s="182">
        <v>0</v>
      </c>
      <c r="H1732" s="182">
        <v>0</v>
      </c>
      <c r="I1732" s="182">
        <v>0</v>
      </c>
      <c r="J1732" s="182">
        <v>0</v>
      </c>
      <c r="K1732" s="182">
        <v>0</v>
      </c>
      <c r="L1732" s="182">
        <v>0</v>
      </c>
      <c r="M1732" s="182">
        <v>396668.54859679996</v>
      </c>
      <c r="N1732" s="182">
        <v>17042.546559999999</v>
      </c>
      <c r="O1732" s="182">
        <v>13879.843207999998</v>
      </c>
      <c r="P1732" s="182">
        <v>21.209</v>
      </c>
      <c r="Q1732" s="182">
        <v>396668.54859679996</v>
      </c>
      <c r="R1732" s="182">
        <v>17042.546559999999</v>
      </c>
      <c r="S1732" s="182">
        <v>13879.843207999998</v>
      </c>
      <c r="T1732" s="182">
        <v>21.209</v>
      </c>
      <c r="U1732" s="182">
        <v>665970.28096</v>
      </c>
      <c r="V1732" s="182">
        <v>0</v>
      </c>
    </row>
    <row r="1733" spans="1:22">
      <c r="A1733" s="2" t="s">
        <v>3484</v>
      </c>
      <c r="B1733" s="2" t="s">
        <v>3485</v>
      </c>
      <c r="C1733" s="182">
        <v>5.1639151999999999</v>
      </c>
      <c r="D1733" s="182">
        <v>616.7729599999999</v>
      </c>
      <c r="E1733" s="182">
        <v>0</v>
      </c>
      <c r="F1733" s="182">
        <v>0</v>
      </c>
      <c r="G1733" s="182">
        <v>0</v>
      </c>
      <c r="H1733" s="182">
        <v>0</v>
      </c>
      <c r="I1733" s="182">
        <v>0</v>
      </c>
      <c r="J1733" s="182">
        <v>0</v>
      </c>
      <c r="K1733" s="182">
        <v>0</v>
      </c>
      <c r="L1733" s="182">
        <v>0</v>
      </c>
      <c r="M1733" s="182">
        <v>296356.77502719994</v>
      </c>
      <c r="N1733" s="182">
        <v>12372.233319999999</v>
      </c>
      <c r="O1733" s="182">
        <v>10373.011511999999</v>
      </c>
      <c r="P1733" s="182">
        <v>21.920199999999998</v>
      </c>
      <c r="Q1733" s="182">
        <v>296356.77502719994</v>
      </c>
      <c r="R1733" s="182">
        <v>12372.233319999999</v>
      </c>
      <c r="S1733" s="182">
        <v>10373.011511999999</v>
      </c>
      <c r="T1733" s="182">
        <v>21.920199999999998</v>
      </c>
      <c r="U1733" s="182">
        <v>478666.13943999994</v>
      </c>
      <c r="V1733" s="182">
        <v>0</v>
      </c>
    </row>
    <row r="1734" spans="1:22">
      <c r="A1734" s="2" t="s">
        <v>3486</v>
      </c>
      <c r="B1734" s="2" t="s">
        <v>3487</v>
      </c>
      <c r="C1734" s="182">
        <v>8.0063008</v>
      </c>
      <c r="D1734" s="182">
        <v>974.19159999999999</v>
      </c>
      <c r="E1734" s="182">
        <v>0</v>
      </c>
      <c r="F1734" s="182">
        <v>0</v>
      </c>
      <c r="G1734" s="182">
        <v>0</v>
      </c>
      <c r="H1734" s="182">
        <v>0</v>
      </c>
      <c r="I1734" s="182">
        <v>0</v>
      </c>
      <c r="J1734" s="182">
        <v>0</v>
      </c>
      <c r="K1734" s="182">
        <v>0</v>
      </c>
      <c r="L1734" s="182">
        <v>0</v>
      </c>
      <c r="M1734" s="182">
        <v>310924.87492319994</v>
      </c>
      <c r="N1734" s="182">
        <v>15797.129695999998</v>
      </c>
      <c r="O1734" s="182">
        <v>12241.136807999999</v>
      </c>
      <c r="P1734" s="182">
        <v>17.881599999999999</v>
      </c>
      <c r="Q1734" s="182">
        <v>310924.87492319994</v>
      </c>
      <c r="R1734" s="182">
        <v>15797.129695999998</v>
      </c>
      <c r="S1734" s="182">
        <v>12241.136807999999</v>
      </c>
      <c r="T1734" s="182">
        <v>17.881599999999999</v>
      </c>
      <c r="U1734" s="182">
        <v>545263.16753600002</v>
      </c>
      <c r="V1734" s="182">
        <v>0</v>
      </c>
    </row>
    <row r="1735" spans="1:22">
      <c r="A1735" s="2" t="s">
        <v>3488</v>
      </c>
      <c r="B1735" s="2" t="s">
        <v>3489</v>
      </c>
      <c r="C1735" s="182">
        <v>6.399087999999999</v>
      </c>
      <c r="D1735" s="182">
        <v>767.74039999999991</v>
      </c>
      <c r="E1735" s="182">
        <v>0</v>
      </c>
      <c r="F1735" s="182">
        <v>0</v>
      </c>
      <c r="G1735" s="182">
        <v>0</v>
      </c>
      <c r="H1735" s="182">
        <v>0</v>
      </c>
      <c r="I1735" s="182">
        <v>0</v>
      </c>
      <c r="J1735" s="182">
        <v>0</v>
      </c>
      <c r="K1735" s="182">
        <v>0</v>
      </c>
      <c r="L1735" s="182">
        <v>0</v>
      </c>
      <c r="M1735" s="182">
        <v>266804.34380959999</v>
      </c>
      <c r="N1735" s="182">
        <v>13060.490007999999</v>
      </c>
      <c r="O1735" s="182">
        <v>10504.108023999999</v>
      </c>
      <c r="P1735" s="182">
        <v>18.618199999999998</v>
      </c>
      <c r="Q1735" s="182">
        <v>266804.34380959999</v>
      </c>
      <c r="R1735" s="182">
        <v>13060.490007999999</v>
      </c>
      <c r="S1735" s="182">
        <v>10504.108023999999</v>
      </c>
      <c r="T1735" s="182">
        <v>18.618199999999998</v>
      </c>
      <c r="U1735" s="182">
        <v>453692.25390399998</v>
      </c>
      <c r="V1735" s="182">
        <v>0</v>
      </c>
    </row>
    <row r="1736" spans="1:22">
      <c r="A1736" s="2" t="s">
        <v>3490</v>
      </c>
      <c r="B1736" s="2" t="s">
        <v>3491</v>
      </c>
      <c r="C1736" s="182">
        <v>4.5240064000000002</v>
      </c>
      <c r="D1736" s="182">
        <v>541.93439999999998</v>
      </c>
      <c r="E1736" s="182">
        <v>0</v>
      </c>
      <c r="F1736" s="182">
        <v>0</v>
      </c>
      <c r="G1736" s="182">
        <v>0</v>
      </c>
      <c r="H1736" s="182">
        <v>0</v>
      </c>
      <c r="I1736" s="182">
        <v>0</v>
      </c>
      <c r="J1736" s="182">
        <v>0</v>
      </c>
      <c r="K1736" s="182">
        <v>0</v>
      </c>
      <c r="L1736" s="182">
        <v>0</v>
      </c>
      <c r="M1736" s="182">
        <v>202288.47284159999</v>
      </c>
      <c r="N1736" s="182">
        <v>9570.0453759999982</v>
      </c>
      <c r="O1736" s="182">
        <v>7964.1131039999991</v>
      </c>
      <c r="P1736" s="182">
        <v>19.3294</v>
      </c>
      <c r="Q1736" s="182">
        <v>202288.47284159999</v>
      </c>
      <c r="R1736" s="182">
        <v>9570.0453759999982</v>
      </c>
      <c r="S1736" s="182">
        <v>7964.1131039999991</v>
      </c>
      <c r="T1736" s="182">
        <v>19.3294</v>
      </c>
      <c r="U1736" s="182">
        <v>331320.21477759996</v>
      </c>
      <c r="V1736" s="182">
        <v>0</v>
      </c>
    </row>
    <row r="1737" spans="1:22">
      <c r="A1737" s="2" t="s">
        <v>3492</v>
      </c>
      <c r="B1737" s="2" t="s">
        <v>3493</v>
      </c>
      <c r="C1737" s="182">
        <v>5.4466656000000002</v>
      </c>
      <c r="D1737" s="182">
        <v>658.06319999999994</v>
      </c>
      <c r="E1737" s="182">
        <v>0</v>
      </c>
      <c r="F1737" s="182">
        <v>0</v>
      </c>
      <c r="G1737" s="182">
        <v>0</v>
      </c>
      <c r="H1737" s="182">
        <v>0</v>
      </c>
      <c r="I1737" s="182">
        <v>0</v>
      </c>
      <c r="J1737" s="182">
        <v>0</v>
      </c>
      <c r="K1737" s="182">
        <v>0</v>
      </c>
      <c r="L1737" s="182">
        <v>0</v>
      </c>
      <c r="M1737" s="182">
        <v>206034.55567199999</v>
      </c>
      <c r="N1737" s="182">
        <v>10471.333896</v>
      </c>
      <c r="O1737" s="182">
        <v>8111.5966799999987</v>
      </c>
      <c r="P1737" s="182">
        <v>17.703799999999998</v>
      </c>
      <c r="Q1737" s="182">
        <v>130280.43621279999</v>
      </c>
      <c r="R1737" s="182">
        <v>8537.6603439999999</v>
      </c>
      <c r="S1737" s="182">
        <v>6833.4056879999989</v>
      </c>
      <c r="T1737" s="182">
        <v>14.0716</v>
      </c>
      <c r="U1737" s="182">
        <v>276377.66659839998</v>
      </c>
      <c r="V1737" s="182">
        <v>0</v>
      </c>
    </row>
    <row r="1738" spans="1:22">
      <c r="A1738" s="2" t="s">
        <v>3494</v>
      </c>
      <c r="B1738" s="2" t="s">
        <v>3495</v>
      </c>
      <c r="C1738" s="182">
        <v>4.4942431999999997</v>
      </c>
      <c r="D1738" s="182">
        <v>545.16019999999992</v>
      </c>
      <c r="E1738" s="182">
        <v>0</v>
      </c>
      <c r="F1738" s="182">
        <v>0</v>
      </c>
      <c r="G1738" s="182">
        <v>0</v>
      </c>
      <c r="H1738" s="182">
        <v>0</v>
      </c>
      <c r="I1738" s="182">
        <v>0</v>
      </c>
      <c r="J1738" s="182">
        <v>0</v>
      </c>
      <c r="K1738" s="182">
        <v>0</v>
      </c>
      <c r="L1738" s="182">
        <v>0</v>
      </c>
      <c r="M1738" s="182">
        <v>145680.99895999997</v>
      </c>
      <c r="N1738" s="182">
        <v>7865.7907199999991</v>
      </c>
      <c r="O1738" s="182">
        <v>5735.4723999999987</v>
      </c>
      <c r="P1738" s="182">
        <v>16.3322</v>
      </c>
      <c r="Q1738" s="182">
        <v>46617.919667199996</v>
      </c>
      <c r="R1738" s="182">
        <v>4719.4744319999991</v>
      </c>
      <c r="S1738" s="182">
        <v>3687.0893999999998</v>
      </c>
      <c r="T1738" s="182">
        <v>9.270999999999999</v>
      </c>
      <c r="U1738" s="182">
        <v>125285.65910559999</v>
      </c>
      <c r="V1738" s="182">
        <v>0</v>
      </c>
    </row>
    <row r="1739" spans="1:22">
      <c r="A1739" s="2" t="s">
        <v>3496</v>
      </c>
      <c r="B1739" s="2" t="s">
        <v>3497</v>
      </c>
      <c r="C1739" s="182">
        <v>3.2590703999999997</v>
      </c>
      <c r="D1739" s="182">
        <v>392.25727999999998</v>
      </c>
      <c r="E1739" s="182">
        <v>0</v>
      </c>
      <c r="F1739" s="182">
        <v>0</v>
      </c>
      <c r="G1739" s="182">
        <v>0</v>
      </c>
      <c r="H1739" s="182">
        <v>0</v>
      </c>
      <c r="I1739" s="182">
        <v>0</v>
      </c>
      <c r="J1739" s="182">
        <v>0</v>
      </c>
      <c r="K1739" s="182">
        <v>0</v>
      </c>
      <c r="L1739" s="182">
        <v>0</v>
      </c>
      <c r="M1739" s="182">
        <v>116544.799168</v>
      </c>
      <c r="N1739" s="182">
        <v>5997.6654239999989</v>
      </c>
      <c r="O1739" s="182">
        <v>4588.3779199999999</v>
      </c>
      <c r="P1739" s="182">
        <v>17.246600000000001</v>
      </c>
      <c r="Q1739" s="182">
        <v>38376.537440319997</v>
      </c>
      <c r="R1739" s="182">
        <v>3654.3152719999998</v>
      </c>
      <c r="S1739" s="182">
        <v>3015.2197759999995</v>
      </c>
      <c r="T1739" s="182">
        <v>9.9060000000000006</v>
      </c>
      <c r="U1739" s="182">
        <v>99063.079292799986</v>
      </c>
      <c r="V1739" s="182">
        <v>0</v>
      </c>
    </row>
    <row r="1740" spans="1:22">
      <c r="A1740" s="2" t="s">
        <v>3498</v>
      </c>
      <c r="B1740" s="2" t="s">
        <v>3499</v>
      </c>
      <c r="C1740" s="182">
        <v>5.4466656000000002</v>
      </c>
      <c r="D1740" s="182">
        <v>658.06319999999994</v>
      </c>
      <c r="E1740" s="182">
        <v>0</v>
      </c>
      <c r="F1740" s="182">
        <v>0</v>
      </c>
      <c r="G1740" s="182">
        <v>0</v>
      </c>
      <c r="H1740" s="182">
        <v>0</v>
      </c>
      <c r="I1740" s="182">
        <v>0</v>
      </c>
      <c r="J1740" s="182">
        <v>0</v>
      </c>
      <c r="K1740" s="182">
        <v>0</v>
      </c>
      <c r="L1740" s="182">
        <v>0</v>
      </c>
      <c r="M1740" s="182">
        <v>168573.72736799999</v>
      </c>
      <c r="N1740" s="182">
        <v>9586.4324399999987</v>
      </c>
      <c r="O1740" s="182">
        <v>7587.2106319999994</v>
      </c>
      <c r="P1740" s="182">
        <v>16.0274</v>
      </c>
      <c r="Q1740" s="182">
        <v>168573.72736799999</v>
      </c>
      <c r="R1740" s="182">
        <v>9586.4324399999987</v>
      </c>
      <c r="S1740" s="182">
        <v>7587.2106319999994</v>
      </c>
      <c r="T1740" s="182">
        <v>16.0274</v>
      </c>
      <c r="U1740" s="182">
        <v>290945.76649439993</v>
      </c>
      <c r="V1740" s="182">
        <v>0</v>
      </c>
    </row>
    <row r="1741" spans="1:22">
      <c r="A1741" s="2" t="s">
        <v>3500</v>
      </c>
      <c r="B1741" s="2" t="s">
        <v>3501</v>
      </c>
      <c r="C1741" s="182">
        <v>4.9704543999999995</v>
      </c>
      <c r="D1741" s="182">
        <v>601.28912000000003</v>
      </c>
      <c r="E1741" s="182">
        <v>0</v>
      </c>
      <c r="F1741" s="182">
        <v>0</v>
      </c>
      <c r="G1741" s="182">
        <v>0</v>
      </c>
      <c r="H1741" s="182">
        <v>0</v>
      </c>
      <c r="I1741" s="182">
        <v>0</v>
      </c>
      <c r="J1741" s="182">
        <v>0</v>
      </c>
      <c r="K1741" s="182">
        <v>0</v>
      </c>
      <c r="L1741" s="182">
        <v>0</v>
      </c>
      <c r="M1741" s="182">
        <v>130280.43621279999</v>
      </c>
      <c r="N1741" s="182">
        <v>8046.0484239999987</v>
      </c>
      <c r="O1741" s="182">
        <v>6309.0196399999995</v>
      </c>
      <c r="P1741" s="182">
        <v>14.731999999999998</v>
      </c>
      <c r="Q1741" s="182">
        <v>130280.43621279999</v>
      </c>
      <c r="R1741" s="182">
        <v>8046.0484239999987</v>
      </c>
      <c r="S1741" s="182">
        <v>6309.0196399999995</v>
      </c>
      <c r="T1741" s="182">
        <v>14.731999999999998</v>
      </c>
      <c r="U1741" s="182">
        <v>226429.89552639998</v>
      </c>
      <c r="V1741" s="182">
        <v>0</v>
      </c>
    </row>
    <row r="1742" spans="1:22">
      <c r="A1742" s="2" t="s">
        <v>3502</v>
      </c>
      <c r="B1742" s="2" t="s">
        <v>3503</v>
      </c>
      <c r="C1742" s="182">
        <v>3.5864655999999999</v>
      </c>
      <c r="D1742" s="182">
        <v>429.67655999999999</v>
      </c>
      <c r="E1742" s="182">
        <v>0</v>
      </c>
      <c r="F1742" s="182">
        <v>0</v>
      </c>
      <c r="G1742" s="182">
        <v>0</v>
      </c>
      <c r="H1742" s="182">
        <v>0</v>
      </c>
      <c r="I1742" s="182">
        <v>0</v>
      </c>
      <c r="J1742" s="182">
        <v>0</v>
      </c>
      <c r="K1742" s="182">
        <v>0</v>
      </c>
      <c r="L1742" s="182">
        <v>0</v>
      </c>
      <c r="M1742" s="182">
        <v>102392.93069759999</v>
      </c>
      <c r="N1742" s="182">
        <v>6063.2136799999989</v>
      </c>
      <c r="O1742" s="182">
        <v>4965.2803919999997</v>
      </c>
      <c r="P1742" s="182">
        <v>15.443199999999999</v>
      </c>
      <c r="Q1742" s="182">
        <v>102392.93069759999</v>
      </c>
      <c r="R1742" s="182">
        <v>6063.2136799999989</v>
      </c>
      <c r="S1742" s="182">
        <v>4965.2803919999997</v>
      </c>
      <c r="T1742" s="182">
        <v>15.443199999999999</v>
      </c>
      <c r="U1742" s="182">
        <v>170654.88449599998</v>
      </c>
      <c r="V1742" s="182">
        <v>0</v>
      </c>
    </row>
    <row r="1743" spans="1:22">
      <c r="A1743" s="2" t="s">
        <v>3504</v>
      </c>
      <c r="B1743" s="2" t="s">
        <v>3505</v>
      </c>
      <c r="C1743" s="182">
        <v>4.4942431999999997</v>
      </c>
      <c r="D1743" s="182">
        <v>545.16019999999992</v>
      </c>
      <c r="E1743" s="182">
        <v>0</v>
      </c>
      <c r="F1743" s="182">
        <v>0</v>
      </c>
      <c r="G1743" s="182">
        <v>0</v>
      </c>
      <c r="H1743" s="182">
        <v>0</v>
      </c>
      <c r="I1743" s="182">
        <v>0</v>
      </c>
      <c r="J1743" s="182">
        <v>0</v>
      </c>
      <c r="K1743" s="182">
        <v>0</v>
      </c>
      <c r="L1743" s="182">
        <v>0</v>
      </c>
      <c r="M1743" s="182">
        <v>98230.616441599981</v>
      </c>
      <c r="N1743" s="182">
        <v>6653.1479840000002</v>
      </c>
      <c r="O1743" s="182">
        <v>5161.9251599999998</v>
      </c>
      <c r="P1743" s="182">
        <v>13.411199999999999</v>
      </c>
      <c r="Q1743" s="182">
        <v>98230.616441599981</v>
      </c>
      <c r="R1743" s="182">
        <v>6653.1479840000002</v>
      </c>
      <c r="S1743" s="182">
        <v>5161.9251599999998</v>
      </c>
      <c r="T1743" s="182">
        <v>13.411199999999999</v>
      </c>
      <c r="U1743" s="182">
        <v>172319.81019839997</v>
      </c>
      <c r="V1743" s="182">
        <v>0</v>
      </c>
    </row>
    <row r="1744" spans="1:22">
      <c r="A1744" s="2" t="s">
        <v>3506</v>
      </c>
      <c r="B1744" s="2" t="s">
        <v>3507</v>
      </c>
      <c r="C1744" s="182">
        <v>3.2590703999999997</v>
      </c>
      <c r="D1744" s="182">
        <v>392.25727999999998</v>
      </c>
      <c r="E1744" s="182">
        <v>0</v>
      </c>
      <c r="F1744" s="182">
        <v>0</v>
      </c>
      <c r="G1744" s="182">
        <v>0</v>
      </c>
      <c r="H1744" s="182">
        <v>0</v>
      </c>
      <c r="I1744" s="182">
        <v>0</v>
      </c>
      <c r="J1744" s="182">
        <v>0</v>
      </c>
      <c r="K1744" s="182">
        <v>0</v>
      </c>
      <c r="L1744" s="182">
        <v>0</v>
      </c>
      <c r="M1744" s="182">
        <v>78251.508012799997</v>
      </c>
      <c r="N1744" s="182">
        <v>5063.6027759999997</v>
      </c>
      <c r="O1744" s="182">
        <v>4113.1530640000001</v>
      </c>
      <c r="P1744" s="182">
        <v>14.1478</v>
      </c>
      <c r="Q1744" s="182">
        <v>78251.508012799997</v>
      </c>
      <c r="R1744" s="182">
        <v>5063.6027759999997</v>
      </c>
      <c r="S1744" s="182">
        <v>4113.1530640000001</v>
      </c>
      <c r="T1744" s="182">
        <v>14.1478</v>
      </c>
      <c r="U1744" s="182">
        <v>131529.13048959998</v>
      </c>
      <c r="V1744" s="182">
        <v>0</v>
      </c>
    </row>
    <row r="1745" spans="1:22">
      <c r="A1745" s="2" t="s">
        <v>3508</v>
      </c>
      <c r="B1745" s="2" t="s">
        <v>3509</v>
      </c>
      <c r="C1745" s="182">
        <v>3.5418207999999995</v>
      </c>
      <c r="D1745" s="182">
        <v>432.90235999999999</v>
      </c>
      <c r="E1745" s="182">
        <v>0</v>
      </c>
      <c r="F1745" s="182">
        <v>0</v>
      </c>
      <c r="G1745" s="182">
        <v>0</v>
      </c>
      <c r="H1745" s="182">
        <v>0</v>
      </c>
      <c r="I1745" s="182">
        <v>0</v>
      </c>
      <c r="J1745" s="182">
        <v>0</v>
      </c>
      <c r="K1745" s="182">
        <v>0</v>
      </c>
      <c r="L1745" s="182">
        <v>0</v>
      </c>
      <c r="M1745" s="182">
        <v>50780.233923199994</v>
      </c>
      <c r="N1745" s="182">
        <v>4244.2495760000002</v>
      </c>
      <c r="O1745" s="182">
        <v>3195.47748</v>
      </c>
      <c r="P1745" s="182">
        <v>10.820399999999999</v>
      </c>
      <c r="Q1745" s="182">
        <v>50780.233923199994</v>
      </c>
      <c r="R1745" s="182">
        <v>4244.2495760000002</v>
      </c>
      <c r="S1745" s="182">
        <v>3195.47748</v>
      </c>
      <c r="T1745" s="182">
        <v>10.820399999999999</v>
      </c>
      <c r="U1745" s="182">
        <v>90738.450780799991</v>
      </c>
      <c r="V1745" s="182">
        <v>0</v>
      </c>
    </row>
    <row r="1746" spans="1:22">
      <c r="A1746" s="2" t="s">
        <v>3510</v>
      </c>
      <c r="B1746" s="2" t="s">
        <v>3511</v>
      </c>
      <c r="C1746" s="182">
        <v>2.6340431999999998</v>
      </c>
      <c r="D1746" s="182">
        <v>317.41872000000001</v>
      </c>
      <c r="E1746" s="182">
        <v>0</v>
      </c>
      <c r="F1746" s="182">
        <v>0</v>
      </c>
      <c r="G1746" s="182">
        <v>0</v>
      </c>
      <c r="H1746" s="182">
        <v>0</v>
      </c>
      <c r="I1746" s="182">
        <v>0</v>
      </c>
      <c r="J1746" s="182">
        <v>0</v>
      </c>
      <c r="K1746" s="182">
        <v>0</v>
      </c>
      <c r="L1746" s="182">
        <v>0</v>
      </c>
      <c r="M1746" s="182">
        <v>42455.605411199991</v>
      </c>
      <c r="N1746" s="182">
        <v>3342.9610559999996</v>
      </c>
      <c r="O1746" s="182">
        <v>2654.7043679999997</v>
      </c>
      <c r="P1746" s="182">
        <v>11.531599999999999</v>
      </c>
      <c r="Q1746" s="182">
        <v>42455.605411199991</v>
      </c>
      <c r="R1746" s="182">
        <v>3342.9610559999996</v>
      </c>
      <c r="S1746" s="182">
        <v>2654.7043679999997</v>
      </c>
      <c r="T1746" s="182">
        <v>11.531599999999999</v>
      </c>
      <c r="U1746" s="182">
        <v>72424.268054399989</v>
      </c>
      <c r="V1746" s="182">
        <v>0</v>
      </c>
    </row>
    <row r="1747" spans="1:22">
      <c r="A1747" s="2" t="s">
        <v>3512</v>
      </c>
      <c r="B1747" s="2" t="s">
        <v>3513</v>
      </c>
      <c r="C1747" s="182">
        <v>154.76864</v>
      </c>
      <c r="D1747" s="182">
        <v>18387.059999999998</v>
      </c>
      <c r="E1747" s="182">
        <v>0</v>
      </c>
      <c r="F1747" s="182">
        <v>0</v>
      </c>
      <c r="G1747" s="182">
        <v>0</v>
      </c>
      <c r="H1747" s="182">
        <v>0</v>
      </c>
      <c r="I1747" s="182">
        <v>0</v>
      </c>
      <c r="J1747" s="182">
        <v>0</v>
      </c>
      <c r="K1747" s="182">
        <v>0</v>
      </c>
      <c r="L1747" s="182">
        <v>0</v>
      </c>
      <c r="M1747" s="182">
        <v>566074738.81599998</v>
      </c>
      <c r="N1747" s="182">
        <v>2900510.3279999997</v>
      </c>
      <c r="O1747" s="182">
        <v>2228640.7039999999</v>
      </c>
      <c r="P1747" s="182">
        <v>175.51399999999998</v>
      </c>
      <c r="Q1747" s="182">
        <v>566074738.81599998</v>
      </c>
      <c r="R1747" s="182">
        <v>2900510.3279999997</v>
      </c>
      <c r="S1747" s="182">
        <v>2228640.7039999999</v>
      </c>
      <c r="T1747" s="182">
        <v>175.51399999999998</v>
      </c>
      <c r="U1747" s="182">
        <v>1132149477.632</v>
      </c>
      <c r="V1747" s="182">
        <v>0</v>
      </c>
    </row>
    <row r="1748" spans="1:22">
      <c r="A1748" s="2" t="s">
        <v>3514</v>
      </c>
      <c r="B1748" s="2" t="s">
        <v>3515</v>
      </c>
      <c r="C1748" s="182">
        <v>117.11819199999999</v>
      </c>
      <c r="D1748" s="182">
        <v>13870.939999999999</v>
      </c>
      <c r="E1748" s="182">
        <v>0</v>
      </c>
      <c r="F1748" s="182">
        <v>0</v>
      </c>
      <c r="G1748" s="182">
        <v>0</v>
      </c>
      <c r="H1748" s="182">
        <v>0</v>
      </c>
      <c r="I1748" s="182">
        <v>0</v>
      </c>
      <c r="J1748" s="182">
        <v>0</v>
      </c>
      <c r="K1748" s="182">
        <v>0</v>
      </c>
      <c r="L1748" s="182">
        <v>0</v>
      </c>
      <c r="M1748" s="182">
        <v>432880682.62399995</v>
      </c>
      <c r="N1748" s="182">
        <v>2212253.6399999997</v>
      </c>
      <c r="O1748" s="182">
        <v>1704254.656</v>
      </c>
      <c r="P1748" s="182">
        <v>176.53</v>
      </c>
      <c r="Q1748" s="182">
        <v>432880682.62399995</v>
      </c>
      <c r="R1748" s="182">
        <v>2212253.6399999997</v>
      </c>
      <c r="S1748" s="182">
        <v>1704254.656</v>
      </c>
      <c r="T1748" s="182">
        <v>176.53</v>
      </c>
      <c r="U1748" s="182">
        <v>865761365.24799991</v>
      </c>
      <c r="V1748" s="182">
        <v>0</v>
      </c>
    </row>
    <row r="1749" spans="1:22">
      <c r="A1749" s="2" t="s">
        <v>3516</v>
      </c>
      <c r="B1749" s="2" t="s">
        <v>3517</v>
      </c>
      <c r="C1749" s="182">
        <v>139.14295999999999</v>
      </c>
      <c r="D1749" s="182">
        <v>16516.096000000001</v>
      </c>
      <c r="E1749" s="182">
        <v>0</v>
      </c>
      <c r="F1749" s="182">
        <v>0</v>
      </c>
      <c r="G1749" s="182">
        <v>0</v>
      </c>
      <c r="H1749" s="182">
        <v>0</v>
      </c>
      <c r="I1749" s="182">
        <v>0</v>
      </c>
      <c r="J1749" s="182">
        <v>0</v>
      </c>
      <c r="K1749" s="182">
        <v>0</v>
      </c>
      <c r="L1749" s="182">
        <v>0</v>
      </c>
      <c r="M1749" s="182">
        <v>409987954.21599996</v>
      </c>
      <c r="N1749" s="182">
        <v>2343350.1519999998</v>
      </c>
      <c r="O1749" s="182">
        <v>1786189.9759999998</v>
      </c>
      <c r="P1749" s="182">
        <v>157.47999999999999</v>
      </c>
      <c r="Q1749" s="182">
        <v>409987954.21599996</v>
      </c>
      <c r="R1749" s="182">
        <v>2343350.1519999998</v>
      </c>
      <c r="S1749" s="182">
        <v>1786189.9759999998</v>
      </c>
      <c r="T1749" s="182">
        <v>157.47999999999999</v>
      </c>
      <c r="U1749" s="182">
        <v>819975908.43199992</v>
      </c>
      <c r="V1749" s="182">
        <v>0</v>
      </c>
    </row>
    <row r="1750" spans="1:22">
      <c r="A1750" s="2" t="s">
        <v>3518</v>
      </c>
      <c r="B1750" s="2" t="s">
        <v>3519</v>
      </c>
      <c r="C1750" s="182">
        <v>105.212912</v>
      </c>
      <c r="D1750" s="182">
        <v>12516.103999999999</v>
      </c>
      <c r="E1750" s="182">
        <v>0</v>
      </c>
      <c r="F1750" s="182">
        <v>0</v>
      </c>
      <c r="G1750" s="182">
        <v>0</v>
      </c>
      <c r="H1750" s="182">
        <v>0</v>
      </c>
      <c r="I1750" s="182">
        <v>0</v>
      </c>
      <c r="J1750" s="182">
        <v>0</v>
      </c>
      <c r="K1750" s="182">
        <v>0</v>
      </c>
      <c r="L1750" s="182">
        <v>0</v>
      </c>
      <c r="M1750" s="182">
        <v>313838494.90239996</v>
      </c>
      <c r="N1750" s="182">
        <v>1786189.9759999998</v>
      </c>
      <c r="O1750" s="182">
        <v>1373235.9631999999</v>
      </c>
      <c r="P1750" s="182">
        <v>158.49600000000001</v>
      </c>
      <c r="Q1750" s="182">
        <v>313838494.90239996</v>
      </c>
      <c r="R1750" s="182">
        <v>1786189.9759999998</v>
      </c>
      <c r="S1750" s="182">
        <v>1373235.9631999999</v>
      </c>
      <c r="T1750" s="182">
        <v>158.49600000000001</v>
      </c>
      <c r="U1750" s="182">
        <v>628509452.6559999</v>
      </c>
      <c r="V1750" s="182">
        <v>0</v>
      </c>
    </row>
    <row r="1751" spans="1:22">
      <c r="A1751" s="2" t="s">
        <v>3520</v>
      </c>
      <c r="B1751" s="2" t="s">
        <v>3521</v>
      </c>
      <c r="C1751" s="182">
        <v>123.21964799999999</v>
      </c>
      <c r="D1751" s="182">
        <v>14645.132</v>
      </c>
      <c r="E1751" s="182">
        <v>0</v>
      </c>
      <c r="F1751" s="182">
        <v>0</v>
      </c>
      <c r="G1751" s="182">
        <v>0</v>
      </c>
      <c r="H1751" s="182">
        <v>0</v>
      </c>
      <c r="I1751" s="182">
        <v>0</v>
      </c>
      <c r="J1751" s="182">
        <v>0</v>
      </c>
      <c r="K1751" s="182">
        <v>0</v>
      </c>
      <c r="L1751" s="182">
        <v>0</v>
      </c>
      <c r="M1751" s="182">
        <v>285118526.53599995</v>
      </c>
      <c r="N1751" s="182">
        <v>1835351.1679999998</v>
      </c>
      <c r="O1751" s="182">
        <v>1404371.3847999999</v>
      </c>
      <c r="P1751" s="182">
        <v>139.446</v>
      </c>
      <c r="Q1751" s="182">
        <v>285118526.53599995</v>
      </c>
      <c r="R1751" s="182">
        <v>1835351.1679999998</v>
      </c>
      <c r="S1751" s="182">
        <v>1404371.3847999999</v>
      </c>
      <c r="T1751" s="182">
        <v>139.446</v>
      </c>
      <c r="U1751" s="182">
        <v>570237053.07199991</v>
      </c>
      <c r="V1751" s="182">
        <v>0</v>
      </c>
    </row>
    <row r="1752" spans="1:22">
      <c r="A1752" s="2" t="s">
        <v>3522</v>
      </c>
      <c r="B1752" s="2" t="s">
        <v>3523</v>
      </c>
      <c r="C1752" s="182">
        <v>108.486864</v>
      </c>
      <c r="D1752" s="182">
        <v>12838.683999999999</v>
      </c>
      <c r="E1752" s="182">
        <v>0</v>
      </c>
      <c r="F1752" s="182">
        <v>0</v>
      </c>
      <c r="G1752" s="182">
        <v>0</v>
      </c>
      <c r="H1752" s="182">
        <v>0</v>
      </c>
      <c r="I1752" s="182">
        <v>0</v>
      </c>
      <c r="J1752" s="182">
        <v>0</v>
      </c>
      <c r="K1752" s="182">
        <v>0</v>
      </c>
      <c r="L1752" s="182">
        <v>0</v>
      </c>
      <c r="M1752" s="182">
        <v>252236243.91359997</v>
      </c>
      <c r="N1752" s="182">
        <v>1622319.3359999999</v>
      </c>
      <c r="O1752" s="182">
        <v>1242139.4511999998</v>
      </c>
      <c r="P1752" s="182">
        <v>139.95399999999998</v>
      </c>
      <c r="Q1752" s="182">
        <v>252236243.91359997</v>
      </c>
      <c r="R1752" s="182">
        <v>1622319.3359999999</v>
      </c>
      <c r="S1752" s="182">
        <v>1242139.4511999998</v>
      </c>
      <c r="T1752" s="182">
        <v>139.95399999999998</v>
      </c>
      <c r="U1752" s="182">
        <v>503640024.97599995</v>
      </c>
      <c r="V1752" s="182">
        <v>0</v>
      </c>
    </row>
    <row r="1753" spans="1:22">
      <c r="A1753" s="2" t="s">
        <v>3524</v>
      </c>
      <c r="B1753" s="2" t="s">
        <v>3525</v>
      </c>
      <c r="C1753" s="182">
        <v>93.158816000000002</v>
      </c>
      <c r="D1753" s="182">
        <v>11096.751999999999</v>
      </c>
      <c r="E1753" s="182">
        <v>0</v>
      </c>
      <c r="F1753" s="182">
        <v>0</v>
      </c>
      <c r="G1753" s="182">
        <v>0</v>
      </c>
      <c r="H1753" s="182">
        <v>0</v>
      </c>
      <c r="I1753" s="182">
        <v>0</v>
      </c>
      <c r="J1753" s="182">
        <v>0</v>
      </c>
      <c r="K1753" s="182">
        <v>0</v>
      </c>
      <c r="L1753" s="182">
        <v>0</v>
      </c>
      <c r="M1753" s="182">
        <v>218937729.86559999</v>
      </c>
      <c r="N1753" s="182">
        <v>1401093.9719999998</v>
      </c>
      <c r="O1753" s="182">
        <v>1076630.1047999999</v>
      </c>
      <c r="P1753" s="182">
        <v>140.46199999999999</v>
      </c>
      <c r="Q1753" s="182">
        <v>218937729.86559999</v>
      </c>
      <c r="R1753" s="182">
        <v>1401093.9719999998</v>
      </c>
      <c r="S1753" s="182">
        <v>1076630.1047999999</v>
      </c>
      <c r="T1753" s="182">
        <v>140.46199999999999</v>
      </c>
      <c r="U1753" s="182">
        <v>437042996.87999994</v>
      </c>
      <c r="V1753" s="182">
        <v>0</v>
      </c>
    </row>
    <row r="1754" spans="1:22">
      <c r="A1754" s="2" t="s">
        <v>3526</v>
      </c>
      <c r="B1754" s="2" t="s">
        <v>3527</v>
      </c>
      <c r="C1754" s="182">
        <v>77.830767999999992</v>
      </c>
      <c r="D1754" s="182">
        <v>9290.3040000000001</v>
      </c>
      <c r="E1754" s="182">
        <v>0</v>
      </c>
      <c r="F1754" s="182">
        <v>0</v>
      </c>
      <c r="G1754" s="182">
        <v>0</v>
      </c>
      <c r="H1754" s="182">
        <v>0</v>
      </c>
      <c r="I1754" s="182">
        <v>0</v>
      </c>
      <c r="J1754" s="182">
        <v>0</v>
      </c>
      <c r="K1754" s="182">
        <v>0</v>
      </c>
      <c r="L1754" s="182">
        <v>0</v>
      </c>
      <c r="M1754" s="182">
        <v>184390521.54079998</v>
      </c>
      <c r="N1754" s="182">
        <v>1176591.1952</v>
      </c>
      <c r="O1754" s="182">
        <v>907843.34559999988</v>
      </c>
      <c r="P1754" s="182">
        <v>140.97</v>
      </c>
      <c r="Q1754" s="182">
        <v>184390521.54079998</v>
      </c>
      <c r="R1754" s="182">
        <v>1176591.1952</v>
      </c>
      <c r="S1754" s="182">
        <v>907843.34559999988</v>
      </c>
      <c r="T1754" s="182">
        <v>140.97</v>
      </c>
      <c r="U1754" s="182">
        <v>368781043.08159995</v>
      </c>
      <c r="V1754" s="182">
        <v>0</v>
      </c>
    </row>
    <row r="1755" spans="1:22">
      <c r="A1755" s="2" t="s">
        <v>3528</v>
      </c>
      <c r="B1755" s="2" t="s">
        <v>3529</v>
      </c>
      <c r="C1755" s="182">
        <v>107.44515199999999</v>
      </c>
      <c r="D1755" s="182">
        <v>12774.168</v>
      </c>
      <c r="E1755" s="182">
        <v>0</v>
      </c>
      <c r="F1755" s="182">
        <v>0</v>
      </c>
      <c r="G1755" s="182">
        <v>0</v>
      </c>
      <c r="H1755" s="182">
        <v>0</v>
      </c>
      <c r="I1755" s="182">
        <v>0</v>
      </c>
      <c r="J1755" s="182">
        <v>0</v>
      </c>
      <c r="K1755" s="182">
        <v>0</v>
      </c>
      <c r="L1755" s="182">
        <v>0</v>
      </c>
      <c r="M1755" s="182">
        <v>188552835.79679999</v>
      </c>
      <c r="N1755" s="182">
        <v>1396177.8528</v>
      </c>
      <c r="O1755" s="182">
        <v>1061881.7471999999</v>
      </c>
      <c r="P1755" s="182">
        <v>121.666</v>
      </c>
      <c r="Q1755" s="182">
        <v>188552835.79679999</v>
      </c>
      <c r="R1755" s="182">
        <v>1396177.8528</v>
      </c>
      <c r="S1755" s="182">
        <v>1061881.7471999999</v>
      </c>
      <c r="T1755" s="182">
        <v>121.666</v>
      </c>
      <c r="U1755" s="182">
        <v>377521903.01919997</v>
      </c>
      <c r="V1755" s="182">
        <v>0</v>
      </c>
    </row>
    <row r="1756" spans="1:22">
      <c r="A1756" s="2" t="s">
        <v>3530</v>
      </c>
      <c r="B1756" s="2" t="s">
        <v>3531</v>
      </c>
      <c r="C1756" s="182">
        <v>81.253535999999997</v>
      </c>
      <c r="D1756" s="182">
        <v>9677.4</v>
      </c>
      <c r="E1756" s="182">
        <v>0</v>
      </c>
      <c r="F1756" s="182">
        <v>0</v>
      </c>
      <c r="G1756" s="182">
        <v>0</v>
      </c>
      <c r="H1756" s="182">
        <v>0</v>
      </c>
      <c r="I1756" s="182">
        <v>0</v>
      </c>
      <c r="J1756" s="182">
        <v>0</v>
      </c>
      <c r="K1756" s="182">
        <v>0</v>
      </c>
      <c r="L1756" s="182">
        <v>0</v>
      </c>
      <c r="M1756" s="182">
        <v>145264767.53439999</v>
      </c>
      <c r="N1756" s="182">
        <v>1066797.8663999997</v>
      </c>
      <c r="O1756" s="182">
        <v>816075.7871999999</v>
      </c>
      <c r="P1756" s="182">
        <v>122.68199999999999</v>
      </c>
      <c r="Q1756" s="182">
        <v>145264767.53439999</v>
      </c>
      <c r="R1756" s="182">
        <v>1066797.8663999997</v>
      </c>
      <c r="S1756" s="182">
        <v>816075.7871999999</v>
      </c>
      <c r="T1756" s="182">
        <v>122.68199999999999</v>
      </c>
      <c r="U1756" s="182">
        <v>290529535.06879997</v>
      </c>
      <c r="V1756" s="182">
        <v>0</v>
      </c>
    </row>
    <row r="1757" spans="1:22">
      <c r="A1757" s="2" t="s">
        <v>3532</v>
      </c>
      <c r="B1757" s="2" t="s">
        <v>3533</v>
      </c>
      <c r="C1757" s="182">
        <v>68.008911999999995</v>
      </c>
      <c r="D1757" s="182">
        <v>8064.5</v>
      </c>
      <c r="E1757" s="182">
        <v>0</v>
      </c>
      <c r="F1757" s="182">
        <v>0</v>
      </c>
      <c r="G1757" s="182">
        <v>0</v>
      </c>
      <c r="H1757" s="182">
        <v>0</v>
      </c>
      <c r="I1757" s="182">
        <v>0</v>
      </c>
      <c r="J1757" s="182">
        <v>0</v>
      </c>
      <c r="K1757" s="182">
        <v>0</v>
      </c>
      <c r="L1757" s="182">
        <v>0</v>
      </c>
      <c r="M1757" s="182">
        <v>122788270.55199999</v>
      </c>
      <c r="N1757" s="182">
        <v>896372.40079999994</v>
      </c>
      <c r="O1757" s="182">
        <v>689895.39439999999</v>
      </c>
      <c r="P1757" s="182">
        <v>123.18999999999998</v>
      </c>
      <c r="Q1757" s="182">
        <v>122788270.55199999</v>
      </c>
      <c r="R1757" s="182">
        <v>896372.40079999994</v>
      </c>
      <c r="S1757" s="182">
        <v>689895.39439999999</v>
      </c>
      <c r="T1757" s="182">
        <v>123.18999999999998</v>
      </c>
      <c r="U1757" s="182">
        <v>245160309.67839998</v>
      </c>
      <c r="V1757" s="182">
        <v>0</v>
      </c>
    </row>
    <row r="1758" spans="1:22">
      <c r="A1758" s="2" t="s">
        <v>3534</v>
      </c>
      <c r="B1758" s="2" t="s">
        <v>3535</v>
      </c>
      <c r="C1758" s="182">
        <v>97.47448</v>
      </c>
      <c r="D1758" s="182">
        <v>11548.363999999998</v>
      </c>
      <c r="E1758" s="182">
        <v>0</v>
      </c>
      <c r="F1758" s="182">
        <v>0</v>
      </c>
      <c r="G1758" s="182">
        <v>0</v>
      </c>
      <c r="H1758" s="182">
        <v>0</v>
      </c>
      <c r="I1758" s="182">
        <v>0</v>
      </c>
      <c r="J1758" s="182">
        <v>0</v>
      </c>
      <c r="K1758" s="182">
        <v>0</v>
      </c>
      <c r="L1758" s="182">
        <v>0</v>
      </c>
      <c r="M1758" s="182">
        <v>141102453.27839997</v>
      </c>
      <c r="N1758" s="182">
        <v>1150371.8928</v>
      </c>
      <c r="O1758" s="182">
        <v>871791.80479999993</v>
      </c>
      <c r="P1758" s="182">
        <v>110.48999999999998</v>
      </c>
      <c r="Q1758" s="182">
        <v>141102453.27839997</v>
      </c>
      <c r="R1758" s="182">
        <v>1150371.8928</v>
      </c>
      <c r="S1758" s="182">
        <v>871791.80479999993</v>
      </c>
      <c r="T1758" s="182">
        <v>110.48999999999998</v>
      </c>
      <c r="U1758" s="182">
        <v>282204906.55679995</v>
      </c>
      <c r="V1758" s="182">
        <v>0</v>
      </c>
    </row>
    <row r="1759" spans="1:22">
      <c r="A1759" s="2" t="s">
        <v>3536</v>
      </c>
      <c r="B1759" s="2" t="s">
        <v>3537</v>
      </c>
      <c r="C1759" s="182">
        <v>73.812736000000001</v>
      </c>
      <c r="D1759" s="182">
        <v>8774.1759999999995</v>
      </c>
      <c r="E1759" s="182">
        <v>0</v>
      </c>
      <c r="F1759" s="182">
        <v>0</v>
      </c>
      <c r="G1759" s="182">
        <v>0</v>
      </c>
      <c r="H1759" s="182">
        <v>0</v>
      </c>
      <c r="I1759" s="182">
        <v>0</v>
      </c>
      <c r="J1759" s="182">
        <v>0</v>
      </c>
      <c r="K1759" s="182">
        <v>0</v>
      </c>
      <c r="L1759" s="182">
        <v>0</v>
      </c>
      <c r="M1759" s="182">
        <v>109052633.50719999</v>
      </c>
      <c r="N1759" s="182">
        <v>879985.33679999993</v>
      </c>
      <c r="O1759" s="182">
        <v>671869.62399999995</v>
      </c>
      <c r="P1759" s="182">
        <v>111.50599999999999</v>
      </c>
      <c r="Q1759" s="182">
        <v>109052633.50719999</v>
      </c>
      <c r="R1759" s="182">
        <v>879985.33679999993</v>
      </c>
      <c r="S1759" s="182">
        <v>671869.62399999995</v>
      </c>
      <c r="T1759" s="182">
        <v>111.50599999999999</v>
      </c>
      <c r="U1759" s="182">
        <v>217689035.58879998</v>
      </c>
      <c r="V1759" s="182">
        <v>0</v>
      </c>
    </row>
    <row r="1760" spans="1:22">
      <c r="A1760" s="2" t="s">
        <v>3538</v>
      </c>
      <c r="B1760" s="2" t="s">
        <v>3539</v>
      </c>
      <c r="C1760" s="182">
        <v>49.704543999999999</v>
      </c>
      <c r="D1760" s="182">
        <v>5909.6655999999994</v>
      </c>
      <c r="E1760" s="182">
        <v>0</v>
      </c>
      <c r="F1760" s="182">
        <v>0</v>
      </c>
      <c r="G1760" s="182">
        <v>0</v>
      </c>
      <c r="H1760" s="182">
        <v>0</v>
      </c>
      <c r="I1760" s="182">
        <v>0</v>
      </c>
      <c r="J1760" s="182">
        <v>0</v>
      </c>
      <c r="K1760" s="182">
        <v>0</v>
      </c>
      <c r="L1760" s="182">
        <v>0</v>
      </c>
      <c r="M1760" s="182">
        <v>74921656.607999995</v>
      </c>
      <c r="N1760" s="182">
        <v>598127.83599999989</v>
      </c>
      <c r="O1760" s="182">
        <v>462115.20479999995</v>
      </c>
      <c r="P1760" s="182">
        <v>112.52199999999999</v>
      </c>
      <c r="Q1760" s="182">
        <v>74921656.607999995</v>
      </c>
      <c r="R1760" s="182">
        <v>598127.83599999989</v>
      </c>
      <c r="S1760" s="182">
        <v>462115.20479999995</v>
      </c>
      <c r="T1760" s="182">
        <v>112.52199999999999</v>
      </c>
      <c r="U1760" s="182">
        <v>149427081.7904</v>
      </c>
      <c r="V1760" s="182">
        <v>0</v>
      </c>
    </row>
    <row r="1761" spans="1:22">
      <c r="A1761" s="2" t="s">
        <v>3540</v>
      </c>
      <c r="B1761" s="2" t="s">
        <v>3541</v>
      </c>
      <c r="C1761" s="182">
        <v>118.01108799999999</v>
      </c>
      <c r="D1761" s="182">
        <v>14064.487999999999</v>
      </c>
      <c r="E1761" s="182">
        <v>0</v>
      </c>
      <c r="F1761" s="182">
        <v>0</v>
      </c>
      <c r="G1761" s="182">
        <v>0</v>
      </c>
      <c r="H1761" s="182">
        <v>0</v>
      </c>
      <c r="I1761" s="182">
        <v>0</v>
      </c>
      <c r="J1761" s="182">
        <v>0</v>
      </c>
      <c r="K1761" s="182">
        <v>0</v>
      </c>
      <c r="L1761" s="182">
        <v>0</v>
      </c>
      <c r="M1761" s="182">
        <v>161081561.70719999</v>
      </c>
      <c r="N1761" s="182">
        <v>1353571.4863999998</v>
      </c>
      <c r="O1761" s="182">
        <v>1015997.9679999999</v>
      </c>
      <c r="P1761" s="182">
        <v>107.18799999999999</v>
      </c>
      <c r="Q1761" s="182">
        <v>161081561.70719999</v>
      </c>
      <c r="R1761" s="182">
        <v>1353571.4863999998</v>
      </c>
      <c r="S1761" s="182">
        <v>1015997.9679999999</v>
      </c>
      <c r="T1761" s="182">
        <v>107.18799999999999</v>
      </c>
      <c r="U1761" s="182">
        <v>322163123.41439998</v>
      </c>
      <c r="V1761" s="182">
        <v>0</v>
      </c>
    </row>
    <row r="1762" spans="1:22">
      <c r="A1762" s="2" t="s">
        <v>3542</v>
      </c>
      <c r="B1762" s="2" t="s">
        <v>3543</v>
      </c>
      <c r="C1762" s="182">
        <v>95.391055999999992</v>
      </c>
      <c r="D1762" s="182">
        <v>11354.816000000001</v>
      </c>
      <c r="E1762" s="182">
        <v>0</v>
      </c>
      <c r="F1762" s="182">
        <v>0</v>
      </c>
      <c r="G1762" s="182">
        <v>0</v>
      </c>
      <c r="H1762" s="182">
        <v>0</v>
      </c>
      <c r="I1762" s="182">
        <v>0</v>
      </c>
      <c r="J1762" s="182">
        <v>0</v>
      </c>
      <c r="K1762" s="182">
        <v>0</v>
      </c>
      <c r="L1762" s="182">
        <v>0</v>
      </c>
      <c r="M1762" s="182">
        <v>132777824.76639998</v>
      </c>
      <c r="N1762" s="182">
        <v>1104488.1136</v>
      </c>
      <c r="O1762" s="182">
        <v>835740.26399999997</v>
      </c>
      <c r="P1762" s="182">
        <v>108.20399999999999</v>
      </c>
      <c r="Q1762" s="182">
        <v>132777824.76639998</v>
      </c>
      <c r="R1762" s="182">
        <v>1104488.1136</v>
      </c>
      <c r="S1762" s="182">
        <v>835740.26399999997</v>
      </c>
      <c r="T1762" s="182">
        <v>108.20399999999999</v>
      </c>
      <c r="U1762" s="182">
        <v>265555649.53279996</v>
      </c>
      <c r="V1762" s="182">
        <v>0</v>
      </c>
    </row>
    <row r="1763" spans="1:22">
      <c r="A1763" s="2" t="s">
        <v>3544</v>
      </c>
      <c r="B1763" s="2" t="s">
        <v>3545</v>
      </c>
      <c r="C1763" s="182">
        <v>72.324575999999993</v>
      </c>
      <c r="D1763" s="182">
        <v>8580.6280000000006</v>
      </c>
      <c r="E1763" s="182">
        <v>0</v>
      </c>
      <c r="F1763" s="182">
        <v>0</v>
      </c>
      <c r="G1763" s="182">
        <v>0</v>
      </c>
      <c r="H1763" s="182">
        <v>0</v>
      </c>
      <c r="I1763" s="182">
        <v>0</v>
      </c>
      <c r="J1763" s="182">
        <v>0</v>
      </c>
      <c r="K1763" s="182">
        <v>0</v>
      </c>
      <c r="L1763" s="182">
        <v>0</v>
      </c>
      <c r="M1763" s="182">
        <v>102392930.69759999</v>
      </c>
      <c r="N1763" s="182">
        <v>843933.79599999997</v>
      </c>
      <c r="O1763" s="182">
        <v>645650.32159999991</v>
      </c>
      <c r="P1763" s="182">
        <v>109.21999999999998</v>
      </c>
      <c r="Q1763" s="182">
        <v>102392930.69759999</v>
      </c>
      <c r="R1763" s="182">
        <v>843933.79599999997</v>
      </c>
      <c r="S1763" s="182">
        <v>645650.32159999991</v>
      </c>
      <c r="T1763" s="182">
        <v>109.21999999999998</v>
      </c>
      <c r="U1763" s="182">
        <v>204785861.39519998</v>
      </c>
      <c r="V1763" s="182">
        <v>0</v>
      </c>
    </row>
    <row r="1764" spans="1:22">
      <c r="A1764" s="2" t="s">
        <v>3546</v>
      </c>
      <c r="B1764" s="2" t="s">
        <v>3547</v>
      </c>
      <c r="C1764" s="182">
        <v>60.568111999999999</v>
      </c>
      <c r="D1764" s="182">
        <v>7225.7919999999995</v>
      </c>
      <c r="E1764" s="182">
        <v>0</v>
      </c>
      <c r="F1764" s="182">
        <v>0</v>
      </c>
      <c r="G1764" s="182">
        <v>0</v>
      </c>
      <c r="H1764" s="182">
        <v>0</v>
      </c>
      <c r="I1764" s="182">
        <v>0</v>
      </c>
      <c r="J1764" s="182">
        <v>0</v>
      </c>
      <c r="K1764" s="182">
        <v>0</v>
      </c>
      <c r="L1764" s="182">
        <v>0</v>
      </c>
      <c r="M1764" s="182">
        <v>86576136.524799988</v>
      </c>
      <c r="N1764" s="182">
        <v>711198.57759999996</v>
      </c>
      <c r="O1764" s="182">
        <v>545689.23119999992</v>
      </c>
      <c r="P1764" s="182">
        <v>109.72799999999999</v>
      </c>
      <c r="Q1764" s="182">
        <v>86576136.524799988</v>
      </c>
      <c r="R1764" s="182">
        <v>711198.57759999996</v>
      </c>
      <c r="S1764" s="182">
        <v>545689.23119999992</v>
      </c>
      <c r="T1764" s="182">
        <v>109.72799999999999</v>
      </c>
      <c r="U1764" s="182">
        <v>173152273.04959998</v>
      </c>
      <c r="V1764" s="182">
        <v>0</v>
      </c>
    </row>
    <row r="1765" spans="1:22">
      <c r="A1765" s="2" t="s">
        <v>3548</v>
      </c>
      <c r="B1765" s="2" t="s">
        <v>3549</v>
      </c>
      <c r="C1765" s="182">
        <v>48.662832000000002</v>
      </c>
      <c r="D1765" s="182">
        <v>5793.5367999999999</v>
      </c>
      <c r="E1765" s="182">
        <v>0</v>
      </c>
      <c r="F1765" s="182">
        <v>0</v>
      </c>
      <c r="G1765" s="182">
        <v>0</v>
      </c>
      <c r="H1765" s="182">
        <v>0</v>
      </c>
      <c r="I1765" s="182">
        <v>0</v>
      </c>
      <c r="J1765" s="182">
        <v>0</v>
      </c>
      <c r="K1765" s="182">
        <v>0</v>
      </c>
      <c r="L1765" s="182">
        <v>0</v>
      </c>
      <c r="M1765" s="182">
        <v>70343110.926399991</v>
      </c>
      <c r="N1765" s="182">
        <v>575185.94640000002</v>
      </c>
      <c r="O1765" s="182">
        <v>442450.72799999994</v>
      </c>
      <c r="P1765" s="182">
        <v>110.23599999999999</v>
      </c>
      <c r="Q1765" s="182">
        <v>70343110.926399991</v>
      </c>
      <c r="R1765" s="182">
        <v>575185.94640000002</v>
      </c>
      <c r="S1765" s="182">
        <v>442450.72799999994</v>
      </c>
      <c r="T1765" s="182">
        <v>110.23599999999999</v>
      </c>
      <c r="U1765" s="182">
        <v>140686221.85279998</v>
      </c>
      <c r="V1765" s="182">
        <v>0</v>
      </c>
    </row>
    <row r="1766" spans="1:22">
      <c r="A1766" s="2" t="s">
        <v>3550</v>
      </c>
      <c r="B1766" s="2" t="s">
        <v>3551</v>
      </c>
      <c r="C1766" s="182">
        <v>36.757551999999997</v>
      </c>
      <c r="D1766" s="182">
        <v>4348.3783999999996</v>
      </c>
      <c r="E1766" s="182">
        <v>0</v>
      </c>
      <c r="F1766" s="182">
        <v>0</v>
      </c>
      <c r="G1766" s="182">
        <v>0</v>
      </c>
      <c r="H1766" s="182">
        <v>0</v>
      </c>
      <c r="I1766" s="182">
        <v>0</v>
      </c>
      <c r="J1766" s="182">
        <v>0</v>
      </c>
      <c r="K1766" s="182">
        <v>0</v>
      </c>
      <c r="L1766" s="182">
        <v>0</v>
      </c>
      <c r="M1766" s="182">
        <v>53277622.476799995</v>
      </c>
      <c r="N1766" s="182">
        <v>432618.48959999991</v>
      </c>
      <c r="O1766" s="182">
        <v>335934.81199999998</v>
      </c>
      <c r="P1766" s="182">
        <v>110.744</v>
      </c>
      <c r="Q1766" s="182">
        <v>53277622.476799995</v>
      </c>
      <c r="R1766" s="182">
        <v>432618.48959999991</v>
      </c>
      <c r="S1766" s="182">
        <v>335934.81199999998</v>
      </c>
      <c r="T1766" s="182">
        <v>110.744</v>
      </c>
      <c r="U1766" s="182">
        <v>106555244.95359999</v>
      </c>
      <c r="V1766" s="182">
        <v>0</v>
      </c>
    </row>
    <row r="1767" spans="1:22">
      <c r="A1767" s="2" t="s">
        <v>3552</v>
      </c>
      <c r="B1767" s="2" t="s">
        <v>3553</v>
      </c>
      <c r="C1767" s="182">
        <v>105.65935999999999</v>
      </c>
      <c r="D1767" s="182">
        <v>12580.619999999999</v>
      </c>
      <c r="E1767" s="182">
        <v>0</v>
      </c>
      <c r="F1767" s="182">
        <v>0</v>
      </c>
      <c r="G1767" s="182">
        <v>0</v>
      </c>
      <c r="H1767" s="182">
        <v>0</v>
      </c>
      <c r="I1767" s="182">
        <v>0</v>
      </c>
      <c r="J1767" s="182">
        <v>0</v>
      </c>
      <c r="K1767" s="182">
        <v>0</v>
      </c>
      <c r="L1767" s="182">
        <v>0</v>
      </c>
      <c r="M1767" s="182">
        <v>115712336.31679998</v>
      </c>
      <c r="N1767" s="182">
        <v>1084823.6368</v>
      </c>
      <c r="O1767" s="182">
        <v>809520.96159999992</v>
      </c>
      <c r="P1767" s="182">
        <v>96.011999999999986</v>
      </c>
      <c r="Q1767" s="182">
        <v>115712336.31679998</v>
      </c>
      <c r="R1767" s="182">
        <v>1084823.6368</v>
      </c>
      <c r="S1767" s="182">
        <v>809520.96159999992</v>
      </c>
      <c r="T1767" s="182">
        <v>96.011999999999986</v>
      </c>
      <c r="U1767" s="182">
        <v>231424672.63359997</v>
      </c>
      <c r="V1767" s="182">
        <v>0</v>
      </c>
    </row>
    <row r="1768" spans="1:22">
      <c r="A1768" s="2" t="s">
        <v>3554</v>
      </c>
      <c r="B1768" s="2" t="s">
        <v>3555</v>
      </c>
      <c r="C1768" s="182">
        <v>85.569199999999995</v>
      </c>
      <c r="D1768" s="182">
        <v>10193.528</v>
      </c>
      <c r="E1768" s="182">
        <v>0</v>
      </c>
      <c r="F1768" s="182">
        <v>0</v>
      </c>
      <c r="G1768" s="182">
        <v>0</v>
      </c>
      <c r="H1768" s="182">
        <v>0</v>
      </c>
      <c r="I1768" s="182">
        <v>0</v>
      </c>
      <c r="J1768" s="182">
        <v>0</v>
      </c>
      <c r="K1768" s="182">
        <v>0</v>
      </c>
      <c r="L1768" s="182">
        <v>0</v>
      </c>
      <c r="M1768" s="182">
        <v>95316996.462399989</v>
      </c>
      <c r="N1768" s="182">
        <v>886540.16239999991</v>
      </c>
      <c r="O1768" s="182">
        <v>668592.2111999999</v>
      </c>
      <c r="P1768" s="182">
        <v>97.027999999999992</v>
      </c>
      <c r="Q1768" s="182">
        <v>95316996.462399989</v>
      </c>
      <c r="R1768" s="182">
        <v>886540.16239999991</v>
      </c>
      <c r="S1768" s="182">
        <v>668592.2111999999</v>
      </c>
      <c r="T1768" s="182">
        <v>97.027999999999992</v>
      </c>
      <c r="U1768" s="182">
        <v>191050224.35039997</v>
      </c>
      <c r="V1768" s="182">
        <v>0</v>
      </c>
    </row>
    <row r="1769" spans="1:22">
      <c r="A1769" s="2" t="s">
        <v>3556</v>
      </c>
      <c r="B1769" s="2" t="s">
        <v>3557</v>
      </c>
      <c r="C1769" s="182">
        <v>64.883775999999997</v>
      </c>
      <c r="D1769" s="182">
        <v>7741.92</v>
      </c>
      <c r="E1769" s="182">
        <v>0</v>
      </c>
      <c r="F1769" s="182">
        <v>0</v>
      </c>
      <c r="G1769" s="182">
        <v>0</v>
      </c>
      <c r="H1769" s="182">
        <v>0</v>
      </c>
      <c r="I1769" s="182">
        <v>0</v>
      </c>
      <c r="J1769" s="182">
        <v>0</v>
      </c>
      <c r="K1769" s="182">
        <v>0</v>
      </c>
      <c r="L1769" s="182">
        <v>0</v>
      </c>
      <c r="M1769" s="182">
        <v>74089193.756799996</v>
      </c>
      <c r="N1769" s="182">
        <v>680063.15599999996</v>
      </c>
      <c r="O1769" s="182">
        <v>517831.22239999997</v>
      </c>
      <c r="P1769" s="182">
        <v>98.043999999999997</v>
      </c>
      <c r="Q1769" s="182">
        <v>74089193.756799996</v>
      </c>
      <c r="R1769" s="182">
        <v>680063.15599999996</v>
      </c>
      <c r="S1769" s="182">
        <v>517831.22239999997</v>
      </c>
      <c r="T1769" s="182">
        <v>98.043999999999997</v>
      </c>
      <c r="U1769" s="182">
        <v>147762156.088</v>
      </c>
      <c r="V1769" s="182">
        <v>0</v>
      </c>
    </row>
    <row r="1770" spans="1:22">
      <c r="A1770" s="2" t="s">
        <v>3558</v>
      </c>
      <c r="B1770" s="2" t="s">
        <v>3559</v>
      </c>
      <c r="C1770" s="182">
        <v>54.317839999999997</v>
      </c>
      <c r="D1770" s="182">
        <v>6451.5999999999995</v>
      </c>
      <c r="E1770" s="182">
        <v>0</v>
      </c>
      <c r="F1770" s="182">
        <v>0</v>
      </c>
      <c r="G1770" s="182">
        <v>0</v>
      </c>
      <c r="H1770" s="182">
        <v>0</v>
      </c>
      <c r="I1770" s="182">
        <v>0</v>
      </c>
      <c r="J1770" s="182">
        <v>0</v>
      </c>
      <c r="K1770" s="182">
        <v>0</v>
      </c>
      <c r="L1770" s="182">
        <v>0</v>
      </c>
      <c r="M1770" s="182">
        <v>62850945.265599996</v>
      </c>
      <c r="N1770" s="182">
        <v>573547.24</v>
      </c>
      <c r="O1770" s="182">
        <v>439173.31519999995</v>
      </c>
      <c r="P1770" s="182">
        <v>98.551999999999992</v>
      </c>
      <c r="Q1770" s="182">
        <v>62850945.265599996</v>
      </c>
      <c r="R1770" s="182">
        <v>573547.24</v>
      </c>
      <c r="S1770" s="182">
        <v>439173.31519999995</v>
      </c>
      <c r="T1770" s="182">
        <v>98.551999999999992</v>
      </c>
      <c r="U1770" s="182">
        <v>125285659.10559998</v>
      </c>
      <c r="V1770" s="182">
        <v>0</v>
      </c>
    </row>
    <row r="1771" spans="1:22">
      <c r="A1771" s="2" t="s">
        <v>3560</v>
      </c>
      <c r="B1771" s="2" t="s">
        <v>3561</v>
      </c>
      <c r="C1771" s="182">
        <v>43.751903999999996</v>
      </c>
      <c r="D1771" s="182">
        <v>5199.9895999999999</v>
      </c>
      <c r="E1771" s="182">
        <v>0</v>
      </c>
      <c r="F1771" s="182">
        <v>0</v>
      </c>
      <c r="G1771" s="182">
        <v>0</v>
      </c>
      <c r="H1771" s="182">
        <v>0</v>
      </c>
      <c r="I1771" s="182">
        <v>0</v>
      </c>
      <c r="J1771" s="182">
        <v>0</v>
      </c>
      <c r="K1771" s="182">
        <v>0</v>
      </c>
      <c r="L1771" s="182">
        <v>0</v>
      </c>
      <c r="M1771" s="182">
        <v>50780233.923199996</v>
      </c>
      <c r="N1771" s="182">
        <v>463753.91119999997</v>
      </c>
      <c r="O1771" s="182">
        <v>357237.9952</v>
      </c>
      <c r="P1771" s="182">
        <v>99.059999999999988</v>
      </c>
      <c r="Q1771" s="182">
        <v>50780233.923199996</v>
      </c>
      <c r="R1771" s="182">
        <v>463753.91119999997</v>
      </c>
      <c r="S1771" s="182">
        <v>357237.9952</v>
      </c>
      <c r="T1771" s="182">
        <v>99.059999999999988</v>
      </c>
      <c r="U1771" s="182">
        <v>101976699.27199998</v>
      </c>
      <c r="V1771" s="182">
        <v>0</v>
      </c>
    </row>
    <row r="1772" spans="1:22">
      <c r="A1772" s="2" t="s">
        <v>3562</v>
      </c>
      <c r="B1772" s="2" t="s">
        <v>3563</v>
      </c>
      <c r="C1772" s="182">
        <v>33.037151999999999</v>
      </c>
      <c r="D1772" s="182">
        <v>3903.2179999999998</v>
      </c>
      <c r="E1772" s="182">
        <v>0</v>
      </c>
      <c r="F1772" s="182">
        <v>0</v>
      </c>
      <c r="G1772" s="182">
        <v>0</v>
      </c>
      <c r="H1772" s="182">
        <v>0</v>
      </c>
      <c r="I1772" s="182">
        <v>0</v>
      </c>
      <c r="J1772" s="182">
        <v>0</v>
      </c>
      <c r="K1772" s="182">
        <v>0</v>
      </c>
      <c r="L1772" s="182">
        <v>0</v>
      </c>
      <c r="M1772" s="182">
        <v>38667899.438239999</v>
      </c>
      <c r="N1772" s="182">
        <v>349044.4632</v>
      </c>
      <c r="O1772" s="182">
        <v>270386.55599999998</v>
      </c>
      <c r="P1772" s="182">
        <v>99.567999999999998</v>
      </c>
      <c r="Q1772" s="182">
        <v>38667899.438239999</v>
      </c>
      <c r="R1772" s="182">
        <v>349044.4632</v>
      </c>
      <c r="S1772" s="182">
        <v>270386.55599999998</v>
      </c>
      <c r="T1772" s="182">
        <v>99.567999999999998</v>
      </c>
      <c r="U1772" s="182">
        <v>77419045.161599994</v>
      </c>
      <c r="V1772" s="182">
        <v>0</v>
      </c>
    </row>
    <row r="1773" spans="1:22">
      <c r="A1773" s="2" t="s">
        <v>3564</v>
      </c>
      <c r="B1773" s="2" t="s">
        <v>3565</v>
      </c>
      <c r="C1773" s="182">
        <v>81.55116799999999</v>
      </c>
      <c r="D1773" s="182">
        <v>9677.4</v>
      </c>
      <c r="E1773" s="182">
        <v>0</v>
      </c>
      <c r="F1773" s="182">
        <v>0</v>
      </c>
      <c r="G1773" s="182">
        <v>0</v>
      </c>
      <c r="H1773" s="182">
        <v>0</v>
      </c>
      <c r="I1773" s="182">
        <v>0</v>
      </c>
      <c r="J1773" s="182">
        <v>0</v>
      </c>
      <c r="K1773" s="182">
        <v>0</v>
      </c>
      <c r="L1773" s="182">
        <v>0</v>
      </c>
      <c r="M1773" s="182">
        <v>82830053.694399998</v>
      </c>
      <c r="N1773" s="182">
        <v>806243.54879999999</v>
      </c>
      <c r="O1773" s="182">
        <v>606321.3679999999</v>
      </c>
      <c r="P1773" s="182">
        <v>92.456000000000003</v>
      </c>
      <c r="Q1773" s="182">
        <v>82830053.694399998</v>
      </c>
      <c r="R1773" s="182">
        <v>806243.54879999999</v>
      </c>
      <c r="S1773" s="182">
        <v>606321.3679999999</v>
      </c>
      <c r="T1773" s="182">
        <v>92.456000000000003</v>
      </c>
      <c r="U1773" s="182">
        <v>165660107.3888</v>
      </c>
      <c r="V1773" s="182">
        <v>0</v>
      </c>
    </row>
    <row r="1774" spans="1:22">
      <c r="A1774" s="2" t="s">
        <v>3566</v>
      </c>
      <c r="B1774" s="2" t="s">
        <v>3567</v>
      </c>
      <c r="C1774" s="182">
        <v>41.817295999999999</v>
      </c>
      <c r="D1774" s="182">
        <v>4967.732</v>
      </c>
      <c r="E1774" s="182">
        <v>0</v>
      </c>
      <c r="F1774" s="182">
        <v>0</v>
      </c>
      <c r="G1774" s="182">
        <v>0</v>
      </c>
      <c r="H1774" s="182">
        <v>0</v>
      </c>
      <c r="I1774" s="182">
        <v>0</v>
      </c>
      <c r="J1774" s="182">
        <v>0</v>
      </c>
      <c r="K1774" s="182">
        <v>0</v>
      </c>
      <c r="L1774" s="182">
        <v>0</v>
      </c>
      <c r="M1774" s="182">
        <v>44120531.113599993</v>
      </c>
      <c r="N1774" s="182">
        <v>422786.2512</v>
      </c>
      <c r="O1774" s="182">
        <v>324463.86719999998</v>
      </c>
      <c r="P1774" s="182">
        <v>94.488</v>
      </c>
      <c r="Q1774" s="182">
        <v>44120531.113599993</v>
      </c>
      <c r="R1774" s="182">
        <v>422786.2512</v>
      </c>
      <c r="S1774" s="182">
        <v>324463.86719999998</v>
      </c>
      <c r="T1774" s="182">
        <v>94.488</v>
      </c>
      <c r="U1774" s="182">
        <v>88657293.652799994</v>
      </c>
      <c r="V1774" s="182">
        <v>0</v>
      </c>
    </row>
    <row r="1775" spans="1:22">
      <c r="A1775" s="2" t="s">
        <v>3568</v>
      </c>
      <c r="B1775" s="2" t="s">
        <v>3569</v>
      </c>
      <c r="C1775" s="182">
        <v>93.158816000000002</v>
      </c>
      <c r="D1775" s="182">
        <v>11096.751999999999</v>
      </c>
      <c r="E1775" s="182">
        <v>0</v>
      </c>
      <c r="F1775" s="182">
        <v>0</v>
      </c>
      <c r="G1775" s="182">
        <v>0</v>
      </c>
      <c r="H1775" s="182">
        <v>0</v>
      </c>
      <c r="I1775" s="182">
        <v>0</v>
      </c>
      <c r="J1775" s="182">
        <v>0</v>
      </c>
      <c r="K1775" s="182">
        <v>0</v>
      </c>
      <c r="L1775" s="182">
        <v>0</v>
      </c>
      <c r="M1775" s="182">
        <v>79500202.289599985</v>
      </c>
      <c r="N1775" s="182">
        <v>845572.5024</v>
      </c>
      <c r="O1775" s="182">
        <v>627624.55119999987</v>
      </c>
      <c r="P1775" s="182">
        <v>84.835999999999999</v>
      </c>
      <c r="Q1775" s="182">
        <v>79500202.289599985</v>
      </c>
      <c r="R1775" s="182">
        <v>845572.5024</v>
      </c>
      <c r="S1775" s="182">
        <v>627624.55119999987</v>
      </c>
      <c r="T1775" s="182">
        <v>84.835999999999999</v>
      </c>
      <c r="U1775" s="182">
        <v>159416636.00479999</v>
      </c>
      <c r="V1775" s="182">
        <v>0</v>
      </c>
    </row>
    <row r="1776" spans="1:22">
      <c r="A1776" s="2" t="s">
        <v>3570</v>
      </c>
      <c r="B1776" s="2" t="s">
        <v>3571</v>
      </c>
      <c r="C1776" s="182">
        <v>75.598527999999988</v>
      </c>
      <c r="D1776" s="182">
        <v>8967.7240000000002</v>
      </c>
      <c r="E1776" s="182">
        <v>0</v>
      </c>
      <c r="F1776" s="182">
        <v>0</v>
      </c>
      <c r="G1776" s="182">
        <v>0</v>
      </c>
      <c r="H1776" s="182">
        <v>0</v>
      </c>
      <c r="I1776" s="182">
        <v>0</v>
      </c>
      <c r="J1776" s="182">
        <v>0</v>
      </c>
      <c r="K1776" s="182">
        <v>0</v>
      </c>
      <c r="L1776" s="182">
        <v>0</v>
      </c>
      <c r="M1776" s="182">
        <v>66180796.670399994</v>
      </c>
      <c r="N1776" s="182">
        <v>693172.80719999992</v>
      </c>
      <c r="O1776" s="182">
        <v>519469.92879999994</v>
      </c>
      <c r="P1776" s="182">
        <v>85.85199999999999</v>
      </c>
      <c r="Q1776" s="182">
        <v>66180796.670399994</v>
      </c>
      <c r="R1776" s="182">
        <v>693172.80719999992</v>
      </c>
      <c r="S1776" s="182">
        <v>519469.92879999994</v>
      </c>
      <c r="T1776" s="182">
        <v>85.85199999999999</v>
      </c>
      <c r="U1776" s="182">
        <v>131945361.91519998</v>
      </c>
      <c r="V1776" s="182">
        <v>0</v>
      </c>
    </row>
    <row r="1777" spans="1:22">
      <c r="A1777" s="2" t="s">
        <v>3572</v>
      </c>
      <c r="B1777" s="2" t="s">
        <v>3573</v>
      </c>
      <c r="C1777" s="182">
        <v>57.442976000000002</v>
      </c>
      <c r="D1777" s="182">
        <v>6838.695999999999</v>
      </c>
      <c r="E1777" s="182">
        <v>0</v>
      </c>
      <c r="F1777" s="182">
        <v>0</v>
      </c>
      <c r="G1777" s="182">
        <v>0</v>
      </c>
      <c r="H1777" s="182">
        <v>0</v>
      </c>
      <c r="I1777" s="182">
        <v>0</v>
      </c>
      <c r="J1777" s="182">
        <v>0</v>
      </c>
      <c r="K1777" s="182">
        <v>0</v>
      </c>
      <c r="L1777" s="182">
        <v>0</v>
      </c>
      <c r="M1777" s="182">
        <v>51196465.348799996</v>
      </c>
      <c r="N1777" s="182">
        <v>532579.57999999996</v>
      </c>
      <c r="O1777" s="182">
        <v>404760.48079999996</v>
      </c>
      <c r="P1777" s="182">
        <v>86.614000000000004</v>
      </c>
      <c r="Q1777" s="182">
        <v>51196465.348799996</v>
      </c>
      <c r="R1777" s="182">
        <v>532579.57999999996</v>
      </c>
      <c r="S1777" s="182">
        <v>404760.48079999996</v>
      </c>
      <c r="T1777" s="182">
        <v>86.614000000000004</v>
      </c>
      <c r="U1777" s="182">
        <v>102809162.12319998</v>
      </c>
      <c r="V1777" s="182">
        <v>0</v>
      </c>
    </row>
    <row r="1778" spans="1:22">
      <c r="A1778" s="2" t="s">
        <v>3574</v>
      </c>
      <c r="B1778" s="2" t="s">
        <v>3575</v>
      </c>
      <c r="C1778" s="182">
        <v>48.067567999999994</v>
      </c>
      <c r="D1778" s="182">
        <v>5729.0208000000002</v>
      </c>
      <c r="E1778" s="182">
        <v>0</v>
      </c>
      <c r="F1778" s="182">
        <v>0</v>
      </c>
      <c r="G1778" s="182">
        <v>0</v>
      </c>
      <c r="H1778" s="182">
        <v>0</v>
      </c>
      <c r="I1778" s="182">
        <v>0</v>
      </c>
      <c r="J1778" s="182">
        <v>0</v>
      </c>
      <c r="K1778" s="182">
        <v>0</v>
      </c>
      <c r="L1778" s="182">
        <v>0</v>
      </c>
      <c r="M1778" s="182">
        <v>43704299.687999994</v>
      </c>
      <c r="N1778" s="182">
        <v>449005.55359999993</v>
      </c>
      <c r="O1778" s="182">
        <v>342489.63759999996</v>
      </c>
      <c r="P1778" s="182">
        <v>87.122</v>
      </c>
      <c r="Q1778" s="182">
        <v>43704299.687999994</v>
      </c>
      <c r="R1778" s="182">
        <v>449005.55359999993</v>
      </c>
      <c r="S1778" s="182">
        <v>342489.63759999996</v>
      </c>
      <c r="T1778" s="182">
        <v>87.122</v>
      </c>
      <c r="U1778" s="182">
        <v>86992367.950399995</v>
      </c>
      <c r="V1778" s="182">
        <v>0</v>
      </c>
    </row>
    <row r="1779" spans="1:22">
      <c r="A1779" s="2" t="s">
        <v>3576</v>
      </c>
      <c r="B1779" s="2" t="s">
        <v>3577</v>
      </c>
      <c r="C1779" s="182">
        <v>38.840975999999998</v>
      </c>
      <c r="D1779" s="182">
        <v>4612.8940000000002</v>
      </c>
      <c r="E1779" s="182">
        <v>0</v>
      </c>
      <c r="F1779" s="182">
        <v>0</v>
      </c>
      <c r="G1779" s="182">
        <v>0</v>
      </c>
      <c r="H1779" s="182">
        <v>0</v>
      </c>
      <c r="I1779" s="182">
        <v>0</v>
      </c>
      <c r="J1779" s="182">
        <v>0</v>
      </c>
      <c r="K1779" s="182">
        <v>0</v>
      </c>
      <c r="L1779" s="182">
        <v>0</v>
      </c>
      <c r="M1779" s="182">
        <v>35504540.603679992</v>
      </c>
      <c r="N1779" s="182">
        <v>363792.82079999993</v>
      </c>
      <c r="O1779" s="182">
        <v>280218.79440000001</v>
      </c>
      <c r="P1779" s="182">
        <v>87.63</v>
      </c>
      <c r="Q1779" s="182">
        <v>35504540.603679992</v>
      </c>
      <c r="R1779" s="182">
        <v>363792.82079999993</v>
      </c>
      <c r="S1779" s="182">
        <v>280218.79440000001</v>
      </c>
      <c r="T1779" s="182">
        <v>87.63</v>
      </c>
      <c r="U1779" s="182">
        <v>71175573.77759999</v>
      </c>
      <c r="V1779" s="182">
        <v>0</v>
      </c>
    </row>
    <row r="1780" spans="1:22">
      <c r="A1780" s="2" t="s">
        <v>3578</v>
      </c>
      <c r="B1780" s="2" t="s">
        <v>3579</v>
      </c>
      <c r="C1780" s="182">
        <v>29.316751999999997</v>
      </c>
      <c r="D1780" s="182">
        <v>3464.5092</v>
      </c>
      <c r="E1780" s="182">
        <v>0</v>
      </c>
      <c r="F1780" s="182">
        <v>0</v>
      </c>
      <c r="G1780" s="182">
        <v>0</v>
      </c>
      <c r="H1780" s="182">
        <v>0</v>
      </c>
      <c r="I1780" s="182">
        <v>0</v>
      </c>
      <c r="J1780" s="182">
        <v>0</v>
      </c>
      <c r="K1780" s="182">
        <v>0</v>
      </c>
      <c r="L1780" s="182">
        <v>0</v>
      </c>
      <c r="M1780" s="182">
        <v>26971796.378879998</v>
      </c>
      <c r="N1780" s="182">
        <v>275302.6752</v>
      </c>
      <c r="O1780" s="182">
        <v>213031.83199999999</v>
      </c>
      <c r="P1780" s="182">
        <v>88.138000000000005</v>
      </c>
      <c r="Q1780" s="182">
        <v>26971796.378879998</v>
      </c>
      <c r="R1780" s="182">
        <v>275302.6752</v>
      </c>
      <c r="S1780" s="182">
        <v>213031.83199999999</v>
      </c>
      <c r="T1780" s="182">
        <v>88.138000000000005</v>
      </c>
      <c r="U1780" s="182">
        <v>54110085.327999994</v>
      </c>
      <c r="V1780" s="182">
        <v>0</v>
      </c>
    </row>
    <row r="1781" spans="1:22">
      <c r="A1781" s="2" t="s">
        <v>3580</v>
      </c>
      <c r="B1781" s="2" t="s">
        <v>3581</v>
      </c>
      <c r="C1781" s="182">
        <v>72.622207999999986</v>
      </c>
      <c r="D1781" s="182">
        <v>8645.1440000000002</v>
      </c>
      <c r="E1781" s="182">
        <v>0</v>
      </c>
      <c r="F1781" s="182">
        <v>0</v>
      </c>
      <c r="G1781" s="182">
        <v>0</v>
      </c>
      <c r="H1781" s="182">
        <v>0</v>
      </c>
      <c r="I1781" s="182">
        <v>0</v>
      </c>
      <c r="J1781" s="182">
        <v>0</v>
      </c>
      <c r="K1781" s="182">
        <v>0</v>
      </c>
      <c r="L1781" s="182">
        <v>0</v>
      </c>
      <c r="M1781" s="182">
        <v>58688631.009599991</v>
      </c>
      <c r="N1781" s="182">
        <v>639095.49599999993</v>
      </c>
      <c r="O1781" s="182">
        <v>478502.26879999996</v>
      </c>
      <c r="P1781" s="182">
        <v>82.296000000000006</v>
      </c>
      <c r="Q1781" s="182">
        <v>58688631.009599991</v>
      </c>
      <c r="R1781" s="182">
        <v>639095.49599999993</v>
      </c>
      <c r="S1781" s="182">
        <v>478502.26879999996</v>
      </c>
      <c r="T1781" s="182">
        <v>82.296000000000006</v>
      </c>
      <c r="U1781" s="182">
        <v>116961030.59359999</v>
      </c>
      <c r="V1781" s="182">
        <v>0</v>
      </c>
    </row>
    <row r="1782" spans="1:22">
      <c r="A1782" s="2" t="s">
        <v>3582</v>
      </c>
      <c r="B1782" s="2" t="s">
        <v>3583</v>
      </c>
      <c r="C1782" s="182">
        <v>55.210735999999997</v>
      </c>
      <c r="D1782" s="182">
        <v>6580.6319999999996</v>
      </c>
      <c r="E1782" s="182">
        <v>0</v>
      </c>
      <c r="F1782" s="182">
        <v>0</v>
      </c>
      <c r="G1782" s="182">
        <v>0</v>
      </c>
      <c r="H1782" s="182">
        <v>0</v>
      </c>
      <c r="I1782" s="182">
        <v>0</v>
      </c>
      <c r="J1782" s="182">
        <v>0</v>
      </c>
      <c r="K1782" s="182">
        <v>0</v>
      </c>
      <c r="L1782" s="182">
        <v>0</v>
      </c>
      <c r="M1782" s="182">
        <v>45785456.815999992</v>
      </c>
      <c r="N1782" s="182">
        <v>491611.91999999993</v>
      </c>
      <c r="O1782" s="182">
        <v>373625.05919999996</v>
      </c>
      <c r="P1782" s="182">
        <v>83.311999999999983</v>
      </c>
      <c r="Q1782" s="182">
        <v>45785456.815999992</v>
      </c>
      <c r="R1782" s="182">
        <v>491611.91999999993</v>
      </c>
      <c r="S1782" s="182">
        <v>373625.05919999996</v>
      </c>
      <c r="T1782" s="182">
        <v>83.311999999999983</v>
      </c>
      <c r="U1782" s="182">
        <v>91154682.206399992</v>
      </c>
      <c r="V1782" s="182">
        <v>0</v>
      </c>
    </row>
    <row r="1783" spans="1:22">
      <c r="A1783" s="2" t="s">
        <v>3584</v>
      </c>
      <c r="B1783" s="2" t="s">
        <v>3585</v>
      </c>
      <c r="C1783" s="182">
        <v>46.281776000000001</v>
      </c>
      <c r="D1783" s="182">
        <v>5503.2147999999997</v>
      </c>
      <c r="E1783" s="182">
        <v>0</v>
      </c>
      <c r="F1783" s="182">
        <v>0</v>
      </c>
      <c r="G1783" s="182">
        <v>0</v>
      </c>
      <c r="H1783" s="182">
        <v>0</v>
      </c>
      <c r="I1783" s="182">
        <v>0</v>
      </c>
      <c r="J1783" s="182">
        <v>0</v>
      </c>
      <c r="K1783" s="182">
        <v>0</v>
      </c>
      <c r="L1783" s="182">
        <v>0</v>
      </c>
      <c r="M1783" s="182">
        <v>38709522.580799997</v>
      </c>
      <c r="N1783" s="182">
        <v>416231.42559999996</v>
      </c>
      <c r="O1783" s="182">
        <v>316270.33519999997</v>
      </c>
      <c r="P1783" s="182">
        <v>83.82</v>
      </c>
      <c r="Q1783" s="182">
        <v>38709522.580799997</v>
      </c>
      <c r="R1783" s="182">
        <v>416231.42559999996</v>
      </c>
      <c r="S1783" s="182">
        <v>316270.33519999997</v>
      </c>
      <c r="T1783" s="182">
        <v>83.82</v>
      </c>
      <c r="U1783" s="182">
        <v>77419045.161599994</v>
      </c>
      <c r="V1783" s="182">
        <v>0</v>
      </c>
    </row>
    <row r="1784" spans="1:22">
      <c r="A1784" s="2" t="s">
        <v>3586</v>
      </c>
      <c r="B1784" s="2" t="s">
        <v>3587</v>
      </c>
      <c r="C1784" s="182">
        <v>37.352815999999997</v>
      </c>
      <c r="D1784" s="182">
        <v>4432.2492000000002</v>
      </c>
      <c r="E1784" s="182">
        <v>0</v>
      </c>
      <c r="F1784" s="182">
        <v>0</v>
      </c>
      <c r="G1784" s="182">
        <v>0</v>
      </c>
      <c r="H1784" s="182">
        <v>0</v>
      </c>
      <c r="I1784" s="182">
        <v>0</v>
      </c>
      <c r="J1784" s="182">
        <v>0</v>
      </c>
      <c r="K1784" s="182">
        <v>0</v>
      </c>
      <c r="L1784" s="182">
        <v>0</v>
      </c>
      <c r="M1784" s="182">
        <v>31591965.20304</v>
      </c>
      <c r="N1784" s="182">
        <v>337573.5184</v>
      </c>
      <c r="O1784" s="182">
        <v>258915.61119999998</v>
      </c>
      <c r="P1784" s="182">
        <v>84.327999999999989</v>
      </c>
      <c r="Q1784" s="182">
        <v>31591965.20304</v>
      </c>
      <c r="R1784" s="182">
        <v>337573.5184</v>
      </c>
      <c r="S1784" s="182">
        <v>258915.61119999998</v>
      </c>
      <c r="T1784" s="182">
        <v>84.327999999999989</v>
      </c>
      <c r="U1784" s="182">
        <v>63267176.691199996</v>
      </c>
      <c r="V1784" s="182">
        <v>0</v>
      </c>
    </row>
    <row r="1785" spans="1:22">
      <c r="A1785" s="2" t="s">
        <v>3588</v>
      </c>
      <c r="B1785" s="2" t="s">
        <v>3589</v>
      </c>
      <c r="C1785" s="182">
        <v>28.275039999999997</v>
      </c>
      <c r="D1785" s="182">
        <v>3335.4771999999998</v>
      </c>
      <c r="E1785" s="182">
        <v>0</v>
      </c>
      <c r="F1785" s="182">
        <v>0</v>
      </c>
      <c r="G1785" s="182">
        <v>0</v>
      </c>
      <c r="H1785" s="182">
        <v>0</v>
      </c>
      <c r="I1785" s="182">
        <v>0</v>
      </c>
      <c r="J1785" s="182">
        <v>0</v>
      </c>
      <c r="K1785" s="182">
        <v>0</v>
      </c>
      <c r="L1785" s="182">
        <v>0</v>
      </c>
      <c r="M1785" s="182">
        <v>24016553.257119998</v>
      </c>
      <c r="N1785" s="182">
        <v>253999.49199999997</v>
      </c>
      <c r="O1785" s="182">
        <v>196644.76799999998</v>
      </c>
      <c r="P1785" s="182">
        <v>84.835999999999999</v>
      </c>
      <c r="Q1785" s="182">
        <v>24016553.257119998</v>
      </c>
      <c r="R1785" s="182">
        <v>253999.49199999997</v>
      </c>
      <c r="S1785" s="182">
        <v>196644.76799999998</v>
      </c>
      <c r="T1785" s="182">
        <v>84.835999999999999</v>
      </c>
      <c r="U1785" s="182">
        <v>47866613.943999998</v>
      </c>
      <c r="V1785" s="182">
        <v>0</v>
      </c>
    </row>
    <row r="1786" spans="1:22">
      <c r="A1786" s="2" t="s">
        <v>3590</v>
      </c>
      <c r="B1786" s="2" t="s">
        <v>3591</v>
      </c>
      <c r="C1786" s="182">
        <v>65.627855999999994</v>
      </c>
      <c r="D1786" s="182">
        <v>7806.4359999999997</v>
      </c>
      <c r="E1786" s="182">
        <v>0</v>
      </c>
      <c r="F1786" s="182">
        <v>0</v>
      </c>
      <c r="G1786" s="182">
        <v>0</v>
      </c>
      <c r="H1786" s="182">
        <v>0</v>
      </c>
      <c r="I1786" s="182">
        <v>0</v>
      </c>
      <c r="J1786" s="182">
        <v>0</v>
      </c>
      <c r="K1786" s="182">
        <v>0</v>
      </c>
      <c r="L1786" s="182">
        <v>0</v>
      </c>
      <c r="M1786" s="182">
        <v>43288068.262399994</v>
      </c>
      <c r="N1786" s="182">
        <v>524386.04799999995</v>
      </c>
      <c r="O1786" s="182">
        <v>390012.12319999997</v>
      </c>
      <c r="P1786" s="182">
        <v>74.421999999999997</v>
      </c>
      <c r="Q1786" s="182">
        <v>43288068.262399994</v>
      </c>
      <c r="R1786" s="182">
        <v>524386.04799999995</v>
      </c>
      <c r="S1786" s="182">
        <v>390012.12319999997</v>
      </c>
      <c r="T1786" s="182">
        <v>74.421999999999997</v>
      </c>
      <c r="U1786" s="182">
        <v>86576136.524799988</v>
      </c>
      <c r="V1786" s="182">
        <v>0</v>
      </c>
    </row>
    <row r="1787" spans="1:22">
      <c r="A1787" s="2" t="s">
        <v>3592</v>
      </c>
      <c r="B1787" s="2" t="s">
        <v>3593</v>
      </c>
      <c r="C1787" s="182">
        <v>50.002175999999999</v>
      </c>
      <c r="D1787" s="182">
        <v>5941.9236000000001</v>
      </c>
      <c r="E1787" s="182">
        <v>0</v>
      </c>
      <c r="F1787" s="182">
        <v>0</v>
      </c>
      <c r="G1787" s="182">
        <v>0</v>
      </c>
      <c r="H1787" s="182">
        <v>0</v>
      </c>
      <c r="I1787" s="182">
        <v>0</v>
      </c>
      <c r="J1787" s="182">
        <v>0</v>
      </c>
      <c r="K1787" s="182">
        <v>0</v>
      </c>
      <c r="L1787" s="182">
        <v>0</v>
      </c>
      <c r="M1787" s="182">
        <v>33881238.043839999</v>
      </c>
      <c r="N1787" s="182">
        <v>403121.77439999999</v>
      </c>
      <c r="O1787" s="182">
        <v>304799.39039999997</v>
      </c>
      <c r="P1787" s="182">
        <v>75.438000000000002</v>
      </c>
      <c r="Q1787" s="182">
        <v>33881238.043839999</v>
      </c>
      <c r="R1787" s="182">
        <v>403121.77439999999</v>
      </c>
      <c r="S1787" s="182">
        <v>304799.39039999997</v>
      </c>
      <c r="T1787" s="182">
        <v>75.438000000000002</v>
      </c>
      <c r="U1787" s="182">
        <v>67845722.372799993</v>
      </c>
      <c r="V1787" s="182">
        <v>0</v>
      </c>
    </row>
    <row r="1788" spans="1:22">
      <c r="A1788" s="2" t="s">
        <v>3594</v>
      </c>
      <c r="B1788" s="2" t="s">
        <v>3595</v>
      </c>
      <c r="C1788" s="182">
        <v>41.817295999999999</v>
      </c>
      <c r="D1788" s="182">
        <v>4987.0868</v>
      </c>
      <c r="E1788" s="182">
        <v>0</v>
      </c>
      <c r="F1788" s="182">
        <v>0</v>
      </c>
      <c r="G1788" s="182">
        <v>0</v>
      </c>
      <c r="H1788" s="182">
        <v>0</v>
      </c>
      <c r="I1788" s="182">
        <v>0</v>
      </c>
      <c r="J1788" s="182">
        <v>0</v>
      </c>
      <c r="K1788" s="182">
        <v>0</v>
      </c>
      <c r="L1788" s="182">
        <v>0</v>
      </c>
      <c r="M1788" s="182">
        <v>28844837.794079997</v>
      </c>
      <c r="N1788" s="182">
        <v>340850.93119999999</v>
      </c>
      <c r="O1788" s="182">
        <v>258915.61119999998</v>
      </c>
      <c r="P1788" s="182">
        <v>75.945999999999998</v>
      </c>
      <c r="Q1788" s="182">
        <v>28844837.794079997</v>
      </c>
      <c r="R1788" s="182">
        <v>340850.93119999999</v>
      </c>
      <c r="S1788" s="182">
        <v>258915.61119999998</v>
      </c>
      <c r="T1788" s="182">
        <v>75.945999999999998</v>
      </c>
      <c r="U1788" s="182">
        <v>57856168.158399992</v>
      </c>
      <c r="V1788" s="182">
        <v>0</v>
      </c>
    </row>
    <row r="1789" spans="1:22">
      <c r="A1789" s="2" t="s">
        <v>3596</v>
      </c>
      <c r="B1789" s="2" t="s">
        <v>3597</v>
      </c>
      <c r="C1789" s="182">
        <v>33.781231999999996</v>
      </c>
      <c r="D1789" s="182">
        <v>4019.3468000000003</v>
      </c>
      <c r="E1789" s="182">
        <v>0</v>
      </c>
      <c r="F1789" s="182">
        <v>0</v>
      </c>
      <c r="G1789" s="182">
        <v>0</v>
      </c>
      <c r="H1789" s="182">
        <v>0</v>
      </c>
      <c r="I1789" s="182">
        <v>0</v>
      </c>
      <c r="J1789" s="182">
        <v>0</v>
      </c>
      <c r="K1789" s="182">
        <v>0</v>
      </c>
      <c r="L1789" s="182">
        <v>0</v>
      </c>
      <c r="M1789" s="182">
        <v>23558698.688959997</v>
      </c>
      <c r="N1789" s="182">
        <v>276941.38159999996</v>
      </c>
      <c r="O1789" s="182">
        <v>211393.1256</v>
      </c>
      <c r="P1789" s="182">
        <v>76.453999999999994</v>
      </c>
      <c r="Q1789" s="182">
        <v>23558698.688959997</v>
      </c>
      <c r="R1789" s="182">
        <v>276941.38159999996</v>
      </c>
      <c r="S1789" s="182">
        <v>211393.1256</v>
      </c>
      <c r="T1789" s="182">
        <v>76.453999999999994</v>
      </c>
      <c r="U1789" s="182">
        <v>47034151.092799999</v>
      </c>
      <c r="V1789" s="182">
        <v>0</v>
      </c>
    </row>
    <row r="1790" spans="1:22">
      <c r="A1790" s="2" t="s">
        <v>3598</v>
      </c>
      <c r="B1790" s="2" t="s">
        <v>3599</v>
      </c>
      <c r="C1790" s="182">
        <v>25.596351999999996</v>
      </c>
      <c r="D1790" s="182">
        <v>3025.8004000000001</v>
      </c>
      <c r="E1790" s="182">
        <v>0</v>
      </c>
      <c r="F1790" s="182">
        <v>0</v>
      </c>
      <c r="G1790" s="182">
        <v>0</v>
      </c>
      <c r="H1790" s="182">
        <v>0</v>
      </c>
      <c r="I1790" s="182">
        <v>0</v>
      </c>
      <c r="J1790" s="182">
        <v>0</v>
      </c>
      <c r="K1790" s="182">
        <v>0</v>
      </c>
      <c r="L1790" s="182">
        <v>0</v>
      </c>
      <c r="M1790" s="182">
        <v>17939574.443359997</v>
      </c>
      <c r="N1790" s="182">
        <v>209754.4192</v>
      </c>
      <c r="O1790" s="182">
        <v>161576.45103999999</v>
      </c>
      <c r="P1790" s="182">
        <v>76.961999999999989</v>
      </c>
      <c r="Q1790" s="182">
        <v>17939574.443359997</v>
      </c>
      <c r="R1790" s="182">
        <v>209754.4192</v>
      </c>
      <c r="S1790" s="182">
        <v>161576.45103999999</v>
      </c>
      <c r="T1790" s="182">
        <v>76.961999999999989</v>
      </c>
      <c r="U1790" s="182">
        <v>35879148.886719994</v>
      </c>
      <c r="V1790" s="182">
        <v>0</v>
      </c>
    </row>
    <row r="1791" spans="1:22">
      <c r="A1791" s="2" t="s">
        <v>3600</v>
      </c>
      <c r="B1791" s="2" t="s">
        <v>3601</v>
      </c>
      <c r="C1791" s="182">
        <v>64.58614399999999</v>
      </c>
      <c r="D1791" s="182">
        <v>7677.4039999999995</v>
      </c>
      <c r="E1791" s="182">
        <v>0</v>
      </c>
      <c r="F1791" s="182">
        <v>0</v>
      </c>
      <c r="G1791" s="182">
        <v>0</v>
      </c>
      <c r="H1791" s="182">
        <v>0</v>
      </c>
      <c r="I1791" s="182">
        <v>0</v>
      </c>
      <c r="J1791" s="182">
        <v>0</v>
      </c>
      <c r="K1791" s="182">
        <v>0</v>
      </c>
      <c r="L1791" s="182">
        <v>0</v>
      </c>
      <c r="M1791" s="182">
        <v>41415026.847199999</v>
      </c>
      <c r="N1791" s="182">
        <v>507998.98399999994</v>
      </c>
      <c r="O1791" s="182">
        <v>378541.17839999998</v>
      </c>
      <c r="P1791" s="182">
        <v>73.406000000000006</v>
      </c>
      <c r="Q1791" s="182">
        <v>41415026.847199999</v>
      </c>
      <c r="R1791" s="182">
        <v>507998.98399999994</v>
      </c>
      <c r="S1791" s="182">
        <v>378541.17839999998</v>
      </c>
      <c r="T1791" s="182">
        <v>73.406000000000006</v>
      </c>
      <c r="U1791" s="182">
        <v>82830053.694399998</v>
      </c>
      <c r="V1791" s="182">
        <v>0</v>
      </c>
    </row>
    <row r="1792" spans="1:22">
      <c r="A1792" s="2" t="s">
        <v>3602</v>
      </c>
      <c r="B1792" s="2" t="s">
        <v>3603</v>
      </c>
      <c r="C1792" s="182">
        <v>49.258096000000002</v>
      </c>
      <c r="D1792" s="182">
        <v>5851.6012000000001</v>
      </c>
      <c r="E1792" s="182">
        <v>0</v>
      </c>
      <c r="F1792" s="182">
        <v>0</v>
      </c>
      <c r="G1792" s="182">
        <v>0</v>
      </c>
      <c r="H1792" s="182">
        <v>0</v>
      </c>
      <c r="I1792" s="182">
        <v>0</v>
      </c>
      <c r="J1792" s="182">
        <v>0</v>
      </c>
      <c r="K1792" s="182">
        <v>0</v>
      </c>
      <c r="L1792" s="182">
        <v>0</v>
      </c>
      <c r="M1792" s="182">
        <v>32382804.911679994</v>
      </c>
      <c r="N1792" s="182">
        <v>391650.82959999994</v>
      </c>
      <c r="O1792" s="182">
        <v>294967.152</v>
      </c>
      <c r="P1792" s="182">
        <v>74.421999999999997</v>
      </c>
      <c r="Q1792" s="182">
        <v>32382804.911679994</v>
      </c>
      <c r="R1792" s="182">
        <v>391650.82959999994</v>
      </c>
      <c r="S1792" s="182">
        <v>294967.152</v>
      </c>
      <c r="T1792" s="182">
        <v>74.421999999999997</v>
      </c>
      <c r="U1792" s="182">
        <v>64932102.393599994</v>
      </c>
      <c r="V1792" s="182">
        <v>0</v>
      </c>
    </row>
    <row r="1793" spans="1:22">
      <c r="A1793" s="2" t="s">
        <v>3604</v>
      </c>
      <c r="B1793" s="2" t="s">
        <v>3605</v>
      </c>
      <c r="C1793" s="182">
        <v>42.561376000000003</v>
      </c>
      <c r="D1793" s="182">
        <v>5064.5059999999994</v>
      </c>
      <c r="E1793" s="182">
        <v>0</v>
      </c>
      <c r="F1793" s="182">
        <v>0</v>
      </c>
      <c r="G1793" s="182">
        <v>0</v>
      </c>
      <c r="H1793" s="182">
        <v>0</v>
      </c>
      <c r="I1793" s="182">
        <v>0</v>
      </c>
      <c r="J1793" s="182">
        <v>0</v>
      </c>
      <c r="K1793" s="182">
        <v>0</v>
      </c>
      <c r="L1793" s="182">
        <v>0</v>
      </c>
      <c r="M1793" s="182">
        <v>28345360.083359994</v>
      </c>
      <c r="N1793" s="182">
        <v>340850.93119999999</v>
      </c>
      <c r="O1793" s="182">
        <v>258915.61119999998</v>
      </c>
      <c r="P1793" s="182">
        <v>74.930000000000007</v>
      </c>
      <c r="Q1793" s="182">
        <v>28345360.083359994</v>
      </c>
      <c r="R1793" s="182">
        <v>340850.93119999999</v>
      </c>
      <c r="S1793" s="182">
        <v>258915.61119999998</v>
      </c>
      <c r="T1793" s="182">
        <v>74.930000000000007</v>
      </c>
      <c r="U1793" s="182">
        <v>56607473.881599993</v>
      </c>
      <c r="V1793" s="182">
        <v>0</v>
      </c>
    </row>
    <row r="1794" spans="1:22">
      <c r="A1794" s="2" t="s">
        <v>3606</v>
      </c>
      <c r="B1794" s="2" t="s">
        <v>3607</v>
      </c>
      <c r="C1794" s="182">
        <v>33.334783999999999</v>
      </c>
      <c r="D1794" s="182">
        <v>3961.2823999999996</v>
      </c>
      <c r="E1794" s="182">
        <v>0</v>
      </c>
      <c r="F1794" s="182">
        <v>0</v>
      </c>
      <c r="G1794" s="182">
        <v>0</v>
      </c>
      <c r="H1794" s="182">
        <v>0</v>
      </c>
      <c r="I1794" s="182">
        <v>0</v>
      </c>
      <c r="J1794" s="182">
        <v>0</v>
      </c>
      <c r="K1794" s="182">
        <v>0</v>
      </c>
      <c r="L1794" s="182">
        <v>0</v>
      </c>
      <c r="M1794" s="182">
        <v>22518120.124959998</v>
      </c>
      <c r="N1794" s="182">
        <v>268747.84959999996</v>
      </c>
      <c r="O1794" s="182">
        <v>204838.3</v>
      </c>
      <c r="P1794" s="182">
        <v>75.438000000000002</v>
      </c>
      <c r="Q1794" s="182">
        <v>22518120.124959998</v>
      </c>
      <c r="R1794" s="182">
        <v>268747.84959999996</v>
      </c>
      <c r="S1794" s="182">
        <v>204838.3</v>
      </c>
      <c r="T1794" s="182">
        <v>75.438000000000002</v>
      </c>
      <c r="U1794" s="182">
        <v>44952993.964799993</v>
      </c>
      <c r="V1794" s="182">
        <v>0</v>
      </c>
    </row>
    <row r="1795" spans="1:22">
      <c r="A1795" s="2" t="s">
        <v>3608</v>
      </c>
      <c r="B1795" s="2" t="s">
        <v>3609</v>
      </c>
      <c r="C1795" s="182">
        <v>25.298719999999999</v>
      </c>
      <c r="D1795" s="182">
        <v>2980.6392000000001</v>
      </c>
      <c r="E1795" s="182">
        <v>0</v>
      </c>
      <c r="F1795" s="182">
        <v>0</v>
      </c>
      <c r="G1795" s="182">
        <v>0</v>
      </c>
      <c r="H1795" s="182">
        <v>0</v>
      </c>
      <c r="I1795" s="182">
        <v>0</v>
      </c>
      <c r="J1795" s="182">
        <v>0</v>
      </c>
      <c r="K1795" s="182">
        <v>0</v>
      </c>
      <c r="L1795" s="182">
        <v>0</v>
      </c>
      <c r="M1795" s="182">
        <v>17190357.877279997</v>
      </c>
      <c r="N1795" s="182">
        <v>203199.59359999999</v>
      </c>
      <c r="O1795" s="182">
        <v>156824.20247999998</v>
      </c>
      <c r="P1795" s="182">
        <v>75.945999999999998</v>
      </c>
      <c r="Q1795" s="182">
        <v>17190357.877279997</v>
      </c>
      <c r="R1795" s="182">
        <v>203199.59359999999</v>
      </c>
      <c r="S1795" s="182">
        <v>156824.20247999998</v>
      </c>
      <c r="T1795" s="182">
        <v>75.945999999999998</v>
      </c>
      <c r="U1795" s="182">
        <v>34339092.611999996</v>
      </c>
      <c r="V1795" s="182">
        <v>0</v>
      </c>
    </row>
    <row r="1796" spans="1:22">
      <c r="A1796" s="2" t="s">
        <v>3610</v>
      </c>
      <c r="B1796" s="2" t="s">
        <v>3611</v>
      </c>
      <c r="C1796" s="182">
        <v>14.881599999999999</v>
      </c>
      <c r="D1796" s="182">
        <v>1767.7384</v>
      </c>
      <c r="E1796" s="182">
        <v>0</v>
      </c>
      <c r="F1796" s="182">
        <v>0</v>
      </c>
      <c r="G1796" s="182">
        <v>0</v>
      </c>
      <c r="H1796" s="182">
        <v>0</v>
      </c>
      <c r="I1796" s="182">
        <v>0</v>
      </c>
      <c r="J1796" s="182">
        <v>0</v>
      </c>
      <c r="K1796" s="182">
        <v>0</v>
      </c>
      <c r="L1796" s="182">
        <v>0</v>
      </c>
      <c r="M1796" s="182">
        <v>8033266.5140799992</v>
      </c>
      <c r="N1796" s="182">
        <v>107171.39855999999</v>
      </c>
      <c r="O1796" s="182">
        <v>82918.543839999984</v>
      </c>
      <c r="P1796" s="182">
        <v>67.563999999999993</v>
      </c>
      <c r="Q1796" s="182">
        <v>8033266.5140799992</v>
      </c>
      <c r="R1796" s="182">
        <v>107171.39855999999</v>
      </c>
      <c r="S1796" s="182">
        <v>82918.543839999984</v>
      </c>
      <c r="T1796" s="182">
        <v>67.563999999999993</v>
      </c>
      <c r="U1796" s="182">
        <v>16066533.028159998</v>
      </c>
      <c r="V1796" s="182">
        <v>0</v>
      </c>
    </row>
    <row r="1797" spans="1:22">
      <c r="A1797" s="2" t="s">
        <v>3612</v>
      </c>
      <c r="B1797" s="2" t="s">
        <v>3613</v>
      </c>
      <c r="C1797" s="182">
        <v>55.657183999999994</v>
      </c>
      <c r="D1797" s="182">
        <v>6645.1480000000001</v>
      </c>
      <c r="E1797" s="182">
        <v>0</v>
      </c>
      <c r="F1797" s="182">
        <v>0</v>
      </c>
      <c r="G1797" s="182">
        <v>0</v>
      </c>
      <c r="H1797" s="182">
        <v>0</v>
      </c>
      <c r="I1797" s="182">
        <v>0</v>
      </c>
      <c r="J1797" s="182">
        <v>0</v>
      </c>
      <c r="K1797" s="182">
        <v>0</v>
      </c>
      <c r="L1797" s="182">
        <v>0</v>
      </c>
      <c r="M1797" s="182">
        <v>26597188.095839996</v>
      </c>
      <c r="N1797" s="182">
        <v>376902.47199999995</v>
      </c>
      <c r="O1797" s="182">
        <v>278580.08799999999</v>
      </c>
      <c r="P1797" s="182">
        <v>63.246000000000002</v>
      </c>
      <c r="Q1797" s="182">
        <v>26597188.095839996</v>
      </c>
      <c r="R1797" s="182">
        <v>376902.47199999995</v>
      </c>
      <c r="S1797" s="182">
        <v>278580.08799999999</v>
      </c>
      <c r="T1797" s="182">
        <v>63.246000000000002</v>
      </c>
      <c r="U1797" s="182">
        <v>53277622.476799995</v>
      </c>
      <c r="V1797" s="182">
        <v>0</v>
      </c>
    </row>
    <row r="1798" spans="1:22">
      <c r="A1798" s="2" t="s">
        <v>3614</v>
      </c>
      <c r="B1798" s="2" t="s">
        <v>3615</v>
      </c>
      <c r="C1798" s="182">
        <v>42.561376000000003</v>
      </c>
      <c r="D1798" s="182">
        <v>5058.0544</v>
      </c>
      <c r="E1798" s="182">
        <v>0</v>
      </c>
      <c r="F1798" s="182">
        <v>0</v>
      </c>
      <c r="G1798" s="182">
        <v>0</v>
      </c>
      <c r="H1798" s="182">
        <v>0</v>
      </c>
      <c r="I1798" s="182">
        <v>0</v>
      </c>
      <c r="J1798" s="182">
        <v>0</v>
      </c>
      <c r="K1798" s="182">
        <v>0</v>
      </c>
      <c r="L1798" s="182">
        <v>0</v>
      </c>
      <c r="M1798" s="182">
        <v>20894817.56512</v>
      </c>
      <c r="N1798" s="182">
        <v>293328.44559999998</v>
      </c>
      <c r="O1798" s="182">
        <v>219586.65759999998</v>
      </c>
      <c r="P1798" s="182">
        <v>64.261999999999986</v>
      </c>
      <c r="Q1798" s="182">
        <v>20894817.56512</v>
      </c>
      <c r="R1798" s="182">
        <v>293328.44559999998</v>
      </c>
      <c r="S1798" s="182">
        <v>219586.65759999998</v>
      </c>
      <c r="T1798" s="182">
        <v>64.261999999999986</v>
      </c>
      <c r="U1798" s="182">
        <v>41623142.559999995</v>
      </c>
      <c r="V1798" s="182">
        <v>0</v>
      </c>
    </row>
    <row r="1799" spans="1:22">
      <c r="A1799" s="2" t="s">
        <v>3616</v>
      </c>
      <c r="B1799" s="2" t="s">
        <v>3617</v>
      </c>
      <c r="C1799" s="182">
        <v>35.71584</v>
      </c>
      <c r="D1799" s="182">
        <v>4251.6043999999993</v>
      </c>
      <c r="E1799" s="182">
        <v>0</v>
      </c>
      <c r="F1799" s="182">
        <v>0</v>
      </c>
      <c r="G1799" s="182">
        <v>0</v>
      </c>
      <c r="H1799" s="182">
        <v>0</v>
      </c>
      <c r="I1799" s="182">
        <v>0</v>
      </c>
      <c r="J1799" s="182">
        <v>0</v>
      </c>
      <c r="K1799" s="182">
        <v>0</v>
      </c>
      <c r="L1799" s="182">
        <v>0</v>
      </c>
      <c r="M1799" s="182">
        <v>17856328.158239998</v>
      </c>
      <c r="N1799" s="182">
        <v>247444.66639999996</v>
      </c>
      <c r="O1799" s="182">
        <v>186812.52959999998</v>
      </c>
      <c r="P1799" s="182">
        <v>64.77</v>
      </c>
      <c r="Q1799" s="182">
        <v>17856328.158239998</v>
      </c>
      <c r="R1799" s="182">
        <v>247444.66639999996</v>
      </c>
      <c r="S1799" s="182">
        <v>186812.52959999998</v>
      </c>
      <c r="T1799" s="182">
        <v>64.77</v>
      </c>
      <c r="U1799" s="182">
        <v>35712656.316479996</v>
      </c>
      <c r="V1799" s="182">
        <v>0</v>
      </c>
    </row>
    <row r="1800" spans="1:22">
      <c r="A1800" s="2" t="s">
        <v>3618</v>
      </c>
      <c r="B1800" s="2" t="s">
        <v>3619</v>
      </c>
      <c r="C1800" s="182">
        <v>28.870303999999997</v>
      </c>
      <c r="D1800" s="182">
        <v>3432.2512000000002</v>
      </c>
      <c r="E1800" s="182">
        <v>0</v>
      </c>
      <c r="F1800" s="182">
        <v>0</v>
      </c>
      <c r="G1800" s="182">
        <v>0</v>
      </c>
      <c r="H1800" s="182">
        <v>0</v>
      </c>
      <c r="I1800" s="182">
        <v>0</v>
      </c>
      <c r="J1800" s="182">
        <v>0</v>
      </c>
      <c r="K1800" s="182">
        <v>0</v>
      </c>
      <c r="L1800" s="182">
        <v>0</v>
      </c>
      <c r="M1800" s="182">
        <v>14651346.181119999</v>
      </c>
      <c r="N1800" s="182">
        <v>201560.8872</v>
      </c>
      <c r="O1800" s="182">
        <v>153546.78967999999</v>
      </c>
      <c r="P1800" s="182">
        <v>65.277999999999992</v>
      </c>
      <c r="Q1800" s="182">
        <v>14651346.181119999</v>
      </c>
      <c r="R1800" s="182">
        <v>201560.8872</v>
      </c>
      <c r="S1800" s="182">
        <v>153546.78967999999</v>
      </c>
      <c r="T1800" s="182">
        <v>65.277999999999992</v>
      </c>
      <c r="U1800" s="182">
        <v>29261069.219679996</v>
      </c>
      <c r="V1800" s="182">
        <v>0</v>
      </c>
    </row>
    <row r="1801" spans="1:22">
      <c r="A1801" s="2" t="s">
        <v>3620</v>
      </c>
      <c r="B1801" s="2" t="s">
        <v>3621</v>
      </c>
      <c r="C1801" s="182">
        <v>21.875951999999998</v>
      </c>
      <c r="D1801" s="182">
        <v>2580.64</v>
      </c>
      <c r="E1801" s="182">
        <v>0</v>
      </c>
      <c r="F1801" s="182">
        <v>0</v>
      </c>
      <c r="G1801" s="182">
        <v>0</v>
      </c>
      <c r="H1801" s="182">
        <v>0</v>
      </c>
      <c r="I1801" s="182">
        <v>0</v>
      </c>
      <c r="J1801" s="182">
        <v>0</v>
      </c>
      <c r="K1801" s="182">
        <v>0</v>
      </c>
      <c r="L1801" s="182">
        <v>0</v>
      </c>
      <c r="M1801" s="182">
        <v>11196625.348639999</v>
      </c>
      <c r="N1801" s="182">
        <v>153055.17775999999</v>
      </c>
      <c r="O1801" s="182">
        <v>117495.24887999998</v>
      </c>
      <c r="P1801" s="182">
        <v>65.785999999999987</v>
      </c>
      <c r="Q1801" s="182">
        <v>11196625.348639999</v>
      </c>
      <c r="R1801" s="182">
        <v>153055.17775999999</v>
      </c>
      <c r="S1801" s="182">
        <v>117495.24887999998</v>
      </c>
      <c r="T1801" s="182">
        <v>65.785999999999987</v>
      </c>
      <c r="U1801" s="182">
        <v>22393250.697279997</v>
      </c>
      <c r="V1801" s="182">
        <v>0</v>
      </c>
    </row>
    <row r="1802" spans="1:22">
      <c r="A1802" s="2" t="s">
        <v>3622</v>
      </c>
      <c r="B1802" s="2" t="s">
        <v>3623</v>
      </c>
      <c r="C1802" s="182">
        <v>51.639152000000003</v>
      </c>
      <c r="D1802" s="182">
        <v>6161.2780000000002</v>
      </c>
      <c r="E1802" s="182">
        <v>0</v>
      </c>
      <c r="F1802" s="182">
        <v>0</v>
      </c>
      <c r="G1802" s="182">
        <v>0</v>
      </c>
      <c r="H1802" s="182">
        <v>0</v>
      </c>
      <c r="I1802" s="182">
        <v>0</v>
      </c>
      <c r="J1802" s="182">
        <v>0</v>
      </c>
      <c r="K1802" s="182">
        <v>0</v>
      </c>
      <c r="L1802" s="182">
        <v>0</v>
      </c>
      <c r="M1802" s="182">
        <v>21311048.99072</v>
      </c>
      <c r="N1802" s="182">
        <v>326102.57359999995</v>
      </c>
      <c r="O1802" s="182">
        <v>239251.13439999998</v>
      </c>
      <c r="P1802" s="182">
        <v>58.92799999999999</v>
      </c>
      <c r="Q1802" s="182">
        <v>21311048.99072</v>
      </c>
      <c r="R1802" s="182">
        <v>326102.57359999995</v>
      </c>
      <c r="S1802" s="182">
        <v>239251.13439999998</v>
      </c>
      <c r="T1802" s="182">
        <v>58.92799999999999</v>
      </c>
      <c r="U1802" s="182">
        <v>42455605.411199994</v>
      </c>
      <c r="V1802" s="182">
        <v>0</v>
      </c>
    </row>
    <row r="1803" spans="1:22">
      <c r="A1803" s="2" t="s">
        <v>3624</v>
      </c>
      <c r="B1803" s="2" t="s">
        <v>3625</v>
      </c>
      <c r="C1803" s="182">
        <v>39.585056000000002</v>
      </c>
      <c r="D1803" s="182">
        <v>4703.2163999999993</v>
      </c>
      <c r="E1803" s="182">
        <v>0</v>
      </c>
      <c r="F1803" s="182">
        <v>0</v>
      </c>
      <c r="G1803" s="182">
        <v>0</v>
      </c>
      <c r="H1803" s="182">
        <v>0</v>
      </c>
      <c r="I1803" s="182">
        <v>0</v>
      </c>
      <c r="J1803" s="182">
        <v>0</v>
      </c>
      <c r="K1803" s="182">
        <v>0</v>
      </c>
      <c r="L1803" s="182">
        <v>0</v>
      </c>
      <c r="M1803" s="182">
        <v>16815749.594239999</v>
      </c>
      <c r="N1803" s="182">
        <v>253999.49199999997</v>
      </c>
      <c r="O1803" s="182">
        <v>190089.94239999997</v>
      </c>
      <c r="P1803" s="182">
        <v>59.69</v>
      </c>
      <c r="Q1803" s="182">
        <v>16815749.594239999</v>
      </c>
      <c r="R1803" s="182">
        <v>253999.49199999997</v>
      </c>
      <c r="S1803" s="182">
        <v>190089.94239999997</v>
      </c>
      <c r="T1803" s="182">
        <v>59.69</v>
      </c>
      <c r="U1803" s="182">
        <v>33673122.331040002</v>
      </c>
      <c r="V1803" s="182">
        <v>0</v>
      </c>
    </row>
    <row r="1804" spans="1:22">
      <c r="A1804" s="2" t="s">
        <v>3626</v>
      </c>
      <c r="B1804" s="2" t="s">
        <v>3627</v>
      </c>
      <c r="C1804" s="182">
        <v>33.185968000000003</v>
      </c>
      <c r="D1804" s="182">
        <v>3954.8307999999997</v>
      </c>
      <c r="E1804" s="182">
        <v>0</v>
      </c>
      <c r="F1804" s="182">
        <v>0</v>
      </c>
      <c r="G1804" s="182">
        <v>0</v>
      </c>
      <c r="H1804" s="182">
        <v>0</v>
      </c>
      <c r="I1804" s="182">
        <v>0</v>
      </c>
      <c r="J1804" s="182">
        <v>0</v>
      </c>
      <c r="K1804" s="182">
        <v>0</v>
      </c>
      <c r="L1804" s="182">
        <v>0</v>
      </c>
      <c r="M1804" s="182">
        <v>14401607.325759999</v>
      </c>
      <c r="N1804" s="182">
        <v>214670.53839999996</v>
      </c>
      <c r="O1804" s="182">
        <v>161904.19232</v>
      </c>
      <c r="P1804" s="182">
        <v>60.198</v>
      </c>
      <c r="Q1804" s="182">
        <v>14401607.325759999</v>
      </c>
      <c r="R1804" s="182">
        <v>214670.53839999996</v>
      </c>
      <c r="S1804" s="182">
        <v>161904.19232</v>
      </c>
      <c r="T1804" s="182">
        <v>60.198</v>
      </c>
      <c r="U1804" s="182">
        <v>28761591.508959994</v>
      </c>
      <c r="V1804" s="182">
        <v>0</v>
      </c>
    </row>
    <row r="1805" spans="1:22">
      <c r="A1805" s="2" t="s">
        <v>3628</v>
      </c>
      <c r="B1805" s="2" t="s">
        <v>3629</v>
      </c>
      <c r="C1805" s="182">
        <v>26.78688</v>
      </c>
      <c r="D1805" s="182">
        <v>3193.5419999999999</v>
      </c>
      <c r="E1805" s="182">
        <v>0</v>
      </c>
      <c r="F1805" s="182">
        <v>0</v>
      </c>
      <c r="G1805" s="182">
        <v>0</v>
      </c>
      <c r="H1805" s="182">
        <v>0</v>
      </c>
      <c r="I1805" s="182">
        <v>0</v>
      </c>
      <c r="J1805" s="182">
        <v>0</v>
      </c>
      <c r="K1805" s="182">
        <v>0</v>
      </c>
      <c r="L1805" s="182">
        <v>0</v>
      </c>
      <c r="M1805" s="182">
        <v>11820972.487039998</v>
      </c>
      <c r="N1805" s="182">
        <v>175341.58479999998</v>
      </c>
      <c r="O1805" s="182">
        <v>132899.08903999999</v>
      </c>
      <c r="P1805" s="182">
        <v>60.706000000000003</v>
      </c>
      <c r="Q1805" s="182">
        <v>11820972.487039998</v>
      </c>
      <c r="R1805" s="182">
        <v>175341.58479999998</v>
      </c>
      <c r="S1805" s="182">
        <v>132899.08903999999</v>
      </c>
      <c r="T1805" s="182">
        <v>60.706000000000003</v>
      </c>
      <c r="U1805" s="182">
        <v>23641944.974079996</v>
      </c>
      <c r="V1805" s="182">
        <v>0</v>
      </c>
    </row>
    <row r="1806" spans="1:22">
      <c r="A1806" s="2" t="s">
        <v>3630</v>
      </c>
      <c r="B1806" s="2" t="s">
        <v>3631</v>
      </c>
      <c r="C1806" s="182">
        <v>20.387791999999997</v>
      </c>
      <c r="D1806" s="182">
        <v>2406.4467999999997</v>
      </c>
      <c r="E1806" s="182">
        <v>0</v>
      </c>
      <c r="F1806" s="182">
        <v>0</v>
      </c>
      <c r="G1806" s="182">
        <v>0</v>
      </c>
      <c r="H1806" s="182">
        <v>0</v>
      </c>
      <c r="I1806" s="182">
        <v>0</v>
      </c>
      <c r="J1806" s="182">
        <v>0</v>
      </c>
      <c r="K1806" s="182">
        <v>0</v>
      </c>
      <c r="L1806" s="182">
        <v>0</v>
      </c>
      <c r="M1806" s="182">
        <v>9032221.9355199989</v>
      </c>
      <c r="N1806" s="182">
        <v>132899.08903999999</v>
      </c>
      <c r="O1806" s="182">
        <v>101763.66743999999</v>
      </c>
      <c r="P1806" s="182">
        <v>61.213999999999999</v>
      </c>
      <c r="Q1806" s="182">
        <v>9032221.9355199989</v>
      </c>
      <c r="R1806" s="182">
        <v>132899.08903999999</v>
      </c>
      <c r="S1806" s="182">
        <v>101763.66743999999</v>
      </c>
      <c r="T1806" s="182">
        <v>61.213999999999999</v>
      </c>
      <c r="U1806" s="182">
        <v>18106067.013599999</v>
      </c>
      <c r="V1806" s="182">
        <v>0</v>
      </c>
    </row>
    <row r="1807" spans="1:22">
      <c r="A1807" s="2" t="s">
        <v>3632</v>
      </c>
      <c r="B1807" s="2" t="s">
        <v>3633</v>
      </c>
      <c r="C1807" s="182">
        <v>13.676190399999999</v>
      </c>
      <c r="D1807" s="182">
        <v>1619.3515999999997</v>
      </c>
      <c r="E1807" s="182">
        <v>0</v>
      </c>
      <c r="F1807" s="182">
        <v>0</v>
      </c>
      <c r="G1807" s="182">
        <v>0</v>
      </c>
      <c r="H1807" s="182">
        <v>0</v>
      </c>
      <c r="I1807" s="182">
        <v>0</v>
      </c>
      <c r="J1807" s="182">
        <v>0</v>
      </c>
      <c r="K1807" s="182">
        <v>0</v>
      </c>
      <c r="L1807" s="182">
        <v>0</v>
      </c>
      <c r="M1807" s="182">
        <v>6201848.2414399991</v>
      </c>
      <c r="N1807" s="182">
        <v>90128.851999999984</v>
      </c>
      <c r="O1807" s="182">
        <v>69645.021999999997</v>
      </c>
      <c r="P1807" s="182">
        <v>61.722000000000001</v>
      </c>
      <c r="Q1807" s="182">
        <v>6201848.2414399991</v>
      </c>
      <c r="R1807" s="182">
        <v>90128.851999999984</v>
      </c>
      <c r="S1807" s="182">
        <v>69645.021999999997</v>
      </c>
      <c r="T1807" s="182">
        <v>61.722000000000001</v>
      </c>
      <c r="U1807" s="182">
        <v>12362073.340319999</v>
      </c>
      <c r="V1807" s="182">
        <v>0</v>
      </c>
    </row>
    <row r="1808" spans="1:22">
      <c r="A1808" s="2" t="s">
        <v>3634</v>
      </c>
      <c r="B1808" s="2" t="s">
        <v>3635</v>
      </c>
      <c r="C1808" s="182">
        <v>50.746256000000002</v>
      </c>
      <c r="D1808" s="182">
        <v>6038.6975999999995</v>
      </c>
      <c r="E1808" s="182">
        <v>0</v>
      </c>
      <c r="F1808" s="182">
        <v>0</v>
      </c>
      <c r="G1808" s="182">
        <v>0</v>
      </c>
      <c r="H1808" s="182">
        <v>0</v>
      </c>
      <c r="I1808" s="182">
        <v>0</v>
      </c>
      <c r="J1808" s="182">
        <v>0</v>
      </c>
      <c r="K1808" s="182">
        <v>0</v>
      </c>
      <c r="L1808" s="182">
        <v>0</v>
      </c>
      <c r="M1808" s="182">
        <v>20103977.856479999</v>
      </c>
      <c r="N1808" s="182">
        <v>312992.92239999998</v>
      </c>
      <c r="O1808" s="182">
        <v>231057.60239999997</v>
      </c>
      <c r="P1808" s="182">
        <v>57.657999999999994</v>
      </c>
      <c r="Q1808" s="182">
        <v>20103977.856479999</v>
      </c>
      <c r="R1808" s="182">
        <v>312992.92239999998</v>
      </c>
      <c r="S1808" s="182">
        <v>231057.60239999997</v>
      </c>
      <c r="T1808" s="182">
        <v>57.657999999999994</v>
      </c>
      <c r="U1808" s="182">
        <v>40249578.855519995</v>
      </c>
      <c r="V1808" s="182">
        <v>0</v>
      </c>
    </row>
    <row r="1809" spans="1:22">
      <c r="A1809" s="2" t="s">
        <v>3636</v>
      </c>
      <c r="B1809" s="2" t="s">
        <v>3637</v>
      </c>
      <c r="C1809" s="182">
        <v>38.840975999999998</v>
      </c>
      <c r="D1809" s="182">
        <v>4619.3455999999996</v>
      </c>
      <c r="E1809" s="182">
        <v>0</v>
      </c>
      <c r="F1809" s="182">
        <v>0</v>
      </c>
      <c r="G1809" s="182">
        <v>0</v>
      </c>
      <c r="H1809" s="182">
        <v>0</v>
      </c>
      <c r="I1809" s="182">
        <v>0</v>
      </c>
      <c r="J1809" s="182">
        <v>0</v>
      </c>
      <c r="K1809" s="182">
        <v>0</v>
      </c>
      <c r="L1809" s="182">
        <v>0</v>
      </c>
      <c r="M1809" s="182">
        <v>15900040.45792</v>
      </c>
      <c r="N1809" s="182">
        <v>244167.2536</v>
      </c>
      <c r="O1809" s="182">
        <v>181896.41039999996</v>
      </c>
      <c r="P1809" s="182">
        <v>58.673999999999999</v>
      </c>
      <c r="Q1809" s="182">
        <v>15900040.45792</v>
      </c>
      <c r="R1809" s="182">
        <v>244167.2536</v>
      </c>
      <c r="S1809" s="182">
        <v>181896.41039999996</v>
      </c>
      <c r="T1809" s="182">
        <v>58.673999999999999</v>
      </c>
      <c r="U1809" s="182">
        <v>31800080.91584</v>
      </c>
      <c r="V1809" s="182">
        <v>0</v>
      </c>
    </row>
    <row r="1810" spans="1:22">
      <c r="A1810" s="2" t="s">
        <v>3638</v>
      </c>
      <c r="B1810" s="2" t="s">
        <v>3639</v>
      </c>
      <c r="C1810" s="182">
        <v>32.590703999999995</v>
      </c>
      <c r="D1810" s="182">
        <v>3883.8631999999993</v>
      </c>
      <c r="E1810" s="182">
        <v>0</v>
      </c>
      <c r="F1810" s="182">
        <v>0</v>
      </c>
      <c r="G1810" s="182">
        <v>0</v>
      </c>
      <c r="H1810" s="182">
        <v>0</v>
      </c>
      <c r="I1810" s="182">
        <v>0</v>
      </c>
      <c r="J1810" s="182">
        <v>0</v>
      </c>
      <c r="K1810" s="182">
        <v>0</v>
      </c>
      <c r="L1810" s="182">
        <v>0</v>
      </c>
      <c r="M1810" s="182">
        <v>13610767.61712</v>
      </c>
      <c r="N1810" s="182">
        <v>206477.00639999998</v>
      </c>
      <c r="O1810" s="182">
        <v>155840.97863999999</v>
      </c>
      <c r="P1810" s="182">
        <v>59.181999999999995</v>
      </c>
      <c r="Q1810" s="182">
        <v>13610767.61712</v>
      </c>
      <c r="R1810" s="182">
        <v>206477.00639999998</v>
      </c>
      <c r="S1810" s="182">
        <v>155840.97863999999</v>
      </c>
      <c r="T1810" s="182">
        <v>59.181999999999995</v>
      </c>
      <c r="U1810" s="182">
        <v>27221535.234239999</v>
      </c>
      <c r="V1810" s="182">
        <v>0</v>
      </c>
    </row>
    <row r="1811" spans="1:22">
      <c r="A1811" s="2" t="s">
        <v>3640</v>
      </c>
      <c r="B1811" s="2" t="s">
        <v>3641</v>
      </c>
      <c r="C1811" s="182">
        <v>26.340431999999996</v>
      </c>
      <c r="D1811" s="182">
        <v>3135.4776000000002</v>
      </c>
      <c r="E1811" s="182">
        <v>0</v>
      </c>
      <c r="F1811" s="182">
        <v>0</v>
      </c>
      <c r="G1811" s="182">
        <v>0</v>
      </c>
      <c r="H1811" s="182">
        <v>0</v>
      </c>
      <c r="I1811" s="182">
        <v>0</v>
      </c>
      <c r="J1811" s="182">
        <v>0</v>
      </c>
      <c r="K1811" s="182">
        <v>0</v>
      </c>
      <c r="L1811" s="182">
        <v>0</v>
      </c>
      <c r="M1811" s="182">
        <v>11155002.206079999</v>
      </c>
      <c r="N1811" s="182">
        <v>168786.7592</v>
      </c>
      <c r="O1811" s="182">
        <v>127982.96983999998</v>
      </c>
      <c r="P1811" s="182">
        <v>59.69</v>
      </c>
      <c r="Q1811" s="182">
        <v>11155002.206079999</v>
      </c>
      <c r="R1811" s="182">
        <v>168786.7592</v>
      </c>
      <c r="S1811" s="182">
        <v>127982.96983999998</v>
      </c>
      <c r="T1811" s="182">
        <v>59.69</v>
      </c>
      <c r="U1811" s="182">
        <v>22351627.554719999</v>
      </c>
      <c r="V1811" s="182">
        <v>0</v>
      </c>
    </row>
    <row r="1812" spans="1:22">
      <c r="A1812" s="2" t="s">
        <v>3642</v>
      </c>
      <c r="B1812" s="2" t="s">
        <v>3643</v>
      </c>
      <c r="C1812" s="182">
        <v>19.941344000000001</v>
      </c>
      <c r="D1812" s="182">
        <v>2361.2856000000002</v>
      </c>
      <c r="E1812" s="182">
        <v>0</v>
      </c>
      <c r="F1812" s="182">
        <v>0</v>
      </c>
      <c r="G1812" s="182">
        <v>0</v>
      </c>
      <c r="H1812" s="182">
        <v>0</v>
      </c>
      <c r="I1812" s="182">
        <v>0</v>
      </c>
      <c r="J1812" s="182">
        <v>0</v>
      </c>
      <c r="K1812" s="182">
        <v>0</v>
      </c>
      <c r="L1812" s="182">
        <v>0</v>
      </c>
      <c r="M1812" s="182">
        <v>8574367.3673599996</v>
      </c>
      <c r="N1812" s="182">
        <v>127982.96983999998</v>
      </c>
      <c r="O1812" s="182">
        <v>98158.513359999997</v>
      </c>
      <c r="P1812" s="182">
        <v>60.198</v>
      </c>
      <c r="Q1812" s="182">
        <v>8574367.3673599996</v>
      </c>
      <c r="R1812" s="182">
        <v>127982.96983999998</v>
      </c>
      <c r="S1812" s="182">
        <v>98158.513359999997</v>
      </c>
      <c r="T1812" s="182">
        <v>60.198</v>
      </c>
      <c r="U1812" s="182">
        <v>17107111.592159998</v>
      </c>
      <c r="V1812" s="182">
        <v>0</v>
      </c>
    </row>
    <row r="1813" spans="1:22">
      <c r="A1813" s="2" t="s">
        <v>3644</v>
      </c>
      <c r="B1813" s="2" t="s">
        <v>3645</v>
      </c>
      <c r="C1813" s="182">
        <v>48.662832000000002</v>
      </c>
      <c r="D1813" s="182">
        <v>5806.44</v>
      </c>
      <c r="E1813" s="182">
        <v>0</v>
      </c>
      <c r="F1813" s="182">
        <v>0</v>
      </c>
      <c r="G1813" s="182">
        <v>0</v>
      </c>
      <c r="H1813" s="182">
        <v>0</v>
      </c>
      <c r="I1813" s="182">
        <v>0</v>
      </c>
      <c r="J1813" s="182">
        <v>0</v>
      </c>
      <c r="K1813" s="182">
        <v>0</v>
      </c>
      <c r="L1813" s="182">
        <v>0</v>
      </c>
      <c r="M1813" s="182">
        <v>17856328.158239998</v>
      </c>
      <c r="N1813" s="182">
        <v>290051.03279999999</v>
      </c>
      <c r="O1813" s="182">
        <v>213031.83199999999</v>
      </c>
      <c r="P1813" s="182">
        <v>55.372</v>
      </c>
      <c r="Q1813" s="182">
        <v>17856328.158239998</v>
      </c>
      <c r="R1813" s="182">
        <v>290051.03279999999</v>
      </c>
      <c r="S1813" s="182">
        <v>213031.83199999999</v>
      </c>
      <c r="T1813" s="182">
        <v>55.372</v>
      </c>
      <c r="U1813" s="182">
        <v>35754279.459040001</v>
      </c>
      <c r="V1813" s="182">
        <v>0</v>
      </c>
    </row>
    <row r="1814" spans="1:22">
      <c r="A1814" s="2" t="s">
        <v>3646</v>
      </c>
      <c r="B1814" s="2" t="s">
        <v>3647</v>
      </c>
      <c r="C1814" s="182">
        <v>42.561376000000003</v>
      </c>
      <c r="D1814" s="182">
        <v>5083.8607999999995</v>
      </c>
      <c r="E1814" s="182">
        <v>0</v>
      </c>
      <c r="F1814" s="182">
        <v>0</v>
      </c>
      <c r="G1814" s="182">
        <v>0</v>
      </c>
      <c r="H1814" s="182">
        <v>0</v>
      </c>
      <c r="I1814" s="182">
        <v>0</v>
      </c>
      <c r="J1814" s="182">
        <v>0</v>
      </c>
      <c r="K1814" s="182">
        <v>0</v>
      </c>
      <c r="L1814" s="182">
        <v>0</v>
      </c>
      <c r="M1814" s="182">
        <v>15941663.600479998</v>
      </c>
      <c r="N1814" s="182">
        <v>255638.19839999996</v>
      </c>
      <c r="O1814" s="182">
        <v>190089.94239999997</v>
      </c>
      <c r="P1814" s="182">
        <v>55.88</v>
      </c>
      <c r="Q1814" s="182">
        <v>15941663.600479998</v>
      </c>
      <c r="R1814" s="182">
        <v>255638.19839999996</v>
      </c>
      <c r="S1814" s="182">
        <v>190089.94239999997</v>
      </c>
      <c r="T1814" s="182">
        <v>55.88</v>
      </c>
      <c r="U1814" s="182">
        <v>31883327.200959995</v>
      </c>
      <c r="V1814" s="182">
        <v>0</v>
      </c>
    </row>
    <row r="1815" spans="1:22">
      <c r="A1815" s="2" t="s">
        <v>3648</v>
      </c>
      <c r="B1815" s="2" t="s">
        <v>3649</v>
      </c>
      <c r="C1815" s="182">
        <v>37.352815999999997</v>
      </c>
      <c r="D1815" s="182">
        <v>4438.7007999999996</v>
      </c>
      <c r="E1815" s="182">
        <v>0</v>
      </c>
      <c r="F1815" s="182">
        <v>0</v>
      </c>
      <c r="G1815" s="182">
        <v>0</v>
      </c>
      <c r="H1815" s="182">
        <v>0</v>
      </c>
      <c r="I1815" s="182">
        <v>0</v>
      </c>
      <c r="J1815" s="182">
        <v>0</v>
      </c>
      <c r="K1815" s="182">
        <v>0</v>
      </c>
      <c r="L1815" s="182">
        <v>0</v>
      </c>
      <c r="M1815" s="182">
        <v>14151868.470399998</v>
      </c>
      <c r="N1815" s="182">
        <v>226141.48319999999</v>
      </c>
      <c r="O1815" s="182">
        <v>168786.7592</v>
      </c>
      <c r="P1815" s="182">
        <v>56.388000000000005</v>
      </c>
      <c r="Q1815" s="182">
        <v>14151868.470399998</v>
      </c>
      <c r="R1815" s="182">
        <v>226141.48319999999</v>
      </c>
      <c r="S1815" s="182">
        <v>168786.7592</v>
      </c>
      <c r="T1815" s="182">
        <v>56.388000000000005</v>
      </c>
      <c r="U1815" s="182">
        <v>28303736.940799996</v>
      </c>
      <c r="V1815" s="182">
        <v>0</v>
      </c>
    </row>
    <row r="1816" spans="1:22">
      <c r="A1816" s="2" t="s">
        <v>3650</v>
      </c>
      <c r="B1816" s="2" t="s">
        <v>3651</v>
      </c>
      <c r="C1816" s="182">
        <v>31.400176000000002</v>
      </c>
      <c r="D1816" s="182">
        <v>3735.4764</v>
      </c>
      <c r="E1816" s="182">
        <v>0</v>
      </c>
      <c r="F1816" s="182">
        <v>0</v>
      </c>
      <c r="G1816" s="182">
        <v>0</v>
      </c>
      <c r="H1816" s="182">
        <v>0</v>
      </c>
      <c r="I1816" s="182">
        <v>0</v>
      </c>
      <c r="J1816" s="182">
        <v>0</v>
      </c>
      <c r="K1816" s="182">
        <v>0</v>
      </c>
      <c r="L1816" s="182">
        <v>0</v>
      </c>
      <c r="M1816" s="182">
        <v>12112334.484959999</v>
      </c>
      <c r="N1816" s="182">
        <v>191728.64879999997</v>
      </c>
      <c r="O1816" s="182">
        <v>144042.29255999997</v>
      </c>
      <c r="P1816" s="182">
        <v>56.896000000000001</v>
      </c>
      <c r="Q1816" s="182">
        <v>12112334.484959999</v>
      </c>
      <c r="R1816" s="182">
        <v>191728.64879999997</v>
      </c>
      <c r="S1816" s="182">
        <v>144042.29255999997</v>
      </c>
      <c r="T1816" s="182">
        <v>56.896000000000001</v>
      </c>
      <c r="U1816" s="182">
        <v>24224668.969919998</v>
      </c>
      <c r="V1816" s="182">
        <v>0</v>
      </c>
    </row>
    <row r="1817" spans="1:22">
      <c r="A1817" s="2" t="s">
        <v>3652</v>
      </c>
      <c r="B1817" s="2" t="s">
        <v>3653</v>
      </c>
      <c r="C1817" s="182">
        <v>28.275039999999997</v>
      </c>
      <c r="D1817" s="182">
        <v>3367.7351999999996</v>
      </c>
      <c r="E1817" s="182">
        <v>0</v>
      </c>
      <c r="F1817" s="182">
        <v>0</v>
      </c>
      <c r="G1817" s="182">
        <v>0</v>
      </c>
      <c r="H1817" s="182">
        <v>0</v>
      </c>
      <c r="I1817" s="182">
        <v>0</v>
      </c>
      <c r="J1817" s="182">
        <v>0</v>
      </c>
      <c r="K1817" s="182">
        <v>0</v>
      </c>
      <c r="L1817" s="182">
        <v>0</v>
      </c>
      <c r="M1817" s="182">
        <v>11030132.778399998</v>
      </c>
      <c r="N1817" s="182">
        <v>173702.87839999999</v>
      </c>
      <c r="O1817" s="182">
        <v>130932.64135999999</v>
      </c>
      <c r="P1817" s="182">
        <v>57.15</v>
      </c>
      <c r="Q1817" s="182">
        <v>11030132.778399998</v>
      </c>
      <c r="R1817" s="182">
        <v>173702.87839999999</v>
      </c>
      <c r="S1817" s="182">
        <v>130932.64135999999</v>
      </c>
      <c r="T1817" s="182">
        <v>57.15</v>
      </c>
      <c r="U1817" s="182">
        <v>22018642.414239999</v>
      </c>
      <c r="V1817" s="182">
        <v>0</v>
      </c>
    </row>
    <row r="1818" spans="1:22">
      <c r="A1818" s="2" t="s">
        <v>3654</v>
      </c>
      <c r="B1818" s="2" t="s">
        <v>3655</v>
      </c>
      <c r="C1818" s="182">
        <v>25.298719999999999</v>
      </c>
      <c r="D1818" s="182">
        <v>3019.3487999999998</v>
      </c>
      <c r="E1818" s="182">
        <v>0</v>
      </c>
      <c r="F1818" s="182">
        <v>0</v>
      </c>
      <c r="G1818" s="182">
        <v>0</v>
      </c>
      <c r="H1818" s="182">
        <v>0</v>
      </c>
      <c r="I1818" s="182">
        <v>0</v>
      </c>
      <c r="J1818" s="182">
        <v>0</v>
      </c>
      <c r="K1818" s="182">
        <v>0</v>
      </c>
      <c r="L1818" s="182">
        <v>0</v>
      </c>
      <c r="M1818" s="182">
        <v>9947931.0718399975</v>
      </c>
      <c r="N1818" s="182">
        <v>156004.84927999997</v>
      </c>
      <c r="O1818" s="182">
        <v>118314.60207999998</v>
      </c>
      <c r="P1818" s="182">
        <v>57.403999999999989</v>
      </c>
      <c r="Q1818" s="182">
        <v>9947931.0718399975</v>
      </c>
      <c r="R1818" s="182">
        <v>156004.84927999997</v>
      </c>
      <c r="S1818" s="182">
        <v>118314.60207999998</v>
      </c>
      <c r="T1818" s="182">
        <v>57.403999999999989</v>
      </c>
      <c r="U1818" s="182">
        <v>19937485.286239997</v>
      </c>
      <c r="V1818" s="182">
        <v>0</v>
      </c>
    </row>
    <row r="1819" spans="1:22">
      <c r="A1819" s="2" t="s">
        <v>3656</v>
      </c>
      <c r="B1819" s="2" t="s">
        <v>3657</v>
      </c>
      <c r="C1819" s="182">
        <v>19.197264000000001</v>
      </c>
      <c r="D1819" s="182">
        <v>2277.4147999999996</v>
      </c>
      <c r="E1819" s="182">
        <v>0</v>
      </c>
      <c r="F1819" s="182">
        <v>0</v>
      </c>
      <c r="G1819" s="182">
        <v>0</v>
      </c>
      <c r="H1819" s="182">
        <v>0</v>
      </c>
      <c r="I1819" s="182">
        <v>0</v>
      </c>
      <c r="J1819" s="182">
        <v>0</v>
      </c>
      <c r="K1819" s="182">
        <v>0</v>
      </c>
      <c r="L1819" s="182">
        <v>0</v>
      </c>
      <c r="M1819" s="182">
        <v>7658658.2310399991</v>
      </c>
      <c r="N1819" s="182">
        <v>118642.34336</v>
      </c>
      <c r="O1819" s="182">
        <v>90784.334559999988</v>
      </c>
      <c r="P1819" s="182">
        <v>57.911999999999992</v>
      </c>
      <c r="Q1819" s="182">
        <v>7658658.2310399991</v>
      </c>
      <c r="R1819" s="182">
        <v>118642.34336</v>
      </c>
      <c r="S1819" s="182">
        <v>90784.334559999988</v>
      </c>
      <c r="T1819" s="182">
        <v>57.911999999999992</v>
      </c>
      <c r="U1819" s="182">
        <v>15275693.31952</v>
      </c>
      <c r="V1819" s="182">
        <v>0</v>
      </c>
    </row>
    <row r="1820" spans="1:22">
      <c r="A1820" s="2" t="s">
        <v>3658</v>
      </c>
      <c r="B1820" s="2" t="s">
        <v>3659</v>
      </c>
      <c r="C1820" s="182">
        <v>12.932110399999999</v>
      </c>
      <c r="D1820" s="182">
        <v>1529.0291999999999</v>
      </c>
      <c r="E1820" s="182">
        <v>0</v>
      </c>
      <c r="F1820" s="182">
        <v>0</v>
      </c>
      <c r="G1820" s="182">
        <v>0</v>
      </c>
      <c r="H1820" s="182">
        <v>0</v>
      </c>
      <c r="I1820" s="182">
        <v>0</v>
      </c>
      <c r="J1820" s="182">
        <v>0</v>
      </c>
      <c r="K1820" s="182">
        <v>0</v>
      </c>
      <c r="L1820" s="182">
        <v>0</v>
      </c>
      <c r="M1820" s="182">
        <v>5244515.962559999</v>
      </c>
      <c r="N1820" s="182">
        <v>80624.354879999984</v>
      </c>
      <c r="O1820" s="182">
        <v>62106.972559999995</v>
      </c>
      <c r="P1820" s="182">
        <v>58.419999999999995</v>
      </c>
      <c r="Q1820" s="182">
        <v>5244515.962559999</v>
      </c>
      <c r="R1820" s="182">
        <v>80624.354879999984</v>
      </c>
      <c r="S1820" s="182">
        <v>62106.972559999995</v>
      </c>
      <c r="T1820" s="182">
        <v>58.419999999999995</v>
      </c>
      <c r="U1820" s="182">
        <v>10447408.78256</v>
      </c>
      <c r="V1820" s="182">
        <v>0</v>
      </c>
    </row>
    <row r="1821" spans="1:22">
      <c r="A1821" s="2" t="s">
        <v>3660</v>
      </c>
      <c r="B1821" s="2" t="s">
        <v>3661</v>
      </c>
      <c r="C1821" s="182">
        <v>44.793616</v>
      </c>
      <c r="D1821" s="182">
        <v>5335.4731999999995</v>
      </c>
      <c r="E1821" s="182">
        <v>0</v>
      </c>
      <c r="F1821" s="182">
        <v>0</v>
      </c>
      <c r="G1821" s="182">
        <v>0</v>
      </c>
      <c r="H1821" s="182">
        <v>0</v>
      </c>
      <c r="I1821" s="182">
        <v>0</v>
      </c>
      <c r="J1821" s="182">
        <v>0</v>
      </c>
      <c r="K1821" s="182">
        <v>0</v>
      </c>
      <c r="L1821" s="182">
        <v>0</v>
      </c>
      <c r="M1821" s="182">
        <v>13860506.472479997</v>
      </c>
      <c r="N1821" s="182">
        <v>244167.2536</v>
      </c>
      <c r="O1821" s="182">
        <v>178618.9976</v>
      </c>
      <c r="P1821" s="182">
        <v>51.053999999999995</v>
      </c>
      <c r="Q1821" s="182">
        <v>13860506.472479997</v>
      </c>
      <c r="R1821" s="182">
        <v>244167.2536</v>
      </c>
      <c r="S1821" s="182">
        <v>178618.9976</v>
      </c>
      <c r="T1821" s="182">
        <v>51.053999999999995</v>
      </c>
      <c r="U1821" s="182">
        <v>27762636.08752</v>
      </c>
      <c r="V1821" s="182">
        <v>0</v>
      </c>
    </row>
    <row r="1822" spans="1:22">
      <c r="A1822" s="2" t="s">
        <v>3662</v>
      </c>
      <c r="B1822" s="2" t="s">
        <v>3663</v>
      </c>
      <c r="C1822" s="182">
        <v>34.376496000000003</v>
      </c>
      <c r="D1822" s="182">
        <v>4083.8627999999999</v>
      </c>
      <c r="E1822" s="182">
        <v>0</v>
      </c>
      <c r="F1822" s="182">
        <v>0</v>
      </c>
      <c r="G1822" s="182">
        <v>0</v>
      </c>
      <c r="H1822" s="182">
        <v>0</v>
      </c>
      <c r="I1822" s="182">
        <v>0</v>
      </c>
      <c r="J1822" s="182">
        <v>0</v>
      </c>
      <c r="K1822" s="182">
        <v>0</v>
      </c>
      <c r="L1822" s="182">
        <v>0</v>
      </c>
      <c r="M1822" s="182">
        <v>11030132.778399998</v>
      </c>
      <c r="N1822" s="182">
        <v>191728.64879999997</v>
      </c>
      <c r="O1822" s="182">
        <v>141911.97423999998</v>
      </c>
      <c r="P1822" s="182">
        <v>52.069999999999993</v>
      </c>
      <c r="Q1822" s="182">
        <v>11030132.778399998</v>
      </c>
      <c r="R1822" s="182">
        <v>191728.64879999997</v>
      </c>
      <c r="S1822" s="182">
        <v>141911.97423999998</v>
      </c>
      <c r="T1822" s="182">
        <v>52.069999999999993</v>
      </c>
      <c r="U1822" s="182">
        <v>22060265.556799997</v>
      </c>
      <c r="V1822" s="182">
        <v>0</v>
      </c>
    </row>
    <row r="1823" spans="1:22">
      <c r="A1823" s="2" t="s">
        <v>3664</v>
      </c>
      <c r="B1823" s="2" t="s">
        <v>3665</v>
      </c>
      <c r="C1823" s="182">
        <v>28.870303999999997</v>
      </c>
      <c r="D1823" s="182">
        <v>3438.7028</v>
      </c>
      <c r="E1823" s="182">
        <v>0</v>
      </c>
      <c r="F1823" s="182">
        <v>0</v>
      </c>
      <c r="G1823" s="182">
        <v>0</v>
      </c>
      <c r="H1823" s="182">
        <v>0</v>
      </c>
      <c r="I1823" s="182">
        <v>0</v>
      </c>
      <c r="J1823" s="182">
        <v>0</v>
      </c>
      <c r="K1823" s="182">
        <v>0</v>
      </c>
      <c r="L1823" s="182">
        <v>0</v>
      </c>
      <c r="M1823" s="182">
        <v>9448453.3611199986</v>
      </c>
      <c r="N1823" s="182">
        <v>162395.80424</v>
      </c>
      <c r="O1823" s="182">
        <v>121755.88551999998</v>
      </c>
      <c r="P1823" s="182">
        <v>52.577999999999996</v>
      </c>
      <c r="Q1823" s="182">
        <v>9448453.3611199986</v>
      </c>
      <c r="R1823" s="182">
        <v>162395.80424</v>
      </c>
      <c r="S1823" s="182">
        <v>121755.88551999998</v>
      </c>
      <c r="T1823" s="182">
        <v>52.577999999999996</v>
      </c>
      <c r="U1823" s="182">
        <v>18938529.864799999</v>
      </c>
      <c r="V1823" s="182">
        <v>0</v>
      </c>
    </row>
    <row r="1824" spans="1:22">
      <c r="A1824" s="2" t="s">
        <v>3666</v>
      </c>
      <c r="B1824" s="2" t="s">
        <v>3667</v>
      </c>
      <c r="C1824" s="182">
        <v>23.364111999999999</v>
      </c>
      <c r="D1824" s="182">
        <v>2780.6395999999995</v>
      </c>
      <c r="E1824" s="182">
        <v>0</v>
      </c>
      <c r="F1824" s="182">
        <v>0</v>
      </c>
      <c r="G1824" s="182">
        <v>0</v>
      </c>
      <c r="H1824" s="182">
        <v>0</v>
      </c>
      <c r="I1824" s="182">
        <v>0</v>
      </c>
      <c r="J1824" s="182">
        <v>0</v>
      </c>
      <c r="K1824" s="182">
        <v>0</v>
      </c>
      <c r="L1824" s="182">
        <v>0</v>
      </c>
      <c r="M1824" s="182">
        <v>7783527.6587199988</v>
      </c>
      <c r="N1824" s="182">
        <v>132571.34775999998</v>
      </c>
      <c r="O1824" s="182">
        <v>100288.83167999999</v>
      </c>
      <c r="P1824" s="182">
        <v>52.832000000000001</v>
      </c>
      <c r="Q1824" s="182">
        <v>7783527.6587199988</v>
      </c>
      <c r="R1824" s="182">
        <v>132571.34775999998</v>
      </c>
      <c r="S1824" s="182">
        <v>100288.83167999999</v>
      </c>
      <c r="T1824" s="182">
        <v>52.832000000000001</v>
      </c>
      <c r="U1824" s="182">
        <v>15608678.459999999</v>
      </c>
      <c r="V1824" s="182">
        <v>0</v>
      </c>
    </row>
    <row r="1825" spans="1:22">
      <c r="A1825" s="2" t="s">
        <v>3668</v>
      </c>
      <c r="B1825" s="2" t="s">
        <v>3669</v>
      </c>
      <c r="C1825" s="182">
        <v>17.709104</v>
      </c>
      <c r="D1825" s="182">
        <v>2096.77</v>
      </c>
      <c r="E1825" s="182">
        <v>0</v>
      </c>
      <c r="F1825" s="182">
        <v>0</v>
      </c>
      <c r="G1825" s="182">
        <v>0</v>
      </c>
      <c r="H1825" s="182">
        <v>0</v>
      </c>
      <c r="I1825" s="182">
        <v>0</v>
      </c>
      <c r="J1825" s="182">
        <v>0</v>
      </c>
      <c r="K1825" s="182">
        <v>0</v>
      </c>
      <c r="L1825" s="182">
        <v>0</v>
      </c>
      <c r="M1825" s="182">
        <v>5993732.5286399992</v>
      </c>
      <c r="N1825" s="182">
        <v>100944.31423999999</v>
      </c>
      <c r="O1825" s="182">
        <v>77183.071439999985</v>
      </c>
      <c r="P1825" s="182">
        <v>53.339999999999996</v>
      </c>
      <c r="Q1825" s="182">
        <v>5993732.5286399992</v>
      </c>
      <c r="R1825" s="182">
        <v>100944.31423999999</v>
      </c>
      <c r="S1825" s="182">
        <v>77183.071439999985</v>
      </c>
      <c r="T1825" s="182">
        <v>53.339999999999996</v>
      </c>
      <c r="U1825" s="182">
        <v>11987465.057279998</v>
      </c>
      <c r="V1825" s="182">
        <v>0</v>
      </c>
    </row>
    <row r="1826" spans="1:22">
      <c r="A1826" s="2" t="s">
        <v>3670</v>
      </c>
      <c r="B1826" s="2" t="s">
        <v>3671</v>
      </c>
      <c r="C1826" s="182">
        <v>43.751903999999996</v>
      </c>
      <c r="D1826" s="182">
        <v>5219.3444</v>
      </c>
      <c r="E1826" s="182">
        <v>0</v>
      </c>
      <c r="F1826" s="182">
        <v>0</v>
      </c>
      <c r="G1826" s="182">
        <v>0</v>
      </c>
      <c r="H1826" s="182">
        <v>0</v>
      </c>
      <c r="I1826" s="182">
        <v>0</v>
      </c>
      <c r="J1826" s="182">
        <v>0</v>
      </c>
      <c r="K1826" s="182">
        <v>0</v>
      </c>
      <c r="L1826" s="182">
        <v>0</v>
      </c>
      <c r="M1826" s="182">
        <v>12986420.478719998</v>
      </c>
      <c r="N1826" s="182">
        <v>234335.01519999999</v>
      </c>
      <c r="O1826" s="182">
        <v>170425.4656</v>
      </c>
      <c r="P1826" s="182">
        <v>49.783999999999999</v>
      </c>
      <c r="Q1826" s="182">
        <v>12986420.478719998</v>
      </c>
      <c r="R1826" s="182">
        <v>234335.01519999999</v>
      </c>
      <c r="S1826" s="182">
        <v>170425.4656</v>
      </c>
      <c r="T1826" s="182">
        <v>49.783999999999999</v>
      </c>
      <c r="U1826" s="182">
        <v>25972840.957439996</v>
      </c>
      <c r="V1826" s="182">
        <v>0</v>
      </c>
    </row>
    <row r="1827" spans="1:22">
      <c r="A1827" s="2" t="s">
        <v>3672</v>
      </c>
      <c r="B1827" s="2" t="s">
        <v>3673</v>
      </c>
      <c r="C1827" s="182">
        <v>33.483599999999996</v>
      </c>
      <c r="D1827" s="182">
        <v>3999.9919999999997</v>
      </c>
      <c r="E1827" s="182">
        <v>0</v>
      </c>
      <c r="F1827" s="182">
        <v>0</v>
      </c>
      <c r="G1827" s="182">
        <v>0</v>
      </c>
      <c r="H1827" s="182">
        <v>0</v>
      </c>
      <c r="I1827" s="182">
        <v>0</v>
      </c>
      <c r="J1827" s="182">
        <v>0</v>
      </c>
      <c r="K1827" s="182">
        <v>0</v>
      </c>
      <c r="L1827" s="182">
        <v>0</v>
      </c>
      <c r="M1827" s="182">
        <v>10322539.35488</v>
      </c>
      <c r="N1827" s="182">
        <v>183535.11679999996</v>
      </c>
      <c r="O1827" s="182">
        <v>135684.88991999999</v>
      </c>
      <c r="P1827" s="182">
        <v>50.8</v>
      </c>
      <c r="Q1827" s="182">
        <v>10322539.35488</v>
      </c>
      <c r="R1827" s="182">
        <v>183535.11679999996</v>
      </c>
      <c r="S1827" s="182">
        <v>135684.88991999999</v>
      </c>
      <c r="T1827" s="182">
        <v>50.8</v>
      </c>
      <c r="U1827" s="182">
        <v>20686701.852320001</v>
      </c>
      <c r="V1827" s="182">
        <v>0</v>
      </c>
    </row>
    <row r="1828" spans="1:22">
      <c r="A1828" s="2" t="s">
        <v>3674</v>
      </c>
      <c r="B1828" s="2" t="s">
        <v>3675</v>
      </c>
      <c r="C1828" s="182">
        <v>28.275039999999997</v>
      </c>
      <c r="D1828" s="182">
        <v>3367.7351999999996</v>
      </c>
      <c r="E1828" s="182">
        <v>0</v>
      </c>
      <c r="F1828" s="182">
        <v>0</v>
      </c>
      <c r="G1828" s="182">
        <v>0</v>
      </c>
      <c r="H1828" s="182">
        <v>0</v>
      </c>
      <c r="I1828" s="182">
        <v>0</v>
      </c>
      <c r="J1828" s="182">
        <v>0</v>
      </c>
      <c r="K1828" s="182">
        <v>0</v>
      </c>
      <c r="L1828" s="182">
        <v>0</v>
      </c>
      <c r="M1828" s="182">
        <v>8865729.3652799986</v>
      </c>
      <c r="N1828" s="182">
        <v>155513.23736</v>
      </c>
      <c r="O1828" s="182">
        <v>116512.02503999999</v>
      </c>
      <c r="P1828" s="182">
        <v>51.308</v>
      </c>
      <c r="Q1828" s="182">
        <v>8865729.3652799986</v>
      </c>
      <c r="R1828" s="182">
        <v>155513.23736</v>
      </c>
      <c r="S1828" s="182">
        <v>116512.02503999999</v>
      </c>
      <c r="T1828" s="182">
        <v>51.308</v>
      </c>
      <c r="U1828" s="182">
        <v>17731458.730559997</v>
      </c>
      <c r="V1828" s="182">
        <v>0</v>
      </c>
    </row>
    <row r="1829" spans="1:22">
      <c r="A1829" s="2" t="s">
        <v>3676</v>
      </c>
      <c r="B1829" s="2" t="s">
        <v>3677</v>
      </c>
      <c r="C1829" s="182">
        <v>25.447535999999999</v>
      </c>
      <c r="D1829" s="182">
        <v>3038.7035999999998</v>
      </c>
      <c r="E1829" s="182">
        <v>0</v>
      </c>
      <c r="F1829" s="182">
        <v>0</v>
      </c>
      <c r="G1829" s="182">
        <v>0</v>
      </c>
      <c r="H1829" s="182">
        <v>0</v>
      </c>
      <c r="I1829" s="182">
        <v>0</v>
      </c>
      <c r="J1829" s="182">
        <v>0</v>
      </c>
      <c r="K1829" s="182">
        <v>0</v>
      </c>
      <c r="L1829" s="182">
        <v>0</v>
      </c>
      <c r="M1829" s="182">
        <v>8074889.6566399988</v>
      </c>
      <c r="N1829" s="182">
        <v>140928.75039999999</v>
      </c>
      <c r="O1829" s="182">
        <v>106024.30407999999</v>
      </c>
      <c r="P1829" s="182">
        <v>51.561999999999991</v>
      </c>
      <c r="Q1829" s="182">
        <v>8074889.6566399988</v>
      </c>
      <c r="R1829" s="182">
        <v>140928.75039999999</v>
      </c>
      <c r="S1829" s="182">
        <v>106024.30407999999</v>
      </c>
      <c r="T1829" s="182">
        <v>51.561999999999991</v>
      </c>
      <c r="U1829" s="182">
        <v>16149779.313279998</v>
      </c>
      <c r="V1829" s="182">
        <v>0</v>
      </c>
    </row>
    <row r="1830" spans="1:22">
      <c r="A1830" s="2" t="s">
        <v>3678</v>
      </c>
      <c r="B1830" s="2" t="s">
        <v>3679</v>
      </c>
      <c r="C1830" s="182">
        <v>22.917663999999998</v>
      </c>
      <c r="D1830" s="182">
        <v>2722.5751999999998</v>
      </c>
      <c r="E1830" s="182">
        <v>0</v>
      </c>
      <c r="F1830" s="182">
        <v>0</v>
      </c>
      <c r="G1830" s="182">
        <v>0</v>
      </c>
      <c r="H1830" s="182">
        <v>0</v>
      </c>
      <c r="I1830" s="182">
        <v>0</v>
      </c>
      <c r="J1830" s="182">
        <v>0</v>
      </c>
      <c r="K1830" s="182">
        <v>0</v>
      </c>
      <c r="L1830" s="182">
        <v>0</v>
      </c>
      <c r="M1830" s="182">
        <v>7325673.0905599995</v>
      </c>
      <c r="N1830" s="182">
        <v>126999.74599999998</v>
      </c>
      <c r="O1830" s="182">
        <v>96028.195039999991</v>
      </c>
      <c r="P1830" s="182">
        <v>51.815999999999995</v>
      </c>
      <c r="Q1830" s="182">
        <v>7325673.0905599995</v>
      </c>
      <c r="R1830" s="182">
        <v>126999.74599999998</v>
      </c>
      <c r="S1830" s="182">
        <v>96028.195039999991</v>
      </c>
      <c r="T1830" s="182">
        <v>51.815999999999995</v>
      </c>
      <c r="U1830" s="182">
        <v>14651346.181119999</v>
      </c>
      <c r="V1830" s="182">
        <v>0</v>
      </c>
    </row>
    <row r="1831" spans="1:22">
      <c r="A1831" s="2" t="s">
        <v>3680</v>
      </c>
      <c r="B1831" s="2" t="s">
        <v>3681</v>
      </c>
      <c r="C1831" s="182">
        <v>17.411472</v>
      </c>
      <c r="D1831" s="182">
        <v>2051.6088</v>
      </c>
      <c r="E1831" s="182">
        <v>0</v>
      </c>
      <c r="F1831" s="182">
        <v>0</v>
      </c>
      <c r="G1831" s="182">
        <v>0</v>
      </c>
      <c r="H1831" s="182">
        <v>0</v>
      </c>
      <c r="I1831" s="182">
        <v>0</v>
      </c>
      <c r="J1831" s="182">
        <v>0</v>
      </c>
      <c r="K1831" s="182">
        <v>0</v>
      </c>
      <c r="L1831" s="182">
        <v>0</v>
      </c>
      <c r="M1831" s="182">
        <v>5619124.2455999991</v>
      </c>
      <c r="N1831" s="182">
        <v>96847.548239999989</v>
      </c>
      <c r="O1831" s="182">
        <v>73905.658639999994</v>
      </c>
      <c r="P1831" s="182">
        <v>52.323999999999998</v>
      </c>
      <c r="Q1831" s="182">
        <v>5619124.2455999991</v>
      </c>
      <c r="R1831" s="182">
        <v>96847.548239999989</v>
      </c>
      <c r="S1831" s="182">
        <v>73905.658639999994</v>
      </c>
      <c r="T1831" s="182">
        <v>52.323999999999998</v>
      </c>
      <c r="U1831" s="182">
        <v>11238248.491199998</v>
      </c>
      <c r="V1831" s="182">
        <v>0</v>
      </c>
    </row>
    <row r="1832" spans="1:22">
      <c r="A1832" s="2" t="s">
        <v>3682</v>
      </c>
      <c r="B1832" s="2" t="s">
        <v>3683</v>
      </c>
      <c r="C1832" s="182">
        <v>11.682055999999999</v>
      </c>
      <c r="D1832" s="182">
        <v>1380.6424</v>
      </c>
      <c r="E1832" s="182">
        <v>0</v>
      </c>
      <c r="F1832" s="182">
        <v>0</v>
      </c>
      <c r="G1832" s="182">
        <v>0</v>
      </c>
      <c r="H1832" s="182">
        <v>0</v>
      </c>
      <c r="I1832" s="182">
        <v>0</v>
      </c>
      <c r="J1832" s="182">
        <v>0</v>
      </c>
      <c r="K1832" s="182">
        <v>0</v>
      </c>
      <c r="L1832" s="182">
        <v>0</v>
      </c>
      <c r="M1832" s="182">
        <v>3862627.6295679994</v>
      </c>
      <c r="N1832" s="182">
        <v>65875.997279999981</v>
      </c>
      <c r="O1832" s="182">
        <v>50636.02775999999</v>
      </c>
      <c r="P1832" s="182">
        <v>52.832000000000001</v>
      </c>
      <c r="Q1832" s="182">
        <v>3862627.6295679994</v>
      </c>
      <c r="R1832" s="182">
        <v>65875.997279999981</v>
      </c>
      <c r="S1832" s="182">
        <v>50636.02775999999</v>
      </c>
      <c r="T1832" s="182">
        <v>52.832000000000001</v>
      </c>
      <c r="U1832" s="182">
        <v>7741904.5161600001</v>
      </c>
      <c r="V1832" s="182">
        <v>0</v>
      </c>
    </row>
    <row r="1833" spans="1:22">
      <c r="A1833" s="2" t="s">
        <v>3684</v>
      </c>
      <c r="B1833" s="2" t="s">
        <v>3685</v>
      </c>
      <c r="C1833" s="182">
        <v>30.953727999999998</v>
      </c>
      <c r="D1833" s="182">
        <v>3690.3151999999995</v>
      </c>
      <c r="E1833" s="182">
        <v>0</v>
      </c>
      <c r="F1833" s="182">
        <v>0</v>
      </c>
      <c r="G1833" s="182">
        <v>0</v>
      </c>
      <c r="H1833" s="182">
        <v>0</v>
      </c>
      <c r="I1833" s="182">
        <v>0</v>
      </c>
      <c r="J1833" s="182">
        <v>0</v>
      </c>
      <c r="K1833" s="182">
        <v>0</v>
      </c>
      <c r="L1833" s="182">
        <v>0</v>
      </c>
      <c r="M1833" s="182">
        <v>8116512.7991999993</v>
      </c>
      <c r="N1833" s="182">
        <v>155677.10799999998</v>
      </c>
      <c r="O1833" s="182">
        <v>115037.18927999998</v>
      </c>
      <c r="P1833" s="182">
        <v>46.99</v>
      </c>
      <c r="Q1833" s="182">
        <v>8116512.7991999993</v>
      </c>
      <c r="R1833" s="182">
        <v>155677.10799999998</v>
      </c>
      <c r="S1833" s="182">
        <v>115037.18927999998</v>
      </c>
      <c r="T1833" s="182">
        <v>46.99</v>
      </c>
      <c r="U1833" s="182">
        <v>16233025.598399999</v>
      </c>
      <c r="V1833" s="182">
        <v>0</v>
      </c>
    </row>
    <row r="1834" spans="1:22">
      <c r="A1834" s="2" t="s">
        <v>3686</v>
      </c>
      <c r="B1834" s="2" t="s">
        <v>3687</v>
      </c>
      <c r="C1834" s="182">
        <v>21.727135999999998</v>
      </c>
      <c r="D1834" s="182">
        <v>2599.9947999999999</v>
      </c>
      <c r="E1834" s="182">
        <v>0</v>
      </c>
      <c r="F1834" s="182">
        <v>0</v>
      </c>
      <c r="G1834" s="182">
        <v>0</v>
      </c>
      <c r="H1834" s="182">
        <v>0</v>
      </c>
      <c r="I1834" s="182">
        <v>0</v>
      </c>
      <c r="J1834" s="182">
        <v>0</v>
      </c>
      <c r="K1834" s="182">
        <v>0</v>
      </c>
      <c r="L1834" s="182">
        <v>0</v>
      </c>
      <c r="M1834" s="182">
        <v>5952109.3860799996</v>
      </c>
      <c r="N1834" s="182">
        <v>111923.64711999999</v>
      </c>
      <c r="O1834" s="182">
        <v>84229.508959999992</v>
      </c>
      <c r="P1834" s="182">
        <v>47.751999999999995</v>
      </c>
      <c r="Q1834" s="182">
        <v>5952109.3860799996</v>
      </c>
      <c r="R1834" s="182">
        <v>111923.64711999999</v>
      </c>
      <c r="S1834" s="182">
        <v>84229.508959999992</v>
      </c>
      <c r="T1834" s="182">
        <v>47.751999999999995</v>
      </c>
      <c r="U1834" s="182">
        <v>11904218.772159999</v>
      </c>
      <c r="V1834" s="182">
        <v>0</v>
      </c>
    </row>
    <row r="1835" spans="1:22">
      <c r="A1835" s="2" t="s">
        <v>3688</v>
      </c>
      <c r="B1835" s="2" t="s">
        <v>3689</v>
      </c>
      <c r="C1835" s="182">
        <v>16.072127999999999</v>
      </c>
      <c r="D1835" s="182">
        <v>1903.222</v>
      </c>
      <c r="E1835" s="182">
        <v>0</v>
      </c>
      <c r="F1835" s="182">
        <v>0</v>
      </c>
      <c r="G1835" s="182">
        <v>0</v>
      </c>
      <c r="H1835" s="182">
        <v>0</v>
      </c>
      <c r="I1835" s="182">
        <v>0</v>
      </c>
      <c r="J1835" s="182">
        <v>0</v>
      </c>
      <c r="K1835" s="182">
        <v>0</v>
      </c>
      <c r="L1835" s="182">
        <v>0</v>
      </c>
      <c r="M1835" s="182">
        <v>4453676.2539199991</v>
      </c>
      <c r="N1835" s="182">
        <v>82754.67319999999</v>
      </c>
      <c r="O1835" s="182">
        <v>63090.196399999993</v>
      </c>
      <c r="P1835" s="182">
        <v>48.513999999999996</v>
      </c>
      <c r="Q1835" s="182">
        <v>4453676.2539199991</v>
      </c>
      <c r="R1835" s="182">
        <v>82754.67319999999</v>
      </c>
      <c r="S1835" s="182">
        <v>63090.196399999993</v>
      </c>
      <c r="T1835" s="182">
        <v>48.513999999999996</v>
      </c>
      <c r="U1835" s="182">
        <v>8907352.5078399982</v>
      </c>
      <c r="V1835" s="182">
        <v>0</v>
      </c>
    </row>
    <row r="1836" spans="1:22">
      <c r="A1836" s="2" t="s">
        <v>3690</v>
      </c>
      <c r="B1836" s="2" t="s">
        <v>3691</v>
      </c>
      <c r="C1836" s="182">
        <v>11.5778848</v>
      </c>
      <c r="D1836" s="182">
        <v>1380.6424</v>
      </c>
      <c r="E1836" s="182">
        <v>0</v>
      </c>
      <c r="F1836" s="182">
        <v>0</v>
      </c>
      <c r="G1836" s="182">
        <v>0</v>
      </c>
      <c r="H1836" s="182">
        <v>0</v>
      </c>
      <c r="I1836" s="182">
        <v>0</v>
      </c>
      <c r="J1836" s="182">
        <v>0</v>
      </c>
      <c r="K1836" s="182">
        <v>0</v>
      </c>
      <c r="L1836" s="182">
        <v>0</v>
      </c>
      <c r="M1836" s="182">
        <v>3288228.2622399996</v>
      </c>
      <c r="N1836" s="182">
        <v>60632.1368</v>
      </c>
      <c r="O1836" s="182">
        <v>46539.261759999994</v>
      </c>
      <c r="P1836" s="182">
        <v>48.767999999999994</v>
      </c>
      <c r="Q1836" s="182">
        <v>3288228.2622399996</v>
      </c>
      <c r="R1836" s="182">
        <v>60632.1368</v>
      </c>
      <c r="S1836" s="182">
        <v>46539.261759999994</v>
      </c>
      <c r="T1836" s="182">
        <v>48.767999999999994</v>
      </c>
      <c r="U1836" s="182">
        <v>6576456.5244799992</v>
      </c>
      <c r="V1836" s="182">
        <v>0</v>
      </c>
    </row>
    <row r="1837" spans="1:22">
      <c r="A1837" s="2" t="s">
        <v>3692</v>
      </c>
      <c r="B1837" s="2" t="s">
        <v>3693</v>
      </c>
      <c r="C1837" s="182">
        <v>39.733871999999998</v>
      </c>
      <c r="D1837" s="182">
        <v>4748.3775999999998</v>
      </c>
      <c r="E1837" s="182">
        <v>0</v>
      </c>
      <c r="F1837" s="182">
        <v>0</v>
      </c>
      <c r="G1837" s="182">
        <v>0</v>
      </c>
      <c r="H1837" s="182">
        <v>0</v>
      </c>
      <c r="I1837" s="182">
        <v>0</v>
      </c>
      <c r="J1837" s="182">
        <v>0</v>
      </c>
      <c r="K1837" s="182">
        <v>0</v>
      </c>
      <c r="L1837" s="182">
        <v>0</v>
      </c>
      <c r="M1837" s="182">
        <v>9781438.5015999991</v>
      </c>
      <c r="N1837" s="182">
        <v>193367.35519999999</v>
      </c>
      <c r="O1837" s="182">
        <v>140109.39720000001</v>
      </c>
      <c r="P1837" s="182">
        <v>45.466000000000001</v>
      </c>
      <c r="Q1837" s="182">
        <v>9781438.5015999991</v>
      </c>
      <c r="R1837" s="182">
        <v>193367.35519999999</v>
      </c>
      <c r="S1837" s="182">
        <v>140109.39720000001</v>
      </c>
      <c r="T1837" s="182">
        <v>45.466000000000001</v>
      </c>
      <c r="U1837" s="182">
        <v>19562877.003199998</v>
      </c>
      <c r="V1837" s="182">
        <v>0</v>
      </c>
    </row>
    <row r="1838" spans="1:22">
      <c r="A1838" s="2" t="s">
        <v>3694</v>
      </c>
      <c r="B1838" s="2" t="s">
        <v>3695</v>
      </c>
      <c r="C1838" s="182">
        <v>30.507279999999998</v>
      </c>
      <c r="D1838" s="182">
        <v>3645.154</v>
      </c>
      <c r="E1838" s="182">
        <v>0</v>
      </c>
      <c r="F1838" s="182">
        <v>0</v>
      </c>
      <c r="G1838" s="182">
        <v>0</v>
      </c>
      <c r="H1838" s="182">
        <v>0</v>
      </c>
      <c r="I1838" s="182">
        <v>0</v>
      </c>
      <c r="J1838" s="182">
        <v>0</v>
      </c>
      <c r="K1838" s="182">
        <v>0</v>
      </c>
      <c r="L1838" s="182">
        <v>0</v>
      </c>
      <c r="M1838" s="182">
        <v>7825150.8012799993</v>
      </c>
      <c r="N1838" s="182">
        <v>151908.08327999999</v>
      </c>
      <c r="O1838" s="182">
        <v>112087.51775999999</v>
      </c>
      <c r="P1838" s="182">
        <v>46.481999999999999</v>
      </c>
      <c r="Q1838" s="182">
        <v>7825150.8012799993</v>
      </c>
      <c r="R1838" s="182">
        <v>151908.08327999999</v>
      </c>
      <c r="S1838" s="182">
        <v>112087.51775999999</v>
      </c>
      <c r="T1838" s="182">
        <v>46.481999999999999</v>
      </c>
      <c r="U1838" s="182">
        <v>15650301.602559999</v>
      </c>
      <c r="V1838" s="182">
        <v>0</v>
      </c>
    </row>
    <row r="1839" spans="1:22">
      <c r="A1839" s="2" t="s">
        <v>3696</v>
      </c>
      <c r="B1839" s="2" t="s">
        <v>3697</v>
      </c>
      <c r="C1839" s="182">
        <v>21.578319999999998</v>
      </c>
      <c r="D1839" s="182">
        <v>2567.7367999999997</v>
      </c>
      <c r="E1839" s="182">
        <v>0</v>
      </c>
      <c r="F1839" s="182">
        <v>0</v>
      </c>
      <c r="G1839" s="182">
        <v>0</v>
      </c>
      <c r="H1839" s="182">
        <v>0</v>
      </c>
      <c r="I1839" s="182">
        <v>0</v>
      </c>
      <c r="J1839" s="182">
        <v>0</v>
      </c>
      <c r="K1839" s="182">
        <v>0</v>
      </c>
      <c r="L1839" s="182">
        <v>0</v>
      </c>
      <c r="M1839" s="182">
        <v>5743993.6732799998</v>
      </c>
      <c r="N1839" s="182">
        <v>109301.71687999999</v>
      </c>
      <c r="O1839" s="182">
        <v>82263.06127999998</v>
      </c>
      <c r="P1839" s="182">
        <v>47.244</v>
      </c>
      <c r="Q1839" s="182">
        <v>5743993.6732799998</v>
      </c>
      <c r="R1839" s="182">
        <v>109301.71687999999</v>
      </c>
      <c r="S1839" s="182">
        <v>82263.06127999998</v>
      </c>
      <c r="T1839" s="182">
        <v>47.244</v>
      </c>
      <c r="U1839" s="182">
        <v>11487987.34656</v>
      </c>
      <c r="V1839" s="182">
        <v>0</v>
      </c>
    </row>
    <row r="1840" spans="1:22">
      <c r="A1840" s="2" t="s">
        <v>3698</v>
      </c>
      <c r="B1840" s="2" t="s">
        <v>3699</v>
      </c>
      <c r="C1840" s="182">
        <v>35.864656000000004</v>
      </c>
      <c r="D1840" s="182">
        <v>4270.9592000000002</v>
      </c>
      <c r="E1840" s="182">
        <v>0</v>
      </c>
      <c r="F1840" s="182">
        <v>0</v>
      </c>
      <c r="G1840" s="182">
        <v>0</v>
      </c>
      <c r="H1840" s="182">
        <v>0</v>
      </c>
      <c r="I1840" s="182">
        <v>0</v>
      </c>
      <c r="J1840" s="182">
        <v>0</v>
      </c>
      <c r="K1840" s="182">
        <v>0</v>
      </c>
      <c r="L1840" s="182">
        <v>0</v>
      </c>
      <c r="M1840" s="182">
        <v>7159180.5203199992</v>
      </c>
      <c r="N1840" s="182">
        <v>157315.81439999997</v>
      </c>
      <c r="O1840" s="182">
        <v>112743.00031999999</v>
      </c>
      <c r="P1840" s="182">
        <v>40.893999999999998</v>
      </c>
      <c r="Q1840" s="182">
        <v>7159180.5203199992</v>
      </c>
      <c r="R1840" s="182">
        <v>157315.81439999997</v>
      </c>
      <c r="S1840" s="182">
        <v>112743.00031999999</v>
      </c>
      <c r="T1840" s="182">
        <v>40.893999999999998</v>
      </c>
      <c r="U1840" s="182">
        <v>14318361.040639998</v>
      </c>
      <c r="V1840" s="182">
        <v>0</v>
      </c>
    </row>
    <row r="1841" spans="1:22">
      <c r="A1841" s="2" t="s">
        <v>3700</v>
      </c>
      <c r="B1841" s="2" t="s">
        <v>3701</v>
      </c>
      <c r="C1841" s="182">
        <v>27.53096</v>
      </c>
      <c r="D1841" s="182">
        <v>3290.3159999999998</v>
      </c>
      <c r="E1841" s="182">
        <v>0</v>
      </c>
      <c r="F1841" s="182">
        <v>0</v>
      </c>
      <c r="G1841" s="182">
        <v>0</v>
      </c>
      <c r="H1841" s="182">
        <v>0</v>
      </c>
      <c r="I1841" s="182">
        <v>0</v>
      </c>
      <c r="J1841" s="182">
        <v>0</v>
      </c>
      <c r="K1841" s="182">
        <v>0</v>
      </c>
      <c r="L1841" s="182">
        <v>0</v>
      </c>
      <c r="M1841" s="182">
        <v>5785616.8158399994</v>
      </c>
      <c r="N1841" s="182">
        <v>123886.20383999999</v>
      </c>
      <c r="O1841" s="182">
        <v>90948.205199999982</v>
      </c>
      <c r="P1841" s="182">
        <v>41.91</v>
      </c>
      <c r="Q1841" s="182">
        <v>5785616.8158399994</v>
      </c>
      <c r="R1841" s="182">
        <v>123886.20383999999</v>
      </c>
      <c r="S1841" s="182">
        <v>90948.205199999982</v>
      </c>
      <c r="T1841" s="182">
        <v>41.91</v>
      </c>
      <c r="U1841" s="182">
        <v>11529610.489119999</v>
      </c>
      <c r="V1841" s="182">
        <v>0</v>
      </c>
    </row>
    <row r="1842" spans="1:22">
      <c r="A1842" s="2" t="s">
        <v>3702</v>
      </c>
      <c r="B1842" s="2" t="s">
        <v>3703</v>
      </c>
      <c r="C1842" s="182">
        <v>23.215295999999999</v>
      </c>
      <c r="D1842" s="182">
        <v>2774.1879999999996</v>
      </c>
      <c r="E1842" s="182">
        <v>0</v>
      </c>
      <c r="F1842" s="182">
        <v>0</v>
      </c>
      <c r="G1842" s="182">
        <v>0</v>
      </c>
      <c r="H1842" s="182">
        <v>0</v>
      </c>
      <c r="I1842" s="182">
        <v>0</v>
      </c>
      <c r="J1842" s="182">
        <v>0</v>
      </c>
      <c r="K1842" s="182">
        <v>0</v>
      </c>
      <c r="L1842" s="182">
        <v>0</v>
      </c>
      <c r="M1842" s="182">
        <v>4994777.1071999995</v>
      </c>
      <c r="N1842" s="182">
        <v>105860.43343999999</v>
      </c>
      <c r="O1842" s="182">
        <v>78494.036559999993</v>
      </c>
      <c r="P1842" s="182">
        <v>42.417999999999999</v>
      </c>
      <c r="Q1842" s="182">
        <v>4994777.1071999995</v>
      </c>
      <c r="R1842" s="182">
        <v>105860.43343999999</v>
      </c>
      <c r="S1842" s="182">
        <v>78494.036559999993</v>
      </c>
      <c r="T1842" s="182">
        <v>42.417999999999999</v>
      </c>
      <c r="U1842" s="182">
        <v>9989554.214399999</v>
      </c>
      <c r="V1842" s="182">
        <v>0</v>
      </c>
    </row>
    <row r="1843" spans="1:22">
      <c r="A1843" s="2" t="s">
        <v>3704</v>
      </c>
      <c r="B1843" s="2" t="s">
        <v>3705</v>
      </c>
      <c r="C1843" s="182">
        <v>19.494895999999997</v>
      </c>
      <c r="D1843" s="182">
        <v>2322.576</v>
      </c>
      <c r="E1843" s="182">
        <v>0</v>
      </c>
      <c r="F1843" s="182">
        <v>0</v>
      </c>
      <c r="G1843" s="182">
        <v>0</v>
      </c>
      <c r="H1843" s="182">
        <v>0</v>
      </c>
      <c r="I1843" s="182">
        <v>0</v>
      </c>
      <c r="J1843" s="182">
        <v>0</v>
      </c>
      <c r="K1843" s="182">
        <v>0</v>
      </c>
      <c r="L1843" s="182">
        <v>0</v>
      </c>
      <c r="M1843" s="182">
        <v>4245560.5411199993</v>
      </c>
      <c r="N1843" s="182">
        <v>89473.369439999995</v>
      </c>
      <c r="O1843" s="182">
        <v>67023.091759999996</v>
      </c>
      <c r="P1843" s="182">
        <v>42.671999999999997</v>
      </c>
      <c r="Q1843" s="182">
        <v>4245560.5411199993</v>
      </c>
      <c r="R1843" s="182">
        <v>89473.369439999995</v>
      </c>
      <c r="S1843" s="182">
        <v>67023.091759999996</v>
      </c>
      <c r="T1843" s="182">
        <v>42.671999999999997</v>
      </c>
      <c r="U1843" s="182">
        <v>8532744.2248</v>
      </c>
      <c r="V1843" s="182">
        <v>0</v>
      </c>
    </row>
    <row r="1844" spans="1:22">
      <c r="A1844" s="2" t="s">
        <v>3706</v>
      </c>
      <c r="B1844" s="2" t="s">
        <v>3707</v>
      </c>
      <c r="C1844" s="182">
        <v>18.899631999999997</v>
      </c>
      <c r="D1844" s="182">
        <v>2251.6084000000001</v>
      </c>
      <c r="E1844" s="182">
        <v>0</v>
      </c>
      <c r="F1844" s="182">
        <v>0</v>
      </c>
      <c r="G1844" s="182">
        <v>0</v>
      </c>
      <c r="H1844" s="182">
        <v>0</v>
      </c>
      <c r="I1844" s="182">
        <v>0</v>
      </c>
      <c r="J1844" s="182">
        <v>0</v>
      </c>
      <c r="K1844" s="182">
        <v>0</v>
      </c>
      <c r="L1844" s="182">
        <v>0</v>
      </c>
      <c r="M1844" s="182">
        <v>4137340.3704639995</v>
      </c>
      <c r="N1844" s="182">
        <v>86851.439199999993</v>
      </c>
      <c r="O1844" s="182">
        <v>65056.644079999998</v>
      </c>
      <c r="P1844" s="182">
        <v>42.925999999999995</v>
      </c>
      <c r="Q1844" s="182">
        <v>4137340.3704639995</v>
      </c>
      <c r="R1844" s="182">
        <v>86851.439199999993</v>
      </c>
      <c r="S1844" s="182">
        <v>65056.644079999998</v>
      </c>
      <c r="T1844" s="182">
        <v>42.925999999999995</v>
      </c>
      <c r="U1844" s="182">
        <v>8283005.3694399986</v>
      </c>
      <c r="V1844" s="182">
        <v>0</v>
      </c>
    </row>
    <row r="1845" spans="1:22">
      <c r="A1845" s="2" t="s">
        <v>3708</v>
      </c>
      <c r="B1845" s="2" t="s">
        <v>3709</v>
      </c>
      <c r="C1845" s="182">
        <v>14.3905072</v>
      </c>
      <c r="D1845" s="182">
        <v>1703.2224000000001</v>
      </c>
      <c r="E1845" s="182">
        <v>0</v>
      </c>
      <c r="F1845" s="182">
        <v>0</v>
      </c>
      <c r="G1845" s="182">
        <v>0</v>
      </c>
      <c r="H1845" s="182">
        <v>0</v>
      </c>
      <c r="I1845" s="182">
        <v>0</v>
      </c>
      <c r="J1845" s="182">
        <v>0</v>
      </c>
      <c r="K1845" s="182">
        <v>0</v>
      </c>
      <c r="L1845" s="182">
        <v>0</v>
      </c>
      <c r="M1845" s="182">
        <v>3200819.6628640001</v>
      </c>
      <c r="N1845" s="182">
        <v>66367.609199999992</v>
      </c>
      <c r="O1845" s="182">
        <v>50472.157119999996</v>
      </c>
      <c r="P1845" s="182">
        <v>43.433999999999997</v>
      </c>
      <c r="Q1845" s="182">
        <v>3200819.6628640001</v>
      </c>
      <c r="R1845" s="182">
        <v>66367.609199999992</v>
      </c>
      <c r="S1845" s="182">
        <v>50472.157119999996</v>
      </c>
      <c r="T1845" s="182">
        <v>43.433999999999997</v>
      </c>
      <c r="U1845" s="182">
        <v>6409963.9542399999</v>
      </c>
      <c r="V1845" s="182">
        <v>0</v>
      </c>
    </row>
    <row r="1846" spans="1:22">
      <c r="A1846" s="2" t="s">
        <v>3710</v>
      </c>
      <c r="B1846" s="2" t="s">
        <v>3711</v>
      </c>
      <c r="C1846" s="182">
        <v>9.6879215999999992</v>
      </c>
      <c r="D1846" s="182">
        <v>1148.3848</v>
      </c>
      <c r="E1846" s="182">
        <v>0</v>
      </c>
      <c r="F1846" s="182">
        <v>0</v>
      </c>
      <c r="G1846" s="182">
        <v>0</v>
      </c>
      <c r="H1846" s="182">
        <v>0</v>
      </c>
      <c r="I1846" s="182">
        <v>0</v>
      </c>
      <c r="J1846" s="182">
        <v>0</v>
      </c>
      <c r="K1846" s="182">
        <v>0</v>
      </c>
      <c r="L1846" s="182">
        <v>0</v>
      </c>
      <c r="M1846" s="182">
        <v>2210188.8699359996</v>
      </c>
      <c r="N1846" s="182">
        <v>45392.167279999994</v>
      </c>
      <c r="O1846" s="182">
        <v>34740.575680000002</v>
      </c>
      <c r="P1846" s="182">
        <v>43.942</v>
      </c>
      <c r="Q1846" s="182">
        <v>2210188.8699359996</v>
      </c>
      <c r="R1846" s="182">
        <v>45392.167279999994</v>
      </c>
      <c r="S1846" s="182">
        <v>34740.575680000002</v>
      </c>
      <c r="T1846" s="182">
        <v>43.942</v>
      </c>
      <c r="U1846" s="182">
        <v>4412053.1113599995</v>
      </c>
      <c r="V1846" s="182">
        <v>0</v>
      </c>
    </row>
    <row r="1847" spans="1:22">
      <c r="A1847" s="2" t="s">
        <v>3712</v>
      </c>
      <c r="B1847" s="2" t="s">
        <v>3713</v>
      </c>
      <c r="C1847" s="182">
        <v>22.322399999999998</v>
      </c>
      <c r="D1847" s="182">
        <v>2670.9623999999999</v>
      </c>
      <c r="E1847" s="182">
        <v>0</v>
      </c>
      <c r="F1847" s="182">
        <v>0</v>
      </c>
      <c r="G1847" s="182">
        <v>0</v>
      </c>
      <c r="H1847" s="182">
        <v>0</v>
      </c>
      <c r="I1847" s="182">
        <v>0</v>
      </c>
      <c r="J1847" s="182">
        <v>0</v>
      </c>
      <c r="K1847" s="182">
        <v>0</v>
      </c>
      <c r="L1847" s="182">
        <v>0</v>
      </c>
      <c r="M1847" s="182">
        <v>3796030.6014719992</v>
      </c>
      <c r="N1847" s="182">
        <v>90620.463919999995</v>
      </c>
      <c r="O1847" s="182">
        <v>66367.609199999992</v>
      </c>
      <c r="P1847" s="182">
        <v>37.591999999999999</v>
      </c>
      <c r="Q1847" s="182">
        <v>3796030.6014719992</v>
      </c>
      <c r="R1847" s="182">
        <v>90620.463919999995</v>
      </c>
      <c r="S1847" s="182">
        <v>66367.609199999992</v>
      </c>
      <c r="T1847" s="182">
        <v>37.591999999999999</v>
      </c>
      <c r="U1847" s="182">
        <v>7575411.9459199989</v>
      </c>
      <c r="V1847" s="182">
        <v>0</v>
      </c>
    </row>
    <row r="1848" spans="1:22">
      <c r="A1848" s="2" t="s">
        <v>3714</v>
      </c>
      <c r="B1848" s="2" t="s">
        <v>3715</v>
      </c>
      <c r="C1848" s="182">
        <v>16.072127999999999</v>
      </c>
      <c r="D1848" s="182">
        <v>1916.1251999999999</v>
      </c>
      <c r="E1848" s="182">
        <v>0</v>
      </c>
      <c r="F1848" s="182">
        <v>0</v>
      </c>
      <c r="G1848" s="182">
        <v>0</v>
      </c>
      <c r="H1848" s="182">
        <v>0</v>
      </c>
      <c r="I1848" s="182">
        <v>0</v>
      </c>
      <c r="J1848" s="182">
        <v>0</v>
      </c>
      <c r="K1848" s="182">
        <v>0</v>
      </c>
      <c r="L1848" s="182">
        <v>0</v>
      </c>
      <c r="M1848" s="182">
        <v>2838698.322592</v>
      </c>
      <c r="N1848" s="182">
        <v>66367.609199999992</v>
      </c>
      <c r="O1848" s="182">
        <v>49652.803919999991</v>
      </c>
      <c r="P1848" s="182">
        <v>38.353999999999999</v>
      </c>
      <c r="Q1848" s="182">
        <v>2838698.322592</v>
      </c>
      <c r="R1848" s="182">
        <v>66367.609199999992</v>
      </c>
      <c r="S1848" s="182">
        <v>49652.803919999991</v>
      </c>
      <c r="T1848" s="182">
        <v>38.353999999999999</v>
      </c>
      <c r="U1848" s="182">
        <v>5660747.3881599996</v>
      </c>
      <c r="V1848" s="182">
        <v>0</v>
      </c>
    </row>
    <row r="1849" spans="1:22">
      <c r="A1849" s="2" t="s">
        <v>3716</v>
      </c>
      <c r="B1849" s="2" t="s">
        <v>3717</v>
      </c>
      <c r="C1849" s="182">
        <v>12.902347199999999</v>
      </c>
      <c r="D1849" s="182">
        <v>1522.5775999999998</v>
      </c>
      <c r="E1849" s="182">
        <v>0</v>
      </c>
      <c r="F1849" s="182">
        <v>0</v>
      </c>
      <c r="G1849" s="182">
        <v>0</v>
      </c>
      <c r="H1849" s="182">
        <v>0</v>
      </c>
      <c r="I1849" s="182">
        <v>0</v>
      </c>
      <c r="J1849" s="182">
        <v>0</v>
      </c>
      <c r="K1849" s="182">
        <v>0</v>
      </c>
      <c r="L1849" s="182">
        <v>0</v>
      </c>
      <c r="M1849" s="182">
        <v>2305922.0978239998</v>
      </c>
      <c r="N1849" s="182">
        <v>53421.828639999992</v>
      </c>
      <c r="O1849" s="182">
        <v>40312.177439999992</v>
      </c>
      <c r="P1849" s="182">
        <v>38.862000000000002</v>
      </c>
      <c r="Q1849" s="182">
        <v>2305922.0978239998</v>
      </c>
      <c r="R1849" s="182">
        <v>53421.828639999992</v>
      </c>
      <c r="S1849" s="182">
        <v>40312.177439999992</v>
      </c>
      <c r="T1849" s="182">
        <v>38.862000000000002</v>
      </c>
      <c r="U1849" s="182">
        <v>4620168.8241599994</v>
      </c>
      <c r="V1849" s="182">
        <v>0</v>
      </c>
    </row>
    <row r="1850" spans="1:22">
      <c r="A1850" s="2" t="s">
        <v>3718</v>
      </c>
      <c r="B1850" s="2" t="s">
        <v>3719</v>
      </c>
      <c r="C1850" s="182">
        <v>8.7057359999999999</v>
      </c>
      <c r="D1850" s="182">
        <v>1032.2560000000001</v>
      </c>
      <c r="E1850" s="182">
        <v>0</v>
      </c>
      <c r="F1850" s="182">
        <v>0</v>
      </c>
      <c r="G1850" s="182">
        <v>0</v>
      </c>
      <c r="H1850" s="182">
        <v>0</v>
      </c>
      <c r="I1850" s="182">
        <v>0</v>
      </c>
      <c r="J1850" s="182">
        <v>0</v>
      </c>
      <c r="K1850" s="182">
        <v>0</v>
      </c>
      <c r="L1850" s="182">
        <v>0</v>
      </c>
      <c r="M1850" s="182">
        <v>1598328.6743039999</v>
      </c>
      <c r="N1850" s="182">
        <v>36543.152719999998</v>
      </c>
      <c r="O1850" s="182">
        <v>28021.879439999997</v>
      </c>
      <c r="P1850" s="182">
        <v>39.369999999999997</v>
      </c>
      <c r="Q1850" s="182">
        <v>1598328.6743039999</v>
      </c>
      <c r="R1850" s="182">
        <v>36543.152719999998</v>
      </c>
      <c r="S1850" s="182">
        <v>28021.879439999997</v>
      </c>
      <c r="T1850" s="182">
        <v>39.369999999999997</v>
      </c>
      <c r="U1850" s="182">
        <v>3196657.3486079997</v>
      </c>
      <c r="V1850" s="182">
        <v>0</v>
      </c>
    </row>
    <row r="1851" spans="1:22">
      <c r="A1851" s="2" t="s">
        <v>3720</v>
      </c>
      <c r="B1851" s="2" t="s">
        <v>3721</v>
      </c>
      <c r="C1851" s="182">
        <v>19.643711999999997</v>
      </c>
      <c r="D1851" s="182">
        <v>2354.8339999999998</v>
      </c>
      <c r="E1851" s="182">
        <v>0</v>
      </c>
      <c r="F1851" s="182">
        <v>0</v>
      </c>
      <c r="G1851" s="182">
        <v>0</v>
      </c>
      <c r="H1851" s="182">
        <v>0</v>
      </c>
      <c r="I1851" s="182">
        <v>0</v>
      </c>
      <c r="J1851" s="182">
        <v>0</v>
      </c>
      <c r="K1851" s="182">
        <v>0</v>
      </c>
      <c r="L1851" s="182">
        <v>0</v>
      </c>
      <c r="M1851" s="182">
        <v>2597284.0957439998</v>
      </c>
      <c r="N1851" s="182">
        <v>70300.504560000001</v>
      </c>
      <c r="O1851" s="182">
        <v>51127.63968</v>
      </c>
      <c r="P1851" s="182">
        <v>33.274000000000001</v>
      </c>
      <c r="Q1851" s="182">
        <v>2597284.0957439998</v>
      </c>
      <c r="R1851" s="182">
        <v>70300.504560000001</v>
      </c>
      <c r="S1851" s="182">
        <v>51127.63968</v>
      </c>
      <c r="T1851" s="182">
        <v>33.274000000000001</v>
      </c>
      <c r="U1851" s="182">
        <v>5202892.8199999994</v>
      </c>
      <c r="V1851" s="182">
        <v>0</v>
      </c>
    </row>
    <row r="1852" spans="1:22">
      <c r="A1852" s="2" t="s">
        <v>3722</v>
      </c>
      <c r="B1852" s="2" t="s">
        <v>3723</v>
      </c>
      <c r="C1852" s="182">
        <v>18.304368</v>
      </c>
      <c r="D1852" s="182">
        <v>2187.0924</v>
      </c>
      <c r="E1852" s="182">
        <v>0</v>
      </c>
      <c r="F1852" s="182">
        <v>0</v>
      </c>
      <c r="G1852" s="182">
        <v>0</v>
      </c>
      <c r="H1852" s="182">
        <v>0</v>
      </c>
      <c r="I1852" s="182">
        <v>0</v>
      </c>
      <c r="J1852" s="182">
        <v>0</v>
      </c>
      <c r="K1852" s="182">
        <v>0</v>
      </c>
      <c r="L1852" s="182">
        <v>0</v>
      </c>
      <c r="M1852" s="182">
        <v>2443278.4682719996</v>
      </c>
      <c r="N1852" s="182">
        <v>65712.126639999988</v>
      </c>
      <c r="O1852" s="182">
        <v>48014.097519999996</v>
      </c>
      <c r="P1852" s="182">
        <v>33.527999999999999</v>
      </c>
      <c r="Q1852" s="182">
        <v>2443278.4682719996</v>
      </c>
      <c r="R1852" s="182">
        <v>65712.126639999988</v>
      </c>
      <c r="S1852" s="182">
        <v>48014.097519999996</v>
      </c>
      <c r="T1852" s="182">
        <v>33.527999999999999</v>
      </c>
      <c r="U1852" s="182">
        <v>4869907.6795199988</v>
      </c>
      <c r="V1852" s="182">
        <v>0</v>
      </c>
    </row>
    <row r="1853" spans="1:22">
      <c r="A1853" s="2" t="s">
        <v>3724</v>
      </c>
      <c r="B1853" s="2" t="s">
        <v>3725</v>
      </c>
      <c r="C1853" s="182">
        <v>14.881599999999999</v>
      </c>
      <c r="D1853" s="182">
        <v>1780.6415999999997</v>
      </c>
      <c r="E1853" s="182">
        <v>0</v>
      </c>
      <c r="F1853" s="182">
        <v>0</v>
      </c>
      <c r="G1853" s="182">
        <v>0</v>
      </c>
      <c r="H1853" s="182">
        <v>0</v>
      </c>
      <c r="I1853" s="182">
        <v>0</v>
      </c>
      <c r="J1853" s="182">
        <v>0</v>
      </c>
      <c r="K1853" s="182">
        <v>0</v>
      </c>
      <c r="L1853" s="182">
        <v>0</v>
      </c>
      <c r="M1853" s="182">
        <v>2043696.2996959998</v>
      </c>
      <c r="N1853" s="182">
        <v>54241.181839999997</v>
      </c>
      <c r="O1853" s="182">
        <v>40148.306799999998</v>
      </c>
      <c r="P1853" s="182">
        <v>33.781999999999996</v>
      </c>
      <c r="Q1853" s="182">
        <v>2043696.2996959998</v>
      </c>
      <c r="R1853" s="182">
        <v>54241.181839999997</v>
      </c>
      <c r="S1853" s="182">
        <v>40148.306799999998</v>
      </c>
      <c r="T1853" s="182">
        <v>33.781999999999996</v>
      </c>
      <c r="U1853" s="182">
        <v>4087392.5993919997</v>
      </c>
      <c r="V1853" s="182">
        <v>0</v>
      </c>
    </row>
    <row r="1854" spans="1:22">
      <c r="A1854" s="2" t="s">
        <v>3726</v>
      </c>
      <c r="B1854" s="2" t="s">
        <v>3727</v>
      </c>
      <c r="C1854" s="182">
        <v>14.182164799999999</v>
      </c>
      <c r="D1854" s="182">
        <v>1690.3191999999999</v>
      </c>
      <c r="E1854" s="182">
        <v>0</v>
      </c>
      <c r="F1854" s="182">
        <v>0</v>
      </c>
      <c r="G1854" s="182">
        <v>0</v>
      </c>
      <c r="H1854" s="182">
        <v>0</v>
      </c>
      <c r="I1854" s="182">
        <v>0</v>
      </c>
      <c r="J1854" s="182">
        <v>0</v>
      </c>
      <c r="K1854" s="182">
        <v>0</v>
      </c>
      <c r="L1854" s="182">
        <v>0</v>
      </c>
      <c r="M1854" s="182">
        <v>1956287.7003199998</v>
      </c>
      <c r="N1854" s="182">
        <v>51783.122239999997</v>
      </c>
      <c r="O1854" s="182">
        <v>38509.600399999996</v>
      </c>
      <c r="P1854" s="182">
        <v>34.036000000000001</v>
      </c>
      <c r="Q1854" s="182">
        <v>1956287.7003199998</v>
      </c>
      <c r="R1854" s="182">
        <v>51783.122239999997</v>
      </c>
      <c r="S1854" s="182">
        <v>38509.600399999996</v>
      </c>
      <c r="T1854" s="182">
        <v>34.036000000000001</v>
      </c>
      <c r="U1854" s="182">
        <v>3912575.4006399997</v>
      </c>
      <c r="V1854" s="182">
        <v>0</v>
      </c>
    </row>
    <row r="1855" spans="1:22">
      <c r="A1855" s="2" t="s">
        <v>3728</v>
      </c>
      <c r="B1855" s="2" t="s">
        <v>3729</v>
      </c>
      <c r="C1855" s="182">
        <v>13.572019199999998</v>
      </c>
      <c r="D1855" s="182">
        <v>1619.3515999999997</v>
      </c>
      <c r="E1855" s="182">
        <v>0</v>
      </c>
      <c r="F1855" s="182">
        <v>0</v>
      </c>
      <c r="G1855" s="182">
        <v>0</v>
      </c>
      <c r="H1855" s="182">
        <v>0</v>
      </c>
      <c r="I1855" s="182">
        <v>0</v>
      </c>
      <c r="J1855" s="182">
        <v>0</v>
      </c>
      <c r="K1855" s="182">
        <v>0</v>
      </c>
      <c r="L1855" s="182">
        <v>0</v>
      </c>
      <c r="M1855" s="182">
        <v>1881366.0437119997</v>
      </c>
      <c r="N1855" s="182">
        <v>49652.803919999991</v>
      </c>
      <c r="O1855" s="182">
        <v>37034.764639999994</v>
      </c>
      <c r="P1855" s="182">
        <v>34.036000000000001</v>
      </c>
      <c r="Q1855" s="182">
        <v>1881366.0437119997</v>
      </c>
      <c r="R1855" s="182">
        <v>49652.803919999991</v>
      </c>
      <c r="S1855" s="182">
        <v>37034.764639999994</v>
      </c>
      <c r="T1855" s="182">
        <v>34.036000000000001</v>
      </c>
      <c r="U1855" s="182">
        <v>3762732.0874239993</v>
      </c>
      <c r="V1855" s="182">
        <v>0</v>
      </c>
    </row>
    <row r="1856" spans="1:22">
      <c r="A1856" s="2" t="s">
        <v>3730</v>
      </c>
      <c r="B1856" s="2" t="s">
        <v>3731</v>
      </c>
      <c r="C1856" s="182">
        <v>13.229742400000001</v>
      </c>
      <c r="D1856" s="182">
        <v>1574.1904</v>
      </c>
      <c r="E1856" s="182">
        <v>0</v>
      </c>
      <c r="F1856" s="182">
        <v>0</v>
      </c>
      <c r="G1856" s="182">
        <v>0</v>
      </c>
      <c r="H1856" s="182">
        <v>0</v>
      </c>
      <c r="I1856" s="182">
        <v>0</v>
      </c>
      <c r="J1856" s="182">
        <v>0</v>
      </c>
      <c r="K1856" s="182">
        <v>0</v>
      </c>
      <c r="L1856" s="182">
        <v>0</v>
      </c>
      <c r="M1856" s="182">
        <v>1835580.586896</v>
      </c>
      <c r="N1856" s="182">
        <v>48505.709439999991</v>
      </c>
      <c r="O1856" s="182">
        <v>36215.411439999996</v>
      </c>
      <c r="P1856" s="182">
        <v>34.036000000000001</v>
      </c>
      <c r="Q1856" s="182">
        <v>1835580.586896</v>
      </c>
      <c r="R1856" s="182">
        <v>48505.709439999991</v>
      </c>
      <c r="S1856" s="182">
        <v>36215.411439999996</v>
      </c>
      <c r="T1856" s="182">
        <v>34.036000000000001</v>
      </c>
      <c r="U1856" s="182">
        <v>3675323.4880479998</v>
      </c>
      <c r="V1856" s="182">
        <v>0</v>
      </c>
    </row>
    <row r="1857" spans="1:22">
      <c r="A1857" s="2" t="s">
        <v>3732</v>
      </c>
      <c r="B1857" s="2" t="s">
        <v>3733</v>
      </c>
      <c r="C1857" s="182">
        <v>11.3993056</v>
      </c>
      <c r="D1857" s="182">
        <v>1348.3843999999999</v>
      </c>
      <c r="E1857" s="182">
        <v>0</v>
      </c>
      <c r="F1857" s="182">
        <v>0</v>
      </c>
      <c r="G1857" s="182">
        <v>0</v>
      </c>
      <c r="H1857" s="182">
        <v>0</v>
      </c>
      <c r="I1857" s="182">
        <v>0</v>
      </c>
      <c r="J1857" s="182">
        <v>0</v>
      </c>
      <c r="K1857" s="182">
        <v>0</v>
      </c>
      <c r="L1857" s="182">
        <v>0</v>
      </c>
      <c r="M1857" s="182">
        <v>1594166.3600479998</v>
      </c>
      <c r="N1857" s="182">
        <v>41787.013199999994</v>
      </c>
      <c r="O1857" s="182">
        <v>31463.162879999996</v>
      </c>
      <c r="P1857" s="182">
        <v>34.29</v>
      </c>
      <c r="Q1857" s="182">
        <v>1594166.3600479998</v>
      </c>
      <c r="R1857" s="182">
        <v>41787.013199999994</v>
      </c>
      <c r="S1857" s="182">
        <v>31463.162879999996</v>
      </c>
      <c r="T1857" s="182">
        <v>34.29</v>
      </c>
      <c r="U1857" s="182">
        <v>3192495.0343519999</v>
      </c>
      <c r="V1857" s="182">
        <v>0</v>
      </c>
    </row>
    <row r="1858" spans="1:22">
      <c r="A1858" s="2" t="s">
        <v>3734</v>
      </c>
      <c r="B1858" s="2" t="s">
        <v>3735</v>
      </c>
      <c r="C1858" s="182">
        <v>7.708668799999999</v>
      </c>
      <c r="D1858" s="182">
        <v>916.1271999999999</v>
      </c>
      <c r="E1858" s="182">
        <v>0</v>
      </c>
      <c r="F1858" s="182">
        <v>0</v>
      </c>
      <c r="G1858" s="182">
        <v>0</v>
      </c>
      <c r="H1858" s="182">
        <v>0</v>
      </c>
      <c r="I1858" s="182">
        <v>0</v>
      </c>
      <c r="J1858" s="182">
        <v>0</v>
      </c>
      <c r="K1858" s="182">
        <v>0</v>
      </c>
      <c r="L1858" s="182">
        <v>0</v>
      </c>
      <c r="M1858" s="182">
        <v>1111337.9063519998</v>
      </c>
      <c r="N1858" s="182">
        <v>28677.361999999997</v>
      </c>
      <c r="O1858" s="182">
        <v>21958.66576</v>
      </c>
      <c r="P1858" s="182">
        <v>34.798000000000002</v>
      </c>
      <c r="Q1858" s="182">
        <v>1111337.9063519998</v>
      </c>
      <c r="R1858" s="182">
        <v>28677.361999999997</v>
      </c>
      <c r="S1858" s="182">
        <v>21958.66576</v>
      </c>
      <c r="T1858" s="182">
        <v>34.798000000000002</v>
      </c>
      <c r="U1858" s="182">
        <v>2222675.8127039997</v>
      </c>
      <c r="V1858" s="182">
        <v>0</v>
      </c>
    </row>
    <row r="1859" spans="1:22">
      <c r="A1859" s="2" t="s">
        <v>3736</v>
      </c>
      <c r="B1859" s="2" t="s">
        <v>3737</v>
      </c>
      <c r="C1859" s="182">
        <v>15.923311999999997</v>
      </c>
      <c r="D1859" s="182">
        <v>1890.3188</v>
      </c>
      <c r="E1859" s="182">
        <v>0</v>
      </c>
      <c r="F1859" s="182">
        <v>0</v>
      </c>
      <c r="G1859" s="182">
        <v>0</v>
      </c>
      <c r="H1859" s="182">
        <v>0</v>
      </c>
      <c r="I1859" s="182">
        <v>0</v>
      </c>
      <c r="J1859" s="182">
        <v>0</v>
      </c>
      <c r="K1859" s="182">
        <v>0</v>
      </c>
      <c r="L1859" s="182">
        <v>0</v>
      </c>
      <c r="M1859" s="182">
        <v>1585841.7315359998</v>
      </c>
      <c r="N1859" s="182">
        <v>49161.191999999995</v>
      </c>
      <c r="O1859" s="182">
        <v>35723.79952</v>
      </c>
      <c r="P1859" s="182">
        <v>28.955999999999996</v>
      </c>
      <c r="Q1859" s="182">
        <v>1585841.7315359998</v>
      </c>
      <c r="R1859" s="182">
        <v>49161.191999999995</v>
      </c>
      <c r="S1859" s="182">
        <v>35723.79952</v>
      </c>
      <c r="T1859" s="182">
        <v>28.955999999999996</v>
      </c>
      <c r="U1859" s="182">
        <v>3167521.1488159997</v>
      </c>
      <c r="V1859" s="182">
        <v>0</v>
      </c>
    </row>
    <row r="1860" spans="1:22">
      <c r="A1860" s="2" t="s">
        <v>3738</v>
      </c>
      <c r="B1860" s="2" t="s">
        <v>3739</v>
      </c>
      <c r="C1860" s="182">
        <v>15.328048000000001</v>
      </c>
      <c r="D1860" s="182">
        <v>1825.8027999999999</v>
      </c>
      <c r="E1860" s="182">
        <v>0</v>
      </c>
      <c r="F1860" s="182">
        <v>0</v>
      </c>
      <c r="G1860" s="182">
        <v>0</v>
      </c>
      <c r="H1860" s="182">
        <v>0</v>
      </c>
      <c r="I1860" s="182">
        <v>0</v>
      </c>
      <c r="J1860" s="182">
        <v>0</v>
      </c>
      <c r="K1860" s="182">
        <v>0</v>
      </c>
      <c r="L1860" s="182">
        <v>0</v>
      </c>
      <c r="M1860" s="182">
        <v>1540056.2747199999</v>
      </c>
      <c r="N1860" s="182">
        <v>47686.356240000001</v>
      </c>
      <c r="O1860" s="182">
        <v>34576.705039999993</v>
      </c>
      <c r="P1860" s="182">
        <v>28.955999999999996</v>
      </c>
      <c r="Q1860" s="182">
        <v>1540056.2747199999</v>
      </c>
      <c r="R1860" s="182">
        <v>47686.356240000001</v>
      </c>
      <c r="S1860" s="182">
        <v>34576.705039999993</v>
      </c>
      <c r="T1860" s="182">
        <v>28.955999999999996</v>
      </c>
      <c r="U1860" s="182">
        <v>3080112.5494399997</v>
      </c>
      <c r="V1860" s="182">
        <v>0</v>
      </c>
    </row>
    <row r="1861" spans="1:22">
      <c r="A1861" s="2" t="s">
        <v>3740</v>
      </c>
      <c r="B1861" s="2" t="s">
        <v>3741</v>
      </c>
      <c r="C1861" s="182">
        <v>12.932110399999999</v>
      </c>
      <c r="D1861" s="182">
        <v>1541.9323999999999</v>
      </c>
      <c r="E1861" s="182">
        <v>0</v>
      </c>
      <c r="F1861" s="182">
        <v>0</v>
      </c>
      <c r="G1861" s="182">
        <v>0</v>
      </c>
      <c r="H1861" s="182">
        <v>0</v>
      </c>
      <c r="I1861" s="182">
        <v>0</v>
      </c>
      <c r="J1861" s="182">
        <v>0</v>
      </c>
      <c r="K1861" s="182">
        <v>0</v>
      </c>
      <c r="L1861" s="182">
        <v>0</v>
      </c>
      <c r="M1861" s="182">
        <v>1336102.8761759999</v>
      </c>
      <c r="N1861" s="182">
        <v>40803.789360000002</v>
      </c>
      <c r="O1861" s="182">
        <v>29988.327119999998</v>
      </c>
      <c r="P1861" s="182">
        <v>29.463999999999995</v>
      </c>
      <c r="Q1861" s="182">
        <v>1336102.8761759999</v>
      </c>
      <c r="R1861" s="182">
        <v>40803.789360000002</v>
      </c>
      <c r="S1861" s="182">
        <v>29988.327119999998</v>
      </c>
      <c r="T1861" s="182">
        <v>29.463999999999995</v>
      </c>
      <c r="U1861" s="182">
        <v>2668043.4380959999</v>
      </c>
      <c r="V1861" s="182">
        <v>0</v>
      </c>
    </row>
    <row r="1862" spans="1:22">
      <c r="A1862" s="2" t="s">
        <v>3742</v>
      </c>
      <c r="B1862" s="2" t="s">
        <v>3743</v>
      </c>
      <c r="C1862" s="182">
        <v>11.2802528</v>
      </c>
      <c r="D1862" s="182">
        <v>1341.9328</v>
      </c>
      <c r="E1862" s="182">
        <v>0</v>
      </c>
      <c r="F1862" s="182">
        <v>0</v>
      </c>
      <c r="G1862" s="182">
        <v>0</v>
      </c>
      <c r="H1862" s="182">
        <v>0</v>
      </c>
      <c r="I1862" s="182">
        <v>0</v>
      </c>
      <c r="J1862" s="182">
        <v>0</v>
      </c>
      <c r="K1862" s="182">
        <v>0</v>
      </c>
      <c r="L1862" s="182">
        <v>0</v>
      </c>
      <c r="M1862" s="182">
        <v>1182097.2487039999</v>
      </c>
      <c r="N1862" s="182">
        <v>35887.670159999994</v>
      </c>
      <c r="O1862" s="182">
        <v>26710.914319999996</v>
      </c>
      <c r="P1862" s="182">
        <v>29.717999999999996</v>
      </c>
      <c r="Q1862" s="182">
        <v>1182097.2487039999</v>
      </c>
      <c r="R1862" s="182">
        <v>35887.670159999994</v>
      </c>
      <c r="S1862" s="182">
        <v>26710.914319999996</v>
      </c>
      <c r="T1862" s="182">
        <v>29.717999999999996</v>
      </c>
      <c r="U1862" s="182">
        <v>2368356.8116640002</v>
      </c>
      <c r="V1862" s="182">
        <v>0</v>
      </c>
    </row>
    <row r="1863" spans="1:22">
      <c r="A1863" s="2" t="s">
        <v>3744</v>
      </c>
      <c r="B1863" s="2" t="s">
        <v>3745</v>
      </c>
      <c r="C1863" s="182">
        <v>10.640344000000001</v>
      </c>
      <c r="D1863" s="182">
        <v>1270.9651999999999</v>
      </c>
      <c r="E1863" s="182">
        <v>0</v>
      </c>
      <c r="F1863" s="182">
        <v>0</v>
      </c>
      <c r="G1863" s="182">
        <v>0</v>
      </c>
      <c r="H1863" s="182">
        <v>0</v>
      </c>
      <c r="I1863" s="182">
        <v>0</v>
      </c>
      <c r="J1863" s="182">
        <v>0</v>
      </c>
      <c r="K1863" s="182">
        <v>0</v>
      </c>
      <c r="L1863" s="182">
        <v>0</v>
      </c>
      <c r="M1863" s="182">
        <v>1123824.8491199999</v>
      </c>
      <c r="N1863" s="182">
        <v>33921.222479999997</v>
      </c>
      <c r="O1863" s="182">
        <v>25236.078559999998</v>
      </c>
      <c r="P1863" s="182">
        <v>29.717999999999996</v>
      </c>
      <c r="Q1863" s="182">
        <v>1123824.8491199999</v>
      </c>
      <c r="R1863" s="182">
        <v>33921.222479999997</v>
      </c>
      <c r="S1863" s="182">
        <v>25236.078559999998</v>
      </c>
      <c r="T1863" s="182">
        <v>29.717999999999996</v>
      </c>
      <c r="U1863" s="182">
        <v>2251812.0124959997</v>
      </c>
      <c r="V1863" s="182">
        <v>0</v>
      </c>
    </row>
    <row r="1864" spans="1:22">
      <c r="A1864" s="2" t="s">
        <v>3746</v>
      </c>
      <c r="B1864" s="2" t="s">
        <v>3747</v>
      </c>
      <c r="C1864" s="182">
        <v>9.9111455999999993</v>
      </c>
      <c r="D1864" s="182">
        <v>1174.1912</v>
      </c>
      <c r="E1864" s="182">
        <v>0</v>
      </c>
      <c r="F1864" s="182">
        <v>0</v>
      </c>
      <c r="G1864" s="182">
        <v>0</v>
      </c>
      <c r="H1864" s="182">
        <v>0</v>
      </c>
      <c r="I1864" s="182">
        <v>0</v>
      </c>
      <c r="J1864" s="182">
        <v>0</v>
      </c>
      <c r="K1864" s="182">
        <v>0</v>
      </c>
      <c r="L1864" s="182">
        <v>0</v>
      </c>
      <c r="M1864" s="182">
        <v>1048903.192512</v>
      </c>
      <c r="N1864" s="182">
        <v>31627.033519999997</v>
      </c>
      <c r="O1864" s="182">
        <v>23597.372159999995</v>
      </c>
      <c r="P1864" s="182">
        <v>29.971999999999998</v>
      </c>
      <c r="Q1864" s="182">
        <v>1048903.192512</v>
      </c>
      <c r="R1864" s="182">
        <v>31627.033519999997</v>
      </c>
      <c r="S1864" s="182">
        <v>23597.372159999995</v>
      </c>
      <c r="T1864" s="182">
        <v>29.971999999999998</v>
      </c>
      <c r="U1864" s="182">
        <v>2097806.385024</v>
      </c>
      <c r="V1864" s="182">
        <v>0</v>
      </c>
    </row>
    <row r="1865" spans="1:22">
      <c r="A1865" s="2" t="s">
        <v>3748</v>
      </c>
      <c r="B1865" s="2" t="s">
        <v>3749</v>
      </c>
      <c r="C1865" s="182">
        <v>6.7116015999999989</v>
      </c>
      <c r="D1865" s="182">
        <v>793.54679999999996</v>
      </c>
      <c r="E1865" s="182">
        <v>0</v>
      </c>
      <c r="F1865" s="182">
        <v>0</v>
      </c>
      <c r="G1865" s="182">
        <v>0</v>
      </c>
      <c r="H1865" s="182">
        <v>0</v>
      </c>
      <c r="I1865" s="182">
        <v>0</v>
      </c>
      <c r="J1865" s="182">
        <v>0</v>
      </c>
      <c r="K1865" s="182">
        <v>0</v>
      </c>
      <c r="L1865" s="182">
        <v>0</v>
      </c>
      <c r="M1865" s="182">
        <v>736729.62331199995</v>
      </c>
      <c r="N1865" s="182">
        <v>21794.795119999999</v>
      </c>
      <c r="O1865" s="182">
        <v>16550.934639999999</v>
      </c>
      <c r="P1865" s="182">
        <v>30.479999999999997</v>
      </c>
      <c r="Q1865" s="182">
        <v>736729.62331199995</v>
      </c>
      <c r="R1865" s="182">
        <v>21794.795119999999</v>
      </c>
      <c r="S1865" s="182">
        <v>16550.934639999999</v>
      </c>
      <c r="T1865" s="182">
        <v>30.479999999999997</v>
      </c>
      <c r="U1865" s="182">
        <v>1469296.9323679998</v>
      </c>
      <c r="V1865" s="182">
        <v>0</v>
      </c>
    </row>
    <row r="1866" spans="1:22">
      <c r="A1866" s="2" t="s">
        <v>3750</v>
      </c>
      <c r="B1866" s="2" t="s">
        <v>3751</v>
      </c>
      <c r="C1866" s="182">
        <v>12.887465599999999</v>
      </c>
      <c r="D1866" s="182">
        <v>1541.9323999999999</v>
      </c>
      <c r="E1866" s="182">
        <v>0</v>
      </c>
      <c r="F1866" s="182">
        <v>0</v>
      </c>
      <c r="G1866" s="182">
        <v>0</v>
      </c>
      <c r="H1866" s="182">
        <v>0</v>
      </c>
      <c r="I1866" s="182">
        <v>0</v>
      </c>
      <c r="J1866" s="182">
        <v>0</v>
      </c>
      <c r="K1866" s="182">
        <v>0</v>
      </c>
      <c r="L1866" s="182">
        <v>0</v>
      </c>
      <c r="M1866" s="182">
        <v>932358.39334399998</v>
      </c>
      <c r="N1866" s="182">
        <v>34085.093119999998</v>
      </c>
      <c r="O1866" s="182">
        <v>24416.725359999997</v>
      </c>
      <c r="P1866" s="182">
        <v>24.561799999999998</v>
      </c>
      <c r="Q1866" s="182">
        <v>932358.39334399998</v>
      </c>
      <c r="R1866" s="182">
        <v>34085.093119999998</v>
      </c>
      <c r="S1866" s="182">
        <v>24416.725359999997</v>
      </c>
      <c r="T1866" s="182">
        <v>24.561799999999998</v>
      </c>
      <c r="U1866" s="182">
        <v>1860554.4724319996</v>
      </c>
      <c r="V1866" s="182">
        <v>0</v>
      </c>
    </row>
    <row r="1867" spans="1:22">
      <c r="A1867" s="2" t="s">
        <v>3752</v>
      </c>
      <c r="B1867" s="2" t="s">
        <v>3753</v>
      </c>
      <c r="C1867" s="182">
        <v>10.937975999999999</v>
      </c>
      <c r="D1867" s="182">
        <v>1309.6747999999998</v>
      </c>
      <c r="E1867" s="182">
        <v>0</v>
      </c>
      <c r="F1867" s="182">
        <v>0</v>
      </c>
      <c r="G1867" s="182">
        <v>0</v>
      </c>
      <c r="H1867" s="182">
        <v>0</v>
      </c>
      <c r="I1867" s="182">
        <v>0</v>
      </c>
      <c r="J1867" s="182">
        <v>0</v>
      </c>
      <c r="K1867" s="182">
        <v>0</v>
      </c>
      <c r="L1867" s="182">
        <v>0</v>
      </c>
      <c r="M1867" s="182">
        <v>811651.27991999988</v>
      </c>
      <c r="N1867" s="182">
        <v>29332.844559999998</v>
      </c>
      <c r="O1867" s="182">
        <v>21303.183199999999</v>
      </c>
      <c r="P1867" s="182">
        <v>24.942799999999998</v>
      </c>
      <c r="Q1867" s="182">
        <v>811651.27991999988</v>
      </c>
      <c r="R1867" s="182">
        <v>29332.844559999998</v>
      </c>
      <c r="S1867" s="182">
        <v>21303.183199999999</v>
      </c>
      <c r="T1867" s="182">
        <v>24.942799999999998</v>
      </c>
      <c r="U1867" s="182">
        <v>1623302.5598399998</v>
      </c>
      <c r="V1867" s="182">
        <v>0</v>
      </c>
    </row>
    <row r="1868" spans="1:22">
      <c r="A1868" s="2" t="s">
        <v>3754</v>
      </c>
      <c r="B1868" s="2" t="s">
        <v>3755</v>
      </c>
      <c r="C1868" s="182">
        <v>9.5688687999999988</v>
      </c>
      <c r="D1868" s="182">
        <v>1141.9331999999999</v>
      </c>
      <c r="E1868" s="182">
        <v>0</v>
      </c>
      <c r="F1868" s="182">
        <v>0</v>
      </c>
      <c r="G1868" s="182">
        <v>0</v>
      </c>
      <c r="H1868" s="182">
        <v>0</v>
      </c>
      <c r="I1868" s="182">
        <v>0</v>
      </c>
      <c r="J1868" s="182">
        <v>0</v>
      </c>
      <c r="K1868" s="182">
        <v>0</v>
      </c>
      <c r="L1868" s="182">
        <v>0</v>
      </c>
      <c r="M1868" s="182">
        <v>724242.68054399989</v>
      </c>
      <c r="N1868" s="182">
        <v>25891.561119999998</v>
      </c>
      <c r="O1868" s="182">
        <v>19008.994239999996</v>
      </c>
      <c r="P1868" s="182">
        <v>25.1968</v>
      </c>
      <c r="Q1868" s="182">
        <v>724242.68054399989</v>
      </c>
      <c r="R1868" s="182">
        <v>25891.561119999998</v>
      </c>
      <c r="S1868" s="182">
        <v>19008.994239999996</v>
      </c>
      <c r="T1868" s="182">
        <v>25.1968</v>
      </c>
      <c r="U1868" s="182">
        <v>1448485.3610879998</v>
      </c>
      <c r="V1868" s="182">
        <v>0</v>
      </c>
    </row>
    <row r="1869" spans="1:22">
      <c r="A1869" s="2" t="s">
        <v>3756</v>
      </c>
      <c r="B1869" s="2" t="s">
        <v>3757</v>
      </c>
      <c r="C1869" s="182">
        <v>9.0331311999999997</v>
      </c>
      <c r="D1869" s="182">
        <v>1077.4171999999999</v>
      </c>
      <c r="E1869" s="182">
        <v>0</v>
      </c>
      <c r="F1869" s="182">
        <v>0</v>
      </c>
      <c r="G1869" s="182">
        <v>0</v>
      </c>
      <c r="H1869" s="182">
        <v>0</v>
      </c>
      <c r="I1869" s="182">
        <v>0</v>
      </c>
      <c r="J1869" s="182">
        <v>0</v>
      </c>
      <c r="K1869" s="182">
        <v>0</v>
      </c>
      <c r="L1869" s="182">
        <v>0</v>
      </c>
      <c r="M1869" s="182">
        <v>690944.1664959999</v>
      </c>
      <c r="N1869" s="182">
        <v>24580.595999999998</v>
      </c>
      <c r="O1869" s="182">
        <v>18025.770400000001</v>
      </c>
      <c r="P1869" s="182">
        <v>25.298399999999997</v>
      </c>
      <c r="Q1869" s="182">
        <v>690944.1664959999</v>
      </c>
      <c r="R1869" s="182">
        <v>24580.595999999998</v>
      </c>
      <c r="S1869" s="182">
        <v>18025.770400000001</v>
      </c>
      <c r="T1869" s="182">
        <v>25.298399999999997</v>
      </c>
      <c r="U1869" s="182">
        <v>1377726.0187359999</v>
      </c>
      <c r="V1869" s="182">
        <v>0</v>
      </c>
    </row>
    <row r="1870" spans="1:22">
      <c r="A1870" s="2" t="s">
        <v>3758</v>
      </c>
      <c r="B1870" s="2" t="s">
        <v>3759</v>
      </c>
      <c r="C1870" s="182">
        <v>8.4081039999999998</v>
      </c>
      <c r="D1870" s="182">
        <v>993.54639999999995</v>
      </c>
      <c r="E1870" s="182">
        <v>0</v>
      </c>
      <c r="F1870" s="182">
        <v>0</v>
      </c>
      <c r="G1870" s="182">
        <v>0</v>
      </c>
      <c r="H1870" s="182">
        <v>0</v>
      </c>
      <c r="I1870" s="182">
        <v>0</v>
      </c>
      <c r="J1870" s="182">
        <v>0</v>
      </c>
      <c r="K1870" s="182">
        <v>0</v>
      </c>
      <c r="L1870" s="182">
        <v>0</v>
      </c>
      <c r="M1870" s="182">
        <v>645158.70967999997</v>
      </c>
      <c r="N1870" s="182">
        <v>22778.018959999998</v>
      </c>
      <c r="O1870" s="182">
        <v>16878.675919999998</v>
      </c>
      <c r="P1870" s="182">
        <v>25.4</v>
      </c>
      <c r="Q1870" s="182">
        <v>645158.70967999997</v>
      </c>
      <c r="R1870" s="182">
        <v>22778.018959999998</v>
      </c>
      <c r="S1870" s="182">
        <v>16878.675919999998</v>
      </c>
      <c r="T1870" s="182">
        <v>25.4</v>
      </c>
      <c r="U1870" s="182">
        <v>1290317.4193599999</v>
      </c>
      <c r="V1870" s="182">
        <v>0</v>
      </c>
    </row>
    <row r="1871" spans="1:22">
      <c r="A1871" s="2" t="s">
        <v>3760</v>
      </c>
      <c r="B1871" s="2" t="s">
        <v>3761</v>
      </c>
      <c r="C1871" s="182">
        <v>6.8901807999999996</v>
      </c>
      <c r="D1871" s="182">
        <v>819.35320000000002</v>
      </c>
      <c r="E1871" s="182">
        <v>0</v>
      </c>
      <c r="F1871" s="182">
        <v>0</v>
      </c>
      <c r="G1871" s="182">
        <v>0</v>
      </c>
      <c r="H1871" s="182">
        <v>0</v>
      </c>
      <c r="I1871" s="182">
        <v>0</v>
      </c>
      <c r="J1871" s="182">
        <v>0</v>
      </c>
      <c r="K1871" s="182">
        <v>0</v>
      </c>
      <c r="L1871" s="182">
        <v>0</v>
      </c>
      <c r="M1871" s="182">
        <v>541100.85327999992</v>
      </c>
      <c r="N1871" s="182">
        <v>19008.994239999996</v>
      </c>
      <c r="O1871" s="182">
        <v>14256.745679999998</v>
      </c>
      <c r="P1871" s="182">
        <v>25.654</v>
      </c>
      <c r="Q1871" s="182">
        <v>541100.85327999992</v>
      </c>
      <c r="R1871" s="182">
        <v>19008.994239999996</v>
      </c>
      <c r="S1871" s="182">
        <v>14256.745679999998</v>
      </c>
      <c r="T1871" s="182">
        <v>25.654</v>
      </c>
      <c r="U1871" s="182">
        <v>1086364.0208159999</v>
      </c>
      <c r="V1871" s="182">
        <v>0</v>
      </c>
    </row>
    <row r="1872" spans="1:22">
      <c r="A1872" s="2" t="s">
        <v>3762</v>
      </c>
      <c r="B1872" s="2" t="s">
        <v>3763</v>
      </c>
      <c r="C1872" s="182">
        <v>6.1163376000000005</v>
      </c>
      <c r="D1872" s="182">
        <v>729.03079999999989</v>
      </c>
      <c r="E1872" s="182">
        <v>0</v>
      </c>
      <c r="F1872" s="182">
        <v>0</v>
      </c>
      <c r="G1872" s="182">
        <v>0</v>
      </c>
      <c r="H1872" s="182">
        <v>0</v>
      </c>
      <c r="I1872" s="182">
        <v>0</v>
      </c>
      <c r="J1872" s="182">
        <v>0</v>
      </c>
      <c r="K1872" s="182">
        <v>0</v>
      </c>
      <c r="L1872" s="182">
        <v>0</v>
      </c>
      <c r="M1872" s="182">
        <v>486990.76795199991</v>
      </c>
      <c r="N1872" s="182">
        <v>16878.675919999998</v>
      </c>
      <c r="O1872" s="182">
        <v>12765.522856</v>
      </c>
      <c r="P1872" s="182">
        <v>25.907999999999998</v>
      </c>
      <c r="Q1872" s="182">
        <v>486990.76795199991</v>
      </c>
      <c r="R1872" s="182">
        <v>16878.675919999998</v>
      </c>
      <c r="S1872" s="182">
        <v>12765.522856</v>
      </c>
      <c r="T1872" s="182">
        <v>25.907999999999998</v>
      </c>
      <c r="U1872" s="182">
        <v>973981.53590399981</v>
      </c>
      <c r="V1872" s="182">
        <v>0</v>
      </c>
    </row>
    <row r="1873" spans="1:22">
      <c r="A1873" s="2" t="s">
        <v>3764</v>
      </c>
      <c r="B1873" s="2" t="s">
        <v>3765</v>
      </c>
      <c r="C1873" s="182">
        <v>5.4913103999999997</v>
      </c>
      <c r="D1873" s="182">
        <v>658.06319999999994</v>
      </c>
      <c r="E1873" s="182">
        <v>0</v>
      </c>
      <c r="F1873" s="182">
        <v>0</v>
      </c>
      <c r="G1873" s="182">
        <v>0</v>
      </c>
      <c r="H1873" s="182">
        <v>0</v>
      </c>
      <c r="I1873" s="182">
        <v>0</v>
      </c>
      <c r="J1873" s="182">
        <v>0</v>
      </c>
      <c r="K1873" s="182">
        <v>0</v>
      </c>
      <c r="L1873" s="182">
        <v>0</v>
      </c>
      <c r="M1873" s="182">
        <v>441205.31113599997</v>
      </c>
      <c r="N1873" s="182">
        <v>15321.904839999999</v>
      </c>
      <c r="O1873" s="182">
        <v>11585.654247999999</v>
      </c>
      <c r="P1873" s="182">
        <v>25.907999999999998</v>
      </c>
      <c r="Q1873" s="182">
        <v>441205.31113599997</v>
      </c>
      <c r="R1873" s="182">
        <v>15321.904839999999</v>
      </c>
      <c r="S1873" s="182">
        <v>11585.654247999999</v>
      </c>
      <c r="T1873" s="182">
        <v>25.907999999999998</v>
      </c>
      <c r="U1873" s="182">
        <v>882410.62227199995</v>
      </c>
      <c r="V1873" s="182">
        <v>0</v>
      </c>
    </row>
    <row r="1874" spans="1:22">
      <c r="A1874" s="2" t="s">
        <v>3766</v>
      </c>
      <c r="B1874" s="2" t="s">
        <v>3767</v>
      </c>
      <c r="C1874" s="182">
        <v>10.446883199999998</v>
      </c>
      <c r="D1874" s="182">
        <v>1245.1587999999999</v>
      </c>
      <c r="E1874" s="182">
        <v>0</v>
      </c>
      <c r="F1874" s="182">
        <v>0</v>
      </c>
      <c r="G1874" s="182">
        <v>0</v>
      </c>
      <c r="H1874" s="182">
        <v>0</v>
      </c>
      <c r="I1874" s="182">
        <v>0</v>
      </c>
      <c r="J1874" s="182">
        <v>0</v>
      </c>
      <c r="K1874" s="182">
        <v>0</v>
      </c>
      <c r="L1874" s="182">
        <v>0</v>
      </c>
      <c r="M1874" s="182">
        <v>707593.42351999995</v>
      </c>
      <c r="N1874" s="182">
        <v>26710.914319999996</v>
      </c>
      <c r="O1874" s="182">
        <v>19336.735519999998</v>
      </c>
      <c r="P1874" s="182">
        <v>23.825199999999999</v>
      </c>
      <c r="Q1874" s="182">
        <v>707593.42351999995</v>
      </c>
      <c r="R1874" s="182">
        <v>26710.914319999996</v>
      </c>
      <c r="S1874" s="182">
        <v>19336.735519999998</v>
      </c>
      <c r="T1874" s="182">
        <v>23.825199999999999</v>
      </c>
      <c r="U1874" s="182">
        <v>1415186.8470399999</v>
      </c>
      <c r="V1874" s="182">
        <v>0</v>
      </c>
    </row>
    <row r="1875" spans="1:22">
      <c r="A1875" s="2" t="s">
        <v>3768</v>
      </c>
      <c r="B1875" s="2" t="s">
        <v>3769</v>
      </c>
      <c r="C1875" s="182">
        <v>8.6313279999999999</v>
      </c>
      <c r="D1875" s="182">
        <v>1025.8044</v>
      </c>
      <c r="E1875" s="182">
        <v>0</v>
      </c>
      <c r="F1875" s="182">
        <v>0</v>
      </c>
      <c r="G1875" s="182">
        <v>0</v>
      </c>
      <c r="H1875" s="182">
        <v>0</v>
      </c>
      <c r="I1875" s="182">
        <v>0</v>
      </c>
      <c r="J1875" s="182">
        <v>0</v>
      </c>
      <c r="K1875" s="182">
        <v>0</v>
      </c>
      <c r="L1875" s="182">
        <v>0</v>
      </c>
      <c r="M1875" s="182">
        <v>603535.56711999991</v>
      </c>
      <c r="N1875" s="182">
        <v>22450.277679999999</v>
      </c>
      <c r="O1875" s="182">
        <v>16550.934639999999</v>
      </c>
      <c r="P1875" s="182">
        <v>24.180799999999998</v>
      </c>
      <c r="Q1875" s="182">
        <v>603535.56711999991</v>
      </c>
      <c r="R1875" s="182">
        <v>22450.277679999999</v>
      </c>
      <c r="S1875" s="182">
        <v>16550.934639999999</v>
      </c>
      <c r="T1875" s="182">
        <v>24.180799999999998</v>
      </c>
      <c r="U1875" s="182">
        <v>1202908.8199839999</v>
      </c>
      <c r="V1875" s="182">
        <v>0</v>
      </c>
    </row>
    <row r="1876" spans="1:22">
      <c r="A1876" s="2" t="s">
        <v>3770</v>
      </c>
      <c r="B1876" s="2" t="s">
        <v>3771</v>
      </c>
      <c r="C1876" s="182">
        <v>8.0360639999999997</v>
      </c>
      <c r="D1876" s="182">
        <v>954.83679999999993</v>
      </c>
      <c r="E1876" s="182">
        <v>0</v>
      </c>
      <c r="F1876" s="182">
        <v>0</v>
      </c>
      <c r="G1876" s="182">
        <v>0</v>
      </c>
      <c r="H1876" s="182">
        <v>0</v>
      </c>
      <c r="I1876" s="182">
        <v>0</v>
      </c>
      <c r="J1876" s="182">
        <v>0</v>
      </c>
      <c r="K1876" s="182">
        <v>0</v>
      </c>
      <c r="L1876" s="182">
        <v>0</v>
      </c>
      <c r="M1876" s="182">
        <v>561912.42455999996</v>
      </c>
      <c r="N1876" s="182">
        <v>20811.57128</v>
      </c>
      <c r="O1876" s="182">
        <v>15420.227223999998</v>
      </c>
      <c r="P1876" s="182">
        <v>24.307799999999997</v>
      </c>
      <c r="Q1876" s="182">
        <v>561912.42455999996</v>
      </c>
      <c r="R1876" s="182">
        <v>20811.57128</v>
      </c>
      <c r="S1876" s="182">
        <v>15420.227223999998</v>
      </c>
      <c r="T1876" s="182">
        <v>24.307799999999997</v>
      </c>
      <c r="U1876" s="182">
        <v>1123824.8491199999</v>
      </c>
      <c r="V1876" s="182">
        <v>0</v>
      </c>
    </row>
    <row r="1877" spans="1:22">
      <c r="A1877" s="2" t="s">
        <v>3772</v>
      </c>
      <c r="B1877" s="2" t="s">
        <v>3773</v>
      </c>
      <c r="C1877" s="182">
        <v>5.4615472</v>
      </c>
      <c r="D1877" s="182">
        <v>651.61159999999995</v>
      </c>
      <c r="E1877" s="182">
        <v>0</v>
      </c>
      <c r="F1877" s="182">
        <v>0</v>
      </c>
      <c r="G1877" s="182">
        <v>0</v>
      </c>
      <c r="H1877" s="182">
        <v>0</v>
      </c>
      <c r="I1877" s="182">
        <v>0</v>
      </c>
      <c r="J1877" s="182">
        <v>0</v>
      </c>
      <c r="K1877" s="182">
        <v>0</v>
      </c>
      <c r="L1877" s="182">
        <v>0</v>
      </c>
      <c r="M1877" s="182">
        <v>398749.70572479995</v>
      </c>
      <c r="N1877" s="182">
        <v>14486.164575999999</v>
      </c>
      <c r="O1877" s="182">
        <v>10930.171688</v>
      </c>
      <c r="P1877" s="182">
        <v>24.790399999999998</v>
      </c>
      <c r="Q1877" s="182">
        <v>398749.70572479995</v>
      </c>
      <c r="R1877" s="182">
        <v>14486.164575999999</v>
      </c>
      <c r="S1877" s="182">
        <v>10930.171688</v>
      </c>
      <c r="T1877" s="182">
        <v>24.790399999999998</v>
      </c>
      <c r="U1877" s="182">
        <v>799164.33715199993</v>
      </c>
      <c r="V1877" s="182">
        <v>0</v>
      </c>
    </row>
    <row r="1878" spans="1:22">
      <c r="A1878" s="2" t="s">
        <v>3774</v>
      </c>
      <c r="B1878" s="2" t="s">
        <v>3775</v>
      </c>
      <c r="C1878" s="182">
        <v>8.9438415999999989</v>
      </c>
      <c r="D1878" s="182">
        <v>1070.9656</v>
      </c>
      <c r="E1878" s="182">
        <v>0</v>
      </c>
      <c r="F1878" s="182">
        <v>0</v>
      </c>
      <c r="G1878" s="182">
        <v>0</v>
      </c>
      <c r="H1878" s="182">
        <v>0</v>
      </c>
      <c r="I1878" s="182">
        <v>0</v>
      </c>
      <c r="J1878" s="182">
        <v>0</v>
      </c>
      <c r="K1878" s="182">
        <v>0</v>
      </c>
      <c r="L1878" s="182">
        <v>0</v>
      </c>
      <c r="M1878" s="182">
        <v>449529.939648</v>
      </c>
      <c r="N1878" s="182">
        <v>19664.476799999997</v>
      </c>
      <c r="O1878" s="182">
        <v>14125.649167999998</v>
      </c>
      <c r="P1878" s="182">
        <v>20.4724</v>
      </c>
      <c r="Q1878" s="182">
        <v>449529.939648</v>
      </c>
      <c r="R1878" s="182">
        <v>19664.476799999997</v>
      </c>
      <c r="S1878" s="182">
        <v>14125.649167999998</v>
      </c>
      <c r="T1878" s="182">
        <v>20.4724</v>
      </c>
      <c r="U1878" s="182">
        <v>894897.5650399999</v>
      </c>
      <c r="V1878" s="182">
        <v>0</v>
      </c>
    </row>
    <row r="1879" spans="1:22">
      <c r="A1879" s="2" t="s">
        <v>3776</v>
      </c>
      <c r="B1879" s="2" t="s">
        <v>3777</v>
      </c>
      <c r="C1879" s="182">
        <v>6.9199440000000001</v>
      </c>
      <c r="D1879" s="182">
        <v>819.35320000000002</v>
      </c>
      <c r="E1879" s="182">
        <v>0</v>
      </c>
      <c r="F1879" s="182">
        <v>0</v>
      </c>
      <c r="G1879" s="182">
        <v>0</v>
      </c>
      <c r="H1879" s="182">
        <v>0</v>
      </c>
      <c r="I1879" s="182">
        <v>0</v>
      </c>
      <c r="J1879" s="182">
        <v>0</v>
      </c>
      <c r="K1879" s="182">
        <v>0</v>
      </c>
      <c r="L1879" s="182">
        <v>0</v>
      </c>
      <c r="M1879" s="182">
        <v>360040.18314399995</v>
      </c>
      <c r="N1879" s="182">
        <v>15453.001351999997</v>
      </c>
      <c r="O1879" s="182">
        <v>11339.848287999997</v>
      </c>
      <c r="P1879" s="182">
        <v>20.954999999999998</v>
      </c>
      <c r="Q1879" s="182">
        <v>360040.18314399995</v>
      </c>
      <c r="R1879" s="182">
        <v>15453.001351999997</v>
      </c>
      <c r="S1879" s="182">
        <v>11339.848287999997</v>
      </c>
      <c r="T1879" s="182">
        <v>20.954999999999998</v>
      </c>
      <c r="U1879" s="182">
        <v>720080.3662879999</v>
      </c>
      <c r="V1879" s="182">
        <v>0</v>
      </c>
    </row>
    <row r="1880" spans="1:22">
      <c r="A1880" s="2" t="s">
        <v>3778</v>
      </c>
      <c r="B1880" s="2" t="s">
        <v>3779</v>
      </c>
      <c r="C1880" s="182">
        <v>4.7174671999999997</v>
      </c>
      <c r="D1880" s="182">
        <v>560.64404000000002</v>
      </c>
      <c r="E1880" s="182">
        <v>0</v>
      </c>
      <c r="F1880" s="182">
        <v>0</v>
      </c>
      <c r="G1880" s="182">
        <v>0</v>
      </c>
      <c r="H1880" s="182">
        <v>0</v>
      </c>
      <c r="I1880" s="182">
        <v>0</v>
      </c>
      <c r="J1880" s="182">
        <v>0</v>
      </c>
      <c r="K1880" s="182">
        <v>0</v>
      </c>
      <c r="L1880" s="182">
        <v>0</v>
      </c>
      <c r="M1880" s="182">
        <v>257647.25244639997</v>
      </c>
      <c r="N1880" s="182">
        <v>10815.462239999999</v>
      </c>
      <c r="O1880" s="182">
        <v>8111.5966799999987</v>
      </c>
      <c r="P1880" s="182">
        <v>21.4376</v>
      </c>
      <c r="Q1880" s="182">
        <v>257647.25244639997</v>
      </c>
      <c r="R1880" s="182">
        <v>10815.462239999999</v>
      </c>
      <c r="S1880" s="182">
        <v>8111.5966799999987</v>
      </c>
      <c r="T1880" s="182">
        <v>21.4376</v>
      </c>
      <c r="U1880" s="182">
        <v>516126.96774399997</v>
      </c>
      <c r="V1880" s="182">
        <v>0</v>
      </c>
    </row>
    <row r="1881" spans="1:22">
      <c r="A1881" s="2" t="s">
        <v>3780</v>
      </c>
      <c r="B1881" s="2" t="s">
        <v>3781</v>
      </c>
      <c r="C1881" s="182">
        <v>8.4527487999999984</v>
      </c>
      <c r="D1881" s="182">
        <v>1012.9012</v>
      </c>
      <c r="E1881" s="182">
        <v>0</v>
      </c>
      <c r="F1881" s="182">
        <v>0</v>
      </c>
      <c r="G1881" s="182">
        <v>0</v>
      </c>
      <c r="H1881" s="182">
        <v>0</v>
      </c>
      <c r="I1881" s="182">
        <v>0</v>
      </c>
      <c r="J1881" s="182">
        <v>0</v>
      </c>
      <c r="K1881" s="182">
        <v>0</v>
      </c>
      <c r="L1881" s="182">
        <v>0</v>
      </c>
      <c r="M1881" s="182">
        <v>378770.59729599999</v>
      </c>
      <c r="N1881" s="182">
        <v>17534.158479999998</v>
      </c>
      <c r="O1881" s="182">
        <v>12552.491023999999</v>
      </c>
      <c r="P1881" s="182">
        <v>19.354800000000001</v>
      </c>
      <c r="Q1881" s="182">
        <v>378770.59729599999</v>
      </c>
      <c r="R1881" s="182">
        <v>17534.158479999998</v>
      </c>
      <c r="S1881" s="182">
        <v>12552.491023999999</v>
      </c>
      <c r="T1881" s="182">
        <v>19.354800000000001</v>
      </c>
      <c r="U1881" s="182">
        <v>757541.19459199999</v>
      </c>
      <c r="V1881" s="182">
        <v>0</v>
      </c>
    </row>
    <row r="1882" spans="1:22">
      <c r="A1882" s="2" t="s">
        <v>3782</v>
      </c>
      <c r="B1882" s="2" t="s">
        <v>3783</v>
      </c>
      <c r="C1882" s="182">
        <v>7.4854447999999998</v>
      </c>
      <c r="D1882" s="182">
        <v>896.77239999999995</v>
      </c>
      <c r="E1882" s="182">
        <v>0</v>
      </c>
      <c r="F1882" s="182">
        <v>0</v>
      </c>
      <c r="G1882" s="182">
        <v>0</v>
      </c>
      <c r="H1882" s="182">
        <v>0</v>
      </c>
      <c r="I1882" s="182">
        <v>0</v>
      </c>
      <c r="J1882" s="182">
        <v>0</v>
      </c>
      <c r="K1882" s="182">
        <v>0</v>
      </c>
      <c r="L1882" s="182">
        <v>0</v>
      </c>
      <c r="M1882" s="182">
        <v>344223.38897119992</v>
      </c>
      <c r="N1882" s="182">
        <v>15797.129695999998</v>
      </c>
      <c r="O1882" s="182">
        <v>11405.396543999997</v>
      </c>
      <c r="P1882" s="182">
        <v>19.583400000000001</v>
      </c>
      <c r="Q1882" s="182">
        <v>344223.38897119992</v>
      </c>
      <c r="R1882" s="182">
        <v>15797.129695999998</v>
      </c>
      <c r="S1882" s="182">
        <v>11405.396543999997</v>
      </c>
      <c r="T1882" s="182">
        <v>19.583400000000001</v>
      </c>
      <c r="U1882" s="182">
        <v>686781.85223999992</v>
      </c>
      <c r="V1882" s="182">
        <v>0</v>
      </c>
    </row>
    <row r="1883" spans="1:22">
      <c r="A1883" s="2" t="s">
        <v>3784</v>
      </c>
      <c r="B1883" s="2" t="s">
        <v>3785</v>
      </c>
      <c r="C1883" s="182">
        <v>6.5479039999999999</v>
      </c>
      <c r="D1883" s="182">
        <v>774.19199999999989</v>
      </c>
      <c r="E1883" s="182">
        <v>0</v>
      </c>
      <c r="F1883" s="182">
        <v>0</v>
      </c>
      <c r="G1883" s="182">
        <v>0</v>
      </c>
      <c r="H1883" s="182">
        <v>0</v>
      </c>
      <c r="I1883" s="182">
        <v>0</v>
      </c>
      <c r="J1883" s="182">
        <v>0</v>
      </c>
      <c r="K1883" s="182">
        <v>0</v>
      </c>
      <c r="L1883" s="182">
        <v>0</v>
      </c>
      <c r="M1883" s="182">
        <v>305097.63496479997</v>
      </c>
      <c r="N1883" s="182">
        <v>13847.069079999997</v>
      </c>
      <c r="O1883" s="182">
        <v>10110.818487999999</v>
      </c>
      <c r="P1883" s="182">
        <v>19.837399999999999</v>
      </c>
      <c r="Q1883" s="182">
        <v>305097.63496479997</v>
      </c>
      <c r="R1883" s="182">
        <v>13847.069079999997</v>
      </c>
      <c r="S1883" s="182">
        <v>10110.818487999999</v>
      </c>
      <c r="T1883" s="182">
        <v>19.837399999999999</v>
      </c>
      <c r="U1883" s="182">
        <v>611860.19563199987</v>
      </c>
      <c r="V1883" s="182">
        <v>0</v>
      </c>
    </row>
    <row r="1884" spans="1:22">
      <c r="A1884" s="2" t="s">
        <v>3786</v>
      </c>
      <c r="B1884" s="2" t="s">
        <v>3787</v>
      </c>
      <c r="C1884" s="182">
        <v>5.4466656000000002</v>
      </c>
      <c r="D1884" s="182">
        <v>645.16</v>
      </c>
      <c r="E1884" s="182">
        <v>0</v>
      </c>
      <c r="F1884" s="182">
        <v>0</v>
      </c>
      <c r="G1884" s="182">
        <v>0</v>
      </c>
      <c r="H1884" s="182">
        <v>0</v>
      </c>
      <c r="I1884" s="182">
        <v>0</v>
      </c>
      <c r="J1884" s="182">
        <v>0</v>
      </c>
      <c r="K1884" s="182">
        <v>0</v>
      </c>
      <c r="L1884" s="182">
        <v>0</v>
      </c>
      <c r="M1884" s="182">
        <v>260977.10385119996</v>
      </c>
      <c r="N1884" s="182">
        <v>11683.976631999998</v>
      </c>
      <c r="O1884" s="182">
        <v>8652.3697919999995</v>
      </c>
      <c r="P1884" s="182">
        <v>20.0914</v>
      </c>
      <c r="Q1884" s="182">
        <v>260977.10385119996</v>
      </c>
      <c r="R1884" s="182">
        <v>11683.976631999998</v>
      </c>
      <c r="S1884" s="182">
        <v>8652.3697919999995</v>
      </c>
      <c r="T1884" s="182">
        <v>20.0914</v>
      </c>
      <c r="U1884" s="182">
        <v>520289.28199999995</v>
      </c>
      <c r="V1884" s="182">
        <v>0</v>
      </c>
    </row>
    <row r="1885" spans="1:22">
      <c r="A1885" s="2" t="s">
        <v>3788</v>
      </c>
      <c r="B1885" s="2" t="s">
        <v>3789</v>
      </c>
      <c r="C1885" s="182">
        <v>4.4793615999999998</v>
      </c>
      <c r="D1885" s="182">
        <v>530.96668</v>
      </c>
      <c r="E1885" s="182">
        <v>0</v>
      </c>
      <c r="F1885" s="182">
        <v>0</v>
      </c>
      <c r="G1885" s="182">
        <v>0</v>
      </c>
      <c r="H1885" s="182">
        <v>0</v>
      </c>
      <c r="I1885" s="182">
        <v>0</v>
      </c>
      <c r="J1885" s="182">
        <v>0</v>
      </c>
      <c r="K1885" s="182">
        <v>0</v>
      </c>
      <c r="L1885" s="182">
        <v>0</v>
      </c>
      <c r="M1885" s="182">
        <v>219353.96129119999</v>
      </c>
      <c r="N1885" s="182">
        <v>9701.1418879999983</v>
      </c>
      <c r="O1885" s="182">
        <v>7259.4693519999992</v>
      </c>
      <c r="P1885" s="182">
        <v>20.32</v>
      </c>
      <c r="Q1885" s="182">
        <v>219353.96129119999</v>
      </c>
      <c r="R1885" s="182">
        <v>9701.1418879999983</v>
      </c>
      <c r="S1885" s="182">
        <v>7259.4693519999992</v>
      </c>
      <c r="T1885" s="182">
        <v>20.32</v>
      </c>
      <c r="U1885" s="182">
        <v>437042.99687999999</v>
      </c>
      <c r="V1885" s="182">
        <v>0</v>
      </c>
    </row>
    <row r="1886" spans="1:22">
      <c r="A1886" s="2" t="s">
        <v>3790</v>
      </c>
      <c r="B1886" s="2" t="s">
        <v>3791</v>
      </c>
      <c r="C1886" s="182">
        <v>4.0477952000000004</v>
      </c>
      <c r="D1886" s="182">
        <v>483.22483999999997</v>
      </c>
      <c r="E1886" s="182">
        <v>0</v>
      </c>
      <c r="F1886" s="182">
        <v>0</v>
      </c>
      <c r="G1886" s="182">
        <v>0</v>
      </c>
      <c r="H1886" s="182">
        <v>0</v>
      </c>
      <c r="I1886" s="182">
        <v>0</v>
      </c>
      <c r="J1886" s="182">
        <v>0</v>
      </c>
      <c r="K1886" s="182">
        <v>0</v>
      </c>
      <c r="L1886" s="182">
        <v>0</v>
      </c>
      <c r="M1886" s="182">
        <v>121955.80770079998</v>
      </c>
      <c r="N1886" s="182">
        <v>6898.953943999999</v>
      </c>
      <c r="O1886" s="182">
        <v>5063.6027759999997</v>
      </c>
      <c r="P1886" s="182">
        <v>15.900399999999999</v>
      </c>
      <c r="Q1886" s="182">
        <v>121955.80770079998</v>
      </c>
      <c r="R1886" s="182">
        <v>6898.953943999999</v>
      </c>
      <c r="S1886" s="182">
        <v>5063.6027759999997</v>
      </c>
      <c r="T1886" s="182">
        <v>15.900399999999999</v>
      </c>
      <c r="U1886" s="182">
        <v>243911.61540159996</v>
      </c>
      <c r="V1886" s="182">
        <v>0</v>
      </c>
    </row>
    <row r="1887" spans="1:22">
      <c r="A1887" s="2" t="s">
        <v>3792</v>
      </c>
      <c r="B1887" s="2" t="s">
        <v>3793</v>
      </c>
      <c r="C1887" s="182">
        <v>3.3781231999999997</v>
      </c>
      <c r="D1887" s="182">
        <v>403.22499999999997</v>
      </c>
      <c r="E1887" s="182">
        <v>0</v>
      </c>
      <c r="F1887" s="182">
        <v>0</v>
      </c>
      <c r="G1887" s="182">
        <v>0</v>
      </c>
      <c r="H1887" s="182">
        <v>0</v>
      </c>
      <c r="I1887" s="182">
        <v>0</v>
      </c>
      <c r="J1887" s="182">
        <v>0</v>
      </c>
      <c r="K1887" s="182">
        <v>0</v>
      </c>
      <c r="L1887" s="182">
        <v>0</v>
      </c>
      <c r="M1887" s="182">
        <v>76586.582310399986</v>
      </c>
      <c r="N1887" s="182">
        <v>4998.0545199999997</v>
      </c>
      <c r="O1887" s="182">
        <v>3637.9282079999998</v>
      </c>
      <c r="P1887" s="182">
        <v>13.792199999999999</v>
      </c>
      <c r="Q1887" s="182">
        <v>76586.582310399986</v>
      </c>
      <c r="R1887" s="182">
        <v>4998.0545199999997</v>
      </c>
      <c r="S1887" s="182">
        <v>3637.9282079999998</v>
      </c>
      <c r="T1887" s="182">
        <v>13.792199999999999</v>
      </c>
      <c r="U1887" s="182">
        <v>153173.16462079997</v>
      </c>
      <c r="V1887" s="182">
        <v>0</v>
      </c>
    </row>
    <row r="1888" spans="1:22">
      <c r="A1888" s="2" t="s">
        <v>3794</v>
      </c>
      <c r="B1888" s="2" t="s">
        <v>3795</v>
      </c>
      <c r="C1888" s="182">
        <v>1.26791232</v>
      </c>
      <c r="D1888" s="182">
        <v>161.29</v>
      </c>
      <c r="E1888" s="182">
        <v>0</v>
      </c>
      <c r="F1888" s="182">
        <v>0</v>
      </c>
      <c r="G1888" s="182">
        <v>0</v>
      </c>
      <c r="H1888" s="182">
        <v>0</v>
      </c>
      <c r="I1888" s="182">
        <v>2.7685999999999997</v>
      </c>
      <c r="J1888" s="182">
        <v>0</v>
      </c>
      <c r="K1888" s="182">
        <v>0</v>
      </c>
      <c r="L1888" s="182">
        <v>0</v>
      </c>
      <c r="M1888" s="182">
        <v>7117.5573777599993</v>
      </c>
      <c r="N1888" s="182">
        <v>961.92065679999996</v>
      </c>
      <c r="O1888" s="182">
        <v>666.95350479999991</v>
      </c>
      <c r="P1888" s="182">
        <v>6.6293999999999995</v>
      </c>
      <c r="Q1888" s="182">
        <v>7117.5573777599993</v>
      </c>
      <c r="R1888" s="182">
        <v>961.92065679999996</v>
      </c>
      <c r="S1888" s="182">
        <v>666.95350479999991</v>
      </c>
      <c r="T1888" s="182">
        <v>6.6293999999999995</v>
      </c>
      <c r="U1888" s="182">
        <v>14235.114755519999</v>
      </c>
      <c r="V1888" s="182">
        <v>0</v>
      </c>
    </row>
    <row r="1889" spans="1:22">
      <c r="A1889" s="2" t="s">
        <v>3796</v>
      </c>
      <c r="B1889" s="2" t="s">
        <v>3797</v>
      </c>
      <c r="C1889" s="182">
        <v>1.6816207999999997</v>
      </c>
      <c r="D1889" s="182">
        <v>214.83828</v>
      </c>
      <c r="E1889" s="182">
        <v>0</v>
      </c>
      <c r="F1889" s="182">
        <v>0</v>
      </c>
      <c r="G1889" s="182">
        <v>0</v>
      </c>
      <c r="H1889" s="182">
        <v>0</v>
      </c>
      <c r="I1889" s="182">
        <v>2.8702000000000001</v>
      </c>
      <c r="J1889" s="182">
        <v>0</v>
      </c>
      <c r="K1889" s="182">
        <v>0</v>
      </c>
      <c r="L1889" s="182">
        <v>0</v>
      </c>
      <c r="M1889" s="182">
        <v>15400.562747199998</v>
      </c>
      <c r="N1889" s="182">
        <v>1633.7902807999999</v>
      </c>
      <c r="O1889" s="182">
        <v>1155.2880119999998</v>
      </c>
      <c r="P1889" s="182">
        <v>8.4835999999999991</v>
      </c>
      <c r="Q1889" s="182">
        <v>15400.562747199998</v>
      </c>
      <c r="R1889" s="182">
        <v>1633.7902807999999</v>
      </c>
      <c r="S1889" s="182">
        <v>1155.2880119999998</v>
      </c>
      <c r="T1889" s="182">
        <v>8.4835999999999991</v>
      </c>
      <c r="U1889" s="182">
        <v>30842.748636959997</v>
      </c>
      <c r="V1889" s="182">
        <v>0</v>
      </c>
    </row>
    <row r="1890" spans="1:22">
      <c r="A1890" s="2" t="s">
        <v>3798</v>
      </c>
      <c r="B1890" s="2" t="s">
        <v>3799</v>
      </c>
      <c r="C1890" s="182">
        <v>2.5001087999999996</v>
      </c>
      <c r="D1890" s="182">
        <v>318.70903999999996</v>
      </c>
      <c r="E1890" s="182">
        <v>0</v>
      </c>
      <c r="F1890" s="182">
        <v>0</v>
      </c>
      <c r="G1890" s="182">
        <v>0</v>
      </c>
      <c r="H1890" s="182">
        <v>0</v>
      </c>
      <c r="I1890" s="182">
        <v>3.3782000000000001</v>
      </c>
      <c r="J1890" s="182">
        <v>0</v>
      </c>
      <c r="K1890" s="182">
        <v>0</v>
      </c>
      <c r="L1890" s="182">
        <v>0</v>
      </c>
      <c r="M1890" s="182">
        <v>36337.003454879996</v>
      </c>
      <c r="N1890" s="182">
        <v>3064.3809679999995</v>
      </c>
      <c r="O1890" s="182">
        <v>2179.4795119999999</v>
      </c>
      <c r="P1890" s="182">
        <v>10.693399999999999</v>
      </c>
      <c r="Q1890" s="182">
        <v>36337.003454879996</v>
      </c>
      <c r="R1890" s="182">
        <v>3064.3809679999995</v>
      </c>
      <c r="S1890" s="182">
        <v>2179.4795119999999</v>
      </c>
      <c r="T1890" s="182">
        <v>10.693399999999999</v>
      </c>
      <c r="U1890" s="182">
        <v>72840.499479999984</v>
      </c>
      <c r="V1890" s="182">
        <v>0</v>
      </c>
    </row>
    <row r="1891" spans="1:22">
      <c r="A1891" s="2" t="s">
        <v>3800</v>
      </c>
      <c r="B1891" s="2" t="s">
        <v>3801</v>
      </c>
      <c r="C1891" s="182">
        <v>3.3781231999999997</v>
      </c>
      <c r="D1891" s="182">
        <v>431.61203999999998</v>
      </c>
      <c r="E1891" s="182">
        <v>0</v>
      </c>
      <c r="F1891" s="182">
        <v>0</v>
      </c>
      <c r="G1891" s="182">
        <v>0</v>
      </c>
      <c r="H1891" s="182">
        <v>0</v>
      </c>
      <c r="I1891" s="182">
        <v>3.556</v>
      </c>
      <c r="J1891" s="182">
        <v>0</v>
      </c>
      <c r="K1891" s="182">
        <v>0</v>
      </c>
      <c r="L1891" s="182">
        <v>0</v>
      </c>
      <c r="M1891" s="182">
        <v>81165.127991999994</v>
      </c>
      <c r="N1891" s="182">
        <v>5309.4087359999994</v>
      </c>
      <c r="O1891" s="182">
        <v>3850.9600399999995</v>
      </c>
      <c r="P1891" s="182">
        <v>13.715999999999999</v>
      </c>
      <c r="Q1891" s="182">
        <v>81165.127991999994</v>
      </c>
      <c r="R1891" s="182">
        <v>5309.4087359999994</v>
      </c>
      <c r="S1891" s="182">
        <v>3850.9600399999995</v>
      </c>
      <c r="T1891" s="182">
        <v>13.715999999999999</v>
      </c>
      <c r="U1891" s="182">
        <v>161914.02455839998</v>
      </c>
      <c r="V1891" s="182">
        <v>0</v>
      </c>
    </row>
    <row r="1892" spans="1:22">
      <c r="A1892" s="2" t="s">
        <v>3802</v>
      </c>
      <c r="B1892" s="2" t="s">
        <v>3803</v>
      </c>
      <c r="C1892" s="182">
        <v>4.0477952000000004</v>
      </c>
      <c r="D1892" s="182">
        <v>515.48284000000001</v>
      </c>
      <c r="E1892" s="182">
        <v>0</v>
      </c>
      <c r="F1892" s="182">
        <v>0</v>
      </c>
      <c r="G1892" s="182">
        <v>0</v>
      </c>
      <c r="H1892" s="182">
        <v>0</v>
      </c>
      <c r="I1892" s="182">
        <v>3.6829999999999994</v>
      </c>
      <c r="J1892" s="182">
        <v>0</v>
      </c>
      <c r="K1892" s="182">
        <v>0</v>
      </c>
      <c r="L1892" s="182">
        <v>0</v>
      </c>
      <c r="M1892" s="182">
        <v>129031.74193599999</v>
      </c>
      <c r="N1892" s="182">
        <v>7341.4046719999997</v>
      </c>
      <c r="O1892" s="182">
        <v>5342.1828639999994</v>
      </c>
      <c r="P1892" s="182">
        <v>15.824199999999999</v>
      </c>
      <c r="Q1892" s="182">
        <v>129031.74193599999</v>
      </c>
      <c r="R1892" s="182">
        <v>7341.4046719999997</v>
      </c>
      <c r="S1892" s="182">
        <v>5342.1828639999994</v>
      </c>
      <c r="T1892" s="182">
        <v>15.824199999999999</v>
      </c>
      <c r="U1892" s="182">
        <v>258063.48387199998</v>
      </c>
      <c r="V1892" s="182">
        <v>0</v>
      </c>
    </row>
    <row r="1893" spans="1:22">
      <c r="A1893" s="2" t="s">
        <v>3804</v>
      </c>
      <c r="B1893" s="2" t="s">
        <v>3805</v>
      </c>
      <c r="C1893" s="182">
        <v>5.4466656000000002</v>
      </c>
      <c r="D1893" s="182">
        <v>690.32119999999998</v>
      </c>
      <c r="E1893" s="182">
        <v>0</v>
      </c>
      <c r="F1893" s="182">
        <v>0</v>
      </c>
      <c r="G1893" s="182">
        <v>0</v>
      </c>
      <c r="H1893" s="182">
        <v>0</v>
      </c>
      <c r="I1893" s="182">
        <v>3.9115999999999995</v>
      </c>
      <c r="J1893" s="182">
        <v>0</v>
      </c>
      <c r="K1893" s="182">
        <v>0</v>
      </c>
      <c r="L1893" s="182">
        <v>0</v>
      </c>
      <c r="M1893" s="182">
        <v>277210.1294496</v>
      </c>
      <c r="N1893" s="182">
        <v>12470.555703999999</v>
      </c>
      <c r="O1893" s="182">
        <v>9193.1429040000003</v>
      </c>
      <c r="P1893" s="182">
        <v>19.989799999999999</v>
      </c>
      <c r="Q1893" s="182">
        <v>277210.1294496</v>
      </c>
      <c r="R1893" s="182">
        <v>12470.555703999999</v>
      </c>
      <c r="S1893" s="182">
        <v>9193.1429040000003</v>
      </c>
      <c r="T1893" s="182">
        <v>19.989799999999999</v>
      </c>
      <c r="U1893" s="182">
        <v>553587.79604799999</v>
      </c>
      <c r="V1893" s="182">
        <v>0</v>
      </c>
    </row>
    <row r="1894" spans="1:22">
      <c r="A1894" s="2" t="s">
        <v>3806</v>
      </c>
      <c r="B1894" s="2" t="s">
        <v>3807</v>
      </c>
      <c r="C1894" s="182">
        <v>8.6313279999999999</v>
      </c>
      <c r="D1894" s="182">
        <v>1096.7719999999999</v>
      </c>
      <c r="E1894" s="182">
        <v>0</v>
      </c>
      <c r="F1894" s="182">
        <v>0</v>
      </c>
      <c r="G1894" s="182">
        <v>0</v>
      </c>
      <c r="H1894" s="182">
        <v>0</v>
      </c>
      <c r="I1894" s="182">
        <v>5.1562000000000001</v>
      </c>
      <c r="J1894" s="182">
        <v>0</v>
      </c>
      <c r="K1894" s="182">
        <v>0</v>
      </c>
      <c r="L1894" s="182">
        <v>0</v>
      </c>
      <c r="M1894" s="182">
        <v>636834.081168</v>
      </c>
      <c r="N1894" s="182">
        <v>23761.242799999996</v>
      </c>
      <c r="O1894" s="182">
        <v>17370.287840000001</v>
      </c>
      <c r="P1894" s="182">
        <v>24.053799999999999</v>
      </c>
      <c r="Q1894" s="182">
        <v>636834.081168</v>
      </c>
      <c r="R1894" s="182">
        <v>23761.242799999996</v>
      </c>
      <c r="S1894" s="182">
        <v>17370.287840000001</v>
      </c>
      <c r="T1894" s="182">
        <v>24.053799999999999</v>
      </c>
      <c r="U1894" s="182">
        <v>1273668.162336</v>
      </c>
      <c r="V1894" s="182">
        <v>0</v>
      </c>
    </row>
    <row r="1895" spans="1:22">
      <c r="A1895" s="2" t="s">
        <v>3808</v>
      </c>
      <c r="B1895" s="2" t="s">
        <v>3809</v>
      </c>
      <c r="C1895" s="182">
        <v>11.2802528</v>
      </c>
      <c r="D1895" s="182">
        <v>1438.7067999999999</v>
      </c>
      <c r="E1895" s="182">
        <v>0</v>
      </c>
      <c r="F1895" s="182">
        <v>0</v>
      </c>
      <c r="G1895" s="182">
        <v>0</v>
      </c>
      <c r="H1895" s="182">
        <v>0</v>
      </c>
      <c r="I1895" s="182">
        <v>5.4863999999999997</v>
      </c>
      <c r="J1895" s="182">
        <v>0</v>
      </c>
      <c r="K1895" s="182">
        <v>0</v>
      </c>
      <c r="L1895" s="182">
        <v>0</v>
      </c>
      <c r="M1895" s="182">
        <v>1257018.9053119998</v>
      </c>
      <c r="N1895" s="182">
        <v>38181.859120000001</v>
      </c>
      <c r="O1895" s="182">
        <v>28185.750079999998</v>
      </c>
      <c r="P1895" s="182">
        <v>29.463999999999995</v>
      </c>
      <c r="Q1895" s="182">
        <v>1257018.9053119998</v>
      </c>
      <c r="R1895" s="182">
        <v>38181.859120000001</v>
      </c>
      <c r="S1895" s="182">
        <v>28185.750079999998</v>
      </c>
      <c r="T1895" s="182">
        <v>29.463999999999995</v>
      </c>
      <c r="U1895" s="182">
        <v>2509875.4963679998</v>
      </c>
      <c r="V1895" s="182">
        <v>0</v>
      </c>
    </row>
    <row r="1896" spans="1:22">
      <c r="A1896" s="2" t="s">
        <v>3810</v>
      </c>
      <c r="B1896" s="2" t="s">
        <v>3811</v>
      </c>
      <c r="C1896" s="182">
        <v>13.572019199999998</v>
      </c>
      <c r="D1896" s="182">
        <v>1729.0288</v>
      </c>
      <c r="E1896" s="182">
        <v>0</v>
      </c>
      <c r="F1896" s="182">
        <v>0</v>
      </c>
      <c r="G1896" s="182">
        <v>0</v>
      </c>
      <c r="H1896" s="182">
        <v>0</v>
      </c>
      <c r="I1896" s="182">
        <v>5.7404000000000002</v>
      </c>
      <c r="J1896" s="182">
        <v>0</v>
      </c>
      <c r="K1896" s="182">
        <v>0</v>
      </c>
      <c r="L1896" s="182">
        <v>0</v>
      </c>
      <c r="M1896" s="182">
        <v>1993748.5286239998</v>
      </c>
      <c r="N1896" s="182">
        <v>52766.346079999996</v>
      </c>
      <c r="O1896" s="182">
        <v>39165.08296</v>
      </c>
      <c r="P1896" s="182">
        <v>34.036000000000001</v>
      </c>
      <c r="Q1896" s="182">
        <v>1993748.5286239998</v>
      </c>
      <c r="R1896" s="182">
        <v>52766.346079999996</v>
      </c>
      <c r="S1896" s="182">
        <v>39165.08296</v>
      </c>
      <c r="T1896" s="182">
        <v>34.036000000000001</v>
      </c>
      <c r="U1896" s="182">
        <v>3987497.0572479996</v>
      </c>
      <c r="V1896" s="182">
        <v>0</v>
      </c>
    </row>
    <row r="1897" spans="1:22">
      <c r="A1897" s="2" t="s">
        <v>3812</v>
      </c>
      <c r="B1897" s="2" t="s">
        <v>3813</v>
      </c>
      <c r="C1897" s="182">
        <v>16.072127999999999</v>
      </c>
      <c r="D1897" s="182">
        <v>2045.1571999999999</v>
      </c>
      <c r="E1897" s="182">
        <v>0</v>
      </c>
      <c r="F1897" s="182">
        <v>0</v>
      </c>
      <c r="G1897" s="182">
        <v>0</v>
      </c>
      <c r="H1897" s="182">
        <v>0</v>
      </c>
      <c r="I1897" s="182">
        <v>6.0197999999999992</v>
      </c>
      <c r="J1897" s="182">
        <v>0</v>
      </c>
      <c r="K1897" s="182">
        <v>0</v>
      </c>
      <c r="L1897" s="182">
        <v>0</v>
      </c>
      <c r="M1897" s="182">
        <v>3009353.2070879997</v>
      </c>
      <c r="N1897" s="182">
        <v>70628.245839999989</v>
      </c>
      <c r="O1897" s="182">
        <v>52602.475439999995</v>
      </c>
      <c r="P1897" s="182">
        <v>38.353999999999999</v>
      </c>
      <c r="Q1897" s="182">
        <v>3009353.2070879997</v>
      </c>
      <c r="R1897" s="182">
        <v>70628.245839999989</v>
      </c>
      <c r="S1897" s="182">
        <v>52602.475439999995</v>
      </c>
      <c r="T1897" s="182">
        <v>38.353999999999999</v>
      </c>
      <c r="U1897" s="182">
        <v>6035355.6711999997</v>
      </c>
      <c r="V1897" s="182">
        <v>0</v>
      </c>
    </row>
    <row r="1898" spans="1:22">
      <c r="A1898" s="2" t="s">
        <v>3814</v>
      </c>
      <c r="B1898" s="2" t="s">
        <v>3815</v>
      </c>
      <c r="C1898" s="182">
        <v>21.727135999999998</v>
      </c>
      <c r="D1898" s="182">
        <v>2774.1879999999996</v>
      </c>
      <c r="E1898" s="182">
        <v>0</v>
      </c>
      <c r="F1898" s="182">
        <v>0</v>
      </c>
      <c r="G1898" s="182">
        <v>0</v>
      </c>
      <c r="H1898" s="182">
        <v>0</v>
      </c>
      <c r="I1898" s="182">
        <v>6.5531999999999995</v>
      </c>
      <c r="J1898" s="182">
        <v>0</v>
      </c>
      <c r="K1898" s="182">
        <v>0</v>
      </c>
      <c r="L1898" s="182">
        <v>0</v>
      </c>
      <c r="M1898" s="182">
        <v>6326717.6691199988</v>
      </c>
      <c r="N1898" s="182">
        <v>119133.95527999998</v>
      </c>
      <c r="O1898" s="182">
        <v>89309.498800000001</v>
      </c>
      <c r="P1898" s="182">
        <v>47.751999999999995</v>
      </c>
      <c r="Q1898" s="182">
        <v>6326717.6691199988</v>
      </c>
      <c r="R1898" s="182">
        <v>119133.95527999998</v>
      </c>
      <c r="S1898" s="182">
        <v>89309.498800000001</v>
      </c>
      <c r="T1898" s="182">
        <v>47.751999999999995</v>
      </c>
      <c r="U1898" s="182">
        <v>12611812.19568</v>
      </c>
      <c r="V1898" s="182">
        <v>0</v>
      </c>
    </row>
    <row r="1899" spans="1:22">
      <c r="A1899" s="2" t="s">
        <v>3816</v>
      </c>
      <c r="B1899" s="2" t="s">
        <v>3817</v>
      </c>
      <c r="C1899" s="182">
        <v>28.275039999999997</v>
      </c>
      <c r="D1899" s="182">
        <v>3599.9928</v>
      </c>
      <c r="E1899" s="182">
        <v>0</v>
      </c>
      <c r="F1899" s="182">
        <v>0</v>
      </c>
      <c r="G1899" s="182">
        <v>0</v>
      </c>
      <c r="H1899" s="182">
        <v>0</v>
      </c>
      <c r="I1899" s="182">
        <v>7.1120000000000001</v>
      </c>
      <c r="J1899" s="182">
        <v>0</v>
      </c>
      <c r="K1899" s="182">
        <v>0</v>
      </c>
      <c r="L1899" s="182">
        <v>0</v>
      </c>
      <c r="M1899" s="182">
        <v>11696103.059359999</v>
      </c>
      <c r="N1899" s="182">
        <v>185173.82319999998</v>
      </c>
      <c r="O1899" s="182">
        <v>139290.04399999999</v>
      </c>
      <c r="P1899" s="182">
        <v>57.15</v>
      </c>
      <c r="Q1899" s="182">
        <v>11696103.059359999</v>
      </c>
      <c r="R1899" s="182">
        <v>185173.82319999998</v>
      </c>
      <c r="S1899" s="182">
        <v>139290.04399999999</v>
      </c>
      <c r="T1899" s="182">
        <v>57.15</v>
      </c>
      <c r="U1899" s="182">
        <v>23433829.261279996</v>
      </c>
      <c r="V1899" s="182">
        <v>0</v>
      </c>
    </row>
    <row r="1900" spans="1:22">
      <c r="A1900" s="2" t="s">
        <v>3818</v>
      </c>
      <c r="B1900" s="2" t="s">
        <v>3819</v>
      </c>
      <c r="C1900" s="182">
        <v>42.561376000000003</v>
      </c>
      <c r="D1900" s="182">
        <v>5419.3440000000001</v>
      </c>
      <c r="E1900" s="182">
        <v>0</v>
      </c>
      <c r="F1900" s="182">
        <v>0</v>
      </c>
      <c r="G1900" s="182">
        <v>0</v>
      </c>
      <c r="H1900" s="182">
        <v>0</v>
      </c>
      <c r="I1900" s="182">
        <v>8.178799999999999</v>
      </c>
      <c r="J1900" s="182">
        <v>0</v>
      </c>
      <c r="K1900" s="182">
        <v>0</v>
      </c>
      <c r="L1900" s="182">
        <v>0</v>
      </c>
      <c r="M1900" s="182">
        <v>30176778.355999999</v>
      </c>
      <c r="N1900" s="182">
        <v>363792.82079999993</v>
      </c>
      <c r="O1900" s="182">
        <v>275302.6752</v>
      </c>
      <c r="P1900" s="182">
        <v>74.675999999999988</v>
      </c>
      <c r="Q1900" s="182">
        <v>30176778.355999999</v>
      </c>
      <c r="R1900" s="182">
        <v>363792.82079999993</v>
      </c>
      <c r="S1900" s="182">
        <v>275302.6752</v>
      </c>
      <c r="T1900" s="182">
        <v>74.675999999999988</v>
      </c>
      <c r="U1900" s="182">
        <v>60353556.711999997</v>
      </c>
      <c r="V1900" s="182">
        <v>0</v>
      </c>
    </row>
    <row r="1901" spans="1:22">
      <c r="A1901" s="2" t="s">
        <v>3820</v>
      </c>
      <c r="B1901" s="2" t="s">
        <v>3821</v>
      </c>
      <c r="C1901" s="182">
        <v>60.270479999999999</v>
      </c>
      <c r="D1901" s="182">
        <v>7677.4039999999995</v>
      </c>
      <c r="E1901" s="182">
        <v>0</v>
      </c>
      <c r="F1901" s="182">
        <v>0</v>
      </c>
      <c r="G1901" s="182">
        <v>0</v>
      </c>
      <c r="H1901" s="182">
        <v>0</v>
      </c>
      <c r="I1901" s="182">
        <v>9.270999999999999</v>
      </c>
      <c r="J1901" s="182">
        <v>0</v>
      </c>
      <c r="K1901" s="182">
        <v>0</v>
      </c>
      <c r="L1901" s="182">
        <v>0</v>
      </c>
      <c r="M1901" s="182">
        <v>67013259.521599993</v>
      </c>
      <c r="N1901" s="182">
        <v>645650.32159999991</v>
      </c>
      <c r="O1901" s="182">
        <v>489973.21359999996</v>
      </c>
      <c r="P1901" s="182">
        <v>93.217999999999989</v>
      </c>
      <c r="Q1901" s="182">
        <v>67013259.521599993</v>
      </c>
      <c r="R1901" s="182">
        <v>645650.32159999991</v>
      </c>
      <c r="S1901" s="182">
        <v>489973.21359999996</v>
      </c>
      <c r="T1901" s="182">
        <v>93.217999999999989</v>
      </c>
      <c r="U1901" s="182">
        <v>133610287.61759999</v>
      </c>
      <c r="V1901" s="182">
        <v>0</v>
      </c>
    </row>
    <row r="1902" spans="1:22">
      <c r="A1902" s="2" t="s">
        <v>3822</v>
      </c>
      <c r="B1902" s="2" t="s">
        <v>3823</v>
      </c>
      <c r="C1902" s="182">
        <v>73.812736000000001</v>
      </c>
      <c r="D1902" s="182">
        <v>9419.3359999999993</v>
      </c>
      <c r="E1902" s="182">
        <v>0</v>
      </c>
      <c r="F1902" s="182">
        <v>0</v>
      </c>
      <c r="G1902" s="182">
        <v>0</v>
      </c>
      <c r="H1902" s="182">
        <v>0</v>
      </c>
      <c r="I1902" s="182">
        <v>9.5249999999999986</v>
      </c>
      <c r="J1902" s="182">
        <v>0</v>
      </c>
      <c r="K1902" s="182">
        <v>0</v>
      </c>
      <c r="L1902" s="182">
        <v>0</v>
      </c>
      <c r="M1902" s="182">
        <v>116128567.74239999</v>
      </c>
      <c r="N1902" s="182">
        <v>940617.47359999991</v>
      </c>
      <c r="O1902" s="182">
        <v>717753.40319999994</v>
      </c>
      <c r="P1902" s="182">
        <v>111.252</v>
      </c>
      <c r="Q1902" s="182">
        <v>116128567.74239999</v>
      </c>
      <c r="R1902" s="182">
        <v>940617.47359999991</v>
      </c>
      <c r="S1902" s="182">
        <v>717753.40319999994</v>
      </c>
      <c r="T1902" s="182">
        <v>111.252</v>
      </c>
      <c r="U1902" s="182">
        <v>232673366.91039997</v>
      </c>
      <c r="V1902" s="182">
        <v>0</v>
      </c>
    </row>
    <row r="1903" spans="1:22">
      <c r="A1903" s="2" t="s">
        <v>3824</v>
      </c>
      <c r="B1903" s="2" t="s">
        <v>3825</v>
      </c>
      <c r="C1903" s="182">
        <v>1.6220943999999999</v>
      </c>
      <c r="D1903" s="182">
        <v>206.4512</v>
      </c>
      <c r="E1903" s="182">
        <v>0</v>
      </c>
      <c r="F1903" s="182">
        <v>0</v>
      </c>
      <c r="G1903" s="182">
        <v>0</v>
      </c>
      <c r="H1903" s="182">
        <v>0</v>
      </c>
      <c r="I1903" s="182">
        <v>3.7337999999999996</v>
      </c>
      <c r="J1903" s="182">
        <v>0</v>
      </c>
      <c r="K1903" s="182">
        <v>0</v>
      </c>
      <c r="L1903" s="182">
        <v>0</v>
      </c>
      <c r="M1903" s="182">
        <v>8366.2516545599992</v>
      </c>
      <c r="N1903" s="182">
        <v>1174.9524887999999</v>
      </c>
      <c r="O1903" s="182">
        <v>783.30165920000002</v>
      </c>
      <c r="P1903" s="182">
        <v>6.35</v>
      </c>
      <c r="Q1903" s="182">
        <v>8366.2516545599992</v>
      </c>
      <c r="R1903" s="182">
        <v>1174.9524887999999</v>
      </c>
      <c r="S1903" s="182">
        <v>783.30165920000002</v>
      </c>
      <c r="T1903" s="182">
        <v>6.35</v>
      </c>
      <c r="U1903" s="182">
        <v>16732.503309119998</v>
      </c>
      <c r="V1903" s="182">
        <v>0</v>
      </c>
    </row>
    <row r="1904" spans="1:22">
      <c r="A1904" s="2" t="s">
        <v>3826</v>
      </c>
      <c r="B1904" s="2" t="s">
        <v>3827</v>
      </c>
      <c r="C1904" s="182">
        <v>2.2024767999999999</v>
      </c>
      <c r="D1904" s="182">
        <v>279.35427999999996</v>
      </c>
      <c r="E1904" s="182">
        <v>0</v>
      </c>
      <c r="F1904" s="182">
        <v>0</v>
      </c>
      <c r="G1904" s="182">
        <v>0</v>
      </c>
      <c r="H1904" s="182">
        <v>0</v>
      </c>
      <c r="I1904" s="182">
        <v>3.9115999999999995</v>
      </c>
      <c r="J1904" s="182">
        <v>0</v>
      </c>
      <c r="K1904" s="182">
        <v>0</v>
      </c>
      <c r="L1904" s="182">
        <v>0</v>
      </c>
      <c r="M1904" s="182">
        <v>18647.167866879998</v>
      </c>
      <c r="N1904" s="182">
        <v>2048.3829999999998</v>
      </c>
      <c r="O1904" s="182">
        <v>1397.8165591999998</v>
      </c>
      <c r="P1904" s="182">
        <v>8.1533999999999995</v>
      </c>
      <c r="Q1904" s="182">
        <v>18647.167866879998</v>
      </c>
      <c r="R1904" s="182">
        <v>2048.3829999999998</v>
      </c>
      <c r="S1904" s="182">
        <v>1397.8165591999998</v>
      </c>
      <c r="T1904" s="182">
        <v>8.1533999999999995</v>
      </c>
      <c r="U1904" s="182">
        <v>37294.335733759995</v>
      </c>
      <c r="V1904" s="182">
        <v>0</v>
      </c>
    </row>
    <row r="1905" spans="1:22">
      <c r="A1905" s="2" t="s">
        <v>3828</v>
      </c>
      <c r="B1905" s="2" t="s">
        <v>3829</v>
      </c>
      <c r="C1905" s="182">
        <v>3.2293071999999996</v>
      </c>
      <c r="D1905" s="182">
        <v>412.25723999999997</v>
      </c>
      <c r="E1905" s="182">
        <v>0</v>
      </c>
      <c r="F1905" s="182">
        <v>0</v>
      </c>
      <c r="G1905" s="182">
        <v>0</v>
      </c>
      <c r="H1905" s="182">
        <v>0</v>
      </c>
      <c r="I1905" s="182">
        <v>4.5465999999999998</v>
      </c>
      <c r="J1905" s="182">
        <v>0</v>
      </c>
      <c r="K1905" s="182">
        <v>0</v>
      </c>
      <c r="L1905" s="182">
        <v>0</v>
      </c>
      <c r="M1905" s="182">
        <v>44120.531113599995</v>
      </c>
      <c r="N1905" s="182">
        <v>3818.1859119999999</v>
      </c>
      <c r="O1905" s="182">
        <v>2638.3173039999997</v>
      </c>
      <c r="P1905" s="182">
        <v>10.337799999999998</v>
      </c>
      <c r="Q1905" s="182">
        <v>44120.531113599995</v>
      </c>
      <c r="R1905" s="182">
        <v>3818.1859119999999</v>
      </c>
      <c r="S1905" s="182">
        <v>2638.3173039999997</v>
      </c>
      <c r="T1905" s="182">
        <v>10.337799999999998</v>
      </c>
      <c r="U1905" s="182">
        <v>87824.830801599994</v>
      </c>
      <c r="V1905" s="182">
        <v>0</v>
      </c>
    </row>
    <row r="1906" spans="1:22">
      <c r="A1906" s="2" t="s">
        <v>3830</v>
      </c>
      <c r="B1906" s="2" t="s">
        <v>3831</v>
      </c>
      <c r="C1906" s="182">
        <v>4.46448</v>
      </c>
      <c r="D1906" s="182">
        <v>568.38595999999995</v>
      </c>
      <c r="E1906" s="182">
        <v>0</v>
      </c>
      <c r="F1906" s="182">
        <v>0</v>
      </c>
      <c r="G1906" s="182">
        <v>0</v>
      </c>
      <c r="H1906" s="182">
        <v>0</v>
      </c>
      <c r="I1906" s="182">
        <v>4.8513999999999999</v>
      </c>
      <c r="J1906" s="182">
        <v>0</v>
      </c>
      <c r="K1906" s="182">
        <v>0</v>
      </c>
      <c r="L1906" s="182">
        <v>0</v>
      </c>
      <c r="M1906" s="182">
        <v>100728.00499519998</v>
      </c>
      <c r="N1906" s="182">
        <v>6784.2444959999993</v>
      </c>
      <c r="O1906" s="182">
        <v>4768.6356239999996</v>
      </c>
      <c r="P1906" s="182">
        <v>13.3096</v>
      </c>
      <c r="Q1906" s="182">
        <v>100728.00499519998</v>
      </c>
      <c r="R1906" s="182">
        <v>6784.2444959999993</v>
      </c>
      <c r="S1906" s="182">
        <v>4768.6356239999996</v>
      </c>
      <c r="T1906" s="182">
        <v>13.3096</v>
      </c>
      <c r="U1906" s="182">
        <v>201456.00999039997</v>
      </c>
      <c r="V1906" s="182">
        <v>0</v>
      </c>
    </row>
    <row r="1907" spans="1:22">
      <c r="A1907" s="2" t="s">
        <v>3832</v>
      </c>
      <c r="B1907" s="2" t="s">
        <v>3833</v>
      </c>
      <c r="C1907" s="182">
        <v>5.4020207999999998</v>
      </c>
      <c r="D1907" s="182">
        <v>690.32119999999998</v>
      </c>
      <c r="E1907" s="182">
        <v>0</v>
      </c>
      <c r="F1907" s="182">
        <v>0</v>
      </c>
      <c r="G1907" s="182">
        <v>0</v>
      </c>
      <c r="H1907" s="182">
        <v>0</v>
      </c>
      <c r="I1907" s="182">
        <v>5.08</v>
      </c>
      <c r="J1907" s="182">
        <v>0</v>
      </c>
      <c r="K1907" s="182">
        <v>0</v>
      </c>
      <c r="L1907" s="182">
        <v>0</v>
      </c>
      <c r="M1907" s="182">
        <v>162746.4874096</v>
      </c>
      <c r="N1907" s="182">
        <v>9520.8841839999986</v>
      </c>
      <c r="O1907" s="182">
        <v>6751.4703679999993</v>
      </c>
      <c r="P1907" s="182">
        <v>15.366999999999999</v>
      </c>
      <c r="Q1907" s="182">
        <v>162746.4874096</v>
      </c>
      <c r="R1907" s="182">
        <v>9520.8841839999986</v>
      </c>
      <c r="S1907" s="182">
        <v>6751.4703679999993</v>
      </c>
      <c r="T1907" s="182">
        <v>15.366999999999999</v>
      </c>
      <c r="U1907" s="182">
        <v>325492.9748192</v>
      </c>
      <c r="V1907" s="182">
        <v>0</v>
      </c>
    </row>
    <row r="1908" spans="1:22">
      <c r="A1908" s="2" t="s">
        <v>3834</v>
      </c>
      <c r="B1908" s="2" t="s">
        <v>3835</v>
      </c>
      <c r="C1908" s="182">
        <v>7.4854447999999998</v>
      </c>
      <c r="D1908" s="182">
        <v>954.83679999999993</v>
      </c>
      <c r="E1908" s="182">
        <v>0</v>
      </c>
      <c r="F1908" s="182">
        <v>0</v>
      </c>
      <c r="G1908" s="182">
        <v>0</v>
      </c>
      <c r="H1908" s="182">
        <v>0</v>
      </c>
      <c r="I1908" s="182">
        <v>5.5371999999999995</v>
      </c>
      <c r="J1908" s="182">
        <v>0</v>
      </c>
      <c r="K1908" s="182">
        <v>0</v>
      </c>
      <c r="L1908" s="182">
        <v>0</v>
      </c>
      <c r="M1908" s="182">
        <v>361288.87742079998</v>
      </c>
      <c r="N1908" s="182">
        <v>16714.80528</v>
      </c>
      <c r="O1908" s="182">
        <v>11978.943783999999</v>
      </c>
      <c r="P1908" s="182">
        <v>19.456399999999999</v>
      </c>
      <c r="Q1908" s="182">
        <v>361288.87742079998</v>
      </c>
      <c r="R1908" s="182">
        <v>16714.80528</v>
      </c>
      <c r="S1908" s="182">
        <v>11978.943783999999</v>
      </c>
      <c r="T1908" s="182">
        <v>19.456399999999999</v>
      </c>
      <c r="U1908" s="182">
        <v>724242.68054399989</v>
      </c>
      <c r="V1908" s="182">
        <v>0</v>
      </c>
    </row>
    <row r="1909" spans="1:22">
      <c r="A1909" s="2" t="s">
        <v>3836</v>
      </c>
      <c r="B1909" s="2" t="s">
        <v>3837</v>
      </c>
      <c r="C1909" s="182">
        <v>11.414187199999999</v>
      </c>
      <c r="D1909" s="182">
        <v>1451.61</v>
      </c>
      <c r="E1909" s="182">
        <v>0</v>
      </c>
      <c r="F1909" s="182">
        <v>0</v>
      </c>
      <c r="G1909" s="182">
        <v>0</v>
      </c>
      <c r="H1909" s="182">
        <v>0</v>
      </c>
      <c r="I1909" s="182">
        <v>7.0104000000000006</v>
      </c>
      <c r="J1909" s="182">
        <v>0</v>
      </c>
      <c r="K1909" s="182">
        <v>0</v>
      </c>
      <c r="L1909" s="182">
        <v>0</v>
      </c>
      <c r="M1909" s="182">
        <v>799164.33715199993</v>
      </c>
      <c r="N1909" s="182">
        <v>30643.809679999998</v>
      </c>
      <c r="O1909" s="182">
        <v>21958.66576</v>
      </c>
      <c r="P1909" s="182">
        <v>23.4696</v>
      </c>
      <c r="Q1909" s="182">
        <v>799164.33715199993</v>
      </c>
      <c r="R1909" s="182">
        <v>30643.809679999998</v>
      </c>
      <c r="S1909" s="182">
        <v>21958.66576</v>
      </c>
      <c r="T1909" s="182">
        <v>23.4696</v>
      </c>
      <c r="U1909" s="182">
        <v>1602490.98856</v>
      </c>
      <c r="V1909" s="182">
        <v>0</v>
      </c>
    </row>
    <row r="1910" spans="1:22">
      <c r="A1910" s="2" t="s">
        <v>3838</v>
      </c>
      <c r="B1910" s="2" t="s">
        <v>3839</v>
      </c>
      <c r="C1910" s="182">
        <v>15.328048000000001</v>
      </c>
      <c r="D1910" s="182">
        <v>1948.3832</v>
      </c>
      <c r="E1910" s="182">
        <v>0</v>
      </c>
      <c r="F1910" s="182">
        <v>0</v>
      </c>
      <c r="G1910" s="182">
        <v>0</v>
      </c>
      <c r="H1910" s="182">
        <v>0</v>
      </c>
      <c r="I1910" s="182">
        <v>7.6199999999999992</v>
      </c>
      <c r="J1910" s="182">
        <v>0</v>
      </c>
      <c r="K1910" s="182">
        <v>0</v>
      </c>
      <c r="L1910" s="182">
        <v>0</v>
      </c>
      <c r="M1910" s="182">
        <v>1619140.2455839999</v>
      </c>
      <c r="N1910" s="182">
        <v>50472.157119999996</v>
      </c>
      <c r="O1910" s="182">
        <v>36543.152719999998</v>
      </c>
      <c r="P1910" s="182">
        <v>28.955999999999996</v>
      </c>
      <c r="Q1910" s="182">
        <v>1619140.2455839999</v>
      </c>
      <c r="R1910" s="182">
        <v>50472.157119999996</v>
      </c>
      <c r="S1910" s="182">
        <v>36543.152719999998</v>
      </c>
      <c r="T1910" s="182">
        <v>28.955999999999996</v>
      </c>
      <c r="U1910" s="182">
        <v>3242442.8054239997</v>
      </c>
      <c r="V1910" s="182">
        <v>0</v>
      </c>
    </row>
    <row r="1911" spans="1:22">
      <c r="A1911" s="2" t="s">
        <v>3840</v>
      </c>
      <c r="B1911" s="2" t="s">
        <v>3841</v>
      </c>
      <c r="C1911" s="182">
        <v>18.602</v>
      </c>
      <c r="D1911" s="182">
        <v>2374.1887999999999</v>
      </c>
      <c r="E1911" s="182">
        <v>0</v>
      </c>
      <c r="F1911" s="182">
        <v>0</v>
      </c>
      <c r="G1911" s="182">
        <v>0</v>
      </c>
      <c r="H1911" s="182">
        <v>0</v>
      </c>
      <c r="I1911" s="182">
        <v>8.0771999999999995</v>
      </c>
      <c r="J1911" s="182">
        <v>0</v>
      </c>
      <c r="K1911" s="182">
        <v>0</v>
      </c>
      <c r="L1911" s="182">
        <v>0</v>
      </c>
      <c r="M1911" s="182">
        <v>2613933.3527679997</v>
      </c>
      <c r="N1911" s="182">
        <v>70792.116479999997</v>
      </c>
      <c r="O1911" s="182">
        <v>51455.380959999995</v>
      </c>
      <c r="P1911" s="182">
        <v>33.274000000000001</v>
      </c>
      <c r="Q1911" s="182">
        <v>2613933.3527679997</v>
      </c>
      <c r="R1911" s="182">
        <v>70792.116479999997</v>
      </c>
      <c r="S1911" s="182">
        <v>51455.380959999995</v>
      </c>
      <c r="T1911" s="182">
        <v>33.274000000000001</v>
      </c>
      <c r="U1911" s="182">
        <v>5244515.962559999</v>
      </c>
      <c r="V1911" s="182">
        <v>0</v>
      </c>
    </row>
    <row r="1912" spans="1:22">
      <c r="A1912" s="2" t="s">
        <v>3842</v>
      </c>
      <c r="B1912" s="2" t="s">
        <v>3843</v>
      </c>
      <c r="C1912" s="182">
        <v>22.322399999999998</v>
      </c>
      <c r="D1912" s="182">
        <v>2845.1556</v>
      </c>
      <c r="E1912" s="182">
        <v>0</v>
      </c>
      <c r="F1912" s="182">
        <v>0</v>
      </c>
      <c r="G1912" s="182">
        <v>0</v>
      </c>
      <c r="H1912" s="182">
        <v>0</v>
      </c>
      <c r="I1912" s="182">
        <v>8.5597999999999992</v>
      </c>
      <c r="J1912" s="182">
        <v>0</v>
      </c>
      <c r="K1912" s="182">
        <v>0</v>
      </c>
      <c r="L1912" s="182">
        <v>0</v>
      </c>
      <c r="M1912" s="182">
        <v>3999984.0000159992</v>
      </c>
      <c r="N1912" s="182">
        <v>95864.324399999983</v>
      </c>
      <c r="O1912" s="182">
        <v>69972.763279999985</v>
      </c>
      <c r="P1912" s="182">
        <v>37.591999999999999</v>
      </c>
      <c r="Q1912" s="182">
        <v>3999984.0000159992</v>
      </c>
      <c r="R1912" s="182">
        <v>95864.324399999983</v>
      </c>
      <c r="S1912" s="182">
        <v>69972.763279999985</v>
      </c>
      <c r="T1912" s="182">
        <v>37.591999999999999</v>
      </c>
      <c r="U1912" s="182">
        <v>7991643.3715199986</v>
      </c>
      <c r="V1912" s="182">
        <v>0</v>
      </c>
    </row>
    <row r="1913" spans="1:22">
      <c r="A1913" s="2" t="s">
        <v>3844</v>
      </c>
      <c r="B1913" s="2" t="s">
        <v>3845</v>
      </c>
      <c r="C1913" s="182">
        <v>30.953727999999998</v>
      </c>
      <c r="D1913" s="182">
        <v>3941.9276</v>
      </c>
      <c r="E1913" s="182">
        <v>0</v>
      </c>
      <c r="F1913" s="182">
        <v>0</v>
      </c>
      <c r="G1913" s="182">
        <v>0</v>
      </c>
      <c r="H1913" s="182">
        <v>0</v>
      </c>
      <c r="I1913" s="182">
        <v>9.5249999999999986</v>
      </c>
      <c r="J1913" s="182">
        <v>0</v>
      </c>
      <c r="K1913" s="182">
        <v>0</v>
      </c>
      <c r="L1913" s="182">
        <v>0</v>
      </c>
      <c r="M1913" s="182">
        <v>8615990.5099199992</v>
      </c>
      <c r="N1913" s="182">
        <v>165509.34639999998</v>
      </c>
      <c r="O1913" s="182">
        <v>121755.88551999998</v>
      </c>
      <c r="P1913" s="182">
        <v>46.735999999999997</v>
      </c>
      <c r="Q1913" s="182">
        <v>8615990.5099199992</v>
      </c>
      <c r="R1913" s="182">
        <v>165509.34639999998</v>
      </c>
      <c r="S1913" s="182">
        <v>121755.88551999998</v>
      </c>
      <c r="T1913" s="182">
        <v>46.735999999999997</v>
      </c>
      <c r="U1913" s="182">
        <v>17190357.877279997</v>
      </c>
      <c r="V1913" s="182">
        <v>0</v>
      </c>
    </row>
    <row r="1914" spans="1:22">
      <c r="A1914" s="2" t="s">
        <v>3846</v>
      </c>
      <c r="B1914" s="2" t="s">
        <v>3847</v>
      </c>
      <c r="C1914" s="182">
        <v>42.561376000000003</v>
      </c>
      <c r="D1914" s="182">
        <v>5419.3440000000001</v>
      </c>
      <c r="E1914" s="182">
        <v>0</v>
      </c>
      <c r="F1914" s="182">
        <v>0</v>
      </c>
      <c r="G1914" s="182">
        <v>0</v>
      </c>
      <c r="H1914" s="182">
        <v>0</v>
      </c>
      <c r="I1914" s="182">
        <v>10.972799999999999</v>
      </c>
      <c r="J1914" s="182">
        <v>0</v>
      </c>
      <c r="K1914" s="182">
        <v>0</v>
      </c>
      <c r="L1914" s="182">
        <v>0</v>
      </c>
      <c r="M1914" s="182">
        <v>16857372.7368</v>
      </c>
      <c r="N1914" s="182">
        <v>272025.26240000001</v>
      </c>
      <c r="O1914" s="182">
        <v>199922.18079999997</v>
      </c>
      <c r="P1914" s="182">
        <v>55.625999999999998</v>
      </c>
      <c r="Q1914" s="182">
        <v>16857372.7368</v>
      </c>
      <c r="R1914" s="182">
        <v>272025.26240000001</v>
      </c>
      <c r="S1914" s="182">
        <v>199922.18079999997</v>
      </c>
      <c r="T1914" s="182">
        <v>55.625999999999998</v>
      </c>
      <c r="U1914" s="182">
        <v>33714745.4736</v>
      </c>
      <c r="V1914" s="182">
        <v>0</v>
      </c>
    </row>
    <row r="1915" spans="1:22">
      <c r="A1915" s="2" t="s">
        <v>3848</v>
      </c>
      <c r="B1915" s="2" t="s">
        <v>3849</v>
      </c>
      <c r="C1915" s="182">
        <v>64.58614399999999</v>
      </c>
      <c r="D1915" s="182">
        <v>8258.0480000000007</v>
      </c>
      <c r="E1915" s="182">
        <v>0</v>
      </c>
      <c r="F1915" s="182">
        <v>0</v>
      </c>
      <c r="G1915" s="182">
        <v>0</v>
      </c>
      <c r="H1915" s="182">
        <v>0</v>
      </c>
      <c r="I1915" s="182">
        <v>12.7</v>
      </c>
      <c r="J1915" s="182">
        <v>0</v>
      </c>
      <c r="K1915" s="182">
        <v>0</v>
      </c>
      <c r="L1915" s="182">
        <v>0</v>
      </c>
      <c r="M1915" s="182">
        <v>44120531.113599993</v>
      </c>
      <c r="N1915" s="182">
        <v>540773.11199999996</v>
      </c>
      <c r="O1915" s="182">
        <v>401483.06799999997</v>
      </c>
      <c r="P1915" s="182">
        <v>73.151999999999987</v>
      </c>
      <c r="Q1915" s="182">
        <v>44120531.113599993</v>
      </c>
      <c r="R1915" s="182">
        <v>540773.11199999996</v>
      </c>
      <c r="S1915" s="182">
        <v>401483.06799999997</v>
      </c>
      <c r="T1915" s="182">
        <v>73.151999999999987</v>
      </c>
      <c r="U1915" s="182">
        <v>87824830.801599994</v>
      </c>
      <c r="V1915" s="182">
        <v>0</v>
      </c>
    </row>
    <row r="1916" spans="1:22">
      <c r="A1916" s="2" t="s">
        <v>3850</v>
      </c>
      <c r="B1916" s="2" t="s">
        <v>3851</v>
      </c>
      <c r="C1916" s="182">
        <v>81.55116799999999</v>
      </c>
      <c r="D1916" s="182">
        <v>10387.076000000001</v>
      </c>
      <c r="E1916" s="182">
        <v>0</v>
      </c>
      <c r="F1916" s="182">
        <v>0</v>
      </c>
      <c r="G1916" s="182">
        <v>0</v>
      </c>
      <c r="H1916" s="182">
        <v>0</v>
      </c>
      <c r="I1916" s="182">
        <v>12.7</v>
      </c>
      <c r="J1916" s="182">
        <v>0</v>
      </c>
      <c r="K1916" s="182">
        <v>0</v>
      </c>
      <c r="L1916" s="182">
        <v>0</v>
      </c>
      <c r="M1916" s="182">
        <v>88241062.227199987</v>
      </c>
      <c r="N1916" s="182">
        <v>861959.56639999989</v>
      </c>
      <c r="O1916" s="182">
        <v>645650.32159999991</v>
      </c>
      <c r="P1916" s="182">
        <v>92.201999999999998</v>
      </c>
      <c r="Q1916" s="182">
        <v>88241062.227199987</v>
      </c>
      <c r="R1916" s="182">
        <v>861959.56639999989</v>
      </c>
      <c r="S1916" s="182">
        <v>645650.32159999991</v>
      </c>
      <c r="T1916" s="182">
        <v>92.201999999999998</v>
      </c>
      <c r="U1916" s="182">
        <v>176482124.45439997</v>
      </c>
      <c r="V1916" s="182">
        <v>0</v>
      </c>
    </row>
    <row r="1917" spans="1:22">
      <c r="A1917" s="2" t="s">
        <v>3852</v>
      </c>
      <c r="B1917" s="2" t="s">
        <v>3853</v>
      </c>
      <c r="C1917" s="182">
        <v>97.47448</v>
      </c>
      <c r="D1917" s="182">
        <v>12387.071999999998</v>
      </c>
      <c r="E1917" s="182">
        <v>0</v>
      </c>
      <c r="F1917" s="182">
        <v>0</v>
      </c>
      <c r="G1917" s="182">
        <v>0</v>
      </c>
      <c r="H1917" s="182">
        <v>0</v>
      </c>
      <c r="I1917" s="182">
        <v>12.7</v>
      </c>
      <c r="J1917" s="182">
        <v>0</v>
      </c>
      <c r="K1917" s="182">
        <v>0</v>
      </c>
      <c r="L1917" s="182">
        <v>0</v>
      </c>
      <c r="M1917" s="182">
        <v>150675776.06719998</v>
      </c>
      <c r="N1917" s="182">
        <v>1230668.5063999998</v>
      </c>
      <c r="O1917" s="182">
        <v>929146.52879999997</v>
      </c>
      <c r="P1917" s="182">
        <v>109.982</v>
      </c>
      <c r="Q1917" s="182">
        <v>150675776.06719998</v>
      </c>
      <c r="R1917" s="182">
        <v>1230668.5063999998</v>
      </c>
      <c r="S1917" s="182">
        <v>929146.52879999997</v>
      </c>
      <c r="T1917" s="182">
        <v>109.982</v>
      </c>
      <c r="U1917" s="182">
        <v>300935320.70879996</v>
      </c>
      <c r="V1917" s="182">
        <v>0</v>
      </c>
    </row>
    <row r="1918" spans="1:22">
      <c r="A1918" s="2" t="s">
        <v>3854</v>
      </c>
      <c r="B1918" s="2" t="s">
        <v>3855</v>
      </c>
      <c r="C1918" s="182">
        <v>13.452966399999998</v>
      </c>
      <c r="D1918" s="182">
        <v>1716.1256000000001</v>
      </c>
      <c r="E1918" s="182">
        <v>0</v>
      </c>
      <c r="F1918" s="182">
        <v>0</v>
      </c>
      <c r="G1918" s="182">
        <v>0</v>
      </c>
      <c r="H1918" s="182">
        <v>0</v>
      </c>
      <c r="I1918" s="182">
        <v>11.074399999999999</v>
      </c>
      <c r="J1918" s="182">
        <v>0</v>
      </c>
      <c r="K1918" s="182">
        <v>0</v>
      </c>
      <c r="L1918" s="182">
        <v>0</v>
      </c>
      <c r="M1918" s="182">
        <v>545263.16753600002</v>
      </c>
      <c r="N1918" s="182">
        <v>27366.396879999997</v>
      </c>
      <c r="O1918" s="182">
        <v>18025.770400000001</v>
      </c>
      <c r="P1918" s="182">
        <v>17.856199999999998</v>
      </c>
      <c r="Q1918" s="182">
        <v>545263.16753600002</v>
      </c>
      <c r="R1918" s="182">
        <v>27366.396879999997</v>
      </c>
      <c r="S1918" s="182">
        <v>18025.770400000001</v>
      </c>
      <c r="T1918" s="182">
        <v>17.856199999999998</v>
      </c>
      <c r="U1918" s="182">
        <v>1090526.335072</v>
      </c>
      <c r="V1918" s="182">
        <v>0</v>
      </c>
    </row>
    <row r="1919" spans="1:22">
      <c r="A1919" s="2" t="s">
        <v>3856</v>
      </c>
      <c r="B1919" s="2" t="s">
        <v>3857</v>
      </c>
      <c r="C1919" s="182">
        <v>20.387791999999997</v>
      </c>
      <c r="D1919" s="182">
        <v>2599.9947999999999</v>
      </c>
      <c r="E1919" s="182">
        <v>0</v>
      </c>
      <c r="F1919" s="182">
        <v>0</v>
      </c>
      <c r="G1919" s="182">
        <v>0</v>
      </c>
      <c r="H1919" s="182">
        <v>0</v>
      </c>
      <c r="I1919" s="182">
        <v>14.020800000000001</v>
      </c>
      <c r="J1919" s="182">
        <v>0</v>
      </c>
      <c r="K1919" s="182">
        <v>0</v>
      </c>
      <c r="L1919" s="182">
        <v>0</v>
      </c>
      <c r="M1919" s="182">
        <v>1194584.191472</v>
      </c>
      <c r="N1919" s="182">
        <v>49652.803919999991</v>
      </c>
      <c r="O1919" s="182">
        <v>32774.127999999997</v>
      </c>
      <c r="P1919" s="182">
        <v>21.4376</v>
      </c>
      <c r="Q1919" s="182">
        <v>1194584.191472</v>
      </c>
      <c r="R1919" s="182">
        <v>49652.803919999991</v>
      </c>
      <c r="S1919" s="182">
        <v>32774.127999999997</v>
      </c>
      <c r="T1919" s="182">
        <v>21.4376</v>
      </c>
      <c r="U1919" s="182">
        <v>2389168.382944</v>
      </c>
      <c r="V1919" s="182">
        <v>0</v>
      </c>
    </row>
    <row r="1920" spans="1:22">
      <c r="A1920" s="2" t="s">
        <v>3858</v>
      </c>
      <c r="B1920" s="2" t="s">
        <v>3859</v>
      </c>
      <c r="C1920" s="182">
        <v>27.679776</v>
      </c>
      <c r="D1920" s="182">
        <v>3529.0251999999996</v>
      </c>
      <c r="E1920" s="182">
        <v>0</v>
      </c>
      <c r="F1920" s="182">
        <v>0</v>
      </c>
      <c r="G1920" s="182">
        <v>0</v>
      </c>
      <c r="H1920" s="182">
        <v>0</v>
      </c>
      <c r="I1920" s="182">
        <v>15.239999999999998</v>
      </c>
      <c r="J1920" s="182">
        <v>0</v>
      </c>
      <c r="K1920" s="182">
        <v>0</v>
      </c>
      <c r="L1920" s="182">
        <v>0</v>
      </c>
      <c r="M1920" s="182">
        <v>2493226.2393439999</v>
      </c>
      <c r="N1920" s="182">
        <v>83901.76767999999</v>
      </c>
      <c r="O1920" s="182">
        <v>56043.758879999994</v>
      </c>
      <c r="P1920" s="182">
        <v>26.669999999999998</v>
      </c>
      <c r="Q1920" s="182">
        <v>2493226.2393439999</v>
      </c>
      <c r="R1920" s="182">
        <v>83901.76767999999</v>
      </c>
      <c r="S1920" s="182">
        <v>56043.758879999994</v>
      </c>
      <c r="T1920" s="182">
        <v>26.669999999999998</v>
      </c>
      <c r="U1920" s="182">
        <v>4994777.1071999995</v>
      </c>
      <c r="V1920" s="182">
        <v>0</v>
      </c>
    </row>
    <row r="1921" spans="1:22">
      <c r="A1921" s="2" t="s">
        <v>3860</v>
      </c>
      <c r="B1921" s="2" t="s">
        <v>3861</v>
      </c>
      <c r="C1921" s="182">
        <v>41.073216000000002</v>
      </c>
      <c r="D1921" s="182">
        <v>5225.7959999999994</v>
      </c>
      <c r="E1921" s="182">
        <v>0</v>
      </c>
      <c r="F1921" s="182">
        <v>0</v>
      </c>
      <c r="G1921" s="182">
        <v>0</v>
      </c>
      <c r="H1921" s="182">
        <v>0</v>
      </c>
      <c r="I1921" s="182">
        <v>17.119599999999998</v>
      </c>
      <c r="J1921" s="182">
        <v>0</v>
      </c>
      <c r="K1921" s="182">
        <v>0</v>
      </c>
      <c r="L1921" s="182">
        <v>0</v>
      </c>
      <c r="M1921" s="182">
        <v>6368340.8116799993</v>
      </c>
      <c r="N1921" s="182">
        <v>163379.02807999999</v>
      </c>
      <c r="O1921" s="182">
        <v>111268.16455999999</v>
      </c>
      <c r="P1921" s="182">
        <v>34.798000000000002</v>
      </c>
      <c r="Q1921" s="182">
        <v>6368340.8116799993</v>
      </c>
      <c r="R1921" s="182">
        <v>163379.02807999999</v>
      </c>
      <c r="S1921" s="182">
        <v>111268.16455999999</v>
      </c>
      <c r="T1921" s="182">
        <v>34.798000000000002</v>
      </c>
      <c r="U1921" s="182">
        <v>12736681.623359999</v>
      </c>
      <c r="V1921" s="182">
        <v>0</v>
      </c>
    </row>
    <row r="1922" spans="1:22">
      <c r="A1922" s="2" t="s">
        <v>3862</v>
      </c>
      <c r="B1922" s="2" t="s">
        <v>3863</v>
      </c>
      <c r="C1922" s="182">
        <v>57.442976000000002</v>
      </c>
      <c r="D1922" s="182">
        <v>7290.308</v>
      </c>
      <c r="E1922" s="182">
        <v>0</v>
      </c>
      <c r="F1922" s="182">
        <v>0</v>
      </c>
      <c r="G1922" s="182">
        <v>0</v>
      </c>
      <c r="H1922" s="182">
        <v>0</v>
      </c>
      <c r="I1922" s="182">
        <v>19.049999999999997</v>
      </c>
      <c r="J1922" s="182">
        <v>0</v>
      </c>
      <c r="K1922" s="182">
        <v>0</v>
      </c>
      <c r="L1922" s="182">
        <v>0</v>
      </c>
      <c r="M1922" s="182">
        <v>13985375.90016</v>
      </c>
      <c r="N1922" s="182">
        <v>286773.62</v>
      </c>
      <c r="O1922" s="182">
        <v>198283.47439999998</v>
      </c>
      <c r="P1922" s="182">
        <v>43.687999999999995</v>
      </c>
      <c r="Q1922" s="182">
        <v>13985375.90016</v>
      </c>
      <c r="R1922" s="182">
        <v>286773.62</v>
      </c>
      <c r="S1922" s="182">
        <v>198283.47439999998</v>
      </c>
      <c r="T1922" s="182">
        <v>43.687999999999995</v>
      </c>
      <c r="U1922" s="182">
        <v>28012374.942879997</v>
      </c>
      <c r="V1922" s="182">
        <v>0</v>
      </c>
    </row>
    <row r="1923" spans="1:22">
      <c r="A1923" s="2" t="s">
        <v>3864</v>
      </c>
      <c r="B1923" s="2" t="s">
        <v>3865</v>
      </c>
      <c r="C1923" s="182">
        <v>79.170112000000003</v>
      </c>
      <c r="D1923" s="182">
        <v>10064.495999999999</v>
      </c>
      <c r="E1923" s="182">
        <v>0</v>
      </c>
      <c r="F1923" s="182">
        <v>0</v>
      </c>
      <c r="G1923" s="182">
        <v>0</v>
      </c>
      <c r="H1923" s="182">
        <v>0</v>
      </c>
      <c r="I1923" s="182">
        <v>21.945599999999999</v>
      </c>
      <c r="J1923" s="182">
        <v>0</v>
      </c>
      <c r="K1923" s="182">
        <v>0</v>
      </c>
      <c r="L1923" s="182">
        <v>0</v>
      </c>
      <c r="M1923" s="182">
        <v>27596143.517279997</v>
      </c>
      <c r="N1923" s="182">
        <v>473586.14959999995</v>
      </c>
      <c r="O1923" s="182">
        <v>327741.27999999997</v>
      </c>
      <c r="P1923" s="182">
        <v>52.323999999999998</v>
      </c>
      <c r="Q1923" s="182">
        <v>27596143.517279997</v>
      </c>
      <c r="R1923" s="182">
        <v>473586.14959999995</v>
      </c>
      <c r="S1923" s="182">
        <v>327741.27999999997</v>
      </c>
      <c r="T1923" s="182">
        <v>52.323999999999998</v>
      </c>
      <c r="U1923" s="182">
        <v>55358779.604799993</v>
      </c>
      <c r="V1923" s="182">
        <v>0</v>
      </c>
    </row>
    <row r="1924" spans="1:22">
      <c r="A1924" s="2" t="s">
        <v>3866</v>
      </c>
      <c r="B1924" s="2" t="s">
        <v>3867</v>
      </c>
      <c r="C1924" s="182">
        <v>107.8916</v>
      </c>
      <c r="D1924" s="182">
        <v>13741.907999999999</v>
      </c>
      <c r="E1924" s="182">
        <v>0</v>
      </c>
      <c r="F1924" s="182">
        <v>0</v>
      </c>
      <c r="G1924" s="182">
        <v>0</v>
      </c>
      <c r="H1924" s="182">
        <v>0</v>
      </c>
      <c r="I1924" s="182">
        <v>22.224999999999998</v>
      </c>
      <c r="J1924" s="182">
        <v>0</v>
      </c>
      <c r="K1924" s="182">
        <v>0</v>
      </c>
      <c r="L1924" s="182">
        <v>0</v>
      </c>
      <c r="M1924" s="182">
        <v>67429490.9472</v>
      </c>
      <c r="N1924" s="182">
        <v>865236.97919999983</v>
      </c>
      <c r="O1924" s="182">
        <v>616153.60639999993</v>
      </c>
      <c r="P1924" s="182">
        <v>70.103999999999985</v>
      </c>
      <c r="Q1924" s="182">
        <v>67429490.9472</v>
      </c>
      <c r="R1924" s="182">
        <v>865236.97919999983</v>
      </c>
      <c r="S1924" s="182">
        <v>616153.60639999993</v>
      </c>
      <c r="T1924" s="182">
        <v>70.103999999999985</v>
      </c>
      <c r="U1924" s="182">
        <v>134858981.8944</v>
      </c>
      <c r="V1924" s="182">
        <v>0</v>
      </c>
    </row>
    <row r="1925" spans="1:22">
      <c r="A1925" s="175" t="s">
        <v>3878</v>
      </c>
      <c r="B1925" s="175" t="s">
        <v>3878</v>
      </c>
      <c r="C1925" s="183">
        <f>D1925*0.00786</f>
        <v>4.9518000000000004</v>
      </c>
      <c r="D1925" s="183">
        <v>630</v>
      </c>
      <c r="E1925" s="183">
        <v>78</v>
      </c>
      <c r="F1925" s="183">
        <v>46</v>
      </c>
      <c r="G1925" s="183">
        <v>3.2</v>
      </c>
      <c r="H1925" s="183">
        <v>4.2</v>
      </c>
      <c r="I1925" s="183"/>
      <c r="J1925" s="183">
        <v>5</v>
      </c>
      <c r="K1925" s="183">
        <f t="shared" ref="K1925:K1988" si="0">F1925/2/H1925</f>
        <v>5.4761904761904763</v>
      </c>
      <c r="L1925" s="183">
        <f>(E1925-2*H1925-2*J1925)/G1925</f>
        <v>18.624999999999996</v>
      </c>
      <c r="M1925" s="183">
        <v>641000</v>
      </c>
      <c r="N1925" s="183">
        <v>18900</v>
      </c>
      <c r="O1925" s="183">
        <v>16400</v>
      </c>
      <c r="P1925" s="183">
        <v>31.9</v>
      </c>
      <c r="Q1925" s="183">
        <v>68500</v>
      </c>
      <c r="R1925" s="183">
        <v>4700</v>
      </c>
      <c r="S1925" s="183">
        <v>2980</v>
      </c>
      <c r="T1925" s="183">
        <v>10.4</v>
      </c>
      <c r="U1925" s="183">
        <v>3830</v>
      </c>
      <c r="V1925" s="183">
        <v>90000000</v>
      </c>
    </row>
    <row r="1926" spans="1:22">
      <c r="A1926" s="175" t="s">
        <v>3879</v>
      </c>
      <c r="B1926" s="175" t="s">
        <v>3879</v>
      </c>
      <c r="C1926" s="183">
        <f t="shared" ref="C1926:C1989" si="1">D1926*0.00786</f>
        <v>5.0304000000000002</v>
      </c>
      <c r="D1926" s="183">
        <v>640</v>
      </c>
      <c r="E1926" s="183">
        <v>78</v>
      </c>
      <c r="F1926" s="183">
        <v>46</v>
      </c>
      <c r="G1926" s="183">
        <v>3.3</v>
      </c>
      <c r="H1926" s="183">
        <v>4.2</v>
      </c>
      <c r="I1926" s="183"/>
      <c r="J1926" s="183">
        <v>5</v>
      </c>
      <c r="K1926" s="183">
        <f t="shared" si="0"/>
        <v>5.4761904761904763</v>
      </c>
      <c r="L1926" s="183">
        <f t="shared" ref="L1926:L1989" si="2">(E1926-2*H1926-2*J1926)/G1926</f>
        <v>18.060606060606059</v>
      </c>
      <c r="M1926" s="183">
        <v>644000</v>
      </c>
      <c r="N1926" s="183">
        <v>19000</v>
      </c>
      <c r="O1926" s="183">
        <v>16500</v>
      </c>
      <c r="P1926" s="183">
        <v>31.8</v>
      </c>
      <c r="Q1926" s="183">
        <v>68500</v>
      </c>
      <c r="R1926" s="183">
        <v>4700</v>
      </c>
      <c r="S1926" s="183">
        <v>2980</v>
      </c>
      <c r="T1926" s="183">
        <v>10.4</v>
      </c>
      <c r="U1926" s="183">
        <v>3930</v>
      </c>
      <c r="V1926" s="183">
        <v>90000000</v>
      </c>
    </row>
    <row r="1927" spans="1:22">
      <c r="A1927" s="175" t="s">
        <v>3880</v>
      </c>
      <c r="B1927" s="175" t="s">
        <v>3880</v>
      </c>
      <c r="C1927" s="183">
        <f t="shared" si="1"/>
        <v>5.9736000000000002</v>
      </c>
      <c r="D1927" s="183">
        <v>760</v>
      </c>
      <c r="E1927" s="183">
        <v>80</v>
      </c>
      <c r="F1927" s="183">
        <v>46</v>
      </c>
      <c r="G1927" s="183">
        <v>3.8</v>
      </c>
      <c r="H1927" s="183">
        <v>5.2</v>
      </c>
      <c r="I1927" s="183"/>
      <c r="J1927" s="183">
        <v>5</v>
      </c>
      <c r="K1927" s="183">
        <f t="shared" si="0"/>
        <v>4.4230769230769234</v>
      </c>
      <c r="L1927" s="183">
        <f t="shared" si="2"/>
        <v>15.684210526315789</v>
      </c>
      <c r="M1927" s="183">
        <v>801000</v>
      </c>
      <c r="N1927" s="183">
        <v>23200</v>
      </c>
      <c r="O1927" s="183">
        <v>20000</v>
      </c>
      <c r="P1927" s="183">
        <v>32.400000000000006</v>
      </c>
      <c r="Q1927" s="183">
        <v>84900</v>
      </c>
      <c r="R1927" s="183">
        <v>5800</v>
      </c>
      <c r="S1927" s="183">
        <v>3690</v>
      </c>
      <c r="T1927" s="183">
        <v>10.5</v>
      </c>
      <c r="U1927" s="183">
        <v>6720</v>
      </c>
      <c r="V1927" s="183">
        <v>120000000</v>
      </c>
    </row>
    <row r="1928" spans="1:22">
      <c r="A1928" s="175" t="s">
        <v>3881</v>
      </c>
      <c r="B1928" s="175" t="s">
        <v>3881</v>
      </c>
      <c r="C1928" s="183">
        <f t="shared" si="1"/>
        <v>6.7596000000000007</v>
      </c>
      <c r="D1928" s="183">
        <v>860</v>
      </c>
      <c r="E1928" s="183">
        <v>97.6</v>
      </c>
      <c r="F1928" s="183">
        <v>55</v>
      </c>
      <c r="G1928" s="183">
        <v>3.6</v>
      </c>
      <c r="H1928" s="183">
        <v>4.5</v>
      </c>
      <c r="I1928" s="183"/>
      <c r="J1928" s="183">
        <v>7</v>
      </c>
      <c r="K1928" s="183">
        <f t="shared" si="0"/>
        <v>6.1111111111111107</v>
      </c>
      <c r="L1928" s="183">
        <f t="shared" si="2"/>
        <v>20.722222222222221</v>
      </c>
      <c r="M1928" s="183">
        <v>1360000</v>
      </c>
      <c r="N1928" s="183">
        <v>31900</v>
      </c>
      <c r="O1928" s="183">
        <v>27900</v>
      </c>
      <c r="P1928" s="183">
        <v>39.799999999999997</v>
      </c>
      <c r="Q1928" s="183">
        <v>126000</v>
      </c>
      <c r="R1928" s="183">
        <v>7200</v>
      </c>
      <c r="S1928" s="183">
        <v>4570</v>
      </c>
      <c r="T1928" s="183">
        <v>12.1</v>
      </c>
      <c r="U1928" s="183">
        <v>6720</v>
      </c>
      <c r="V1928" s="183">
        <v>270000000</v>
      </c>
    </row>
    <row r="1929" spans="1:22">
      <c r="A1929" s="175" t="s">
        <v>3882</v>
      </c>
      <c r="B1929" s="175" t="s">
        <v>3882</v>
      </c>
      <c r="C1929" s="183">
        <f t="shared" si="1"/>
        <v>6.9168000000000012</v>
      </c>
      <c r="D1929" s="183">
        <v>880.00000000000011</v>
      </c>
      <c r="E1929" s="183">
        <v>98</v>
      </c>
      <c r="F1929" s="183">
        <v>55</v>
      </c>
      <c r="G1929" s="183">
        <v>3.6</v>
      </c>
      <c r="H1929" s="183">
        <v>4.7</v>
      </c>
      <c r="I1929" s="183"/>
      <c r="J1929" s="183">
        <v>7</v>
      </c>
      <c r="K1929" s="183">
        <f t="shared" si="0"/>
        <v>5.8510638297872335</v>
      </c>
      <c r="L1929" s="183">
        <f t="shared" si="2"/>
        <v>20.722222222222221</v>
      </c>
      <c r="M1929" s="183">
        <v>1410000</v>
      </c>
      <c r="N1929" s="183">
        <v>33000</v>
      </c>
      <c r="O1929" s="183">
        <v>28800</v>
      </c>
      <c r="P1929" s="183">
        <v>40.099999999999994</v>
      </c>
      <c r="Q1929" s="183">
        <v>131000</v>
      </c>
      <c r="R1929" s="183">
        <v>7500</v>
      </c>
      <c r="S1929" s="183">
        <v>4770</v>
      </c>
      <c r="T1929" s="183">
        <v>12.2</v>
      </c>
      <c r="U1929" s="183">
        <v>7270</v>
      </c>
      <c r="V1929" s="183">
        <v>280000000</v>
      </c>
    </row>
    <row r="1930" spans="1:22">
      <c r="A1930" s="175" t="s">
        <v>3883</v>
      </c>
      <c r="B1930" s="175" t="s">
        <v>3883</v>
      </c>
      <c r="C1930" s="183">
        <f t="shared" si="1"/>
        <v>8.0958000000000006</v>
      </c>
      <c r="D1930" s="183">
        <v>1030</v>
      </c>
      <c r="E1930" s="183">
        <v>100</v>
      </c>
      <c r="F1930" s="183">
        <v>55</v>
      </c>
      <c r="G1930" s="183">
        <v>4.0999999999999996</v>
      </c>
      <c r="H1930" s="183">
        <v>5.7</v>
      </c>
      <c r="I1930" s="183"/>
      <c r="J1930" s="183">
        <v>7</v>
      </c>
      <c r="K1930" s="183">
        <f t="shared" si="0"/>
        <v>4.8245614035087714</v>
      </c>
      <c r="L1930" s="183">
        <f t="shared" si="2"/>
        <v>18.195121951219512</v>
      </c>
      <c r="M1930" s="183">
        <v>1710000</v>
      </c>
      <c r="N1930" s="183">
        <v>39400</v>
      </c>
      <c r="O1930" s="183">
        <v>34200</v>
      </c>
      <c r="P1930" s="183">
        <v>40.700000000000003</v>
      </c>
      <c r="Q1930" s="183">
        <v>159000</v>
      </c>
      <c r="R1930" s="183">
        <v>9200</v>
      </c>
      <c r="S1930" s="183">
        <v>5790</v>
      </c>
      <c r="T1930" s="183">
        <v>12.4</v>
      </c>
      <c r="U1930" s="183">
        <v>11570</v>
      </c>
      <c r="V1930" s="183">
        <v>350000000</v>
      </c>
    </row>
    <row r="1931" spans="1:22">
      <c r="A1931" s="175" t="s">
        <v>3884</v>
      </c>
      <c r="B1931" s="175" t="s">
        <v>3884</v>
      </c>
      <c r="C1931" s="183">
        <f t="shared" si="1"/>
        <v>8.4102000000000015</v>
      </c>
      <c r="D1931" s="183">
        <v>1070</v>
      </c>
      <c r="E1931" s="183">
        <v>117</v>
      </c>
      <c r="F1931" s="183">
        <v>64</v>
      </c>
      <c r="G1931" s="183">
        <v>3.8</v>
      </c>
      <c r="H1931" s="183">
        <v>4.8</v>
      </c>
      <c r="I1931" s="183"/>
      <c r="J1931" s="183">
        <v>7</v>
      </c>
      <c r="K1931" s="183">
        <f t="shared" si="0"/>
        <v>6.666666666666667</v>
      </c>
      <c r="L1931" s="183">
        <f t="shared" si="2"/>
        <v>24.578947368421055</v>
      </c>
      <c r="M1931" s="183">
        <v>2440000</v>
      </c>
      <c r="N1931" s="183">
        <v>47600</v>
      </c>
      <c r="O1931" s="183">
        <v>41700</v>
      </c>
      <c r="P1931" s="183">
        <v>47.9</v>
      </c>
      <c r="Q1931" s="183">
        <v>211000</v>
      </c>
      <c r="R1931" s="183">
        <v>10400</v>
      </c>
      <c r="S1931" s="183">
        <v>6590</v>
      </c>
      <c r="T1931" s="183">
        <v>14.1</v>
      </c>
      <c r="U1931" s="183">
        <v>8900</v>
      </c>
      <c r="V1931" s="183">
        <v>660000000</v>
      </c>
    </row>
    <row r="1932" spans="1:22">
      <c r="A1932" s="175" t="s">
        <v>3885</v>
      </c>
      <c r="B1932" s="175" t="s">
        <v>3885</v>
      </c>
      <c r="C1932" s="183">
        <f t="shared" si="1"/>
        <v>8.6460000000000008</v>
      </c>
      <c r="D1932" s="183">
        <v>1100</v>
      </c>
      <c r="E1932" s="183">
        <v>117.6</v>
      </c>
      <c r="F1932" s="183">
        <v>64</v>
      </c>
      <c r="G1932" s="183">
        <v>3.8</v>
      </c>
      <c r="H1932" s="183">
        <v>5.0999999999999996</v>
      </c>
      <c r="I1932" s="183"/>
      <c r="J1932" s="183">
        <v>7</v>
      </c>
      <c r="K1932" s="183">
        <f t="shared" si="0"/>
        <v>6.2745098039215694</v>
      </c>
      <c r="L1932" s="183">
        <f t="shared" si="2"/>
        <v>24.578947368421051</v>
      </c>
      <c r="M1932" s="183">
        <v>2570000</v>
      </c>
      <c r="N1932" s="183">
        <v>49900</v>
      </c>
      <c r="O1932" s="183">
        <v>43800</v>
      </c>
      <c r="P1932" s="183">
        <v>48.3</v>
      </c>
      <c r="Q1932" s="183">
        <v>224000</v>
      </c>
      <c r="R1932" s="183">
        <v>11000</v>
      </c>
      <c r="S1932" s="183">
        <v>7000</v>
      </c>
      <c r="T1932" s="183">
        <v>14.2</v>
      </c>
      <c r="U1932" s="183">
        <v>9960</v>
      </c>
      <c r="V1932" s="183">
        <v>710000000</v>
      </c>
    </row>
    <row r="1933" spans="1:22">
      <c r="A1933" s="175" t="s">
        <v>3886</v>
      </c>
      <c r="B1933" s="175" t="s">
        <v>3886</v>
      </c>
      <c r="C1933" s="183">
        <f t="shared" si="1"/>
        <v>10.375200000000001</v>
      </c>
      <c r="D1933" s="183">
        <v>1320</v>
      </c>
      <c r="E1933" s="183">
        <v>120</v>
      </c>
      <c r="F1933" s="183">
        <v>64</v>
      </c>
      <c r="G1933" s="183">
        <v>4.4000000000000004</v>
      </c>
      <c r="H1933" s="183">
        <v>6.3</v>
      </c>
      <c r="I1933" s="183"/>
      <c r="J1933" s="183">
        <v>7</v>
      </c>
      <c r="K1933" s="183">
        <f t="shared" si="0"/>
        <v>5.0793650793650791</v>
      </c>
      <c r="L1933" s="183">
        <f t="shared" si="2"/>
        <v>21.227272727272727</v>
      </c>
      <c r="M1933" s="183">
        <v>3180000</v>
      </c>
      <c r="N1933" s="183">
        <v>60700</v>
      </c>
      <c r="O1933" s="183">
        <v>53000</v>
      </c>
      <c r="P1933" s="183">
        <v>49</v>
      </c>
      <c r="Q1933" s="183">
        <v>277000</v>
      </c>
      <c r="R1933" s="183">
        <v>13600</v>
      </c>
      <c r="S1933" s="183">
        <v>8650</v>
      </c>
      <c r="T1933" s="183">
        <v>14.5</v>
      </c>
      <c r="U1933" s="183">
        <v>16900</v>
      </c>
      <c r="V1933" s="183">
        <v>890000000</v>
      </c>
    </row>
    <row r="1934" spans="1:22">
      <c r="A1934" s="175" t="s">
        <v>3887</v>
      </c>
      <c r="B1934" s="175" t="s">
        <v>3887</v>
      </c>
      <c r="C1934" s="183">
        <f t="shared" si="1"/>
        <v>10.0608</v>
      </c>
      <c r="D1934" s="183">
        <v>1280</v>
      </c>
      <c r="E1934" s="183">
        <v>136.6</v>
      </c>
      <c r="F1934" s="183">
        <v>73</v>
      </c>
      <c r="G1934" s="183">
        <v>3.8</v>
      </c>
      <c r="H1934" s="183">
        <v>5.2</v>
      </c>
      <c r="I1934" s="183"/>
      <c r="J1934" s="183">
        <v>7</v>
      </c>
      <c r="K1934" s="183">
        <f t="shared" si="0"/>
        <v>7.0192307692307692</v>
      </c>
      <c r="L1934" s="183">
        <f t="shared" si="2"/>
        <v>29.526315789473681</v>
      </c>
      <c r="M1934" s="183">
        <v>4070000</v>
      </c>
      <c r="N1934" s="183">
        <v>67600</v>
      </c>
      <c r="O1934" s="183">
        <v>59700</v>
      </c>
      <c r="P1934" s="183">
        <v>56.4</v>
      </c>
      <c r="Q1934" s="183">
        <v>338000</v>
      </c>
      <c r="R1934" s="183">
        <v>14500</v>
      </c>
      <c r="S1934" s="183">
        <v>9270</v>
      </c>
      <c r="T1934" s="183">
        <v>16.299999999999997</v>
      </c>
      <c r="U1934" s="183">
        <v>11530</v>
      </c>
      <c r="V1934" s="183">
        <v>1460000000</v>
      </c>
    </row>
    <row r="1935" spans="1:22">
      <c r="A1935" s="175" t="s">
        <v>3888</v>
      </c>
      <c r="B1935" s="175" t="s">
        <v>3888</v>
      </c>
      <c r="C1935" s="183">
        <f t="shared" si="1"/>
        <v>10.532400000000001</v>
      </c>
      <c r="D1935" s="183">
        <v>1340</v>
      </c>
      <c r="E1935" s="183">
        <v>137.4</v>
      </c>
      <c r="F1935" s="183">
        <v>73</v>
      </c>
      <c r="G1935" s="183">
        <v>3.8</v>
      </c>
      <c r="H1935" s="183">
        <v>5.6</v>
      </c>
      <c r="I1935" s="183"/>
      <c r="J1935" s="183">
        <v>7</v>
      </c>
      <c r="K1935" s="183">
        <f t="shared" si="0"/>
        <v>6.5178571428571432</v>
      </c>
      <c r="L1935" s="183">
        <f t="shared" si="2"/>
        <v>29.526315789473685</v>
      </c>
      <c r="M1935" s="183">
        <v>4350000</v>
      </c>
      <c r="N1935" s="183">
        <v>71600</v>
      </c>
      <c r="O1935" s="183">
        <v>63300</v>
      </c>
      <c r="P1935" s="183">
        <v>57</v>
      </c>
      <c r="Q1935" s="183">
        <v>364000</v>
      </c>
      <c r="R1935" s="183">
        <v>15500</v>
      </c>
      <c r="S1935" s="183">
        <v>10000</v>
      </c>
      <c r="T1935" s="183">
        <v>16.5</v>
      </c>
      <c r="U1935" s="183">
        <v>13380</v>
      </c>
      <c r="V1935" s="183">
        <v>1580000000</v>
      </c>
    </row>
    <row r="1936" spans="1:22">
      <c r="A1936" s="175" t="s">
        <v>3889</v>
      </c>
      <c r="B1936" s="175" t="s">
        <v>3889</v>
      </c>
      <c r="C1936" s="183">
        <f t="shared" si="1"/>
        <v>12.8904</v>
      </c>
      <c r="D1936" s="183">
        <v>1639.9999999999998</v>
      </c>
      <c r="E1936" s="183">
        <v>140</v>
      </c>
      <c r="F1936" s="183">
        <v>73</v>
      </c>
      <c r="G1936" s="183">
        <v>4.7</v>
      </c>
      <c r="H1936" s="183">
        <v>6.9</v>
      </c>
      <c r="I1936" s="183"/>
      <c r="J1936" s="183">
        <v>7</v>
      </c>
      <c r="K1936" s="183">
        <f t="shared" si="0"/>
        <v>5.2898550724637676</v>
      </c>
      <c r="L1936" s="183">
        <f t="shared" si="2"/>
        <v>23.872340425531913</v>
      </c>
      <c r="M1936" s="183">
        <v>5410000</v>
      </c>
      <c r="N1936" s="183">
        <v>88300</v>
      </c>
      <c r="O1936" s="183">
        <v>77300</v>
      </c>
      <c r="P1936" s="183">
        <v>57.400000000000006</v>
      </c>
      <c r="Q1936" s="183">
        <v>449000</v>
      </c>
      <c r="R1936" s="183">
        <v>19300</v>
      </c>
      <c r="S1936" s="183">
        <v>12300</v>
      </c>
      <c r="T1936" s="183">
        <v>16.5</v>
      </c>
      <c r="U1936" s="183">
        <v>23990</v>
      </c>
      <c r="V1936" s="183">
        <v>1980000000</v>
      </c>
    </row>
    <row r="1937" spans="1:22">
      <c r="A1937" s="175" t="s">
        <v>3890</v>
      </c>
      <c r="B1937" s="175" t="s">
        <v>3890</v>
      </c>
      <c r="C1937" s="183">
        <f t="shared" si="1"/>
        <v>12.340200000000001</v>
      </c>
      <c r="D1937" s="183">
        <v>1570</v>
      </c>
      <c r="E1937" s="183">
        <v>156.4</v>
      </c>
      <c r="F1937" s="183">
        <v>82</v>
      </c>
      <c r="G1937" s="183">
        <v>4</v>
      </c>
      <c r="H1937" s="183">
        <v>5.6</v>
      </c>
      <c r="I1937" s="183"/>
      <c r="J1937" s="183">
        <v>9</v>
      </c>
      <c r="K1937" s="183">
        <f t="shared" si="0"/>
        <v>7.3214285714285721</v>
      </c>
      <c r="L1937" s="183">
        <f t="shared" si="2"/>
        <v>31.800000000000004</v>
      </c>
      <c r="M1937" s="183">
        <v>6590000</v>
      </c>
      <c r="N1937" s="183">
        <v>95200</v>
      </c>
      <c r="O1937" s="183">
        <v>84300</v>
      </c>
      <c r="P1937" s="183">
        <v>64.800000000000011</v>
      </c>
      <c r="Q1937" s="183">
        <v>517000</v>
      </c>
      <c r="R1937" s="183">
        <v>19700</v>
      </c>
      <c r="S1937" s="183">
        <v>12600</v>
      </c>
      <c r="T1937" s="183">
        <v>18.100000000000001</v>
      </c>
      <c r="U1937" s="183">
        <v>17500</v>
      </c>
      <c r="V1937" s="183">
        <v>2930000000</v>
      </c>
    </row>
    <row r="1938" spans="1:22">
      <c r="A1938" s="175" t="s">
        <v>3891</v>
      </c>
      <c r="B1938" s="175" t="s">
        <v>3891</v>
      </c>
      <c r="C1938" s="183">
        <f t="shared" si="1"/>
        <v>12.733200000000002</v>
      </c>
      <c r="D1938" s="183">
        <v>1620</v>
      </c>
      <c r="E1938" s="183">
        <v>157</v>
      </c>
      <c r="F1938" s="183">
        <v>82</v>
      </c>
      <c r="G1938" s="183">
        <v>4</v>
      </c>
      <c r="H1938" s="183">
        <v>5.9</v>
      </c>
      <c r="I1938" s="183"/>
      <c r="J1938" s="183">
        <v>9</v>
      </c>
      <c r="K1938" s="183">
        <f t="shared" si="0"/>
        <v>6.9491525423728806</v>
      </c>
      <c r="L1938" s="183">
        <f t="shared" si="2"/>
        <v>31.799999999999997</v>
      </c>
      <c r="M1938" s="183">
        <v>6890000</v>
      </c>
      <c r="N1938" s="183">
        <v>99100</v>
      </c>
      <c r="O1938" s="183">
        <v>87800</v>
      </c>
      <c r="P1938" s="183">
        <v>65.3</v>
      </c>
      <c r="Q1938" s="183">
        <v>544000</v>
      </c>
      <c r="R1938" s="183">
        <v>20700</v>
      </c>
      <c r="S1938" s="183">
        <v>13300</v>
      </c>
      <c r="T1938" s="183">
        <v>18.3</v>
      </c>
      <c r="U1938" s="183">
        <v>19340</v>
      </c>
      <c r="V1938" s="183">
        <v>3090000000</v>
      </c>
    </row>
    <row r="1939" spans="1:22">
      <c r="A1939" s="175" t="s">
        <v>3892</v>
      </c>
      <c r="B1939" s="175" t="s">
        <v>3892</v>
      </c>
      <c r="C1939" s="183">
        <f t="shared" si="1"/>
        <v>15.798600000000004</v>
      </c>
      <c r="D1939" s="183">
        <v>2010.0000000000002</v>
      </c>
      <c r="E1939" s="183">
        <v>160</v>
      </c>
      <c r="F1939" s="183">
        <v>82</v>
      </c>
      <c r="G1939" s="183">
        <v>5</v>
      </c>
      <c r="H1939" s="183">
        <v>7.4</v>
      </c>
      <c r="I1939" s="183"/>
      <c r="J1939" s="183">
        <v>9</v>
      </c>
      <c r="K1939" s="183">
        <f t="shared" si="0"/>
        <v>5.5405405405405403</v>
      </c>
      <c r="L1939" s="183">
        <f t="shared" si="2"/>
        <v>25.439999999999998</v>
      </c>
      <c r="M1939" s="183">
        <v>8690000</v>
      </c>
      <c r="N1939" s="183">
        <v>124000</v>
      </c>
      <c r="O1939" s="183">
        <v>109000</v>
      </c>
      <c r="P1939" s="183">
        <v>65.8</v>
      </c>
      <c r="Q1939" s="183">
        <v>683000</v>
      </c>
      <c r="R1939" s="183">
        <v>26100</v>
      </c>
      <c r="S1939" s="183">
        <v>16700</v>
      </c>
      <c r="T1939" s="183">
        <v>18.400000000000002</v>
      </c>
      <c r="U1939" s="183">
        <v>35410</v>
      </c>
      <c r="V1939" s="183">
        <v>3960000000</v>
      </c>
    </row>
    <row r="1940" spans="1:22">
      <c r="A1940" s="175" t="s">
        <v>3893</v>
      </c>
      <c r="B1940" s="175" t="s">
        <v>3893</v>
      </c>
      <c r="C1940" s="183">
        <f t="shared" si="1"/>
        <v>14.934000000000001</v>
      </c>
      <c r="D1940" s="183">
        <v>1900</v>
      </c>
      <c r="E1940" s="183">
        <v>176.4</v>
      </c>
      <c r="F1940" s="183">
        <v>91</v>
      </c>
      <c r="G1940" s="183">
        <v>4.3</v>
      </c>
      <c r="H1940" s="183">
        <v>6.2</v>
      </c>
      <c r="I1940" s="183"/>
      <c r="J1940" s="183">
        <v>9</v>
      </c>
      <c r="K1940" s="183">
        <f t="shared" si="0"/>
        <v>7.338709677419355</v>
      </c>
      <c r="L1940" s="183">
        <f t="shared" si="2"/>
        <v>33.953488372093027</v>
      </c>
      <c r="M1940" s="183">
        <v>10200000</v>
      </c>
      <c r="N1940" s="183">
        <v>131000</v>
      </c>
      <c r="O1940" s="183">
        <v>116000</v>
      </c>
      <c r="P1940" s="183">
        <v>73.2</v>
      </c>
      <c r="Q1940" s="183">
        <v>781000</v>
      </c>
      <c r="R1940" s="183">
        <v>26700</v>
      </c>
      <c r="S1940" s="183">
        <v>17200</v>
      </c>
      <c r="T1940" s="183">
        <v>20.299999999999997</v>
      </c>
      <c r="U1940" s="183">
        <v>24320</v>
      </c>
      <c r="V1940" s="183">
        <v>5640000000</v>
      </c>
    </row>
    <row r="1941" spans="1:22">
      <c r="A1941" s="175" t="s">
        <v>3894</v>
      </c>
      <c r="B1941" s="175" t="s">
        <v>3894</v>
      </c>
      <c r="C1941" s="183">
        <f t="shared" si="1"/>
        <v>15.405600000000003</v>
      </c>
      <c r="D1941" s="183">
        <v>1960.0000000000002</v>
      </c>
      <c r="E1941" s="183">
        <v>177</v>
      </c>
      <c r="F1941" s="183">
        <v>91</v>
      </c>
      <c r="G1941" s="183">
        <v>4.3</v>
      </c>
      <c r="H1941" s="183">
        <v>6.5</v>
      </c>
      <c r="I1941" s="183"/>
      <c r="J1941" s="183">
        <v>9</v>
      </c>
      <c r="K1941" s="183">
        <f t="shared" si="0"/>
        <v>7</v>
      </c>
      <c r="L1941" s="183">
        <f t="shared" si="2"/>
        <v>33.953488372093027</v>
      </c>
      <c r="M1941" s="183">
        <v>10630000</v>
      </c>
      <c r="N1941" s="183">
        <v>135000</v>
      </c>
      <c r="O1941" s="183">
        <v>120000</v>
      </c>
      <c r="P1941" s="183">
        <v>73.7</v>
      </c>
      <c r="Q1941" s="183">
        <v>819000</v>
      </c>
      <c r="R1941" s="183">
        <v>28000</v>
      </c>
      <c r="S1941" s="183">
        <v>18000</v>
      </c>
      <c r="T1941" s="183">
        <v>20.5</v>
      </c>
      <c r="U1941" s="183">
        <v>26730</v>
      </c>
      <c r="V1941" s="183">
        <v>5930000000</v>
      </c>
    </row>
    <row r="1942" spans="1:22">
      <c r="A1942" s="175" t="s">
        <v>3895</v>
      </c>
      <c r="B1942" s="175" t="s">
        <v>3895</v>
      </c>
      <c r="C1942" s="183">
        <f t="shared" si="1"/>
        <v>18.785400000000003</v>
      </c>
      <c r="D1942" s="183">
        <v>2390</v>
      </c>
      <c r="E1942" s="183">
        <v>180</v>
      </c>
      <c r="F1942" s="183">
        <v>91</v>
      </c>
      <c r="G1942" s="183">
        <v>5.3</v>
      </c>
      <c r="H1942" s="183">
        <v>8</v>
      </c>
      <c r="I1942" s="183"/>
      <c r="J1942" s="183">
        <v>9</v>
      </c>
      <c r="K1942" s="183">
        <f t="shared" si="0"/>
        <v>5.6875</v>
      </c>
      <c r="L1942" s="183">
        <f t="shared" si="2"/>
        <v>27.547169811320757</v>
      </c>
      <c r="M1942" s="183">
        <v>13170000</v>
      </c>
      <c r="N1942" s="183">
        <v>166000</v>
      </c>
      <c r="O1942" s="183">
        <v>146000</v>
      </c>
      <c r="P1942" s="183">
        <v>74.2</v>
      </c>
      <c r="Q1942" s="183">
        <v>1010000</v>
      </c>
      <c r="R1942" s="183">
        <v>34600</v>
      </c>
      <c r="S1942" s="183">
        <v>22200</v>
      </c>
      <c r="T1942" s="183">
        <v>20.5</v>
      </c>
      <c r="U1942" s="183">
        <v>47260</v>
      </c>
      <c r="V1942" s="183">
        <v>7430000000</v>
      </c>
    </row>
    <row r="1943" spans="1:22">
      <c r="A1943" s="175" t="s">
        <v>3896</v>
      </c>
      <c r="B1943" s="175" t="s">
        <v>3896</v>
      </c>
      <c r="C1943" s="183">
        <f t="shared" si="1"/>
        <v>21.300600000000003</v>
      </c>
      <c r="D1943" s="183">
        <v>2710</v>
      </c>
      <c r="E1943" s="183">
        <v>182</v>
      </c>
      <c r="F1943" s="183">
        <v>92</v>
      </c>
      <c r="G1943" s="183">
        <v>6</v>
      </c>
      <c r="H1943" s="183">
        <v>9</v>
      </c>
      <c r="I1943" s="183"/>
      <c r="J1943" s="183">
        <v>9</v>
      </c>
      <c r="K1943" s="183">
        <f t="shared" si="0"/>
        <v>5.1111111111111107</v>
      </c>
      <c r="L1943" s="183">
        <f t="shared" si="2"/>
        <v>24.333333333333332</v>
      </c>
      <c r="M1943" s="183">
        <v>15050000</v>
      </c>
      <c r="N1943" s="183">
        <v>189000</v>
      </c>
      <c r="O1943" s="183">
        <v>165000</v>
      </c>
      <c r="P1943" s="183">
        <v>74.5</v>
      </c>
      <c r="Q1943" s="183">
        <v>1170000</v>
      </c>
      <c r="R1943" s="183">
        <v>39900</v>
      </c>
      <c r="S1943" s="183">
        <v>25500</v>
      </c>
      <c r="T1943" s="183">
        <v>20.8</v>
      </c>
      <c r="U1943" s="183">
        <v>66470</v>
      </c>
      <c r="V1943" s="183">
        <v>8740000000</v>
      </c>
    </row>
    <row r="1944" spans="1:22">
      <c r="A1944" s="175" t="s">
        <v>3897</v>
      </c>
      <c r="B1944" s="175" t="s">
        <v>3897</v>
      </c>
      <c r="C1944" s="183">
        <f t="shared" si="1"/>
        <v>17.999400000000001</v>
      </c>
      <c r="D1944" s="183">
        <v>2290</v>
      </c>
      <c r="E1944" s="183">
        <v>196.4</v>
      </c>
      <c r="F1944" s="183">
        <v>100</v>
      </c>
      <c r="G1944" s="183">
        <v>4.5</v>
      </c>
      <c r="H1944" s="183">
        <v>6.7</v>
      </c>
      <c r="I1944" s="183"/>
      <c r="J1944" s="183">
        <v>12</v>
      </c>
      <c r="K1944" s="183">
        <f t="shared" si="0"/>
        <v>7.4626865671641793</v>
      </c>
      <c r="L1944" s="183">
        <f t="shared" si="2"/>
        <v>35.333333333333336</v>
      </c>
      <c r="M1944" s="183">
        <v>15330000</v>
      </c>
      <c r="N1944" s="183">
        <v>176000</v>
      </c>
      <c r="O1944" s="183">
        <v>156000</v>
      </c>
      <c r="P1944" s="183">
        <v>81.899999999999991</v>
      </c>
      <c r="Q1944" s="183">
        <v>1120000</v>
      </c>
      <c r="R1944" s="183">
        <v>35000</v>
      </c>
      <c r="S1944" s="183">
        <v>22400</v>
      </c>
      <c r="T1944" s="183">
        <v>22.1</v>
      </c>
      <c r="U1944" s="183">
        <v>38090</v>
      </c>
      <c r="V1944" s="183">
        <v>10100000000</v>
      </c>
    </row>
    <row r="1945" spans="1:22">
      <c r="A1945" s="175" t="s">
        <v>3898</v>
      </c>
      <c r="B1945" s="175" t="s">
        <v>3898</v>
      </c>
      <c r="C1945" s="183">
        <f t="shared" si="1"/>
        <v>18.471</v>
      </c>
      <c r="D1945" s="183">
        <v>2350</v>
      </c>
      <c r="E1945" s="183">
        <v>197</v>
      </c>
      <c r="F1945" s="183">
        <v>100</v>
      </c>
      <c r="G1945" s="183">
        <v>4.5</v>
      </c>
      <c r="H1945" s="183">
        <v>7</v>
      </c>
      <c r="I1945" s="183"/>
      <c r="J1945" s="183">
        <v>12</v>
      </c>
      <c r="K1945" s="183">
        <f t="shared" si="0"/>
        <v>7.1428571428571432</v>
      </c>
      <c r="L1945" s="183">
        <f t="shared" si="2"/>
        <v>35.333333333333336</v>
      </c>
      <c r="M1945" s="183">
        <v>15910000</v>
      </c>
      <c r="N1945" s="183">
        <v>182000</v>
      </c>
      <c r="O1945" s="183">
        <v>162000</v>
      </c>
      <c r="P1945" s="183">
        <v>82.300000000000011</v>
      </c>
      <c r="Q1945" s="183">
        <v>1170000</v>
      </c>
      <c r="R1945" s="183">
        <v>36500</v>
      </c>
      <c r="S1945" s="183">
        <v>23400</v>
      </c>
      <c r="T1945" s="183">
        <v>22.3</v>
      </c>
      <c r="U1945" s="183">
        <v>41350</v>
      </c>
      <c r="V1945" s="183">
        <v>10500000000</v>
      </c>
    </row>
    <row r="1946" spans="1:22">
      <c r="A1946" s="175" t="s">
        <v>3899</v>
      </c>
      <c r="B1946" s="175" t="s">
        <v>3899</v>
      </c>
      <c r="C1946" s="183">
        <f t="shared" si="1"/>
        <v>22.401000000000003</v>
      </c>
      <c r="D1946" s="183">
        <v>2850</v>
      </c>
      <c r="E1946" s="183">
        <v>200</v>
      </c>
      <c r="F1946" s="183">
        <v>100</v>
      </c>
      <c r="G1946" s="183">
        <v>5.6</v>
      </c>
      <c r="H1946" s="183">
        <v>8.5</v>
      </c>
      <c r="I1946" s="183"/>
      <c r="J1946" s="183">
        <v>12</v>
      </c>
      <c r="K1946" s="183">
        <f t="shared" si="0"/>
        <v>5.882352941176471</v>
      </c>
      <c r="L1946" s="183">
        <f t="shared" si="2"/>
        <v>28.392857142857146</v>
      </c>
      <c r="M1946" s="183">
        <v>19430000</v>
      </c>
      <c r="N1946" s="183">
        <v>221000</v>
      </c>
      <c r="O1946" s="183">
        <v>194000</v>
      </c>
      <c r="P1946" s="183">
        <v>82.6</v>
      </c>
      <c r="Q1946" s="183">
        <v>1420000</v>
      </c>
      <c r="R1946" s="183">
        <v>44600</v>
      </c>
      <c r="S1946" s="183">
        <v>28500</v>
      </c>
      <c r="T1946" s="183">
        <v>22.400000000000002</v>
      </c>
      <c r="U1946" s="183">
        <v>69160</v>
      </c>
      <c r="V1946" s="183">
        <v>13000000000</v>
      </c>
    </row>
    <row r="1947" spans="1:22">
      <c r="A1947" s="175" t="s">
        <v>3900</v>
      </c>
      <c r="B1947" s="175" t="s">
        <v>3900</v>
      </c>
      <c r="C1947" s="183">
        <f t="shared" si="1"/>
        <v>25.152000000000001</v>
      </c>
      <c r="D1947" s="183">
        <v>3200</v>
      </c>
      <c r="E1947" s="183">
        <v>202</v>
      </c>
      <c r="F1947" s="183">
        <v>102</v>
      </c>
      <c r="G1947" s="183">
        <v>6.2</v>
      </c>
      <c r="H1947" s="183">
        <v>9.5</v>
      </c>
      <c r="I1947" s="183"/>
      <c r="J1947" s="183">
        <v>12</v>
      </c>
      <c r="K1947" s="183">
        <f t="shared" si="0"/>
        <v>5.3684210526315788</v>
      </c>
      <c r="L1947" s="183">
        <f t="shared" si="2"/>
        <v>25.64516129032258</v>
      </c>
      <c r="M1947" s="183">
        <v>22110000</v>
      </c>
      <c r="N1947" s="183">
        <v>249000</v>
      </c>
      <c r="O1947" s="183">
        <v>219000</v>
      </c>
      <c r="P1947" s="183">
        <v>83.2</v>
      </c>
      <c r="Q1947" s="183">
        <v>1690000</v>
      </c>
      <c r="R1947" s="183">
        <v>51900</v>
      </c>
      <c r="S1947" s="183">
        <v>33100</v>
      </c>
      <c r="T1947" s="183">
        <v>23</v>
      </c>
      <c r="U1947" s="183">
        <v>93570</v>
      </c>
      <c r="V1947" s="183">
        <v>15600000000</v>
      </c>
    </row>
    <row r="1948" spans="1:22">
      <c r="A1948" s="175" t="s">
        <v>3901</v>
      </c>
      <c r="B1948" s="175" t="s">
        <v>3901</v>
      </c>
      <c r="C1948" s="183">
        <f t="shared" si="1"/>
        <v>21.222000000000001</v>
      </c>
      <c r="D1948" s="183">
        <v>2700</v>
      </c>
      <c r="E1948" s="183">
        <v>216.4</v>
      </c>
      <c r="F1948" s="183">
        <v>110</v>
      </c>
      <c r="G1948" s="183">
        <v>4.7</v>
      </c>
      <c r="H1948" s="183">
        <v>7.4</v>
      </c>
      <c r="I1948" s="183"/>
      <c r="J1948" s="183">
        <v>12</v>
      </c>
      <c r="K1948" s="183">
        <f t="shared" si="0"/>
        <v>7.4324324324324325</v>
      </c>
      <c r="L1948" s="183">
        <f t="shared" si="2"/>
        <v>37.787234042553187</v>
      </c>
      <c r="M1948" s="183">
        <v>22190000</v>
      </c>
      <c r="N1948" s="183">
        <v>230000</v>
      </c>
      <c r="O1948" s="183">
        <v>205000</v>
      </c>
      <c r="P1948" s="183">
        <v>90.7</v>
      </c>
      <c r="Q1948" s="183">
        <v>1650000</v>
      </c>
      <c r="R1948" s="183">
        <v>46500</v>
      </c>
      <c r="S1948" s="183">
        <v>29900</v>
      </c>
      <c r="T1948" s="183">
        <v>24.700000000000003</v>
      </c>
      <c r="U1948" s="183">
        <v>50570.000000000007</v>
      </c>
      <c r="V1948" s="183">
        <v>17900000000</v>
      </c>
    </row>
    <row r="1949" spans="1:22">
      <c r="A1949" s="175" t="s">
        <v>3902</v>
      </c>
      <c r="B1949" s="175" t="s">
        <v>3902</v>
      </c>
      <c r="C1949" s="183">
        <f t="shared" si="1"/>
        <v>22.2438</v>
      </c>
      <c r="D1949" s="183">
        <v>2830</v>
      </c>
      <c r="E1949" s="183">
        <v>217</v>
      </c>
      <c r="F1949" s="183">
        <v>110</v>
      </c>
      <c r="G1949" s="183">
        <v>5</v>
      </c>
      <c r="H1949" s="183">
        <v>7.7</v>
      </c>
      <c r="I1949" s="183"/>
      <c r="J1949" s="183">
        <v>12</v>
      </c>
      <c r="K1949" s="183">
        <f t="shared" si="0"/>
        <v>7.1428571428571423</v>
      </c>
      <c r="L1949" s="183">
        <f t="shared" si="2"/>
        <v>35.519999999999996</v>
      </c>
      <c r="M1949" s="183">
        <v>23170000</v>
      </c>
      <c r="N1949" s="183">
        <v>240000</v>
      </c>
      <c r="O1949" s="183">
        <v>214000</v>
      </c>
      <c r="P1949" s="183">
        <v>90.5</v>
      </c>
      <c r="Q1949" s="183">
        <v>1710000</v>
      </c>
      <c r="R1949" s="183">
        <v>48500</v>
      </c>
      <c r="S1949" s="183">
        <v>31200</v>
      </c>
      <c r="T1949" s="183">
        <v>24.6</v>
      </c>
      <c r="U1949" s="183">
        <v>56790</v>
      </c>
      <c r="V1949" s="183">
        <v>18700000000</v>
      </c>
    </row>
    <row r="1950" spans="1:22">
      <c r="A1950" s="175" t="s">
        <v>3903</v>
      </c>
      <c r="B1950" s="175" t="s">
        <v>3903</v>
      </c>
      <c r="C1950" s="183">
        <f t="shared" si="1"/>
        <v>26.252400000000002</v>
      </c>
      <c r="D1950" s="183">
        <v>3340</v>
      </c>
      <c r="E1950" s="183">
        <v>220</v>
      </c>
      <c r="F1950" s="183">
        <v>110</v>
      </c>
      <c r="G1950" s="183">
        <v>5.9</v>
      </c>
      <c r="H1950" s="183">
        <v>9.1999999999999993</v>
      </c>
      <c r="I1950" s="183"/>
      <c r="J1950" s="183">
        <v>12</v>
      </c>
      <c r="K1950" s="183">
        <f t="shared" si="0"/>
        <v>5.9782608695652177</v>
      </c>
      <c r="L1950" s="183">
        <f t="shared" si="2"/>
        <v>30.101694915254235</v>
      </c>
      <c r="M1950" s="183">
        <v>27720000</v>
      </c>
      <c r="N1950" s="183">
        <v>285000</v>
      </c>
      <c r="O1950" s="183">
        <v>252000</v>
      </c>
      <c r="P1950" s="183">
        <v>91.1</v>
      </c>
      <c r="Q1950" s="183">
        <v>2050000</v>
      </c>
      <c r="R1950" s="183">
        <v>58100</v>
      </c>
      <c r="S1950" s="183">
        <v>37300</v>
      </c>
      <c r="T1950" s="183">
        <v>24.8</v>
      </c>
      <c r="U1950" s="183">
        <v>90310</v>
      </c>
      <c r="V1950" s="183">
        <v>22700000000</v>
      </c>
    </row>
    <row r="1951" spans="1:22">
      <c r="A1951" s="175" t="s">
        <v>3904</v>
      </c>
      <c r="B1951" s="175" t="s">
        <v>3904</v>
      </c>
      <c r="C1951" s="183">
        <f t="shared" si="1"/>
        <v>29.396400000000003</v>
      </c>
      <c r="D1951" s="183">
        <v>3740</v>
      </c>
      <c r="E1951" s="183">
        <v>222</v>
      </c>
      <c r="F1951" s="183">
        <v>112</v>
      </c>
      <c r="G1951" s="183">
        <v>6.6</v>
      </c>
      <c r="H1951" s="183">
        <v>10.199999999999999</v>
      </c>
      <c r="I1951" s="183"/>
      <c r="J1951" s="183">
        <v>12</v>
      </c>
      <c r="K1951" s="183">
        <f t="shared" si="0"/>
        <v>5.4901960784313726</v>
      </c>
      <c r="L1951" s="183">
        <f t="shared" si="2"/>
        <v>26.90909090909091</v>
      </c>
      <c r="M1951" s="183">
        <v>31340000</v>
      </c>
      <c r="N1951" s="183">
        <v>321000</v>
      </c>
      <c r="O1951" s="183">
        <v>282000</v>
      </c>
      <c r="P1951" s="183">
        <v>91.6</v>
      </c>
      <c r="Q1951" s="183">
        <v>2400000</v>
      </c>
      <c r="R1951" s="183">
        <v>66900</v>
      </c>
      <c r="S1951" s="183">
        <v>42800</v>
      </c>
      <c r="T1951" s="183">
        <v>25.299999999999997</v>
      </c>
      <c r="U1951" s="183">
        <v>121700</v>
      </c>
      <c r="V1951" s="183">
        <v>26800000000</v>
      </c>
    </row>
    <row r="1952" spans="1:22">
      <c r="A1952" s="175" t="s">
        <v>3905</v>
      </c>
      <c r="B1952" s="175" t="s">
        <v>3905</v>
      </c>
      <c r="C1952" s="183">
        <f t="shared" si="1"/>
        <v>24.916200000000003</v>
      </c>
      <c r="D1952" s="183">
        <v>3170</v>
      </c>
      <c r="E1952" s="183">
        <v>236.4</v>
      </c>
      <c r="F1952" s="183">
        <v>120</v>
      </c>
      <c r="G1952" s="183">
        <v>4.8</v>
      </c>
      <c r="H1952" s="183">
        <v>8</v>
      </c>
      <c r="I1952" s="183"/>
      <c r="J1952" s="183">
        <v>15</v>
      </c>
      <c r="K1952" s="183">
        <f t="shared" si="0"/>
        <v>7.5</v>
      </c>
      <c r="L1952" s="183">
        <f t="shared" si="2"/>
        <v>39.666666666666671</v>
      </c>
      <c r="M1952" s="183">
        <v>31540000</v>
      </c>
      <c r="N1952" s="183">
        <v>298000</v>
      </c>
      <c r="O1952" s="183">
        <v>267000</v>
      </c>
      <c r="P1952" s="183">
        <v>99.7</v>
      </c>
      <c r="Q1952" s="183">
        <v>2310000</v>
      </c>
      <c r="R1952" s="183">
        <v>60000</v>
      </c>
      <c r="S1952" s="183">
        <v>38600</v>
      </c>
      <c r="T1952" s="183">
        <v>27</v>
      </c>
      <c r="U1952" s="183">
        <v>76080</v>
      </c>
      <c r="V1952" s="183">
        <v>30100000000</v>
      </c>
    </row>
    <row r="1953" spans="1:22">
      <c r="A1953" s="175" t="s">
        <v>3906</v>
      </c>
      <c r="B1953" s="175" t="s">
        <v>3906</v>
      </c>
      <c r="C1953" s="183">
        <f t="shared" si="1"/>
        <v>26.1738</v>
      </c>
      <c r="D1953" s="183">
        <v>3329.9999999999995</v>
      </c>
      <c r="E1953" s="183">
        <v>237</v>
      </c>
      <c r="F1953" s="183">
        <v>120</v>
      </c>
      <c r="G1953" s="183">
        <v>5.2</v>
      </c>
      <c r="H1953" s="183">
        <v>8.3000000000000007</v>
      </c>
      <c r="I1953" s="183"/>
      <c r="J1953" s="183">
        <v>15</v>
      </c>
      <c r="K1953" s="183">
        <f t="shared" si="0"/>
        <v>7.2289156626506017</v>
      </c>
      <c r="L1953" s="183">
        <f t="shared" si="2"/>
        <v>36.615384615384613</v>
      </c>
      <c r="M1953" s="183">
        <v>32900000</v>
      </c>
      <c r="N1953" s="183">
        <v>312000</v>
      </c>
      <c r="O1953" s="183">
        <v>278000</v>
      </c>
      <c r="P1953" s="183">
        <v>99.399999999999991</v>
      </c>
      <c r="Q1953" s="183">
        <v>2400000</v>
      </c>
      <c r="R1953" s="183">
        <v>62400</v>
      </c>
      <c r="S1953" s="183">
        <v>40000</v>
      </c>
      <c r="T1953" s="183">
        <v>26.8</v>
      </c>
      <c r="U1953" s="183">
        <v>85030</v>
      </c>
      <c r="V1953" s="183">
        <v>31300000000</v>
      </c>
    </row>
    <row r="1954" spans="1:22">
      <c r="A1954" s="175" t="s">
        <v>3907</v>
      </c>
      <c r="B1954" s="175" t="s">
        <v>3907</v>
      </c>
      <c r="C1954" s="183">
        <f t="shared" si="1"/>
        <v>30.732600000000001</v>
      </c>
      <c r="D1954" s="183">
        <v>3910</v>
      </c>
      <c r="E1954" s="183">
        <v>240</v>
      </c>
      <c r="F1954" s="183">
        <v>120</v>
      </c>
      <c r="G1954" s="183">
        <v>6.2</v>
      </c>
      <c r="H1954" s="183">
        <v>9.8000000000000007</v>
      </c>
      <c r="I1954" s="183"/>
      <c r="J1954" s="183">
        <v>15</v>
      </c>
      <c r="K1954" s="183">
        <f t="shared" si="0"/>
        <v>6.1224489795918364</v>
      </c>
      <c r="L1954" s="183">
        <f t="shared" si="2"/>
        <v>30.70967741935484</v>
      </c>
      <c r="M1954" s="183">
        <v>38920000</v>
      </c>
      <c r="N1954" s="183">
        <v>367000</v>
      </c>
      <c r="O1954" s="183">
        <v>324000</v>
      </c>
      <c r="P1954" s="183">
        <v>99.7</v>
      </c>
      <c r="Q1954" s="183">
        <v>2840000</v>
      </c>
      <c r="R1954" s="183">
        <v>73900</v>
      </c>
      <c r="S1954" s="183">
        <v>47300</v>
      </c>
      <c r="T1954" s="183">
        <v>26.9</v>
      </c>
      <c r="U1954" s="183">
        <v>129500</v>
      </c>
      <c r="V1954" s="183">
        <v>37400000000</v>
      </c>
    </row>
    <row r="1955" spans="1:22">
      <c r="A1955" s="175" t="s">
        <v>3908</v>
      </c>
      <c r="B1955" s="175" t="s">
        <v>3908</v>
      </c>
      <c r="C1955" s="183">
        <f t="shared" si="1"/>
        <v>34.348200000000006</v>
      </c>
      <c r="D1955" s="183">
        <v>4370</v>
      </c>
      <c r="E1955" s="183">
        <v>242</v>
      </c>
      <c r="F1955" s="183">
        <v>122</v>
      </c>
      <c r="G1955" s="183">
        <v>7</v>
      </c>
      <c r="H1955" s="183">
        <v>10.8</v>
      </c>
      <c r="I1955" s="183"/>
      <c r="J1955" s="183">
        <v>15</v>
      </c>
      <c r="K1955" s="183">
        <f t="shared" si="0"/>
        <v>5.6481481481481479</v>
      </c>
      <c r="L1955" s="183">
        <f t="shared" si="2"/>
        <v>27.2</v>
      </c>
      <c r="M1955" s="183">
        <v>43690000</v>
      </c>
      <c r="N1955" s="183">
        <v>410000</v>
      </c>
      <c r="O1955" s="183">
        <v>361000</v>
      </c>
      <c r="P1955" s="183">
        <v>100</v>
      </c>
      <c r="Q1955" s="183">
        <v>3290000</v>
      </c>
      <c r="R1955" s="183">
        <v>84400</v>
      </c>
      <c r="S1955" s="183">
        <v>53900</v>
      </c>
      <c r="T1955" s="183">
        <v>27.400000000000002</v>
      </c>
      <c r="U1955" s="183">
        <v>170900</v>
      </c>
      <c r="V1955" s="183">
        <v>43700000000</v>
      </c>
    </row>
    <row r="1956" spans="1:22">
      <c r="A1956" s="175" t="s">
        <v>3909</v>
      </c>
      <c r="B1956" s="175" t="s">
        <v>3909</v>
      </c>
      <c r="C1956" s="183">
        <f t="shared" si="1"/>
        <v>30.811200000000007</v>
      </c>
      <c r="D1956" s="183">
        <v>3920.0000000000005</v>
      </c>
      <c r="E1956" s="183">
        <v>267</v>
      </c>
      <c r="F1956" s="183">
        <v>135</v>
      </c>
      <c r="G1956" s="183">
        <v>5.5</v>
      </c>
      <c r="H1956" s="183">
        <v>8.6999999999999993</v>
      </c>
      <c r="I1956" s="183"/>
      <c r="J1956" s="183">
        <v>15</v>
      </c>
      <c r="K1956" s="183">
        <f t="shared" si="0"/>
        <v>7.7586206896551735</v>
      </c>
      <c r="L1956" s="183">
        <f t="shared" si="2"/>
        <v>39.927272727272729</v>
      </c>
      <c r="M1956" s="183">
        <v>49170000</v>
      </c>
      <c r="N1956" s="183">
        <v>413000</v>
      </c>
      <c r="O1956" s="183">
        <v>368000</v>
      </c>
      <c r="P1956" s="183">
        <v>112</v>
      </c>
      <c r="Q1956" s="183">
        <v>3580000</v>
      </c>
      <c r="R1956" s="183">
        <v>82300</v>
      </c>
      <c r="S1956" s="183">
        <v>53000</v>
      </c>
      <c r="T1956" s="183">
        <v>30.2</v>
      </c>
      <c r="U1956" s="183">
        <v>104100</v>
      </c>
      <c r="V1956" s="183">
        <v>59500000000</v>
      </c>
    </row>
    <row r="1957" spans="1:22">
      <c r="A1957" s="175" t="s">
        <v>3910</v>
      </c>
      <c r="B1957" s="175" t="s">
        <v>3910</v>
      </c>
      <c r="C1957" s="183">
        <f t="shared" si="1"/>
        <v>36.077400000000004</v>
      </c>
      <c r="D1957" s="183">
        <v>4590</v>
      </c>
      <c r="E1957" s="183">
        <v>270</v>
      </c>
      <c r="F1957" s="183">
        <v>135</v>
      </c>
      <c r="G1957" s="183">
        <v>6.6</v>
      </c>
      <c r="H1957" s="183">
        <v>10.199999999999999</v>
      </c>
      <c r="I1957" s="183"/>
      <c r="J1957" s="183">
        <v>15</v>
      </c>
      <c r="K1957" s="183">
        <f t="shared" si="0"/>
        <v>6.6176470588235299</v>
      </c>
      <c r="L1957" s="183">
        <f t="shared" si="2"/>
        <v>33.272727272727273</v>
      </c>
      <c r="M1957" s="183">
        <v>57900000</v>
      </c>
      <c r="N1957" s="183">
        <v>484000</v>
      </c>
      <c r="O1957" s="183">
        <v>429000</v>
      </c>
      <c r="P1957" s="183">
        <v>112</v>
      </c>
      <c r="Q1957" s="183">
        <v>4200000</v>
      </c>
      <c r="R1957" s="183">
        <v>97000</v>
      </c>
      <c r="S1957" s="183">
        <v>62200</v>
      </c>
      <c r="T1957" s="183">
        <v>30.2</v>
      </c>
      <c r="U1957" s="183">
        <v>159000</v>
      </c>
      <c r="V1957" s="183">
        <v>70600000000</v>
      </c>
    </row>
    <row r="1958" spans="1:22">
      <c r="A1958" s="175" t="s">
        <v>3911</v>
      </c>
      <c r="B1958" s="175" t="s">
        <v>3911</v>
      </c>
      <c r="C1958" s="183">
        <f t="shared" si="1"/>
        <v>42.286800000000007</v>
      </c>
      <c r="D1958" s="183">
        <v>5380</v>
      </c>
      <c r="E1958" s="183">
        <v>274</v>
      </c>
      <c r="F1958" s="183">
        <v>136</v>
      </c>
      <c r="G1958" s="183">
        <v>7.5</v>
      </c>
      <c r="H1958" s="183">
        <v>12.2</v>
      </c>
      <c r="I1958" s="183"/>
      <c r="J1958" s="183">
        <v>15</v>
      </c>
      <c r="K1958" s="183">
        <f t="shared" si="0"/>
        <v>5.5737704918032787</v>
      </c>
      <c r="L1958" s="183">
        <f t="shared" si="2"/>
        <v>29.279999999999998</v>
      </c>
      <c r="M1958" s="183">
        <v>69470000</v>
      </c>
      <c r="N1958" s="183">
        <v>575000</v>
      </c>
      <c r="O1958" s="183">
        <v>507000</v>
      </c>
      <c r="P1958" s="183">
        <v>114</v>
      </c>
      <c r="Q1958" s="183">
        <v>5140000</v>
      </c>
      <c r="R1958" s="183">
        <v>118000</v>
      </c>
      <c r="S1958" s="183">
        <v>75500</v>
      </c>
      <c r="T1958" s="183">
        <v>30.9</v>
      </c>
      <c r="U1958" s="183">
        <v>249899.99999999997</v>
      </c>
      <c r="V1958" s="183">
        <v>87600000000</v>
      </c>
    </row>
    <row r="1959" spans="1:22">
      <c r="A1959" s="175" t="s">
        <v>3912</v>
      </c>
      <c r="B1959" s="175" t="s">
        <v>3912</v>
      </c>
      <c r="C1959" s="183">
        <f t="shared" si="1"/>
        <v>36.549000000000007</v>
      </c>
      <c r="D1959" s="183">
        <v>4650</v>
      </c>
      <c r="E1959" s="183">
        <v>297</v>
      </c>
      <c r="F1959" s="183">
        <v>150</v>
      </c>
      <c r="G1959" s="183">
        <v>6.1</v>
      </c>
      <c r="H1959" s="183">
        <v>9.1999999999999993</v>
      </c>
      <c r="I1959" s="183"/>
      <c r="J1959" s="183">
        <v>15</v>
      </c>
      <c r="K1959" s="183">
        <f t="shared" si="0"/>
        <v>8.1521739130434785</v>
      </c>
      <c r="L1959" s="183">
        <f t="shared" si="2"/>
        <v>40.754098360655746</v>
      </c>
      <c r="M1959" s="183">
        <v>71730000</v>
      </c>
      <c r="N1959" s="183">
        <v>542000</v>
      </c>
      <c r="O1959" s="183">
        <v>483000</v>
      </c>
      <c r="P1959" s="183">
        <v>124</v>
      </c>
      <c r="Q1959" s="183">
        <v>5190000</v>
      </c>
      <c r="R1959" s="183">
        <v>107000</v>
      </c>
      <c r="S1959" s="183">
        <v>69200</v>
      </c>
      <c r="T1959" s="183">
        <v>33.4</v>
      </c>
      <c r="U1959" s="183">
        <v>133500</v>
      </c>
      <c r="V1959" s="183">
        <v>107000000000</v>
      </c>
    </row>
    <row r="1960" spans="1:22">
      <c r="A1960" s="175" t="s">
        <v>3913</v>
      </c>
      <c r="B1960" s="175" t="s">
        <v>3913</v>
      </c>
      <c r="C1960" s="183">
        <f t="shared" si="1"/>
        <v>42.286800000000007</v>
      </c>
      <c r="D1960" s="183">
        <v>5380</v>
      </c>
      <c r="E1960" s="183">
        <v>300</v>
      </c>
      <c r="F1960" s="183">
        <v>150</v>
      </c>
      <c r="G1960" s="183">
        <v>7.1</v>
      </c>
      <c r="H1960" s="183">
        <v>10.7</v>
      </c>
      <c r="I1960" s="183"/>
      <c r="J1960" s="183">
        <v>15</v>
      </c>
      <c r="K1960" s="183">
        <f t="shared" si="0"/>
        <v>7.0093457943925239</v>
      </c>
      <c r="L1960" s="183">
        <f t="shared" si="2"/>
        <v>35.014084507042256</v>
      </c>
      <c r="M1960" s="183">
        <v>83560000</v>
      </c>
      <c r="N1960" s="183">
        <v>628000</v>
      </c>
      <c r="O1960" s="183">
        <v>557000</v>
      </c>
      <c r="P1960" s="183">
        <v>125</v>
      </c>
      <c r="Q1960" s="183">
        <v>6040000</v>
      </c>
      <c r="R1960" s="183">
        <v>125000</v>
      </c>
      <c r="S1960" s="183">
        <v>80500</v>
      </c>
      <c r="T1960" s="183">
        <v>33.5</v>
      </c>
      <c r="U1960" s="183">
        <v>199200.00000000003</v>
      </c>
      <c r="V1960" s="183">
        <v>126000000000</v>
      </c>
    </row>
    <row r="1961" spans="1:22">
      <c r="A1961" s="175" t="s">
        <v>3914</v>
      </c>
      <c r="B1961" s="175" t="s">
        <v>3914</v>
      </c>
      <c r="C1961" s="183">
        <f t="shared" si="1"/>
        <v>49.360800000000005</v>
      </c>
      <c r="D1961" s="183">
        <v>6280</v>
      </c>
      <c r="E1961" s="183">
        <v>304</v>
      </c>
      <c r="F1961" s="183">
        <v>152</v>
      </c>
      <c r="G1961" s="183">
        <v>8</v>
      </c>
      <c r="H1961" s="183">
        <v>12.7</v>
      </c>
      <c r="I1961" s="183"/>
      <c r="J1961" s="183">
        <v>15</v>
      </c>
      <c r="K1961" s="183">
        <f t="shared" si="0"/>
        <v>5.984251968503937</v>
      </c>
      <c r="L1961" s="183">
        <f t="shared" si="2"/>
        <v>31.075000000000003</v>
      </c>
      <c r="M1961" s="183">
        <v>99940000</v>
      </c>
      <c r="N1961" s="183">
        <v>744000</v>
      </c>
      <c r="O1961" s="183">
        <v>658000</v>
      </c>
      <c r="P1961" s="183">
        <v>126</v>
      </c>
      <c r="Q1961" s="183">
        <v>7460000</v>
      </c>
      <c r="R1961" s="183">
        <v>153000</v>
      </c>
      <c r="S1961" s="183">
        <v>98100</v>
      </c>
      <c r="T1961" s="183">
        <v>34.5</v>
      </c>
      <c r="U1961" s="183">
        <v>309800</v>
      </c>
      <c r="V1961" s="183">
        <v>158000000000</v>
      </c>
    </row>
    <row r="1962" spans="1:22">
      <c r="A1962" s="175" t="s">
        <v>3915</v>
      </c>
      <c r="B1962" s="175" t="s">
        <v>3915</v>
      </c>
      <c r="C1962" s="183">
        <f t="shared" si="1"/>
        <v>42.994200000000006</v>
      </c>
      <c r="D1962" s="183">
        <v>5470</v>
      </c>
      <c r="E1962" s="183">
        <v>327</v>
      </c>
      <c r="F1962" s="183">
        <v>160</v>
      </c>
      <c r="G1962" s="183">
        <v>6.5</v>
      </c>
      <c r="H1962" s="183">
        <v>10</v>
      </c>
      <c r="I1962" s="183"/>
      <c r="J1962" s="183">
        <v>18</v>
      </c>
      <c r="K1962" s="183">
        <f t="shared" si="0"/>
        <v>8</v>
      </c>
      <c r="L1962" s="183">
        <f t="shared" si="2"/>
        <v>41.692307692307693</v>
      </c>
      <c r="M1962" s="183">
        <v>102300000</v>
      </c>
      <c r="N1962" s="183">
        <v>702000</v>
      </c>
      <c r="O1962" s="183">
        <v>626000</v>
      </c>
      <c r="P1962" s="183">
        <v>137</v>
      </c>
      <c r="Q1962" s="183">
        <v>6850000</v>
      </c>
      <c r="R1962" s="183">
        <v>133000</v>
      </c>
      <c r="S1962" s="183">
        <v>85600</v>
      </c>
      <c r="T1962" s="183">
        <v>35.4</v>
      </c>
      <c r="U1962" s="183">
        <v>196400</v>
      </c>
      <c r="V1962" s="183">
        <v>172000000000</v>
      </c>
    </row>
    <row r="1963" spans="1:22">
      <c r="A1963" s="175" t="s">
        <v>3916</v>
      </c>
      <c r="B1963" s="175" t="s">
        <v>3916</v>
      </c>
      <c r="C1963" s="183">
        <f t="shared" si="1"/>
        <v>49.203600000000002</v>
      </c>
      <c r="D1963" s="183">
        <v>6260</v>
      </c>
      <c r="E1963" s="183">
        <v>330</v>
      </c>
      <c r="F1963" s="183">
        <v>160</v>
      </c>
      <c r="G1963" s="183">
        <v>7.5</v>
      </c>
      <c r="H1963" s="183">
        <v>11.5</v>
      </c>
      <c r="I1963" s="183"/>
      <c r="J1963" s="183">
        <v>18</v>
      </c>
      <c r="K1963" s="183">
        <f t="shared" si="0"/>
        <v>6.9565217391304346</v>
      </c>
      <c r="L1963" s="183">
        <f t="shared" si="2"/>
        <v>36.133333333333333</v>
      </c>
      <c r="M1963" s="183">
        <v>117700000</v>
      </c>
      <c r="N1963" s="183">
        <v>804000</v>
      </c>
      <c r="O1963" s="183">
        <v>713000</v>
      </c>
      <c r="P1963" s="183">
        <v>137</v>
      </c>
      <c r="Q1963" s="183">
        <v>7880000</v>
      </c>
      <c r="R1963" s="183">
        <v>154000</v>
      </c>
      <c r="S1963" s="183">
        <v>98500</v>
      </c>
      <c r="T1963" s="183">
        <v>35.5</v>
      </c>
      <c r="U1963" s="183">
        <v>280600</v>
      </c>
      <c r="V1963" s="183">
        <v>199000000000</v>
      </c>
    </row>
    <row r="1964" spans="1:22">
      <c r="A1964" s="175" t="s">
        <v>3917</v>
      </c>
      <c r="B1964" s="175" t="s">
        <v>3917</v>
      </c>
      <c r="C1964" s="183">
        <f t="shared" si="1"/>
        <v>57.063600000000001</v>
      </c>
      <c r="D1964" s="183">
        <v>7259.9999999999991</v>
      </c>
      <c r="E1964" s="183">
        <v>334</v>
      </c>
      <c r="F1964" s="183">
        <v>162</v>
      </c>
      <c r="G1964" s="183">
        <v>8.5</v>
      </c>
      <c r="H1964" s="183">
        <v>13.5</v>
      </c>
      <c r="I1964" s="183"/>
      <c r="J1964" s="183">
        <v>18</v>
      </c>
      <c r="K1964" s="183">
        <f t="shared" si="0"/>
        <v>6</v>
      </c>
      <c r="L1964" s="183">
        <f t="shared" si="2"/>
        <v>31.882352941176471</v>
      </c>
      <c r="M1964" s="183">
        <v>139100000</v>
      </c>
      <c r="N1964" s="183">
        <v>943000</v>
      </c>
      <c r="O1964" s="183">
        <v>833000</v>
      </c>
      <c r="P1964" s="183">
        <v>138</v>
      </c>
      <c r="Q1964" s="183">
        <v>9600000</v>
      </c>
      <c r="R1964" s="183">
        <v>185000</v>
      </c>
      <c r="S1964" s="183">
        <v>119000</v>
      </c>
      <c r="T1964" s="183">
        <v>36.4</v>
      </c>
      <c r="U1964" s="183">
        <v>422000</v>
      </c>
      <c r="V1964" s="183">
        <v>246000000000</v>
      </c>
    </row>
    <row r="1965" spans="1:22">
      <c r="A1965" s="175" t="s">
        <v>3918</v>
      </c>
      <c r="B1965" s="175" t="s">
        <v>3918</v>
      </c>
      <c r="C1965" s="183">
        <f t="shared" si="1"/>
        <v>50.304000000000002</v>
      </c>
      <c r="D1965" s="183">
        <v>6400</v>
      </c>
      <c r="E1965" s="183">
        <v>357.6</v>
      </c>
      <c r="F1965" s="183">
        <v>170</v>
      </c>
      <c r="G1965" s="183">
        <v>6.6</v>
      </c>
      <c r="H1965" s="183">
        <v>11.5</v>
      </c>
      <c r="I1965" s="183"/>
      <c r="J1965" s="183">
        <v>18</v>
      </c>
      <c r="K1965" s="183">
        <f t="shared" si="0"/>
        <v>7.3913043478260869</v>
      </c>
      <c r="L1965" s="183">
        <f t="shared" si="2"/>
        <v>45.242424242424249</v>
      </c>
      <c r="M1965" s="183">
        <v>145200000</v>
      </c>
      <c r="N1965" s="183">
        <v>907000</v>
      </c>
      <c r="O1965" s="183">
        <v>812000</v>
      </c>
      <c r="P1965" s="183">
        <v>151</v>
      </c>
      <c r="Q1965" s="183">
        <v>9440000</v>
      </c>
      <c r="R1965" s="183">
        <v>172000</v>
      </c>
      <c r="S1965" s="183">
        <v>111000</v>
      </c>
      <c r="T1965" s="183">
        <v>38.4</v>
      </c>
      <c r="U1965" s="183">
        <v>273700</v>
      </c>
      <c r="V1965" s="183">
        <v>282000000000</v>
      </c>
    </row>
    <row r="1966" spans="1:22">
      <c r="A1966" s="175" t="s">
        <v>3919</v>
      </c>
      <c r="B1966" s="175" t="s">
        <v>3919</v>
      </c>
      <c r="C1966" s="183">
        <f t="shared" si="1"/>
        <v>57.142200000000003</v>
      </c>
      <c r="D1966" s="183">
        <v>7270</v>
      </c>
      <c r="E1966" s="183">
        <v>360</v>
      </c>
      <c r="F1966" s="183">
        <v>170</v>
      </c>
      <c r="G1966" s="183">
        <v>8</v>
      </c>
      <c r="H1966" s="183">
        <v>12.7</v>
      </c>
      <c r="I1966" s="183"/>
      <c r="J1966" s="183">
        <v>18</v>
      </c>
      <c r="K1966" s="183">
        <f t="shared" si="0"/>
        <v>6.6929133858267722</v>
      </c>
      <c r="L1966" s="183">
        <f t="shared" si="2"/>
        <v>37.325000000000003</v>
      </c>
      <c r="M1966" s="183">
        <v>162700000</v>
      </c>
      <c r="N1966" s="183">
        <v>1019000</v>
      </c>
      <c r="O1966" s="183">
        <v>904000</v>
      </c>
      <c r="P1966" s="183">
        <v>150</v>
      </c>
      <c r="Q1966" s="183">
        <v>10430000</v>
      </c>
      <c r="R1966" s="183">
        <v>191000</v>
      </c>
      <c r="S1966" s="183">
        <v>123000</v>
      </c>
      <c r="T1966" s="183">
        <v>37.9</v>
      </c>
      <c r="U1966" s="183">
        <v>374400</v>
      </c>
      <c r="V1966" s="183">
        <v>314000000000</v>
      </c>
    </row>
    <row r="1967" spans="1:22">
      <c r="A1967" s="175" t="s">
        <v>3920</v>
      </c>
      <c r="B1967" s="175" t="s">
        <v>3920</v>
      </c>
      <c r="C1967" s="183">
        <f t="shared" si="1"/>
        <v>66.10260000000001</v>
      </c>
      <c r="D1967" s="183">
        <v>8410</v>
      </c>
      <c r="E1967" s="183">
        <v>364</v>
      </c>
      <c r="F1967" s="183">
        <v>172</v>
      </c>
      <c r="G1967" s="183">
        <v>9.1999999999999993</v>
      </c>
      <c r="H1967" s="183">
        <v>14.7</v>
      </c>
      <c r="I1967" s="183"/>
      <c r="J1967" s="183">
        <v>18</v>
      </c>
      <c r="K1967" s="183">
        <f t="shared" si="0"/>
        <v>5.850340136054422</v>
      </c>
      <c r="L1967" s="183">
        <f t="shared" si="2"/>
        <v>32.456521739130437</v>
      </c>
      <c r="M1967" s="183">
        <v>190500000</v>
      </c>
      <c r="N1967" s="183">
        <v>1186000</v>
      </c>
      <c r="O1967" s="183">
        <v>1047000</v>
      </c>
      <c r="P1967" s="183">
        <v>151</v>
      </c>
      <c r="Q1967" s="183">
        <v>12510000</v>
      </c>
      <c r="R1967" s="183">
        <v>227000</v>
      </c>
      <c r="S1967" s="183">
        <v>146000</v>
      </c>
      <c r="T1967" s="183">
        <v>38.6</v>
      </c>
      <c r="U1967" s="183">
        <v>557400</v>
      </c>
      <c r="V1967" s="183">
        <v>380000000000</v>
      </c>
    </row>
    <row r="1968" spans="1:22">
      <c r="A1968" s="175" t="s">
        <v>3921</v>
      </c>
      <c r="B1968" s="175" t="s">
        <v>3921</v>
      </c>
      <c r="C1968" s="183">
        <f t="shared" si="1"/>
        <v>57.456599999999995</v>
      </c>
      <c r="D1968" s="183">
        <v>7309.9999999999991</v>
      </c>
      <c r="E1968" s="183">
        <v>397</v>
      </c>
      <c r="F1968" s="183">
        <v>180</v>
      </c>
      <c r="G1968" s="183">
        <v>7</v>
      </c>
      <c r="H1968" s="183">
        <v>12</v>
      </c>
      <c r="I1968" s="183"/>
      <c r="J1968" s="183">
        <v>21</v>
      </c>
      <c r="K1968" s="183">
        <f t="shared" si="0"/>
        <v>7.5</v>
      </c>
      <c r="L1968" s="183">
        <f t="shared" si="2"/>
        <v>47.285714285714285</v>
      </c>
      <c r="M1968" s="183">
        <v>202900000</v>
      </c>
      <c r="N1968" s="183">
        <v>1144000</v>
      </c>
      <c r="O1968" s="183">
        <v>1022000</v>
      </c>
      <c r="P1968" s="183">
        <v>167</v>
      </c>
      <c r="Q1968" s="183">
        <v>11710000</v>
      </c>
      <c r="R1968" s="183">
        <v>202000</v>
      </c>
      <c r="S1968" s="183">
        <v>130000</v>
      </c>
      <c r="T1968" s="183">
        <v>40</v>
      </c>
      <c r="U1968" s="183">
        <v>361599.99999999994</v>
      </c>
      <c r="V1968" s="183">
        <v>432000000000</v>
      </c>
    </row>
    <row r="1969" spans="1:22">
      <c r="A1969" s="175" t="s">
        <v>3922</v>
      </c>
      <c r="B1969" s="175" t="s">
        <v>3922</v>
      </c>
      <c r="C1969" s="183">
        <f t="shared" si="1"/>
        <v>66.417000000000002</v>
      </c>
      <c r="D1969" s="183">
        <v>8450</v>
      </c>
      <c r="E1969" s="183">
        <v>400</v>
      </c>
      <c r="F1969" s="183">
        <v>180</v>
      </c>
      <c r="G1969" s="183">
        <v>8.6</v>
      </c>
      <c r="H1969" s="183">
        <v>13.5</v>
      </c>
      <c r="I1969" s="183"/>
      <c r="J1969" s="183">
        <v>21</v>
      </c>
      <c r="K1969" s="183">
        <f t="shared" si="0"/>
        <v>6.666666666666667</v>
      </c>
      <c r="L1969" s="183">
        <f t="shared" si="2"/>
        <v>38.488372093023258</v>
      </c>
      <c r="M1969" s="183">
        <v>231300000</v>
      </c>
      <c r="N1969" s="183">
        <v>1307000</v>
      </c>
      <c r="O1969" s="183">
        <v>1160000</v>
      </c>
      <c r="P1969" s="183">
        <v>166</v>
      </c>
      <c r="Q1969" s="183">
        <v>13180000</v>
      </c>
      <c r="R1969" s="183">
        <v>229000</v>
      </c>
      <c r="S1969" s="183">
        <v>146000</v>
      </c>
      <c r="T1969" s="183">
        <v>39.5</v>
      </c>
      <c r="U1969" s="183">
        <v>512800</v>
      </c>
      <c r="V1969" s="183">
        <v>490000000000</v>
      </c>
    </row>
    <row r="1970" spans="1:22">
      <c r="A1970" s="175" t="s">
        <v>3923</v>
      </c>
      <c r="B1970" s="175" t="s">
        <v>3923</v>
      </c>
      <c r="C1970" s="183">
        <f t="shared" si="1"/>
        <v>75.770400000000009</v>
      </c>
      <c r="D1970" s="183">
        <v>9640</v>
      </c>
      <c r="E1970" s="183">
        <v>404</v>
      </c>
      <c r="F1970" s="183">
        <v>182</v>
      </c>
      <c r="G1970" s="183">
        <v>9.6999999999999993</v>
      </c>
      <c r="H1970" s="183">
        <v>15.5</v>
      </c>
      <c r="I1970" s="183"/>
      <c r="J1970" s="183">
        <v>21</v>
      </c>
      <c r="K1970" s="183">
        <f t="shared" si="0"/>
        <v>5.870967741935484</v>
      </c>
      <c r="L1970" s="183">
        <f t="shared" si="2"/>
        <v>34.123711340206185</v>
      </c>
      <c r="M1970" s="183">
        <v>267500000</v>
      </c>
      <c r="N1970" s="183">
        <v>1502000</v>
      </c>
      <c r="O1970" s="183">
        <v>1324000</v>
      </c>
      <c r="P1970" s="183">
        <v>167</v>
      </c>
      <c r="Q1970" s="183">
        <v>15640000</v>
      </c>
      <c r="R1970" s="183">
        <v>269000</v>
      </c>
      <c r="S1970" s="183">
        <v>172000</v>
      </c>
      <c r="T1970" s="183">
        <v>40.300000000000004</v>
      </c>
      <c r="U1970" s="183">
        <v>733400</v>
      </c>
      <c r="V1970" s="183">
        <v>588000000000</v>
      </c>
    </row>
    <row r="1971" spans="1:22">
      <c r="A1971" s="175" t="s">
        <v>3924</v>
      </c>
      <c r="B1971" s="175" t="s">
        <v>3924</v>
      </c>
      <c r="C1971" s="183">
        <f t="shared" si="1"/>
        <v>84.102000000000004</v>
      </c>
      <c r="D1971" s="183">
        <v>10700</v>
      </c>
      <c r="E1971" s="183">
        <v>408</v>
      </c>
      <c r="F1971" s="183">
        <v>182</v>
      </c>
      <c r="G1971" s="183">
        <v>10.6</v>
      </c>
      <c r="H1971" s="183">
        <v>17.5</v>
      </c>
      <c r="I1971" s="183"/>
      <c r="J1971" s="183">
        <v>21</v>
      </c>
      <c r="K1971" s="183">
        <f t="shared" si="0"/>
        <v>5.2</v>
      </c>
      <c r="L1971" s="183">
        <f t="shared" si="2"/>
        <v>31.226415094339625</v>
      </c>
      <c r="M1971" s="183">
        <v>301400000</v>
      </c>
      <c r="N1971" s="183">
        <v>1681000</v>
      </c>
      <c r="O1971" s="183">
        <v>1477000</v>
      </c>
      <c r="P1971" s="183">
        <v>168</v>
      </c>
      <c r="Q1971" s="183">
        <v>17660000</v>
      </c>
      <c r="R1971" s="183">
        <v>304000</v>
      </c>
      <c r="S1971" s="183">
        <v>194000</v>
      </c>
      <c r="T1971" s="183">
        <v>40.599999999999994</v>
      </c>
      <c r="U1971" s="183">
        <v>995900</v>
      </c>
      <c r="V1971" s="183">
        <v>673000000000</v>
      </c>
    </row>
    <row r="1972" spans="1:22">
      <c r="A1972" s="175" t="s">
        <v>3925</v>
      </c>
      <c r="B1972" s="175" t="s">
        <v>3925</v>
      </c>
      <c r="C1972" s="183">
        <f t="shared" si="1"/>
        <v>67.281600000000012</v>
      </c>
      <c r="D1972" s="183">
        <v>8560</v>
      </c>
      <c r="E1972" s="183">
        <v>447</v>
      </c>
      <c r="F1972" s="183">
        <v>190</v>
      </c>
      <c r="G1972" s="183">
        <v>7.6</v>
      </c>
      <c r="H1972" s="183">
        <v>13.1</v>
      </c>
      <c r="I1972" s="183"/>
      <c r="J1972" s="183">
        <v>21</v>
      </c>
      <c r="K1972" s="183">
        <f t="shared" si="0"/>
        <v>7.2519083969465647</v>
      </c>
      <c r="L1972" s="183">
        <f t="shared" si="2"/>
        <v>49.842105263157897</v>
      </c>
      <c r="M1972" s="183">
        <v>297600000</v>
      </c>
      <c r="N1972" s="183">
        <v>1494000</v>
      </c>
      <c r="O1972" s="183">
        <v>1331000</v>
      </c>
      <c r="P1972" s="183">
        <v>187</v>
      </c>
      <c r="Q1972" s="183">
        <v>15020000</v>
      </c>
      <c r="R1972" s="183">
        <v>246000</v>
      </c>
      <c r="S1972" s="183">
        <v>158000</v>
      </c>
      <c r="T1972" s="183">
        <v>41.900000000000006</v>
      </c>
      <c r="U1972" s="183">
        <v>471300</v>
      </c>
      <c r="V1972" s="183">
        <v>705000000000</v>
      </c>
    </row>
    <row r="1973" spans="1:22">
      <c r="A1973" s="175" t="s">
        <v>3926</v>
      </c>
      <c r="B1973" s="175" t="s">
        <v>3926</v>
      </c>
      <c r="C1973" s="183">
        <f t="shared" si="1"/>
        <v>77.656800000000004</v>
      </c>
      <c r="D1973" s="183">
        <v>9880</v>
      </c>
      <c r="E1973" s="183">
        <v>450</v>
      </c>
      <c r="F1973" s="183">
        <v>190</v>
      </c>
      <c r="G1973" s="183">
        <v>9.4</v>
      </c>
      <c r="H1973" s="183">
        <v>14.6</v>
      </c>
      <c r="I1973" s="183"/>
      <c r="J1973" s="183">
        <v>21</v>
      </c>
      <c r="K1973" s="183">
        <f t="shared" si="0"/>
        <v>6.506849315068493</v>
      </c>
      <c r="L1973" s="183">
        <f t="shared" si="2"/>
        <v>40.297872340425535</v>
      </c>
      <c r="M1973" s="183">
        <v>337400000</v>
      </c>
      <c r="N1973" s="183">
        <v>1702000</v>
      </c>
      <c r="O1973" s="183">
        <v>1500000</v>
      </c>
      <c r="P1973" s="183">
        <v>185</v>
      </c>
      <c r="Q1973" s="183">
        <v>16760000</v>
      </c>
      <c r="R1973" s="183">
        <v>276000</v>
      </c>
      <c r="S1973" s="183">
        <v>176000</v>
      </c>
      <c r="T1973" s="183">
        <v>41.2</v>
      </c>
      <c r="U1973" s="183">
        <v>667500</v>
      </c>
      <c r="V1973" s="183">
        <v>791000000000</v>
      </c>
    </row>
    <row r="1974" spans="1:22">
      <c r="A1974" s="175" t="s">
        <v>3927</v>
      </c>
      <c r="B1974" s="175" t="s">
        <v>3927</v>
      </c>
      <c r="C1974" s="183">
        <f t="shared" si="1"/>
        <v>92.512200000000007</v>
      </c>
      <c r="D1974" s="183">
        <v>11770</v>
      </c>
      <c r="E1974" s="183">
        <v>456</v>
      </c>
      <c r="F1974" s="183">
        <v>192</v>
      </c>
      <c r="G1974" s="183">
        <v>11</v>
      </c>
      <c r="H1974" s="183">
        <v>17.600000000000001</v>
      </c>
      <c r="I1974" s="183"/>
      <c r="J1974" s="183">
        <v>21</v>
      </c>
      <c r="K1974" s="183">
        <f t="shared" si="0"/>
        <v>5.4545454545454541</v>
      </c>
      <c r="L1974" s="183">
        <f t="shared" si="2"/>
        <v>34.436363636363637</v>
      </c>
      <c r="M1974" s="183">
        <v>409200000</v>
      </c>
      <c r="N1974" s="183">
        <v>2046000</v>
      </c>
      <c r="O1974" s="183">
        <v>1795000</v>
      </c>
      <c r="P1974" s="183">
        <v>187</v>
      </c>
      <c r="Q1974" s="183">
        <v>20850000</v>
      </c>
      <c r="R1974" s="183">
        <v>341000</v>
      </c>
      <c r="S1974" s="183">
        <v>217000</v>
      </c>
      <c r="T1974" s="183">
        <v>42.1</v>
      </c>
      <c r="U1974" s="183">
        <v>1090000</v>
      </c>
      <c r="V1974" s="183">
        <v>998000000000</v>
      </c>
    </row>
    <row r="1975" spans="1:22">
      <c r="A1975" s="175" t="s">
        <v>3928</v>
      </c>
      <c r="B1975" s="175" t="s">
        <v>3928</v>
      </c>
      <c r="C1975" s="183">
        <f t="shared" si="1"/>
        <v>103.75200000000001</v>
      </c>
      <c r="D1975" s="183">
        <v>13200</v>
      </c>
      <c r="E1975" s="183">
        <v>460</v>
      </c>
      <c r="F1975" s="183">
        <v>194</v>
      </c>
      <c r="G1975" s="183">
        <v>12.4</v>
      </c>
      <c r="H1975" s="183">
        <v>19.600000000000001</v>
      </c>
      <c r="I1975" s="183"/>
      <c r="J1975" s="183">
        <v>21</v>
      </c>
      <c r="K1975" s="183">
        <f t="shared" si="0"/>
        <v>4.9489795918367347</v>
      </c>
      <c r="L1975" s="183">
        <f t="shared" si="2"/>
        <v>30.548387096774192</v>
      </c>
      <c r="M1975" s="183">
        <v>462000000</v>
      </c>
      <c r="N1975" s="183">
        <v>2301000</v>
      </c>
      <c r="O1975" s="183">
        <v>2008000</v>
      </c>
      <c r="P1975" s="183">
        <v>187</v>
      </c>
      <c r="Q1975" s="183">
        <v>23970000</v>
      </c>
      <c r="R1975" s="183">
        <v>389000</v>
      </c>
      <c r="S1975" s="183">
        <v>247000</v>
      </c>
      <c r="T1975" s="183">
        <v>42.599999999999994</v>
      </c>
      <c r="U1975" s="183">
        <v>1489000</v>
      </c>
      <c r="V1975" s="183">
        <v>1162000000000</v>
      </c>
    </row>
    <row r="1976" spans="1:22">
      <c r="A1976" s="175" t="s">
        <v>3929</v>
      </c>
      <c r="B1976" s="175" t="s">
        <v>3929</v>
      </c>
      <c r="C1976" s="183">
        <f t="shared" si="1"/>
        <v>79.464600000000004</v>
      </c>
      <c r="D1976" s="183">
        <v>10110</v>
      </c>
      <c r="E1976" s="183">
        <v>497</v>
      </c>
      <c r="F1976" s="183">
        <v>200</v>
      </c>
      <c r="G1976" s="183">
        <v>8.4</v>
      </c>
      <c r="H1976" s="183">
        <v>14.5</v>
      </c>
      <c r="I1976" s="183"/>
      <c r="J1976" s="183">
        <v>21</v>
      </c>
      <c r="K1976" s="183">
        <f t="shared" si="0"/>
        <v>6.8965517241379306</v>
      </c>
      <c r="L1976" s="183">
        <f t="shared" si="2"/>
        <v>50.714285714285715</v>
      </c>
      <c r="M1976" s="183">
        <v>429300000</v>
      </c>
      <c r="N1976" s="183">
        <v>1946000</v>
      </c>
      <c r="O1976" s="183">
        <v>1728000</v>
      </c>
      <c r="P1976" s="183">
        <v>206</v>
      </c>
      <c r="Q1976" s="183">
        <v>19390000</v>
      </c>
      <c r="R1976" s="183">
        <v>302000</v>
      </c>
      <c r="S1976" s="183">
        <v>194000</v>
      </c>
      <c r="T1976" s="183">
        <v>43.8</v>
      </c>
      <c r="U1976" s="183">
        <v>642800</v>
      </c>
      <c r="V1976" s="183">
        <v>1125000000000</v>
      </c>
    </row>
    <row r="1977" spans="1:22">
      <c r="A1977" s="175" t="s">
        <v>3930</v>
      </c>
      <c r="B1977" s="175" t="s">
        <v>3930</v>
      </c>
      <c r="C1977" s="183">
        <f t="shared" si="1"/>
        <v>90.783000000000001</v>
      </c>
      <c r="D1977" s="183">
        <v>11550</v>
      </c>
      <c r="E1977" s="183">
        <v>500</v>
      </c>
      <c r="F1977" s="183">
        <v>200</v>
      </c>
      <c r="G1977" s="183">
        <v>10.199999999999999</v>
      </c>
      <c r="H1977" s="183">
        <v>16</v>
      </c>
      <c r="I1977" s="183"/>
      <c r="J1977" s="183">
        <v>21</v>
      </c>
      <c r="K1977" s="183">
        <f t="shared" si="0"/>
        <v>6.25</v>
      </c>
      <c r="L1977" s="183">
        <f t="shared" si="2"/>
        <v>41.764705882352942</v>
      </c>
      <c r="M1977" s="183">
        <v>482000000</v>
      </c>
      <c r="N1977" s="183">
        <v>2194000</v>
      </c>
      <c r="O1977" s="183">
        <v>1930000</v>
      </c>
      <c r="P1977" s="183">
        <v>204</v>
      </c>
      <c r="Q1977" s="183">
        <v>21420000</v>
      </c>
      <c r="R1977" s="183">
        <v>336000</v>
      </c>
      <c r="S1977" s="183">
        <v>214000</v>
      </c>
      <c r="T1977" s="183">
        <v>43.099999999999994</v>
      </c>
      <c r="U1977" s="183">
        <v>891000</v>
      </c>
      <c r="V1977" s="183">
        <v>1249000000000</v>
      </c>
    </row>
    <row r="1978" spans="1:22">
      <c r="A1978" s="175" t="s">
        <v>3931</v>
      </c>
      <c r="B1978" s="175" t="s">
        <v>3931</v>
      </c>
      <c r="C1978" s="183">
        <f t="shared" si="1"/>
        <v>107.44619999999999</v>
      </c>
      <c r="D1978" s="183">
        <v>13669.999999999998</v>
      </c>
      <c r="E1978" s="183">
        <v>506</v>
      </c>
      <c r="F1978" s="183">
        <v>202</v>
      </c>
      <c r="G1978" s="183">
        <v>12</v>
      </c>
      <c r="H1978" s="183">
        <v>19</v>
      </c>
      <c r="I1978" s="183"/>
      <c r="J1978" s="183">
        <v>21</v>
      </c>
      <c r="K1978" s="183">
        <f t="shared" si="0"/>
        <v>5.3157894736842106</v>
      </c>
      <c r="L1978" s="183">
        <f t="shared" si="2"/>
        <v>35.5</v>
      </c>
      <c r="M1978" s="183">
        <v>577800000</v>
      </c>
      <c r="N1978" s="183">
        <v>2613000</v>
      </c>
      <c r="O1978" s="183">
        <v>2284000</v>
      </c>
      <c r="P1978" s="183">
        <v>206</v>
      </c>
      <c r="Q1978" s="183">
        <v>26220000</v>
      </c>
      <c r="R1978" s="183">
        <v>409000</v>
      </c>
      <c r="S1978" s="183">
        <v>260000</v>
      </c>
      <c r="T1978" s="183">
        <v>43.8</v>
      </c>
      <c r="U1978" s="183">
        <v>1428000</v>
      </c>
      <c r="V1978" s="183">
        <v>1548000000000</v>
      </c>
    </row>
    <row r="1979" spans="1:22">
      <c r="A1979" s="175" t="s">
        <v>3932</v>
      </c>
      <c r="B1979" s="175" t="s">
        <v>3932</v>
      </c>
      <c r="C1979" s="183">
        <f t="shared" si="1"/>
        <v>128.98260000000002</v>
      </c>
      <c r="D1979" s="183">
        <v>16410</v>
      </c>
      <c r="E1979" s="183">
        <v>514</v>
      </c>
      <c r="F1979" s="183">
        <v>204</v>
      </c>
      <c r="G1979" s="183">
        <v>14.2</v>
      </c>
      <c r="H1979" s="183">
        <v>23</v>
      </c>
      <c r="I1979" s="183"/>
      <c r="J1979" s="183">
        <v>21</v>
      </c>
      <c r="K1979" s="183">
        <f t="shared" si="0"/>
        <v>4.4347826086956523</v>
      </c>
      <c r="L1979" s="183">
        <f t="shared" si="2"/>
        <v>30</v>
      </c>
      <c r="M1979" s="183">
        <v>707200000</v>
      </c>
      <c r="N1979" s="183">
        <v>3168000</v>
      </c>
      <c r="O1979" s="183">
        <v>2751000</v>
      </c>
      <c r="P1979" s="183">
        <v>207</v>
      </c>
      <c r="Q1979" s="183">
        <v>32710000</v>
      </c>
      <c r="R1979" s="183">
        <v>506000</v>
      </c>
      <c r="S1979" s="183">
        <v>320000</v>
      </c>
      <c r="T1979" s="183">
        <v>44.6</v>
      </c>
      <c r="U1979" s="183">
        <v>2415000</v>
      </c>
      <c r="V1979" s="183">
        <v>1971000000000</v>
      </c>
    </row>
    <row r="1980" spans="1:22">
      <c r="A1980" s="175" t="s">
        <v>3933</v>
      </c>
      <c r="B1980" s="175" t="s">
        <v>3933</v>
      </c>
      <c r="C1980" s="183">
        <f t="shared" si="1"/>
        <v>92.197800000000001</v>
      </c>
      <c r="D1980" s="183">
        <v>11730</v>
      </c>
      <c r="E1980" s="183">
        <v>547</v>
      </c>
      <c r="F1980" s="183">
        <v>210</v>
      </c>
      <c r="G1980" s="183">
        <v>9</v>
      </c>
      <c r="H1980" s="183">
        <v>15.7</v>
      </c>
      <c r="I1980" s="183"/>
      <c r="J1980" s="183">
        <v>24</v>
      </c>
      <c r="K1980" s="183">
        <f t="shared" si="0"/>
        <v>6.6878980891719753</v>
      </c>
      <c r="L1980" s="183">
        <f t="shared" si="2"/>
        <v>51.955555555555556</v>
      </c>
      <c r="M1980" s="183">
        <v>599800000</v>
      </c>
      <c r="N1980" s="183">
        <v>2475000</v>
      </c>
      <c r="O1980" s="183">
        <v>2193000</v>
      </c>
      <c r="P1980" s="183">
        <v>226</v>
      </c>
      <c r="Q1980" s="183">
        <v>24320000</v>
      </c>
      <c r="R1980" s="183">
        <v>362000</v>
      </c>
      <c r="S1980" s="183">
        <v>232000</v>
      </c>
      <c r="T1980" s="183">
        <v>45.5</v>
      </c>
      <c r="U1980" s="183">
        <v>893000</v>
      </c>
      <c r="V1980" s="183">
        <v>1710000000000</v>
      </c>
    </row>
    <row r="1981" spans="1:22">
      <c r="A1981" s="175" t="s">
        <v>3934</v>
      </c>
      <c r="B1981" s="175" t="s">
        <v>3934</v>
      </c>
      <c r="C1981" s="183">
        <f t="shared" si="1"/>
        <v>105.6384</v>
      </c>
      <c r="D1981" s="183">
        <v>13440</v>
      </c>
      <c r="E1981" s="183">
        <v>550</v>
      </c>
      <c r="F1981" s="183">
        <v>210</v>
      </c>
      <c r="G1981" s="183">
        <v>11.1</v>
      </c>
      <c r="H1981" s="183">
        <v>17.2</v>
      </c>
      <c r="I1981" s="183"/>
      <c r="J1981" s="183">
        <v>24</v>
      </c>
      <c r="K1981" s="183">
        <f t="shared" si="0"/>
        <v>6.1046511627906979</v>
      </c>
      <c r="L1981" s="183">
        <f t="shared" si="2"/>
        <v>42.126126126126131</v>
      </c>
      <c r="M1981" s="183">
        <v>671200000</v>
      </c>
      <c r="N1981" s="183">
        <v>2787000</v>
      </c>
      <c r="O1981" s="183">
        <v>2440000</v>
      </c>
      <c r="P1981" s="183">
        <v>224</v>
      </c>
      <c r="Q1981" s="183">
        <v>26680000</v>
      </c>
      <c r="R1981" s="183">
        <v>401000</v>
      </c>
      <c r="S1981" s="183">
        <v>254000</v>
      </c>
      <c r="T1981" s="183">
        <v>44.5</v>
      </c>
      <c r="U1981" s="183">
        <v>1228000</v>
      </c>
      <c r="V1981" s="183">
        <v>1884000000000</v>
      </c>
    </row>
    <row r="1982" spans="1:22">
      <c r="A1982" s="175" t="s">
        <v>3935</v>
      </c>
      <c r="B1982" s="175" t="s">
        <v>3935</v>
      </c>
      <c r="C1982" s="183">
        <f t="shared" si="1"/>
        <v>122.69460000000001</v>
      </c>
      <c r="D1982" s="183">
        <v>15610</v>
      </c>
      <c r="E1982" s="183">
        <v>556</v>
      </c>
      <c r="F1982" s="183">
        <v>212</v>
      </c>
      <c r="G1982" s="183">
        <v>12.7</v>
      </c>
      <c r="H1982" s="183">
        <v>20.2</v>
      </c>
      <c r="I1982" s="183"/>
      <c r="J1982" s="183">
        <v>24</v>
      </c>
      <c r="K1982" s="183">
        <f t="shared" si="0"/>
        <v>5.2475247524752477</v>
      </c>
      <c r="L1982" s="183">
        <f t="shared" si="2"/>
        <v>36.818897637795281</v>
      </c>
      <c r="M1982" s="183">
        <v>791600000</v>
      </c>
      <c r="N1982" s="183">
        <v>3263000</v>
      </c>
      <c r="O1982" s="183">
        <v>2847000</v>
      </c>
      <c r="P1982" s="183">
        <v>225</v>
      </c>
      <c r="Q1982" s="183">
        <v>32240000</v>
      </c>
      <c r="R1982" s="183">
        <v>481000</v>
      </c>
      <c r="S1982" s="183">
        <v>304000</v>
      </c>
      <c r="T1982" s="183">
        <v>45.5</v>
      </c>
      <c r="U1982" s="183">
        <v>1871000</v>
      </c>
      <c r="V1982" s="183">
        <v>2302000000000</v>
      </c>
    </row>
    <row r="1983" spans="1:22">
      <c r="A1983" s="175" t="s">
        <v>3936</v>
      </c>
      <c r="B1983" s="175" t="s">
        <v>3936</v>
      </c>
      <c r="C1983" s="183">
        <f t="shared" si="1"/>
        <v>158.77200000000002</v>
      </c>
      <c r="D1983" s="183">
        <v>20200</v>
      </c>
      <c r="E1983" s="183">
        <v>566</v>
      </c>
      <c r="F1983" s="183">
        <v>216</v>
      </c>
      <c r="G1983" s="183">
        <v>17.100000000000001</v>
      </c>
      <c r="H1983" s="183">
        <v>25.2</v>
      </c>
      <c r="I1983" s="183"/>
      <c r="J1983" s="183">
        <v>24</v>
      </c>
      <c r="K1983" s="183">
        <f t="shared" si="0"/>
        <v>4.2857142857142856</v>
      </c>
      <c r="L1983" s="183">
        <f t="shared" si="2"/>
        <v>27.345029239766081</v>
      </c>
      <c r="M1983" s="183">
        <v>1023400000</v>
      </c>
      <c r="N1983" s="183">
        <v>4204000</v>
      </c>
      <c r="O1983" s="183">
        <v>3616000</v>
      </c>
      <c r="P1983" s="183">
        <v>225</v>
      </c>
      <c r="Q1983" s="183">
        <v>42640000</v>
      </c>
      <c r="R1983" s="183">
        <v>632000</v>
      </c>
      <c r="S1983" s="183">
        <v>395000</v>
      </c>
      <c r="T1983" s="183">
        <v>45.9</v>
      </c>
      <c r="U1983" s="183">
        <v>3724000</v>
      </c>
      <c r="V1983" s="183">
        <v>3118000000000</v>
      </c>
    </row>
    <row r="1984" spans="1:22">
      <c r="A1984" s="175" t="s">
        <v>3937</v>
      </c>
      <c r="B1984" s="175" t="s">
        <v>3937</v>
      </c>
      <c r="C1984" s="183">
        <f t="shared" si="1"/>
        <v>107.682</v>
      </c>
      <c r="D1984" s="183">
        <v>13700</v>
      </c>
      <c r="E1984" s="183">
        <v>597</v>
      </c>
      <c r="F1984" s="183">
        <v>220</v>
      </c>
      <c r="G1984" s="183">
        <v>9.8000000000000007</v>
      </c>
      <c r="H1984" s="183">
        <v>17.5</v>
      </c>
      <c r="I1984" s="183"/>
      <c r="J1984" s="183">
        <v>24</v>
      </c>
      <c r="K1984" s="183">
        <f t="shared" si="0"/>
        <v>6.2857142857142856</v>
      </c>
      <c r="L1984" s="183">
        <f t="shared" si="2"/>
        <v>52.448979591836732</v>
      </c>
      <c r="M1984" s="183">
        <v>829200000</v>
      </c>
      <c r="N1984" s="183">
        <v>3141000</v>
      </c>
      <c r="O1984" s="183">
        <v>2778000</v>
      </c>
      <c r="P1984" s="183">
        <v>246</v>
      </c>
      <c r="Q1984" s="183">
        <v>31160000</v>
      </c>
      <c r="R1984" s="183">
        <v>442000</v>
      </c>
      <c r="S1984" s="183">
        <v>283000</v>
      </c>
      <c r="T1984" s="183">
        <v>47.699999999999996</v>
      </c>
      <c r="U1984" s="183">
        <v>1221000</v>
      </c>
      <c r="V1984" s="183">
        <v>2607000000000</v>
      </c>
    </row>
    <row r="1985" spans="1:22">
      <c r="A1985" s="175" t="s">
        <v>3938</v>
      </c>
      <c r="B1985" s="175" t="s">
        <v>3938</v>
      </c>
      <c r="C1985" s="183">
        <f t="shared" si="1"/>
        <v>122.61600000000001</v>
      </c>
      <c r="D1985" s="183">
        <v>15600</v>
      </c>
      <c r="E1985" s="183">
        <v>600</v>
      </c>
      <c r="F1985" s="183">
        <v>220</v>
      </c>
      <c r="G1985" s="183">
        <v>12</v>
      </c>
      <c r="H1985" s="183">
        <v>19</v>
      </c>
      <c r="I1985" s="183"/>
      <c r="J1985" s="183">
        <v>24</v>
      </c>
      <c r="K1985" s="183">
        <f t="shared" si="0"/>
        <v>5.7894736842105265</v>
      </c>
      <c r="L1985" s="183">
        <f t="shared" si="2"/>
        <v>42.833333333333336</v>
      </c>
      <c r="M1985" s="183">
        <v>920800000</v>
      </c>
      <c r="N1985" s="183">
        <v>3512000</v>
      </c>
      <c r="O1985" s="183">
        <v>3070000</v>
      </c>
      <c r="P1985" s="183">
        <v>243</v>
      </c>
      <c r="Q1985" s="183">
        <v>33870000</v>
      </c>
      <c r="R1985" s="183">
        <v>486000</v>
      </c>
      <c r="S1985" s="183">
        <v>308000</v>
      </c>
      <c r="T1985" s="183">
        <v>46.6</v>
      </c>
      <c r="U1985" s="183">
        <v>1652000</v>
      </c>
      <c r="V1985" s="183">
        <v>2846000000000</v>
      </c>
    </row>
    <row r="1986" spans="1:22">
      <c r="A1986" s="175" t="s">
        <v>3939</v>
      </c>
      <c r="B1986" s="175" t="s">
        <v>3939</v>
      </c>
      <c r="C1986" s="183">
        <f t="shared" si="1"/>
        <v>154.68480000000002</v>
      </c>
      <c r="D1986" s="183">
        <v>19680</v>
      </c>
      <c r="E1986" s="183">
        <v>610</v>
      </c>
      <c r="F1986" s="183">
        <v>224</v>
      </c>
      <c r="G1986" s="183">
        <v>15</v>
      </c>
      <c r="H1986" s="183">
        <v>24</v>
      </c>
      <c r="I1986" s="183"/>
      <c r="J1986" s="183">
        <v>24</v>
      </c>
      <c r="K1986" s="183">
        <f t="shared" si="0"/>
        <v>4.666666666666667</v>
      </c>
      <c r="L1986" s="183">
        <f t="shared" si="2"/>
        <v>34.266666666666666</v>
      </c>
      <c r="M1986" s="183">
        <v>1183000000</v>
      </c>
      <c r="N1986" s="183">
        <v>4471000</v>
      </c>
      <c r="O1986" s="183">
        <v>3879000</v>
      </c>
      <c r="P1986" s="183">
        <v>245</v>
      </c>
      <c r="Q1986" s="183">
        <v>45210000</v>
      </c>
      <c r="R1986" s="183">
        <v>640000</v>
      </c>
      <c r="S1986" s="183">
        <v>404000</v>
      </c>
      <c r="T1986" s="183">
        <v>47.9</v>
      </c>
      <c r="U1986" s="183">
        <v>3164000</v>
      </c>
      <c r="V1986" s="183">
        <v>3860000000000</v>
      </c>
    </row>
    <row r="1987" spans="1:22">
      <c r="A1987" s="175" t="s">
        <v>3940</v>
      </c>
      <c r="B1987" s="175" t="s">
        <v>3940</v>
      </c>
      <c r="C1987" s="183">
        <f t="shared" si="1"/>
        <v>183.76680000000002</v>
      </c>
      <c r="D1987" s="183">
        <v>23380</v>
      </c>
      <c r="E1987" s="183">
        <v>618</v>
      </c>
      <c r="F1987" s="183">
        <v>228</v>
      </c>
      <c r="G1987" s="183">
        <v>18</v>
      </c>
      <c r="H1987" s="183">
        <v>28</v>
      </c>
      <c r="I1987" s="183"/>
      <c r="J1987" s="183">
        <v>24</v>
      </c>
      <c r="K1987" s="183">
        <f t="shared" si="0"/>
        <v>4.0714285714285712</v>
      </c>
      <c r="L1987" s="183">
        <f t="shared" si="2"/>
        <v>28.555555555555557</v>
      </c>
      <c r="M1987" s="183">
        <v>1415800000</v>
      </c>
      <c r="N1987" s="183">
        <v>5324000</v>
      </c>
      <c r="O1987" s="183">
        <v>4581000</v>
      </c>
      <c r="P1987" s="183">
        <v>246</v>
      </c>
      <c r="Q1987" s="183">
        <v>55690000</v>
      </c>
      <c r="R1987" s="183">
        <v>780000</v>
      </c>
      <c r="S1987" s="183">
        <v>488000</v>
      </c>
      <c r="T1987" s="183">
        <v>48.8</v>
      </c>
      <c r="U1987" s="183">
        <v>5058000</v>
      </c>
      <c r="V1987" s="183">
        <v>4846000000000</v>
      </c>
    </row>
    <row r="1988" spans="1:22">
      <c r="A1988" s="175" t="s">
        <v>3941</v>
      </c>
      <c r="B1988" s="175" t="s">
        <v>3941</v>
      </c>
      <c r="C1988" s="183">
        <f t="shared" si="1"/>
        <v>134.0916</v>
      </c>
      <c r="D1988" s="183">
        <v>17060</v>
      </c>
      <c r="E1988" s="183">
        <v>750</v>
      </c>
      <c r="F1988" s="183">
        <v>264</v>
      </c>
      <c r="G1988" s="183">
        <v>12</v>
      </c>
      <c r="H1988" s="183">
        <v>15.5</v>
      </c>
      <c r="I1988" s="183"/>
      <c r="J1988" s="183">
        <v>17</v>
      </c>
      <c r="K1988" s="183">
        <f t="shared" si="0"/>
        <v>8.5161290322580641</v>
      </c>
      <c r="L1988" s="183">
        <f t="shared" si="2"/>
        <v>57.083333333333336</v>
      </c>
      <c r="M1988" s="183">
        <v>1507000000</v>
      </c>
      <c r="N1988" s="183">
        <v>4644000</v>
      </c>
      <c r="O1988" s="183">
        <v>4018000</v>
      </c>
      <c r="P1988" s="183">
        <v>297</v>
      </c>
      <c r="Q1988" s="183">
        <v>47880000</v>
      </c>
      <c r="R1988" s="183">
        <v>570000</v>
      </c>
      <c r="S1988" s="183">
        <v>362000</v>
      </c>
      <c r="T1988" s="183">
        <v>53</v>
      </c>
      <c r="U1988" s="183">
        <v>1196000</v>
      </c>
      <c r="V1988" s="183">
        <v>6440000000000</v>
      </c>
    </row>
    <row r="1989" spans="1:22">
      <c r="A1989" s="175" t="s">
        <v>3942</v>
      </c>
      <c r="B1989" s="175" t="s">
        <v>3942</v>
      </c>
      <c r="C1989" s="183">
        <f t="shared" si="1"/>
        <v>147.375</v>
      </c>
      <c r="D1989" s="183">
        <v>18750</v>
      </c>
      <c r="E1989" s="183">
        <v>753</v>
      </c>
      <c r="F1989" s="183">
        <v>265</v>
      </c>
      <c r="G1989" s="183">
        <v>13.2</v>
      </c>
      <c r="H1989" s="183">
        <v>17</v>
      </c>
      <c r="I1989" s="183"/>
      <c r="J1989" s="183">
        <v>17</v>
      </c>
      <c r="K1989" s="183">
        <f t="shared" ref="K1989:K2052" si="3">F1989/2/H1989</f>
        <v>7.7941176470588234</v>
      </c>
      <c r="L1989" s="183">
        <f t="shared" si="2"/>
        <v>51.893939393939398</v>
      </c>
      <c r="M1989" s="183">
        <v>1661000000</v>
      </c>
      <c r="N1989" s="183">
        <v>5110000</v>
      </c>
      <c r="O1989" s="183">
        <v>4411000</v>
      </c>
      <c r="P1989" s="183">
        <v>298</v>
      </c>
      <c r="Q1989" s="183">
        <v>52890000</v>
      </c>
      <c r="R1989" s="183">
        <v>631000</v>
      </c>
      <c r="S1989" s="183">
        <v>399000</v>
      </c>
      <c r="T1989" s="183">
        <v>53.099999999999994</v>
      </c>
      <c r="U1989" s="183">
        <v>1571000</v>
      </c>
      <c r="V1989" s="183">
        <v>7141000000000</v>
      </c>
    </row>
    <row r="1990" spans="1:22">
      <c r="A1990" s="175" t="s">
        <v>3943</v>
      </c>
      <c r="B1990" s="175" t="s">
        <v>3943</v>
      </c>
      <c r="C1990" s="183">
        <f t="shared" ref="C1990:C2053" si="4">D1990*0.00786</f>
        <v>173.9418</v>
      </c>
      <c r="D1990" s="183">
        <v>22130</v>
      </c>
      <c r="E1990" s="183">
        <v>762</v>
      </c>
      <c r="F1990" s="183">
        <v>267</v>
      </c>
      <c r="G1990" s="183">
        <v>14.4</v>
      </c>
      <c r="H1990" s="183">
        <v>21.6</v>
      </c>
      <c r="I1990" s="183"/>
      <c r="J1990" s="183">
        <v>17</v>
      </c>
      <c r="K1990" s="183">
        <f t="shared" si="3"/>
        <v>6.1805555555555554</v>
      </c>
      <c r="L1990" s="183">
        <f t="shared" ref="L1990:L2053" si="5">(E1990-2*H1990-2*J1990)/G1990</f>
        <v>47.55555555555555</v>
      </c>
      <c r="M1990" s="183">
        <v>2058000000</v>
      </c>
      <c r="N1990" s="183">
        <v>6218000</v>
      </c>
      <c r="O1990" s="183">
        <v>5402000</v>
      </c>
      <c r="P1990" s="183">
        <v>305</v>
      </c>
      <c r="Q1990" s="183">
        <v>68730000</v>
      </c>
      <c r="R1990" s="183">
        <v>810000</v>
      </c>
      <c r="S1990" s="183">
        <v>515000</v>
      </c>
      <c r="T1990" s="183">
        <v>55.7</v>
      </c>
      <c r="U1990" s="183">
        <v>2704000</v>
      </c>
      <c r="V1990" s="183">
        <v>9391000000000</v>
      </c>
    </row>
    <row r="1991" spans="1:22">
      <c r="A1991" s="175" t="s">
        <v>3944</v>
      </c>
      <c r="B1991" s="175" t="s">
        <v>3944</v>
      </c>
      <c r="C1991" s="183">
        <f t="shared" si="4"/>
        <v>197.12880000000001</v>
      </c>
      <c r="D1991" s="183">
        <v>25080</v>
      </c>
      <c r="E1991" s="183">
        <v>770</v>
      </c>
      <c r="F1991" s="183">
        <v>268</v>
      </c>
      <c r="G1991" s="183">
        <v>15.6</v>
      </c>
      <c r="H1991" s="183">
        <v>25.4</v>
      </c>
      <c r="I1991" s="183"/>
      <c r="J1991" s="183">
        <v>17</v>
      </c>
      <c r="K1991" s="183">
        <f t="shared" si="3"/>
        <v>5.2755905511811028</v>
      </c>
      <c r="L1991" s="183">
        <f t="shared" si="5"/>
        <v>43.923076923076927</v>
      </c>
      <c r="M1991" s="183">
        <v>2403000000</v>
      </c>
      <c r="N1991" s="183">
        <v>7174000</v>
      </c>
      <c r="O1991" s="183">
        <v>6241000</v>
      </c>
      <c r="P1991" s="183">
        <v>310</v>
      </c>
      <c r="Q1991" s="183">
        <v>81750000</v>
      </c>
      <c r="R1991" s="183">
        <v>959000</v>
      </c>
      <c r="S1991" s="183">
        <v>610000</v>
      </c>
      <c r="T1991" s="183">
        <v>57.1</v>
      </c>
      <c r="U1991" s="183">
        <v>4059000</v>
      </c>
      <c r="V1991" s="183">
        <v>11290000000000</v>
      </c>
    </row>
    <row r="1992" spans="1:22">
      <c r="A1992" s="175" t="s">
        <v>3945</v>
      </c>
      <c r="B1992" s="175" t="s">
        <v>3945</v>
      </c>
      <c r="C1992" s="183">
        <f t="shared" si="4"/>
        <v>220.63020000000003</v>
      </c>
      <c r="D1992" s="183">
        <v>28070</v>
      </c>
      <c r="E1992" s="183">
        <v>779</v>
      </c>
      <c r="F1992" s="183">
        <v>266</v>
      </c>
      <c r="G1992" s="183">
        <v>16.5</v>
      </c>
      <c r="H1992" s="183">
        <v>30</v>
      </c>
      <c r="I1992" s="183"/>
      <c r="J1992" s="183">
        <v>17</v>
      </c>
      <c r="K1992" s="183">
        <f t="shared" si="3"/>
        <v>4.4333333333333336</v>
      </c>
      <c r="L1992" s="183">
        <f t="shared" si="5"/>
        <v>41.515151515151516</v>
      </c>
      <c r="M1992" s="183">
        <v>2782000000</v>
      </c>
      <c r="N1992" s="183">
        <v>8198000</v>
      </c>
      <c r="O1992" s="183">
        <v>7143000</v>
      </c>
      <c r="P1992" s="183">
        <v>314.8</v>
      </c>
      <c r="Q1992" s="183">
        <v>94400000</v>
      </c>
      <c r="R1992" s="183">
        <v>1113000</v>
      </c>
      <c r="S1992" s="183">
        <v>709900</v>
      </c>
      <c r="T1992" s="183">
        <v>58</v>
      </c>
      <c r="U1992" s="183">
        <v>6071000</v>
      </c>
      <c r="V1992" s="183">
        <v>13200000000000</v>
      </c>
    </row>
    <row r="1993" spans="1:22">
      <c r="A1993" s="175" t="s">
        <v>3946</v>
      </c>
      <c r="B1993" s="175" t="s">
        <v>3946</v>
      </c>
      <c r="C1993" s="183">
        <f t="shared" si="4"/>
        <v>12.261600000000001</v>
      </c>
      <c r="D1993" s="183">
        <v>1560</v>
      </c>
      <c r="E1993" s="183">
        <v>91</v>
      </c>
      <c r="F1993" s="183">
        <v>100</v>
      </c>
      <c r="G1993" s="183">
        <v>4.2</v>
      </c>
      <c r="H1993" s="183">
        <v>5.5</v>
      </c>
      <c r="I1993" s="183"/>
      <c r="J1993" s="183">
        <v>12</v>
      </c>
      <c r="K1993" s="183">
        <f t="shared" si="3"/>
        <v>9.0909090909090917</v>
      </c>
      <c r="L1993" s="183">
        <f t="shared" si="5"/>
        <v>13.333333333333332</v>
      </c>
      <c r="M1993" s="183">
        <v>2365000</v>
      </c>
      <c r="N1993" s="183">
        <v>58360</v>
      </c>
      <c r="O1993" s="183">
        <v>51980</v>
      </c>
      <c r="P1993" s="183">
        <v>38.9</v>
      </c>
      <c r="Q1993" s="183">
        <v>920600</v>
      </c>
      <c r="R1993" s="183">
        <v>28440</v>
      </c>
      <c r="S1993" s="183">
        <v>18410</v>
      </c>
      <c r="T1993" s="183">
        <v>24.3</v>
      </c>
      <c r="U1993" s="183">
        <v>23254.446106334704</v>
      </c>
      <c r="V1993" s="183">
        <v>1680000000</v>
      </c>
    </row>
    <row r="1994" spans="1:22">
      <c r="A1994" s="175" t="s">
        <v>3947</v>
      </c>
      <c r="B1994" s="175" t="s">
        <v>3947</v>
      </c>
      <c r="C1994" s="183">
        <f t="shared" si="4"/>
        <v>16.6632</v>
      </c>
      <c r="D1994" s="183">
        <v>2120</v>
      </c>
      <c r="E1994" s="183">
        <v>96</v>
      </c>
      <c r="F1994" s="183">
        <v>100</v>
      </c>
      <c r="G1994" s="183">
        <v>5</v>
      </c>
      <c r="H1994" s="183">
        <v>8</v>
      </c>
      <c r="I1994" s="183"/>
      <c r="J1994" s="183">
        <v>12</v>
      </c>
      <c r="K1994" s="183">
        <f t="shared" si="3"/>
        <v>6.25</v>
      </c>
      <c r="L1994" s="183">
        <f t="shared" si="5"/>
        <v>11.2</v>
      </c>
      <c r="M1994" s="183">
        <v>3492000</v>
      </c>
      <c r="N1994" s="183">
        <v>83010</v>
      </c>
      <c r="O1994" s="183">
        <v>72760</v>
      </c>
      <c r="P1994" s="183">
        <v>40.599999999999994</v>
      </c>
      <c r="Q1994" s="183">
        <v>1338000</v>
      </c>
      <c r="R1994" s="183">
        <v>41140</v>
      </c>
      <c r="S1994" s="183">
        <v>26760</v>
      </c>
      <c r="T1994" s="183">
        <v>25.099999999999998</v>
      </c>
      <c r="U1994" s="183">
        <v>52835.147261937658</v>
      </c>
      <c r="V1994" s="183">
        <v>2580000000</v>
      </c>
    </row>
    <row r="1995" spans="1:22">
      <c r="A1995" s="175" t="s">
        <v>3948</v>
      </c>
      <c r="B1995" s="175" t="s">
        <v>3948</v>
      </c>
      <c r="C1995" s="183">
        <f t="shared" si="4"/>
        <v>20.436000000000003</v>
      </c>
      <c r="D1995" s="183">
        <v>2600</v>
      </c>
      <c r="E1995" s="183">
        <v>100</v>
      </c>
      <c r="F1995" s="183">
        <v>100</v>
      </c>
      <c r="G1995" s="183">
        <v>6</v>
      </c>
      <c r="H1995" s="183">
        <v>10</v>
      </c>
      <c r="I1995" s="183"/>
      <c r="J1995" s="183">
        <v>12</v>
      </c>
      <c r="K1995" s="183">
        <f t="shared" si="3"/>
        <v>5</v>
      </c>
      <c r="L1995" s="183">
        <f t="shared" si="5"/>
        <v>9.3333333333333339</v>
      </c>
      <c r="M1995" s="183">
        <v>4495000</v>
      </c>
      <c r="N1995" s="183">
        <v>104200</v>
      </c>
      <c r="O1995" s="183">
        <v>89910</v>
      </c>
      <c r="P1995" s="183">
        <v>41.6</v>
      </c>
      <c r="Q1995" s="183">
        <v>1673000</v>
      </c>
      <c r="R1995" s="183">
        <v>51420</v>
      </c>
      <c r="S1995" s="183">
        <v>33450</v>
      </c>
      <c r="T1995" s="183">
        <v>25.299999999999997</v>
      </c>
      <c r="U1995" s="183">
        <v>93309.027119109</v>
      </c>
      <c r="V1995" s="183">
        <v>3380000000</v>
      </c>
    </row>
    <row r="1996" spans="1:22">
      <c r="A1996" s="175" t="s">
        <v>3949</v>
      </c>
      <c r="B1996" s="175" t="s">
        <v>3949</v>
      </c>
      <c r="C1996" s="183">
        <f t="shared" si="4"/>
        <v>30.889799999999997</v>
      </c>
      <c r="D1996" s="183">
        <v>3929.9999999999995</v>
      </c>
      <c r="E1996" s="183">
        <v>110</v>
      </c>
      <c r="F1996" s="183">
        <v>103</v>
      </c>
      <c r="G1996" s="183">
        <v>9</v>
      </c>
      <c r="H1996" s="183">
        <v>15</v>
      </c>
      <c r="I1996" s="183"/>
      <c r="J1996" s="183">
        <v>12</v>
      </c>
      <c r="K1996" s="183">
        <f t="shared" si="3"/>
        <v>3.4333333333333331</v>
      </c>
      <c r="L1996" s="183">
        <f t="shared" si="5"/>
        <v>6.2222222222222223</v>
      </c>
      <c r="M1996" s="183">
        <v>7587000</v>
      </c>
      <c r="N1996" s="183">
        <v>165700</v>
      </c>
      <c r="O1996" s="183">
        <v>137900</v>
      </c>
      <c r="P1996" s="183">
        <v>43.9</v>
      </c>
      <c r="Q1996" s="183">
        <v>2743000</v>
      </c>
      <c r="R1996" s="183">
        <v>82070</v>
      </c>
      <c r="S1996" s="183">
        <v>53270</v>
      </c>
      <c r="T1996" s="183">
        <v>26.400000000000002</v>
      </c>
      <c r="U1996" s="183">
        <v>291097.5925807709</v>
      </c>
      <c r="V1996" s="183">
        <v>6190000000</v>
      </c>
    </row>
    <row r="1997" spans="1:22">
      <c r="A1997" s="175" t="s">
        <v>3950</v>
      </c>
      <c r="B1997" s="175" t="s">
        <v>3950</v>
      </c>
      <c r="C1997" s="183">
        <f t="shared" si="4"/>
        <v>41.815200000000004</v>
      </c>
      <c r="D1997" s="183">
        <v>5320</v>
      </c>
      <c r="E1997" s="183">
        <v>120</v>
      </c>
      <c r="F1997" s="183">
        <v>106</v>
      </c>
      <c r="G1997" s="183">
        <v>12</v>
      </c>
      <c r="H1997" s="183">
        <v>20</v>
      </c>
      <c r="I1997" s="183"/>
      <c r="J1997" s="183">
        <v>12</v>
      </c>
      <c r="K1997" s="183">
        <f t="shared" si="3"/>
        <v>2.65</v>
      </c>
      <c r="L1997" s="183">
        <f t="shared" si="5"/>
        <v>4.666666666666667</v>
      </c>
      <c r="M1997" s="183">
        <v>11430000</v>
      </c>
      <c r="N1997" s="183">
        <v>235800</v>
      </c>
      <c r="O1997" s="183">
        <v>190400</v>
      </c>
      <c r="P1997" s="183">
        <v>46.3</v>
      </c>
      <c r="Q1997" s="183">
        <v>3992000</v>
      </c>
      <c r="R1997" s="183">
        <v>116300</v>
      </c>
      <c r="S1997" s="183">
        <v>75310</v>
      </c>
      <c r="T1997" s="183">
        <v>27.400000000000002</v>
      </c>
      <c r="U1997" s="183">
        <v>672378.93121248088</v>
      </c>
      <c r="V1997" s="183">
        <v>9930000000</v>
      </c>
    </row>
    <row r="1998" spans="1:22">
      <c r="A1998" s="175" t="s">
        <v>3951</v>
      </c>
      <c r="B1998" s="175" t="s">
        <v>3951</v>
      </c>
      <c r="C1998" s="183">
        <f t="shared" si="4"/>
        <v>14.619600000000004</v>
      </c>
      <c r="D1998" s="183">
        <v>1860.0000000000002</v>
      </c>
      <c r="E1998" s="183">
        <v>109</v>
      </c>
      <c r="F1998" s="183">
        <v>120</v>
      </c>
      <c r="G1998" s="183">
        <v>4.2</v>
      </c>
      <c r="H1998" s="183">
        <v>5.5</v>
      </c>
      <c r="I1998" s="183"/>
      <c r="J1998" s="183">
        <v>12</v>
      </c>
      <c r="K1998" s="183">
        <f t="shared" si="3"/>
        <v>10.909090909090908</v>
      </c>
      <c r="L1998" s="183">
        <f t="shared" si="5"/>
        <v>17.619047619047617</v>
      </c>
      <c r="M1998" s="183">
        <v>4134000</v>
      </c>
      <c r="N1998" s="183">
        <v>84120</v>
      </c>
      <c r="O1998" s="183">
        <v>75850</v>
      </c>
      <c r="P1998" s="183">
        <v>47.199999999999996</v>
      </c>
      <c r="Q1998" s="183">
        <v>1588000</v>
      </c>
      <c r="R1998" s="183">
        <v>40620</v>
      </c>
      <c r="S1998" s="183">
        <v>26470</v>
      </c>
      <c r="T1998" s="183">
        <v>29.3</v>
      </c>
      <c r="U1998" s="183">
        <v>25917.307439668039</v>
      </c>
      <c r="V1998" s="183">
        <v>4240000000</v>
      </c>
    </row>
    <row r="1999" spans="1:22">
      <c r="A1999" s="175" t="s">
        <v>3952</v>
      </c>
      <c r="B1999" s="175" t="s">
        <v>3952</v>
      </c>
      <c r="C1999" s="183">
        <f t="shared" si="4"/>
        <v>19.885800000000003</v>
      </c>
      <c r="D1999" s="183">
        <v>2530</v>
      </c>
      <c r="E1999" s="183">
        <v>114</v>
      </c>
      <c r="F1999" s="183">
        <v>120</v>
      </c>
      <c r="G1999" s="183">
        <v>5</v>
      </c>
      <c r="H1999" s="183">
        <v>8</v>
      </c>
      <c r="I1999" s="183"/>
      <c r="J1999" s="183">
        <v>12</v>
      </c>
      <c r="K1999" s="183">
        <f t="shared" si="3"/>
        <v>7.5</v>
      </c>
      <c r="L1999" s="183">
        <f t="shared" si="5"/>
        <v>14.8</v>
      </c>
      <c r="M1999" s="183">
        <v>6062000</v>
      </c>
      <c r="N1999" s="183">
        <v>119500</v>
      </c>
      <c r="O1999" s="183">
        <v>106300</v>
      </c>
      <c r="P1999" s="183">
        <v>48.9</v>
      </c>
      <c r="Q1999" s="183">
        <v>2309000</v>
      </c>
      <c r="R1999" s="183">
        <v>58850</v>
      </c>
      <c r="S1999" s="183">
        <v>38480</v>
      </c>
      <c r="T1999" s="183">
        <v>30.2</v>
      </c>
      <c r="U1999" s="183">
        <v>60411.81392860433</v>
      </c>
      <c r="V1999" s="183">
        <v>6470000000</v>
      </c>
    </row>
    <row r="2000" spans="1:22">
      <c r="A2000" s="175" t="s">
        <v>3953</v>
      </c>
      <c r="B2000" s="175" t="s">
        <v>3953</v>
      </c>
      <c r="C2000" s="183">
        <f t="shared" si="4"/>
        <v>26.724000000000004</v>
      </c>
      <c r="D2000" s="183">
        <v>3400</v>
      </c>
      <c r="E2000" s="183">
        <v>120</v>
      </c>
      <c r="F2000" s="183">
        <v>120</v>
      </c>
      <c r="G2000" s="183">
        <v>6.5</v>
      </c>
      <c r="H2000" s="183">
        <v>11</v>
      </c>
      <c r="I2000" s="183"/>
      <c r="J2000" s="183">
        <v>12</v>
      </c>
      <c r="K2000" s="183">
        <f t="shared" si="3"/>
        <v>5.4545454545454541</v>
      </c>
      <c r="L2000" s="183">
        <f t="shared" si="5"/>
        <v>11.384615384615385</v>
      </c>
      <c r="M2000" s="183">
        <v>8644000</v>
      </c>
      <c r="N2000" s="183">
        <v>165200</v>
      </c>
      <c r="O2000" s="183">
        <v>144100</v>
      </c>
      <c r="P2000" s="183">
        <v>50.4</v>
      </c>
      <c r="Q2000" s="183">
        <v>3175000</v>
      </c>
      <c r="R2000" s="183">
        <v>80970</v>
      </c>
      <c r="S2000" s="183">
        <v>52920</v>
      </c>
      <c r="T2000" s="183">
        <v>30.6</v>
      </c>
      <c r="U2000" s="183">
        <v>139345.65277747388</v>
      </c>
      <c r="V2000" s="183">
        <v>9410000000</v>
      </c>
    </row>
    <row r="2001" spans="1:22">
      <c r="A2001" s="175" t="s">
        <v>3954</v>
      </c>
      <c r="B2001" s="175" t="s">
        <v>3954</v>
      </c>
      <c r="C2001" s="183">
        <f t="shared" si="4"/>
        <v>39.221400000000003</v>
      </c>
      <c r="D2001" s="183">
        <v>4990</v>
      </c>
      <c r="E2001" s="183">
        <v>130</v>
      </c>
      <c r="F2001" s="183">
        <v>123</v>
      </c>
      <c r="G2001" s="183">
        <v>9.5</v>
      </c>
      <c r="H2001" s="183">
        <v>16</v>
      </c>
      <c r="I2001" s="183"/>
      <c r="J2001" s="183">
        <v>12</v>
      </c>
      <c r="K2001" s="183">
        <f t="shared" si="3"/>
        <v>3.84375</v>
      </c>
      <c r="L2001" s="183">
        <f t="shared" si="5"/>
        <v>7.7894736842105265</v>
      </c>
      <c r="M2001" s="183">
        <v>13880000</v>
      </c>
      <c r="N2001" s="183">
        <v>252900</v>
      </c>
      <c r="O2001" s="183">
        <v>213500</v>
      </c>
      <c r="P2001" s="183">
        <v>52.699999999999996</v>
      </c>
      <c r="Q2001" s="183">
        <v>4976000</v>
      </c>
      <c r="R2001" s="183">
        <v>124100</v>
      </c>
      <c r="S2001" s="183">
        <v>80920</v>
      </c>
      <c r="T2001" s="183">
        <v>31.5</v>
      </c>
      <c r="U2001" s="183">
        <v>407276.42752493714</v>
      </c>
      <c r="V2001" s="183">
        <v>16170000000.000002</v>
      </c>
    </row>
    <row r="2002" spans="1:22">
      <c r="A2002" s="175" t="s">
        <v>3955</v>
      </c>
      <c r="B2002" s="175" t="s">
        <v>3955</v>
      </c>
      <c r="C2002" s="183">
        <f t="shared" si="4"/>
        <v>52.190400000000011</v>
      </c>
      <c r="D2002" s="183">
        <v>6640.0000000000009</v>
      </c>
      <c r="E2002" s="183">
        <v>140</v>
      </c>
      <c r="F2002" s="183">
        <v>126</v>
      </c>
      <c r="G2002" s="183">
        <v>12.5</v>
      </c>
      <c r="H2002" s="183">
        <v>21</v>
      </c>
      <c r="I2002" s="183"/>
      <c r="J2002" s="183">
        <v>12</v>
      </c>
      <c r="K2002" s="183">
        <f t="shared" si="3"/>
        <v>3</v>
      </c>
      <c r="L2002" s="183">
        <f t="shared" si="5"/>
        <v>5.92</v>
      </c>
      <c r="M2002" s="183">
        <v>20180000</v>
      </c>
      <c r="N2002" s="183">
        <v>350600</v>
      </c>
      <c r="O2002" s="183">
        <v>288200</v>
      </c>
      <c r="P2002" s="183">
        <v>55.099999999999994</v>
      </c>
      <c r="Q2002" s="183">
        <v>7028000</v>
      </c>
      <c r="R2002" s="183">
        <v>171600</v>
      </c>
      <c r="S2002" s="183">
        <v>111600</v>
      </c>
      <c r="T2002" s="183">
        <v>32.5</v>
      </c>
      <c r="U2002" s="183">
        <v>905155.55831909704</v>
      </c>
      <c r="V2002" s="183">
        <v>24790000000</v>
      </c>
    </row>
    <row r="2003" spans="1:22">
      <c r="A2003" s="175" t="s">
        <v>3956</v>
      </c>
      <c r="B2003" s="175" t="s">
        <v>3956</v>
      </c>
      <c r="C2003" s="183">
        <f t="shared" si="4"/>
        <v>18.078000000000003</v>
      </c>
      <c r="D2003" s="183">
        <v>2300</v>
      </c>
      <c r="E2003" s="183">
        <v>128</v>
      </c>
      <c r="F2003" s="183">
        <v>140</v>
      </c>
      <c r="G2003" s="183">
        <v>4.3</v>
      </c>
      <c r="H2003" s="183">
        <v>6</v>
      </c>
      <c r="I2003" s="183"/>
      <c r="J2003" s="183">
        <v>12</v>
      </c>
      <c r="K2003" s="183">
        <f t="shared" si="3"/>
        <v>11.666666666666666</v>
      </c>
      <c r="L2003" s="183">
        <f t="shared" si="5"/>
        <v>21.395348837209305</v>
      </c>
      <c r="M2003" s="183">
        <v>7195000</v>
      </c>
      <c r="N2003" s="183">
        <v>123800</v>
      </c>
      <c r="O2003" s="183">
        <v>112400</v>
      </c>
      <c r="P2003" s="183">
        <v>55.9</v>
      </c>
      <c r="Q2003" s="183">
        <v>2748000</v>
      </c>
      <c r="R2003" s="183">
        <v>59930</v>
      </c>
      <c r="S2003" s="183">
        <v>39260</v>
      </c>
      <c r="T2003" s="183">
        <v>34.5</v>
      </c>
      <c r="U2003" s="183">
        <v>34339.031436124373</v>
      </c>
      <c r="V2003" s="183">
        <v>10210000000</v>
      </c>
    </row>
    <row r="2004" spans="1:22">
      <c r="A2004" s="175" t="s">
        <v>3957</v>
      </c>
      <c r="B2004" s="175" t="s">
        <v>3957</v>
      </c>
      <c r="C2004" s="183">
        <f t="shared" si="4"/>
        <v>24.680400000000002</v>
      </c>
      <c r="D2004" s="183">
        <v>3140</v>
      </c>
      <c r="E2004" s="183">
        <v>133</v>
      </c>
      <c r="F2004" s="183">
        <v>140</v>
      </c>
      <c r="G2004" s="183">
        <v>5.5</v>
      </c>
      <c r="H2004" s="183">
        <v>8.5</v>
      </c>
      <c r="I2004" s="183"/>
      <c r="J2004" s="183">
        <v>12</v>
      </c>
      <c r="K2004" s="183">
        <f t="shared" si="3"/>
        <v>8.235294117647058</v>
      </c>
      <c r="L2004" s="183">
        <f t="shared" si="5"/>
        <v>16.727272727272727</v>
      </c>
      <c r="M2004" s="183">
        <v>10330000</v>
      </c>
      <c r="N2004" s="183">
        <v>173500</v>
      </c>
      <c r="O2004" s="183">
        <v>155400</v>
      </c>
      <c r="P2004" s="183">
        <v>57.300000000000004</v>
      </c>
      <c r="Q2004" s="183">
        <v>3893000</v>
      </c>
      <c r="R2004" s="183">
        <v>84850</v>
      </c>
      <c r="S2004" s="183">
        <v>55620</v>
      </c>
      <c r="T2004" s="183">
        <v>35.200000000000003</v>
      </c>
      <c r="U2004" s="183">
        <v>81016.63584879569</v>
      </c>
      <c r="V2004" s="183">
        <v>15060000000</v>
      </c>
    </row>
    <row r="2005" spans="1:22">
      <c r="A2005" s="175" t="s">
        <v>3958</v>
      </c>
      <c r="B2005" s="175" t="s">
        <v>3958</v>
      </c>
      <c r="C2005" s="183">
        <f t="shared" si="4"/>
        <v>33.798000000000002</v>
      </c>
      <c r="D2005" s="183">
        <v>4300</v>
      </c>
      <c r="E2005" s="183">
        <v>140</v>
      </c>
      <c r="F2005" s="183">
        <v>140</v>
      </c>
      <c r="G2005" s="183">
        <v>7</v>
      </c>
      <c r="H2005" s="183">
        <v>12</v>
      </c>
      <c r="I2005" s="183"/>
      <c r="J2005" s="183">
        <v>12</v>
      </c>
      <c r="K2005" s="183">
        <f t="shared" si="3"/>
        <v>5.833333333333333</v>
      </c>
      <c r="L2005" s="183">
        <f t="shared" si="5"/>
        <v>13.142857142857142</v>
      </c>
      <c r="M2005" s="183">
        <v>15090000</v>
      </c>
      <c r="N2005" s="183">
        <v>245400</v>
      </c>
      <c r="O2005" s="183">
        <v>215600</v>
      </c>
      <c r="P2005" s="183">
        <v>59.3</v>
      </c>
      <c r="Q2005" s="183">
        <v>5497000</v>
      </c>
      <c r="R2005" s="183">
        <v>119800</v>
      </c>
      <c r="S2005" s="183">
        <v>78520</v>
      </c>
      <c r="T2005" s="183">
        <v>35.799999999999997</v>
      </c>
      <c r="U2005" s="183">
        <v>201567.24240247672</v>
      </c>
      <c r="V2005" s="183">
        <v>22480000000</v>
      </c>
    </row>
    <row r="2006" spans="1:22">
      <c r="A2006" s="175" t="s">
        <v>3959</v>
      </c>
      <c r="B2006" s="175" t="s">
        <v>3959</v>
      </c>
      <c r="C2006" s="183">
        <f t="shared" si="4"/>
        <v>48.339000000000006</v>
      </c>
      <c r="D2006" s="183">
        <v>6150</v>
      </c>
      <c r="E2006" s="183">
        <v>150</v>
      </c>
      <c r="F2006" s="183">
        <v>143</v>
      </c>
      <c r="G2006" s="183">
        <v>10</v>
      </c>
      <c r="H2006" s="183">
        <v>17</v>
      </c>
      <c r="I2006" s="183"/>
      <c r="J2006" s="183">
        <v>12</v>
      </c>
      <c r="K2006" s="183">
        <f t="shared" si="3"/>
        <v>4.2058823529411766</v>
      </c>
      <c r="L2006" s="183">
        <f t="shared" si="5"/>
        <v>9.1999999999999993</v>
      </c>
      <c r="M2006" s="183">
        <v>23300000</v>
      </c>
      <c r="N2006" s="183">
        <v>363800</v>
      </c>
      <c r="O2006" s="183">
        <v>310600</v>
      </c>
      <c r="P2006" s="183">
        <v>61.5</v>
      </c>
      <c r="Q2006" s="183">
        <v>8302000</v>
      </c>
      <c r="R2006" s="183">
        <v>177600</v>
      </c>
      <c r="S2006" s="183">
        <v>116100</v>
      </c>
      <c r="T2006" s="183">
        <v>36.700000000000003</v>
      </c>
      <c r="U2006" s="183">
        <v>553768.46303017461</v>
      </c>
      <c r="V2006" s="183">
        <v>36710000000</v>
      </c>
    </row>
    <row r="2007" spans="1:22">
      <c r="A2007" s="175" t="s">
        <v>3960</v>
      </c>
      <c r="B2007" s="175" t="s">
        <v>3960</v>
      </c>
      <c r="C2007" s="183">
        <f t="shared" si="4"/>
        <v>63.351599999999998</v>
      </c>
      <c r="D2007" s="183">
        <v>8059.9999999999991</v>
      </c>
      <c r="E2007" s="183">
        <v>160</v>
      </c>
      <c r="F2007" s="183">
        <v>146</v>
      </c>
      <c r="G2007" s="183">
        <v>13</v>
      </c>
      <c r="H2007" s="183">
        <v>22</v>
      </c>
      <c r="I2007" s="183"/>
      <c r="J2007" s="183">
        <v>12</v>
      </c>
      <c r="K2007" s="183">
        <f t="shared" si="3"/>
        <v>3.3181818181818183</v>
      </c>
      <c r="L2007" s="183">
        <f t="shared" si="5"/>
        <v>7.0769230769230766</v>
      </c>
      <c r="M2007" s="183">
        <v>32910000</v>
      </c>
      <c r="N2007" s="183">
        <v>493800</v>
      </c>
      <c r="O2007" s="183">
        <v>411400</v>
      </c>
      <c r="P2007" s="183">
        <v>63.9</v>
      </c>
      <c r="Q2007" s="183">
        <v>11440000</v>
      </c>
      <c r="R2007" s="183">
        <v>240500</v>
      </c>
      <c r="S2007" s="183">
        <v>156800</v>
      </c>
      <c r="T2007" s="183">
        <v>37.700000000000003</v>
      </c>
      <c r="U2007" s="183">
        <v>1186658.4632075001</v>
      </c>
      <c r="V2007" s="183">
        <v>54330000000</v>
      </c>
    </row>
    <row r="2008" spans="1:22">
      <c r="A2008" s="175" t="s">
        <v>3961</v>
      </c>
      <c r="B2008" s="175" t="s">
        <v>3961</v>
      </c>
      <c r="C2008" s="183">
        <f t="shared" si="4"/>
        <v>23.894400000000001</v>
      </c>
      <c r="D2008" s="183">
        <v>3040</v>
      </c>
      <c r="E2008" s="183">
        <v>148</v>
      </c>
      <c r="F2008" s="183">
        <v>160</v>
      </c>
      <c r="G2008" s="183">
        <v>4.5</v>
      </c>
      <c r="H2008" s="183">
        <v>7</v>
      </c>
      <c r="I2008" s="183"/>
      <c r="J2008" s="183">
        <v>15</v>
      </c>
      <c r="K2008" s="183">
        <f t="shared" si="3"/>
        <v>11.428571428571429</v>
      </c>
      <c r="L2008" s="183">
        <f t="shared" si="5"/>
        <v>23.111111111111111</v>
      </c>
      <c r="M2008" s="183">
        <v>12830000</v>
      </c>
      <c r="N2008" s="183">
        <v>190400</v>
      </c>
      <c r="O2008" s="183">
        <v>173400</v>
      </c>
      <c r="P2008" s="183">
        <v>65</v>
      </c>
      <c r="Q2008" s="183">
        <v>4787000</v>
      </c>
      <c r="R2008" s="183">
        <v>91360</v>
      </c>
      <c r="S2008" s="183">
        <v>59840</v>
      </c>
      <c r="T2008" s="183">
        <v>39.700000000000003</v>
      </c>
      <c r="U2008" s="183">
        <v>64317.809526968187</v>
      </c>
      <c r="V2008" s="183">
        <v>23750000000</v>
      </c>
    </row>
    <row r="2009" spans="1:22">
      <c r="A2009" s="175" t="s">
        <v>3962</v>
      </c>
      <c r="B2009" s="175" t="s">
        <v>3962</v>
      </c>
      <c r="C2009" s="183">
        <f t="shared" si="4"/>
        <v>30.4968</v>
      </c>
      <c r="D2009" s="183">
        <v>3879.9999999999995</v>
      </c>
      <c r="E2009" s="183">
        <v>152</v>
      </c>
      <c r="F2009" s="183">
        <v>160</v>
      </c>
      <c r="G2009" s="183">
        <v>6</v>
      </c>
      <c r="H2009" s="183">
        <v>9</v>
      </c>
      <c r="I2009" s="183"/>
      <c r="J2009" s="183">
        <v>15</v>
      </c>
      <c r="K2009" s="183">
        <f t="shared" si="3"/>
        <v>8.8888888888888893</v>
      </c>
      <c r="L2009" s="183">
        <f t="shared" si="5"/>
        <v>17.333333333333332</v>
      </c>
      <c r="M2009" s="183">
        <v>16730000</v>
      </c>
      <c r="N2009" s="183">
        <v>245100</v>
      </c>
      <c r="O2009" s="183">
        <v>220100</v>
      </c>
      <c r="P2009" s="183">
        <v>65.7</v>
      </c>
      <c r="Q2009" s="183">
        <v>6156000</v>
      </c>
      <c r="R2009" s="183">
        <v>117600</v>
      </c>
      <c r="S2009" s="183">
        <v>76950</v>
      </c>
      <c r="T2009" s="183">
        <v>39.799999999999997</v>
      </c>
      <c r="U2009" s="183">
        <v>120982.65500350125</v>
      </c>
      <c r="V2009" s="183">
        <v>31410000000</v>
      </c>
    </row>
    <row r="2010" spans="1:22">
      <c r="A2010" s="175" t="s">
        <v>3963</v>
      </c>
      <c r="B2010" s="175" t="s">
        <v>3963</v>
      </c>
      <c r="C2010" s="183">
        <f t="shared" si="4"/>
        <v>42.6798</v>
      </c>
      <c r="D2010" s="183">
        <v>5430</v>
      </c>
      <c r="E2010" s="183">
        <v>160</v>
      </c>
      <c r="F2010" s="183">
        <v>160</v>
      </c>
      <c r="G2010" s="183">
        <v>8</v>
      </c>
      <c r="H2010" s="183">
        <v>13</v>
      </c>
      <c r="I2010" s="183"/>
      <c r="J2010" s="183">
        <v>15</v>
      </c>
      <c r="K2010" s="183">
        <f t="shared" si="3"/>
        <v>6.1538461538461542</v>
      </c>
      <c r="L2010" s="183">
        <f t="shared" si="5"/>
        <v>13</v>
      </c>
      <c r="M2010" s="183">
        <v>24920000</v>
      </c>
      <c r="N2010" s="183">
        <v>354000</v>
      </c>
      <c r="O2010" s="183">
        <v>311500</v>
      </c>
      <c r="P2010" s="183">
        <v>67.8</v>
      </c>
      <c r="Q2010" s="183">
        <v>8892000</v>
      </c>
      <c r="R2010" s="183">
        <v>170000</v>
      </c>
      <c r="S2010" s="183">
        <v>111200</v>
      </c>
      <c r="T2010" s="183">
        <v>40.5</v>
      </c>
      <c r="U2010" s="183">
        <v>312736.3036576329</v>
      </c>
      <c r="V2010" s="183">
        <v>47940000000</v>
      </c>
    </row>
    <row r="2011" spans="1:22">
      <c r="A2011" s="175" t="s">
        <v>3964</v>
      </c>
      <c r="B2011" s="175" t="s">
        <v>3964</v>
      </c>
      <c r="C2011" s="183">
        <f t="shared" si="4"/>
        <v>59.264400000000009</v>
      </c>
      <c r="D2011" s="183">
        <v>7540.0000000000009</v>
      </c>
      <c r="E2011" s="183">
        <v>170</v>
      </c>
      <c r="F2011" s="183">
        <v>163</v>
      </c>
      <c r="G2011" s="183">
        <v>11</v>
      </c>
      <c r="H2011" s="183">
        <v>18</v>
      </c>
      <c r="I2011" s="183"/>
      <c r="J2011" s="183">
        <v>15</v>
      </c>
      <c r="K2011" s="183">
        <f t="shared" si="3"/>
        <v>4.5277777777777777</v>
      </c>
      <c r="L2011" s="183">
        <f t="shared" si="5"/>
        <v>9.454545454545455</v>
      </c>
      <c r="M2011" s="183">
        <v>37040000</v>
      </c>
      <c r="N2011" s="183">
        <v>507600</v>
      </c>
      <c r="O2011" s="183">
        <v>435700</v>
      </c>
      <c r="P2011" s="183">
        <v>70.099999999999994</v>
      </c>
      <c r="Q2011" s="183">
        <v>13020000</v>
      </c>
      <c r="R2011" s="183">
        <v>244800</v>
      </c>
      <c r="S2011" s="183">
        <v>159800</v>
      </c>
      <c r="T2011" s="183">
        <v>41.5</v>
      </c>
      <c r="U2011" s="183">
        <v>786927.1933247291</v>
      </c>
      <c r="V2011" s="183">
        <v>75220000000</v>
      </c>
    </row>
    <row r="2012" spans="1:22">
      <c r="A2012" s="175" t="s">
        <v>3965</v>
      </c>
      <c r="B2012" s="175" t="s">
        <v>3965</v>
      </c>
      <c r="C2012" s="183">
        <f t="shared" si="4"/>
        <v>76.320600000000013</v>
      </c>
      <c r="D2012" s="183">
        <v>9710</v>
      </c>
      <c r="E2012" s="183">
        <v>180</v>
      </c>
      <c r="F2012" s="183">
        <v>166</v>
      </c>
      <c r="G2012" s="183">
        <v>14</v>
      </c>
      <c r="H2012" s="183">
        <v>23</v>
      </c>
      <c r="I2012" s="183"/>
      <c r="J2012" s="183">
        <v>15</v>
      </c>
      <c r="K2012" s="183">
        <f t="shared" si="3"/>
        <v>3.6086956521739131</v>
      </c>
      <c r="L2012" s="183">
        <f t="shared" si="5"/>
        <v>7.4285714285714288</v>
      </c>
      <c r="M2012" s="183">
        <v>50980000</v>
      </c>
      <c r="N2012" s="183">
        <v>674600</v>
      </c>
      <c r="O2012" s="183">
        <v>566500</v>
      </c>
      <c r="P2012" s="183">
        <v>72.5</v>
      </c>
      <c r="Q2012" s="183">
        <v>17590000</v>
      </c>
      <c r="R2012" s="183">
        <v>325500</v>
      </c>
      <c r="S2012" s="183">
        <v>211900</v>
      </c>
      <c r="T2012" s="183">
        <v>42.599999999999994</v>
      </c>
      <c r="U2012" s="183">
        <v>1605914.6329965757</v>
      </c>
      <c r="V2012" s="183">
        <v>108100000000</v>
      </c>
    </row>
    <row r="2013" spans="1:22">
      <c r="A2013" s="175" t="s">
        <v>3966</v>
      </c>
      <c r="B2013" s="175" t="s">
        <v>3966</v>
      </c>
      <c r="C2013" s="183">
        <f t="shared" si="4"/>
        <v>28.689000000000004</v>
      </c>
      <c r="D2013" s="183">
        <v>3650</v>
      </c>
      <c r="E2013" s="183">
        <v>167</v>
      </c>
      <c r="F2013" s="183">
        <v>180</v>
      </c>
      <c r="G2013" s="183">
        <v>5</v>
      </c>
      <c r="H2013" s="183">
        <v>7.5</v>
      </c>
      <c r="I2013" s="183"/>
      <c r="J2013" s="183">
        <v>15</v>
      </c>
      <c r="K2013" s="183">
        <f t="shared" si="3"/>
        <v>12</v>
      </c>
      <c r="L2013" s="183">
        <f t="shared" si="5"/>
        <v>24.4</v>
      </c>
      <c r="M2013" s="183">
        <v>19670000</v>
      </c>
      <c r="N2013" s="183">
        <v>258200</v>
      </c>
      <c r="O2013" s="183">
        <v>235600</v>
      </c>
      <c r="P2013" s="183">
        <v>73.400000000000006</v>
      </c>
      <c r="Q2013" s="183">
        <v>7300000</v>
      </c>
      <c r="R2013" s="183">
        <v>123600</v>
      </c>
      <c r="S2013" s="183">
        <v>81110</v>
      </c>
      <c r="T2013" s="183">
        <v>44.699999999999996</v>
      </c>
      <c r="U2013" s="183">
        <v>83145.740738751716</v>
      </c>
      <c r="V2013" s="183">
        <v>46360000000</v>
      </c>
    </row>
    <row r="2014" spans="1:22">
      <c r="A2014" s="175" t="s">
        <v>3967</v>
      </c>
      <c r="B2014" s="175" t="s">
        <v>3967</v>
      </c>
      <c r="C2014" s="183">
        <f t="shared" si="4"/>
        <v>35.605800000000002</v>
      </c>
      <c r="D2014" s="183">
        <v>4530</v>
      </c>
      <c r="E2014" s="183">
        <v>171</v>
      </c>
      <c r="F2014" s="183">
        <v>180</v>
      </c>
      <c r="G2014" s="183">
        <v>6</v>
      </c>
      <c r="H2014" s="183">
        <v>9.5</v>
      </c>
      <c r="I2014" s="183"/>
      <c r="J2014" s="183">
        <v>15</v>
      </c>
      <c r="K2014" s="183">
        <f t="shared" si="3"/>
        <v>9.473684210526315</v>
      </c>
      <c r="L2014" s="183">
        <f t="shared" si="5"/>
        <v>20.333333333333332</v>
      </c>
      <c r="M2014" s="183">
        <v>25100000</v>
      </c>
      <c r="N2014" s="183">
        <v>324900</v>
      </c>
      <c r="O2014" s="183">
        <v>293600</v>
      </c>
      <c r="P2014" s="183">
        <v>74.5</v>
      </c>
      <c r="Q2014" s="183">
        <v>9246000</v>
      </c>
      <c r="R2014" s="183">
        <v>156500</v>
      </c>
      <c r="S2014" s="183">
        <v>102700</v>
      </c>
      <c r="T2014" s="183">
        <v>45.199999999999996</v>
      </c>
      <c r="U2014" s="183">
        <v>148898.71542266055</v>
      </c>
      <c r="V2014" s="183">
        <v>60210000000</v>
      </c>
    </row>
    <row r="2015" spans="1:22">
      <c r="A2015" s="175" t="s">
        <v>3968</v>
      </c>
      <c r="B2015" s="175" t="s">
        <v>3968</v>
      </c>
      <c r="C2015" s="183">
        <f t="shared" si="4"/>
        <v>51.325800000000001</v>
      </c>
      <c r="D2015" s="183">
        <v>6530</v>
      </c>
      <c r="E2015" s="183">
        <v>180</v>
      </c>
      <c r="F2015" s="183">
        <v>180</v>
      </c>
      <c r="G2015" s="183">
        <v>8.5</v>
      </c>
      <c r="H2015" s="183">
        <v>14</v>
      </c>
      <c r="I2015" s="183"/>
      <c r="J2015" s="183">
        <v>15</v>
      </c>
      <c r="K2015" s="183">
        <f t="shared" si="3"/>
        <v>6.4285714285714288</v>
      </c>
      <c r="L2015" s="183">
        <f t="shared" si="5"/>
        <v>14.352941176470589</v>
      </c>
      <c r="M2015" s="183">
        <v>38310000</v>
      </c>
      <c r="N2015" s="183">
        <v>481400</v>
      </c>
      <c r="O2015" s="183">
        <v>425700</v>
      </c>
      <c r="P2015" s="183">
        <v>76.599999999999994</v>
      </c>
      <c r="Q2015" s="183">
        <v>13630000</v>
      </c>
      <c r="R2015" s="183">
        <v>231000</v>
      </c>
      <c r="S2015" s="183">
        <v>151400</v>
      </c>
      <c r="T2015" s="183">
        <v>45.7</v>
      </c>
      <c r="U2015" s="183">
        <v>422106.6179562023</v>
      </c>
      <c r="V2015" s="183">
        <v>93750000000</v>
      </c>
    </row>
    <row r="2016" spans="1:22">
      <c r="A2016" s="175" t="s">
        <v>3969</v>
      </c>
      <c r="B2016" s="175" t="s">
        <v>3969</v>
      </c>
      <c r="C2016" s="183">
        <f t="shared" si="4"/>
        <v>69.954000000000008</v>
      </c>
      <c r="D2016" s="183">
        <v>8900</v>
      </c>
      <c r="E2016" s="183">
        <v>190</v>
      </c>
      <c r="F2016" s="183">
        <v>183</v>
      </c>
      <c r="G2016" s="183">
        <v>11.5</v>
      </c>
      <c r="H2016" s="183">
        <v>19</v>
      </c>
      <c r="I2016" s="183"/>
      <c r="J2016" s="183">
        <v>15</v>
      </c>
      <c r="K2016" s="183">
        <f t="shared" si="3"/>
        <v>4.8157894736842106</v>
      </c>
      <c r="L2016" s="183">
        <f t="shared" si="5"/>
        <v>10.608695652173912</v>
      </c>
      <c r="M2016" s="183">
        <v>55430000</v>
      </c>
      <c r="N2016" s="183">
        <v>675000</v>
      </c>
      <c r="O2016" s="183">
        <v>583400</v>
      </c>
      <c r="P2016" s="183">
        <v>78.899999999999991</v>
      </c>
      <c r="Q2016" s="183">
        <v>19440000</v>
      </c>
      <c r="R2016" s="183">
        <v>324900</v>
      </c>
      <c r="S2016" s="183">
        <v>212500</v>
      </c>
      <c r="T2016" s="183">
        <v>46.7</v>
      </c>
      <c r="U2016" s="183">
        <v>1014696.7061556455</v>
      </c>
      <c r="V2016" s="183">
        <v>142100000000</v>
      </c>
    </row>
    <row r="2017" spans="1:22">
      <c r="A2017" s="175" t="s">
        <v>3970</v>
      </c>
      <c r="B2017" s="175" t="s">
        <v>3970</v>
      </c>
      <c r="C2017" s="183">
        <f t="shared" si="4"/>
        <v>89.05380000000001</v>
      </c>
      <c r="D2017" s="183">
        <v>11330</v>
      </c>
      <c r="E2017" s="183">
        <v>200</v>
      </c>
      <c r="F2017" s="183">
        <v>186</v>
      </c>
      <c r="G2017" s="183">
        <v>14.5</v>
      </c>
      <c r="H2017" s="183">
        <v>24</v>
      </c>
      <c r="I2017" s="183"/>
      <c r="J2017" s="183">
        <v>15</v>
      </c>
      <c r="K2017" s="183">
        <f t="shared" si="3"/>
        <v>3.875</v>
      </c>
      <c r="L2017" s="183">
        <f t="shared" si="5"/>
        <v>8.4137931034482758</v>
      </c>
      <c r="M2017" s="183">
        <v>74830000</v>
      </c>
      <c r="N2017" s="183">
        <v>883400</v>
      </c>
      <c r="O2017" s="183">
        <v>748300</v>
      </c>
      <c r="P2017" s="183">
        <v>81.300000000000011</v>
      </c>
      <c r="Q2017" s="183">
        <v>25800000</v>
      </c>
      <c r="R2017" s="183">
        <v>425200</v>
      </c>
      <c r="S2017" s="183">
        <v>277400</v>
      </c>
      <c r="T2017" s="183">
        <v>47.699999999999996</v>
      </c>
      <c r="U2017" s="183">
        <v>2011808.1848448541</v>
      </c>
      <c r="V2017" s="183">
        <v>199300000000</v>
      </c>
    </row>
    <row r="2018" spans="1:22">
      <c r="A2018" s="175" t="s">
        <v>3971</v>
      </c>
      <c r="B2018" s="175" t="s">
        <v>3971</v>
      </c>
      <c r="C2018" s="183">
        <f t="shared" si="4"/>
        <v>34.662600000000005</v>
      </c>
      <c r="D2018" s="183">
        <v>4410</v>
      </c>
      <c r="E2018" s="183">
        <v>186</v>
      </c>
      <c r="F2018" s="183">
        <v>200</v>
      </c>
      <c r="G2018" s="183">
        <v>5.5</v>
      </c>
      <c r="H2018" s="183">
        <v>8</v>
      </c>
      <c r="I2018" s="183"/>
      <c r="J2018" s="183">
        <v>18</v>
      </c>
      <c r="K2018" s="183">
        <f t="shared" si="3"/>
        <v>12.5</v>
      </c>
      <c r="L2018" s="183">
        <f t="shared" si="5"/>
        <v>24.363636363636363</v>
      </c>
      <c r="M2018" s="183">
        <v>29440000</v>
      </c>
      <c r="N2018" s="183">
        <v>347100</v>
      </c>
      <c r="O2018" s="183">
        <v>316600</v>
      </c>
      <c r="P2018" s="183">
        <v>81.7</v>
      </c>
      <c r="Q2018" s="183">
        <v>10680000</v>
      </c>
      <c r="R2018" s="183">
        <v>163200</v>
      </c>
      <c r="S2018" s="183">
        <v>106800</v>
      </c>
      <c r="T2018" s="183">
        <v>49.2</v>
      </c>
      <c r="U2018" s="183">
        <v>125269.92879268085</v>
      </c>
      <c r="V2018" s="183">
        <v>84490000000</v>
      </c>
    </row>
    <row r="2019" spans="1:22">
      <c r="A2019" s="175" t="s">
        <v>3972</v>
      </c>
      <c r="B2019" s="175" t="s">
        <v>3972</v>
      </c>
      <c r="C2019" s="183">
        <f t="shared" si="4"/>
        <v>42.286800000000007</v>
      </c>
      <c r="D2019" s="183">
        <v>5380</v>
      </c>
      <c r="E2019" s="183">
        <v>190</v>
      </c>
      <c r="F2019" s="183">
        <v>200</v>
      </c>
      <c r="G2019" s="183">
        <v>6.5</v>
      </c>
      <c r="H2019" s="183">
        <v>10</v>
      </c>
      <c r="I2019" s="183"/>
      <c r="J2019" s="183">
        <v>18</v>
      </c>
      <c r="K2019" s="183">
        <f t="shared" si="3"/>
        <v>10</v>
      </c>
      <c r="L2019" s="183">
        <f t="shared" si="5"/>
        <v>20.615384615384617</v>
      </c>
      <c r="M2019" s="183">
        <v>36920000</v>
      </c>
      <c r="N2019" s="183">
        <v>429500</v>
      </c>
      <c r="O2019" s="183">
        <v>388600</v>
      </c>
      <c r="P2019" s="183">
        <v>82.8</v>
      </c>
      <c r="Q2019" s="183">
        <v>13360000</v>
      </c>
      <c r="R2019" s="183">
        <v>203800</v>
      </c>
      <c r="S2019" s="183">
        <v>133600</v>
      </c>
      <c r="T2019" s="183">
        <v>49.800000000000004</v>
      </c>
      <c r="U2019" s="183">
        <v>210489.02143841051</v>
      </c>
      <c r="V2019" s="183">
        <v>108000000000</v>
      </c>
    </row>
    <row r="2020" spans="1:22">
      <c r="A2020" s="175" t="s">
        <v>3973</v>
      </c>
      <c r="B2020" s="175" t="s">
        <v>3973</v>
      </c>
      <c r="C2020" s="183">
        <f t="shared" si="4"/>
        <v>61.386600000000001</v>
      </c>
      <c r="D2020" s="183">
        <v>7809.9999999999991</v>
      </c>
      <c r="E2020" s="183">
        <v>200</v>
      </c>
      <c r="F2020" s="183">
        <v>200</v>
      </c>
      <c r="G2020" s="183">
        <v>9</v>
      </c>
      <c r="H2020" s="183">
        <v>15</v>
      </c>
      <c r="I2020" s="183"/>
      <c r="J2020" s="183">
        <v>18</v>
      </c>
      <c r="K2020" s="183">
        <f t="shared" si="3"/>
        <v>6.666666666666667</v>
      </c>
      <c r="L2020" s="183">
        <f t="shared" si="5"/>
        <v>14.888888888888889</v>
      </c>
      <c r="M2020" s="183">
        <v>56960000</v>
      </c>
      <c r="N2020" s="183">
        <v>642500</v>
      </c>
      <c r="O2020" s="183">
        <v>569600</v>
      </c>
      <c r="P2020" s="183">
        <v>85.399999999999991</v>
      </c>
      <c r="Q2020" s="183">
        <v>20030000</v>
      </c>
      <c r="R2020" s="183">
        <v>305800</v>
      </c>
      <c r="S2020" s="183">
        <v>200300</v>
      </c>
      <c r="T2020" s="183">
        <v>50.7</v>
      </c>
      <c r="U2020" s="183">
        <v>597026.94979048939</v>
      </c>
      <c r="V2020" s="183">
        <v>171100000000</v>
      </c>
    </row>
    <row r="2021" spans="1:22">
      <c r="A2021" s="175" t="s">
        <v>3974</v>
      </c>
      <c r="B2021" s="175" t="s">
        <v>3974</v>
      </c>
      <c r="C2021" s="183">
        <f t="shared" si="4"/>
        <v>82.058400000000006</v>
      </c>
      <c r="D2021" s="183">
        <v>10440</v>
      </c>
      <c r="E2021" s="183">
        <v>210</v>
      </c>
      <c r="F2021" s="183">
        <v>203</v>
      </c>
      <c r="G2021" s="183">
        <v>12</v>
      </c>
      <c r="H2021" s="183">
        <v>20</v>
      </c>
      <c r="I2021" s="183"/>
      <c r="J2021" s="183">
        <v>18</v>
      </c>
      <c r="K2021" s="183">
        <f t="shared" si="3"/>
        <v>5.0750000000000002</v>
      </c>
      <c r="L2021" s="183">
        <f t="shared" si="5"/>
        <v>11.166666666666666</v>
      </c>
      <c r="M2021" s="183">
        <v>80290000</v>
      </c>
      <c r="N2021" s="183">
        <v>880600</v>
      </c>
      <c r="O2021" s="183">
        <v>764700</v>
      </c>
      <c r="P2021" s="183">
        <v>87.699999999999989</v>
      </c>
      <c r="Q2021" s="183">
        <v>27940000</v>
      </c>
      <c r="R2021" s="183">
        <v>421000</v>
      </c>
      <c r="S2021" s="183">
        <v>275200</v>
      </c>
      <c r="T2021" s="183">
        <v>51.7</v>
      </c>
      <c r="U2021" s="183">
        <v>1347907.6678292488</v>
      </c>
      <c r="V2021" s="183">
        <v>252100000000</v>
      </c>
    </row>
    <row r="2022" spans="1:22">
      <c r="A2022" s="175" t="s">
        <v>3975</v>
      </c>
      <c r="B2022" s="175" t="s">
        <v>3975</v>
      </c>
      <c r="C2022" s="183">
        <f t="shared" si="4"/>
        <v>103.20180000000002</v>
      </c>
      <c r="D2022" s="183">
        <v>13130.000000000002</v>
      </c>
      <c r="E2022" s="183">
        <v>220</v>
      </c>
      <c r="F2022" s="183">
        <v>206</v>
      </c>
      <c r="G2022" s="183">
        <v>15</v>
      </c>
      <c r="H2022" s="183">
        <v>25</v>
      </c>
      <c r="I2022" s="183"/>
      <c r="J2022" s="183">
        <v>18</v>
      </c>
      <c r="K2022" s="183">
        <f t="shared" si="3"/>
        <v>4.12</v>
      </c>
      <c r="L2022" s="183">
        <f t="shared" si="5"/>
        <v>8.9333333333333336</v>
      </c>
      <c r="M2022" s="183">
        <v>106400000</v>
      </c>
      <c r="N2022" s="183">
        <v>1135000</v>
      </c>
      <c r="O2022" s="183">
        <v>967400</v>
      </c>
      <c r="P2022" s="183">
        <v>90</v>
      </c>
      <c r="Q2022" s="183">
        <v>36510000</v>
      </c>
      <c r="R2022" s="183">
        <v>543200</v>
      </c>
      <c r="S2022" s="183">
        <v>354500</v>
      </c>
      <c r="T2022" s="183">
        <v>52.699999999999996</v>
      </c>
      <c r="U2022" s="183">
        <v>2575117.3257665378</v>
      </c>
      <c r="V2022" s="183">
        <v>346300000000</v>
      </c>
    </row>
    <row r="2023" spans="1:22">
      <c r="A2023" s="175" t="s">
        <v>3976</v>
      </c>
      <c r="B2023" s="175" t="s">
        <v>3976</v>
      </c>
      <c r="C2023" s="183">
        <f t="shared" si="4"/>
        <v>40.479000000000006</v>
      </c>
      <c r="D2023" s="183">
        <v>5150</v>
      </c>
      <c r="E2023" s="183">
        <v>205</v>
      </c>
      <c r="F2023" s="183">
        <v>220</v>
      </c>
      <c r="G2023" s="183">
        <v>6</v>
      </c>
      <c r="H2023" s="183">
        <v>8.5</v>
      </c>
      <c r="I2023" s="183"/>
      <c r="J2023" s="183">
        <v>18</v>
      </c>
      <c r="K2023" s="183">
        <f t="shared" si="3"/>
        <v>12.941176470588236</v>
      </c>
      <c r="L2023" s="183">
        <f t="shared" si="5"/>
        <v>25.333333333333332</v>
      </c>
      <c r="M2023" s="183">
        <v>41700000</v>
      </c>
      <c r="N2023" s="183">
        <v>445500</v>
      </c>
      <c r="O2023" s="183">
        <v>406900</v>
      </c>
      <c r="P2023" s="183">
        <v>90</v>
      </c>
      <c r="Q2023" s="183">
        <v>15100000</v>
      </c>
      <c r="R2023" s="183">
        <v>209300</v>
      </c>
      <c r="S2023" s="183">
        <v>137300</v>
      </c>
      <c r="T2023" s="183">
        <v>54.2</v>
      </c>
      <c r="U2023" s="183">
        <v>155427.66579740835</v>
      </c>
      <c r="V2023" s="183">
        <v>145600000000</v>
      </c>
    </row>
    <row r="2024" spans="1:22">
      <c r="A2024" s="175" t="s">
        <v>3977</v>
      </c>
      <c r="B2024" s="175" t="s">
        <v>3977</v>
      </c>
      <c r="C2024" s="183">
        <f t="shared" si="4"/>
        <v>50.539800000000007</v>
      </c>
      <c r="D2024" s="183">
        <v>6430</v>
      </c>
      <c r="E2024" s="183">
        <v>210</v>
      </c>
      <c r="F2024" s="183">
        <v>220</v>
      </c>
      <c r="G2024" s="183">
        <v>7</v>
      </c>
      <c r="H2024" s="183">
        <v>11</v>
      </c>
      <c r="I2024" s="183"/>
      <c r="J2024" s="183">
        <v>18</v>
      </c>
      <c r="K2024" s="183">
        <f t="shared" si="3"/>
        <v>10</v>
      </c>
      <c r="L2024" s="183">
        <f t="shared" si="5"/>
        <v>21.714285714285715</v>
      </c>
      <c r="M2024" s="183">
        <v>54100000</v>
      </c>
      <c r="N2024" s="183">
        <v>568500</v>
      </c>
      <c r="O2024" s="183">
        <v>515200.00000000006</v>
      </c>
      <c r="P2024" s="183">
        <v>91.7</v>
      </c>
      <c r="Q2024" s="183">
        <v>19550000</v>
      </c>
      <c r="R2024" s="183">
        <v>270600</v>
      </c>
      <c r="S2024" s="183">
        <v>177700</v>
      </c>
      <c r="T2024" s="183">
        <v>55.099999999999994</v>
      </c>
      <c r="U2024" s="183">
        <v>286142.98976705183</v>
      </c>
      <c r="V2024" s="183">
        <v>193300000000</v>
      </c>
    </row>
    <row r="2025" spans="1:22">
      <c r="A2025" s="175" t="s">
        <v>3978</v>
      </c>
      <c r="B2025" s="175" t="s">
        <v>3978</v>
      </c>
      <c r="C2025" s="183">
        <f t="shared" si="4"/>
        <v>71.52600000000001</v>
      </c>
      <c r="D2025" s="183">
        <v>9100</v>
      </c>
      <c r="E2025" s="183">
        <v>220</v>
      </c>
      <c r="F2025" s="183">
        <v>220</v>
      </c>
      <c r="G2025" s="183">
        <v>9.5</v>
      </c>
      <c r="H2025" s="183">
        <v>16</v>
      </c>
      <c r="I2025" s="183"/>
      <c r="J2025" s="183">
        <v>18</v>
      </c>
      <c r="K2025" s="183">
        <f t="shared" si="3"/>
        <v>6.875</v>
      </c>
      <c r="L2025" s="183">
        <f t="shared" si="5"/>
        <v>16</v>
      </c>
      <c r="M2025" s="183">
        <v>80910000</v>
      </c>
      <c r="N2025" s="183">
        <v>827000</v>
      </c>
      <c r="O2025" s="183">
        <v>735500</v>
      </c>
      <c r="P2025" s="183">
        <v>94.3</v>
      </c>
      <c r="Q2025" s="183">
        <v>28430000</v>
      </c>
      <c r="R2025" s="183">
        <v>393900</v>
      </c>
      <c r="S2025" s="183">
        <v>258500</v>
      </c>
      <c r="T2025" s="183">
        <v>55.9</v>
      </c>
      <c r="U2025" s="183">
        <v>770281.40663719422</v>
      </c>
      <c r="V2025" s="183">
        <v>295400000000</v>
      </c>
    </row>
    <row r="2026" spans="1:22">
      <c r="A2026" s="175" t="s">
        <v>3979</v>
      </c>
      <c r="B2026" s="175" t="s">
        <v>3979</v>
      </c>
      <c r="C2026" s="183">
        <f t="shared" si="4"/>
        <v>94.241400000000013</v>
      </c>
      <c r="D2026" s="183">
        <v>11990</v>
      </c>
      <c r="E2026" s="183">
        <v>230</v>
      </c>
      <c r="F2026" s="183">
        <v>223</v>
      </c>
      <c r="G2026" s="183">
        <v>12.5</v>
      </c>
      <c r="H2026" s="183">
        <v>21</v>
      </c>
      <c r="I2026" s="183"/>
      <c r="J2026" s="183">
        <v>18</v>
      </c>
      <c r="K2026" s="183">
        <f t="shared" si="3"/>
        <v>5.3095238095238093</v>
      </c>
      <c r="L2026" s="183">
        <f t="shared" si="5"/>
        <v>12.16</v>
      </c>
      <c r="M2026" s="183">
        <v>111800000</v>
      </c>
      <c r="N2026" s="183">
        <v>1114000</v>
      </c>
      <c r="O2026" s="183">
        <v>972100</v>
      </c>
      <c r="P2026" s="183">
        <v>96.5</v>
      </c>
      <c r="Q2026" s="183">
        <v>38870000</v>
      </c>
      <c r="R2026" s="183">
        <v>532300</v>
      </c>
      <c r="S2026" s="183">
        <v>348600</v>
      </c>
      <c r="T2026" s="183">
        <v>56.900000000000006</v>
      </c>
      <c r="U2026" s="183">
        <v>1678206.9532138021</v>
      </c>
      <c r="V2026" s="183">
        <v>424500000000</v>
      </c>
    </row>
    <row r="2027" spans="1:22">
      <c r="A2027" s="175" t="s">
        <v>3980</v>
      </c>
      <c r="B2027" s="175" t="s">
        <v>3980</v>
      </c>
      <c r="C2027" s="183">
        <f t="shared" si="4"/>
        <v>117.42840000000001</v>
      </c>
      <c r="D2027" s="183">
        <v>14940</v>
      </c>
      <c r="E2027" s="183">
        <v>240</v>
      </c>
      <c r="F2027" s="183">
        <v>226</v>
      </c>
      <c r="G2027" s="183">
        <v>15.5</v>
      </c>
      <c r="H2027" s="183">
        <v>26</v>
      </c>
      <c r="I2027" s="183"/>
      <c r="J2027" s="183">
        <v>18</v>
      </c>
      <c r="K2027" s="183">
        <f t="shared" si="3"/>
        <v>4.3461538461538458</v>
      </c>
      <c r="L2027" s="183">
        <f t="shared" si="5"/>
        <v>9.806451612903226</v>
      </c>
      <c r="M2027" s="183">
        <v>146000000</v>
      </c>
      <c r="N2027" s="183">
        <v>1419000</v>
      </c>
      <c r="O2027" s="183">
        <v>1217000</v>
      </c>
      <c r="P2027" s="183">
        <v>98.9</v>
      </c>
      <c r="Q2027" s="183">
        <v>50120000</v>
      </c>
      <c r="R2027" s="183">
        <v>678600</v>
      </c>
      <c r="S2027" s="183">
        <v>443500</v>
      </c>
      <c r="T2027" s="183">
        <v>57.9</v>
      </c>
      <c r="U2027" s="183">
        <v>3130963.3735395228</v>
      </c>
      <c r="V2027" s="183">
        <v>572700000000</v>
      </c>
    </row>
    <row r="2028" spans="1:22">
      <c r="A2028" s="175" t="s">
        <v>3981</v>
      </c>
      <c r="B2028" s="175" t="s">
        <v>3981</v>
      </c>
      <c r="C2028" s="183">
        <f t="shared" si="4"/>
        <v>47.474400000000003</v>
      </c>
      <c r="D2028" s="183">
        <v>6040</v>
      </c>
      <c r="E2028" s="183">
        <v>224</v>
      </c>
      <c r="F2028" s="183">
        <v>240</v>
      </c>
      <c r="G2028" s="183">
        <v>6.5</v>
      </c>
      <c r="H2028" s="183">
        <v>9</v>
      </c>
      <c r="I2028" s="183"/>
      <c r="J2028" s="183">
        <v>21</v>
      </c>
      <c r="K2028" s="183">
        <f t="shared" si="3"/>
        <v>13.333333333333334</v>
      </c>
      <c r="L2028" s="183">
        <f t="shared" si="5"/>
        <v>25.23076923076923</v>
      </c>
      <c r="M2028" s="183">
        <v>58350000</v>
      </c>
      <c r="N2028" s="183">
        <v>570600</v>
      </c>
      <c r="O2028" s="183">
        <v>521000</v>
      </c>
      <c r="P2028" s="183">
        <v>98.3</v>
      </c>
      <c r="Q2028" s="183">
        <v>20770000</v>
      </c>
      <c r="R2028" s="183">
        <v>264400</v>
      </c>
      <c r="S2028" s="183">
        <v>173100</v>
      </c>
      <c r="T2028" s="183">
        <v>58.7</v>
      </c>
      <c r="U2028" s="183">
        <v>221490.63243655825</v>
      </c>
      <c r="V2028" s="183">
        <v>239600000000</v>
      </c>
    </row>
    <row r="2029" spans="1:22">
      <c r="A2029" s="175" t="s">
        <v>3982</v>
      </c>
      <c r="B2029" s="175" t="s">
        <v>3982</v>
      </c>
      <c r="C2029" s="183">
        <f t="shared" si="4"/>
        <v>60.364800000000002</v>
      </c>
      <c r="D2029" s="183">
        <v>7680</v>
      </c>
      <c r="E2029" s="183">
        <v>230</v>
      </c>
      <c r="F2029" s="183">
        <v>240</v>
      </c>
      <c r="G2029" s="183">
        <v>7.5</v>
      </c>
      <c r="H2029" s="183">
        <v>12</v>
      </c>
      <c r="I2029" s="183"/>
      <c r="J2029" s="183">
        <v>21</v>
      </c>
      <c r="K2029" s="183">
        <f t="shared" si="3"/>
        <v>10</v>
      </c>
      <c r="L2029" s="183">
        <f t="shared" si="5"/>
        <v>21.866666666666667</v>
      </c>
      <c r="M2029" s="183">
        <v>77630000</v>
      </c>
      <c r="N2029" s="183">
        <v>744600</v>
      </c>
      <c r="O2029" s="183">
        <v>675100</v>
      </c>
      <c r="P2029" s="183">
        <v>100.5</v>
      </c>
      <c r="Q2029" s="183">
        <v>27690000</v>
      </c>
      <c r="R2029" s="183">
        <v>351700</v>
      </c>
      <c r="S2029" s="183">
        <v>230700</v>
      </c>
      <c r="T2029" s="183">
        <v>60</v>
      </c>
      <c r="U2029" s="183">
        <v>421425.91118319385</v>
      </c>
      <c r="V2029" s="183">
        <v>328500000000</v>
      </c>
    </row>
    <row r="2030" spans="1:22">
      <c r="A2030" s="175" t="s">
        <v>3983</v>
      </c>
      <c r="B2030" s="175" t="s">
        <v>3983</v>
      </c>
      <c r="C2030" s="183">
        <f t="shared" si="4"/>
        <v>83.316000000000003</v>
      </c>
      <c r="D2030" s="183">
        <v>10600</v>
      </c>
      <c r="E2030" s="183">
        <v>240</v>
      </c>
      <c r="F2030" s="183">
        <v>240</v>
      </c>
      <c r="G2030" s="183">
        <v>10</v>
      </c>
      <c r="H2030" s="183">
        <v>17</v>
      </c>
      <c r="I2030" s="183"/>
      <c r="J2030" s="183">
        <v>21</v>
      </c>
      <c r="K2030" s="183">
        <f t="shared" si="3"/>
        <v>7.0588235294117645</v>
      </c>
      <c r="L2030" s="183">
        <f t="shared" si="5"/>
        <v>16.399999999999999</v>
      </c>
      <c r="M2030" s="183">
        <v>112600000</v>
      </c>
      <c r="N2030" s="183">
        <v>1053000</v>
      </c>
      <c r="O2030" s="183">
        <v>938300</v>
      </c>
      <c r="P2030" s="183">
        <v>103.10000000000001</v>
      </c>
      <c r="Q2030" s="183">
        <v>39230000</v>
      </c>
      <c r="R2030" s="183">
        <v>498400</v>
      </c>
      <c r="S2030" s="183">
        <v>326900</v>
      </c>
      <c r="T2030" s="183">
        <v>60.8</v>
      </c>
      <c r="U2030" s="183">
        <v>1038832.5469437793</v>
      </c>
      <c r="V2030" s="183">
        <v>486900000000</v>
      </c>
    </row>
    <row r="2031" spans="1:22">
      <c r="A2031" s="175" t="s">
        <v>3984</v>
      </c>
      <c r="B2031" s="175" t="s">
        <v>3984</v>
      </c>
      <c r="C2031" s="183">
        <f t="shared" si="4"/>
        <v>119.6292</v>
      </c>
      <c r="D2031" s="183">
        <v>15219.999999999998</v>
      </c>
      <c r="E2031" s="183">
        <v>255</v>
      </c>
      <c r="F2031" s="183">
        <v>244</v>
      </c>
      <c r="G2031" s="183">
        <v>14</v>
      </c>
      <c r="H2031" s="183">
        <v>24.5</v>
      </c>
      <c r="I2031" s="183"/>
      <c r="J2031" s="183">
        <v>21</v>
      </c>
      <c r="K2031" s="183">
        <f t="shared" si="3"/>
        <v>4.9795918367346941</v>
      </c>
      <c r="L2031" s="183">
        <f t="shared" si="5"/>
        <v>11.714285714285714</v>
      </c>
      <c r="M2031" s="183">
        <v>173300000</v>
      </c>
      <c r="N2031" s="183">
        <v>1563000</v>
      </c>
      <c r="O2031" s="183">
        <v>1359000</v>
      </c>
      <c r="P2031" s="183">
        <v>106</v>
      </c>
      <c r="Q2031" s="183">
        <v>59420000</v>
      </c>
      <c r="R2031" s="183">
        <v>743800</v>
      </c>
      <c r="S2031" s="183">
        <v>487000</v>
      </c>
      <c r="T2031" s="183">
        <v>62.400000000000006</v>
      </c>
      <c r="U2031" s="183">
        <v>2894238.1185114346</v>
      </c>
      <c r="V2031" s="183">
        <v>787200000000</v>
      </c>
    </row>
    <row r="2032" spans="1:22">
      <c r="A2032" s="175" t="s">
        <v>3985</v>
      </c>
      <c r="B2032" s="175" t="s">
        <v>3985</v>
      </c>
      <c r="C2032" s="183">
        <f t="shared" si="4"/>
        <v>156.88560000000001</v>
      </c>
      <c r="D2032" s="183">
        <v>19960</v>
      </c>
      <c r="E2032" s="183">
        <v>270</v>
      </c>
      <c r="F2032" s="183">
        <v>248</v>
      </c>
      <c r="G2032" s="183">
        <v>18</v>
      </c>
      <c r="H2032" s="183">
        <v>32</v>
      </c>
      <c r="I2032" s="183"/>
      <c r="J2032" s="183">
        <v>21</v>
      </c>
      <c r="K2032" s="183">
        <f t="shared" si="3"/>
        <v>3.875</v>
      </c>
      <c r="L2032" s="183">
        <f t="shared" si="5"/>
        <v>9.1111111111111107</v>
      </c>
      <c r="M2032" s="183">
        <v>242900000</v>
      </c>
      <c r="N2032" s="183">
        <v>2117000</v>
      </c>
      <c r="O2032" s="183">
        <v>1799000</v>
      </c>
      <c r="P2032" s="183">
        <v>110.3</v>
      </c>
      <c r="Q2032" s="183">
        <v>81530000</v>
      </c>
      <c r="R2032" s="183">
        <v>1006000</v>
      </c>
      <c r="S2032" s="183">
        <v>657500</v>
      </c>
      <c r="T2032" s="183">
        <v>63.9</v>
      </c>
      <c r="U2032" s="183">
        <v>6260356.6558112316</v>
      </c>
      <c r="V2032" s="183">
        <v>1152000000000</v>
      </c>
    </row>
    <row r="2033" spans="1:22">
      <c r="A2033" s="175" t="s">
        <v>3986</v>
      </c>
      <c r="B2033" s="175" t="s">
        <v>3986</v>
      </c>
      <c r="C2033" s="183">
        <f t="shared" si="4"/>
        <v>54.234000000000002</v>
      </c>
      <c r="D2033" s="183">
        <v>6900</v>
      </c>
      <c r="E2033" s="183">
        <v>244</v>
      </c>
      <c r="F2033" s="183">
        <v>260</v>
      </c>
      <c r="G2033" s="183">
        <v>6.5</v>
      </c>
      <c r="H2033" s="183">
        <v>9.5</v>
      </c>
      <c r="I2033" s="183"/>
      <c r="J2033" s="183">
        <v>24</v>
      </c>
      <c r="K2033" s="183">
        <f t="shared" si="3"/>
        <v>13.684210526315789</v>
      </c>
      <c r="L2033" s="183">
        <f t="shared" si="5"/>
        <v>27.23076923076923</v>
      </c>
      <c r="M2033" s="183">
        <v>79810000</v>
      </c>
      <c r="N2033" s="183">
        <v>714500</v>
      </c>
      <c r="O2033" s="183">
        <v>654100</v>
      </c>
      <c r="P2033" s="183">
        <v>107.6</v>
      </c>
      <c r="Q2033" s="183">
        <v>27880000</v>
      </c>
      <c r="R2033" s="183">
        <v>327700</v>
      </c>
      <c r="S2033" s="183">
        <v>214500</v>
      </c>
      <c r="T2033" s="183">
        <v>63.6</v>
      </c>
      <c r="U2033" s="183">
        <v>300900.49004506471</v>
      </c>
      <c r="V2033" s="183">
        <v>382600000000</v>
      </c>
    </row>
    <row r="2034" spans="1:22">
      <c r="A2034" s="175" t="s">
        <v>3987</v>
      </c>
      <c r="B2034" s="175" t="s">
        <v>3987</v>
      </c>
      <c r="C2034" s="183">
        <f t="shared" si="4"/>
        <v>68.224800000000002</v>
      </c>
      <c r="D2034" s="183">
        <v>8680</v>
      </c>
      <c r="E2034" s="183">
        <v>250</v>
      </c>
      <c r="F2034" s="183">
        <v>260</v>
      </c>
      <c r="G2034" s="183">
        <v>7.5</v>
      </c>
      <c r="H2034" s="183">
        <v>12.5</v>
      </c>
      <c r="I2034" s="183"/>
      <c r="J2034" s="183">
        <v>24</v>
      </c>
      <c r="K2034" s="183">
        <f t="shared" si="3"/>
        <v>10.4</v>
      </c>
      <c r="L2034" s="183">
        <f t="shared" si="5"/>
        <v>23.6</v>
      </c>
      <c r="M2034" s="183">
        <v>104500000</v>
      </c>
      <c r="N2034" s="183">
        <v>919800</v>
      </c>
      <c r="O2034" s="183">
        <v>836400</v>
      </c>
      <c r="P2034" s="183">
        <v>109.7</v>
      </c>
      <c r="Q2034" s="183">
        <v>36680000</v>
      </c>
      <c r="R2034" s="183">
        <v>430200</v>
      </c>
      <c r="S2034" s="183">
        <v>282100</v>
      </c>
      <c r="T2034" s="183">
        <v>65</v>
      </c>
      <c r="U2034" s="183">
        <v>541937.28763577028</v>
      </c>
      <c r="V2034" s="183">
        <v>516400000000</v>
      </c>
    </row>
    <row r="2035" spans="1:22">
      <c r="A2035" s="175" t="s">
        <v>3988</v>
      </c>
      <c r="B2035" s="175" t="s">
        <v>3988</v>
      </c>
      <c r="C2035" s="183">
        <f t="shared" si="4"/>
        <v>93.062400000000011</v>
      </c>
      <c r="D2035" s="183">
        <v>11840</v>
      </c>
      <c r="E2035" s="183">
        <v>260</v>
      </c>
      <c r="F2035" s="183">
        <v>260</v>
      </c>
      <c r="G2035" s="183">
        <v>10</v>
      </c>
      <c r="H2035" s="183">
        <v>17.5</v>
      </c>
      <c r="I2035" s="183"/>
      <c r="J2035" s="183">
        <v>24</v>
      </c>
      <c r="K2035" s="183">
        <f t="shared" si="3"/>
        <v>7.4285714285714288</v>
      </c>
      <c r="L2035" s="183">
        <f t="shared" si="5"/>
        <v>17.7</v>
      </c>
      <c r="M2035" s="183">
        <v>149200000</v>
      </c>
      <c r="N2035" s="183">
        <v>1283000</v>
      </c>
      <c r="O2035" s="183">
        <v>1148000</v>
      </c>
      <c r="P2035" s="183">
        <v>112.2</v>
      </c>
      <c r="Q2035" s="183">
        <v>51350000</v>
      </c>
      <c r="R2035" s="183">
        <v>602200</v>
      </c>
      <c r="S2035" s="183">
        <v>395000</v>
      </c>
      <c r="T2035" s="183">
        <v>65.8</v>
      </c>
      <c r="U2035" s="183">
        <v>1266736.6980434614</v>
      </c>
      <c r="V2035" s="183">
        <v>753700000000</v>
      </c>
    </row>
    <row r="2036" spans="1:22">
      <c r="A2036" s="175" t="s">
        <v>3989</v>
      </c>
      <c r="B2036" s="175" t="s">
        <v>3989</v>
      </c>
      <c r="C2036" s="183">
        <f t="shared" si="4"/>
        <v>132.36240000000001</v>
      </c>
      <c r="D2036" s="183">
        <v>16840</v>
      </c>
      <c r="E2036" s="183">
        <v>275</v>
      </c>
      <c r="F2036" s="183">
        <v>264</v>
      </c>
      <c r="G2036" s="183">
        <v>14</v>
      </c>
      <c r="H2036" s="183">
        <v>25</v>
      </c>
      <c r="I2036" s="183"/>
      <c r="J2036" s="183">
        <v>24</v>
      </c>
      <c r="K2036" s="183">
        <f t="shared" si="3"/>
        <v>5.28</v>
      </c>
      <c r="L2036" s="183">
        <f t="shared" si="5"/>
        <v>12.642857142857142</v>
      </c>
      <c r="M2036" s="183">
        <v>225900000</v>
      </c>
      <c r="N2036" s="183">
        <v>1880000</v>
      </c>
      <c r="O2036" s="183">
        <v>1643000</v>
      </c>
      <c r="P2036" s="183">
        <v>115</v>
      </c>
      <c r="Q2036" s="183">
        <v>76800000</v>
      </c>
      <c r="R2036" s="183">
        <v>888300</v>
      </c>
      <c r="S2036" s="183">
        <v>581800</v>
      </c>
      <c r="T2036" s="183">
        <v>67.5</v>
      </c>
      <c r="U2036" s="183">
        <v>3395356.5025577536</v>
      </c>
      <c r="V2036" s="183">
        <v>1200000000000</v>
      </c>
    </row>
    <row r="2037" spans="1:22">
      <c r="A2037" s="175" t="s">
        <v>3990</v>
      </c>
      <c r="B2037" s="175" t="s">
        <v>3990</v>
      </c>
      <c r="C2037" s="183">
        <f t="shared" si="4"/>
        <v>172.60560000000001</v>
      </c>
      <c r="D2037" s="183">
        <v>21960</v>
      </c>
      <c r="E2037" s="183">
        <v>290</v>
      </c>
      <c r="F2037" s="183">
        <v>268</v>
      </c>
      <c r="G2037" s="183">
        <v>18</v>
      </c>
      <c r="H2037" s="183">
        <v>32.5</v>
      </c>
      <c r="I2037" s="183"/>
      <c r="J2037" s="183">
        <v>24</v>
      </c>
      <c r="K2037" s="183">
        <f t="shared" si="3"/>
        <v>4.1230769230769226</v>
      </c>
      <c r="L2037" s="183">
        <f t="shared" si="5"/>
        <v>9.8333333333333339</v>
      </c>
      <c r="M2037" s="183">
        <v>313100000</v>
      </c>
      <c r="N2037" s="183">
        <v>2524000</v>
      </c>
      <c r="O2037" s="183">
        <v>2159000</v>
      </c>
      <c r="P2037" s="183">
        <v>119.39999999999999</v>
      </c>
      <c r="Q2037" s="183">
        <v>104500000</v>
      </c>
      <c r="R2037" s="183">
        <v>1192000</v>
      </c>
      <c r="S2037" s="183">
        <v>779700</v>
      </c>
      <c r="T2037" s="183">
        <v>69</v>
      </c>
      <c r="U2037" s="183">
        <v>7201867.4914876465</v>
      </c>
      <c r="V2037" s="183">
        <v>1728000000000</v>
      </c>
    </row>
    <row r="2038" spans="1:22">
      <c r="A2038" s="175" t="s">
        <v>3991</v>
      </c>
      <c r="B2038" s="175" t="s">
        <v>3991</v>
      </c>
      <c r="C2038" s="183">
        <f t="shared" si="4"/>
        <v>61.308000000000007</v>
      </c>
      <c r="D2038" s="183">
        <v>7800</v>
      </c>
      <c r="E2038" s="183">
        <v>264</v>
      </c>
      <c r="F2038" s="183">
        <v>280</v>
      </c>
      <c r="G2038" s="183">
        <v>7</v>
      </c>
      <c r="H2038" s="183">
        <v>10</v>
      </c>
      <c r="I2038" s="183"/>
      <c r="J2038" s="183">
        <v>24</v>
      </c>
      <c r="K2038" s="183">
        <f t="shared" si="3"/>
        <v>14</v>
      </c>
      <c r="L2038" s="183">
        <f t="shared" si="5"/>
        <v>28</v>
      </c>
      <c r="M2038" s="183">
        <v>105600000</v>
      </c>
      <c r="N2038" s="183">
        <v>873100</v>
      </c>
      <c r="O2038" s="183">
        <v>799800</v>
      </c>
      <c r="P2038" s="183">
        <v>116.30000000000001</v>
      </c>
      <c r="Q2038" s="183">
        <v>36640000</v>
      </c>
      <c r="R2038" s="183">
        <v>399400</v>
      </c>
      <c r="S2038" s="183">
        <v>261700</v>
      </c>
      <c r="T2038" s="183">
        <v>68.5</v>
      </c>
      <c r="U2038" s="183">
        <v>354969.48940752435</v>
      </c>
      <c r="V2038" s="183">
        <v>590100000000</v>
      </c>
    </row>
    <row r="2039" spans="1:22">
      <c r="A2039" s="175" t="s">
        <v>3992</v>
      </c>
      <c r="B2039" s="175" t="s">
        <v>3992</v>
      </c>
      <c r="C2039" s="183">
        <f t="shared" si="4"/>
        <v>76.477800000000002</v>
      </c>
      <c r="D2039" s="183">
        <v>9730</v>
      </c>
      <c r="E2039" s="183">
        <v>270</v>
      </c>
      <c r="F2039" s="183">
        <v>280</v>
      </c>
      <c r="G2039" s="183">
        <v>8</v>
      </c>
      <c r="H2039" s="183">
        <v>13</v>
      </c>
      <c r="I2039" s="183"/>
      <c r="J2039" s="183">
        <v>24</v>
      </c>
      <c r="K2039" s="183">
        <f t="shared" si="3"/>
        <v>10.76923076923077</v>
      </c>
      <c r="L2039" s="183">
        <f t="shared" si="5"/>
        <v>24.5</v>
      </c>
      <c r="M2039" s="183">
        <v>136700000</v>
      </c>
      <c r="N2039" s="183">
        <v>1112000</v>
      </c>
      <c r="O2039" s="183">
        <v>1013000</v>
      </c>
      <c r="P2039" s="183">
        <v>118.6</v>
      </c>
      <c r="Q2039" s="183">
        <v>47630000</v>
      </c>
      <c r="R2039" s="183">
        <v>518100</v>
      </c>
      <c r="S2039" s="183">
        <v>340200</v>
      </c>
      <c r="T2039" s="183">
        <v>70</v>
      </c>
      <c r="U2039" s="183">
        <v>634561.8412534087</v>
      </c>
      <c r="V2039" s="183">
        <v>785400000000</v>
      </c>
    </row>
    <row r="2040" spans="1:22">
      <c r="A2040" s="175" t="s">
        <v>3993</v>
      </c>
      <c r="B2040" s="175" t="s">
        <v>3993</v>
      </c>
      <c r="C2040" s="183">
        <f t="shared" si="4"/>
        <v>103.28040000000001</v>
      </c>
      <c r="D2040" s="183">
        <v>13140</v>
      </c>
      <c r="E2040" s="183">
        <v>280</v>
      </c>
      <c r="F2040" s="183">
        <v>280</v>
      </c>
      <c r="G2040" s="183">
        <v>10.5</v>
      </c>
      <c r="H2040" s="183">
        <v>18</v>
      </c>
      <c r="I2040" s="183"/>
      <c r="J2040" s="183">
        <v>24</v>
      </c>
      <c r="K2040" s="183">
        <f t="shared" si="3"/>
        <v>7.7777777777777777</v>
      </c>
      <c r="L2040" s="183">
        <f t="shared" si="5"/>
        <v>18.666666666666668</v>
      </c>
      <c r="M2040" s="183">
        <v>192700000</v>
      </c>
      <c r="N2040" s="183">
        <v>1534000</v>
      </c>
      <c r="O2040" s="183">
        <v>1376000</v>
      </c>
      <c r="P2040" s="183">
        <v>121.1</v>
      </c>
      <c r="Q2040" s="183">
        <v>65950000</v>
      </c>
      <c r="R2040" s="183">
        <v>717600</v>
      </c>
      <c r="S2040" s="183">
        <v>471000</v>
      </c>
      <c r="T2040" s="183">
        <v>70.900000000000006</v>
      </c>
      <c r="U2040" s="183">
        <v>1460923.0191584271</v>
      </c>
      <c r="V2040" s="183">
        <v>1130000000000</v>
      </c>
    </row>
    <row r="2041" spans="1:22">
      <c r="A2041" s="175" t="s">
        <v>3994</v>
      </c>
      <c r="B2041" s="175" t="s">
        <v>3994</v>
      </c>
      <c r="C2041" s="183">
        <f t="shared" si="4"/>
        <v>145.56720000000001</v>
      </c>
      <c r="D2041" s="183">
        <v>18520</v>
      </c>
      <c r="E2041" s="183">
        <v>295</v>
      </c>
      <c r="F2041" s="183">
        <v>284</v>
      </c>
      <c r="G2041" s="183">
        <v>14.5</v>
      </c>
      <c r="H2041" s="183">
        <v>25.5</v>
      </c>
      <c r="I2041" s="183"/>
      <c r="J2041" s="183">
        <v>24</v>
      </c>
      <c r="K2041" s="183">
        <f t="shared" si="3"/>
        <v>5.5686274509803919</v>
      </c>
      <c r="L2041" s="183">
        <f t="shared" si="5"/>
        <v>13.517241379310345</v>
      </c>
      <c r="M2041" s="183">
        <v>288100000</v>
      </c>
      <c r="N2041" s="183">
        <v>2225000</v>
      </c>
      <c r="O2041" s="183">
        <v>1953000</v>
      </c>
      <c r="P2041" s="183">
        <v>124</v>
      </c>
      <c r="Q2041" s="183">
        <v>97500000</v>
      </c>
      <c r="R2041" s="183">
        <v>1047000</v>
      </c>
      <c r="S2041" s="183">
        <v>686600</v>
      </c>
      <c r="T2041" s="183">
        <v>72.5</v>
      </c>
      <c r="U2041" s="183">
        <v>3848544.2625147738</v>
      </c>
      <c r="V2041" s="183">
        <v>1770000000000</v>
      </c>
    </row>
    <row r="2042" spans="1:22">
      <c r="A2042" s="175" t="s">
        <v>3995</v>
      </c>
      <c r="B2042" s="175" t="s">
        <v>3995</v>
      </c>
      <c r="C2042" s="183">
        <f t="shared" si="4"/>
        <v>188.7972</v>
      </c>
      <c r="D2042" s="183">
        <v>24020</v>
      </c>
      <c r="E2042" s="183">
        <v>310</v>
      </c>
      <c r="F2042" s="183">
        <v>288</v>
      </c>
      <c r="G2042" s="183">
        <v>18.5</v>
      </c>
      <c r="H2042" s="183">
        <v>33</v>
      </c>
      <c r="I2042" s="183"/>
      <c r="J2042" s="183">
        <v>24</v>
      </c>
      <c r="K2042" s="183">
        <f t="shared" si="3"/>
        <v>4.3636363636363633</v>
      </c>
      <c r="L2042" s="183">
        <f t="shared" si="5"/>
        <v>10.594594594594595</v>
      </c>
      <c r="M2042" s="183">
        <v>395500000</v>
      </c>
      <c r="N2042" s="183">
        <v>2966000</v>
      </c>
      <c r="O2042" s="183">
        <v>2551000</v>
      </c>
      <c r="P2042" s="183">
        <v>128.30000000000001</v>
      </c>
      <c r="Q2042" s="183">
        <v>131600000</v>
      </c>
      <c r="R2042" s="183">
        <v>1397000</v>
      </c>
      <c r="S2042" s="183">
        <v>914100</v>
      </c>
      <c r="T2042" s="183">
        <v>74</v>
      </c>
      <c r="U2042" s="183">
        <v>8072731.7272394206</v>
      </c>
      <c r="V2042" s="183">
        <v>2520000000000</v>
      </c>
    </row>
    <row r="2043" spans="1:22">
      <c r="A2043" s="175" t="s">
        <v>3996</v>
      </c>
      <c r="B2043" s="175" t="s">
        <v>3996</v>
      </c>
      <c r="C2043" s="183">
        <f t="shared" si="4"/>
        <v>69.875399999999999</v>
      </c>
      <c r="D2043" s="183">
        <v>8890</v>
      </c>
      <c r="E2043" s="183">
        <v>283</v>
      </c>
      <c r="F2043" s="183">
        <v>300</v>
      </c>
      <c r="G2043" s="183">
        <v>7.5</v>
      </c>
      <c r="H2043" s="183">
        <v>10.5</v>
      </c>
      <c r="I2043" s="183"/>
      <c r="J2043" s="183">
        <v>27</v>
      </c>
      <c r="K2043" s="183">
        <f t="shared" si="3"/>
        <v>14.285714285714286</v>
      </c>
      <c r="L2043" s="183">
        <f t="shared" si="5"/>
        <v>27.733333333333334</v>
      </c>
      <c r="M2043" s="183">
        <v>138000000</v>
      </c>
      <c r="N2043" s="183">
        <v>1065000</v>
      </c>
      <c r="O2043" s="183">
        <v>975600</v>
      </c>
      <c r="P2043" s="183">
        <v>124.60000000000001</v>
      </c>
      <c r="Q2043" s="183">
        <v>47340000</v>
      </c>
      <c r="R2043" s="183">
        <v>482300</v>
      </c>
      <c r="S2043" s="183">
        <v>315600</v>
      </c>
      <c r="T2043" s="183">
        <v>73</v>
      </c>
      <c r="U2043" s="183">
        <v>478038.15121839789</v>
      </c>
      <c r="V2043" s="183">
        <v>877200000000</v>
      </c>
    </row>
    <row r="2044" spans="1:22">
      <c r="A2044" s="175" t="s">
        <v>3997</v>
      </c>
      <c r="B2044" s="175" t="s">
        <v>3997</v>
      </c>
      <c r="C2044" s="183">
        <f t="shared" si="4"/>
        <v>88.425000000000011</v>
      </c>
      <c r="D2044" s="183">
        <v>11250</v>
      </c>
      <c r="E2044" s="183">
        <v>290</v>
      </c>
      <c r="F2044" s="183">
        <v>300</v>
      </c>
      <c r="G2044" s="183">
        <v>8.5</v>
      </c>
      <c r="H2044" s="183">
        <v>14</v>
      </c>
      <c r="I2044" s="183"/>
      <c r="J2044" s="183">
        <v>27</v>
      </c>
      <c r="K2044" s="183">
        <f t="shared" si="3"/>
        <v>10.714285714285714</v>
      </c>
      <c r="L2044" s="183">
        <f t="shared" si="5"/>
        <v>24.470588235294116</v>
      </c>
      <c r="M2044" s="183">
        <v>182600000</v>
      </c>
      <c r="N2044" s="183">
        <v>1383000</v>
      </c>
      <c r="O2044" s="183">
        <v>1260000</v>
      </c>
      <c r="P2044" s="183">
        <v>127.4</v>
      </c>
      <c r="Q2044" s="183">
        <v>63100000</v>
      </c>
      <c r="R2044" s="183">
        <v>641200</v>
      </c>
      <c r="S2044" s="183">
        <v>420600</v>
      </c>
      <c r="T2044" s="183">
        <v>74.900000000000006</v>
      </c>
      <c r="U2044" s="183">
        <v>877608.70464487141</v>
      </c>
      <c r="V2044" s="183">
        <v>1200000000000</v>
      </c>
    </row>
    <row r="2045" spans="1:22">
      <c r="A2045" s="175" t="s">
        <v>3998</v>
      </c>
      <c r="B2045" s="175" t="s">
        <v>3998</v>
      </c>
      <c r="C2045" s="183">
        <f t="shared" si="4"/>
        <v>117.19260000000001</v>
      </c>
      <c r="D2045" s="183">
        <v>14910</v>
      </c>
      <c r="E2045" s="183">
        <v>300</v>
      </c>
      <c r="F2045" s="183">
        <v>300</v>
      </c>
      <c r="G2045" s="183">
        <v>11</v>
      </c>
      <c r="H2045" s="183">
        <v>19</v>
      </c>
      <c r="I2045" s="183"/>
      <c r="J2045" s="183">
        <v>27</v>
      </c>
      <c r="K2045" s="183">
        <f t="shared" si="3"/>
        <v>7.8947368421052628</v>
      </c>
      <c r="L2045" s="183">
        <f t="shared" si="5"/>
        <v>18.90909090909091</v>
      </c>
      <c r="M2045" s="183">
        <v>251700000</v>
      </c>
      <c r="N2045" s="183">
        <v>1869000</v>
      </c>
      <c r="O2045" s="183">
        <v>1678000</v>
      </c>
      <c r="P2045" s="183">
        <v>129.9</v>
      </c>
      <c r="Q2045" s="183">
        <v>85630000</v>
      </c>
      <c r="R2045" s="183">
        <v>870100</v>
      </c>
      <c r="S2045" s="183">
        <v>570900</v>
      </c>
      <c r="T2045" s="183">
        <v>75.8</v>
      </c>
      <c r="U2045" s="183">
        <v>1891783.7838533621</v>
      </c>
      <c r="V2045" s="183">
        <v>1688000000000</v>
      </c>
    </row>
    <row r="2046" spans="1:22">
      <c r="A2046" s="175" t="s">
        <v>3999</v>
      </c>
      <c r="B2046" s="175" t="s">
        <v>3999</v>
      </c>
      <c r="C2046" s="183">
        <f t="shared" si="4"/>
        <v>176.92860000000002</v>
      </c>
      <c r="D2046" s="183">
        <v>22510</v>
      </c>
      <c r="E2046" s="183">
        <v>320</v>
      </c>
      <c r="F2046" s="183">
        <v>305</v>
      </c>
      <c r="G2046" s="183">
        <v>16</v>
      </c>
      <c r="H2046" s="183">
        <v>29</v>
      </c>
      <c r="I2046" s="183"/>
      <c r="J2046" s="183">
        <v>27</v>
      </c>
      <c r="K2046" s="183">
        <f t="shared" si="3"/>
        <v>5.2586206896551726</v>
      </c>
      <c r="L2046" s="183">
        <f t="shared" si="5"/>
        <v>13</v>
      </c>
      <c r="M2046" s="183">
        <v>409500000</v>
      </c>
      <c r="N2046" s="183">
        <v>2926000</v>
      </c>
      <c r="O2046" s="183">
        <v>2559000</v>
      </c>
      <c r="P2046" s="183">
        <v>134</v>
      </c>
      <c r="Q2046" s="183">
        <v>137300000</v>
      </c>
      <c r="R2046" s="183">
        <v>1374000</v>
      </c>
      <c r="S2046" s="183">
        <v>900700</v>
      </c>
      <c r="T2046" s="183">
        <v>78.099999999999994</v>
      </c>
      <c r="U2046" s="183">
        <v>6040946.4621418249</v>
      </c>
      <c r="V2046" s="183">
        <v>2908000000000</v>
      </c>
    </row>
    <row r="2047" spans="1:22">
      <c r="A2047" s="175" t="s">
        <v>4000</v>
      </c>
      <c r="B2047" s="175" t="s">
        <v>4000</v>
      </c>
      <c r="C2047" s="183">
        <f t="shared" si="4"/>
        <v>238.23660000000004</v>
      </c>
      <c r="D2047" s="183">
        <v>30310.000000000004</v>
      </c>
      <c r="E2047" s="183">
        <v>340</v>
      </c>
      <c r="F2047" s="183">
        <v>310</v>
      </c>
      <c r="G2047" s="183">
        <v>21</v>
      </c>
      <c r="H2047" s="183">
        <v>39</v>
      </c>
      <c r="I2047" s="183"/>
      <c r="J2047" s="183">
        <v>27</v>
      </c>
      <c r="K2047" s="183">
        <f t="shared" si="3"/>
        <v>3.9743589743589745</v>
      </c>
      <c r="L2047" s="183">
        <f t="shared" si="5"/>
        <v>9.9047619047619051</v>
      </c>
      <c r="M2047" s="183">
        <v>592000000</v>
      </c>
      <c r="N2047" s="183">
        <v>4078000</v>
      </c>
      <c r="O2047" s="183">
        <v>3482000</v>
      </c>
      <c r="P2047" s="183">
        <v>139.80000000000001</v>
      </c>
      <c r="Q2047" s="183">
        <v>194000000</v>
      </c>
      <c r="R2047" s="183">
        <v>1913000</v>
      </c>
      <c r="S2047" s="183">
        <v>1252000</v>
      </c>
      <c r="T2047" s="183">
        <v>80</v>
      </c>
      <c r="U2047" s="183">
        <v>14107759.424066404</v>
      </c>
      <c r="V2047" s="183">
        <v>4386000000000</v>
      </c>
    </row>
    <row r="2048" spans="1:22">
      <c r="A2048" s="175" t="s">
        <v>4001</v>
      </c>
      <c r="B2048" s="175" t="s">
        <v>4001</v>
      </c>
      <c r="C2048" s="183">
        <f t="shared" si="4"/>
        <v>74.35560000000001</v>
      </c>
      <c r="D2048" s="183">
        <v>9460</v>
      </c>
      <c r="E2048" s="183">
        <v>301</v>
      </c>
      <c r="F2048" s="183">
        <v>300</v>
      </c>
      <c r="G2048" s="183">
        <v>8</v>
      </c>
      <c r="H2048" s="183">
        <v>11</v>
      </c>
      <c r="I2048" s="183"/>
      <c r="J2048" s="183">
        <v>27</v>
      </c>
      <c r="K2048" s="183">
        <f t="shared" si="3"/>
        <v>13.636363636363637</v>
      </c>
      <c r="L2048" s="183">
        <f t="shared" si="5"/>
        <v>28.125</v>
      </c>
      <c r="M2048" s="183">
        <v>164500000</v>
      </c>
      <c r="N2048" s="183">
        <v>1196000</v>
      </c>
      <c r="O2048" s="183">
        <v>1093000</v>
      </c>
      <c r="P2048" s="183">
        <v>131.9</v>
      </c>
      <c r="Q2048" s="183">
        <v>49590000</v>
      </c>
      <c r="R2048" s="183">
        <v>505700</v>
      </c>
      <c r="S2048" s="183">
        <v>330600</v>
      </c>
      <c r="T2048" s="183">
        <v>72.400000000000006</v>
      </c>
      <c r="U2048" s="183">
        <v>535856.8731466413</v>
      </c>
      <c r="V2048" s="183">
        <v>1041000000000</v>
      </c>
    </row>
    <row r="2049" spans="1:22">
      <c r="A2049" s="175" t="s">
        <v>4002</v>
      </c>
      <c r="B2049" s="175" t="s">
        <v>4002</v>
      </c>
      <c r="C2049" s="183">
        <f t="shared" si="4"/>
        <v>97.778400000000005</v>
      </c>
      <c r="D2049" s="183">
        <v>12440</v>
      </c>
      <c r="E2049" s="183">
        <v>310</v>
      </c>
      <c r="F2049" s="183">
        <v>300</v>
      </c>
      <c r="G2049" s="183">
        <v>9</v>
      </c>
      <c r="H2049" s="183">
        <v>15.5</v>
      </c>
      <c r="I2049" s="183"/>
      <c r="J2049" s="183">
        <v>27</v>
      </c>
      <c r="K2049" s="183">
        <f t="shared" si="3"/>
        <v>9.67741935483871</v>
      </c>
      <c r="L2049" s="183">
        <f t="shared" si="5"/>
        <v>25</v>
      </c>
      <c r="M2049" s="183">
        <v>229300000</v>
      </c>
      <c r="N2049" s="183">
        <v>1628000</v>
      </c>
      <c r="O2049" s="183">
        <v>1479000</v>
      </c>
      <c r="P2049" s="183">
        <v>135.80000000000001</v>
      </c>
      <c r="Q2049" s="183">
        <v>69850000</v>
      </c>
      <c r="R2049" s="183">
        <v>709700</v>
      </c>
      <c r="S2049" s="183">
        <v>465700</v>
      </c>
      <c r="T2049" s="183">
        <v>74.900000000000006</v>
      </c>
      <c r="U2049" s="183">
        <v>1118640.4232401112</v>
      </c>
      <c r="V2049" s="183">
        <v>1512000000000</v>
      </c>
    </row>
    <row r="2050" spans="1:22">
      <c r="A2050" s="175" t="s">
        <v>4003</v>
      </c>
      <c r="B2050" s="175" t="s">
        <v>4003</v>
      </c>
      <c r="C2050" s="183">
        <f t="shared" si="4"/>
        <v>126.78180000000002</v>
      </c>
      <c r="D2050" s="183">
        <v>16130.000000000002</v>
      </c>
      <c r="E2050" s="183">
        <v>320</v>
      </c>
      <c r="F2050" s="183">
        <v>300</v>
      </c>
      <c r="G2050" s="183">
        <v>11.5</v>
      </c>
      <c r="H2050" s="183">
        <v>20.5</v>
      </c>
      <c r="I2050" s="183"/>
      <c r="J2050" s="183">
        <v>27</v>
      </c>
      <c r="K2050" s="183">
        <f t="shared" si="3"/>
        <v>7.3170731707317076</v>
      </c>
      <c r="L2050" s="183">
        <f t="shared" si="5"/>
        <v>19.565217391304348</v>
      </c>
      <c r="M2050" s="183">
        <v>308200000</v>
      </c>
      <c r="N2050" s="183">
        <v>2149000</v>
      </c>
      <c r="O2050" s="183">
        <v>1926000</v>
      </c>
      <c r="P2050" s="183">
        <v>138.19999999999999</v>
      </c>
      <c r="Q2050" s="183">
        <v>92390000</v>
      </c>
      <c r="R2050" s="183">
        <v>939100</v>
      </c>
      <c r="S2050" s="183">
        <v>615900</v>
      </c>
      <c r="T2050" s="183">
        <v>75.7</v>
      </c>
      <c r="U2050" s="183">
        <v>2304528.4774247166</v>
      </c>
      <c r="V2050" s="183">
        <v>2069000000000</v>
      </c>
    </row>
    <row r="2051" spans="1:22">
      <c r="A2051" s="175" t="s">
        <v>4004</v>
      </c>
      <c r="B2051" s="175" t="s">
        <v>4004</v>
      </c>
      <c r="C2051" s="183">
        <f t="shared" si="4"/>
        <v>186.20340000000002</v>
      </c>
      <c r="D2051" s="183">
        <v>23690</v>
      </c>
      <c r="E2051" s="183">
        <v>340</v>
      </c>
      <c r="F2051" s="183">
        <v>305</v>
      </c>
      <c r="G2051" s="183">
        <v>16</v>
      </c>
      <c r="H2051" s="183">
        <v>30.5</v>
      </c>
      <c r="I2051" s="183"/>
      <c r="J2051" s="183">
        <v>27</v>
      </c>
      <c r="K2051" s="183">
        <f t="shared" si="3"/>
        <v>5</v>
      </c>
      <c r="L2051" s="183">
        <f t="shared" si="5"/>
        <v>14.0625</v>
      </c>
      <c r="M2051" s="183">
        <v>487100000</v>
      </c>
      <c r="N2051" s="183">
        <v>3274000</v>
      </c>
      <c r="O2051" s="183">
        <v>2865000</v>
      </c>
      <c r="P2051" s="183">
        <v>143</v>
      </c>
      <c r="Q2051" s="183">
        <v>144400000</v>
      </c>
      <c r="R2051" s="183">
        <v>1445000</v>
      </c>
      <c r="S2051" s="183">
        <v>947300</v>
      </c>
      <c r="T2051" s="183">
        <v>78.099999999999994</v>
      </c>
      <c r="U2051" s="183">
        <v>6880736.0630614832</v>
      </c>
      <c r="V2051" s="183">
        <v>3459000000000</v>
      </c>
    </row>
    <row r="2052" spans="1:22">
      <c r="A2052" s="175" t="s">
        <v>4005</v>
      </c>
      <c r="B2052" s="175" t="s">
        <v>4005</v>
      </c>
      <c r="C2052" s="183">
        <f t="shared" si="4"/>
        <v>245.23200000000003</v>
      </c>
      <c r="D2052" s="183">
        <v>31200</v>
      </c>
      <c r="E2052" s="183">
        <v>359</v>
      </c>
      <c r="F2052" s="183">
        <v>309</v>
      </c>
      <c r="G2052" s="183">
        <v>21</v>
      </c>
      <c r="H2052" s="183">
        <v>40</v>
      </c>
      <c r="I2052" s="183"/>
      <c r="J2052" s="183">
        <v>27</v>
      </c>
      <c r="K2052" s="183">
        <f t="shared" si="3"/>
        <v>3.8624999999999998</v>
      </c>
      <c r="L2052" s="183">
        <f t="shared" si="5"/>
        <v>10.714285714285714</v>
      </c>
      <c r="M2052" s="183">
        <v>681300000</v>
      </c>
      <c r="N2052" s="183">
        <v>4435000</v>
      </c>
      <c r="O2052" s="183">
        <v>3796000</v>
      </c>
      <c r="P2052" s="183">
        <v>147.79999999999998</v>
      </c>
      <c r="Q2052" s="183">
        <v>197100000</v>
      </c>
      <c r="R2052" s="183">
        <v>1951000</v>
      </c>
      <c r="S2052" s="183">
        <v>1276000</v>
      </c>
      <c r="T2052" s="183">
        <v>79.5</v>
      </c>
      <c r="U2052" s="183">
        <v>15060154.466937082</v>
      </c>
      <c r="V2052" s="183">
        <v>5004000000000</v>
      </c>
    </row>
    <row r="2053" spans="1:22">
      <c r="A2053" s="175" t="s">
        <v>4006</v>
      </c>
      <c r="B2053" s="175" t="s">
        <v>4006</v>
      </c>
      <c r="C2053" s="183">
        <f t="shared" si="4"/>
        <v>78.993000000000009</v>
      </c>
      <c r="D2053" s="183">
        <v>10050</v>
      </c>
      <c r="E2053" s="183">
        <v>320</v>
      </c>
      <c r="F2053" s="183">
        <v>300</v>
      </c>
      <c r="G2053" s="183">
        <v>8.5</v>
      </c>
      <c r="H2053" s="183">
        <v>11.5</v>
      </c>
      <c r="I2053" s="183"/>
      <c r="J2053" s="183">
        <v>27</v>
      </c>
      <c r="K2053" s="183">
        <f t="shared" ref="K2053:K2116" si="6">F2053/2/H2053</f>
        <v>13.043478260869565</v>
      </c>
      <c r="L2053" s="183">
        <f t="shared" si="5"/>
        <v>28.588235294117649</v>
      </c>
      <c r="M2053" s="183">
        <v>195500000</v>
      </c>
      <c r="N2053" s="183">
        <v>1341000</v>
      </c>
      <c r="O2053" s="183">
        <v>1222000</v>
      </c>
      <c r="P2053" s="183">
        <v>139.5</v>
      </c>
      <c r="Q2053" s="183">
        <v>51850000</v>
      </c>
      <c r="R2053" s="183">
        <v>529300</v>
      </c>
      <c r="S2053" s="183">
        <v>345600</v>
      </c>
      <c r="T2053" s="183">
        <v>71.8</v>
      </c>
      <c r="U2053" s="183">
        <v>600186.21001448692</v>
      </c>
      <c r="V2053" s="183">
        <v>1231000000000</v>
      </c>
    </row>
    <row r="2054" spans="1:22">
      <c r="A2054" s="175" t="s">
        <v>4007</v>
      </c>
      <c r="B2054" s="175" t="s">
        <v>4007</v>
      </c>
      <c r="C2054" s="183">
        <f t="shared" ref="C2054:C2117" si="7">D2054*0.00786</f>
        <v>104.93100000000001</v>
      </c>
      <c r="D2054" s="183">
        <v>13350</v>
      </c>
      <c r="E2054" s="183">
        <v>330</v>
      </c>
      <c r="F2054" s="183">
        <v>300</v>
      </c>
      <c r="G2054" s="183">
        <v>9.5</v>
      </c>
      <c r="H2054" s="183">
        <v>16.5</v>
      </c>
      <c r="I2054" s="183"/>
      <c r="J2054" s="183">
        <v>27</v>
      </c>
      <c r="K2054" s="183">
        <f t="shared" si="6"/>
        <v>9.0909090909090917</v>
      </c>
      <c r="L2054" s="183">
        <f t="shared" ref="L2054:L2117" si="8">(E2054-2*H2054-2*J2054)/G2054</f>
        <v>25.578947368421051</v>
      </c>
      <c r="M2054" s="183">
        <v>276900000</v>
      </c>
      <c r="N2054" s="183">
        <v>1850000</v>
      </c>
      <c r="O2054" s="183">
        <v>1678000</v>
      </c>
      <c r="P2054" s="183">
        <v>144</v>
      </c>
      <c r="Q2054" s="183">
        <v>74360000</v>
      </c>
      <c r="R2054" s="183">
        <v>755900</v>
      </c>
      <c r="S2054" s="183">
        <v>495700</v>
      </c>
      <c r="T2054" s="183">
        <v>74.599999999999994</v>
      </c>
      <c r="U2054" s="183">
        <v>1314054.0666212225</v>
      </c>
      <c r="V2054" s="183">
        <v>1824000000000</v>
      </c>
    </row>
    <row r="2055" spans="1:22">
      <c r="A2055" s="175" t="s">
        <v>4008</v>
      </c>
      <c r="B2055" s="175" t="s">
        <v>4008</v>
      </c>
      <c r="C2055" s="183">
        <f t="shared" si="7"/>
        <v>134.32740000000001</v>
      </c>
      <c r="D2055" s="183">
        <v>17090</v>
      </c>
      <c r="E2055" s="183">
        <v>340</v>
      </c>
      <c r="F2055" s="183">
        <v>300</v>
      </c>
      <c r="G2055" s="183">
        <v>12</v>
      </c>
      <c r="H2055" s="183">
        <v>21.5</v>
      </c>
      <c r="I2055" s="183"/>
      <c r="J2055" s="183">
        <v>27</v>
      </c>
      <c r="K2055" s="183">
        <f t="shared" si="6"/>
        <v>6.9767441860465116</v>
      </c>
      <c r="L2055" s="183">
        <f t="shared" si="8"/>
        <v>20.25</v>
      </c>
      <c r="M2055" s="183">
        <v>366600000</v>
      </c>
      <c r="N2055" s="183">
        <v>2408000</v>
      </c>
      <c r="O2055" s="183">
        <v>2156000</v>
      </c>
      <c r="P2055" s="183">
        <v>146.5</v>
      </c>
      <c r="Q2055" s="183">
        <v>96900000</v>
      </c>
      <c r="R2055" s="183">
        <v>985700</v>
      </c>
      <c r="S2055" s="183">
        <v>646000</v>
      </c>
      <c r="T2055" s="183">
        <v>75.3</v>
      </c>
      <c r="U2055" s="183">
        <v>2628467.5234572785</v>
      </c>
      <c r="V2055" s="183">
        <v>2454000000000</v>
      </c>
    </row>
    <row r="2056" spans="1:22">
      <c r="A2056" s="175" t="s">
        <v>4009</v>
      </c>
      <c r="B2056" s="175" t="s">
        <v>4009</v>
      </c>
      <c r="C2056" s="183">
        <f t="shared" si="7"/>
        <v>248.21880000000002</v>
      </c>
      <c r="D2056" s="183">
        <v>31580</v>
      </c>
      <c r="E2056" s="183">
        <v>377</v>
      </c>
      <c r="F2056" s="183">
        <v>309</v>
      </c>
      <c r="G2056" s="183">
        <v>21</v>
      </c>
      <c r="H2056" s="183">
        <v>40</v>
      </c>
      <c r="I2056" s="183"/>
      <c r="J2056" s="183">
        <v>27</v>
      </c>
      <c r="K2056" s="183">
        <f t="shared" si="6"/>
        <v>3.8624999999999998</v>
      </c>
      <c r="L2056" s="183">
        <f t="shared" si="8"/>
        <v>11.571428571428571</v>
      </c>
      <c r="M2056" s="183">
        <v>763700000</v>
      </c>
      <c r="N2056" s="183">
        <v>4718000</v>
      </c>
      <c r="O2056" s="183">
        <v>4052000</v>
      </c>
      <c r="P2056" s="183">
        <v>155.5</v>
      </c>
      <c r="Q2056" s="183">
        <v>197100000</v>
      </c>
      <c r="R2056" s="183">
        <v>1953000</v>
      </c>
      <c r="S2056" s="183">
        <v>1276000</v>
      </c>
      <c r="T2056" s="183">
        <v>79</v>
      </c>
      <c r="U2056" s="183">
        <v>15115720.46693708</v>
      </c>
      <c r="V2056" s="183">
        <v>5584000000000</v>
      </c>
    </row>
    <row r="2057" spans="1:22">
      <c r="A2057" s="175" t="s">
        <v>4010</v>
      </c>
      <c r="B2057" s="175" t="s">
        <v>4010</v>
      </c>
      <c r="C2057" s="183">
        <f t="shared" si="7"/>
        <v>83.787600000000012</v>
      </c>
      <c r="D2057" s="183">
        <v>10660</v>
      </c>
      <c r="E2057" s="183">
        <v>339</v>
      </c>
      <c r="F2057" s="183">
        <v>300</v>
      </c>
      <c r="G2057" s="183">
        <v>9</v>
      </c>
      <c r="H2057" s="183">
        <v>12</v>
      </c>
      <c r="I2057" s="183"/>
      <c r="J2057" s="183">
        <v>27</v>
      </c>
      <c r="K2057" s="183">
        <f t="shared" si="6"/>
        <v>12.5</v>
      </c>
      <c r="L2057" s="183">
        <f t="shared" si="8"/>
        <v>29</v>
      </c>
      <c r="M2057" s="183">
        <v>230400000</v>
      </c>
      <c r="N2057" s="183">
        <v>1495000</v>
      </c>
      <c r="O2057" s="183">
        <v>1359000</v>
      </c>
      <c r="P2057" s="183">
        <v>147</v>
      </c>
      <c r="Q2057" s="183">
        <v>54100000</v>
      </c>
      <c r="R2057" s="183">
        <v>553000</v>
      </c>
      <c r="S2057" s="183">
        <v>360700</v>
      </c>
      <c r="T2057" s="183">
        <v>71.2</v>
      </c>
      <c r="U2057" s="183">
        <v>671340.61479354918</v>
      </c>
      <c r="V2057" s="183">
        <v>1444000000000</v>
      </c>
    </row>
    <row r="2058" spans="1:22">
      <c r="A2058" s="175" t="s">
        <v>4011</v>
      </c>
      <c r="B2058" s="175" t="s">
        <v>4011</v>
      </c>
      <c r="C2058" s="183">
        <f t="shared" si="7"/>
        <v>112.24080000000002</v>
      </c>
      <c r="D2058" s="183">
        <v>14280.000000000002</v>
      </c>
      <c r="E2058" s="183">
        <v>350</v>
      </c>
      <c r="F2058" s="183">
        <v>300</v>
      </c>
      <c r="G2058" s="183">
        <v>10</v>
      </c>
      <c r="H2058" s="183">
        <v>17.5</v>
      </c>
      <c r="I2058" s="183"/>
      <c r="J2058" s="183">
        <v>27</v>
      </c>
      <c r="K2058" s="183">
        <f t="shared" si="6"/>
        <v>8.5714285714285712</v>
      </c>
      <c r="L2058" s="183">
        <f t="shared" si="8"/>
        <v>26.1</v>
      </c>
      <c r="M2058" s="183">
        <v>330900000</v>
      </c>
      <c r="N2058" s="183">
        <v>2088000</v>
      </c>
      <c r="O2058" s="183">
        <v>1891000</v>
      </c>
      <c r="P2058" s="183">
        <v>152.20000000000002</v>
      </c>
      <c r="Q2058" s="183">
        <v>78870000</v>
      </c>
      <c r="R2058" s="183">
        <v>802300</v>
      </c>
      <c r="S2058" s="183">
        <v>525800</v>
      </c>
      <c r="T2058" s="183">
        <v>74.3</v>
      </c>
      <c r="U2058" s="183">
        <v>1533421.0226677787</v>
      </c>
      <c r="V2058" s="183">
        <v>2177000000000</v>
      </c>
    </row>
    <row r="2059" spans="1:22">
      <c r="A2059" s="175" t="s">
        <v>4012</v>
      </c>
      <c r="B2059" s="175" t="s">
        <v>4012</v>
      </c>
      <c r="C2059" s="183">
        <f t="shared" si="7"/>
        <v>141.95160000000001</v>
      </c>
      <c r="D2059" s="183">
        <v>18060</v>
      </c>
      <c r="E2059" s="183">
        <v>360</v>
      </c>
      <c r="F2059" s="183">
        <v>300</v>
      </c>
      <c r="G2059" s="183">
        <v>12.5</v>
      </c>
      <c r="H2059" s="183">
        <v>22.5</v>
      </c>
      <c r="I2059" s="183"/>
      <c r="J2059" s="183">
        <v>27</v>
      </c>
      <c r="K2059" s="183">
        <f t="shared" si="6"/>
        <v>6.666666666666667</v>
      </c>
      <c r="L2059" s="183">
        <f t="shared" si="8"/>
        <v>20.88</v>
      </c>
      <c r="M2059" s="183">
        <v>431900000</v>
      </c>
      <c r="N2059" s="183">
        <v>2683000</v>
      </c>
      <c r="O2059" s="183">
        <v>2400000</v>
      </c>
      <c r="P2059" s="183">
        <v>154.60000000000002</v>
      </c>
      <c r="Q2059" s="183">
        <v>101400000</v>
      </c>
      <c r="R2059" s="183">
        <v>1032000</v>
      </c>
      <c r="S2059" s="183">
        <v>676100</v>
      </c>
      <c r="T2059" s="183">
        <v>74.900000000000006</v>
      </c>
      <c r="U2059" s="183">
        <v>2983365.1690397607</v>
      </c>
      <c r="V2059" s="183">
        <v>2883000000000</v>
      </c>
    </row>
    <row r="2060" spans="1:22">
      <c r="A2060" s="175" t="s">
        <v>4013</v>
      </c>
      <c r="B2060" s="175" t="s">
        <v>4013</v>
      </c>
      <c r="C2060" s="183">
        <f t="shared" si="7"/>
        <v>250.57680000000002</v>
      </c>
      <c r="D2060" s="183">
        <v>31880</v>
      </c>
      <c r="E2060" s="183">
        <v>395</v>
      </c>
      <c r="F2060" s="183">
        <v>308</v>
      </c>
      <c r="G2060" s="183">
        <v>21</v>
      </c>
      <c r="H2060" s="183">
        <v>40</v>
      </c>
      <c r="I2060" s="183"/>
      <c r="J2060" s="183">
        <v>27</v>
      </c>
      <c r="K2060" s="183">
        <f t="shared" si="6"/>
        <v>3.85</v>
      </c>
      <c r="L2060" s="183">
        <f t="shared" si="8"/>
        <v>12.428571428571429</v>
      </c>
      <c r="M2060" s="183">
        <v>848700000</v>
      </c>
      <c r="N2060" s="183">
        <v>4989000</v>
      </c>
      <c r="O2060" s="183">
        <v>4297000</v>
      </c>
      <c r="P2060" s="183">
        <v>163.19999999999999</v>
      </c>
      <c r="Q2060" s="183">
        <v>195200000</v>
      </c>
      <c r="R2060" s="183">
        <v>1942000</v>
      </c>
      <c r="S2060" s="183">
        <v>1268000</v>
      </c>
      <c r="T2060" s="183">
        <v>78.3</v>
      </c>
      <c r="U2060" s="183">
        <v>15128619.800270414</v>
      </c>
      <c r="V2060" s="183">
        <v>6137000000000</v>
      </c>
    </row>
    <row r="2061" spans="1:22">
      <c r="A2061" s="175" t="s">
        <v>4014</v>
      </c>
      <c r="B2061" s="175" t="s">
        <v>4014</v>
      </c>
      <c r="C2061" s="183">
        <f t="shared" si="7"/>
        <v>92.512200000000007</v>
      </c>
      <c r="D2061" s="183">
        <v>11770</v>
      </c>
      <c r="E2061" s="183">
        <v>378</v>
      </c>
      <c r="F2061" s="183">
        <v>300</v>
      </c>
      <c r="G2061" s="183">
        <v>9.5</v>
      </c>
      <c r="H2061" s="183">
        <v>13</v>
      </c>
      <c r="I2061" s="183"/>
      <c r="J2061" s="183">
        <v>27</v>
      </c>
      <c r="K2061" s="183">
        <f t="shared" si="6"/>
        <v>11.538461538461538</v>
      </c>
      <c r="L2061" s="183">
        <f t="shared" si="8"/>
        <v>31.368421052631579</v>
      </c>
      <c r="M2061" s="183">
        <v>312500000</v>
      </c>
      <c r="N2061" s="183">
        <v>1824000</v>
      </c>
      <c r="O2061" s="183">
        <v>1654000</v>
      </c>
      <c r="P2061" s="183">
        <v>163</v>
      </c>
      <c r="Q2061" s="183">
        <v>58610000</v>
      </c>
      <c r="R2061" s="183">
        <v>599700</v>
      </c>
      <c r="S2061" s="183">
        <v>390800</v>
      </c>
      <c r="T2061" s="183">
        <v>70.599999999999994</v>
      </c>
      <c r="U2061" s="183">
        <v>813192.49155196385</v>
      </c>
      <c r="V2061" s="183">
        <v>1948000000000</v>
      </c>
    </row>
    <row r="2062" spans="1:22">
      <c r="A2062" s="175" t="s">
        <v>4015</v>
      </c>
      <c r="B2062" s="175" t="s">
        <v>4015</v>
      </c>
      <c r="C2062" s="183">
        <f t="shared" si="7"/>
        <v>124.974</v>
      </c>
      <c r="D2062" s="183">
        <v>15900</v>
      </c>
      <c r="E2062" s="183">
        <v>390</v>
      </c>
      <c r="F2062" s="183">
        <v>300</v>
      </c>
      <c r="G2062" s="183">
        <v>11</v>
      </c>
      <c r="H2062" s="183">
        <v>19</v>
      </c>
      <c r="I2062" s="183"/>
      <c r="J2062" s="183">
        <v>27</v>
      </c>
      <c r="K2062" s="183">
        <f t="shared" si="6"/>
        <v>7.8947368421052628</v>
      </c>
      <c r="L2062" s="183">
        <f t="shared" si="8"/>
        <v>27.09090909090909</v>
      </c>
      <c r="M2062" s="183">
        <v>450700000</v>
      </c>
      <c r="N2062" s="183">
        <v>2562000</v>
      </c>
      <c r="O2062" s="183">
        <v>2311000</v>
      </c>
      <c r="P2062" s="183">
        <v>168.4</v>
      </c>
      <c r="Q2062" s="183">
        <v>85640000</v>
      </c>
      <c r="R2062" s="183">
        <v>872900</v>
      </c>
      <c r="S2062" s="183">
        <v>570900</v>
      </c>
      <c r="T2062" s="183">
        <v>73.400000000000006</v>
      </c>
      <c r="U2062" s="183">
        <v>1931713.7838533621</v>
      </c>
      <c r="V2062" s="183">
        <v>2942000000000</v>
      </c>
    </row>
    <row r="2063" spans="1:22">
      <c r="A2063" s="175" t="s">
        <v>4016</v>
      </c>
      <c r="B2063" s="175" t="s">
        <v>4016</v>
      </c>
      <c r="C2063" s="183">
        <f t="shared" si="7"/>
        <v>155.47080000000003</v>
      </c>
      <c r="D2063" s="183">
        <v>19780</v>
      </c>
      <c r="E2063" s="183">
        <v>400</v>
      </c>
      <c r="F2063" s="183">
        <v>300</v>
      </c>
      <c r="G2063" s="183">
        <v>13.5</v>
      </c>
      <c r="H2063" s="183">
        <v>24</v>
      </c>
      <c r="I2063" s="183"/>
      <c r="J2063" s="183">
        <v>27</v>
      </c>
      <c r="K2063" s="183">
        <f t="shared" si="6"/>
        <v>6.25</v>
      </c>
      <c r="L2063" s="183">
        <f t="shared" si="8"/>
        <v>22.074074074074073</v>
      </c>
      <c r="M2063" s="183">
        <v>576800000</v>
      </c>
      <c r="N2063" s="183">
        <v>3232000</v>
      </c>
      <c r="O2063" s="183">
        <v>2884000</v>
      </c>
      <c r="P2063" s="183">
        <v>170.79999999999998</v>
      </c>
      <c r="Q2063" s="183">
        <v>108200000</v>
      </c>
      <c r="R2063" s="183">
        <v>1104000</v>
      </c>
      <c r="S2063" s="183">
        <v>721300</v>
      </c>
      <c r="T2063" s="183">
        <v>74</v>
      </c>
      <c r="U2063" s="183">
        <v>3610277.143037518</v>
      </c>
      <c r="V2063" s="183">
        <v>3817000000000</v>
      </c>
    </row>
    <row r="2064" spans="1:22">
      <c r="A2064" s="175" t="s">
        <v>4017</v>
      </c>
      <c r="B2064" s="175" t="s">
        <v>4017</v>
      </c>
      <c r="C2064" s="183">
        <f t="shared" si="7"/>
        <v>256.0788</v>
      </c>
      <c r="D2064" s="183">
        <v>32580</v>
      </c>
      <c r="E2064" s="183">
        <v>432</v>
      </c>
      <c r="F2064" s="183">
        <v>307</v>
      </c>
      <c r="G2064" s="183">
        <v>21</v>
      </c>
      <c r="H2064" s="183">
        <v>40</v>
      </c>
      <c r="I2064" s="183"/>
      <c r="J2064" s="183">
        <v>27</v>
      </c>
      <c r="K2064" s="183">
        <f t="shared" si="6"/>
        <v>3.8374999999999999</v>
      </c>
      <c r="L2064" s="183">
        <f t="shared" si="8"/>
        <v>14.19047619047619</v>
      </c>
      <c r="M2064" s="183">
        <v>1041000000</v>
      </c>
      <c r="N2064" s="183">
        <v>5571000</v>
      </c>
      <c r="O2064" s="183">
        <v>4820000</v>
      </c>
      <c r="P2064" s="183">
        <v>178.79999999999998</v>
      </c>
      <c r="Q2064" s="183">
        <v>193400000</v>
      </c>
      <c r="R2064" s="183">
        <v>1934000</v>
      </c>
      <c r="S2064" s="183">
        <v>1260000</v>
      </c>
      <c r="T2064" s="183">
        <v>77</v>
      </c>
      <c r="U2064" s="183">
        <v>15200172.133603746</v>
      </c>
      <c r="V2064" s="183">
        <v>7410000000000</v>
      </c>
    </row>
    <row r="2065" spans="1:22">
      <c r="A2065" s="175" t="s">
        <v>4018</v>
      </c>
      <c r="B2065" s="175" t="s">
        <v>4018</v>
      </c>
      <c r="C2065" s="183">
        <f t="shared" si="7"/>
        <v>99.900600000000011</v>
      </c>
      <c r="D2065" s="183">
        <v>12710</v>
      </c>
      <c r="E2065" s="183">
        <v>425</v>
      </c>
      <c r="F2065" s="183">
        <v>300</v>
      </c>
      <c r="G2065" s="183">
        <v>10</v>
      </c>
      <c r="H2065" s="183">
        <v>13.5</v>
      </c>
      <c r="I2065" s="183"/>
      <c r="J2065" s="183">
        <v>27</v>
      </c>
      <c r="K2065" s="183">
        <f t="shared" si="6"/>
        <v>11.111111111111111</v>
      </c>
      <c r="L2065" s="183">
        <f t="shared" si="8"/>
        <v>34.4</v>
      </c>
      <c r="M2065" s="183">
        <v>418900000</v>
      </c>
      <c r="N2065" s="183">
        <v>2183000</v>
      </c>
      <c r="O2065" s="183">
        <v>1971000</v>
      </c>
      <c r="P2065" s="183">
        <v>181.6</v>
      </c>
      <c r="Q2065" s="183">
        <v>60880000</v>
      </c>
      <c r="R2065" s="183">
        <v>624400</v>
      </c>
      <c r="S2065" s="183">
        <v>405800</v>
      </c>
      <c r="T2065" s="183">
        <v>69.2</v>
      </c>
      <c r="U2065" s="183">
        <v>913937.2461932844</v>
      </c>
      <c r="V2065" s="183">
        <v>2572000000000</v>
      </c>
    </row>
    <row r="2066" spans="1:22">
      <c r="A2066" s="175" t="s">
        <v>4019</v>
      </c>
      <c r="B2066" s="175" t="s">
        <v>4019</v>
      </c>
      <c r="C2066" s="183">
        <f t="shared" si="7"/>
        <v>139.90800000000002</v>
      </c>
      <c r="D2066" s="183">
        <v>17800</v>
      </c>
      <c r="E2066" s="183">
        <v>440</v>
      </c>
      <c r="F2066" s="183">
        <v>300</v>
      </c>
      <c r="G2066" s="183">
        <v>11.5</v>
      </c>
      <c r="H2066" s="183">
        <v>21</v>
      </c>
      <c r="I2066" s="183"/>
      <c r="J2066" s="183">
        <v>27</v>
      </c>
      <c r="K2066" s="183">
        <f t="shared" si="6"/>
        <v>7.1428571428571432</v>
      </c>
      <c r="L2066" s="183">
        <f t="shared" si="8"/>
        <v>29.913043478260871</v>
      </c>
      <c r="M2066" s="183">
        <v>637200000</v>
      </c>
      <c r="N2066" s="183">
        <v>3216000</v>
      </c>
      <c r="O2066" s="183">
        <v>2896000</v>
      </c>
      <c r="P2066" s="183">
        <v>189.20000000000002</v>
      </c>
      <c r="Q2066" s="183">
        <v>94650000</v>
      </c>
      <c r="R2066" s="183">
        <v>965500</v>
      </c>
      <c r="S2066" s="183">
        <v>631000</v>
      </c>
      <c r="T2066" s="183">
        <v>72.900000000000006</v>
      </c>
      <c r="U2066" s="183">
        <v>2501090.9923990793</v>
      </c>
      <c r="V2066" s="183">
        <v>4148000000000</v>
      </c>
    </row>
    <row r="2067" spans="1:22">
      <c r="A2067" s="175" t="s">
        <v>4020</v>
      </c>
      <c r="B2067" s="175" t="s">
        <v>4020</v>
      </c>
      <c r="C2067" s="183">
        <f t="shared" si="7"/>
        <v>171.34800000000001</v>
      </c>
      <c r="D2067" s="183">
        <v>21800</v>
      </c>
      <c r="E2067" s="183">
        <v>450</v>
      </c>
      <c r="F2067" s="183">
        <v>300</v>
      </c>
      <c r="G2067" s="183">
        <v>14</v>
      </c>
      <c r="H2067" s="183">
        <v>26</v>
      </c>
      <c r="I2067" s="183"/>
      <c r="J2067" s="183">
        <v>27</v>
      </c>
      <c r="K2067" s="183">
        <f t="shared" si="6"/>
        <v>5.7692307692307692</v>
      </c>
      <c r="L2067" s="183">
        <f t="shared" si="8"/>
        <v>24.571428571428573</v>
      </c>
      <c r="M2067" s="183">
        <v>798900000</v>
      </c>
      <c r="N2067" s="183">
        <v>3982000</v>
      </c>
      <c r="O2067" s="183">
        <v>3551000</v>
      </c>
      <c r="P2067" s="183">
        <v>191.4</v>
      </c>
      <c r="Q2067" s="183">
        <v>117200000</v>
      </c>
      <c r="R2067" s="183">
        <v>1198000</v>
      </c>
      <c r="S2067" s="183">
        <v>781400</v>
      </c>
      <c r="T2067" s="183">
        <v>73.3</v>
      </c>
      <c r="U2067" s="183">
        <v>4479743.1969161294</v>
      </c>
      <c r="V2067" s="183">
        <v>5258000000000</v>
      </c>
    </row>
    <row r="2068" spans="1:22">
      <c r="A2068" s="175" t="s">
        <v>4021</v>
      </c>
      <c r="B2068" s="175" t="s">
        <v>4021</v>
      </c>
      <c r="C2068" s="183">
        <f t="shared" si="7"/>
        <v>263.62440000000004</v>
      </c>
      <c r="D2068" s="183">
        <v>33540</v>
      </c>
      <c r="E2068" s="183">
        <v>478</v>
      </c>
      <c r="F2068" s="183">
        <v>307</v>
      </c>
      <c r="G2068" s="183">
        <v>21</v>
      </c>
      <c r="H2068" s="183">
        <v>40</v>
      </c>
      <c r="I2068" s="183"/>
      <c r="J2068" s="183">
        <v>27</v>
      </c>
      <c r="K2068" s="183">
        <f t="shared" si="6"/>
        <v>3.8374999999999999</v>
      </c>
      <c r="L2068" s="183">
        <f t="shared" si="8"/>
        <v>16.38095238095238</v>
      </c>
      <c r="M2068" s="183">
        <v>1315000000</v>
      </c>
      <c r="N2068" s="183">
        <v>6331000</v>
      </c>
      <c r="O2068" s="183">
        <v>5501000</v>
      </c>
      <c r="P2068" s="183">
        <v>198</v>
      </c>
      <c r="Q2068" s="183">
        <v>193400000</v>
      </c>
      <c r="R2068" s="183">
        <v>1939000</v>
      </c>
      <c r="S2068" s="183">
        <v>1260000</v>
      </c>
      <c r="T2068" s="183">
        <v>75.900000000000006</v>
      </c>
      <c r="U2068" s="183">
        <v>15342174.133603746</v>
      </c>
      <c r="V2068" s="183">
        <v>9251000000000</v>
      </c>
    </row>
    <row r="2069" spans="1:22">
      <c r="A2069" s="175" t="s">
        <v>4022</v>
      </c>
      <c r="B2069" s="175" t="s">
        <v>4022</v>
      </c>
      <c r="C2069" s="183">
        <f t="shared" si="7"/>
        <v>107.60340000000001</v>
      </c>
      <c r="D2069" s="183">
        <v>13690</v>
      </c>
      <c r="E2069" s="183">
        <v>472</v>
      </c>
      <c r="F2069" s="183">
        <v>300</v>
      </c>
      <c r="G2069" s="183">
        <v>10.5</v>
      </c>
      <c r="H2069" s="183">
        <v>14</v>
      </c>
      <c r="I2069" s="183"/>
      <c r="J2069" s="183">
        <v>27</v>
      </c>
      <c r="K2069" s="183">
        <f t="shared" si="6"/>
        <v>10.714285714285714</v>
      </c>
      <c r="L2069" s="183">
        <f t="shared" si="8"/>
        <v>37.142857142857146</v>
      </c>
      <c r="M2069" s="183">
        <v>546400000</v>
      </c>
      <c r="N2069" s="183">
        <v>2576000</v>
      </c>
      <c r="O2069" s="183">
        <v>2315000</v>
      </c>
      <c r="P2069" s="183">
        <v>199.8</v>
      </c>
      <c r="Q2069" s="183">
        <v>63140000</v>
      </c>
      <c r="R2069" s="183">
        <v>649300</v>
      </c>
      <c r="S2069" s="183">
        <v>420900</v>
      </c>
      <c r="T2069" s="183">
        <v>67.900000000000006</v>
      </c>
      <c r="U2069" s="183">
        <v>1026176.9405444843</v>
      </c>
      <c r="V2069" s="183">
        <v>3304000000000</v>
      </c>
    </row>
    <row r="2070" spans="1:22">
      <c r="A2070" s="175" t="s">
        <v>4023</v>
      </c>
      <c r="B2070" s="175" t="s">
        <v>4023</v>
      </c>
      <c r="C2070" s="183">
        <f t="shared" si="7"/>
        <v>155.23500000000001</v>
      </c>
      <c r="D2070" s="183">
        <v>19750</v>
      </c>
      <c r="E2070" s="183">
        <v>490</v>
      </c>
      <c r="F2070" s="183">
        <v>300</v>
      </c>
      <c r="G2070" s="183">
        <v>12</v>
      </c>
      <c r="H2070" s="183">
        <v>23</v>
      </c>
      <c r="I2070" s="183"/>
      <c r="J2070" s="183">
        <v>27</v>
      </c>
      <c r="K2070" s="183">
        <f t="shared" si="6"/>
        <v>6.5217391304347823</v>
      </c>
      <c r="L2070" s="183">
        <f t="shared" si="8"/>
        <v>32.5</v>
      </c>
      <c r="M2070" s="183">
        <v>869700000</v>
      </c>
      <c r="N2070" s="183">
        <v>3949000</v>
      </c>
      <c r="O2070" s="183">
        <v>3550000</v>
      </c>
      <c r="P2070" s="183">
        <v>209.8</v>
      </c>
      <c r="Q2070" s="183">
        <v>103700000</v>
      </c>
      <c r="R2070" s="183">
        <v>1059000</v>
      </c>
      <c r="S2070" s="183">
        <v>691100</v>
      </c>
      <c r="T2070" s="183">
        <v>72.400000000000006</v>
      </c>
      <c r="U2070" s="183">
        <v>3178153.5058868984</v>
      </c>
      <c r="V2070" s="183">
        <v>5643000000000</v>
      </c>
    </row>
    <row r="2071" spans="1:22">
      <c r="A2071" s="175" t="s">
        <v>4024</v>
      </c>
      <c r="B2071" s="175" t="s">
        <v>4024</v>
      </c>
      <c r="C2071" s="183">
        <f t="shared" si="7"/>
        <v>187.53960000000001</v>
      </c>
      <c r="D2071" s="183">
        <v>23860</v>
      </c>
      <c r="E2071" s="183">
        <v>500</v>
      </c>
      <c r="F2071" s="183">
        <v>300</v>
      </c>
      <c r="G2071" s="183">
        <v>14.5</v>
      </c>
      <c r="H2071" s="183">
        <v>28</v>
      </c>
      <c r="I2071" s="183"/>
      <c r="J2071" s="183">
        <v>27</v>
      </c>
      <c r="K2071" s="183">
        <f t="shared" si="6"/>
        <v>5.3571428571428568</v>
      </c>
      <c r="L2071" s="183">
        <f t="shared" si="8"/>
        <v>26.896551724137932</v>
      </c>
      <c r="M2071" s="183">
        <v>1072000000</v>
      </c>
      <c r="N2071" s="183">
        <v>4815000</v>
      </c>
      <c r="O2071" s="183">
        <v>4287000</v>
      </c>
      <c r="P2071" s="183">
        <v>211.9</v>
      </c>
      <c r="Q2071" s="183">
        <v>126200000</v>
      </c>
      <c r="R2071" s="183">
        <v>1292000</v>
      </c>
      <c r="S2071" s="183">
        <v>841600</v>
      </c>
      <c r="T2071" s="183">
        <v>72.699999999999989</v>
      </c>
      <c r="U2071" s="183">
        <v>5481373.2011982203</v>
      </c>
      <c r="V2071" s="183">
        <v>7018000000000</v>
      </c>
    </row>
    <row r="2072" spans="1:22">
      <c r="A2072" s="175" t="s">
        <v>4025</v>
      </c>
      <c r="B2072" s="175" t="s">
        <v>4025</v>
      </c>
      <c r="C2072" s="183">
        <f t="shared" si="7"/>
        <v>270.6198</v>
      </c>
      <c r="D2072" s="183">
        <v>34430</v>
      </c>
      <c r="E2072" s="183">
        <v>524</v>
      </c>
      <c r="F2072" s="183">
        <v>306</v>
      </c>
      <c r="G2072" s="183">
        <v>21</v>
      </c>
      <c r="H2072" s="183">
        <v>40</v>
      </c>
      <c r="I2072" s="183"/>
      <c r="J2072" s="183">
        <v>27</v>
      </c>
      <c r="K2072" s="183">
        <f t="shared" si="6"/>
        <v>3.8250000000000002</v>
      </c>
      <c r="L2072" s="183">
        <f t="shared" si="8"/>
        <v>18.571428571428573</v>
      </c>
      <c r="M2072" s="183">
        <v>1619000000</v>
      </c>
      <c r="N2072" s="183">
        <v>7094000</v>
      </c>
      <c r="O2072" s="183">
        <v>6180000</v>
      </c>
      <c r="P2072" s="183">
        <v>216.9</v>
      </c>
      <c r="Q2072" s="183">
        <v>191500000</v>
      </c>
      <c r="R2072" s="183">
        <v>1932000</v>
      </c>
      <c r="S2072" s="183">
        <v>1252000</v>
      </c>
      <c r="T2072" s="183">
        <v>74.599999999999994</v>
      </c>
      <c r="U2072" s="183">
        <v>15441509.46693708</v>
      </c>
      <c r="V2072" s="183">
        <v>11190000000000</v>
      </c>
    </row>
    <row r="2073" spans="1:22">
      <c r="A2073" s="175" t="s">
        <v>4026</v>
      </c>
      <c r="B2073" s="175" t="s">
        <v>4026</v>
      </c>
      <c r="C2073" s="183">
        <f t="shared" si="7"/>
        <v>120.10080000000002</v>
      </c>
      <c r="D2073" s="183">
        <v>15280.000000000002</v>
      </c>
      <c r="E2073" s="183">
        <v>522</v>
      </c>
      <c r="F2073" s="183">
        <v>300</v>
      </c>
      <c r="G2073" s="183">
        <v>11.5</v>
      </c>
      <c r="H2073" s="183">
        <v>15</v>
      </c>
      <c r="I2073" s="183"/>
      <c r="J2073" s="183">
        <v>27</v>
      </c>
      <c r="K2073" s="183">
        <f t="shared" si="6"/>
        <v>10</v>
      </c>
      <c r="L2073" s="183">
        <f t="shared" si="8"/>
        <v>38.086956521739133</v>
      </c>
      <c r="M2073" s="183">
        <v>728700000</v>
      </c>
      <c r="N2073" s="183">
        <v>3128000</v>
      </c>
      <c r="O2073" s="183">
        <v>2792000</v>
      </c>
      <c r="P2073" s="183">
        <v>218.4</v>
      </c>
      <c r="Q2073" s="183">
        <v>67670000</v>
      </c>
      <c r="R2073" s="183">
        <v>698600</v>
      </c>
      <c r="S2073" s="183">
        <v>451100</v>
      </c>
      <c r="T2073" s="183">
        <v>66.5</v>
      </c>
      <c r="U2073" s="183">
        <v>1266801.2751733449</v>
      </c>
      <c r="V2073" s="183">
        <v>4338000000000</v>
      </c>
    </row>
    <row r="2074" spans="1:22">
      <c r="A2074" s="175" t="s">
        <v>4027</v>
      </c>
      <c r="B2074" s="175" t="s">
        <v>4027</v>
      </c>
      <c r="C2074" s="183">
        <f t="shared" si="7"/>
        <v>166.47480000000002</v>
      </c>
      <c r="D2074" s="183">
        <v>21180</v>
      </c>
      <c r="E2074" s="183">
        <v>540</v>
      </c>
      <c r="F2074" s="183">
        <v>300</v>
      </c>
      <c r="G2074" s="183">
        <v>12.5</v>
      </c>
      <c r="H2074" s="183">
        <v>24</v>
      </c>
      <c r="I2074" s="183"/>
      <c r="J2074" s="183">
        <v>27</v>
      </c>
      <c r="K2074" s="183">
        <f t="shared" si="6"/>
        <v>6.25</v>
      </c>
      <c r="L2074" s="183">
        <f t="shared" si="8"/>
        <v>35.04</v>
      </c>
      <c r="M2074" s="183">
        <v>1119000000</v>
      </c>
      <c r="N2074" s="183">
        <v>4622000</v>
      </c>
      <c r="O2074" s="183">
        <v>4146000</v>
      </c>
      <c r="P2074" s="183">
        <v>229.89999999999998</v>
      </c>
      <c r="Q2074" s="183">
        <v>108200000</v>
      </c>
      <c r="R2074" s="183">
        <v>1107000</v>
      </c>
      <c r="S2074" s="183">
        <v>721300</v>
      </c>
      <c r="T2074" s="183">
        <v>71.5</v>
      </c>
      <c r="U2074" s="183">
        <v>3603555.8642453058</v>
      </c>
      <c r="V2074" s="183">
        <v>7189000000000</v>
      </c>
    </row>
    <row r="2075" spans="1:22">
      <c r="A2075" s="175" t="s">
        <v>4028</v>
      </c>
      <c r="B2075" s="175" t="s">
        <v>4028</v>
      </c>
      <c r="C2075" s="183">
        <f t="shared" si="7"/>
        <v>199.72260000000003</v>
      </c>
      <c r="D2075" s="183">
        <v>25410</v>
      </c>
      <c r="E2075" s="183">
        <v>550</v>
      </c>
      <c r="F2075" s="183">
        <v>300</v>
      </c>
      <c r="G2075" s="183">
        <v>15</v>
      </c>
      <c r="H2075" s="183">
        <v>29</v>
      </c>
      <c r="I2075" s="183"/>
      <c r="J2075" s="183">
        <v>27</v>
      </c>
      <c r="K2075" s="183">
        <f t="shared" si="6"/>
        <v>5.1724137931034484</v>
      </c>
      <c r="L2075" s="183">
        <f t="shared" si="8"/>
        <v>29.2</v>
      </c>
      <c r="M2075" s="183">
        <v>1367000000</v>
      </c>
      <c r="N2075" s="183">
        <v>5591000</v>
      </c>
      <c r="O2075" s="183">
        <v>4971000</v>
      </c>
      <c r="P2075" s="183">
        <v>232</v>
      </c>
      <c r="Q2075" s="183">
        <v>130800000</v>
      </c>
      <c r="R2075" s="183">
        <v>1341000</v>
      </c>
      <c r="S2075" s="183">
        <v>871800</v>
      </c>
      <c r="T2075" s="183">
        <v>71.7</v>
      </c>
      <c r="U2075" s="183">
        <v>6101732.2494148128</v>
      </c>
      <c r="V2075" s="183">
        <v>8856000000000</v>
      </c>
    </row>
    <row r="2076" spans="1:22">
      <c r="A2076" s="175" t="s">
        <v>4029</v>
      </c>
      <c r="B2076" s="175" t="s">
        <v>4029</v>
      </c>
      <c r="C2076" s="183">
        <f t="shared" si="7"/>
        <v>278.55840000000001</v>
      </c>
      <c r="D2076" s="183">
        <v>35440</v>
      </c>
      <c r="E2076" s="183">
        <v>572</v>
      </c>
      <c r="F2076" s="183">
        <v>306</v>
      </c>
      <c r="G2076" s="183">
        <v>21</v>
      </c>
      <c r="H2076" s="183">
        <v>40</v>
      </c>
      <c r="I2076" s="183"/>
      <c r="J2076" s="183">
        <v>27</v>
      </c>
      <c r="K2076" s="183">
        <f t="shared" si="6"/>
        <v>3.8250000000000002</v>
      </c>
      <c r="L2076" s="183">
        <f t="shared" si="8"/>
        <v>20.857142857142858</v>
      </c>
      <c r="M2076" s="183">
        <v>1980000000</v>
      </c>
      <c r="N2076" s="183">
        <v>7933000</v>
      </c>
      <c r="O2076" s="183">
        <v>6923000</v>
      </c>
      <c r="P2076" s="183">
        <v>236.4</v>
      </c>
      <c r="Q2076" s="183">
        <v>191600000</v>
      </c>
      <c r="R2076" s="183">
        <v>1937000</v>
      </c>
      <c r="S2076" s="183">
        <v>1252000</v>
      </c>
      <c r="T2076" s="183">
        <v>73.5</v>
      </c>
      <c r="U2076" s="183">
        <v>15589685.46693708</v>
      </c>
      <c r="V2076" s="183">
        <v>13520000000000</v>
      </c>
    </row>
    <row r="2077" spans="1:22">
      <c r="A2077" s="175" t="s">
        <v>4030</v>
      </c>
      <c r="B2077" s="175" t="s">
        <v>4030</v>
      </c>
      <c r="C2077" s="183">
        <f t="shared" si="7"/>
        <v>128.98260000000002</v>
      </c>
      <c r="D2077" s="183">
        <v>16410</v>
      </c>
      <c r="E2077" s="183">
        <v>571</v>
      </c>
      <c r="F2077" s="183">
        <v>300</v>
      </c>
      <c r="G2077" s="183">
        <v>12</v>
      </c>
      <c r="H2077" s="183">
        <v>15.5</v>
      </c>
      <c r="I2077" s="183"/>
      <c r="J2077" s="183">
        <v>27</v>
      </c>
      <c r="K2077" s="183">
        <f t="shared" si="6"/>
        <v>9.67741935483871</v>
      </c>
      <c r="L2077" s="183">
        <f t="shared" si="8"/>
        <v>40.5</v>
      </c>
      <c r="M2077" s="183">
        <v>919000000</v>
      </c>
      <c r="N2077" s="183">
        <v>3623000</v>
      </c>
      <c r="O2077" s="183">
        <v>3218000</v>
      </c>
      <c r="P2077" s="183">
        <v>236.6</v>
      </c>
      <c r="Q2077" s="183">
        <v>69930000</v>
      </c>
      <c r="R2077" s="183">
        <v>724500</v>
      </c>
      <c r="S2077" s="183">
        <v>466200</v>
      </c>
      <c r="T2077" s="183">
        <v>65.3</v>
      </c>
      <c r="U2077" s="183">
        <v>1417706.4726961381</v>
      </c>
      <c r="V2077" s="183">
        <v>5381000000000</v>
      </c>
    </row>
    <row r="2078" spans="1:22">
      <c r="A2078" s="175" t="s">
        <v>4031</v>
      </c>
      <c r="B2078" s="175" t="s">
        <v>4031</v>
      </c>
      <c r="C2078" s="183">
        <f t="shared" si="7"/>
        <v>178.02900000000002</v>
      </c>
      <c r="D2078" s="183">
        <v>22650</v>
      </c>
      <c r="E2078" s="183">
        <v>590</v>
      </c>
      <c r="F2078" s="183">
        <v>300</v>
      </c>
      <c r="G2078" s="183">
        <v>13</v>
      </c>
      <c r="H2078" s="183">
        <v>25</v>
      </c>
      <c r="I2078" s="183"/>
      <c r="J2078" s="183">
        <v>27</v>
      </c>
      <c r="K2078" s="183">
        <f t="shared" si="6"/>
        <v>6</v>
      </c>
      <c r="L2078" s="183">
        <f t="shared" si="8"/>
        <v>37.384615384615387</v>
      </c>
      <c r="M2078" s="183">
        <v>1412000000</v>
      </c>
      <c r="N2078" s="183">
        <v>5350000</v>
      </c>
      <c r="O2078" s="183">
        <v>4787000</v>
      </c>
      <c r="P2078" s="183">
        <v>249.7</v>
      </c>
      <c r="Q2078" s="183">
        <v>112700000</v>
      </c>
      <c r="R2078" s="183">
        <v>1156000</v>
      </c>
      <c r="S2078" s="183">
        <v>751400</v>
      </c>
      <c r="T2078" s="183">
        <v>70.5</v>
      </c>
      <c r="U2078" s="183">
        <v>4068805.7454621163</v>
      </c>
      <c r="V2078" s="183">
        <v>8978000000000</v>
      </c>
    </row>
    <row r="2079" spans="1:22">
      <c r="A2079" s="175" t="s">
        <v>4032</v>
      </c>
      <c r="B2079" s="175" t="s">
        <v>4032</v>
      </c>
      <c r="C2079" s="183">
        <f t="shared" si="7"/>
        <v>212.22000000000003</v>
      </c>
      <c r="D2079" s="183">
        <v>27000</v>
      </c>
      <c r="E2079" s="183">
        <v>600</v>
      </c>
      <c r="F2079" s="183">
        <v>300</v>
      </c>
      <c r="G2079" s="183">
        <v>15.5</v>
      </c>
      <c r="H2079" s="183">
        <v>30</v>
      </c>
      <c r="I2079" s="183"/>
      <c r="J2079" s="183">
        <v>27</v>
      </c>
      <c r="K2079" s="183">
        <f t="shared" si="6"/>
        <v>5</v>
      </c>
      <c r="L2079" s="183">
        <f t="shared" si="8"/>
        <v>31.35483870967742</v>
      </c>
      <c r="M2079" s="183">
        <v>1710000000</v>
      </c>
      <c r="N2079" s="183">
        <v>6425000</v>
      </c>
      <c r="O2079" s="183">
        <v>5701000</v>
      </c>
      <c r="P2079" s="183">
        <v>251.70000000000002</v>
      </c>
      <c r="Q2079" s="183">
        <v>135300000</v>
      </c>
      <c r="R2079" s="183">
        <v>1391000</v>
      </c>
      <c r="S2079" s="183">
        <v>902000</v>
      </c>
      <c r="T2079" s="183">
        <v>70.8</v>
      </c>
      <c r="U2079" s="183">
        <v>6771259.5862712869</v>
      </c>
      <c r="V2079" s="183">
        <v>10970000000000</v>
      </c>
    </row>
    <row r="2080" spans="1:22">
      <c r="A2080" s="175" t="s">
        <v>4033</v>
      </c>
      <c r="B2080" s="175" t="s">
        <v>4033</v>
      </c>
      <c r="C2080" s="183">
        <f t="shared" si="7"/>
        <v>285.8682</v>
      </c>
      <c r="D2080" s="183">
        <v>36370</v>
      </c>
      <c r="E2080" s="183">
        <v>620</v>
      </c>
      <c r="F2080" s="183">
        <v>305</v>
      </c>
      <c r="G2080" s="183">
        <v>21</v>
      </c>
      <c r="H2080" s="183">
        <v>40</v>
      </c>
      <c r="I2080" s="183"/>
      <c r="J2080" s="183">
        <v>27</v>
      </c>
      <c r="K2080" s="183">
        <f t="shared" si="6"/>
        <v>3.8125</v>
      </c>
      <c r="L2080" s="183">
        <f t="shared" si="8"/>
        <v>23.142857142857142</v>
      </c>
      <c r="M2080" s="183">
        <v>2374000000</v>
      </c>
      <c r="N2080" s="183">
        <v>8772000</v>
      </c>
      <c r="O2080" s="183">
        <v>7660000</v>
      </c>
      <c r="P2080" s="183">
        <v>255.5</v>
      </c>
      <c r="Q2080" s="183">
        <v>189800000</v>
      </c>
      <c r="R2080" s="183">
        <v>1930000</v>
      </c>
      <c r="S2080" s="183">
        <v>1244000</v>
      </c>
      <c r="T2080" s="183">
        <v>72.2</v>
      </c>
      <c r="U2080" s="183">
        <v>15695194.800270414</v>
      </c>
      <c r="V2080" s="183">
        <v>15910000000000</v>
      </c>
    </row>
    <row r="2081" spans="1:22">
      <c r="A2081" s="175" t="s">
        <v>4034</v>
      </c>
      <c r="B2081" s="175" t="s">
        <v>4034</v>
      </c>
      <c r="C2081" s="183">
        <f t="shared" si="7"/>
        <v>337.35120000000001</v>
      </c>
      <c r="D2081" s="183">
        <v>42920</v>
      </c>
      <c r="E2081" s="183">
        <v>632</v>
      </c>
      <c r="F2081" s="183">
        <v>310</v>
      </c>
      <c r="G2081" s="183">
        <v>25.5</v>
      </c>
      <c r="H2081" s="183">
        <v>46</v>
      </c>
      <c r="I2081" s="183"/>
      <c r="J2081" s="183">
        <v>27</v>
      </c>
      <c r="K2081" s="183">
        <f t="shared" si="6"/>
        <v>3.3695652173913042</v>
      </c>
      <c r="L2081" s="183">
        <f t="shared" si="8"/>
        <v>19.058823529411764</v>
      </c>
      <c r="M2081" s="183">
        <v>2832000000</v>
      </c>
      <c r="N2081" s="183">
        <v>10380000</v>
      </c>
      <c r="O2081" s="183">
        <v>8961000</v>
      </c>
      <c r="P2081" s="183">
        <v>256.90000000000003</v>
      </c>
      <c r="Q2081" s="183">
        <v>229400000</v>
      </c>
      <c r="R2081" s="183">
        <v>2310000</v>
      </c>
      <c r="S2081" s="183">
        <v>1480000</v>
      </c>
      <c r="T2081" s="183">
        <v>73.099999999999994</v>
      </c>
      <c r="U2081" s="183">
        <v>24408581.632646721</v>
      </c>
      <c r="V2081" s="183">
        <v>19610000000000</v>
      </c>
    </row>
    <row r="2082" spans="1:22">
      <c r="A2082" s="175" t="s">
        <v>4035</v>
      </c>
      <c r="B2082" s="175" t="s">
        <v>4035</v>
      </c>
      <c r="C2082" s="183">
        <f t="shared" si="7"/>
        <v>399.68100000000004</v>
      </c>
      <c r="D2082" s="183">
        <v>50850</v>
      </c>
      <c r="E2082" s="183">
        <v>648</v>
      </c>
      <c r="F2082" s="183">
        <v>315</v>
      </c>
      <c r="G2082" s="183">
        <v>30</v>
      </c>
      <c r="H2082" s="183">
        <v>54</v>
      </c>
      <c r="I2082" s="183"/>
      <c r="J2082" s="183">
        <v>27</v>
      </c>
      <c r="K2082" s="183">
        <f t="shared" si="6"/>
        <v>2.9166666666666665</v>
      </c>
      <c r="L2082" s="183">
        <f t="shared" si="8"/>
        <v>16.2</v>
      </c>
      <c r="M2082" s="183">
        <v>3446000000</v>
      </c>
      <c r="N2082" s="183">
        <v>12460000</v>
      </c>
      <c r="O2082" s="183">
        <v>10640000</v>
      </c>
      <c r="P2082" s="183">
        <v>260.3</v>
      </c>
      <c r="Q2082" s="183">
        <v>282800000</v>
      </c>
      <c r="R2082" s="183">
        <v>2814000</v>
      </c>
      <c r="S2082" s="183">
        <v>1796000</v>
      </c>
      <c r="T2082" s="183">
        <v>74.599999999999994</v>
      </c>
      <c r="U2082" s="183">
        <v>39337889.383839354</v>
      </c>
      <c r="V2082" s="183">
        <v>24810000000000</v>
      </c>
    </row>
    <row r="2083" spans="1:22">
      <c r="A2083" s="175" t="s">
        <v>4036</v>
      </c>
      <c r="B2083" s="175" t="s">
        <v>4036</v>
      </c>
      <c r="C2083" s="183">
        <f t="shared" si="7"/>
        <v>138.17880000000002</v>
      </c>
      <c r="D2083" s="183">
        <v>17580</v>
      </c>
      <c r="E2083" s="183">
        <v>620</v>
      </c>
      <c r="F2083" s="183">
        <v>300</v>
      </c>
      <c r="G2083" s="183">
        <v>12.5</v>
      </c>
      <c r="H2083" s="183">
        <v>16</v>
      </c>
      <c r="I2083" s="183"/>
      <c r="J2083" s="183">
        <v>27</v>
      </c>
      <c r="K2083" s="183">
        <f t="shared" si="6"/>
        <v>9.375</v>
      </c>
      <c r="L2083" s="183">
        <f t="shared" si="8"/>
        <v>42.72</v>
      </c>
      <c r="M2083" s="183">
        <v>1139000000</v>
      </c>
      <c r="N2083" s="183">
        <v>4160000</v>
      </c>
      <c r="O2083" s="183">
        <v>3676000</v>
      </c>
      <c r="P2083" s="183">
        <v>254.60000000000002</v>
      </c>
      <c r="Q2083" s="183">
        <v>72210000</v>
      </c>
      <c r="R2083" s="183">
        <v>750700</v>
      </c>
      <c r="S2083" s="183">
        <v>481400</v>
      </c>
      <c r="T2083" s="183">
        <v>64.099999999999994</v>
      </c>
      <c r="U2083" s="183">
        <v>1584342.9956678632</v>
      </c>
      <c r="V2083" s="183">
        <v>6567000000000</v>
      </c>
    </row>
    <row r="2084" spans="1:22">
      <c r="A2084" s="175" t="s">
        <v>4037</v>
      </c>
      <c r="B2084" s="175" t="s">
        <v>4037</v>
      </c>
      <c r="C2084" s="183">
        <f t="shared" si="7"/>
        <v>189.89760000000001</v>
      </c>
      <c r="D2084" s="183">
        <v>24160</v>
      </c>
      <c r="E2084" s="183">
        <v>640</v>
      </c>
      <c r="F2084" s="183">
        <v>300</v>
      </c>
      <c r="G2084" s="183">
        <v>13.5</v>
      </c>
      <c r="H2084" s="183">
        <v>26</v>
      </c>
      <c r="I2084" s="183"/>
      <c r="J2084" s="183">
        <v>27</v>
      </c>
      <c r="K2084" s="183">
        <f t="shared" si="6"/>
        <v>5.7692307692307692</v>
      </c>
      <c r="L2084" s="183">
        <f t="shared" si="8"/>
        <v>39.555555555555557</v>
      </c>
      <c r="M2084" s="183">
        <v>1752000000</v>
      </c>
      <c r="N2084" s="183">
        <v>6136000</v>
      </c>
      <c r="O2084" s="183">
        <v>5474000</v>
      </c>
      <c r="P2084" s="183">
        <v>269.3</v>
      </c>
      <c r="Q2084" s="183">
        <v>117200000</v>
      </c>
      <c r="R2084" s="183">
        <v>1205000</v>
      </c>
      <c r="S2084" s="183">
        <v>781600</v>
      </c>
      <c r="T2084" s="183">
        <v>69.7</v>
      </c>
      <c r="U2084" s="183">
        <v>4576044.7599339513</v>
      </c>
      <c r="V2084" s="183">
        <v>11030000000000</v>
      </c>
    </row>
    <row r="2085" spans="1:22">
      <c r="A2085" s="175" t="s">
        <v>4038</v>
      </c>
      <c r="B2085" s="175" t="s">
        <v>4038</v>
      </c>
      <c r="C2085" s="183">
        <f t="shared" si="7"/>
        <v>225.03180000000003</v>
      </c>
      <c r="D2085" s="183">
        <v>28630</v>
      </c>
      <c r="E2085" s="183">
        <v>650</v>
      </c>
      <c r="F2085" s="183">
        <v>300</v>
      </c>
      <c r="G2085" s="183">
        <v>16</v>
      </c>
      <c r="H2085" s="183">
        <v>31</v>
      </c>
      <c r="I2085" s="183"/>
      <c r="J2085" s="183">
        <v>27</v>
      </c>
      <c r="K2085" s="183">
        <f t="shared" si="6"/>
        <v>4.838709677419355</v>
      </c>
      <c r="L2085" s="183">
        <f t="shared" si="8"/>
        <v>33.375</v>
      </c>
      <c r="M2085" s="183">
        <v>2106000000</v>
      </c>
      <c r="N2085" s="183">
        <v>7320000</v>
      </c>
      <c r="O2085" s="183">
        <v>6480000</v>
      </c>
      <c r="P2085" s="183">
        <v>271.2</v>
      </c>
      <c r="Q2085" s="183">
        <v>139800000</v>
      </c>
      <c r="R2085" s="183">
        <v>1441000</v>
      </c>
      <c r="S2085" s="183">
        <v>932300</v>
      </c>
      <c r="T2085" s="183">
        <v>69.900000000000006</v>
      </c>
      <c r="U2085" s="183">
        <v>7492242.955446613</v>
      </c>
      <c r="V2085" s="183">
        <v>13360000000000</v>
      </c>
    </row>
    <row r="2086" spans="1:22">
      <c r="A2086" s="175" t="s">
        <v>4039</v>
      </c>
      <c r="B2086" s="175" t="s">
        <v>4039</v>
      </c>
      <c r="C2086" s="183">
        <f t="shared" si="7"/>
        <v>293.72820000000002</v>
      </c>
      <c r="D2086" s="183">
        <v>37370</v>
      </c>
      <c r="E2086" s="183">
        <v>668</v>
      </c>
      <c r="F2086" s="183">
        <v>305</v>
      </c>
      <c r="G2086" s="183">
        <v>21</v>
      </c>
      <c r="H2086" s="183">
        <v>40</v>
      </c>
      <c r="I2086" s="183"/>
      <c r="J2086" s="183">
        <v>27</v>
      </c>
      <c r="K2086" s="183">
        <f t="shared" si="6"/>
        <v>3.8125</v>
      </c>
      <c r="L2086" s="183">
        <f t="shared" si="8"/>
        <v>25.428571428571427</v>
      </c>
      <c r="M2086" s="183">
        <v>2817000000</v>
      </c>
      <c r="N2086" s="183">
        <v>9657000</v>
      </c>
      <c r="O2086" s="183">
        <v>8433000</v>
      </c>
      <c r="P2086" s="183">
        <v>274.5</v>
      </c>
      <c r="Q2086" s="183">
        <v>189800000</v>
      </c>
      <c r="R2086" s="183">
        <v>1936000</v>
      </c>
      <c r="S2086" s="183">
        <v>1245000</v>
      </c>
      <c r="T2086" s="183">
        <v>71.3</v>
      </c>
      <c r="U2086" s="183">
        <v>15843370.800270414</v>
      </c>
      <c r="V2086" s="183">
        <v>18650000000000</v>
      </c>
    </row>
    <row r="2087" spans="1:22">
      <c r="A2087" s="175" t="s">
        <v>4040</v>
      </c>
      <c r="B2087" s="175" t="s">
        <v>4040</v>
      </c>
      <c r="C2087" s="183">
        <f t="shared" si="7"/>
        <v>343.87500000000006</v>
      </c>
      <c r="D2087" s="183">
        <v>43750</v>
      </c>
      <c r="E2087" s="183">
        <v>680</v>
      </c>
      <c r="F2087" s="183">
        <v>309</v>
      </c>
      <c r="G2087" s="183">
        <v>25</v>
      </c>
      <c r="H2087" s="183">
        <v>46</v>
      </c>
      <c r="I2087" s="183"/>
      <c r="J2087" s="183">
        <v>27</v>
      </c>
      <c r="K2087" s="183">
        <f t="shared" si="6"/>
        <v>3.3586956521739131</v>
      </c>
      <c r="L2087" s="183">
        <f t="shared" si="8"/>
        <v>21.36</v>
      </c>
      <c r="M2087" s="183">
        <v>3337000000</v>
      </c>
      <c r="N2087" s="183">
        <v>11350000</v>
      </c>
      <c r="O2087" s="183">
        <v>9815000</v>
      </c>
      <c r="P2087" s="183">
        <v>276.2</v>
      </c>
      <c r="Q2087" s="183">
        <v>227200000</v>
      </c>
      <c r="R2087" s="183">
        <v>2300000</v>
      </c>
      <c r="S2087" s="183">
        <v>1470000</v>
      </c>
      <c r="T2087" s="183">
        <v>72.099999999999994</v>
      </c>
      <c r="U2087" s="183">
        <v>24352666.60900094</v>
      </c>
      <c r="V2087" s="183">
        <v>22730000000000</v>
      </c>
    </row>
    <row r="2088" spans="1:22">
      <c r="A2088" s="175" t="s">
        <v>4041</v>
      </c>
      <c r="B2088" s="175" t="s">
        <v>4041</v>
      </c>
      <c r="C2088" s="183">
        <f t="shared" si="7"/>
        <v>407.77679999999998</v>
      </c>
      <c r="D2088" s="183">
        <v>51879.999999999993</v>
      </c>
      <c r="E2088" s="183">
        <v>696</v>
      </c>
      <c r="F2088" s="183">
        <v>314</v>
      </c>
      <c r="G2088" s="183">
        <v>29.5</v>
      </c>
      <c r="H2088" s="183">
        <v>54</v>
      </c>
      <c r="I2088" s="183"/>
      <c r="J2088" s="183">
        <v>27</v>
      </c>
      <c r="K2088" s="183">
        <f t="shared" si="6"/>
        <v>2.9074074074074074</v>
      </c>
      <c r="L2088" s="183">
        <f t="shared" si="8"/>
        <v>18.101694915254239</v>
      </c>
      <c r="M2088" s="183">
        <v>4054000000</v>
      </c>
      <c r="N2088" s="183">
        <v>13620000</v>
      </c>
      <c r="O2088" s="183">
        <v>11650000</v>
      </c>
      <c r="P2088" s="183">
        <v>279.5</v>
      </c>
      <c r="Q2088" s="183">
        <v>280200000</v>
      </c>
      <c r="R2088" s="183">
        <v>2803000</v>
      </c>
      <c r="S2088" s="183">
        <v>1785000</v>
      </c>
      <c r="T2088" s="183">
        <v>73.5</v>
      </c>
      <c r="U2088" s="183">
        <v>39306406.34581311</v>
      </c>
      <c r="V2088" s="183">
        <v>28710000000000</v>
      </c>
    </row>
    <row r="2089" spans="1:22">
      <c r="A2089" s="175" t="s">
        <v>4042</v>
      </c>
      <c r="B2089" s="175" t="s">
        <v>4042</v>
      </c>
      <c r="C2089" s="183">
        <f t="shared" si="7"/>
        <v>150.04740000000001</v>
      </c>
      <c r="D2089" s="183">
        <v>19090</v>
      </c>
      <c r="E2089" s="183">
        <v>670</v>
      </c>
      <c r="F2089" s="183">
        <v>300</v>
      </c>
      <c r="G2089" s="183">
        <v>13</v>
      </c>
      <c r="H2089" s="183">
        <v>17</v>
      </c>
      <c r="I2089" s="183"/>
      <c r="J2089" s="183">
        <v>27</v>
      </c>
      <c r="K2089" s="183">
        <f t="shared" si="6"/>
        <v>8.8235294117647065</v>
      </c>
      <c r="L2089" s="183">
        <f t="shared" si="8"/>
        <v>44.769230769230766</v>
      </c>
      <c r="M2089" s="183">
        <v>1427000000</v>
      </c>
      <c r="N2089" s="183">
        <v>4840000</v>
      </c>
      <c r="O2089" s="183">
        <v>4260000</v>
      </c>
      <c r="P2089" s="183">
        <v>273.39999999999998</v>
      </c>
      <c r="Q2089" s="183">
        <v>76730000</v>
      </c>
      <c r="R2089" s="183">
        <v>799700</v>
      </c>
      <c r="S2089" s="183">
        <v>511500</v>
      </c>
      <c r="T2089" s="183">
        <v>63.4</v>
      </c>
      <c r="U2089" s="183">
        <v>1863396.4595908285</v>
      </c>
      <c r="V2089" s="183">
        <v>8155000000000</v>
      </c>
    </row>
    <row r="2090" spans="1:22">
      <c r="A2090" s="175" t="s">
        <v>4043</v>
      </c>
      <c r="B2090" s="175" t="s">
        <v>4043</v>
      </c>
      <c r="C2090" s="183">
        <f t="shared" si="7"/>
        <v>204.75300000000001</v>
      </c>
      <c r="D2090" s="183">
        <v>26050</v>
      </c>
      <c r="E2090" s="183">
        <v>690</v>
      </c>
      <c r="F2090" s="183">
        <v>300</v>
      </c>
      <c r="G2090" s="183">
        <v>14.5</v>
      </c>
      <c r="H2090" s="183">
        <v>27</v>
      </c>
      <c r="I2090" s="183"/>
      <c r="J2090" s="183">
        <v>27</v>
      </c>
      <c r="K2090" s="183">
        <f t="shared" si="6"/>
        <v>5.5555555555555554</v>
      </c>
      <c r="L2090" s="183">
        <f t="shared" si="8"/>
        <v>40.137931034482762</v>
      </c>
      <c r="M2090" s="183">
        <v>2153000000</v>
      </c>
      <c r="N2090" s="183">
        <v>7032000</v>
      </c>
      <c r="O2090" s="183">
        <v>6241000</v>
      </c>
      <c r="P2090" s="183">
        <v>287.5</v>
      </c>
      <c r="Q2090" s="183">
        <v>121800000</v>
      </c>
      <c r="R2090" s="183">
        <v>1257000</v>
      </c>
      <c r="S2090" s="183">
        <v>811900</v>
      </c>
      <c r="T2090" s="183">
        <v>68.400000000000006</v>
      </c>
      <c r="U2090" s="183">
        <v>5215451.6021854458</v>
      </c>
      <c r="V2090" s="183">
        <v>13350000000000</v>
      </c>
    </row>
    <row r="2091" spans="1:22">
      <c r="A2091" s="175" t="s">
        <v>4044</v>
      </c>
      <c r="B2091" s="175" t="s">
        <v>4044</v>
      </c>
      <c r="C2091" s="183">
        <f t="shared" si="7"/>
        <v>240.8304</v>
      </c>
      <c r="D2091" s="183">
        <v>30639.999999999996</v>
      </c>
      <c r="E2091" s="183">
        <v>700</v>
      </c>
      <c r="F2091" s="183">
        <v>300</v>
      </c>
      <c r="G2091" s="183">
        <v>17</v>
      </c>
      <c r="H2091" s="183">
        <v>32</v>
      </c>
      <c r="I2091" s="183"/>
      <c r="J2091" s="183">
        <v>27</v>
      </c>
      <c r="K2091" s="183">
        <f t="shared" si="6"/>
        <v>4.6875</v>
      </c>
      <c r="L2091" s="183">
        <f t="shared" si="8"/>
        <v>34.235294117647058</v>
      </c>
      <c r="M2091" s="183">
        <v>2569000000</v>
      </c>
      <c r="N2091" s="183">
        <v>8327000</v>
      </c>
      <c r="O2091" s="183">
        <v>7340000</v>
      </c>
      <c r="P2091" s="183">
        <v>289.60000000000002</v>
      </c>
      <c r="Q2091" s="183">
        <v>144400000</v>
      </c>
      <c r="R2091" s="183">
        <v>1495000</v>
      </c>
      <c r="S2091" s="183">
        <v>962700</v>
      </c>
      <c r="T2091" s="183">
        <v>68.7</v>
      </c>
      <c r="U2091" s="183">
        <v>8388246.7439098936</v>
      </c>
      <c r="V2091" s="183">
        <v>16060000000000</v>
      </c>
    </row>
    <row r="2092" spans="1:22">
      <c r="A2092" s="175" t="s">
        <v>4045</v>
      </c>
      <c r="B2092" s="175" t="s">
        <v>4045</v>
      </c>
      <c r="C2092" s="183">
        <f t="shared" si="7"/>
        <v>301.03800000000001</v>
      </c>
      <c r="D2092" s="183">
        <v>38300</v>
      </c>
      <c r="E2092" s="183">
        <v>716</v>
      </c>
      <c r="F2092" s="183">
        <v>304</v>
      </c>
      <c r="G2092" s="183">
        <v>21</v>
      </c>
      <c r="H2092" s="183">
        <v>40</v>
      </c>
      <c r="I2092" s="183"/>
      <c r="J2092" s="183">
        <v>27</v>
      </c>
      <c r="K2092" s="183">
        <f t="shared" si="6"/>
        <v>3.8</v>
      </c>
      <c r="L2092" s="183">
        <f t="shared" si="8"/>
        <v>27.714285714285715</v>
      </c>
      <c r="M2092" s="183">
        <v>3293000000</v>
      </c>
      <c r="N2092" s="183">
        <v>10540000</v>
      </c>
      <c r="O2092" s="183">
        <v>9198000</v>
      </c>
      <c r="P2092" s="183">
        <v>293.2</v>
      </c>
      <c r="Q2092" s="183">
        <v>188000000</v>
      </c>
      <c r="R2092" s="183">
        <v>1929000</v>
      </c>
      <c r="S2092" s="183">
        <v>1240000</v>
      </c>
      <c r="T2092" s="183">
        <v>70.099999999999994</v>
      </c>
      <c r="U2092" s="183">
        <v>15948880.133603746</v>
      </c>
      <c r="V2092" s="183">
        <v>21400000000000</v>
      </c>
    </row>
    <row r="2093" spans="1:22">
      <c r="A2093" s="175" t="s">
        <v>4046</v>
      </c>
      <c r="B2093" s="175" t="s">
        <v>4046</v>
      </c>
      <c r="C2093" s="183">
        <f t="shared" si="7"/>
        <v>352.59960000000001</v>
      </c>
      <c r="D2093" s="183">
        <v>44860</v>
      </c>
      <c r="E2093" s="183">
        <v>728</v>
      </c>
      <c r="F2093" s="183">
        <v>308</v>
      </c>
      <c r="G2093" s="183">
        <v>25</v>
      </c>
      <c r="H2093" s="183">
        <v>46</v>
      </c>
      <c r="I2093" s="183"/>
      <c r="J2093" s="183">
        <v>27</v>
      </c>
      <c r="K2093" s="183">
        <f t="shared" si="6"/>
        <v>3.347826086956522</v>
      </c>
      <c r="L2093" s="183">
        <f t="shared" si="8"/>
        <v>23.28</v>
      </c>
      <c r="M2093" s="183">
        <v>3897000000</v>
      </c>
      <c r="N2093" s="183">
        <v>12390000</v>
      </c>
      <c r="O2093" s="183">
        <v>10710000</v>
      </c>
      <c r="P2093" s="183">
        <v>294.7</v>
      </c>
      <c r="Q2093" s="183">
        <v>225100000</v>
      </c>
      <c r="R2093" s="183">
        <v>2293000</v>
      </c>
      <c r="S2093" s="183">
        <v>1461000</v>
      </c>
      <c r="T2093" s="183">
        <v>70.8</v>
      </c>
      <c r="U2093" s="183">
        <v>24537775.942334276</v>
      </c>
      <c r="V2093" s="183">
        <v>26050000000000</v>
      </c>
    </row>
    <row r="2094" spans="1:22">
      <c r="A2094" s="175" t="s">
        <v>4047</v>
      </c>
      <c r="B2094" s="175" t="s">
        <v>4047</v>
      </c>
      <c r="C2094" s="183">
        <f t="shared" si="7"/>
        <v>418.07340000000005</v>
      </c>
      <c r="D2094" s="183">
        <v>53190</v>
      </c>
      <c r="E2094" s="183">
        <v>744</v>
      </c>
      <c r="F2094" s="183">
        <v>313</v>
      </c>
      <c r="G2094" s="183">
        <v>29.5</v>
      </c>
      <c r="H2094" s="183">
        <v>54</v>
      </c>
      <c r="I2094" s="183"/>
      <c r="J2094" s="183">
        <v>27</v>
      </c>
      <c r="K2094" s="183">
        <f t="shared" si="6"/>
        <v>2.8981481481481484</v>
      </c>
      <c r="L2094" s="183">
        <f t="shared" si="8"/>
        <v>19.728813559322035</v>
      </c>
      <c r="M2094" s="183">
        <v>4725000000</v>
      </c>
      <c r="N2094" s="183">
        <v>14840000</v>
      </c>
      <c r="O2094" s="183">
        <v>12700000</v>
      </c>
      <c r="P2094" s="183">
        <v>298</v>
      </c>
      <c r="Q2094" s="183">
        <v>277600000</v>
      </c>
      <c r="R2094" s="183">
        <v>2797000</v>
      </c>
      <c r="S2094" s="183">
        <v>1774000</v>
      </c>
      <c r="T2094" s="183">
        <v>72.2</v>
      </c>
      <c r="U2094" s="183">
        <v>39612188.34581311</v>
      </c>
      <c r="V2094" s="183">
        <v>32850000000000</v>
      </c>
    </row>
    <row r="2095" spans="1:22">
      <c r="A2095" s="175" t="s">
        <v>4048</v>
      </c>
      <c r="B2095" s="175" t="s">
        <v>4048</v>
      </c>
      <c r="C2095" s="183">
        <f t="shared" si="7"/>
        <v>171.74100000000001</v>
      </c>
      <c r="D2095" s="183">
        <v>21850</v>
      </c>
      <c r="E2095" s="183">
        <v>770</v>
      </c>
      <c r="F2095" s="183">
        <v>300</v>
      </c>
      <c r="G2095" s="183">
        <v>14</v>
      </c>
      <c r="H2095" s="183">
        <v>18</v>
      </c>
      <c r="I2095" s="183"/>
      <c r="J2095" s="183">
        <v>30</v>
      </c>
      <c r="K2095" s="183">
        <f t="shared" si="6"/>
        <v>8.3333333333333339</v>
      </c>
      <c r="L2095" s="183">
        <f t="shared" si="8"/>
        <v>48.142857142857146</v>
      </c>
      <c r="M2095" s="183">
        <v>2089000000</v>
      </c>
      <c r="N2095" s="183">
        <v>6225000</v>
      </c>
      <c r="O2095" s="183">
        <v>5426000</v>
      </c>
      <c r="P2095" s="183">
        <v>309.20000000000005</v>
      </c>
      <c r="Q2095" s="183">
        <v>81340000</v>
      </c>
      <c r="R2095" s="183">
        <v>856600</v>
      </c>
      <c r="S2095" s="183">
        <v>542200</v>
      </c>
      <c r="T2095" s="183">
        <v>61</v>
      </c>
      <c r="U2095" s="183">
        <v>2430307.3333667452</v>
      </c>
      <c r="V2095" s="183">
        <v>11450000000000</v>
      </c>
    </row>
    <row r="2096" spans="1:22">
      <c r="A2096" s="175" t="s">
        <v>4049</v>
      </c>
      <c r="B2096" s="175" t="s">
        <v>4049</v>
      </c>
      <c r="C2096" s="183">
        <f t="shared" si="7"/>
        <v>224.63880000000003</v>
      </c>
      <c r="D2096" s="183">
        <v>28580</v>
      </c>
      <c r="E2096" s="183">
        <v>790</v>
      </c>
      <c r="F2096" s="183">
        <v>300</v>
      </c>
      <c r="G2096" s="183">
        <v>15</v>
      </c>
      <c r="H2096" s="183">
        <v>28</v>
      </c>
      <c r="I2096" s="183"/>
      <c r="J2096" s="183">
        <v>30</v>
      </c>
      <c r="K2096" s="183">
        <f t="shared" si="6"/>
        <v>5.3571428571428568</v>
      </c>
      <c r="L2096" s="183">
        <f t="shared" si="8"/>
        <v>44.93333333333333</v>
      </c>
      <c r="M2096" s="183">
        <v>3034000000</v>
      </c>
      <c r="N2096" s="183">
        <v>8699000</v>
      </c>
      <c r="O2096" s="183">
        <v>7682000</v>
      </c>
      <c r="P2096" s="183">
        <v>325.79999999999995</v>
      </c>
      <c r="Q2096" s="183">
        <v>126400000</v>
      </c>
      <c r="R2096" s="183">
        <v>1312000</v>
      </c>
      <c r="S2096" s="183">
        <v>842600</v>
      </c>
      <c r="T2096" s="183">
        <v>66.5</v>
      </c>
      <c r="U2096" s="183">
        <v>6086333.1193392649</v>
      </c>
      <c r="V2096" s="183">
        <v>18290000000000</v>
      </c>
    </row>
    <row r="2097" spans="1:22">
      <c r="A2097" s="175" t="s">
        <v>4050</v>
      </c>
      <c r="B2097" s="175" t="s">
        <v>4050</v>
      </c>
      <c r="C2097" s="183">
        <f t="shared" si="7"/>
        <v>262.68120000000005</v>
      </c>
      <c r="D2097" s="183">
        <v>33420</v>
      </c>
      <c r="E2097" s="183">
        <v>800</v>
      </c>
      <c r="F2097" s="183">
        <v>300</v>
      </c>
      <c r="G2097" s="183">
        <v>17.5</v>
      </c>
      <c r="H2097" s="183">
        <v>33</v>
      </c>
      <c r="I2097" s="183"/>
      <c r="J2097" s="183">
        <v>30</v>
      </c>
      <c r="K2097" s="183">
        <f t="shared" si="6"/>
        <v>4.5454545454545459</v>
      </c>
      <c r="L2097" s="183">
        <f t="shared" si="8"/>
        <v>38.514285714285712</v>
      </c>
      <c r="M2097" s="183">
        <v>3591000000</v>
      </c>
      <c r="N2097" s="183">
        <v>10230000</v>
      </c>
      <c r="O2097" s="183">
        <v>8977000</v>
      </c>
      <c r="P2097" s="183">
        <v>327.8</v>
      </c>
      <c r="Q2097" s="183">
        <v>149000000</v>
      </c>
      <c r="R2097" s="183">
        <v>1553000</v>
      </c>
      <c r="S2097" s="183">
        <v>993600</v>
      </c>
      <c r="T2097" s="183">
        <v>66.8</v>
      </c>
      <c r="U2097" s="183">
        <v>9587011.1153772604</v>
      </c>
      <c r="V2097" s="183">
        <v>21840000000000</v>
      </c>
    </row>
    <row r="2098" spans="1:22">
      <c r="A2098" s="175" t="s">
        <v>4051</v>
      </c>
      <c r="B2098" s="175" t="s">
        <v>4051</v>
      </c>
      <c r="C2098" s="183">
        <f t="shared" si="7"/>
        <v>317.77980000000002</v>
      </c>
      <c r="D2098" s="183">
        <v>40430</v>
      </c>
      <c r="E2098" s="183">
        <v>814</v>
      </c>
      <c r="F2098" s="183">
        <v>303</v>
      </c>
      <c r="G2098" s="183">
        <v>21</v>
      </c>
      <c r="H2098" s="183">
        <v>40</v>
      </c>
      <c r="I2098" s="183"/>
      <c r="J2098" s="183">
        <v>30</v>
      </c>
      <c r="K2098" s="183">
        <f t="shared" si="6"/>
        <v>3.7875000000000001</v>
      </c>
      <c r="L2098" s="183">
        <f t="shared" si="8"/>
        <v>32.095238095238095</v>
      </c>
      <c r="M2098" s="183">
        <v>4426000000</v>
      </c>
      <c r="N2098" s="183">
        <v>12490000</v>
      </c>
      <c r="O2098" s="183">
        <v>10870000</v>
      </c>
      <c r="P2098" s="183">
        <v>330.90000000000003</v>
      </c>
      <c r="Q2098" s="183">
        <v>186300000</v>
      </c>
      <c r="R2098" s="183">
        <v>1930000</v>
      </c>
      <c r="S2098" s="183">
        <v>1230000</v>
      </c>
      <c r="T2098" s="183">
        <v>67.900000000000006</v>
      </c>
      <c r="U2098" s="183">
        <v>16573697.471062548</v>
      </c>
      <c r="V2098" s="183">
        <v>27780000000000</v>
      </c>
    </row>
    <row r="2099" spans="1:22">
      <c r="A2099" s="175" t="s">
        <v>4052</v>
      </c>
      <c r="B2099" s="175" t="s">
        <v>4052</v>
      </c>
      <c r="C2099" s="183">
        <f t="shared" si="7"/>
        <v>373.03560000000004</v>
      </c>
      <c r="D2099" s="183">
        <v>47460</v>
      </c>
      <c r="E2099" s="183">
        <v>826</v>
      </c>
      <c r="F2099" s="183">
        <v>308</v>
      </c>
      <c r="G2099" s="183">
        <v>25</v>
      </c>
      <c r="H2099" s="183">
        <v>46</v>
      </c>
      <c r="I2099" s="183"/>
      <c r="J2099" s="183">
        <v>30</v>
      </c>
      <c r="K2099" s="183">
        <f t="shared" si="6"/>
        <v>3.347826086956522</v>
      </c>
      <c r="L2099" s="183">
        <f t="shared" si="8"/>
        <v>26.96</v>
      </c>
      <c r="M2099" s="183">
        <v>5239000000</v>
      </c>
      <c r="N2099" s="183">
        <v>14700000</v>
      </c>
      <c r="O2099" s="183">
        <v>12690000</v>
      </c>
      <c r="P2099" s="183">
        <v>332.29999999999995</v>
      </c>
      <c r="Q2099" s="183">
        <v>225300000</v>
      </c>
      <c r="R2099" s="183">
        <v>2311000</v>
      </c>
      <c r="S2099" s="183">
        <v>1463000</v>
      </c>
      <c r="T2099" s="183">
        <v>68.899999999999991</v>
      </c>
      <c r="U2099" s="183">
        <v>25532022.946362607</v>
      </c>
      <c r="V2099" s="183">
        <v>34070000000000</v>
      </c>
    </row>
    <row r="2100" spans="1:22">
      <c r="A2100" s="175" t="s">
        <v>4053</v>
      </c>
      <c r="B2100" s="175" t="s">
        <v>4053</v>
      </c>
      <c r="C2100" s="183">
        <f t="shared" si="7"/>
        <v>444.87600000000003</v>
      </c>
      <c r="D2100" s="183">
        <v>56600</v>
      </c>
      <c r="E2100" s="183">
        <v>842</v>
      </c>
      <c r="F2100" s="183">
        <v>313</v>
      </c>
      <c r="G2100" s="183">
        <v>30</v>
      </c>
      <c r="H2100" s="183">
        <v>54</v>
      </c>
      <c r="I2100" s="183"/>
      <c r="J2100" s="183">
        <v>30</v>
      </c>
      <c r="K2100" s="183">
        <f t="shared" si="6"/>
        <v>2.8981481481481484</v>
      </c>
      <c r="L2100" s="183">
        <f t="shared" si="8"/>
        <v>22.466666666666665</v>
      </c>
      <c r="M2100" s="183">
        <v>6345000000</v>
      </c>
      <c r="N2100" s="183">
        <v>17640000</v>
      </c>
      <c r="O2100" s="183">
        <v>15070000</v>
      </c>
      <c r="P2100" s="183">
        <v>334.79999999999995</v>
      </c>
      <c r="Q2100" s="183">
        <v>278000000</v>
      </c>
      <c r="R2100" s="183">
        <v>2827000</v>
      </c>
      <c r="S2100" s="183">
        <v>1776000</v>
      </c>
      <c r="T2100" s="183">
        <v>70.099999999999994</v>
      </c>
      <c r="U2100" s="183">
        <v>41549247.477163352</v>
      </c>
      <c r="V2100" s="183">
        <v>42840000000000</v>
      </c>
    </row>
    <row r="2101" spans="1:22">
      <c r="A2101" s="175" t="s">
        <v>4054</v>
      </c>
      <c r="B2101" s="175" t="s">
        <v>4054</v>
      </c>
      <c r="C2101" s="183">
        <f t="shared" si="7"/>
        <v>198.22920000000002</v>
      </c>
      <c r="D2101" s="183">
        <v>25220</v>
      </c>
      <c r="E2101" s="183">
        <v>870</v>
      </c>
      <c r="F2101" s="183">
        <v>300</v>
      </c>
      <c r="G2101" s="183">
        <v>15</v>
      </c>
      <c r="H2101" s="183">
        <v>20</v>
      </c>
      <c r="I2101" s="183"/>
      <c r="J2101" s="183">
        <v>30</v>
      </c>
      <c r="K2101" s="183">
        <f t="shared" si="6"/>
        <v>7.5</v>
      </c>
      <c r="L2101" s="183">
        <f t="shared" si="8"/>
        <v>51.333333333333336</v>
      </c>
      <c r="M2101" s="183">
        <v>3011000000</v>
      </c>
      <c r="N2101" s="183">
        <v>7999000</v>
      </c>
      <c r="O2101" s="183">
        <v>6923000</v>
      </c>
      <c r="P2101" s="183">
        <v>345.5</v>
      </c>
      <c r="Q2101" s="183">
        <v>90410000</v>
      </c>
      <c r="R2101" s="183">
        <v>957700</v>
      </c>
      <c r="S2101" s="183">
        <v>602800</v>
      </c>
      <c r="T2101" s="183">
        <v>59.900000000000006</v>
      </c>
      <c r="U2101" s="183">
        <v>3218139.9558621985</v>
      </c>
      <c r="V2101" s="183">
        <v>16260000000000</v>
      </c>
    </row>
    <row r="2102" spans="1:22">
      <c r="A2102" s="175" t="s">
        <v>4055</v>
      </c>
      <c r="B2102" s="175" t="s">
        <v>4055</v>
      </c>
      <c r="C2102" s="183">
        <f t="shared" si="7"/>
        <v>251.91300000000001</v>
      </c>
      <c r="D2102" s="183">
        <v>32050</v>
      </c>
      <c r="E2102" s="183">
        <v>890</v>
      </c>
      <c r="F2102" s="183">
        <v>300</v>
      </c>
      <c r="G2102" s="183">
        <v>16</v>
      </c>
      <c r="H2102" s="183">
        <v>30</v>
      </c>
      <c r="I2102" s="183"/>
      <c r="J2102" s="183">
        <v>30</v>
      </c>
      <c r="K2102" s="183">
        <f t="shared" si="6"/>
        <v>5</v>
      </c>
      <c r="L2102" s="183">
        <f t="shared" si="8"/>
        <v>48.125</v>
      </c>
      <c r="M2102" s="183">
        <v>4221000000</v>
      </c>
      <c r="N2102" s="183">
        <v>10810000</v>
      </c>
      <c r="O2102" s="183">
        <v>9485000</v>
      </c>
      <c r="P2102" s="183">
        <v>362.9</v>
      </c>
      <c r="Q2102" s="183">
        <v>135500000</v>
      </c>
      <c r="R2102" s="183">
        <v>1414000</v>
      </c>
      <c r="S2102" s="183">
        <v>903200</v>
      </c>
      <c r="T2102" s="183">
        <v>65</v>
      </c>
      <c r="U2102" s="183">
        <v>7490141.7890031105</v>
      </c>
      <c r="V2102" s="183">
        <v>24960000000000</v>
      </c>
    </row>
    <row r="2103" spans="1:22">
      <c r="A2103" s="175" t="s">
        <v>4056</v>
      </c>
      <c r="B2103" s="175" t="s">
        <v>4056</v>
      </c>
      <c r="C2103" s="183">
        <f t="shared" si="7"/>
        <v>291.84180000000003</v>
      </c>
      <c r="D2103" s="183">
        <v>37130</v>
      </c>
      <c r="E2103" s="183">
        <v>900</v>
      </c>
      <c r="F2103" s="183">
        <v>300</v>
      </c>
      <c r="G2103" s="183">
        <v>18.5</v>
      </c>
      <c r="H2103" s="183">
        <v>35</v>
      </c>
      <c r="I2103" s="183"/>
      <c r="J2103" s="183">
        <v>30</v>
      </c>
      <c r="K2103" s="183">
        <f t="shared" si="6"/>
        <v>4.2857142857142856</v>
      </c>
      <c r="L2103" s="183">
        <f t="shared" si="8"/>
        <v>41.621621621621621</v>
      </c>
      <c r="M2103" s="183">
        <v>4941000000</v>
      </c>
      <c r="N2103" s="183">
        <v>12580000</v>
      </c>
      <c r="O2103" s="183">
        <v>10980000</v>
      </c>
      <c r="P2103" s="183">
        <v>364.79999999999995</v>
      </c>
      <c r="Q2103" s="183">
        <v>158200000</v>
      </c>
      <c r="R2103" s="183">
        <v>1658000</v>
      </c>
      <c r="S2103" s="183">
        <v>1050000</v>
      </c>
      <c r="T2103" s="183">
        <v>65.3</v>
      </c>
      <c r="U2103" s="183">
        <v>11501929.86664249</v>
      </c>
      <c r="V2103" s="183">
        <v>29460000000000</v>
      </c>
    </row>
    <row r="2104" spans="1:22">
      <c r="A2104" s="175" t="s">
        <v>4057</v>
      </c>
      <c r="B2104" s="175" t="s">
        <v>4057</v>
      </c>
      <c r="C2104" s="183">
        <f t="shared" si="7"/>
        <v>332.94960000000003</v>
      </c>
      <c r="D2104" s="183">
        <v>42360</v>
      </c>
      <c r="E2104" s="183">
        <v>910</v>
      </c>
      <c r="F2104" s="183">
        <v>302</v>
      </c>
      <c r="G2104" s="183">
        <v>21</v>
      </c>
      <c r="H2104" s="183">
        <v>40</v>
      </c>
      <c r="I2104" s="183"/>
      <c r="J2104" s="183">
        <v>30</v>
      </c>
      <c r="K2104" s="183">
        <f t="shared" si="6"/>
        <v>3.7749999999999999</v>
      </c>
      <c r="L2104" s="183">
        <f t="shared" si="8"/>
        <v>36.666666666666664</v>
      </c>
      <c r="M2104" s="183">
        <v>5704000000</v>
      </c>
      <c r="N2104" s="183">
        <v>14440000</v>
      </c>
      <c r="O2104" s="183">
        <v>12540000</v>
      </c>
      <c r="P2104" s="183">
        <v>367</v>
      </c>
      <c r="Q2104" s="183">
        <v>184500000</v>
      </c>
      <c r="R2104" s="183">
        <v>1929000</v>
      </c>
      <c r="S2104" s="183">
        <v>1220000</v>
      </c>
      <c r="T2104" s="183">
        <v>66</v>
      </c>
      <c r="U2104" s="183">
        <v>16827382.804395881</v>
      </c>
      <c r="V2104" s="183">
        <v>34750000000000</v>
      </c>
    </row>
    <row r="2105" spans="1:22">
      <c r="A2105" s="175" t="s">
        <v>4058</v>
      </c>
      <c r="B2105" s="175" t="s">
        <v>4058</v>
      </c>
      <c r="C2105" s="183">
        <f t="shared" si="7"/>
        <v>391.19220000000001</v>
      </c>
      <c r="D2105" s="183">
        <v>49770</v>
      </c>
      <c r="E2105" s="183">
        <v>922</v>
      </c>
      <c r="F2105" s="183">
        <v>307</v>
      </c>
      <c r="G2105" s="183">
        <v>25</v>
      </c>
      <c r="H2105" s="183">
        <v>46</v>
      </c>
      <c r="I2105" s="183"/>
      <c r="J2105" s="183">
        <v>30</v>
      </c>
      <c r="K2105" s="183">
        <f t="shared" si="6"/>
        <v>3.3369565217391304</v>
      </c>
      <c r="L2105" s="183">
        <f t="shared" si="8"/>
        <v>30.8</v>
      </c>
      <c r="M2105" s="183">
        <v>6743000000</v>
      </c>
      <c r="N2105" s="183">
        <v>16990000</v>
      </c>
      <c r="O2105" s="183">
        <v>14630000</v>
      </c>
      <c r="P2105" s="183">
        <v>368.1</v>
      </c>
      <c r="Q2105" s="183">
        <v>223200000</v>
      </c>
      <c r="R2105" s="183">
        <v>2312000</v>
      </c>
      <c r="S2105" s="183">
        <v>1454000</v>
      </c>
      <c r="T2105" s="183">
        <v>67</v>
      </c>
      <c r="U2105" s="183">
        <v>25967132.279695943</v>
      </c>
      <c r="V2105" s="183">
        <v>42560000000000</v>
      </c>
    </row>
    <row r="2106" spans="1:22">
      <c r="A2106" s="175" t="s">
        <v>4059</v>
      </c>
      <c r="B2106" s="175" t="s">
        <v>4059</v>
      </c>
      <c r="C2106" s="183">
        <f t="shared" si="7"/>
        <v>466.64820000000009</v>
      </c>
      <c r="D2106" s="183">
        <v>59370.000000000007</v>
      </c>
      <c r="E2106" s="183">
        <v>938</v>
      </c>
      <c r="F2106" s="183">
        <v>312</v>
      </c>
      <c r="G2106" s="183">
        <v>30</v>
      </c>
      <c r="H2106" s="183">
        <v>54</v>
      </c>
      <c r="I2106" s="183"/>
      <c r="J2106" s="183">
        <v>30</v>
      </c>
      <c r="K2106" s="183">
        <f t="shared" si="6"/>
        <v>2.8888888888888888</v>
      </c>
      <c r="L2106" s="183">
        <f t="shared" si="8"/>
        <v>25.666666666666668</v>
      </c>
      <c r="M2106" s="183">
        <v>8149000000</v>
      </c>
      <c r="N2106" s="183">
        <v>20380000</v>
      </c>
      <c r="O2106" s="183">
        <v>17380000</v>
      </c>
      <c r="P2106" s="183">
        <v>370.5</v>
      </c>
      <c r="Q2106" s="183">
        <v>275600000</v>
      </c>
      <c r="R2106" s="183">
        <v>2832000</v>
      </c>
      <c r="S2106" s="183">
        <v>1767000</v>
      </c>
      <c r="T2106" s="183">
        <v>68.099999999999994</v>
      </c>
      <c r="U2106" s="183">
        <v>42308271.477163352</v>
      </c>
      <c r="V2106" s="183">
        <v>53400000000000</v>
      </c>
    </row>
    <row r="2107" spans="1:22">
      <c r="A2107" s="175" t="s">
        <v>4060</v>
      </c>
      <c r="B2107" s="175" t="s">
        <v>4060</v>
      </c>
      <c r="C2107" s="183">
        <f t="shared" si="7"/>
        <v>221.80920000000003</v>
      </c>
      <c r="D2107" s="183">
        <v>28220</v>
      </c>
      <c r="E2107" s="183">
        <v>970</v>
      </c>
      <c r="F2107" s="183">
        <v>300</v>
      </c>
      <c r="G2107" s="183">
        <v>16</v>
      </c>
      <c r="H2107" s="183">
        <v>21</v>
      </c>
      <c r="I2107" s="183"/>
      <c r="J2107" s="183">
        <v>30</v>
      </c>
      <c r="K2107" s="183">
        <f t="shared" si="6"/>
        <v>7.1428571428571432</v>
      </c>
      <c r="L2107" s="183">
        <f t="shared" si="8"/>
        <v>54.25</v>
      </c>
      <c r="M2107" s="183">
        <v>4065000000</v>
      </c>
      <c r="N2107" s="183">
        <v>9777000</v>
      </c>
      <c r="O2107" s="183">
        <v>8380000</v>
      </c>
      <c r="P2107" s="183">
        <v>379.5</v>
      </c>
      <c r="Q2107" s="183">
        <v>95010000</v>
      </c>
      <c r="R2107" s="183">
        <v>1016000</v>
      </c>
      <c r="S2107" s="183">
        <v>633400</v>
      </c>
      <c r="T2107" s="183">
        <v>58</v>
      </c>
      <c r="U2107" s="183">
        <v>3870535.4270833195</v>
      </c>
      <c r="V2107" s="183">
        <v>21280000000000</v>
      </c>
    </row>
    <row r="2108" spans="1:22">
      <c r="A2108" s="175" t="s">
        <v>4061</v>
      </c>
      <c r="B2108" s="175" t="s">
        <v>4061</v>
      </c>
      <c r="C2108" s="183">
        <f t="shared" si="7"/>
        <v>249.00480000000002</v>
      </c>
      <c r="D2108" s="183">
        <v>31680</v>
      </c>
      <c r="E2108" s="183">
        <v>980</v>
      </c>
      <c r="F2108" s="183">
        <v>300</v>
      </c>
      <c r="G2108" s="183">
        <v>16.5</v>
      </c>
      <c r="H2108" s="183">
        <v>26</v>
      </c>
      <c r="I2108" s="183"/>
      <c r="J2108" s="183">
        <v>30</v>
      </c>
      <c r="K2108" s="183">
        <f t="shared" si="6"/>
        <v>5.7692307692307692</v>
      </c>
      <c r="L2108" s="183">
        <f t="shared" si="8"/>
        <v>52.606060606060609</v>
      </c>
      <c r="M2108" s="183">
        <v>4811000000</v>
      </c>
      <c r="N2108" s="183">
        <v>11350000</v>
      </c>
      <c r="O2108" s="183">
        <v>9818000</v>
      </c>
      <c r="P2108" s="183">
        <v>389.7</v>
      </c>
      <c r="Q2108" s="183">
        <v>117500000</v>
      </c>
      <c r="R2108" s="183">
        <v>1245000</v>
      </c>
      <c r="S2108" s="183">
        <v>784000</v>
      </c>
      <c r="T2108" s="183">
        <v>60.9</v>
      </c>
      <c r="U2108" s="183">
        <v>5819591.3753341027</v>
      </c>
      <c r="V2108" s="183">
        <v>26620000000000</v>
      </c>
    </row>
    <row r="2109" spans="1:22">
      <c r="A2109" s="175" t="s">
        <v>4062</v>
      </c>
      <c r="B2109" s="175" t="s">
        <v>4062</v>
      </c>
      <c r="C2109" s="183">
        <f t="shared" si="7"/>
        <v>272.58480000000003</v>
      </c>
      <c r="D2109" s="183">
        <v>34680</v>
      </c>
      <c r="E2109" s="183">
        <v>990</v>
      </c>
      <c r="F2109" s="183">
        <v>300</v>
      </c>
      <c r="G2109" s="183">
        <v>16.5</v>
      </c>
      <c r="H2109" s="183">
        <v>31</v>
      </c>
      <c r="I2109" s="183"/>
      <c r="J2109" s="183">
        <v>30</v>
      </c>
      <c r="K2109" s="183">
        <f t="shared" si="6"/>
        <v>4.838709677419355</v>
      </c>
      <c r="L2109" s="183">
        <f t="shared" si="8"/>
        <v>52.606060606060609</v>
      </c>
      <c r="M2109" s="183">
        <v>5538000000</v>
      </c>
      <c r="N2109" s="183">
        <v>12820000</v>
      </c>
      <c r="O2109" s="183">
        <v>11190000</v>
      </c>
      <c r="P2109" s="183">
        <v>399.6</v>
      </c>
      <c r="Q2109" s="183">
        <v>140000000</v>
      </c>
      <c r="R2109" s="183">
        <v>1470000</v>
      </c>
      <c r="S2109" s="183">
        <v>933600</v>
      </c>
      <c r="T2109" s="183">
        <v>63.5</v>
      </c>
      <c r="U2109" s="183">
        <v>8348450.2831217507</v>
      </c>
      <c r="V2109" s="183">
        <v>32070000000000</v>
      </c>
    </row>
    <row r="2110" spans="1:22">
      <c r="A2110" s="175" t="s">
        <v>4063</v>
      </c>
      <c r="B2110" s="175" t="s">
        <v>4063</v>
      </c>
      <c r="C2110" s="183">
        <f t="shared" si="7"/>
        <v>314.40000000000003</v>
      </c>
      <c r="D2110" s="183">
        <v>40000</v>
      </c>
      <c r="E2110" s="183">
        <v>1000</v>
      </c>
      <c r="F2110" s="183">
        <v>300</v>
      </c>
      <c r="G2110" s="183">
        <v>19</v>
      </c>
      <c r="H2110" s="183">
        <v>36</v>
      </c>
      <c r="I2110" s="183"/>
      <c r="J2110" s="183">
        <v>30</v>
      </c>
      <c r="K2110" s="183">
        <f t="shared" si="6"/>
        <v>4.166666666666667</v>
      </c>
      <c r="L2110" s="183">
        <f t="shared" si="8"/>
        <v>45.684210526315788</v>
      </c>
      <c r="M2110" s="183">
        <v>6447000000</v>
      </c>
      <c r="N2110" s="183">
        <v>14860000</v>
      </c>
      <c r="O2110" s="183">
        <v>12890000</v>
      </c>
      <c r="P2110" s="183">
        <v>401.5</v>
      </c>
      <c r="Q2110" s="183">
        <v>162800000</v>
      </c>
      <c r="R2110" s="183">
        <v>1716000</v>
      </c>
      <c r="S2110" s="183">
        <v>1085000</v>
      </c>
      <c r="T2110" s="183">
        <v>63.8</v>
      </c>
      <c r="U2110" s="183">
        <v>12670799.396418413</v>
      </c>
      <c r="V2110" s="183">
        <v>37640000000000</v>
      </c>
    </row>
    <row r="2111" spans="1:22">
      <c r="A2111" s="175" t="s">
        <v>4064</v>
      </c>
      <c r="B2111" s="175" t="s">
        <v>4064</v>
      </c>
      <c r="C2111" s="183">
        <f t="shared" si="7"/>
        <v>349.14120000000003</v>
      </c>
      <c r="D2111" s="183">
        <v>44420</v>
      </c>
      <c r="E2111" s="183">
        <v>1008</v>
      </c>
      <c r="F2111" s="183">
        <v>302</v>
      </c>
      <c r="G2111" s="183">
        <v>21</v>
      </c>
      <c r="H2111" s="183">
        <v>40</v>
      </c>
      <c r="I2111" s="183"/>
      <c r="J2111" s="183">
        <v>30</v>
      </c>
      <c r="K2111" s="183">
        <f t="shared" si="6"/>
        <v>3.7749999999999999</v>
      </c>
      <c r="L2111" s="183">
        <f t="shared" si="8"/>
        <v>41.333333333333336</v>
      </c>
      <c r="M2111" s="183">
        <v>7223000000</v>
      </c>
      <c r="N2111" s="183">
        <v>16570000</v>
      </c>
      <c r="O2111" s="183">
        <v>14330000</v>
      </c>
      <c r="P2111" s="183">
        <v>403.2</v>
      </c>
      <c r="Q2111" s="183">
        <v>184600000</v>
      </c>
      <c r="R2111" s="183">
        <v>1940000</v>
      </c>
      <c r="S2111" s="183">
        <v>1222000</v>
      </c>
      <c r="T2111" s="183">
        <v>64.5</v>
      </c>
      <c r="U2111" s="183">
        <v>17129908.804395881</v>
      </c>
      <c r="V2111" s="183">
        <v>43020000000000</v>
      </c>
    </row>
    <row r="2112" spans="1:22">
      <c r="A2112" s="175" t="s">
        <v>4065</v>
      </c>
      <c r="B2112" s="175" t="s">
        <v>4065</v>
      </c>
      <c r="C2112" s="183">
        <f t="shared" si="7"/>
        <v>393.15720000000005</v>
      </c>
      <c r="D2112" s="183">
        <v>50020</v>
      </c>
      <c r="E2112" s="183">
        <v>1016</v>
      </c>
      <c r="F2112" s="183">
        <v>303</v>
      </c>
      <c r="G2112" s="183">
        <v>24.4</v>
      </c>
      <c r="H2112" s="183">
        <v>43.9</v>
      </c>
      <c r="I2112" s="183"/>
      <c r="J2112" s="183">
        <v>30</v>
      </c>
      <c r="K2112" s="183">
        <f t="shared" si="6"/>
        <v>3.4510250569476084</v>
      </c>
      <c r="L2112" s="183">
        <f t="shared" si="8"/>
        <v>35.581967213114758</v>
      </c>
      <c r="M2112" s="183">
        <v>8077000000</v>
      </c>
      <c r="N2112" s="183">
        <v>18540000</v>
      </c>
      <c r="O2112" s="183">
        <v>15900000</v>
      </c>
      <c r="P2112" s="183">
        <v>401.8</v>
      </c>
      <c r="Q2112" s="183">
        <v>205000000</v>
      </c>
      <c r="R2112" s="183">
        <v>2168000</v>
      </c>
      <c r="S2112" s="183">
        <v>1353000</v>
      </c>
      <c r="T2112" s="183">
        <v>64</v>
      </c>
      <c r="U2112" s="183">
        <v>23296653.355814625</v>
      </c>
      <c r="V2112" s="183">
        <v>48080000000000</v>
      </c>
    </row>
    <row r="2113" spans="1:22">
      <c r="A2113" s="175" t="s">
        <v>4066</v>
      </c>
      <c r="B2113" s="175" t="s">
        <v>4066</v>
      </c>
      <c r="C2113" s="183">
        <f t="shared" si="7"/>
        <v>415.55820000000011</v>
      </c>
      <c r="D2113" s="183">
        <v>52870.000000000007</v>
      </c>
      <c r="E2113" s="183">
        <v>1020</v>
      </c>
      <c r="F2113" s="183">
        <v>304</v>
      </c>
      <c r="G2113" s="183">
        <v>26</v>
      </c>
      <c r="H2113" s="183">
        <v>46</v>
      </c>
      <c r="I2113" s="183"/>
      <c r="J2113" s="183">
        <v>30</v>
      </c>
      <c r="K2113" s="183">
        <f t="shared" si="6"/>
        <v>3.3043478260869565</v>
      </c>
      <c r="L2113" s="183">
        <f t="shared" si="8"/>
        <v>33.384615384615387</v>
      </c>
      <c r="M2113" s="183">
        <v>8531000000</v>
      </c>
      <c r="N2113" s="183">
        <v>19571000</v>
      </c>
      <c r="O2113" s="183">
        <v>16728000</v>
      </c>
      <c r="P2113" s="183">
        <v>401.70000000000005</v>
      </c>
      <c r="Q2113" s="183">
        <v>217100000</v>
      </c>
      <c r="R2113" s="183">
        <v>2298000</v>
      </c>
      <c r="S2113" s="183">
        <v>1428000</v>
      </c>
      <c r="T2113" s="183">
        <v>64.099999999999994</v>
      </c>
      <c r="U2113" s="183">
        <v>27038376.587893937</v>
      </c>
      <c r="V2113" s="183">
        <v>51080000000000</v>
      </c>
    </row>
    <row r="2114" spans="1:22">
      <c r="A2114" s="175" t="s">
        <v>4067</v>
      </c>
      <c r="B2114" s="175" t="s">
        <v>4067</v>
      </c>
      <c r="C2114" s="183">
        <f t="shared" si="7"/>
        <v>437.01600000000002</v>
      </c>
      <c r="D2114" s="183">
        <v>55600</v>
      </c>
      <c r="E2114" s="183">
        <v>1026</v>
      </c>
      <c r="F2114" s="183">
        <v>305</v>
      </c>
      <c r="G2114" s="183">
        <v>26.9</v>
      </c>
      <c r="H2114" s="183">
        <v>49</v>
      </c>
      <c r="I2114" s="183"/>
      <c r="J2114" s="183">
        <v>30</v>
      </c>
      <c r="K2114" s="183">
        <f t="shared" si="6"/>
        <v>3.1122448979591835</v>
      </c>
      <c r="L2114" s="183">
        <f t="shared" si="8"/>
        <v>32.267657992565056</v>
      </c>
      <c r="M2114" s="183">
        <v>9092000000</v>
      </c>
      <c r="N2114" s="183">
        <v>20750000</v>
      </c>
      <c r="O2114" s="183">
        <v>17720000</v>
      </c>
      <c r="P2114" s="183">
        <v>404.3</v>
      </c>
      <c r="Q2114" s="183">
        <v>233600000</v>
      </c>
      <c r="R2114" s="183">
        <v>2463000</v>
      </c>
      <c r="S2114" s="183">
        <v>1531000</v>
      </c>
      <c r="T2114" s="183">
        <v>64.800000000000011</v>
      </c>
      <c r="U2114" s="183">
        <v>31817882.482939459</v>
      </c>
      <c r="V2114" s="183">
        <v>55290000000000</v>
      </c>
    </row>
    <row r="2115" spans="1:22">
      <c r="A2115" s="175" t="s">
        <v>4068</v>
      </c>
      <c r="B2115" s="175" t="s">
        <v>4068</v>
      </c>
      <c r="C2115" s="183">
        <f t="shared" si="7"/>
        <v>494.47260000000006</v>
      </c>
      <c r="D2115" s="183">
        <v>62910</v>
      </c>
      <c r="E2115" s="183">
        <v>1036</v>
      </c>
      <c r="F2115" s="183">
        <v>309</v>
      </c>
      <c r="G2115" s="183">
        <v>31</v>
      </c>
      <c r="H2115" s="183">
        <v>54</v>
      </c>
      <c r="I2115" s="183"/>
      <c r="J2115" s="183">
        <v>30</v>
      </c>
      <c r="K2115" s="183">
        <f t="shared" si="6"/>
        <v>2.8611111111111112</v>
      </c>
      <c r="L2115" s="183">
        <f t="shared" si="8"/>
        <v>28</v>
      </c>
      <c r="M2115" s="183">
        <v>10280000000</v>
      </c>
      <c r="N2115" s="183">
        <v>23413000</v>
      </c>
      <c r="O2115" s="183">
        <v>19845000</v>
      </c>
      <c r="P2115" s="183">
        <v>404.20000000000005</v>
      </c>
      <c r="Q2115" s="183">
        <v>268200000</v>
      </c>
      <c r="R2115" s="183">
        <v>2818000</v>
      </c>
      <c r="S2115" s="183">
        <v>1736000</v>
      </c>
      <c r="T2115" s="183">
        <v>65.3</v>
      </c>
      <c r="U2115" s="183">
        <v>43955720.979134686</v>
      </c>
      <c r="V2115" s="183">
        <v>64010000000000</v>
      </c>
    </row>
    <row r="2116" spans="1:22">
      <c r="A2116" s="175" t="s">
        <v>4069</v>
      </c>
      <c r="B2116" s="175" t="s">
        <v>4069</v>
      </c>
      <c r="C2116" s="183">
        <f t="shared" si="7"/>
        <v>584.54820000000007</v>
      </c>
      <c r="D2116" s="183">
        <v>74370</v>
      </c>
      <c r="E2116" s="183">
        <v>1056</v>
      </c>
      <c r="F2116" s="183">
        <v>314</v>
      </c>
      <c r="G2116" s="183">
        <v>36</v>
      </c>
      <c r="H2116" s="183">
        <v>64</v>
      </c>
      <c r="I2116" s="183"/>
      <c r="J2116" s="183">
        <v>30</v>
      </c>
      <c r="K2116" s="183">
        <f t="shared" si="6"/>
        <v>2.453125</v>
      </c>
      <c r="L2116" s="183">
        <f t="shared" si="8"/>
        <v>24.111111111111111</v>
      </c>
      <c r="M2116" s="183">
        <v>12461000000</v>
      </c>
      <c r="N2116" s="183">
        <v>28039000</v>
      </c>
      <c r="O2116" s="183">
        <v>23600000</v>
      </c>
      <c r="P2116" s="183">
        <v>409.3</v>
      </c>
      <c r="Q2116" s="183">
        <v>334300000</v>
      </c>
      <c r="R2116" s="183">
        <v>3475000</v>
      </c>
      <c r="S2116" s="183">
        <v>2130000</v>
      </c>
      <c r="T2116" s="183">
        <v>67</v>
      </c>
      <c r="U2116" s="183">
        <v>71538737.676956147</v>
      </c>
      <c r="V2116" s="183">
        <v>81240000000000</v>
      </c>
    </row>
    <row r="2117" spans="1:22">
      <c r="A2117" s="175" t="s">
        <v>4070</v>
      </c>
      <c r="B2117" s="175" t="s">
        <v>4070</v>
      </c>
      <c r="C2117" s="183">
        <f t="shared" si="7"/>
        <v>343.63920000000002</v>
      </c>
      <c r="D2117" s="183">
        <v>43720</v>
      </c>
      <c r="E2117" s="183">
        <v>927</v>
      </c>
      <c r="F2117" s="183">
        <v>418</v>
      </c>
      <c r="G2117" s="183">
        <v>19.3</v>
      </c>
      <c r="H2117" s="183">
        <v>32</v>
      </c>
      <c r="I2117" s="183"/>
      <c r="J2117" s="183">
        <v>19</v>
      </c>
      <c r="K2117" s="183">
        <f t="shared" ref="K2117:K2180" si="9">F2117/2/H2117</f>
        <v>6.53125</v>
      </c>
      <c r="L2117" s="183">
        <f t="shared" si="8"/>
        <v>42.746113989637301</v>
      </c>
      <c r="M2117" s="183">
        <v>6450000000</v>
      </c>
      <c r="N2117" s="183">
        <v>15700000</v>
      </c>
      <c r="O2117" s="183">
        <v>13920000</v>
      </c>
      <c r="P2117" s="183">
        <v>384.09999999999997</v>
      </c>
      <c r="Q2117" s="183">
        <v>390100000</v>
      </c>
      <c r="R2117" s="183">
        <v>2880000</v>
      </c>
      <c r="S2117" s="183">
        <v>1867000</v>
      </c>
      <c r="T2117" s="183">
        <v>94.5</v>
      </c>
      <c r="U2117" s="183">
        <v>11592722.145136504</v>
      </c>
      <c r="V2117" s="183">
        <v>78120000000000</v>
      </c>
    </row>
    <row r="2118" spans="1:22">
      <c r="A2118" s="175" t="s">
        <v>4071</v>
      </c>
      <c r="B2118" s="175" t="s">
        <v>4071</v>
      </c>
      <c r="C2118" s="183">
        <f t="shared" ref="C2118:C2181" si="10">D2118*0.00786</f>
        <v>365.96160000000003</v>
      </c>
      <c r="D2118" s="183">
        <v>46560</v>
      </c>
      <c r="E2118" s="183">
        <v>931</v>
      </c>
      <c r="F2118" s="183">
        <v>419</v>
      </c>
      <c r="G2118" s="183">
        <v>20.3</v>
      </c>
      <c r="H2118" s="183">
        <v>34.299999999999997</v>
      </c>
      <c r="I2118" s="183"/>
      <c r="J2118" s="183">
        <v>19</v>
      </c>
      <c r="K2118" s="183">
        <f t="shared" si="9"/>
        <v>6.1078717201166182</v>
      </c>
      <c r="L2118" s="183">
        <f t="shared" ref="L2118:L2181" si="11">(E2118-2*H2118-2*J2118)/G2118</f>
        <v>40.610837438423644</v>
      </c>
      <c r="M2118" s="183">
        <v>6922000000</v>
      </c>
      <c r="N2118" s="183">
        <v>16790000</v>
      </c>
      <c r="O2118" s="183">
        <v>14870000</v>
      </c>
      <c r="P2118" s="183">
        <v>385.6</v>
      </c>
      <c r="Q2118" s="183">
        <v>421200000</v>
      </c>
      <c r="R2118" s="183">
        <v>3104000</v>
      </c>
      <c r="S2118" s="183">
        <v>2010000</v>
      </c>
      <c r="T2118" s="183">
        <v>95.1</v>
      </c>
      <c r="U2118" s="183">
        <v>14082838.132865533</v>
      </c>
      <c r="V2118" s="183">
        <v>84670000000000</v>
      </c>
    </row>
    <row r="2119" spans="1:22">
      <c r="A2119" s="175" t="s">
        <v>4072</v>
      </c>
      <c r="B2119" s="175" t="s">
        <v>4072</v>
      </c>
      <c r="C2119" s="183">
        <f t="shared" si="10"/>
        <v>388.51980000000003</v>
      </c>
      <c r="D2119" s="183">
        <v>49430</v>
      </c>
      <c r="E2119" s="183">
        <v>936</v>
      </c>
      <c r="F2119" s="183">
        <v>420</v>
      </c>
      <c r="G2119" s="183">
        <v>21.3</v>
      </c>
      <c r="H2119" s="183">
        <v>36.6</v>
      </c>
      <c r="I2119" s="183"/>
      <c r="J2119" s="183">
        <v>19</v>
      </c>
      <c r="K2119" s="183">
        <f t="shared" si="9"/>
        <v>5.7377049180327866</v>
      </c>
      <c r="L2119" s="183">
        <f t="shared" si="11"/>
        <v>38.72300469483568</v>
      </c>
      <c r="M2119" s="183">
        <v>7417000000</v>
      </c>
      <c r="N2119" s="183">
        <v>17920000</v>
      </c>
      <c r="O2119" s="183">
        <v>15850000</v>
      </c>
      <c r="P2119" s="183">
        <v>387.40000000000003</v>
      </c>
      <c r="Q2119" s="183">
        <v>452700000</v>
      </c>
      <c r="R2119" s="183">
        <v>3331000</v>
      </c>
      <c r="S2119" s="183">
        <v>2156000</v>
      </c>
      <c r="T2119" s="183">
        <v>95.7</v>
      </c>
      <c r="U2119" s="183">
        <v>16914399.70959986</v>
      </c>
      <c r="V2119" s="183">
        <v>91550000000000</v>
      </c>
    </row>
    <row r="2120" spans="1:22">
      <c r="A2120" s="175" t="s">
        <v>4073</v>
      </c>
      <c r="B2120" s="175" t="s">
        <v>4073</v>
      </c>
      <c r="C2120" s="183">
        <f t="shared" si="10"/>
        <v>419.80260000000004</v>
      </c>
      <c r="D2120" s="183">
        <v>53410</v>
      </c>
      <c r="E2120" s="183">
        <v>943</v>
      </c>
      <c r="F2120" s="183">
        <v>422</v>
      </c>
      <c r="G2120" s="183">
        <v>22.5</v>
      </c>
      <c r="H2120" s="183">
        <v>39.9</v>
      </c>
      <c r="I2120" s="183"/>
      <c r="J2120" s="183">
        <v>19</v>
      </c>
      <c r="K2120" s="183">
        <f t="shared" si="9"/>
        <v>5.2882205513784459</v>
      </c>
      <c r="L2120" s="183">
        <f t="shared" si="11"/>
        <v>36.675555555555555</v>
      </c>
      <c r="M2120" s="183">
        <v>8133000000</v>
      </c>
      <c r="N2120" s="183">
        <v>19530000</v>
      </c>
      <c r="O2120" s="183">
        <v>17250000</v>
      </c>
      <c r="P2120" s="183">
        <v>390.20000000000005</v>
      </c>
      <c r="Q2120" s="183">
        <v>500700000</v>
      </c>
      <c r="R2120" s="183">
        <v>3667000</v>
      </c>
      <c r="S2120" s="183">
        <v>2373000</v>
      </c>
      <c r="T2120" s="183">
        <v>96.8</v>
      </c>
      <c r="U2120" s="183">
        <v>21514084.518508509</v>
      </c>
      <c r="V2120" s="183">
        <v>102100000000000</v>
      </c>
    </row>
    <row r="2121" spans="1:22">
      <c r="A2121" s="175" t="s">
        <v>4074</v>
      </c>
      <c r="B2121" s="175" t="s">
        <v>4074</v>
      </c>
      <c r="C2121" s="183">
        <f t="shared" si="10"/>
        <v>449.12040000000002</v>
      </c>
      <c r="D2121" s="183">
        <v>57140</v>
      </c>
      <c r="E2121" s="183">
        <v>948</v>
      </c>
      <c r="F2121" s="183">
        <v>423</v>
      </c>
      <c r="G2121" s="183">
        <v>24</v>
      </c>
      <c r="H2121" s="183">
        <v>42.7</v>
      </c>
      <c r="I2121" s="183"/>
      <c r="J2121" s="183">
        <v>19</v>
      </c>
      <c r="K2121" s="183">
        <f t="shared" si="9"/>
        <v>4.9531615925058547</v>
      </c>
      <c r="L2121" s="183">
        <f t="shared" si="11"/>
        <v>34.358333333333334</v>
      </c>
      <c r="M2121" s="183">
        <v>8747000000</v>
      </c>
      <c r="N2121" s="183">
        <v>20950000</v>
      </c>
      <c r="O2121" s="183">
        <v>18450000</v>
      </c>
      <c r="P2121" s="183">
        <v>391.3</v>
      </c>
      <c r="Q2121" s="183">
        <v>539700000</v>
      </c>
      <c r="R2121" s="183">
        <v>3949000</v>
      </c>
      <c r="S2121" s="183">
        <v>2552000</v>
      </c>
      <c r="T2121" s="183">
        <v>97.2</v>
      </c>
      <c r="U2121" s="183">
        <v>26270044.684605096</v>
      </c>
      <c r="V2121" s="183">
        <v>110600000000000</v>
      </c>
    </row>
    <row r="2122" spans="1:22">
      <c r="A2122" s="175" t="s">
        <v>4075</v>
      </c>
      <c r="B2122" s="175" t="s">
        <v>4075</v>
      </c>
      <c r="C2122" s="183">
        <f t="shared" si="10"/>
        <v>489.91379999999998</v>
      </c>
      <c r="D2122" s="183">
        <v>62329.999999999993</v>
      </c>
      <c r="E2122" s="183">
        <v>957</v>
      </c>
      <c r="F2122" s="183">
        <v>422</v>
      </c>
      <c r="G2122" s="183">
        <v>25.9</v>
      </c>
      <c r="H2122" s="183">
        <v>47</v>
      </c>
      <c r="I2122" s="183"/>
      <c r="J2122" s="183">
        <v>19</v>
      </c>
      <c r="K2122" s="183">
        <f t="shared" si="9"/>
        <v>4.4893617021276597</v>
      </c>
      <c r="L2122" s="183">
        <f t="shared" si="11"/>
        <v>31.853281853281857</v>
      </c>
      <c r="M2122" s="183">
        <v>9663000000</v>
      </c>
      <c r="N2122" s="183">
        <v>23000000</v>
      </c>
      <c r="O2122" s="183">
        <v>20200000</v>
      </c>
      <c r="P2122" s="183">
        <v>393.7</v>
      </c>
      <c r="Q2122" s="183">
        <v>590000000</v>
      </c>
      <c r="R2122" s="183">
        <v>4335000</v>
      </c>
      <c r="S2122" s="183">
        <v>2796000</v>
      </c>
      <c r="T2122" s="183">
        <v>97.300000000000011</v>
      </c>
      <c r="U2122" s="183">
        <v>34411263.560061738</v>
      </c>
      <c r="V2122" s="183">
        <v>122200000000000</v>
      </c>
    </row>
    <row r="2123" spans="1:22">
      <c r="A2123" s="175" t="s">
        <v>4076</v>
      </c>
      <c r="B2123" s="175" t="s">
        <v>4076</v>
      </c>
      <c r="C2123" s="183">
        <f t="shared" si="10"/>
        <v>536.44500000000005</v>
      </c>
      <c r="D2123" s="183">
        <v>68250</v>
      </c>
      <c r="E2123" s="183">
        <v>965</v>
      </c>
      <c r="F2123" s="183">
        <v>425</v>
      </c>
      <c r="G2123" s="183">
        <v>28.4</v>
      </c>
      <c r="H2123" s="183">
        <v>51.1</v>
      </c>
      <c r="I2123" s="183"/>
      <c r="J2123" s="183">
        <v>19</v>
      </c>
      <c r="K2123" s="183">
        <f t="shared" si="9"/>
        <v>4.1585127201565557</v>
      </c>
      <c r="L2123" s="183">
        <f t="shared" si="11"/>
        <v>29.04225352112676</v>
      </c>
      <c r="M2123" s="183">
        <v>10660000000</v>
      </c>
      <c r="N2123" s="183">
        <v>25270000</v>
      </c>
      <c r="O2123" s="183">
        <v>22080000</v>
      </c>
      <c r="P2123" s="183">
        <v>395.09999999999997</v>
      </c>
      <c r="Q2123" s="183">
        <v>655500000</v>
      </c>
      <c r="R2123" s="183">
        <v>4795000</v>
      </c>
      <c r="S2123" s="183">
        <v>3085000</v>
      </c>
      <c r="T2123" s="183">
        <v>98</v>
      </c>
      <c r="U2123" s="183">
        <v>44470971.839186639</v>
      </c>
      <c r="V2123" s="183">
        <v>136900000000000</v>
      </c>
    </row>
    <row r="2124" spans="1:22">
      <c r="A2124" s="175" t="s">
        <v>4077</v>
      </c>
      <c r="B2124" s="175" t="s">
        <v>4077</v>
      </c>
      <c r="C2124" s="183">
        <f t="shared" si="10"/>
        <v>588.00660000000005</v>
      </c>
      <c r="D2124" s="183">
        <v>74810</v>
      </c>
      <c r="E2124" s="183">
        <v>975</v>
      </c>
      <c r="F2124" s="183">
        <v>427</v>
      </c>
      <c r="G2124" s="183">
        <v>31</v>
      </c>
      <c r="H2124" s="183">
        <v>55.9</v>
      </c>
      <c r="I2124" s="183"/>
      <c r="J2124" s="183">
        <v>19</v>
      </c>
      <c r="K2124" s="183">
        <f t="shared" si="9"/>
        <v>3.8193202146690521</v>
      </c>
      <c r="L2124" s="183">
        <f t="shared" si="11"/>
        <v>26.619354838709679</v>
      </c>
      <c r="M2124" s="183">
        <v>11810000000</v>
      </c>
      <c r="N2124" s="183">
        <v>27840000</v>
      </c>
      <c r="O2124" s="183">
        <v>24230000</v>
      </c>
      <c r="P2124" s="183">
        <v>397.40000000000003</v>
      </c>
      <c r="Q2124" s="183">
        <v>727600000</v>
      </c>
      <c r="R2124" s="183">
        <v>5310000</v>
      </c>
      <c r="S2124" s="183">
        <v>3408000</v>
      </c>
      <c r="T2124" s="183">
        <v>98.6</v>
      </c>
      <c r="U2124" s="183">
        <v>58073513.214667015</v>
      </c>
      <c r="V2124" s="183">
        <v>153200000000000</v>
      </c>
    </row>
    <row r="2125" spans="1:22">
      <c r="A2125" s="175" t="s">
        <v>4078</v>
      </c>
      <c r="B2125" s="175" t="s">
        <v>4078</v>
      </c>
      <c r="C2125" s="183">
        <f t="shared" si="10"/>
        <v>656.5458000000001</v>
      </c>
      <c r="D2125" s="183">
        <v>83530</v>
      </c>
      <c r="E2125" s="183">
        <v>987</v>
      </c>
      <c r="F2125" s="183">
        <v>431</v>
      </c>
      <c r="G2125" s="183">
        <v>34.5</v>
      </c>
      <c r="H2125" s="183">
        <v>62</v>
      </c>
      <c r="I2125" s="183"/>
      <c r="J2125" s="183">
        <v>19</v>
      </c>
      <c r="K2125" s="183">
        <f t="shared" si="9"/>
        <v>3.475806451612903</v>
      </c>
      <c r="L2125" s="183">
        <f t="shared" si="11"/>
        <v>23.913043478260871</v>
      </c>
      <c r="M2125" s="183">
        <v>13350000000</v>
      </c>
      <c r="N2125" s="183">
        <v>31270000</v>
      </c>
      <c r="O2125" s="183">
        <v>27060000</v>
      </c>
      <c r="P2125" s="183">
        <v>399.79999999999995</v>
      </c>
      <c r="Q2125" s="183">
        <v>830400000</v>
      </c>
      <c r="R2125" s="183">
        <v>6022000</v>
      </c>
      <c r="S2125" s="183">
        <v>3853000</v>
      </c>
      <c r="T2125" s="183">
        <v>99.7</v>
      </c>
      <c r="U2125" s="183">
        <v>79503404.318329021</v>
      </c>
      <c r="V2125" s="183">
        <v>177600000000000</v>
      </c>
    </row>
    <row r="2126" spans="1:22">
      <c r="A2126" s="175" t="s">
        <v>4079</v>
      </c>
      <c r="B2126" s="175" t="s">
        <v>4079</v>
      </c>
      <c r="C2126" s="183">
        <f t="shared" si="10"/>
        <v>725.39940000000001</v>
      </c>
      <c r="D2126" s="183">
        <v>92290</v>
      </c>
      <c r="E2126" s="183">
        <v>999</v>
      </c>
      <c r="F2126" s="183">
        <v>434</v>
      </c>
      <c r="G2126" s="183">
        <v>38.1</v>
      </c>
      <c r="H2126" s="183">
        <v>68.099999999999994</v>
      </c>
      <c r="I2126" s="183"/>
      <c r="J2126" s="183">
        <v>19</v>
      </c>
      <c r="K2126" s="183">
        <f t="shared" si="9"/>
        <v>3.1864904552129225</v>
      </c>
      <c r="L2126" s="183">
        <f t="shared" si="11"/>
        <v>21.648293963254591</v>
      </c>
      <c r="M2126" s="183">
        <v>14920000000</v>
      </c>
      <c r="N2126" s="183">
        <v>34740000</v>
      </c>
      <c r="O2126" s="183">
        <v>29880000</v>
      </c>
      <c r="P2126" s="183">
        <v>402.1</v>
      </c>
      <c r="Q2126" s="183">
        <v>932000000</v>
      </c>
      <c r="R2126" s="183">
        <v>6734000</v>
      </c>
      <c r="S2126" s="183">
        <v>4295000</v>
      </c>
      <c r="T2126" s="183">
        <v>100.5</v>
      </c>
      <c r="U2126" s="183">
        <v>105655716.77159616</v>
      </c>
      <c r="V2126" s="183">
        <v>201900000000000</v>
      </c>
    </row>
    <row r="2127" spans="1:22">
      <c r="A2127" s="175" t="s">
        <v>4080</v>
      </c>
      <c r="B2127" s="175" t="s">
        <v>4080</v>
      </c>
      <c r="C2127" s="183">
        <f t="shared" si="10"/>
        <v>787.57200000000012</v>
      </c>
      <c r="D2127" s="183">
        <v>100200</v>
      </c>
      <c r="E2127" s="183">
        <v>1011</v>
      </c>
      <c r="F2127" s="183">
        <v>437</v>
      </c>
      <c r="G2127" s="183">
        <v>40.9</v>
      </c>
      <c r="H2127" s="183">
        <v>73.900000000000006</v>
      </c>
      <c r="I2127" s="183"/>
      <c r="J2127" s="183">
        <v>19</v>
      </c>
      <c r="K2127" s="183">
        <f t="shared" si="9"/>
        <v>2.9566982408660349</v>
      </c>
      <c r="L2127" s="183">
        <f t="shared" si="11"/>
        <v>20.176039119804404</v>
      </c>
      <c r="M2127" s="183">
        <v>16460000000</v>
      </c>
      <c r="N2127" s="183">
        <v>38010000</v>
      </c>
      <c r="O2127" s="183">
        <v>32560000</v>
      </c>
      <c r="P2127" s="183">
        <v>405.3</v>
      </c>
      <c r="Q2127" s="183">
        <v>1033000000</v>
      </c>
      <c r="R2127" s="183">
        <v>7425000</v>
      </c>
      <c r="S2127" s="183">
        <v>4728000</v>
      </c>
      <c r="T2127" s="183">
        <v>101.5</v>
      </c>
      <c r="U2127" s="183">
        <v>134284598.47482532</v>
      </c>
      <c r="V2127" s="183">
        <v>226800000000000</v>
      </c>
    </row>
    <row r="2128" spans="1:22">
      <c r="A2128" s="175" t="s">
        <v>4081</v>
      </c>
      <c r="B2128" s="175" t="s">
        <v>4081</v>
      </c>
      <c r="C2128" s="183">
        <f t="shared" si="10"/>
        <v>971.96759999999995</v>
      </c>
      <c r="D2128" s="183">
        <v>123659.99999999999</v>
      </c>
      <c r="E2128" s="183">
        <v>1043</v>
      </c>
      <c r="F2128" s="183">
        <v>446</v>
      </c>
      <c r="G2128" s="183">
        <v>50</v>
      </c>
      <c r="H2128" s="183">
        <v>89.9</v>
      </c>
      <c r="I2128" s="183"/>
      <c r="J2128" s="183">
        <v>19</v>
      </c>
      <c r="K2128" s="183">
        <f t="shared" si="9"/>
        <v>2.4805339265850943</v>
      </c>
      <c r="L2128" s="183">
        <f t="shared" si="11"/>
        <v>16.504000000000001</v>
      </c>
      <c r="M2128" s="183">
        <v>21000000000</v>
      </c>
      <c r="N2128" s="183">
        <v>47660000</v>
      </c>
      <c r="O2128" s="183">
        <v>40270000</v>
      </c>
      <c r="P2128" s="183">
        <v>412.1</v>
      </c>
      <c r="Q2128" s="183">
        <v>1339000000</v>
      </c>
      <c r="R2128" s="183">
        <v>9490000</v>
      </c>
      <c r="S2128" s="183">
        <v>6002000</v>
      </c>
      <c r="T2128" s="183">
        <v>104</v>
      </c>
      <c r="U2128" s="183">
        <v>243220559.0529418</v>
      </c>
      <c r="V2128" s="183">
        <v>304000000000000</v>
      </c>
    </row>
    <row r="2129" spans="1:22">
      <c r="A2129" s="175" t="s">
        <v>4082</v>
      </c>
      <c r="B2129" s="175" t="s">
        <v>4082</v>
      </c>
      <c r="C2129" s="183">
        <f t="shared" si="10"/>
        <v>1077.999</v>
      </c>
      <c r="D2129" s="183">
        <v>137150</v>
      </c>
      <c r="E2129" s="183">
        <v>1061</v>
      </c>
      <c r="F2129" s="183">
        <v>451</v>
      </c>
      <c r="G2129" s="183">
        <v>55</v>
      </c>
      <c r="H2129" s="183">
        <v>99.1</v>
      </c>
      <c r="I2129" s="183"/>
      <c r="J2129" s="183">
        <v>19</v>
      </c>
      <c r="K2129" s="183">
        <f t="shared" si="9"/>
        <v>2.27547931382442</v>
      </c>
      <c r="L2129" s="183">
        <f t="shared" si="11"/>
        <v>14.996363636363636</v>
      </c>
      <c r="M2129" s="183">
        <v>23770000000</v>
      </c>
      <c r="N2129" s="183">
        <v>53390000</v>
      </c>
      <c r="O2129" s="183">
        <v>44790000</v>
      </c>
      <c r="P2129" s="183">
        <v>416.3</v>
      </c>
      <c r="Q2129" s="183">
        <v>1527000000</v>
      </c>
      <c r="R2129" s="183">
        <v>10740000</v>
      </c>
      <c r="S2129" s="183">
        <v>6773000</v>
      </c>
      <c r="T2129" s="183">
        <v>105.5</v>
      </c>
      <c r="U2129" s="183">
        <v>325998404.53205281</v>
      </c>
      <c r="V2129" s="183">
        <v>350800000000000</v>
      </c>
    </row>
    <row r="2130" spans="1:22">
      <c r="A2130" s="175" t="s">
        <v>4083</v>
      </c>
      <c r="B2130" s="175" t="s">
        <v>4083</v>
      </c>
      <c r="C2130" s="183">
        <f t="shared" si="10"/>
        <v>1195.8990000000001</v>
      </c>
      <c r="D2130" s="183">
        <v>152150</v>
      </c>
      <c r="E2130" s="183">
        <v>1081</v>
      </c>
      <c r="F2130" s="183">
        <v>457</v>
      </c>
      <c r="G2130" s="183">
        <v>60.5</v>
      </c>
      <c r="H2130" s="183">
        <v>109</v>
      </c>
      <c r="I2130" s="183"/>
      <c r="J2130" s="183">
        <v>19</v>
      </c>
      <c r="K2130" s="183">
        <f t="shared" si="9"/>
        <v>2.096330275229358</v>
      </c>
      <c r="L2130" s="183">
        <f t="shared" si="11"/>
        <v>13.636363636363637</v>
      </c>
      <c r="M2130" s="183">
        <v>26940000000</v>
      </c>
      <c r="N2130" s="183">
        <v>59830000</v>
      </c>
      <c r="O2130" s="183">
        <v>49830000</v>
      </c>
      <c r="P2130" s="183">
        <v>420.79999999999995</v>
      </c>
      <c r="Q2130" s="183">
        <v>1750000000</v>
      </c>
      <c r="R2130" s="183">
        <v>12180000</v>
      </c>
      <c r="S2130" s="183">
        <v>7660000</v>
      </c>
      <c r="T2130" s="183">
        <v>107.2</v>
      </c>
      <c r="U2130" s="183">
        <v>435309386.63498908</v>
      </c>
      <c r="V2130" s="183">
        <v>409700000000000</v>
      </c>
    </row>
    <row r="2131" spans="1:22">
      <c r="A2131" s="175" t="s">
        <v>4084</v>
      </c>
      <c r="B2131" s="175" t="s">
        <v>4084</v>
      </c>
      <c r="C2131" s="183">
        <f t="shared" si="10"/>
        <v>1270.5690000000002</v>
      </c>
      <c r="D2131" s="183">
        <v>161650</v>
      </c>
      <c r="E2131" s="183">
        <v>1093</v>
      </c>
      <c r="F2131" s="183">
        <v>461</v>
      </c>
      <c r="G2131" s="183">
        <v>64</v>
      </c>
      <c r="H2131" s="183">
        <v>115.1</v>
      </c>
      <c r="I2131" s="183"/>
      <c r="J2131" s="183">
        <v>19</v>
      </c>
      <c r="K2131" s="183">
        <f t="shared" si="9"/>
        <v>2.0026064291920069</v>
      </c>
      <c r="L2131" s="183">
        <f t="shared" si="11"/>
        <v>12.887499999999999</v>
      </c>
      <c r="M2131" s="183">
        <v>29000000000</v>
      </c>
      <c r="N2131" s="183">
        <v>63960000</v>
      </c>
      <c r="O2131" s="183">
        <v>53040000</v>
      </c>
      <c r="P2131" s="183">
        <v>423.5</v>
      </c>
      <c r="Q2131" s="183">
        <v>1899000000</v>
      </c>
      <c r="R2131" s="183">
        <v>13130000</v>
      </c>
      <c r="S2131" s="183">
        <v>8237000</v>
      </c>
      <c r="T2131" s="183">
        <v>108.4</v>
      </c>
      <c r="U2131" s="183">
        <v>514493121.66618782</v>
      </c>
      <c r="V2131" s="183">
        <v>449700000000000</v>
      </c>
    </row>
    <row r="2132" spans="1:22">
      <c r="A2132" s="175" t="s">
        <v>4085</v>
      </c>
      <c r="B2132" s="175" t="s">
        <v>4085</v>
      </c>
      <c r="C2132" s="183">
        <f t="shared" si="10"/>
        <v>1378.4082000000001</v>
      </c>
      <c r="D2132" s="183">
        <v>175370</v>
      </c>
      <c r="E2132" s="183">
        <v>1093</v>
      </c>
      <c r="F2132" s="183">
        <v>473</v>
      </c>
      <c r="G2132" s="183">
        <v>76.7</v>
      </c>
      <c r="H2132" s="183">
        <v>115.1</v>
      </c>
      <c r="I2132" s="183"/>
      <c r="J2132" s="183">
        <v>19</v>
      </c>
      <c r="K2132" s="183">
        <f t="shared" si="9"/>
        <v>2.054735013032146</v>
      </c>
      <c r="L2132" s="183">
        <f t="shared" si="11"/>
        <v>10.753585397653193</v>
      </c>
      <c r="M2132" s="183">
        <v>30340000000</v>
      </c>
      <c r="N2132" s="183">
        <v>67680000</v>
      </c>
      <c r="O2132" s="183">
        <v>55500000</v>
      </c>
      <c r="P2132" s="183">
        <v>415.90000000000003</v>
      </c>
      <c r="Q2132" s="183">
        <v>2063000000</v>
      </c>
      <c r="R2132" s="183">
        <v>14160000</v>
      </c>
      <c r="S2132" s="183">
        <v>8723000</v>
      </c>
      <c r="T2132" s="183">
        <v>108.5</v>
      </c>
      <c r="U2132" s="183">
        <v>596418825.61829698</v>
      </c>
      <c r="V2132" s="183">
        <v>485700000000000</v>
      </c>
    </row>
    <row r="2133" spans="1:22">
      <c r="A2133" s="175" t="s">
        <v>4086</v>
      </c>
      <c r="B2133" s="175" t="s">
        <v>4086</v>
      </c>
      <c r="C2133" s="183">
        <f t="shared" si="10"/>
        <v>296.79360000000003</v>
      </c>
      <c r="D2133" s="183">
        <v>37760</v>
      </c>
      <c r="E2133" s="183">
        <v>982</v>
      </c>
      <c r="F2133" s="183">
        <v>400</v>
      </c>
      <c r="G2133" s="183">
        <v>16.5</v>
      </c>
      <c r="H2133" s="183">
        <v>27.1</v>
      </c>
      <c r="I2133" s="183"/>
      <c r="J2133" s="183">
        <v>30</v>
      </c>
      <c r="K2133" s="183">
        <f t="shared" si="9"/>
        <v>7.3800738007380069</v>
      </c>
      <c r="L2133" s="183">
        <f t="shared" si="11"/>
        <v>52.593939393939394</v>
      </c>
      <c r="M2133" s="183">
        <v>6203000000</v>
      </c>
      <c r="N2133" s="183">
        <v>14260000</v>
      </c>
      <c r="O2133" s="183">
        <v>12630000</v>
      </c>
      <c r="P2133" s="183">
        <v>405.3</v>
      </c>
      <c r="Q2133" s="183">
        <v>289600000</v>
      </c>
      <c r="R2133" s="183">
        <v>2243000</v>
      </c>
      <c r="S2133" s="183">
        <v>1448000</v>
      </c>
      <c r="T2133" s="183">
        <v>87.6</v>
      </c>
      <c r="U2133" s="183">
        <v>7636147.1229825038</v>
      </c>
      <c r="V2133" s="183">
        <v>65900000000000</v>
      </c>
    </row>
    <row r="2134" spans="1:22">
      <c r="A2134" s="175" t="s">
        <v>4087</v>
      </c>
      <c r="B2134" s="175" t="s">
        <v>4087</v>
      </c>
      <c r="C2134" s="183">
        <f t="shared" si="10"/>
        <v>321.3168</v>
      </c>
      <c r="D2134" s="183">
        <v>40880</v>
      </c>
      <c r="E2134" s="183">
        <v>990</v>
      </c>
      <c r="F2134" s="183">
        <v>400</v>
      </c>
      <c r="G2134" s="183">
        <v>16.5</v>
      </c>
      <c r="H2134" s="183">
        <v>31</v>
      </c>
      <c r="I2134" s="183"/>
      <c r="J2134" s="183">
        <v>30</v>
      </c>
      <c r="K2134" s="183">
        <f t="shared" si="9"/>
        <v>6.4516129032258061</v>
      </c>
      <c r="L2134" s="183">
        <f t="shared" si="11"/>
        <v>52.606060606060609</v>
      </c>
      <c r="M2134" s="183">
        <v>6964000000</v>
      </c>
      <c r="N2134" s="183">
        <v>15800000</v>
      </c>
      <c r="O2134" s="183">
        <v>14070000</v>
      </c>
      <c r="P2134" s="183">
        <v>412.70000000000005</v>
      </c>
      <c r="Q2134" s="183">
        <v>331200000</v>
      </c>
      <c r="R2134" s="183">
        <v>2555000</v>
      </c>
      <c r="S2134" s="183">
        <v>1656000</v>
      </c>
      <c r="T2134" s="183">
        <v>90</v>
      </c>
      <c r="U2134" s="183">
        <v>10334516.949788418</v>
      </c>
      <c r="V2134" s="183">
        <v>76030000000000</v>
      </c>
    </row>
    <row r="2135" spans="1:22">
      <c r="A2135" s="175" t="s">
        <v>4088</v>
      </c>
      <c r="B2135" s="175" t="s">
        <v>4088</v>
      </c>
      <c r="C2135" s="183">
        <f t="shared" si="10"/>
        <v>371.62080000000003</v>
      </c>
      <c r="D2135" s="183">
        <v>47280</v>
      </c>
      <c r="E2135" s="183">
        <v>1000</v>
      </c>
      <c r="F2135" s="183">
        <v>400</v>
      </c>
      <c r="G2135" s="183">
        <v>19</v>
      </c>
      <c r="H2135" s="183">
        <v>36.1</v>
      </c>
      <c r="I2135" s="183"/>
      <c r="J2135" s="183">
        <v>30</v>
      </c>
      <c r="K2135" s="183">
        <f t="shared" si="9"/>
        <v>5.5401662049861491</v>
      </c>
      <c r="L2135" s="183">
        <f t="shared" si="11"/>
        <v>45.673684210526311</v>
      </c>
      <c r="M2135" s="183">
        <v>8137000000</v>
      </c>
      <c r="N2135" s="183">
        <v>18360000</v>
      </c>
      <c r="O2135" s="183">
        <v>16270000</v>
      </c>
      <c r="P2135" s="183">
        <v>414.90000000000003</v>
      </c>
      <c r="Q2135" s="183">
        <v>385800000</v>
      </c>
      <c r="R2135" s="183">
        <v>2984000</v>
      </c>
      <c r="S2135" s="183">
        <v>1929000</v>
      </c>
      <c r="T2135" s="183">
        <v>90.3</v>
      </c>
      <c r="U2135" s="183">
        <v>15884408.422306882</v>
      </c>
      <c r="V2135" s="183">
        <v>89440000000000</v>
      </c>
    </row>
    <row r="2136" spans="1:22">
      <c r="A2136" s="175" t="s">
        <v>4089</v>
      </c>
      <c r="B2136" s="175" t="s">
        <v>4089</v>
      </c>
      <c r="C2136" s="183">
        <f t="shared" si="10"/>
        <v>412.72860000000003</v>
      </c>
      <c r="D2136" s="183">
        <v>52510</v>
      </c>
      <c r="E2136" s="183">
        <v>1008</v>
      </c>
      <c r="F2136" s="183">
        <v>402</v>
      </c>
      <c r="G2136" s="183">
        <v>21.1</v>
      </c>
      <c r="H2136" s="183">
        <v>40</v>
      </c>
      <c r="I2136" s="183"/>
      <c r="J2136" s="183">
        <v>30</v>
      </c>
      <c r="K2136" s="183">
        <f t="shared" si="9"/>
        <v>5.0250000000000004</v>
      </c>
      <c r="L2136" s="183">
        <f t="shared" si="11"/>
        <v>41.137440758293835</v>
      </c>
      <c r="M2136" s="183">
        <v>9105000000</v>
      </c>
      <c r="N2136" s="183">
        <v>20460000</v>
      </c>
      <c r="O2136" s="183">
        <v>18070000</v>
      </c>
      <c r="P2136" s="183">
        <v>416.4</v>
      </c>
      <c r="Q2136" s="183">
        <v>434000000</v>
      </c>
      <c r="R2136" s="183">
        <v>3349000</v>
      </c>
      <c r="S2136" s="183">
        <v>2160000</v>
      </c>
      <c r="T2136" s="183">
        <v>90.9</v>
      </c>
      <c r="U2136" s="183">
        <v>21448778.938511219</v>
      </c>
      <c r="V2136" s="183">
        <v>101500000000000</v>
      </c>
    </row>
    <row r="2137" spans="1:22">
      <c r="A2137" s="175" t="s">
        <v>4090</v>
      </c>
      <c r="B2137" s="175" t="s">
        <v>4090</v>
      </c>
      <c r="C2137" s="183">
        <f t="shared" si="10"/>
        <v>443.0682000000001</v>
      </c>
      <c r="D2137" s="183">
        <v>56370.000000000007</v>
      </c>
      <c r="E2137" s="183">
        <v>1012</v>
      </c>
      <c r="F2137" s="183">
        <v>402</v>
      </c>
      <c r="G2137" s="183">
        <v>23.6</v>
      </c>
      <c r="H2137" s="183">
        <v>41.9</v>
      </c>
      <c r="I2137" s="183"/>
      <c r="J2137" s="183">
        <v>30</v>
      </c>
      <c r="K2137" s="183">
        <f t="shared" si="9"/>
        <v>4.7971360381861574</v>
      </c>
      <c r="L2137" s="183">
        <f t="shared" si="11"/>
        <v>36.788135593220339</v>
      </c>
      <c r="M2137" s="183">
        <v>9665000000</v>
      </c>
      <c r="N2137" s="183">
        <v>21780000</v>
      </c>
      <c r="O2137" s="183">
        <v>19100000</v>
      </c>
      <c r="P2137" s="183">
        <v>414.09999999999997</v>
      </c>
      <c r="Q2137" s="183">
        <v>455000000</v>
      </c>
      <c r="R2137" s="183">
        <v>3529000</v>
      </c>
      <c r="S2137" s="183">
        <v>2264000</v>
      </c>
      <c r="T2137" s="183">
        <v>89.800000000000011</v>
      </c>
      <c r="U2137" s="183">
        <v>25434714.879058108</v>
      </c>
      <c r="V2137" s="183">
        <v>106700000000000</v>
      </c>
    </row>
    <row r="2138" spans="1:22">
      <c r="A2138" s="175" t="s">
        <v>4091</v>
      </c>
      <c r="B2138" s="175" t="s">
        <v>4091</v>
      </c>
      <c r="C2138" s="183">
        <f t="shared" si="10"/>
        <v>483.46860000000004</v>
      </c>
      <c r="D2138" s="183">
        <v>61510</v>
      </c>
      <c r="E2138" s="183">
        <v>1020</v>
      </c>
      <c r="F2138" s="183">
        <v>404</v>
      </c>
      <c r="G2138" s="183">
        <v>25.4</v>
      </c>
      <c r="H2138" s="183">
        <v>46</v>
      </c>
      <c r="I2138" s="183"/>
      <c r="J2138" s="183">
        <v>30</v>
      </c>
      <c r="K2138" s="183">
        <f t="shared" si="9"/>
        <v>4.3913043478260869</v>
      </c>
      <c r="L2138" s="183">
        <f t="shared" si="11"/>
        <v>34.173228346456696</v>
      </c>
      <c r="M2138" s="183">
        <v>10670000000</v>
      </c>
      <c r="N2138" s="183">
        <v>23920000</v>
      </c>
      <c r="O2138" s="183">
        <v>20930000</v>
      </c>
      <c r="P2138" s="183">
        <v>416.59999999999997</v>
      </c>
      <c r="Q2138" s="183">
        <v>507100000</v>
      </c>
      <c r="R2138" s="183">
        <v>3919000</v>
      </c>
      <c r="S2138" s="183">
        <v>2510000</v>
      </c>
      <c r="T2138" s="183">
        <v>90.8</v>
      </c>
      <c r="U2138" s="183">
        <v>33068031.701991688</v>
      </c>
      <c r="V2138" s="183">
        <v>119900000000000</v>
      </c>
    </row>
    <row r="2139" spans="1:22">
      <c r="A2139" s="175" t="s">
        <v>4092</v>
      </c>
      <c r="B2139" s="175" t="s">
        <v>4092</v>
      </c>
      <c r="C2139" s="183">
        <f t="shared" si="10"/>
        <v>540.13920000000007</v>
      </c>
      <c r="D2139" s="183">
        <v>68720</v>
      </c>
      <c r="E2139" s="183">
        <v>1030</v>
      </c>
      <c r="F2139" s="183">
        <v>407</v>
      </c>
      <c r="G2139" s="183">
        <v>28.4</v>
      </c>
      <c r="H2139" s="183">
        <v>51.1</v>
      </c>
      <c r="I2139" s="183"/>
      <c r="J2139" s="183">
        <v>30</v>
      </c>
      <c r="K2139" s="183">
        <f t="shared" si="9"/>
        <v>3.9823874755381605</v>
      </c>
      <c r="L2139" s="183">
        <f t="shared" si="11"/>
        <v>30.556338028169016</v>
      </c>
      <c r="M2139" s="183">
        <v>12030000000</v>
      </c>
      <c r="N2139" s="183">
        <v>26820000</v>
      </c>
      <c r="O2139" s="183">
        <v>23350000</v>
      </c>
      <c r="P2139" s="183">
        <v>418.29999999999995</v>
      </c>
      <c r="Q2139" s="183">
        <v>576300000</v>
      </c>
      <c r="R2139" s="183">
        <v>4436000</v>
      </c>
      <c r="S2139" s="183">
        <v>2832000</v>
      </c>
      <c r="T2139" s="183">
        <v>91.6</v>
      </c>
      <c r="U2139" s="183">
        <v>45295768.476040274</v>
      </c>
      <c r="V2139" s="183">
        <v>137600000000000</v>
      </c>
    </row>
    <row r="2140" spans="1:22">
      <c r="A2140" s="175" t="s">
        <v>4093</v>
      </c>
      <c r="B2140" s="175" t="s">
        <v>4093</v>
      </c>
      <c r="C2140" s="183">
        <f t="shared" si="10"/>
        <v>554.75880000000006</v>
      </c>
      <c r="D2140" s="183">
        <v>70580</v>
      </c>
      <c r="E2140" s="183">
        <v>1032</v>
      </c>
      <c r="F2140" s="183">
        <v>408</v>
      </c>
      <c r="G2140" s="183">
        <v>29.5</v>
      </c>
      <c r="H2140" s="183">
        <v>52</v>
      </c>
      <c r="I2140" s="183"/>
      <c r="J2140" s="183">
        <v>30</v>
      </c>
      <c r="K2140" s="183">
        <f t="shared" si="9"/>
        <v>3.9230769230769229</v>
      </c>
      <c r="L2140" s="183">
        <f t="shared" si="11"/>
        <v>29.423728813559322</v>
      </c>
      <c r="M2140" s="183">
        <v>12320000000</v>
      </c>
      <c r="N2140" s="183">
        <v>27500000</v>
      </c>
      <c r="O2140" s="183">
        <v>23880000</v>
      </c>
      <c r="P2140" s="183">
        <v>417.9</v>
      </c>
      <c r="Q2140" s="183">
        <v>591000000</v>
      </c>
      <c r="R2140" s="183">
        <v>4547000</v>
      </c>
      <c r="S2140" s="183">
        <v>2897000</v>
      </c>
      <c r="T2140" s="183">
        <v>91.5</v>
      </c>
      <c r="U2140" s="183">
        <v>48341084.933742419</v>
      </c>
      <c r="V2140" s="183">
        <v>141300000000000</v>
      </c>
    </row>
    <row r="2141" spans="1:22">
      <c r="A2141" s="175" t="s">
        <v>4094</v>
      </c>
      <c r="B2141" s="175" t="s">
        <v>4094</v>
      </c>
      <c r="C2141" s="183">
        <f t="shared" si="10"/>
        <v>591.62220000000002</v>
      </c>
      <c r="D2141" s="183">
        <v>75270</v>
      </c>
      <c r="E2141" s="183">
        <v>1040</v>
      </c>
      <c r="F2141" s="183">
        <v>409</v>
      </c>
      <c r="G2141" s="183">
        <v>31</v>
      </c>
      <c r="H2141" s="183">
        <v>55.9</v>
      </c>
      <c r="I2141" s="183"/>
      <c r="J2141" s="183">
        <v>30</v>
      </c>
      <c r="K2141" s="183">
        <f t="shared" si="9"/>
        <v>3.6583184257602861</v>
      </c>
      <c r="L2141" s="183">
        <f t="shared" si="11"/>
        <v>28.006451612903227</v>
      </c>
      <c r="M2141" s="183">
        <v>13310000000</v>
      </c>
      <c r="N2141" s="183">
        <v>29530000</v>
      </c>
      <c r="O2141" s="183">
        <v>25600000</v>
      </c>
      <c r="P2141" s="183">
        <v>420.5</v>
      </c>
      <c r="Q2141" s="183">
        <v>640100000</v>
      </c>
      <c r="R2141" s="183">
        <v>4916000</v>
      </c>
      <c r="S2141" s="183">
        <v>3130000</v>
      </c>
      <c r="T2141" s="183">
        <v>92.2</v>
      </c>
      <c r="U2141" s="183">
        <v>58955838.641573176</v>
      </c>
      <c r="V2141" s="183">
        <v>154300000000000</v>
      </c>
    </row>
    <row r="2142" spans="1:22">
      <c r="A2142" s="175" t="s">
        <v>4095</v>
      </c>
      <c r="B2142" s="175" t="s">
        <v>4095</v>
      </c>
      <c r="C2142" s="183">
        <f t="shared" si="10"/>
        <v>642.6336</v>
      </c>
      <c r="D2142" s="183">
        <v>81760</v>
      </c>
      <c r="E2142" s="183">
        <v>1048</v>
      </c>
      <c r="F2142" s="183">
        <v>412</v>
      </c>
      <c r="G2142" s="183">
        <v>34</v>
      </c>
      <c r="H2142" s="183">
        <v>60</v>
      </c>
      <c r="I2142" s="183"/>
      <c r="J2142" s="183">
        <v>30</v>
      </c>
      <c r="K2142" s="183">
        <f t="shared" si="9"/>
        <v>3.4333333333333331</v>
      </c>
      <c r="L2142" s="183">
        <f t="shared" si="11"/>
        <v>25.529411764705884</v>
      </c>
      <c r="M2142" s="183">
        <v>14510000000</v>
      </c>
      <c r="N2142" s="183">
        <v>32100000</v>
      </c>
      <c r="O2142" s="183">
        <v>27680000</v>
      </c>
      <c r="P2142" s="183">
        <v>421.2</v>
      </c>
      <c r="Q2142" s="183">
        <v>702800000</v>
      </c>
      <c r="R2142" s="183">
        <v>5379000</v>
      </c>
      <c r="S2142" s="183">
        <v>3412000</v>
      </c>
      <c r="T2142" s="183">
        <v>92.699999999999989</v>
      </c>
      <c r="U2142" s="183">
        <v>73817865.093941629</v>
      </c>
      <c r="V2142" s="183">
        <v>170700000000000</v>
      </c>
    </row>
    <row r="2143" spans="1:22">
      <c r="A2143" s="175" t="s">
        <v>4096</v>
      </c>
      <c r="B2143" s="175" t="s">
        <v>4096</v>
      </c>
      <c r="C2143" s="183">
        <f t="shared" si="10"/>
        <v>749.37240000000008</v>
      </c>
      <c r="D2143" s="183">
        <v>95340</v>
      </c>
      <c r="E2143" s="183">
        <v>1068</v>
      </c>
      <c r="F2143" s="183">
        <v>417</v>
      </c>
      <c r="G2143" s="183">
        <v>39</v>
      </c>
      <c r="H2143" s="183">
        <v>70</v>
      </c>
      <c r="I2143" s="183"/>
      <c r="J2143" s="183">
        <v>30</v>
      </c>
      <c r="K2143" s="183">
        <f t="shared" si="9"/>
        <v>2.9785714285714286</v>
      </c>
      <c r="L2143" s="183">
        <f t="shared" si="11"/>
        <v>22.256410256410255</v>
      </c>
      <c r="M2143" s="183">
        <v>17320000000</v>
      </c>
      <c r="N2143" s="183">
        <v>37880000</v>
      </c>
      <c r="O2143" s="183">
        <v>32430000</v>
      </c>
      <c r="P2143" s="183">
        <v>426.2</v>
      </c>
      <c r="Q2143" s="183">
        <v>851100000</v>
      </c>
      <c r="R2143" s="183">
        <v>6459000</v>
      </c>
      <c r="S2143" s="183">
        <v>4082000</v>
      </c>
      <c r="T2143" s="183">
        <v>94.5</v>
      </c>
      <c r="U2143" s="183">
        <v>115547099.56564899</v>
      </c>
      <c r="V2143" s="183">
        <v>210600000000000</v>
      </c>
    </row>
    <row r="2144" spans="1:22">
      <c r="A2144" s="175" t="s">
        <v>4097</v>
      </c>
      <c r="B2144" s="175" t="s">
        <v>4097</v>
      </c>
      <c r="C2144" s="183">
        <f t="shared" si="10"/>
        <v>884.48580000000004</v>
      </c>
      <c r="D2144" s="183">
        <v>112530</v>
      </c>
      <c r="E2144" s="183">
        <v>1092</v>
      </c>
      <c r="F2144" s="183">
        <v>424</v>
      </c>
      <c r="G2144" s="183">
        <v>45.5</v>
      </c>
      <c r="H2144" s="183">
        <v>82</v>
      </c>
      <c r="I2144" s="183"/>
      <c r="J2144" s="183">
        <v>30</v>
      </c>
      <c r="K2144" s="183">
        <f t="shared" si="9"/>
        <v>2.5853658536585367</v>
      </c>
      <c r="L2144" s="183">
        <f t="shared" si="11"/>
        <v>19.076923076923077</v>
      </c>
      <c r="M2144" s="183">
        <v>20960000000</v>
      </c>
      <c r="N2144" s="183">
        <v>45260000</v>
      </c>
      <c r="O2144" s="183">
        <v>38390000</v>
      </c>
      <c r="P2144" s="183">
        <v>431.59999999999997</v>
      </c>
      <c r="Q2144" s="183">
        <v>1050000000</v>
      </c>
      <c r="R2144" s="183">
        <v>7874000</v>
      </c>
      <c r="S2144" s="183">
        <v>4952000</v>
      </c>
      <c r="T2144" s="183">
        <v>96.6</v>
      </c>
      <c r="U2144" s="183">
        <v>185175982.91004521</v>
      </c>
      <c r="V2144" s="183">
        <v>265700000000000</v>
      </c>
    </row>
    <row r="2145" spans="1:22">
      <c r="A2145" s="175" t="s">
        <v>4098</v>
      </c>
      <c r="B2145" s="175" t="s">
        <v>4098</v>
      </c>
      <c r="C2145" s="183">
        <f t="shared" si="10"/>
        <v>975.74040000000025</v>
      </c>
      <c r="D2145" s="183">
        <v>124140.00000000001</v>
      </c>
      <c r="E2145" s="183">
        <v>1108</v>
      </c>
      <c r="F2145" s="183">
        <v>428</v>
      </c>
      <c r="G2145" s="183">
        <v>50</v>
      </c>
      <c r="H2145" s="183">
        <v>89.9</v>
      </c>
      <c r="I2145" s="183"/>
      <c r="J2145" s="183">
        <v>30</v>
      </c>
      <c r="K2145" s="183">
        <f t="shared" si="9"/>
        <v>2.3804226918798665</v>
      </c>
      <c r="L2145" s="183">
        <f t="shared" si="11"/>
        <v>17.364000000000001</v>
      </c>
      <c r="M2145" s="183">
        <v>23490000000</v>
      </c>
      <c r="N2145" s="183">
        <v>50300000</v>
      </c>
      <c r="O2145" s="183">
        <v>42400000</v>
      </c>
      <c r="P2145" s="183">
        <v>435</v>
      </c>
      <c r="Q2145" s="183">
        <v>1185000000</v>
      </c>
      <c r="R2145" s="183">
        <v>8839000</v>
      </c>
      <c r="S2145" s="183">
        <v>5538000</v>
      </c>
      <c r="T2145" s="183">
        <v>97.699999999999989</v>
      </c>
      <c r="U2145" s="183">
        <v>244199223.0024958</v>
      </c>
      <c r="V2145" s="183">
        <v>304400000000000</v>
      </c>
    </row>
    <row r="2146" spans="1:22">
      <c r="A2146" s="175" t="s">
        <v>4099</v>
      </c>
      <c r="B2146" s="175" t="s">
        <v>4099</v>
      </c>
      <c r="C2146" s="183">
        <f t="shared" si="10"/>
        <v>343.08900000000006</v>
      </c>
      <c r="D2146" s="183">
        <v>43650</v>
      </c>
      <c r="E2146" s="183">
        <v>1090</v>
      </c>
      <c r="F2146" s="183">
        <v>400</v>
      </c>
      <c r="G2146" s="183">
        <v>18</v>
      </c>
      <c r="H2146" s="183">
        <v>31</v>
      </c>
      <c r="I2146" s="183"/>
      <c r="J2146" s="183">
        <v>30</v>
      </c>
      <c r="K2146" s="183">
        <f t="shared" si="9"/>
        <v>6.4516129032258061</v>
      </c>
      <c r="L2146" s="183">
        <f t="shared" si="11"/>
        <v>53.777777777777779</v>
      </c>
      <c r="M2146" s="183">
        <v>8783600000</v>
      </c>
      <c r="N2146" s="183">
        <v>18280000</v>
      </c>
      <c r="O2146" s="183">
        <v>16110000</v>
      </c>
      <c r="P2146" s="183">
        <v>446.4</v>
      </c>
      <c r="Q2146" s="183">
        <v>331300000</v>
      </c>
      <c r="R2146" s="183">
        <v>2575000</v>
      </c>
      <c r="S2146" s="183">
        <v>1657000</v>
      </c>
      <c r="T2146" s="183">
        <v>86.7</v>
      </c>
      <c r="U2146" s="183">
        <v>11048129.88601597</v>
      </c>
      <c r="V2146" s="183">
        <v>92910000000000</v>
      </c>
    </row>
    <row r="2147" spans="1:22">
      <c r="A2147" s="175" t="s">
        <v>4100</v>
      </c>
      <c r="B2147" s="175" t="s">
        <v>4100</v>
      </c>
      <c r="C2147" s="183">
        <f t="shared" si="10"/>
        <v>390.64200000000005</v>
      </c>
      <c r="D2147" s="183">
        <v>49700</v>
      </c>
      <c r="E2147" s="183">
        <v>1100</v>
      </c>
      <c r="F2147" s="183">
        <v>400</v>
      </c>
      <c r="G2147" s="183">
        <v>20</v>
      </c>
      <c r="H2147" s="183">
        <v>36</v>
      </c>
      <c r="I2147" s="183"/>
      <c r="J2147" s="183">
        <v>30</v>
      </c>
      <c r="K2147" s="183">
        <f t="shared" si="9"/>
        <v>5.5555555555555554</v>
      </c>
      <c r="L2147" s="183">
        <f t="shared" si="11"/>
        <v>48.4</v>
      </c>
      <c r="M2147" s="183">
        <v>10163000000</v>
      </c>
      <c r="N2147" s="183">
        <v>21000000</v>
      </c>
      <c r="O2147" s="183">
        <v>18480000</v>
      </c>
      <c r="P2147" s="183">
        <v>450.20000000000005</v>
      </c>
      <c r="Q2147" s="183">
        <v>384900000</v>
      </c>
      <c r="R2147" s="183">
        <v>2995000</v>
      </c>
      <c r="S2147" s="183">
        <v>1924000</v>
      </c>
      <c r="T2147" s="183">
        <v>87.6</v>
      </c>
      <c r="U2147" s="183">
        <v>16492331.664202411</v>
      </c>
      <c r="V2147" s="183">
        <v>108900000000000</v>
      </c>
    </row>
    <row r="2148" spans="1:22">
      <c r="A2148" s="175" t="s">
        <v>4101</v>
      </c>
      <c r="B2148" s="175" t="s">
        <v>4101</v>
      </c>
      <c r="C2148" s="183">
        <f t="shared" si="10"/>
        <v>433.24320000000012</v>
      </c>
      <c r="D2148" s="183">
        <v>55120.000000000007</v>
      </c>
      <c r="E2148" s="183">
        <v>1108</v>
      </c>
      <c r="F2148" s="183">
        <v>402</v>
      </c>
      <c r="G2148" s="183">
        <v>22</v>
      </c>
      <c r="H2148" s="183">
        <v>40</v>
      </c>
      <c r="I2148" s="183"/>
      <c r="J2148" s="183">
        <v>30</v>
      </c>
      <c r="K2148" s="183">
        <f t="shared" si="9"/>
        <v>5.0250000000000004</v>
      </c>
      <c r="L2148" s="183">
        <f t="shared" si="11"/>
        <v>44</v>
      </c>
      <c r="M2148" s="183">
        <v>11365000000</v>
      </c>
      <c r="N2148" s="183">
        <v>23380000</v>
      </c>
      <c r="O2148" s="183">
        <v>20510000</v>
      </c>
      <c r="P2148" s="183">
        <v>452.29999999999995</v>
      </c>
      <c r="Q2148" s="183">
        <v>434300000</v>
      </c>
      <c r="R2148" s="183">
        <v>3370000</v>
      </c>
      <c r="S2148" s="183">
        <v>2160000</v>
      </c>
      <c r="T2148" s="183">
        <v>88.5</v>
      </c>
      <c r="U2148" s="183">
        <v>22292683.383184314</v>
      </c>
      <c r="V2148" s="183">
        <v>123800000000000</v>
      </c>
    </row>
    <row r="2149" spans="1:22">
      <c r="A2149" s="175" t="s">
        <v>4102</v>
      </c>
      <c r="B2149" s="175" t="s">
        <v>4102</v>
      </c>
      <c r="C2149" s="183">
        <f t="shared" si="10"/>
        <v>499.26720000000012</v>
      </c>
      <c r="D2149" s="183">
        <v>63520.000000000007</v>
      </c>
      <c r="E2149" s="183">
        <v>1118</v>
      </c>
      <c r="F2149" s="183">
        <v>405</v>
      </c>
      <c r="G2149" s="183">
        <v>26</v>
      </c>
      <c r="H2149" s="183">
        <v>45</v>
      </c>
      <c r="I2149" s="183"/>
      <c r="J2149" s="183">
        <v>30</v>
      </c>
      <c r="K2149" s="183">
        <f t="shared" si="9"/>
        <v>4.5</v>
      </c>
      <c r="L2149" s="183">
        <f t="shared" si="11"/>
        <v>37.230769230769234</v>
      </c>
      <c r="M2149" s="183">
        <v>13050000000</v>
      </c>
      <c r="N2149" s="183">
        <v>26820000</v>
      </c>
      <c r="O2149" s="183">
        <v>23340000</v>
      </c>
      <c r="P2149" s="183">
        <v>451.70000000000005</v>
      </c>
      <c r="Q2149" s="183">
        <v>500100000</v>
      </c>
      <c r="R2149" s="183">
        <v>3879000</v>
      </c>
      <c r="S2149" s="183">
        <v>2469000</v>
      </c>
      <c r="T2149" s="183">
        <v>88.4</v>
      </c>
      <c r="U2149" s="183">
        <v>32535329.484226894</v>
      </c>
      <c r="V2149" s="183">
        <v>143900000000000</v>
      </c>
    </row>
    <row r="2150" spans="1:22">
      <c r="A2150" s="175" t="s">
        <v>4103</v>
      </c>
      <c r="B2150" s="175" t="s">
        <v>4103</v>
      </c>
      <c r="C2150" s="183">
        <f t="shared" si="10"/>
        <v>548.86380000000008</v>
      </c>
      <c r="D2150" s="183">
        <v>69830</v>
      </c>
      <c r="E2150" s="183">
        <v>1128</v>
      </c>
      <c r="F2150" s="183">
        <v>407</v>
      </c>
      <c r="G2150" s="183">
        <v>28</v>
      </c>
      <c r="H2150" s="183">
        <v>50</v>
      </c>
      <c r="I2150" s="183"/>
      <c r="J2150" s="183">
        <v>30</v>
      </c>
      <c r="K2150" s="183">
        <f t="shared" si="9"/>
        <v>4.07</v>
      </c>
      <c r="L2150" s="183">
        <f t="shared" si="11"/>
        <v>34.571428571428569</v>
      </c>
      <c r="M2150" s="183">
        <v>14566000000</v>
      </c>
      <c r="N2150" s="183">
        <v>29730000</v>
      </c>
      <c r="O2150" s="183">
        <v>25820000</v>
      </c>
      <c r="P2150" s="183">
        <v>455.3</v>
      </c>
      <c r="Q2150" s="183">
        <v>564100000</v>
      </c>
      <c r="R2150" s="183">
        <v>4358000</v>
      </c>
      <c r="S2150" s="183">
        <v>2771000</v>
      </c>
      <c r="T2150" s="183">
        <v>89.600000000000009</v>
      </c>
      <c r="U2150" s="183">
        <v>43446671.99553898</v>
      </c>
      <c r="V2150" s="183">
        <v>163800000000000</v>
      </c>
    </row>
    <row r="2151" spans="1:22">
      <c r="A2151" s="175" t="s">
        <v>4104</v>
      </c>
      <c r="B2151" s="175" t="s">
        <v>4104</v>
      </c>
      <c r="C2151" s="183">
        <f t="shared" si="10"/>
        <v>607.65660000000003</v>
      </c>
      <c r="D2151" s="183">
        <v>77310</v>
      </c>
      <c r="E2151" s="183">
        <v>1138</v>
      </c>
      <c r="F2151" s="183">
        <v>410</v>
      </c>
      <c r="G2151" s="183">
        <v>31</v>
      </c>
      <c r="H2151" s="183">
        <v>55</v>
      </c>
      <c r="I2151" s="183"/>
      <c r="J2151" s="183">
        <v>30</v>
      </c>
      <c r="K2151" s="183">
        <f t="shared" si="9"/>
        <v>3.7272727272727271</v>
      </c>
      <c r="L2151" s="183">
        <f t="shared" si="11"/>
        <v>31.225806451612904</v>
      </c>
      <c r="M2151" s="183">
        <v>16241000000</v>
      </c>
      <c r="N2151" s="183">
        <v>33000000</v>
      </c>
      <c r="O2151" s="183">
        <v>28540000</v>
      </c>
      <c r="P2151" s="183">
        <v>457</v>
      </c>
      <c r="Q2151" s="183">
        <v>634700000</v>
      </c>
      <c r="R2151" s="183">
        <v>4886000</v>
      </c>
      <c r="S2151" s="183">
        <v>3096000</v>
      </c>
      <c r="T2151" s="183">
        <v>90.3</v>
      </c>
      <c r="U2151" s="183">
        <v>57891006.396520697</v>
      </c>
      <c r="V2151" s="183">
        <v>186100000000000</v>
      </c>
    </row>
    <row r="2152" spans="1:22">
      <c r="A2152" s="175" t="s">
        <v>4105</v>
      </c>
      <c r="B2152" s="175" t="s">
        <v>4105</v>
      </c>
      <c r="C2152" s="183">
        <f t="shared" si="10"/>
        <v>393.62880000000001</v>
      </c>
      <c r="D2152" s="183">
        <v>50080</v>
      </c>
      <c r="E2152" s="183">
        <v>1075.4000000000001</v>
      </c>
      <c r="F2152" s="183">
        <v>458</v>
      </c>
      <c r="G2152" s="183">
        <v>20</v>
      </c>
      <c r="H2152" s="183">
        <v>31</v>
      </c>
      <c r="I2152" s="183"/>
      <c r="J2152" s="183">
        <v>35</v>
      </c>
      <c r="K2152" s="183">
        <f t="shared" si="9"/>
        <v>7.387096774193548</v>
      </c>
      <c r="L2152" s="183">
        <f t="shared" si="11"/>
        <v>47.17</v>
      </c>
      <c r="M2152" s="183">
        <v>9831000000</v>
      </c>
      <c r="N2152" s="183">
        <v>20670000</v>
      </c>
      <c r="O2152" s="183">
        <v>18280000</v>
      </c>
      <c r="P2152" s="183">
        <v>443</v>
      </c>
      <c r="Q2152" s="183">
        <v>479500000</v>
      </c>
      <c r="R2152" s="183">
        <v>3308000</v>
      </c>
      <c r="S2152" s="183">
        <v>2094000</v>
      </c>
      <c r="T2152" s="183">
        <v>97.8</v>
      </c>
      <c r="U2152" s="183">
        <v>15980000</v>
      </c>
      <c r="V2152" s="183">
        <v>122000000000000</v>
      </c>
    </row>
    <row r="2153" spans="1:22">
      <c r="A2153" s="175" t="s">
        <v>4106</v>
      </c>
      <c r="B2153" s="175" t="s">
        <v>4106</v>
      </c>
      <c r="C2153" s="183">
        <f t="shared" si="10"/>
        <v>408.01260000000002</v>
      </c>
      <c r="D2153" s="183">
        <v>51910</v>
      </c>
      <c r="E2153" s="183">
        <v>1079.4000000000001</v>
      </c>
      <c r="F2153" s="183">
        <v>458</v>
      </c>
      <c r="G2153" s="183">
        <v>20</v>
      </c>
      <c r="H2153" s="183">
        <v>33</v>
      </c>
      <c r="I2153" s="183"/>
      <c r="J2153" s="183">
        <v>35</v>
      </c>
      <c r="K2153" s="183">
        <f t="shared" si="9"/>
        <v>6.9393939393939394</v>
      </c>
      <c r="L2153" s="183">
        <f t="shared" si="11"/>
        <v>47.17</v>
      </c>
      <c r="M2153" s="183">
        <v>10360000000</v>
      </c>
      <c r="N2153" s="183">
        <v>21650000</v>
      </c>
      <c r="O2153" s="183">
        <v>19200000</v>
      </c>
      <c r="P2153" s="183">
        <v>446.8</v>
      </c>
      <c r="Q2153" s="183">
        <v>511500000</v>
      </c>
      <c r="R2153" s="183">
        <v>3517000</v>
      </c>
      <c r="S2153" s="183">
        <v>2234000</v>
      </c>
      <c r="T2153" s="183">
        <v>99.3</v>
      </c>
      <c r="U2153" s="183">
        <v>17500000</v>
      </c>
      <c r="V2153" s="183">
        <v>131200000000000</v>
      </c>
    </row>
    <row r="2154" spans="1:22">
      <c r="A2154" s="175" t="s">
        <v>4107</v>
      </c>
      <c r="B2154" s="175" t="s">
        <v>4107</v>
      </c>
      <c r="C2154" s="183">
        <f t="shared" si="10"/>
        <v>430.96379999999999</v>
      </c>
      <c r="D2154" s="183">
        <v>54829.999999999993</v>
      </c>
      <c r="E2154" s="183">
        <v>1083.4000000000001</v>
      </c>
      <c r="F2154" s="183">
        <v>459</v>
      </c>
      <c r="G2154" s="183">
        <v>21</v>
      </c>
      <c r="H2154" s="183">
        <v>35</v>
      </c>
      <c r="I2154" s="183"/>
      <c r="J2154" s="183">
        <v>35</v>
      </c>
      <c r="K2154" s="183">
        <f t="shared" si="9"/>
        <v>6.5571428571428569</v>
      </c>
      <c r="L2154" s="183">
        <f t="shared" si="11"/>
        <v>44.923809523809531</v>
      </c>
      <c r="M2154" s="183">
        <v>11000000000</v>
      </c>
      <c r="N2154" s="183">
        <v>22940000</v>
      </c>
      <c r="O2154" s="183">
        <v>20310000</v>
      </c>
      <c r="P2154" s="183">
        <v>448</v>
      </c>
      <c r="Q2154" s="183">
        <v>547300000</v>
      </c>
      <c r="R2154" s="183">
        <v>3784000</v>
      </c>
      <c r="S2154" s="183">
        <v>2385000</v>
      </c>
      <c r="T2154" s="183">
        <v>99.9</v>
      </c>
      <c r="U2154" s="183">
        <v>20510000</v>
      </c>
      <c r="V2154" s="183">
        <v>141300000000000</v>
      </c>
    </row>
    <row r="2155" spans="1:22">
      <c r="A2155" s="175" t="s">
        <v>4108</v>
      </c>
      <c r="B2155" s="175" t="s">
        <v>4108</v>
      </c>
      <c r="C2155" s="183">
        <f t="shared" si="10"/>
        <v>453.91500000000002</v>
      </c>
      <c r="D2155" s="183">
        <v>57750</v>
      </c>
      <c r="E2155" s="183">
        <v>1087.4000000000001</v>
      </c>
      <c r="F2155" s="183">
        <v>460</v>
      </c>
      <c r="G2155" s="183">
        <v>22</v>
      </c>
      <c r="H2155" s="183">
        <v>37</v>
      </c>
      <c r="I2155" s="183"/>
      <c r="J2155" s="183">
        <v>35</v>
      </c>
      <c r="K2155" s="183">
        <f t="shared" si="9"/>
        <v>6.2162162162162158</v>
      </c>
      <c r="L2155" s="183">
        <f t="shared" si="11"/>
        <v>42.881818181818183</v>
      </c>
      <c r="M2155" s="183">
        <v>11650000000</v>
      </c>
      <c r="N2155" s="183">
        <v>24230000</v>
      </c>
      <c r="O2155" s="183">
        <v>21430000</v>
      </c>
      <c r="P2155" s="183">
        <v>449.20000000000005</v>
      </c>
      <c r="Q2155" s="183">
        <v>583500000</v>
      </c>
      <c r="R2155" s="183">
        <v>3993000</v>
      </c>
      <c r="S2155" s="183">
        <v>2537000</v>
      </c>
      <c r="T2155" s="183">
        <v>100.5</v>
      </c>
      <c r="U2155" s="183">
        <v>23840000</v>
      </c>
      <c r="V2155" s="183">
        <v>151700000000000</v>
      </c>
    </row>
    <row r="2156" spans="1:22">
      <c r="A2156" s="175" t="s">
        <v>4109</v>
      </c>
      <c r="B2156" s="175" t="s">
        <v>4109</v>
      </c>
      <c r="C2156" s="183">
        <f t="shared" si="10"/>
        <v>54.234000000000002</v>
      </c>
      <c r="D2156" s="183">
        <v>6900</v>
      </c>
      <c r="E2156" s="183">
        <v>244</v>
      </c>
      <c r="F2156" s="183">
        <v>260</v>
      </c>
      <c r="G2156" s="183">
        <v>6.5</v>
      </c>
      <c r="H2156" s="183">
        <v>9.5</v>
      </c>
      <c r="I2156" s="183"/>
      <c r="J2156" s="183">
        <v>24</v>
      </c>
      <c r="K2156" s="183">
        <f t="shared" si="9"/>
        <v>13.684210526315789</v>
      </c>
      <c r="L2156" s="183">
        <f t="shared" si="11"/>
        <v>27.23076923076923</v>
      </c>
      <c r="M2156" s="183">
        <v>79810000</v>
      </c>
      <c r="N2156" s="183">
        <v>714500</v>
      </c>
      <c r="O2156" s="183">
        <v>654100</v>
      </c>
      <c r="P2156" s="183">
        <v>107.6</v>
      </c>
      <c r="Q2156" s="183">
        <v>27880000</v>
      </c>
      <c r="R2156" s="183">
        <v>327700</v>
      </c>
      <c r="S2156" s="183">
        <v>214500</v>
      </c>
      <c r="T2156" s="183">
        <v>63.6</v>
      </c>
      <c r="U2156" s="183">
        <v>300900.49004506471</v>
      </c>
      <c r="V2156" s="183">
        <v>382600000000</v>
      </c>
    </row>
    <row r="2157" spans="1:22">
      <c r="A2157" s="175" t="s">
        <v>4110</v>
      </c>
      <c r="B2157" s="175" t="s">
        <v>4110</v>
      </c>
      <c r="C2157" s="183">
        <f t="shared" si="10"/>
        <v>68.224800000000002</v>
      </c>
      <c r="D2157" s="183">
        <v>8680</v>
      </c>
      <c r="E2157" s="183">
        <v>250</v>
      </c>
      <c r="F2157" s="183">
        <v>260</v>
      </c>
      <c r="G2157" s="183">
        <v>7.5</v>
      </c>
      <c r="H2157" s="183">
        <v>12.5</v>
      </c>
      <c r="I2157" s="183"/>
      <c r="J2157" s="183">
        <v>24</v>
      </c>
      <c r="K2157" s="183">
        <f t="shared" si="9"/>
        <v>10.4</v>
      </c>
      <c r="L2157" s="183">
        <f t="shared" si="11"/>
        <v>23.6</v>
      </c>
      <c r="M2157" s="183">
        <v>104500000</v>
      </c>
      <c r="N2157" s="183">
        <v>919800</v>
      </c>
      <c r="O2157" s="183">
        <v>836400</v>
      </c>
      <c r="P2157" s="183">
        <v>109.7</v>
      </c>
      <c r="Q2157" s="183">
        <v>36680000</v>
      </c>
      <c r="R2157" s="183">
        <v>430200</v>
      </c>
      <c r="S2157" s="183">
        <v>282100</v>
      </c>
      <c r="T2157" s="183">
        <v>65</v>
      </c>
      <c r="U2157" s="183">
        <v>541937.28763577028</v>
      </c>
      <c r="V2157" s="183">
        <v>516400000000</v>
      </c>
    </row>
    <row r="2158" spans="1:22">
      <c r="A2158" s="175" t="s">
        <v>4111</v>
      </c>
      <c r="B2158" s="175" t="s">
        <v>4111</v>
      </c>
      <c r="C2158" s="183">
        <f t="shared" si="10"/>
        <v>93.062400000000011</v>
      </c>
      <c r="D2158" s="183">
        <v>11840</v>
      </c>
      <c r="E2158" s="183">
        <v>260</v>
      </c>
      <c r="F2158" s="183">
        <v>260</v>
      </c>
      <c r="G2158" s="183">
        <v>10</v>
      </c>
      <c r="H2158" s="183">
        <v>17.5</v>
      </c>
      <c r="I2158" s="183"/>
      <c r="J2158" s="183">
        <v>24</v>
      </c>
      <c r="K2158" s="183">
        <f t="shared" si="9"/>
        <v>7.4285714285714288</v>
      </c>
      <c r="L2158" s="183">
        <f t="shared" si="11"/>
        <v>17.7</v>
      </c>
      <c r="M2158" s="183">
        <v>149200000</v>
      </c>
      <c r="N2158" s="183">
        <v>1283000</v>
      </c>
      <c r="O2158" s="183">
        <v>1148000</v>
      </c>
      <c r="P2158" s="183">
        <v>112.2</v>
      </c>
      <c r="Q2158" s="183">
        <v>51350000</v>
      </c>
      <c r="R2158" s="183">
        <v>602200</v>
      </c>
      <c r="S2158" s="183">
        <v>395000</v>
      </c>
      <c r="T2158" s="183">
        <v>65.8</v>
      </c>
      <c r="U2158" s="183">
        <v>1266736.6980434614</v>
      </c>
      <c r="V2158" s="183">
        <v>753700000000</v>
      </c>
    </row>
    <row r="2159" spans="1:22">
      <c r="A2159" s="175" t="s">
        <v>4112</v>
      </c>
      <c r="B2159" s="175" t="s">
        <v>4112</v>
      </c>
      <c r="C2159" s="183">
        <f t="shared" si="10"/>
        <v>114.52019999999999</v>
      </c>
      <c r="D2159" s="183">
        <v>14569.999999999998</v>
      </c>
      <c r="E2159" s="183">
        <v>268</v>
      </c>
      <c r="F2159" s="183">
        <v>262</v>
      </c>
      <c r="G2159" s="183">
        <v>12.5</v>
      </c>
      <c r="H2159" s="183">
        <v>21.5</v>
      </c>
      <c r="I2159" s="183"/>
      <c r="J2159" s="183">
        <v>24</v>
      </c>
      <c r="K2159" s="183">
        <f t="shared" si="9"/>
        <v>6.0930232558139537</v>
      </c>
      <c r="L2159" s="183">
        <f t="shared" si="11"/>
        <v>14.16</v>
      </c>
      <c r="M2159" s="183">
        <v>189100000</v>
      </c>
      <c r="N2159" s="183">
        <v>1600000</v>
      </c>
      <c r="O2159" s="183">
        <v>1411000</v>
      </c>
      <c r="P2159" s="183">
        <v>113.9</v>
      </c>
      <c r="Q2159" s="183">
        <v>64560000</v>
      </c>
      <c r="R2159" s="183">
        <v>752500</v>
      </c>
      <c r="S2159" s="183">
        <v>492800</v>
      </c>
      <c r="T2159" s="183">
        <v>66.599999999999994</v>
      </c>
      <c r="U2159" s="183">
        <v>2245407.7841470623</v>
      </c>
      <c r="V2159" s="183">
        <v>979000000000</v>
      </c>
    </row>
    <row r="2160" spans="1:22">
      <c r="A2160" s="175" t="s">
        <v>4113</v>
      </c>
      <c r="B2160" s="175" t="s">
        <v>4113</v>
      </c>
      <c r="C2160" s="183">
        <f t="shared" si="10"/>
        <v>141.7158</v>
      </c>
      <c r="D2160" s="183">
        <v>18030</v>
      </c>
      <c r="E2160" s="183">
        <v>278</v>
      </c>
      <c r="F2160" s="183">
        <v>265</v>
      </c>
      <c r="G2160" s="183">
        <v>15.5</v>
      </c>
      <c r="H2160" s="183">
        <v>26.5</v>
      </c>
      <c r="I2160" s="183"/>
      <c r="J2160" s="183">
        <v>24</v>
      </c>
      <c r="K2160" s="183">
        <f t="shared" si="9"/>
        <v>5</v>
      </c>
      <c r="L2160" s="183">
        <f t="shared" si="11"/>
        <v>11.419354838709678</v>
      </c>
      <c r="M2160" s="183">
        <v>243300000</v>
      </c>
      <c r="N2160" s="183">
        <v>2015000</v>
      </c>
      <c r="O2160" s="183">
        <v>1750000</v>
      </c>
      <c r="P2160" s="183">
        <v>116.19999999999999</v>
      </c>
      <c r="Q2160" s="183">
        <v>82360000</v>
      </c>
      <c r="R2160" s="183">
        <v>950500</v>
      </c>
      <c r="S2160" s="183">
        <v>621600</v>
      </c>
      <c r="T2160" s="183">
        <v>67.599999999999994</v>
      </c>
      <c r="U2160" s="183">
        <v>4073786.2674765186</v>
      </c>
      <c r="V2160" s="183">
        <v>1300000000000</v>
      </c>
    </row>
    <row r="2161" spans="1:22">
      <c r="A2161" s="175" t="s">
        <v>4114</v>
      </c>
      <c r="B2161" s="175" t="s">
        <v>4114</v>
      </c>
      <c r="C2161" s="183">
        <f t="shared" si="10"/>
        <v>172.60560000000001</v>
      </c>
      <c r="D2161" s="183">
        <v>21960</v>
      </c>
      <c r="E2161" s="183">
        <v>290</v>
      </c>
      <c r="F2161" s="183">
        <v>268</v>
      </c>
      <c r="G2161" s="183">
        <v>18</v>
      </c>
      <c r="H2161" s="183">
        <v>32.5</v>
      </c>
      <c r="I2161" s="183"/>
      <c r="J2161" s="183">
        <v>24</v>
      </c>
      <c r="K2161" s="183">
        <f t="shared" si="9"/>
        <v>4.1230769230769226</v>
      </c>
      <c r="L2161" s="183">
        <f t="shared" si="11"/>
        <v>9.8333333333333339</v>
      </c>
      <c r="M2161" s="183">
        <v>313100000</v>
      </c>
      <c r="N2161" s="183">
        <v>2524000</v>
      </c>
      <c r="O2161" s="183">
        <v>2159000</v>
      </c>
      <c r="P2161" s="183">
        <v>119.39999999999999</v>
      </c>
      <c r="Q2161" s="183">
        <v>104500000</v>
      </c>
      <c r="R2161" s="183">
        <v>1192000</v>
      </c>
      <c r="S2161" s="183">
        <v>779700</v>
      </c>
      <c r="T2161" s="183">
        <v>69</v>
      </c>
      <c r="U2161" s="183">
        <v>7201867.4914876465</v>
      </c>
      <c r="V2161" s="183">
        <v>1728000000000</v>
      </c>
    </row>
    <row r="2162" spans="1:22">
      <c r="A2162" s="175" t="s">
        <v>4115</v>
      </c>
      <c r="B2162" s="175" t="s">
        <v>4115</v>
      </c>
      <c r="C2162" s="183">
        <f t="shared" si="10"/>
        <v>225.26760000000004</v>
      </c>
      <c r="D2162" s="183">
        <v>28660.000000000004</v>
      </c>
      <c r="E2162" s="183">
        <v>309</v>
      </c>
      <c r="F2162" s="183">
        <v>271</v>
      </c>
      <c r="G2162" s="183">
        <v>24</v>
      </c>
      <c r="H2162" s="183">
        <v>42</v>
      </c>
      <c r="I2162" s="183"/>
      <c r="J2162" s="183">
        <v>24</v>
      </c>
      <c r="K2162" s="183">
        <f t="shared" si="9"/>
        <v>3.2261904761904763</v>
      </c>
      <c r="L2162" s="183">
        <f t="shared" si="11"/>
        <v>7.375</v>
      </c>
      <c r="M2162" s="183">
        <v>437500000</v>
      </c>
      <c r="N2162" s="183">
        <v>3396000</v>
      </c>
      <c r="O2162" s="183">
        <v>2832000</v>
      </c>
      <c r="P2162" s="183">
        <v>123.6</v>
      </c>
      <c r="Q2162" s="183">
        <v>139700000</v>
      </c>
      <c r="R2162" s="183">
        <v>1583000</v>
      </c>
      <c r="S2162" s="183">
        <v>1031000</v>
      </c>
      <c r="T2162" s="183">
        <v>69.800000000000011</v>
      </c>
      <c r="U2162" s="183">
        <v>15330122.707618168</v>
      </c>
      <c r="V2162" s="183">
        <v>2483000000000</v>
      </c>
    </row>
    <row r="2163" spans="1:22">
      <c r="A2163" s="175" t="s">
        <v>4116</v>
      </c>
      <c r="B2163" s="175" t="s">
        <v>4116</v>
      </c>
      <c r="C2163" s="183">
        <f t="shared" si="10"/>
        <v>299.07300000000004</v>
      </c>
      <c r="D2163" s="183">
        <v>38050</v>
      </c>
      <c r="E2163" s="183">
        <v>335</v>
      </c>
      <c r="F2163" s="183">
        <v>278</v>
      </c>
      <c r="G2163" s="183">
        <v>31</v>
      </c>
      <c r="H2163" s="183">
        <v>55</v>
      </c>
      <c r="I2163" s="183"/>
      <c r="J2163" s="183">
        <v>24</v>
      </c>
      <c r="K2163" s="183">
        <f t="shared" si="9"/>
        <v>2.5272727272727273</v>
      </c>
      <c r="L2163" s="183">
        <f t="shared" si="11"/>
        <v>5.709677419354839</v>
      </c>
      <c r="M2163" s="183">
        <v>642200000</v>
      </c>
      <c r="N2163" s="183">
        <v>4727000</v>
      </c>
      <c r="O2163" s="183">
        <v>3834000</v>
      </c>
      <c r="P2163" s="183">
        <v>129.9</v>
      </c>
      <c r="Q2163" s="183">
        <v>197700000</v>
      </c>
      <c r="R2163" s="183">
        <v>2190000</v>
      </c>
      <c r="S2163" s="183">
        <v>1423000</v>
      </c>
      <c r="T2163" s="183">
        <v>72.099999999999994</v>
      </c>
      <c r="U2163" s="183">
        <v>33925586.670638621</v>
      </c>
      <c r="V2163" s="183">
        <v>3860000000000</v>
      </c>
    </row>
    <row r="2164" spans="1:22">
      <c r="A2164" s="175" t="s">
        <v>4117</v>
      </c>
      <c r="B2164" s="175" t="s">
        <v>4117</v>
      </c>
      <c r="C2164" s="183">
        <f t="shared" si="10"/>
        <v>74.35560000000001</v>
      </c>
      <c r="D2164" s="183">
        <v>9460</v>
      </c>
      <c r="E2164" s="183">
        <v>301</v>
      </c>
      <c r="F2164" s="183">
        <v>300</v>
      </c>
      <c r="G2164" s="183">
        <v>8</v>
      </c>
      <c r="H2164" s="183">
        <v>11</v>
      </c>
      <c r="I2164" s="183"/>
      <c r="J2164" s="183">
        <v>27</v>
      </c>
      <c r="K2164" s="183">
        <f t="shared" si="9"/>
        <v>13.636363636363637</v>
      </c>
      <c r="L2164" s="183">
        <f t="shared" si="11"/>
        <v>28.125</v>
      </c>
      <c r="M2164" s="183">
        <v>164500000</v>
      </c>
      <c r="N2164" s="183">
        <v>1196000</v>
      </c>
      <c r="O2164" s="183">
        <v>1093000</v>
      </c>
      <c r="P2164" s="183">
        <v>131.9</v>
      </c>
      <c r="Q2164" s="183">
        <v>49590000</v>
      </c>
      <c r="R2164" s="183">
        <v>505700</v>
      </c>
      <c r="S2164" s="183">
        <v>330600</v>
      </c>
      <c r="T2164" s="183">
        <v>72.400000000000006</v>
      </c>
      <c r="U2164" s="183">
        <v>535856.8731466413</v>
      </c>
      <c r="V2164" s="183">
        <v>1041000000000</v>
      </c>
    </row>
    <row r="2165" spans="1:22">
      <c r="A2165" s="175" t="s">
        <v>4118</v>
      </c>
      <c r="B2165" s="175" t="s">
        <v>4118</v>
      </c>
      <c r="C2165" s="183">
        <f t="shared" si="10"/>
        <v>97.778400000000005</v>
      </c>
      <c r="D2165" s="183">
        <v>12440</v>
      </c>
      <c r="E2165" s="183">
        <v>310</v>
      </c>
      <c r="F2165" s="183">
        <v>300</v>
      </c>
      <c r="G2165" s="183">
        <v>9</v>
      </c>
      <c r="H2165" s="183">
        <v>15.5</v>
      </c>
      <c r="I2165" s="183"/>
      <c r="J2165" s="183">
        <v>27</v>
      </c>
      <c r="K2165" s="183">
        <f t="shared" si="9"/>
        <v>9.67741935483871</v>
      </c>
      <c r="L2165" s="183">
        <f t="shared" si="11"/>
        <v>25</v>
      </c>
      <c r="M2165" s="183">
        <v>229300000</v>
      </c>
      <c r="N2165" s="183">
        <v>1628000</v>
      </c>
      <c r="O2165" s="183">
        <v>1479000</v>
      </c>
      <c r="P2165" s="183">
        <v>135.80000000000001</v>
      </c>
      <c r="Q2165" s="183">
        <v>69850000</v>
      </c>
      <c r="R2165" s="183">
        <v>709700</v>
      </c>
      <c r="S2165" s="183">
        <v>465700</v>
      </c>
      <c r="T2165" s="183">
        <v>74.900000000000006</v>
      </c>
      <c r="U2165" s="183">
        <v>1118640.4232401112</v>
      </c>
      <c r="V2165" s="183">
        <v>1512000000000</v>
      </c>
    </row>
    <row r="2166" spans="1:22">
      <c r="A2166" s="175" t="s">
        <v>4119</v>
      </c>
      <c r="B2166" s="175" t="s">
        <v>4119</v>
      </c>
      <c r="C2166" s="183">
        <f t="shared" si="10"/>
        <v>126.78180000000002</v>
      </c>
      <c r="D2166" s="183">
        <v>16130.000000000002</v>
      </c>
      <c r="E2166" s="183">
        <v>320</v>
      </c>
      <c r="F2166" s="183">
        <v>300</v>
      </c>
      <c r="G2166" s="183">
        <v>11.5</v>
      </c>
      <c r="H2166" s="183">
        <v>20.5</v>
      </c>
      <c r="I2166" s="183"/>
      <c r="J2166" s="183">
        <v>27</v>
      </c>
      <c r="K2166" s="183">
        <f t="shared" si="9"/>
        <v>7.3170731707317076</v>
      </c>
      <c r="L2166" s="183">
        <f t="shared" si="11"/>
        <v>19.565217391304348</v>
      </c>
      <c r="M2166" s="183">
        <v>308200000</v>
      </c>
      <c r="N2166" s="183">
        <v>2149000</v>
      </c>
      <c r="O2166" s="183">
        <v>1926000</v>
      </c>
      <c r="P2166" s="183">
        <v>138.19999999999999</v>
      </c>
      <c r="Q2166" s="183">
        <v>92390000</v>
      </c>
      <c r="R2166" s="183">
        <v>939100</v>
      </c>
      <c r="S2166" s="183">
        <v>615900</v>
      </c>
      <c r="T2166" s="183">
        <v>75.7</v>
      </c>
      <c r="U2166" s="183">
        <v>2304528.4774247166</v>
      </c>
      <c r="V2166" s="183">
        <v>2069000000000</v>
      </c>
    </row>
    <row r="2167" spans="1:22">
      <c r="A2167" s="175" t="s">
        <v>4120</v>
      </c>
      <c r="B2167" s="175" t="s">
        <v>4120</v>
      </c>
      <c r="C2167" s="183">
        <f t="shared" si="10"/>
        <v>158.14320000000001</v>
      </c>
      <c r="D2167" s="183">
        <v>20120</v>
      </c>
      <c r="E2167" s="183">
        <v>330</v>
      </c>
      <c r="F2167" s="183">
        <v>303</v>
      </c>
      <c r="G2167" s="183">
        <v>14.5</v>
      </c>
      <c r="H2167" s="183">
        <v>25.5</v>
      </c>
      <c r="I2167" s="183"/>
      <c r="J2167" s="183">
        <v>27</v>
      </c>
      <c r="K2167" s="183">
        <f t="shared" si="9"/>
        <v>5.9411764705882355</v>
      </c>
      <c r="L2167" s="183">
        <f t="shared" si="11"/>
        <v>15.517241379310345</v>
      </c>
      <c r="M2167" s="183">
        <v>396400000</v>
      </c>
      <c r="N2167" s="183">
        <v>2718000</v>
      </c>
      <c r="O2167" s="183">
        <v>2403000</v>
      </c>
      <c r="P2167" s="183">
        <v>140.39999999999998</v>
      </c>
      <c r="Q2167" s="183">
        <v>118400000</v>
      </c>
      <c r="R2167" s="183">
        <v>1194000</v>
      </c>
      <c r="S2167" s="183">
        <v>781700</v>
      </c>
      <c r="T2167" s="183">
        <v>76.7</v>
      </c>
      <c r="U2167" s="183">
        <v>4249878.828659365</v>
      </c>
      <c r="V2167" s="183">
        <v>2741000000000</v>
      </c>
    </row>
    <row r="2168" spans="1:22">
      <c r="A2168" s="175" t="s">
        <v>4121</v>
      </c>
      <c r="B2168" s="175" t="s">
        <v>4121</v>
      </c>
      <c r="C2168" s="183">
        <f t="shared" si="10"/>
        <v>198.30780000000001</v>
      </c>
      <c r="D2168" s="183">
        <v>25230</v>
      </c>
      <c r="E2168" s="183">
        <v>343</v>
      </c>
      <c r="F2168" s="183">
        <v>306</v>
      </c>
      <c r="G2168" s="183">
        <v>18</v>
      </c>
      <c r="H2168" s="183">
        <v>32</v>
      </c>
      <c r="I2168" s="183"/>
      <c r="J2168" s="183">
        <v>27</v>
      </c>
      <c r="K2168" s="183">
        <f t="shared" si="9"/>
        <v>4.78125</v>
      </c>
      <c r="L2168" s="183">
        <f t="shared" si="11"/>
        <v>12.5</v>
      </c>
      <c r="M2168" s="183">
        <v>519000000</v>
      </c>
      <c r="N2168" s="183">
        <v>3479000</v>
      </c>
      <c r="O2168" s="183">
        <v>3026000</v>
      </c>
      <c r="P2168" s="183">
        <v>143.4</v>
      </c>
      <c r="Q2168" s="183">
        <v>153100000</v>
      </c>
      <c r="R2168" s="183">
        <v>1530000</v>
      </c>
      <c r="S2168" s="183">
        <v>1001000</v>
      </c>
      <c r="T2168" s="183">
        <v>77.900000000000006</v>
      </c>
      <c r="U2168" s="183">
        <v>8085591.0342225283</v>
      </c>
      <c r="V2168" s="183">
        <v>3695000000000</v>
      </c>
    </row>
    <row r="2169" spans="1:22">
      <c r="A2169" s="175" t="s">
        <v>4122</v>
      </c>
      <c r="B2169" s="175" t="s">
        <v>4122</v>
      </c>
      <c r="C2169" s="183">
        <f t="shared" si="10"/>
        <v>245.23200000000003</v>
      </c>
      <c r="D2169" s="183">
        <v>31200</v>
      </c>
      <c r="E2169" s="183">
        <v>359</v>
      </c>
      <c r="F2169" s="183">
        <v>309</v>
      </c>
      <c r="G2169" s="183">
        <v>21</v>
      </c>
      <c r="H2169" s="183">
        <v>40</v>
      </c>
      <c r="I2169" s="183"/>
      <c r="J2169" s="183">
        <v>27</v>
      </c>
      <c r="K2169" s="183">
        <f t="shared" si="9"/>
        <v>3.8624999999999998</v>
      </c>
      <c r="L2169" s="183">
        <f t="shared" si="11"/>
        <v>10.714285714285714</v>
      </c>
      <c r="M2169" s="183">
        <v>681300000</v>
      </c>
      <c r="N2169" s="183">
        <v>4435000</v>
      </c>
      <c r="O2169" s="183">
        <v>3796000</v>
      </c>
      <c r="P2169" s="183">
        <v>147.79999999999998</v>
      </c>
      <c r="Q2169" s="183">
        <v>197100000</v>
      </c>
      <c r="R2169" s="183">
        <v>1951000</v>
      </c>
      <c r="S2169" s="183">
        <v>1276000</v>
      </c>
      <c r="T2169" s="183">
        <v>79.5</v>
      </c>
      <c r="U2169" s="183">
        <v>15060154.466937082</v>
      </c>
      <c r="V2169" s="183">
        <v>5004000000000</v>
      </c>
    </row>
    <row r="2170" spans="1:22">
      <c r="A2170" s="175" t="s">
        <v>4123</v>
      </c>
      <c r="B2170" s="175" t="s">
        <v>4123</v>
      </c>
      <c r="C2170" s="183">
        <f t="shared" si="10"/>
        <v>300.3306</v>
      </c>
      <c r="D2170" s="183">
        <v>38210</v>
      </c>
      <c r="E2170" s="183">
        <v>375</v>
      </c>
      <c r="F2170" s="183">
        <v>313</v>
      </c>
      <c r="G2170" s="183">
        <v>27</v>
      </c>
      <c r="H2170" s="183">
        <v>48</v>
      </c>
      <c r="I2170" s="183"/>
      <c r="J2170" s="183">
        <v>27</v>
      </c>
      <c r="K2170" s="183">
        <f t="shared" si="9"/>
        <v>3.2604166666666665</v>
      </c>
      <c r="L2170" s="183">
        <f t="shared" si="11"/>
        <v>8.3333333333333339</v>
      </c>
      <c r="M2170" s="183">
        <v>869000000</v>
      </c>
      <c r="N2170" s="183">
        <v>5522000</v>
      </c>
      <c r="O2170" s="183">
        <v>4635000</v>
      </c>
      <c r="P2170" s="183">
        <v>150.80000000000001</v>
      </c>
      <c r="Q2170" s="183">
        <v>246000000</v>
      </c>
      <c r="R2170" s="183">
        <v>2414000</v>
      </c>
      <c r="S2170" s="183">
        <v>1572000</v>
      </c>
      <c r="T2170" s="183">
        <v>80.199999999999989</v>
      </c>
      <c r="U2170" s="183">
        <v>26316207.898362771</v>
      </c>
      <c r="V2170" s="183">
        <v>6558000000000</v>
      </c>
    </row>
    <row r="2171" spans="1:22">
      <c r="A2171" s="175" t="s">
        <v>4124</v>
      </c>
      <c r="B2171" s="175" t="s">
        <v>4124</v>
      </c>
      <c r="C2171" s="183">
        <f t="shared" si="10"/>
        <v>134.0916</v>
      </c>
      <c r="D2171" s="183">
        <v>17060</v>
      </c>
      <c r="E2171" s="183">
        <v>356</v>
      </c>
      <c r="F2171" s="183">
        <v>369</v>
      </c>
      <c r="G2171" s="183">
        <v>11.2</v>
      </c>
      <c r="H2171" s="183">
        <v>18</v>
      </c>
      <c r="I2171" s="183"/>
      <c r="J2171" s="183">
        <v>15</v>
      </c>
      <c r="K2171" s="183">
        <f t="shared" si="9"/>
        <v>10.25</v>
      </c>
      <c r="L2171" s="183">
        <f t="shared" si="11"/>
        <v>25.892857142857146</v>
      </c>
      <c r="M2171" s="183">
        <v>415100000</v>
      </c>
      <c r="N2171" s="183">
        <v>2562000</v>
      </c>
      <c r="O2171" s="183">
        <v>2332000</v>
      </c>
      <c r="P2171" s="183">
        <v>156</v>
      </c>
      <c r="Q2171" s="183">
        <v>150800000</v>
      </c>
      <c r="R2171" s="183">
        <v>1237000</v>
      </c>
      <c r="S2171" s="183">
        <v>817300</v>
      </c>
      <c r="T2171" s="183">
        <v>94</v>
      </c>
      <c r="U2171" s="183">
        <v>1680714.9639879612</v>
      </c>
      <c r="V2171" s="183">
        <v>4305000000000</v>
      </c>
    </row>
    <row r="2172" spans="1:22">
      <c r="A2172" s="175" t="s">
        <v>4125</v>
      </c>
      <c r="B2172" s="175" t="s">
        <v>4125</v>
      </c>
      <c r="C2172" s="183">
        <f t="shared" si="10"/>
        <v>147.68940000000001</v>
      </c>
      <c r="D2172" s="183">
        <v>18790</v>
      </c>
      <c r="E2172" s="183">
        <v>360</v>
      </c>
      <c r="F2172" s="183">
        <v>370</v>
      </c>
      <c r="G2172" s="183">
        <v>12.3</v>
      </c>
      <c r="H2172" s="183">
        <v>19.8</v>
      </c>
      <c r="I2172" s="183"/>
      <c r="J2172" s="183">
        <v>15</v>
      </c>
      <c r="K2172" s="183">
        <f t="shared" si="9"/>
        <v>9.3434343434343425</v>
      </c>
      <c r="L2172" s="183">
        <f t="shared" si="11"/>
        <v>23.609756097560972</v>
      </c>
      <c r="M2172" s="183">
        <v>462900000</v>
      </c>
      <c r="N2172" s="183">
        <v>2838000</v>
      </c>
      <c r="O2172" s="183">
        <v>2572000</v>
      </c>
      <c r="P2172" s="183">
        <v>157</v>
      </c>
      <c r="Q2172" s="183">
        <v>167200000</v>
      </c>
      <c r="R2172" s="183">
        <v>1369000</v>
      </c>
      <c r="S2172" s="183">
        <v>903900</v>
      </c>
      <c r="T2172" s="183">
        <v>94.3</v>
      </c>
      <c r="U2172" s="183">
        <v>2225810.1624007924</v>
      </c>
      <c r="V2172" s="183">
        <v>4836000000000</v>
      </c>
    </row>
    <row r="2173" spans="1:22">
      <c r="A2173" s="175" t="s">
        <v>4126</v>
      </c>
      <c r="B2173" s="175" t="s">
        <v>4126</v>
      </c>
      <c r="C2173" s="183">
        <f t="shared" si="10"/>
        <v>162.15180000000001</v>
      </c>
      <c r="D2173" s="183">
        <v>20630</v>
      </c>
      <c r="E2173" s="183">
        <v>364</v>
      </c>
      <c r="F2173" s="183">
        <v>371</v>
      </c>
      <c r="G2173" s="183">
        <v>13.3</v>
      </c>
      <c r="H2173" s="183">
        <v>21.8</v>
      </c>
      <c r="I2173" s="183"/>
      <c r="J2173" s="183">
        <v>15</v>
      </c>
      <c r="K2173" s="183">
        <f t="shared" si="9"/>
        <v>8.5091743119266052</v>
      </c>
      <c r="L2173" s="183">
        <f t="shared" si="11"/>
        <v>21.834586466165412</v>
      </c>
      <c r="M2173" s="183">
        <v>515400000</v>
      </c>
      <c r="N2173" s="183">
        <v>3139000</v>
      </c>
      <c r="O2173" s="183">
        <v>2832000</v>
      </c>
      <c r="P2173" s="183">
        <v>158.1</v>
      </c>
      <c r="Q2173" s="183">
        <v>185600000</v>
      </c>
      <c r="R2173" s="183">
        <v>1516000</v>
      </c>
      <c r="S2173" s="183">
        <v>1001000</v>
      </c>
      <c r="T2173" s="183">
        <v>94.9</v>
      </c>
      <c r="U2173" s="183">
        <v>2940532.5733655836</v>
      </c>
      <c r="V2173" s="183">
        <v>5432000000000</v>
      </c>
    </row>
    <row r="2174" spans="1:22">
      <c r="A2174" s="175" t="s">
        <v>4127</v>
      </c>
      <c r="B2174" s="175" t="s">
        <v>4127</v>
      </c>
      <c r="C2174" s="183">
        <f t="shared" si="10"/>
        <v>179.44380000000001</v>
      </c>
      <c r="D2174" s="183">
        <v>22830</v>
      </c>
      <c r="E2174" s="183">
        <v>368</v>
      </c>
      <c r="F2174" s="183">
        <v>373</v>
      </c>
      <c r="G2174" s="183">
        <v>15</v>
      </c>
      <c r="H2174" s="183">
        <v>23.9</v>
      </c>
      <c r="I2174" s="183"/>
      <c r="J2174" s="183">
        <v>15</v>
      </c>
      <c r="K2174" s="183">
        <f t="shared" si="9"/>
        <v>7.8033472803347284</v>
      </c>
      <c r="L2174" s="183">
        <f t="shared" si="11"/>
        <v>19.346666666666668</v>
      </c>
      <c r="M2174" s="183">
        <v>574400000</v>
      </c>
      <c r="N2174" s="183">
        <v>3482000</v>
      </c>
      <c r="O2174" s="183">
        <v>3122000</v>
      </c>
      <c r="P2174" s="183">
        <v>158.6</v>
      </c>
      <c r="Q2174" s="183">
        <v>206800000</v>
      </c>
      <c r="R2174" s="183">
        <v>1683000</v>
      </c>
      <c r="S2174" s="183">
        <v>1109000</v>
      </c>
      <c r="T2174" s="183">
        <v>95.199999999999989</v>
      </c>
      <c r="U2174" s="183">
        <v>3909706.7775148442</v>
      </c>
      <c r="V2174" s="183">
        <v>6119000000000</v>
      </c>
    </row>
    <row r="2175" spans="1:22">
      <c r="A2175" s="175" t="s">
        <v>4128</v>
      </c>
      <c r="B2175" s="175" t="s">
        <v>4128</v>
      </c>
      <c r="C2175" s="183">
        <f t="shared" si="10"/>
        <v>196.73580000000001</v>
      </c>
      <c r="D2175" s="183">
        <v>25030</v>
      </c>
      <c r="E2175" s="183">
        <v>372</v>
      </c>
      <c r="F2175" s="183">
        <v>374</v>
      </c>
      <c r="G2175" s="183">
        <v>16.399999999999999</v>
      </c>
      <c r="H2175" s="183">
        <v>26.2</v>
      </c>
      <c r="I2175" s="183"/>
      <c r="J2175" s="183">
        <v>15</v>
      </c>
      <c r="K2175" s="183">
        <f t="shared" si="9"/>
        <v>7.1374045801526718</v>
      </c>
      <c r="L2175" s="183">
        <f t="shared" si="11"/>
        <v>17.658536585365855</v>
      </c>
      <c r="M2175" s="183">
        <v>636300000</v>
      </c>
      <c r="N2175" s="183">
        <v>3837000</v>
      </c>
      <c r="O2175" s="183">
        <v>3421000</v>
      </c>
      <c r="P2175" s="183">
        <v>159.4</v>
      </c>
      <c r="Q2175" s="183">
        <v>228600000</v>
      </c>
      <c r="R2175" s="183">
        <v>1856000</v>
      </c>
      <c r="S2175" s="183">
        <v>1222000</v>
      </c>
      <c r="T2175" s="183">
        <v>95.600000000000009</v>
      </c>
      <c r="U2175" s="183">
        <v>5130190.0578085398</v>
      </c>
      <c r="V2175" s="183">
        <v>6829000000000</v>
      </c>
    </row>
    <row r="2176" spans="1:22">
      <c r="A2176" s="175" t="s">
        <v>4129</v>
      </c>
      <c r="B2176" s="175" t="s">
        <v>4129</v>
      </c>
      <c r="C2176" s="183">
        <f t="shared" si="10"/>
        <v>186.75360000000001</v>
      </c>
      <c r="D2176" s="183">
        <v>23760</v>
      </c>
      <c r="E2176" s="183">
        <v>368</v>
      </c>
      <c r="F2176" s="183">
        <v>391</v>
      </c>
      <c r="G2176" s="183">
        <v>15</v>
      </c>
      <c r="H2176" s="183">
        <v>24</v>
      </c>
      <c r="I2176" s="183"/>
      <c r="J2176" s="183">
        <v>15</v>
      </c>
      <c r="K2176" s="183">
        <f t="shared" si="9"/>
        <v>8.1458333333333339</v>
      </c>
      <c r="L2176" s="183">
        <f t="shared" si="11"/>
        <v>19.333333333333332</v>
      </c>
      <c r="M2176" s="183">
        <v>601800000</v>
      </c>
      <c r="N2176" s="183">
        <v>3642000</v>
      </c>
      <c r="O2176" s="183">
        <v>3271000</v>
      </c>
      <c r="P2176" s="183">
        <v>159.1</v>
      </c>
      <c r="Q2176" s="183">
        <v>239200000</v>
      </c>
      <c r="R2176" s="183">
        <v>1855000</v>
      </c>
      <c r="S2176" s="183">
        <v>1224000</v>
      </c>
      <c r="T2176" s="183">
        <v>100.3</v>
      </c>
      <c r="U2176" s="183">
        <v>4117741.8722861712</v>
      </c>
      <c r="V2176" s="183">
        <v>7074000000000</v>
      </c>
    </row>
    <row r="2177" spans="1:22">
      <c r="A2177" s="175" t="s">
        <v>4130</v>
      </c>
      <c r="B2177" s="175" t="s">
        <v>4130</v>
      </c>
      <c r="C2177" s="183">
        <f t="shared" si="10"/>
        <v>216.54300000000001</v>
      </c>
      <c r="D2177" s="183">
        <v>27550</v>
      </c>
      <c r="E2177" s="183">
        <v>375</v>
      </c>
      <c r="F2177" s="183">
        <v>394</v>
      </c>
      <c r="G2177" s="183">
        <v>17.3</v>
      </c>
      <c r="H2177" s="183">
        <v>27.7</v>
      </c>
      <c r="I2177" s="183"/>
      <c r="J2177" s="183">
        <v>15</v>
      </c>
      <c r="K2177" s="183">
        <f t="shared" si="9"/>
        <v>7.1119133574007218</v>
      </c>
      <c r="L2177" s="183">
        <f t="shared" si="11"/>
        <v>16.739884393063583</v>
      </c>
      <c r="M2177" s="183">
        <v>711400000</v>
      </c>
      <c r="N2177" s="183">
        <v>4262000</v>
      </c>
      <c r="O2177" s="183">
        <v>3794000</v>
      </c>
      <c r="P2177" s="183">
        <v>160.69999999999999</v>
      </c>
      <c r="Q2177" s="183">
        <v>282500000</v>
      </c>
      <c r="R2177" s="183">
        <v>2176000</v>
      </c>
      <c r="S2177" s="183">
        <v>1434000</v>
      </c>
      <c r="T2177" s="183">
        <v>101.30000000000001</v>
      </c>
      <c r="U2177" s="183">
        <v>6323008.5102747725</v>
      </c>
      <c r="V2177" s="183">
        <v>8515000000000</v>
      </c>
    </row>
    <row r="2178" spans="1:22">
      <c r="A2178" s="175" t="s">
        <v>4131</v>
      </c>
      <c r="B2178" s="175" t="s">
        <v>4131</v>
      </c>
      <c r="C2178" s="183">
        <f t="shared" si="10"/>
        <v>236.50739999999999</v>
      </c>
      <c r="D2178" s="183">
        <v>30089.999999999996</v>
      </c>
      <c r="E2178" s="183">
        <v>380</v>
      </c>
      <c r="F2178" s="183">
        <v>395</v>
      </c>
      <c r="G2178" s="183">
        <v>18.899999999999999</v>
      </c>
      <c r="H2178" s="183">
        <v>30.2</v>
      </c>
      <c r="I2178" s="183"/>
      <c r="J2178" s="183">
        <v>15</v>
      </c>
      <c r="K2178" s="183">
        <f t="shared" si="9"/>
        <v>6.5397350993377481</v>
      </c>
      <c r="L2178" s="183">
        <f t="shared" si="11"/>
        <v>15.322751322751325</v>
      </c>
      <c r="M2178" s="183">
        <v>787800000</v>
      </c>
      <c r="N2178" s="183">
        <v>4686000</v>
      </c>
      <c r="O2178" s="183">
        <v>4146000</v>
      </c>
      <c r="P2178" s="183">
        <v>161.80000000000001</v>
      </c>
      <c r="Q2178" s="183">
        <v>310400000</v>
      </c>
      <c r="R2178" s="183">
        <v>2387000</v>
      </c>
      <c r="S2178" s="183">
        <v>1572000</v>
      </c>
      <c r="T2178" s="183">
        <v>101.6</v>
      </c>
      <c r="U2178" s="183">
        <v>8182964.791811917</v>
      </c>
      <c r="V2178" s="183">
        <v>9489000000000</v>
      </c>
    </row>
    <row r="2179" spans="1:22">
      <c r="A2179" s="175" t="s">
        <v>4132</v>
      </c>
      <c r="B2179" s="175" t="s">
        <v>4132</v>
      </c>
      <c r="C2179" s="183">
        <f t="shared" si="10"/>
        <v>262.99560000000002</v>
      </c>
      <c r="D2179" s="183">
        <v>33460</v>
      </c>
      <c r="E2179" s="183">
        <v>387</v>
      </c>
      <c r="F2179" s="183">
        <v>398</v>
      </c>
      <c r="G2179" s="183">
        <v>21.1</v>
      </c>
      <c r="H2179" s="183">
        <v>33.299999999999997</v>
      </c>
      <c r="I2179" s="183"/>
      <c r="J2179" s="183">
        <v>15</v>
      </c>
      <c r="K2179" s="183">
        <f t="shared" si="9"/>
        <v>5.9759759759759765</v>
      </c>
      <c r="L2179" s="183">
        <f t="shared" si="11"/>
        <v>13.763033175355448</v>
      </c>
      <c r="M2179" s="183">
        <v>894100000</v>
      </c>
      <c r="N2179" s="183">
        <v>5260000</v>
      </c>
      <c r="O2179" s="183">
        <v>4620000</v>
      </c>
      <c r="P2179" s="183">
        <v>163.5</v>
      </c>
      <c r="Q2179" s="183">
        <v>350200000</v>
      </c>
      <c r="R2179" s="183">
        <v>2676000</v>
      </c>
      <c r="S2179" s="183">
        <v>1760000</v>
      </c>
      <c r="T2179" s="183">
        <v>102.30000000000001</v>
      </c>
      <c r="U2179" s="183">
        <v>11043510.660872575</v>
      </c>
      <c r="V2179" s="183">
        <v>10940000000000</v>
      </c>
    </row>
    <row r="2180" spans="1:22">
      <c r="A2180" s="175" t="s">
        <v>4133</v>
      </c>
      <c r="B2180" s="175" t="s">
        <v>4133</v>
      </c>
      <c r="C2180" s="183">
        <f t="shared" si="10"/>
        <v>287.91180000000003</v>
      </c>
      <c r="D2180" s="183">
        <v>36630</v>
      </c>
      <c r="E2180" s="183">
        <v>393</v>
      </c>
      <c r="F2180" s="183">
        <v>399</v>
      </c>
      <c r="G2180" s="183">
        <v>22.6</v>
      </c>
      <c r="H2180" s="183">
        <v>36.6</v>
      </c>
      <c r="I2180" s="183"/>
      <c r="J2180" s="183">
        <v>15</v>
      </c>
      <c r="K2180" s="183">
        <f t="shared" si="9"/>
        <v>5.4508196721311473</v>
      </c>
      <c r="L2180" s="183">
        <f t="shared" si="11"/>
        <v>12.823008849557521</v>
      </c>
      <c r="M2180" s="183">
        <v>997100000</v>
      </c>
      <c r="N2180" s="183">
        <v>5813000</v>
      </c>
      <c r="O2180" s="183">
        <v>5074000</v>
      </c>
      <c r="P2180" s="183">
        <v>165</v>
      </c>
      <c r="Q2180" s="183">
        <v>387800000</v>
      </c>
      <c r="R2180" s="183">
        <v>2957000</v>
      </c>
      <c r="S2180" s="183">
        <v>1944000</v>
      </c>
      <c r="T2180" s="183">
        <v>102.89999999999999</v>
      </c>
      <c r="U2180" s="183">
        <v>14493923.588971449</v>
      </c>
      <c r="V2180" s="183">
        <v>12300000000000</v>
      </c>
    </row>
    <row r="2181" spans="1:22">
      <c r="A2181" s="175" t="s">
        <v>4134</v>
      </c>
      <c r="B2181" s="175" t="s">
        <v>4134</v>
      </c>
      <c r="C2181" s="183">
        <f t="shared" si="10"/>
        <v>313.77120000000002</v>
      </c>
      <c r="D2181" s="183">
        <v>39920</v>
      </c>
      <c r="E2181" s="183">
        <v>399</v>
      </c>
      <c r="F2181" s="183">
        <v>401</v>
      </c>
      <c r="G2181" s="183">
        <v>24.9</v>
      </c>
      <c r="H2181" s="183">
        <v>39.6</v>
      </c>
      <c r="I2181" s="183"/>
      <c r="J2181" s="183">
        <v>15</v>
      </c>
      <c r="K2181" s="183">
        <f t="shared" ref="K2181:K2244" si="12">F2181/2/H2181</f>
        <v>5.0631313131313131</v>
      </c>
      <c r="L2181" s="183">
        <f t="shared" si="11"/>
        <v>11.638554216867471</v>
      </c>
      <c r="M2181" s="183">
        <v>1102000000</v>
      </c>
      <c r="N2181" s="183">
        <v>6374000</v>
      </c>
      <c r="O2181" s="183">
        <v>5525000</v>
      </c>
      <c r="P2181" s="183">
        <v>166.20000000000002</v>
      </c>
      <c r="Q2181" s="183">
        <v>426000000</v>
      </c>
      <c r="R2181" s="183">
        <v>3236000</v>
      </c>
      <c r="S2181" s="183">
        <v>2125000</v>
      </c>
      <c r="T2181" s="183">
        <v>103.3</v>
      </c>
      <c r="U2181" s="183">
        <v>18489680.169657152</v>
      </c>
      <c r="V2181" s="183">
        <v>13740000000000</v>
      </c>
    </row>
    <row r="2182" spans="1:22">
      <c r="A2182" s="175" t="s">
        <v>4135</v>
      </c>
      <c r="B2182" s="175" t="s">
        <v>4135</v>
      </c>
      <c r="C2182" s="183">
        <f t="shared" ref="C2182:C2245" si="13">D2182*0.00786</f>
        <v>347.41200000000003</v>
      </c>
      <c r="D2182" s="183">
        <v>44200</v>
      </c>
      <c r="E2182" s="183">
        <v>407</v>
      </c>
      <c r="F2182" s="183">
        <v>404</v>
      </c>
      <c r="G2182" s="183">
        <v>27.2</v>
      </c>
      <c r="H2182" s="183">
        <v>43.7</v>
      </c>
      <c r="I2182" s="183"/>
      <c r="J2182" s="183">
        <v>15</v>
      </c>
      <c r="K2182" s="183">
        <f t="shared" si="12"/>
        <v>4.6224256292906176</v>
      </c>
      <c r="L2182" s="183">
        <f t="shared" ref="L2182:L2245" si="14">(E2182-2*H2182-2*J2182)/G2182</f>
        <v>10.647058823529413</v>
      </c>
      <c r="M2182" s="183">
        <v>1249000000</v>
      </c>
      <c r="N2182" s="183">
        <v>7139000</v>
      </c>
      <c r="O2182" s="183">
        <v>6140000</v>
      </c>
      <c r="P2182" s="183">
        <v>168.1</v>
      </c>
      <c r="Q2182" s="183">
        <v>480900000</v>
      </c>
      <c r="R2182" s="183">
        <v>3629000</v>
      </c>
      <c r="S2182" s="183">
        <v>2380000</v>
      </c>
      <c r="T2182" s="183">
        <v>104.3</v>
      </c>
      <c r="U2182" s="183">
        <v>24804465.028988071</v>
      </c>
      <c r="V2182" s="183">
        <v>15850000000000</v>
      </c>
    </row>
    <row r="2183" spans="1:22">
      <c r="A2183" s="175" t="s">
        <v>4136</v>
      </c>
      <c r="B2183" s="175" t="s">
        <v>4136</v>
      </c>
      <c r="C2183" s="183">
        <f t="shared" si="13"/>
        <v>382.86060000000003</v>
      </c>
      <c r="D2183" s="183">
        <v>48710</v>
      </c>
      <c r="E2183" s="183">
        <v>416</v>
      </c>
      <c r="F2183" s="183">
        <v>406</v>
      </c>
      <c r="G2183" s="183">
        <v>29.8</v>
      </c>
      <c r="H2183" s="183">
        <v>48</v>
      </c>
      <c r="I2183" s="183"/>
      <c r="J2183" s="183">
        <v>15</v>
      </c>
      <c r="K2183" s="183">
        <f t="shared" si="12"/>
        <v>4.229166666666667</v>
      </c>
      <c r="L2183" s="183">
        <f t="shared" si="14"/>
        <v>9.7315436241610733</v>
      </c>
      <c r="M2183" s="183">
        <v>1413000000</v>
      </c>
      <c r="N2183" s="183">
        <v>7965000</v>
      </c>
      <c r="O2183" s="183">
        <v>6794000</v>
      </c>
      <c r="P2183" s="183">
        <v>170.3</v>
      </c>
      <c r="Q2183" s="183">
        <v>536200000</v>
      </c>
      <c r="R2183" s="183">
        <v>4031000</v>
      </c>
      <c r="S2183" s="183">
        <v>2641000</v>
      </c>
      <c r="T2183" s="183">
        <v>104.9</v>
      </c>
      <c r="U2183" s="183">
        <v>32838258.971282445</v>
      </c>
      <c r="V2183" s="183">
        <v>18130000000000</v>
      </c>
    </row>
    <row r="2184" spans="1:22">
      <c r="A2184" s="175" t="s">
        <v>4137</v>
      </c>
      <c r="B2184" s="175" t="s">
        <v>4137</v>
      </c>
      <c r="C2184" s="183">
        <f t="shared" si="13"/>
        <v>422.16060000000004</v>
      </c>
      <c r="D2184" s="183">
        <v>53710</v>
      </c>
      <c r="E2184" s="183">
        <v>425</v>
      </c>
      <c r="F2184" s="183">
        <v>409</v>
      </c>
      <c r="G2184" s="183">
        <v>32.799999999999997</v>
      </c>
      <c r="H2184" s="183">
        <v>52.6</v>
      </c>
      <c r="I2184" s="183"/>
      <c r="J2184" s="183">
        <v>15</v>
      </c>
      <c r="K2184" s="183">
        <f t="shared" si="12"/>
        <v>3.8878326996197718</v>
      </c>
      <c r="L2184" s="183">
        <f t="shared" si="14"/>
        <v>8.8353658536585371</v>
      </c>
      <c r="M2184" s="183">
        <v>1596000000</v>
      </c>
      <c r="N2184" s="183">
        <v>8880000</v>
      </c>
      <c r="O2184" s="183">
        <v>7510000</v>
      </c>
      <c r="P2184" s="183">
        <v>172.39999999999998</v>
      </c>
      <c r="Q2184" s="183">
        <v>600800000</v>
      </c>
      <c r="R2184" s="183">
        <v>4489000</v>
      </c>
      <c r="S2184" s="183">
        <v>2938000</v>
      </c>
      <c r="T2184" s="183">
        <v>105.8</v>
      </c>
      <c r="U2184" s="183">
        <v>43368092.627988063</v>
      </c>
      <c r="V2184" s="183">
        <v>20800000000000</v>
      </c>
    </row>
    <row r="2185" spans="1:22">
      <c r="A2185" s="175" t="s">
        <v>4138</v>
      </c>
      <c r="B2185" s="175" t="s">
        <v>4138</v>
      </c>
      <c r="C2185" s="183">
        <f t="shared" si="13"/>
        <v>463.34700000000004</v>
      </c>
      <c r="D2185" s="183">
        <v>58950</v>
      </c>
      <c r="E2185" s="183">
        <v>435</v>
      </c>
      <c r="F2185" s="183">
        <v>412</v>
      </c>
      <c r="G2185" s="183">
        <v>35.799999999999997</v>
      </c>
      <c r="H2185" s="183">
        <v>57.4</v>
      </c>
      <c r="I2185" s="183"/>
      <c r="J2185" s="183">
        <v>15</v>
      </c>
      <c r="K2185" s="183">
        <f t="shared" si="12"/>
        <v>3.5888501742160281</v>
      </c>
      <c r="L2185" s="183">
        <f t="shared" si="14"/>
        <v>8.106145251396649</v>
      </c>
      <c r="M2185" s="183">
        <v>1802000000</v>
      </c>
      <c r="N2185" s="183">
        <v>9878000</v>
      </c>
      <c r="O2185" s="183">
        <v>8283000</v>
      </c>
      <c r="P2185" s="183">
        <v>174.8</v>
      </c>
      <c r="Q2185" s="183">
        <v>670400000</v>
      </c>
      <c r="R2185" s="183">
        <v>4978000</v>
      </c>
      <c r="S2185" s="183">
        <v>3254000</v>
      </c>
      <c r="T2185" s="183">
        <v>106.6</v>
      </c>
      <c r="U2185" s="183">
        <v>56483739.450109169</v>
      </c>
      <c r="V2185" s="183">
        <v>23850000000000</v>
      </c>
    </row>
    <row r="2186" spans="1:22">
      <c r="A2186" s="175" t="s">
        <v>4139</v>
      </c>
      <c r="B2186" s="175" t="s">
        <v>4139</v>
      </c>
      <c r="C2186" s="183">
        <f t="shared" si="13"/>
        <v>510.11400000000003</v>
      </c>
      <c r="D2186" s="183">
        <v>64900</v>
      </c>
      <c r="E2186" s="183">
        <v>446</v>
      </c>
      <c r="F2186" s="183">
        <v>416</v>
      </c>
      <c r="G2186" s="183">
        <v>39.1</v>
      </c>
      <c r="H2186" s="183">
        <v>62.7</v>
      </c>
      <c r="I2186" s="183"/>
      <c r="J2186" s="183">
        <v>15</v>
      </c>
      <c r="K2186" s="183">
        <f t="shared" si="12"/>
        <v>3.3173843700159487</v>
      </c>
      <c r="L2186" s="183">
        <f t="shared" si="14"/>
        <v>7.4322250639386196</v>
      </c>
      <c r="M2186" s="183">
        <v>2045000000</v>
      </c>
      <c r="N2186" s="183">
        <v>11030000</v>
      </c>
      <c r="O2186" s="183">
        <v>9172000</v>
      </c>
      <c r="P2186" s="183">
        <v>177.5</v>
      </c>
      <c r="Q2186" s="183">
        <v>754000000</v>
      </c>
      <c r="R2186" s="183">
        <v>5552000</v>
      </c>
      <c r="S2186" s="183">
        <v>3625000</v>
      </c>
      <c r="T2186" s="183">
        <v>107.8</v>
      </c>
      <c r="U2186" s="183">
        <v>73918619.013751209</v>
      </c>
      <c r="V2186" s="183">
        <v>27630000000000</v>
      </c>
    </row>
    <row r="2187" spans="1:22">
      <c r="A2187" s="175" t="s">
        <v>4140</v>
      </c>
      <c r="B2187" s="175" t="s">
        <v>4140</v>
      </c>
      <c r="C2187" s="183">
        <f t="shared" si="13"/>
        <v>551.30040000000008</v>
      </c>
      <c r="D2187" s="183">
        <v>70140</v>
      </c>
      <c r="E2187" s="183">
        <v>455</v>
      </c>
      <c r="F2187" s="183">
        <v>418</v>
      </c>
      <c r="G2187" s="183">
        <v>42</v>
      </c>
      <c r="H2187" s="183">
        <v>67.599999999999994</v>
      </c>
      <c r="I2187" s="183"/>
      <c r="J2187" s="183">
        <v>15</v>
      </c>
      <c r="K2187" s="183">
        <f t="shared" si="12"/>
        <v>3.0917159763313613</v>
      </c>
      <c r="L2187" s="183">
        <f t="shared" si="14"/>
        <v>6.9</v>
      </c>
      <c r="M2187" s="183">
        <v>2261000000</v>
      </c>
      <c r="N2187" s="183">
        <v>12050000</v>
      </c>
      <c r="O2187" s="183">
        <v>9939000</v>
      </c>
      <c r="P2187" s="183">
        <v>179.5</v>
      </c>
      <c r="Q2187" s="183">
        <v>824900000</v>
      </c>
      <c r="R2187" s="183">
        <v>6051000</v>
      </c>
      <c r="S2187" s="183">
        <v>3947000</v>
      </c>
      <c r="T2187" s="183">
        <v>108.5</v>
      </c>
      <c r="U2187" s="183">
        <v>92493493.703172728</v>
      </c>
      <c r="V2187" s="183">
        <v>30870000000000</v>
      </c>
    </row>
    <row r="2188" spans="1:22">
      <c r="A2188" s="175" t="s">
        <v>4141</v>
      </c>
      <c r="B2188" s="175" t="s">
        <v>4141</v>
      </c>
      <c r="C2188" s="183">
        <f t="shared" si="13"/>
        <v>593.35140000000001</v>
      </c>
      <c r="D2188" s="183">
        <v>75490</v>
      </c>
      <c r="E2188" s="183">
        <v>465</v>
      </c>
      <c r="F2188" s="183">
        <v>421</v>
      </c>
      <c r="G2188" s="183">
        <v>45</v>
      </c>
      <c r="H2188" s="183">
        <v>72.3</v>
      </c>
      <c r="I2188" s="183"/>
      <c r="J2188" s="183">
        <v>15</v>
      </c>
      <c r="K2188" s="183">
        <f t="shared" si="12"/>
        <v>2.9114799446749657</v>
      </c>
      <c r="L2188" s="183">
        <f t="shared" si="14"/>
        <v>6.4533333333333331</v>
      </c>
      <c r="M2188" s="183">
        <v>2502000000</v>
      </c>
      <c r="N2188" s="183">
        <v>13140000</v>
      </c>
      <c r="O2188" s="183">
        <v>10760000</v>
      </c>
      <c r="P2188" s="183">
        <v>182</v>
      </c>
      <c r="Q2188" s="183">
        <v>901700000</v>
      </c>
      <c r="R2188" s="183">
        <v>6574000</v>
      </c>
      <c r="S2188" s="183">
        <v>4284000</v>
      </c>
      <c r="T2188" s="183">
        <v>109.3</v>
      </c>
      <c r="U2188" s="183">
        <v>113542436.45845619</v>
      </c>
      <c r="V2188" s="183">
        <v>34670000000000</v>
      </c>
    </row>
    <row r="2189" spans="1:22">
      <c r="A2189" s="175" t="s">
        <v>4142</v>
      </c>
      <c r="B2189" s="175" t="s">
        <v>4142</v>
      </c>
      <c r="C2189" s="183">
        <f t="shared" si="13"/>
        <v>635.08800000000008</v>
      </c>
      <c r="D2189" s="183">
        <v>80800</v>
      </c>
      <c r="E2189" s="183">
        <v>474</v>
      </c>
      <c r="F2189" s="183">
        <v>424</v>
      </c>
      <c r="G2189" s="183">
        <v>47.6</v>
      </c>
      <c r="H2189" s="183">
        <v>77.099999999999994</v>
      </c>
      <c r="I2189" s="183"/>
      <c r="J2189" s="183">
        <v>15</v>
      </c>
      <c r="K2189" s="183">
        <f t="shared" si="12"/>
        <v>2.7496757457846952</v>
      </c>
      <c r="L2189" s="183">
        <f t="shared" si="14"/>
        <v>6.0882352941176467</v>
      </c>
      <c r="M2189" s="183">
        <v>2742000000</v>
      </c>
      <c r="N2189" s="183">
        <v>14220000</v>
      </c>
      <c r="O2189" s="183">
        <v>11570000</v>
      </c>
      <c r="P2189" s="183">
        <v>184.20000000000002</v>
      </c>
      <c r="Q2189" s="183">
        <v>982500000</v>
      </c>
      <c r="R2189" s="183">
        <v>7117000</v>
      </c>
      <c r="S2189" s="183">
        <v>4634000</v>
      </c>
      <c r="T2189" s="183">
        <v>110.3</v>
      </c>
      <c r="U2189" s="183">
        <v>137586044.34799197</v>
      </c>
      <c r="V2189" s="183">
        <v>38570000000000</v>
      </c>
    </row>
    <row r="2190" spans="1:22">
      <c r="A2190" s="175" t="s">
        <v>4143</v>
      </c>
      <c r="B2190" s="175" t="s">
        <v>4143</v>
      </c>
      <c r="C2190" s="183">
        <f t="shared" si="13"/>
        <v>678.63240000000008</v>
      </c>
      <c r="D2190" s="183">
        <v>86340</v>
      </c>
      <c r="E2190" s="183">
        <v>483</v>
      </c>
      <c r="F2190" s="183">
        <v>428</v>
      </c>
      <c r="G2190" s="183">
        <v>51.2</v>
      </c>
      <c r="H2190" s="183">
        <v>81.5</v>
      </c>
      <c r="I2190" s="183"/>
      <c r="J2190" s="183">
        <v>15</v>
      </c>
      <c r="K2190" s="183">
        <f t="shared" si="12"/>
        <v>2.6257668711656441</v>
      </c>
      <c r="L2190" s="183">
        <f t="shared" si="14"/>
        <v>5.6640625</v>
      </c>
      <c r="M2190" s="183">
        <v>2995000000</v>
      </c>
      <c r="N2190" s="183">
        <v>15350000</v>
      </c>
      <c r="O2190" s="183">
        <v>12400000</v>
      </c>
      <c r="P2190" s="183">
        <v>186.20000000000002</v>
      </c>
      <c r="Q2190" s="183">
        <v>1069000000</v>
      </c>
      <c r="R2190" s="183">
        <v>7680000</v>
      </c>
      <c r="S2190" s="183">
        <v>4994000</v>
      </c>
      <c r="T2190" s="183">
        <v>111.30000000000001</v>
      </c>
      <c r="U2190" s="183">
        <v>164479017.97269261</v>
      </c>
      <c r="V2190" s="183">
        <v>42920000000000</v>
      </c>
    </row>
    <row r="2191" spans="1:22">
      <c r="A2191" s="175" t="s">
        <v>4144</v>
      </c>
      <c r="B2191" s="175" t="s">
        <v>4144</v>
      </c>
      <c r="C2191" s="183">
        <f t="shared" si="13"/>
        <v>745.20660000000009</v>
      </c>
      <c r="D2191" s="183">
        <v>94810</v>
      </c>
      <c r="E2191" s="183">
        <v>498</v>
      </c>
      <c r="F2191" s="183">
        <v>432</v>
      </c>
      <c r="G2191" s="183">
        <v>55.6</v>
      </c>
      <c r="H2191" s="183">
        <v>88.9</v>
      </c>
      <c r="I2191" s="183"/>
      <c r="J2191" s="183">
        <v>15</v>
      </c>
      <c r="K2191" s="183">
        <f t="shared" si="12"/>
        <v>2.4296962879640045</v>
      </c>
      <c r="L2191" s="183">
        <f t="shared" si="14"/>
        <v>5.2194244604316546</v>
      </c>
      <c r="M2191" s="183">
        <v>3421000000</v>
      </c>
      <c r="N2191" s="183">
        <v>17170000</v>
      </c>
      <c r="O2191" s="183">
        <v>13740000</v>
      </c>
      <c r="P2191" s="183">
        <v>190</v>
      </c>
      <c r="Q2191" s="183">
        <v>1199000000</v>
      </c>
      <c r="R2191" s="183">
        <v>8549000</v>
      </c>
      <c r="S2191" s="183">
        <v>5552000</v>
      </c>
      <c r="T2191" s="183">
        <v>112.5</v>
      </c>
      <c r="U2191" s="183">
        <v>213687273.87144309</v>
      </c>
      <c r="V2191" s="183">
        <v>49980000000000</v>
      </c>
    </row>
    <row r="2192" spans="1:22">
      <c r="A2192" s="175" t="s">
        <v>4145</v>
      </c>
      <c r="B2192" s="175" t="s">
        <v>4145</v>
      </c>
      <c r="C2192" s="183">
        <f t="shared" si="13"/>
        <v>820.03380000000004</v>
      </c>
      <c r="D2192" s="183">
        <v>104330</v>
      </c>
      <c r="E2192" s="183">
        <v>514</v>
      </c>
      <c r="F2192" s="183">
        <v>437</v>
      </c>
      <c r="G2192" s="183">
        <v>60.5</v>
      </c>
      <c r="H2192" s="183">
        <v>97</v>
      </c>
      <c r="I2192" s="183"/>
      <c r="J2192" s="183">
        <v>15</v>
      </c>
      <c r="K2192" s="183">
        <f t="shared" si="12"/>
        <v>2.2525773195876289</v>
      </c>
      <c r="L2192" s="183">
        <f t="shared" si="14"/>
        <v>4.7933884297520661</v>
      </c>
      <c r="M2192" s="183">
        <v>3922000000</v>
      </c>
      <c r="N2192" s="183">
        <v>19260000</v>
      </c>
      <c r="O2192" s="183">
        <v>15260000</v>
      </c>
      <c r="P2192" s="183">
        <v>193.9</v>
      </c>
      <c r="Q2192" s="183">
        <v>1355000000</v>
      </c>
      <c r="R2192" s="183">
        <v>9561000</v>
      </c>
      <c r="S2192" s="183">
        <v>6203000</v>
      </c>
      <c r="T2192" s="183">
        <v>114</v>
      </c>
      <c r="U2192" s="183">
        <v>278489909.01284921</v>
      </c>
      <c r="V2192" s="183">
        <v>58650000000000</v>
      </c>
    </row>
    <row r="2193" spans="1:22">
      <c r="A2193" s="175" t="s">
        <v>4146</v>
      </c>
      <c r="B2193" s="175" t="s">
        <v>4146</v>
      </c>
      <c r="C2193" s="183">
        <f t="shared" si="13"/>
        <v>903.27120000000002</v>
      </c>
      <c r="D2193" s="183">
        <v>114920</v>
      </c>
      <c r="E2193" s="183">
        <v>531</v>
      </c>
      <c r="F2193" s="183">
        <v>442</v>
      </c>
      <c r="G2193" s="183">
        <v>65.900000000000006</v>
      </c>
      <c r="H2193" s="183">
        <v>106</v>
      </c>
      <c r="I2193" s="183"/>
      <c r="J2193" s="183">
        <v>15</v>
      </c>
      <c r="K2193" s="183">
        <f t="shared" si="12"/>
        <v>2.0849056603773586</v>
      </c>
      <c r="L2193" s="183">
        <f t="shared" si="14"/>
        <v>4.3854324734446131</v>
      </c>
      <c r="M2193" s="183">
        <v>4502000000</v>
      </c>
      <c r="N2193" s="183">
        <v>21620000</v>
      </c>
      <c r="O2193" s="183">
        <v>16960000</v>
      </c>
      <c r="P2193" s="183">
        <v>197.89999999999998</v>
      </c>
      <c r="Q2193" s="183">
        <v>1533000000</v>
      </c>
      <c r="R2193" s="183">
        <v>10710000</v>
      </c>
      <c r="S2193" s="183">
        <v>6938000</v>
      </c>
      <c r="T2193" s="183">
        <v>115.5</v>
      </c>
      <c r="U2193" s="183">
        <v>364215364.45846772</v>
      </c>
      <c r="V2193" s="183">
        <v>68890000000000</v>
      </c>
    </row>
    <row r="2194" spans="1:22">
      <c r="A2194" s="175" t="s">
        <v>4147</v>
      </c>
      <c r="B2194" s="175" t="s">
        <v>4147</v>
      </c>
      <c r="C2194" s="183">
        <f t="shared" si="13"/>
        <v>992.24640000000022</v>
      </c>
      <c r="D2194" s="183">
        <v>126240.00000000001</v>
      </c>
      <c r="E2194" s="183">
        <v>550</v>
      </c>
      <c r="F2194" s="183">
        <v>448</v>
      </c>
      <c r="G2194" s="183">
        <v>71.900000000000006</v>
      </c>
      <c r="H2194" s="183">
        <v>115</v>
      </c>
      <c r="I2194" s="183"/>
      <c r="J2194" s="183">
        <v>15</v>
      </c>
      <c r="K2194" s="183">
        <f t="shared" si="12"/>
        <v>1.9478260869565218</v>
      </c>
      <c r="L2194" s="183">
        <f t="shared" si="14"/>
        <v>4.0333796940194713</v>
      </c>
      <c r="M2194" s="183">
        <v>5189000000</v>
      </c>
      <c r="N2194" s="183">
        <v>24280000</v>
      </c>
      <c r="O2194" s="183">
        <v>18870000</v>
      </c>
      <c r="P2194" s="183">
        <v>202.7</v>
      </c>
      <c r="Q2194" s="183">
        <v>1734000000</v>
      </c>
      <c r="R2194" s="183">
        <v>11960000</v>
      </c>
      <c r="S2194" s="183">
        <v>7739000</v>
      </c>
      <c r="T2194" s="183">
        <v>117.2</v>
      </c>
      <c r="U2194" s="183">
        <v>469142304.81440109</v>
      </c>
      <c r="V2194" s="183">
        <v>81530000000000</v>
      </c>
    </row>
    <row r="2195" spans="1:22">
      <c r="A2195" s="175" t="s">
        <v>4148</v>
      </c>
      <c r="B2195" s="175" t="s">
        <v>4148</v>
      </c>
      <c r="C2195" s="183">
        <f t="shared" si="13"/>
        <v>1089.2388000000001</v>
      </c>
      <c r="D2195" s="183">
        <v>138580</v>
      </c>
      <c r="E2195" s="183">
        <v>569</v>
      </c>
      <c r="F2195" s="183">
        <v>454</v>
      </c>
      <c r="G2195" s="183">
        <v>78</v>
      </c>
      <c r="H2195" s="183">
        <v>125</v>
      </c>
      <c r="I2195" s="183"/>
      <c r="J2195" s="183">
        <v>15</v>
      </c>
      <c r="K2195" s="183">
        <f t="shared" si="12"/>
        <v>1.8160000000000001</v>
      </c>
      <c r="L2195" s="183">
        <f t="shared" si="14"/>
        <v>3.7051282051282053</v>
      </c>
      <c r="M2195" s="183">
        <v>5957000000</v>
      </c>
      <c r="N2195" s="183">
        <v>27210000</v>
      </c>
      <c r="O2195" s="183">
        <v>20940000</v>
      </c>
      <c r="P2195" s="183">
        <v>207.3</v>
      </c>
      <c r="Q2195" s="183">
        <v>1962000000</v>
      </c>
      <c r="R2195" s="183">
        <v>13380000</v>
      </c>
      <c r="S2195" s="183">
        <v>8645000</v>
      </c>
      <c r="T2195" s="183">
        <v>119</v>
      </c>
      <c r="U2195" s="183">
        <v>605011945.85396194</v>
      </c>
      <c r="V2195" s="183">
        <v>96080000000000</v>
      </c>
    </row>
    <row r="2196" spans="1:22">
      <c r="A2196" s="175" t="s">
        <v>4149</v>
      </c>
      <c r="B2196" s="175" t="s">
        <v>4149</v>
      </c>
      <c r="C2196" s="183">
        <f t="shared" si="13"/>
        <v>1202.9730000000002</v>
      </c>
      <c r="D2196" s="183">
        <v>153050</v>
      </c>
      <c r="E2196" s="183">
        <v>580</v>
      </c>
      <c r="F2196" s="183">
        <v>471</v>
      </c>
      <c r="G2196" s="183">
        <v>95</v>
      </c>
      <c r="H2196" s="183">
        <v>130</v>
      </c>
      <c r="I2196" s="183"/>
      <c r="J2196" s="183">
        <v>15</v>
      </c>
      <c r="K2196" s="183">
        <f t="shared" si="12"/>
        <v>1.8115384615384615</v>
      </c>
      <c r="L2196" s="183">
        <f t="shared" si="14"/>
        <v>3.0526315789473686</v>
      </c>
      <c r="M2196" s="183">
        <v>6636000000</v>
      </c>
      <c r="N2196" s="183">
        <v>30020000</v>
      </c>
      <c r="O2196" s="183">
        <v>22880000</v>
      </c>
      <c r="P2196" s="183">
        <v>208.2</v>
      </c>
      <c r="Q2196" s="183">
        <v>2287000000</v>
      </c>
      <c r="R2196" s="183">
        <v>15150000</v>
      </c>
      <c r="S2196" s="183">
        <v>9712000</v>
      </c>
      <c r="T2196" s="183">
        <v>122.2</v>
      </c>
      <c r="U2196" s="183">
        <v>762194816.84773874</v>
      </c>
      <c r="V2196" s="183">
        <v>114600000000000</v>
      </c>
    </row>
    <row r="2197" spans="1:22">
      <c r="A2197" s="175" t="s">
        <v>4150</v>
      </c>
      <c r="B2197" s="175" t="s">
        <v>4150</v>
      </c>
      <c r="C2197" s="183">
        <f t="shared" si="13"/>
        <v>1300.5942</v>
      </c>
      <c r="D2197" s="183">
        <v>165470</v>
      </c>
      <c r="E2197" s="183">
        <v>600</v>
      </c>
      <c r="F2197" s="183">
        <v>476</v>
      </c>
      <c r="G2197" s="183">
        <v>100</v>
      </c>
      <c r="H2197" s="183">
        <v>140</v>
      </c>
      <c r="I2197" s="183"/>
      <c r="J2197" s="183">
        <v>15</v>
      </c>
      <c r="K2197" s="183">
        <f t="shared" si="12"/>
        <v>1.7</v>
      </c>
      <c r="L2197" s="183">
        <f t="shared" si="14"/>
        <v>2.9</v>
      </c>
      <c r="M2197" s="183">
        <v>7546000000</v>
      </c>
      <c r="N2197" s="183">
        <v>33250000</v>
      </c>
      <c r="O2197" s="183">
        <v>25150000</v>
      </c>
      <c r="P2197" s="183">
        <v>213.5</v>
      </c>
      <c r="Q2197" s="183">
        <v>2544000000</v>
      </c>
      <c r="R2197" s="183">
        <v>16670000</v>
      </c>
      <c r="S2197" s="183">
        <v>10690000</v>
      </c>
      <c r="T2197" s="183">
        <v>124</v>
      </c>
      <c r="U2197" s="183">
        <v>943612149.45172977</v>
      </c>
      <c r="V2197" s="183">
        <v>133100000000000</v>
      </c>
    </row>
    <row r="2198" spans="1:22">
      <c r="A2198" s="175" t="s">
        <v>4151</v>
      </c>
      <c r="B2198" s="175" t="s">
        <v>4151</v>
      </c>
      <c r="C2198" s="183">
        <f t="shared" si="13"/>
        <v>42.522600000000004</v>
      </c>
      <c r="D2198" s="183">
        <v>5410</v>
      </c>
      <c r="E2198" s="183">
        <v>200</v>
      </c>
      <c r="F2198" s="183">
        <v>205</v>
      </c>
      <c r="G2198" s="183">
        <v>9</v>
      </c>
      <c r="H2198" s="183">
        <v>9</v>
      </c>
      <c r="I2198" s="183"/>
      <c r="J2198" s="183">
        <v>10</v>
      </c>
      <c r="K2198" s="183">
        <f t="shared" si="12"/>
        <v>11.388888888888889</v>
      </c>
      <c r="L2198" s="183">
        <f t="shared" si="14"/>
        <v>18</v>
      </c>
      <c r="M2198" s="183">
        <v>38880000</v>
      </c>
      <c r="N2198" s="183">
        <v>434500</v>
      </c>
      <c r="O2198" s="183">
        <v>388800</v>
      </c>
      <c r="P2198" s="183">
        <v>84.7</v>
      </c>
      <c r="Q2198" s="183">
        <v>12940000</v>
      </c>
      <c r="R2198" s="183">
        <v>193400</v>
      </c>
      <c r="S2198" s="183">
        <v>126200</v>
      </c>
      <c r="T2198" s="183">
        <v>48.9</v>
      </c>
      <c r="U2198" s="183">
        <v>163461.69678602432</v>
      </c>
      <c r="V2198" s="183">
        <v>117900000000</v>
      </c>
    </row>
    <row r="2199" spans="1:22">
      <c r="A2199" s="175" t="s">
        <v>4152</v>
      </c>
      <c r="B2199" s="175" t="s">
        <v>4152</v>
      </c>
      <c r="C2199" s="183">
        <f t="shared" si="13"/>
        <v>53.762400000000014</v>
      </c>
      <c r="D2199" s="183">
        <v>6840.0000000000009</v>
      </c>
      <c r="E2199" s="183">
        <v>204</v>
      </c>
      <c r="F2199" s="183">
        <v>207</v>
      </c>
      <c r="G2199" s="183">
        <v>11.3</v>
      </c>
      <c r="H2199" s="183">
        <v>11.3</v>
      </c>
      <c r="I2199" s="183"/>
      <c r="J2199" s="183">
        <v>10</v>
      </c>
      <c r="K2199" s="183">
        <f t="shared" si="12"/>
        <v>9.159292035398229</v>
      </c>
      <c r="L2199" s="183">
        <f t="shared" si="14"/>
        <v>14.283185840707965</v>
      </c>
      <c r="M2199" s="183">
        <v>49770000</v>
      </c>
      <c r="N2199" s="183">
        <v>551300</v>
      </c>
      <c r="O2199" s="183">
        <v>488000</v>
      </c>
      <c r="P2199" s="183">
        <v>85.5</v>
      </c>
      <c r="Q2199" s="183">
        <v>16730000</v>
      </c>
      <c r="R2199" s="183">
        <v>248600</v>
      </c>
      <c r="S2199" s="183">
        <v>161700</v>
      </c>
      <c r="T2199" s="183">
        <v>49.6</v>
      </c>
      <c r="U2199" s="183">
        <v>319457.07316950604</v>
      </c>
      <c r="V2199" s="183">
        <v>155100000000</v>
      </c>
    </row>
    <row r="2200" spans="1:22">
      <c r="A2200" s="175" t="s">
        <v>4153</v>
      </c>
      <c r="B2200" s="175" t="s">
        <v>4153</v>
      </c>
      <c r="C2200" s="183">
        <f t="shared" si="13"/>
        <v>57.299400000000013</v>
      </c>
      <c r="D2200" s="183">
        <v>7290.0000000000009</v>
      </c>
      <c r="E2200" s="183">
        <v>210</v>
      </c>
      <c r="F2200" s="183">
        <v>224.5</v>
      </c>
      <c r="G2200" s="183">
        <v>11</v>
      </c>
      <c r="H2200" s="183">
        <v>11</v>
      </c>
      <c r="I2200" s="183"/>
      <c r="J2200" s="183">
        <v>18</v>
      </c>
      <c r="K2200" s="183">
        <f t="shared" si="12"/>
        <v>10.204545454545455</v>
      </c>
      <c r="L2200" s="183">
        <f t="shared" si="14"/>
        <v>13.818181818181818</v>
      </c>
      <c r="M2200" s="183">
        <v>57290000</v>
      </c>
      <c r="N2200" s="183">
        <v>613700</v>
      </c>
      <c r="O2200" s="183">
        <v>545600</v>
      </c>
      <c r="P2200" s="183">
        <v>88.699999999999989</v>
      </c>
      <c r="Q2200" s="183">
        <v>20790000</v>
      </c>
      <c r="R2200" s="183">
        <v>285500</v>
      </c>
      <c r="S2200" s="183">
        <v>185200</v>
      </c>
      <c r="T2200" s="183">
        <v>53.4</v>
      </c>
      <c r="U2200" s="183">
        <v>376158.27029656729</v>
      </c>
      <c r="V2200" s="183">
        <v>205400000000</v>
      </c>
    </row>
    <row r="2201" spans="1:22">
      <c r="A2201" s="175" t="s">
        <v>4154</v>
      </c>
      <c r="B2201" s="175" t="s">
        <v>4154</v>
      </c>
      <c r="C2201" s="183">
        <f t="shared" si="13"/>
        <v>75.063000000000002</v>
      </c>
      <c r="D2201" s="183">
        <v>9550</v>
      </c>
      <c r="E2201" s="183">
        <v>249</v>
      </c>
      <c r="F2201" s="183">
        <v>265</v>
      </c>
      <c r="G2201" s="183">
        <v>12</v>
      </c>
      <c r="H2201" s="183">
        <v>12</v>
      </c>
      <c r="I2201" s="183"/>
      <c r="J2201" s="183">
        <v>24</v>
      </c>
      <c r="K2201" s="183">
        <f t="shared" si="12"/>
        <v>11.041666666666666</v>
      </c>
      <c r="L2201" s="183">
        <f t="shared" si="14"/>
        <v>14.75</v>
      </c>
      <c r="M2201" s="183">
        <v>106500000</v>
      </c>
      <c r="N2201" s="183">
        <v>958500</v>
      </c>
      <c r="O2201" s="183">
        <v>855100</v>
      </c>
      <c r="P2201" s="183">
        <v>105.60000000000001</v>
      </c>
      <c r="Q2201" s="183">
        <v>37330000</v>
      </c>
      <c r="R2201" s="183">
        <v>435100</v>
      </c>
      <c r="S2201" s="183">
        <v>281700</v>
      </c>
      <c r="T2201" s="183">
        <v>62.5</v>
      </c>
      <c r="U2201" s="183">
        <v>642892.51980000013</v>
      </c>
      <c r="V2201" s="183">
        <v>522600000000</v>
      </c>
    </row>
    <row r="2202" spans="1:22">
      <c r="A2202" s="175" t="s">
        <v>4155</v>
      </c>
      <c r="B2202" s="175" t="s">
        <v>4155</v>
      </c>
      <c r="C2202" s="183">
        <f t="shared" si="13"/>
        <v>87.246000000000009</v>
      </c>
      <c r="D2202" s="183">
        <v>11100</v>
      </c>
      <c r="E2202" s="183">
        <v>253</v>
      </c>
      <c r="F2202" s="183">
        <v>267</v>
      </c>
      <c r="G2202" s="183">
        <v>14</v>
      </c>
      <c r="H2202" s="183">
        <v>14</v>
      </c>
      <c r="I2202" s="183"/>
      <c r="J2202" s="183">
        <v>24</v>
      </c>
      <c r="K2202" s="183">
        <f t="shared" si="12"/>
        <v>9.5357142857142865</v>
      </c>
      <c r="L2202" s="183">
        <f t="shared" si="14"/>
        <v>12.642857142857142</v>
      </c>
      <c r="M2202" s="183">
        <v>125900000</v>
      </c>
      <c r="N2202" s="183">
        <v>1124000</v>
      </c>
      <c r="O2202" s="183">
        <v>994900</v>
      </c>
      <c r="P2202" s="183">
        <v>106.4</v>
      </c>
      <c r="Q2202" s="183">
        <v>44550000</v>
      </c>
      <c r="R2202" s="183">
        <v>516200.00000000006</v>
      </c>
      <c r="S2202" s="183">
        <v>333700</v>
      </c>
      <c r="T2202" s="183">
        <v>63.3</v>
      </c>
      <c r="U2202" s="183">
        <v>965733.13673750008</v>
      </c>
      <c r="V2202" s="183">
        <v>634200000000</v>
      </c>
    </row>
    <row r="2203" spans="1:22">
      <c r="A2203" s="175" t="s">
        <v>4156</v>
      </c>
      <c r="B2203" s="175" t="s">
        <v>4156</v>
      </c>
      <c r="C2203" s="183">
        <f t="shared" si="13"/>
        <v>78.993000000000009</v>
      </c>
      <c r="D2203" s="183">
        <v>10050</v>
      </c>
      <c r="E2203" s="183">
        <v>299.3</v>
      </c>
      <c r="F2203" s="183">
        <v>306.39999999999998</v>
      </c>
      <c r="G2203" s="183">
        <v>11</v>
      </c>
      <c r="H2203" s="183">
        <v>11.1</v>
      </c>
      <c r="I2203" s="183"/>
      <c r="J2203" s="183">
        <v>15</v>
      </c>
      <c r="K2203" s="183">
        <f t="shared" si="12"/>
        <v>13.801801801801801</v>
      </c>
      <c r="L2203" s="183">
        <f t="shared" si="14"/>
        <v>22.463636363636365</v>
      </c>
      <c r="M2203" s="183">
        <v>164400000</v>
      </c>
      <c r="N2203" s="183">
        <v>1218000</v>
      </c>
      <c r="O2203" s="183">
        <v>1099000</v>
      </c>
      <c r="P2203" s="183">
        <v>127.89999999999999</v>
      </c>
      <c r="Q2203" s="183">
        <v>53260000</v>
      </c>
      <c r="R2203" s="183">
        <v>531200</v>
      </c>
      <c r="S2203" s="183">
        <v>347700</v>
      </c>
      <c r="T2203" s="183">
        <v>72.8</v>
      </c>
      <c r="U2203" s="183">
        <v>467266.73848265508</v>
      </c>
      <c r="V2203" s="183">
        <v>1105000000000</v>
      </c>
    </row>
    <row r="2204" spans="1:22">
      <c r="A2204" s="175" t="s">
        <v>4157</v>
      </c>
      <c r="B2204" s="175" t="s">
        <v>4157</v>
      </c>
      <c r="C2204" s="183">
        <f t="shared" si="13"/>
        <v>88.110600000000005</v>
      </c>
      <c r="D2204" s="183">
        <v>11210</v>
      </c>
      <c r="E2204" s="183">
        <v>301.7</v>
      </c>
      <c r="F2204" s="183">
        <v>307.8</v>
      </c>
      <c r="G2204" s="183">
        <v>12.4</v>
      </c>
      <c r="H2204" s="183">
        <v>12.3</v>
      </c>
      <c r="I2204" s="183"/>
      <c r="J2204" s="183">
        <v>15</v>
      </c>
      <c r="K2204" s="183">
        <f t="shared" si="12"/>
        <v>12.512195121951219</v>
      </c>
      <c r="L2204" s="183">
        <f t="shared" si="14"/>
        <v>19.927419354838705</v>
      </c>
      <c r="M2204" s="183">
        <v>184200000</v>
      </c>
      <c r="N2204" s="183">
        <v>1360000</v>
      </c>
      <c r="O2204" s="183">
        <v>1221000</v>
      </c>
      <c r="P2204" s="183">
        <v>128.19999999999999</v>
      </c>
      <c r="Q2204" s="183">
        <v>59840000</v>
      </c>
      <c r="R2204" s="183">
        <v>595200</v>
      </c>
      <c r="S2204" s="183">
        <v>388900</v>
      </c>
      <c r="T2204" s="183">
        <v>73.099999999999994</v>
      </c>
      <c r="U2204" s="183">
        <v>639719.65331760934</v>
      </c>
      <c r="V2204" s="183">
        <v>1252000000000</v>
      </c>
    </row>
    <row r="2205" spans="1:22">
      <c r="A2205" s="175" t="s">
        <v>4158</v>
      </c>
      <c r="B2205" s="175" t="s">
        <v>4158</v>
      </c>
      <c r="C2205" s="183">
        <f t="shared" si="13"/>
        <v>95.106000000000009</v>
      </c>
      <c r="D2205" s="183">
        <v>12100</v>
      </c>
      <c r="E2205" s="183">
        <v>303.7</v>
      </c>
      <c r="F2205" s="183">
        <v>308.7</v>
      </c>
      <c r="G2205" s="183">
        <v>13.3</v>
      </c>
      <c r="H2205" s="183">
        <v>13.3</v>
      </c>
      <c r="I2205" s="183"/>
      <c r="J2205" s="183">
        <v>15</v>
      </c>
      <c r="K2205" s="183">
        <f t="shared" si="12"/>
        <v>11.605263157894736</v>
      </c>
      <c r="L2205" s="183">
        <f t="shared" si="14"/>
        <v>18.578947368421048</v>
      </c>
      <c r="M2205" s="183">
        <v>200400000</v>
      </c>
      <c r="N2205" s="183">
        <v>1474000</v>
      </c>
      <c r="O2205" s="183">
        <v>1320000</v>
      </c>
      <c r="P2205" s="183">
        <v>128.69999999999999</v>
      </c>
      <c r="Q2205" s="183">
        <v>65290000</v>
      </c>
      <c r="R2205" s="183">
        <v>648000</v>
      </c>
      <c r="S2205" s="183">
        <v>423000</v>
      </c>
      <c r="T2205" s="183">
        <v>73.5</v>
      </c>
      <c r="U2205" s="183">
        <v>797521.62326270191</v>
      </c>
      <c r="V2205" s="183">
        <v>1375000000000</v>
      </c>
    </row>
    <row r="2206" spans="1:22">
      <c r="A2206" s="175" t="s">
        <v>4159</v>
      </c>
      <c r="B2206" s="175" t="s">
        <v>4159</v>
      </c>
      <c r="C2206" s="183">
        <f t="shared" si="13"/>
        <v>110.11860000000001</v>
      </c>
      <c r="D2206" s="183">
        <v>14010</v>
      </c>
      <c r="E2206" s="183">
        <v>307.89999999999998</v>
      </c>
      <c r="F2206" s="183">
        <v>310.7</v>
      </c>
      <c r="G2206" s="183">
        <v>15.3</v>
      </c>
      <c r="H2206" s="183">
        <v>15.4</v>
      </c>
      <c r="I2206" s="183"/>
      <c r="J2206" s="183">
        <v>15</v>
      </c>
      <c r="K2206" s="183">
        <f t="shared" si="12"/>
        <v>10.087662337662337</v>
      </c>
      <c r="L2206" s="183">
        <f t="shared" si="14"/>
        <v>16.150326797385617</v>
      </c>
      <c r="M2206" s="183">
        <v>235600000</v>
      </c>
      <c r="N2206" s="183">
        <v>1720000</v>
      </c>
      <c r="O2206" s="183">
        <v>1531000</v>
      </c>
      <c r="P2206" s="183">
        <v>129.70000000000002</v>
      </c>
      <c r="Q2206" s="183">
        <v>77090000</v>
      </c>
      <c r="R2206" s="183">
        <v>761700</v>
      </c>
      <c r="S2206" s="183">
        <v>496200</v>
      </c>
      <c r="T2206" s="183">
        <v>74.2</v>
      </c>
      <c r="U2206" s="183">
        <v>1219908.209917424</v>
      </c>
      <c r="V2206" s="183">
        <v>1647000000000</v>
      </c>
    </row>
    <row r="2207" spans="1:22">
      <c r="A2207" s="175" t="s">
        <v>4160</v>
      </c>
      <c r="B2207" s="175" t="s">
        <v>4160</v>
      </c>
      <c r="C2207" s="183">
        <f t="shared" si="13"/>
        <v>126.23160000000001</v>
      </c>
      <c r="D2207" s="183">
        <v>16060</v>
      </c>
      <c r="E2207" s="183">
        <v>312.3</v>
      </c>
      <c r="F2207" s="183">
        <v>312.89999999999998</v>
      </c>
      <c r="G2207" s="183">
        <v>17.5</v>
      </c>
      <c r="H2207" s="183">
        <v>17.600000000000001</v>
      </c>
      <c r="I2207" s="183"/>
      <c r="J2207" s="183">
        <v>15</v>
      </c>
      <c r="K2207" s="183">
        <f t="shared" si="12"/>
        <v>8.889204545454545</v>
      </c>
      <c r="L2207" s="183">
        <f t="shared" si="14"/>
        <v>14.120000000000001</v>
      </c>
      <c r="M2207" s="183">
        <v>274100000</v>
      </c>
      <c r="N2207" s="183">
        <v>1986000</v>
      </c>
      <c r="O2207" s="183">
        <v>1755000</v>
      </c>
      <c r="P2207" s="183">
        <v>130.6</v>
      </c>
      <c r="Q2207" s="183">
        <v>90020000</v>
      </c>
      <c r="R2207" s="183">
        <v>885200</v>
      </c>
      <c r="S2207" s="183">
        <v>575400</v>
      </c>
      <c r="T2207" s="183">
        <v>74.900000000000006</v>
      </c>
      <c r="U2207" s="183">
        <v>1814098.0458307625</v>
      </c>
      <c r="V2207" s="183">
        <v>1951000000000</v>
      </c>
    </row>
    <row r="2208" spans="1:22">
      <c r="A2208" s="175" t="s">
        <v>4161</v>
      </c>
      <c r="B2208" s="175" t="s">
        <v>4161</v>
      </c>
      <c r="C2208" s="183">
        <f t="shared" si="13"/>
        <v>149.26140000000001</v>
      </c>
      <c r="D2208" s="183">
        <v>18990</v>
      </c>
      <c r="E2208" s="183">
        <v>318.5</v>
      </c>
      <c r="F2208" s="183">
        <v>316</v>
      </c>
      <c r="G2208" s="183">
        <v>20.6</v>
      </c>
      <c r="H2208" s="183">
        <v>20.7</v>
      </c>
      <c r="I2208" s="183"/>
      <c r="J2208" s="183">
        <v>15</v>
      </c>
      <c r="K2208" s="183">
        <f t="shared" si="12"/>
        <v>7.6328502415458939</v>
      </c>
      <c r="L2208" s="183">
        <f t="shared" si="14"/>
        <v>11.995145631067961</v>
      </c>
      <c r="M2208" s="183">
        <v>330700000</v>
      </c>
      <c r="N2208" s="183">
        <v>2370000</v>
      </c>
      <c r="O2208" s="183">
        <v>2076000</v>
      </c>
      <c r="P2208" s="183">
        <v>132</v>
      </c>
      <c r="Q2208" s="183">
        <v>109100000</v>
      </c>
      <c r="R2208" s="183">
        <v>1066000</v>
      </c>
      <c r="S2208" s="183">
        <v>690500</v>
      </c>
      <c r="T2208" s="183">
        <v>75.8</v>
      </c>
      <c r="U2208" s="183">
        <v>2947549.0517044012</v>
      </c>
      <c r="V2208" s="183">
        <v>2414000000000</v>
      </c>
    </row>
    <row r="2209" spans="1:22">
      <c r="A2209" s="175" t="s">
        <v>4162</v>
      </c>
      <c r="B2209" s="175" t="s">
        <v>4162</v>
      </c>
      <c r="C2209" s="183">
        <f t="shared" si="13"/>
        <v>180.22980000000001</v>
      </c>
      <c r="D2209" s="183">
        <v>22930</v>
      </c>
      <c r="E2209" s="183">
        <v>326.7</v>
      </c>
      <c r="F2209" s="183">
        <v>319.7</v>
      </c>
      <c r="G2209" s="183">
        <v>24.8</v>
      </c>
      <c r="H2209" s="183">
        <v>24.8</v>
      </c>
      <c r="I2209" s="183"/>
      <c r="J2209" s="183">
        <v>15</v>
      </c>
      <c r="K2209" s="183">
        <f t="shared" si="12"/>
        <v>6.445564516129032</v>
      </c>
      <c r="L2209" s="183">
        <f t="shared" si="14"/>
        <v>9.9637096774193523</v>
      </c>
      <c r="M2209" s="183">
        <v>409700000</v>
      </c>
      <c r="N2209" s="183">
        <v>2897000</v>
      </c>
      <c r="O2209" s="183">
        <v>2508000</v>
      </c>
      <c r="P2209" s="183">
        <v>133.69999999999999</v>
      </c>
      <c r="Q2209" s="183">
        <v>135500000</v>
      </c>
      <c r="R2209" s="183">
        <v>1313000</v>
      </c>
      <c r="S2209" s="183">
        <v>847400</v>
      </c>
      <c r="T2209" s="183">
        <v>76.900000000000006</v>
      </c>
      <c r="U2209" s="183">
        <v>5096481.5313185258</v>
      </c>
      <c r="V2209" s="183">
        <v>3077000000000</v>
      </c>
    </row>
    <row r="2210" spans="1:22">
      <c r="A2210" s="175" t="s">
        <v>4163</v>
      </c>
      <c r="B2210" s="175" t="s">
        <v>4163</v>
      </c>
      <c r="C2210" s="183">
        <f t="shared" si="13"/>
        <v>186.20340000000002</v>
      </c>
      <c r="D2210" s="183">
        <v>23690</v>
      </c>
      <c r="E2210" s="183">
        <v>328.3</v>
      </c>
      <c r="F2210" s="183">
        <v>320.89999999999998</v>
      </c>
      <c r="G2210" s="183">
        <v>25.5</v>
      </c>
      <c r="H2210" s="183">
        <v>25.6</v>
      </c>
      <c r="I2210" s="183"/>
      <c r="J2210" s="183">
        <v>15</v>
      </c>
      <c r="K2210" s="183">
        <f t="shared" si="12"/>
        <v>6.2675781249999991</v>
      </c>
      <c r="L2210" s="183">
        <f t="shared" si="14"/>
        <v>9.6901960784313736</v>
      </c>
      <c r="M2210" s="183">
        <v>426100000</v>
      </c>
      <c r="N2210" s="183">
        <v>3003000</v>
      </c>
      <c r="O2210" s="183">
        <v>2596000</v>
      </c>
      <c r="P2210" s="183">
        <v>134.1</v>
      </c>
      <c r="Q2210" s="183">
        <v>141400000</v>
      </c>
      <c r="R2210" s="183">
        <v>1366000</v>
      </c>
      <c r="S2210" s="183">
        <v>881500</v>
      </c>
      <c r="T2210" s="183">
        <v>77.300000000000011</v>
      </c>
      <c r="U2210" s="183">
        <v>5591989.608383825</v>
      </c>
      <c r="V2210" s="183">
        <v>3230000000000</v>
      </c>
    </row>
    <row r="2211" spans="1:22">
      <c r="A2211" s="175" t="s">
        <v>4164</v>
      </c>
      <c r="B2211" s="175" t="s">
        <v>4164</v>
      </c>
      <c r="C2211" s="183">
        <f t="shared" si="13"/>
        <v>223.22400000000002</v>
      </c>
      <c r="D2211" s="183">
        <v>28400</v>
      </c>
      <c r="E2211" s="183">
        <v>337.9</v>
      </c>
      <c r="F2211" s="183">
        <v>325.7</v>
      </c>
      <c r="G2211" s="183">
        <v>30.3</v>
      </c>
      <c r="H2211" s="183">
        <v>30.4</v>
      </c>
      <c r="I2211" s="183"/>
      <c r="J2211" s="183">
        <v>15</v>
      </c>
      <c r="K2211" s="183">
        <f t="shared" si="12"/>
        <v>5.3569078947368425</v>
      </c>
      <c r="L2211" s="183">
        <f t="shared" si="14"/>
        <v>8.1551155115511538</v>
      </c>
      <c r="M2211" s="183">
        <v>527000000</v>
      </c>
      <c r="N2211" s="183">
        <v>3653000</v>
      </c>
      <c r="O2211" s="183">
        <v>3119000</v>
      </c>
      <c r="P2211" s="183">
        <v>136.19999999999999</v>
      </c>
      <c r="Q2211" s="183">
        <v>175800000</v>
      </c>
      <c r="R2211" s="183">
        <v>1680000</v>
      </c>
      <c r="S2211" s="183">
        <v>1079000</v>
      </c>
      <c r="T2211" s="183">
        <v>78.7</v>
      </c>
      <c r="U2211" s="183">
        <v>9420196.4805578738</v>
      </c>
      <c r="V2211" s="183">
        <v>4138000000000</v>
      </c>
    </row>
    <row r="2212" spans="1:22">
      <c r="A2212" s="175" t="s">
        <v>4165</v>
      </c>
      <c r="B2212" s="175" t="s">
        <v>4165</v>
      </c>
      <c r="C2212" s="183">
        <f t="shared" si="13"/>
        <v>88.582200000000014</v>
      </c>
      <c r="D2212" s="183">
        <v>11270</v>
      </c>
      <c r="E2212" s="183">
        <v>303</v>
      </c>
      <c r="F2212" s="183">
        <v>304</v>
      </c>
      <c r="G2212" s="183">
        <v>12</v>
      </c>
      <c r="H2212" s="183">
        <v>12</v>
      </c>
      <c r="I2212" s="183"/>
      <c r="J2212" s="183">
        <v>27</v>
      </c>
      <c r="K2212" s="183">
        <f t="shared" si="12"/>
        <v>12.666666666666666</v>
      </c>
      <c r="L2212" s="183">
        <f t="shared" si="14"/>
        <v>18.75</v>
      </c>
      <c r="M2212" s="183">
        <v>187400000</v>
      </c>
      <c r="N2212" s="183">
        <v>1379000</v>
      </c>
      <c r="O2212" s="183">
        <v>1237000</v>
      </c>
      <c r="P2212" s="183">
        <v>129</v>
      </c>
      <c r="Q2212" s="183">
        <v>56340000</v>
      </c>
      <c r="R2212" s="183">
        <v>572100</v>
      </c>
      <c r="S2212" s="183">
        <v>370600</v>
      </c>
      <c r="T2212" s="183">
        <v>70.7</v>
      </c>
      <c r="U2212" s="183">
        <v>787412.83201875002</v>
      </c>
      <c r="V2212" s="183">
        <v>1190000000000</v>
      </c>
    </row>
    <row r="2213" spans="1:22">
      <c r="A2213" s="175" t="s">
        <v>4166</v>
      </c>
      <c r="B2213" s="175" t="s">
        <v>4166</v>
      </c>
      <c r="C2213" s="183">
        <f t="shared" si="13"/>
        <v>102.96600000000001</v>
      </c>
      <c r="D2213" s="183">
        <v>13100</v>
      </c>
      <c r="E2213" s="183">
        <v>307</v>
      </c>
      <c r="F2213" s="183">
        <v>306</v>
      </c>
      <c r="G2213" s="183">
        <v>14</v>
      </c>
      <c r="H2213" s="183">
        <v>14</v>
      </c>
      <c r="I2213" s="183"/>
      <c r="J2213" s="183">
        <v>27</v>
      </c>
      <c r="K2213" s="183">
        <f t="shared" si="12"/>
        <v>10.928571428571429</v>
      </c>
      <c r="L2213" s="183">
        <f t="shared" si="14"/>
        <v>16.071428571428573</v>
      </c>
      <c r="M2213" s="183">
        <v>220500000</v>
      </c>
      <c r="N2213" s="183">
        <v>1611000</v>
      </c>
      <c r="O2213" s="183">
        <v>1437000</v>
      </c>
      <c r="P2213" s="183">
        <v>129.70000000000002</v>
      </c>
      <c r="Q2213" s="183">
        <v>67040000</v>
      </c>
      <c r="R2213" s="183">
        <v>677300</v>
      </c>
      <c r="S2213" s="183">
        <v>438200</v>
      </c>
      <c r="T2213" s="183">
        <v>71.5</v>
      </c>
      <c r="U2213" s="183">
        <v>1168980.4968000001</v>
      </c>
      <c r="V2213" s="183">
        <v>1435000000000</v>
      </c>
    </row>
    <row r="2214" spans="1:22">
      <c r="A2214" s="175" t="s">
        <v>4167</v>
      </c>
      <c r="B2214" s="175" t="s">
        <v>4167</v>
      </c>
      <c r="C2214" s="183">
        <f t="shared" si="13"/>
        <v>117.50700000000001</v>
      </c>
      <c r="D2214" s="183">
        <v>14950</v>
      </c>
      <c r="E2214" s="183">
        <v>311</v>
      </c>
      <c r="F2214" s="183">
        <v>308</v>
      </c>
      <c r="G2214" s="183">
        <v>16</v>
      </c>
      <c r="H2214" s="183">
        <v>16</v>
      </c>
      <c r="I2214" s="183"/>
      <c r="J2214" s="183">
        <v>27</v>
      </c>
      <c r="K2214" s="183">
        <f t="shared" si="12"/>
        <v>9.625</v>
      </c>
      <c r="L2214" s="183">
        <f t="shared" si="14"/>
        <v>14.0625</v>
      </c>
      <c r="M2214" s="183">
        <v>254800000</v>
      </c>
      <c r="N2214" s="183">
        <v>1849000</v>
      </c>
      <c r="O2214" s="183">
        <v>1638000</v>
      </c>
      <c r="P2214" s="183">
        <v>130.6</v>
      </c>
      <c r="Q2214" s="183">
        <v>78150000</v>
      </c>
      <c r="R2214" s="183">
        <v>785500</v>
      </c>
      <c r="S2214" s="183">
        <v>507500</v>
      </c>
      <c r="T2214" s="183">
        <v>72.300000000000011</v>
      </c>
      <c r="U2214" s="183">
        <v>1669479.4047817709</v>
      </c>
      <c r="V2214" s="183">
        <v>1695000000000</v>
      </c>
    </row>
    <row r="2215" spans="1:22">
      <c r="A2215" s="175" t="s">
        <v>4168</v>
      </c>
      <c r="B2215" s="175" t="s">
        <v>4168</v>
      </c>
      <c r="C2215" s="183">
        <f t="shared" si="13"/>
        <v>146.9034</v>
      </c>
      <c r="D2215" s="183">
        <v>18690</v>
      </c>
      <c r="E2215" s="183">
        <v>319</v>
      </c>
      <c r="F2215" s="183">
        <v>312</v>
      </c>
      <c r="G2215" s="183">
        <v>20</v>
      </c>
      <c r="H2215" s="183">
        <v>20</v>
      </c>
      <c r="I2215" s="183"/>
      <c r="J2215" s="183">
        <v>27</v>
      </c>
      <c r="K2215" s="183">
        <f t="shared" si="12"/>
        <v>7.8</v>
      </c>
      <c r="L2215" s="183">
        <f t="shared" si="14"/>
        <v>11.25</v>
      </c>
      <c r="M2215" s="183">
        <v>326700000</v>
      </c>
      <c r="N2215" s="183">
        <v>2338000</v>
      </c>
      <c r="O2215" s="183">
        <v>2048000</v>
      </c>
      <c r="P2215" s="183">
        <v>132.20000000000002</v>
      </c>
      <c r="Q2215" s="183">
        <v>101600000</v>
      </c>
      <c r="R2215" s="183">
        <v>1011000</v>
      </c>
      <c r="S2215" s="183">
        <v>651300</v>
      </c>
      <c r="T2215" s="183">
        <v>73.7</v>
      </c>
      <c r="U2215" s="183">
        <v>3096810.0880062496</v>
      </c>
      <c r="V2215" s="183">
        <v>2263000000000</v>
      </c>
    </row>
    <row r="2216" spans="1:22">
      <c r="A2216" s="175" t="s">
        <v>4169</v>
      </c>
      <c r="B2216" s="175" t="s">
        <v>4169</v>
      </c>
      <c r="C2216" s="183">
        <f t="shared" si="13"/>
        <v>184.31700000000001</v>
      </c>
      <c r="D2216" s="183">
        <v>23450</v>
      </c>
      <c r="E2216" s="183">
        <v>329</v>
      </c>
      <c r="F2216" s="183">
        <v>317</v>
      </c>
      <c r="G2216" s="183">
        <v>25</v>
      </c>
      <c r="H2216" s="183">
        <v>25</v>
      </c>
      <c r="I2216" s="183"/>
      <c r="J2216" s="183">
        <v>27</v>
      </c>
      <c r="K2216" s="183">
        <f t="shared" si="12"/>
        <v>6.34</v>
      </c>
      <c r="L2216" s="183">
        <f t="shared" si="14"/>
        <v>9</v>
      </c>
      <c r="M2216" s="183">
        <v>423400000</v>
      </c>
      <c r="N2216" s="183">
        <v>2979000</v>
      </c>
      <c r="O2216" s="183">
        <v>2574000</v>
      </c>
      <c r="P2216" s="183">
        <v>134.4</v>
      </c>
      <c r="Q2216" s="183">
        <v>133300000</v>
      </c>
      <c r="R2216" s="183">
        <v>1311000</v>
      </c>
      <c r="S2216" s="183">
        <v>841200</v>
      </c>
      <c r="T2216" s="183">
        <v>75.400000000000006</v>
      </c>
      <c r="U2216" s="183">
        <v>5864963.7290866151</v>
      </c>
      <c r="V2216" s="183">
        <v>3067000000000</v>
      </c>
    </row>
    <row r="2217" spans="1:22">
      <c r="A2217" s="175" t="s">
        <v>4170</v>
      </c>
      <c r="B2217" s="175" t="s">
        <v>4170</v>
      </c>
      <c r="C2217" s="183">
        <f t="shared" si="13"/>
        <v>109.01819999999999</v>
      </c>
      <c r="D2217" s="183">
        <v>13869.999999999998</v>
      </c>
      <c r="E2217" s="183">
        <v>346.4</v>
      </c>
      <c r="F2217" s="183">
        <v>371</v>
      </c>
      <c r="G2217" s="183">
        <v>12.8</v>
      </c>
      <c r="H2217" s="183">
        <v>12.9</v>
      </c>
      <c r="I2217" s="183"/>
      <c r="J2217" s="183">
        <v>15</v>
      </c>
      <c r="K2217" s="183">
        <f t="shared" si="12"/>
        <v>14.379844961240309</v>
      </c>
      <c r="L2217" s="183">
        <f t="shared" si="14"/>
        <v>22.703124999999996</v>
      </c>
      <c r="M2217" s="183">
        <v>306300000</v>
      </c>
      <c r="N2217" s="183">
        <v>1956000</v>
      </c>
      <c r="O2217" s="183">
        <v>1769000</v>
      </c>
      <c r="P2217" s="183">
        <v>148.6</v>
      </c>
      <c r="Q2217" s="183">
        <v>109900000</v>
      </c>
      <c r="R2217" s="183">
        <v>902900</v>
      </c>
      <c r="S2217" s="183">
        <v>592300</v>
      </c>
      <c r="T2217" s="183">
        <v>89</v>
      </c>
      <c r="U2217" s="183">
        <v>844174.20776355627</v>
      </c>
      <c r="V2217" s="183">
        <v>3053000000000</v>
      </c>
    </row>
    <row r="2218" spans="1:22">
      <c r="A2218" s="175" t="s">
        <v>4171</v>
      </c>
      <c r="B2218" s="175" t="s">
        <v>4171</v>
      </c>
      <c r="C2218" s="183">
        <f t="shared" si="13"/>
        <v>133.14840000000001</v>
      </c>
      <c r="D2218" s="183">
        <v>16940</v>
      </c>
      <c r="E2218" s="183">
        <v>352</v>
      </c>
      <c r="F2218" s="183">
        <v>373.8</v>
      </c>
      <c r="G2218" s="183">
        <v>15.6</v>
      </c>
      <c r="H2218" s="183">
        <v>15.7</v>
      </c>
      <c r="I2218" s="183"/>
      <c r="J2218" s="183">
        <v>15</v>
      </c>
      <c r="K2218" s="183">
        <f t="shared" si="12"/>
        <v>11.904458598726116</v>
      </c>
      <c r="L2218" s="183">
        <f t="shared" si="14"/>
        <v>18.628205128205131</v>
      </c>
      <c r="M2218" s="183">
        <v>379800000</v>
      </c>
      <c r="N2218" s="183">
        <v>2406000</v>
      </c>
      <c r="O2218" s="183">
        <v>2158000</v>
      </c>
      <c r="P2218" s="183">
        <v>149.80000000000001</v>
      </c>
      <c r="Q2218" s="183">
        <v>136800000</v>
      </c>
      <c r="R2218" s="183">
        <v>1119000</v>
      </c>
      <c r="S2218" s="183">
        <v>731900</v>
      </c>
      <c r="T2218" s="183">
        <v>89.9</v>
      </c>
      <c r="U2218" s="183">
        <v>1508746.7290039801</v>
      </c>
      <c r="V2218" s="183">
        <v>3864000000000</v>
      </c>
    </row>
    <row r="2219" spans="1:22">
      <c r="A2219" s="175" t="s">
        <v>4172</v>
      </c>
      <c r="B2219" s="175" t="s">
        <v>4172</v>
      </c>
      <c r="C2219" s="183">
        <f t="shared" si="13"/>
        <v>152.24820000000003</v>
      </c>
      <c r="D2219" s="183">
        <v>19370</v>
      </c>
      <c r="E2219" s="183">
        <v>356.4</v>
      </c>
      <c r="F2219" s="183">
        <v>376</v>
      </c>
      <c r="G2219" s="183">
        <v>17.8</v>
      </c>
      <c r="H2219" s="183">
        <v>17.899999999999999</v>
      </c>
      <c r="I2219" s="183"/>
      <c r="J2219" s="183">
        <v>15</v>
      </c>
      <c r="K2219" s="183">
        <f t="shared" si="12"/>
        <v>10.502793296089386</v>
      </c>
      <c r="L2219" s="183">
        <f t="shared" si="14"/>
        <v>16.325842696629209</v>
      </c>
      <c r="M2219" s="183">
        <v>439700000</v>
      </c>
      <c r="N2219" s="183">
        <v>2767000</v>
      </c>
      <c r="O2219" s="183">
        <v>2468000</v>
      </c>
      <c r="P2219" s="183">
        <v>150.69999999999999</v>
      </c>
      <c r="Q2219" s="183">
        <v>158800000</v>
      </c>
      <c r="R2219" s="183">
        <v>1293000</v>
      </c>
      <c r="S2219" s="183">
        <v>844500</v>
      </c>
      <c r="T2219" s="183">
        <v>90.5</v>
      </c>
      <c r="U2219" s="183">
        <v>2229784.6414018711</v>
      </c>
      <c r="V2219" s="183">
        <v>4543000000000</v>
      </c>
    </row>
    <row r="2220" spans="1:22">
      <c r="A2220" s="175" t="s">
        <v>4173</v>
      </c>
      <c r="B2220" s="175" t="s">
        <v>4173</v>
      </c>
      <c r="C2220" s="183">
        <f t="shared" si="13"/>
        <v>174.09900000000002</v>
      </c>
      <c r="D2220" s="183">
        <v>22150</v>
      </c>
      <c r="E2220" s="183">
        <v>361.4</v>
      </c>
      <c r="F2220" s="183">
        <v>378.5</v>
      </c>
      <c r="G2220" s="183">
        <v>20.3</v>
      </c>
      <c r="H2220" s="183">
        <v>20.399999999999999</v>
      </c>
      <c r="I2220" s="183"/>
      <c r="J2220" s="183">
        <v>15</v>
      </c>
      <c r="K2220" s="183">
        <f t="shared" si="12"/>
        <v>9.2769607843137258</v>
      </c>
      <c r="L2220" s="183">
        <f t="shared" si="14"/>
        <v>14.315270935960589</v>
      </c>
      <c r="M2220" s="183">
        <v>510100000</v>
      </c>
      <c r="N2220" s="183">
        <v>3186000</v>
      </c>
      <c r="O2220" s="183">
        <v>2823000</v>
      </c>
      <c r="P2220" s="183">
        <v>151.80000000000001</v>
      </c>
      <c r="Q2220" s="183">
        <v>184600000</v>
      </c>
      <c r="R2220" s="183">
        <v>1497000</v>
      </c>
      <c r="S2220" s="183">
        <v>975600</v>
      </c>
      <c r="T2220" s="183">
        <v>91.300000000000011</v>
      </c>
      <c r="U2220" s="183">
        <v>3297931.2144302391</v>
      </c>
      <c r="V2220" s="183">
        <v>5360000000000</v>
      </c>
    </row>
    <row r="2221" spans="1:22">
      <c r="A2221" s="175" t="s">
        <v>4174</v>
      </c>
      <c r="B2221" s="175" t="s">
        <v>4174</v>
      </c>
      <c r="C2221" s="183">
        <f t="shared" si="13"/>
        <v>180.38700000000003</v>
      </c>
      <c r="D2221" s="183">
        <v>22950</v>
      </c>
      <c r="E2221" s="183">
        <v>362.9</v>
      </c>
      <c r="F2221" s="183">
        <v>378.8</v>
      </c>
      <c r="G2221" s="183">
        <v>21.1</v>
      </c>
      <c r="H2221" s="183">
        <v>21.1</v>
      </c>
      <c r="I2221" s="183"/>
      <c r="J2221" s="183">
        <v>15</v>
      </c>
      <c r="K2221" s="183">
        <f t="shared" si="12"/>
        <v>8.9763033175355442</v>
      </c>
      <c r="L2221" s="183">
        <f t="shared" si="14"/>
        <v>13.777251184834121</v>
      </c>
      <c r="M2221" s="183">
        <v>530400000</v>
      </c>
      <c r="N2221" s="183">
        <v>3306000</v>
      </c>
      <c r="O2221" s="183">
        <v>2923000</v>
      </c>
      <c r="P2221" s="183">
        <v>152</v>
      </c>
      <c r="Q2221" s="183">
        <v>191400000</v>
      </c>
      <c r="R2221" s="183">
        <v>1552000</v>
      </c>
      <c r="S2221" s="183">
        <v>1011000</v>
      </c>
      <c r="T2221" s="183">
        <v>91.300000000000011</v>
      </c>
      <c r="U2221" s="183">
        <v>3663878.0819391008</v>
      </c>
      <c r="V2221" s="183">
        <v>5583000000000</v>
      </c>
    </row>
    <row r="2222" spans="1:22">
      <c r="A2222" s="175" t="s">
        <v>4175</v>
      </c>
      <c r="B2222" s="175" t="s">
        <v>4175</v>
      </c>
      <c r="C2222" s="183">
        <f t="shared" si="13"/>
        <v>122.53740000000001</v>
      </c>
      <c r="D2222" s="183">
        <v>15590</v>
      </c>
      <c r="E2222" s="183">
        <v>348</v>
      </c>
      <c r="F2222" s="183">
        <v>390</v>
      </c>
      <c r="G2222" s="183">
        <v>14</v>
      </c>
      <c r="H2222" s="183">
        <v>14</v>
      </c>
      <c r="I2222" s="183"/>
      <c r="J2222" s="183">
        <v>15</v>
      </c>
      <c r="K2222" s="183">
        <f t="shared" si="12"/>
        <v>13.928571428571429</v>
      </c>
      <c r="L2222" s="183">
        <f t="shared" si="14"/>
        <v>20.714285714285715</v>
      </c>
      <c r="M2222" s="183">
        <v>347700000</v>
      </c>
      <c r="N2222" s="183">
        <v>2212000</v>
      </c>
      <c r="O2222" s="183">
        <v>1998000</v>
      </c>
      <c r="P2222" s="183">
        <v>149.30000000000001</v>
      </c>
      <c r="Q2222" s="183">
        <v>138500000</v>
      </c>
      <c r="R2222" s="183">
        <v>1082000</v>
      </c>
      <c r="S2222" s="183">
        <v>710300</v>
      </c>
      <c r="T2222" s="183">
        <v>94.2</v>
      </c>
      <c r="U2222" s="183">
        <v>1113748.6133333333</v>
      </c>
      <c r="V2222" s="183">
        <v>3860000000000</v>
      </c>
    </row>
    <row r="2223" spans="1:22">
      <c r="A2223" s="175" t="s">
        <v>4176</v>
      </c>
      <c r="B2223" s="175" t="s">
        <v>4176</v>
      </c>
      <c r="C2223" s="183">
        <f t="shared" si="13"/>
        <v>140.37960000000001</v>
      </c>
      <c r="D2223" s="183">
        <v>17860</v>
      </c>
      <c r="E2223" s="183">
        <v>352</v>
      </c>
      <c r="F2223" s="183">
        <v>392</v>
      </c>
      <c r="G2223" s="183">
        <v>16</v>
      </c>
      <c r="H2223" s="183">
        <v>16</v>
      </c>
      <c r="I2223" s="183"/>
      <c r="J2223" s="183">
        <v>15</v>
      </c>
      <c r="K2223" s="183">
        <f t="shared" si="12"/>
        <v>12.25</v>
      </c>
      <c r="L2223" s="183">
        <f t="shared" si="14"/>
        <v>18.125</v>
      </c>
      <c r="M2223" s="183">
        <v>402700000</v>
      </c>
      <c r="N2223" s="183">
        <v>2547000</v>
      </c>
      <c r="O2223" s="183">
        <v>2288000</v>
      </c>
      <c r="P2223" s="183">
        <v>150.19999999999999</v>
      </c>
      <c r="Q2223" s="183">
        <v>160800000</v>
      </c>
      <c r="R2223" s="183">
        <v>1252000</v>
      </c>
      <c r="S2223" s="183">
        <v>820200</v>
      </c>
      <c r="T2223" s="183">
        <v>94.9</v>
      </c>
      <c r="U2223" s="183">
        <v>1653478.8829296879</v>
      </c>
      <c r="V2223" s="183">
        <v>4534000000000</v>
      </c>
    </row>
    <row r="2224" spans="1:22">
      <c r="A2224" s="175" t="s">
        <v>4177</v>
      </c>
      <c r="B2224" s="175" t="s">
        <v>4177</v>
      </c>
      <c r="C2224" s="183">
        <f t="shared" si="13"/>
        <v>158.30040000000002</v>
      </c>
      <c r="D2224" s="183">
        <v>20140</v>
      </c>
      <c r="E2224" s="183">
        <v>356</v>
      </c>
      <c r="F2224" s="183">
        <v>394</v>
      </c>
      <c r="G2224" s="183">
        <v>18</v>
      </c>
      <c r="H2224" s="183">
        <v>18</v>
      </c>
      <c r="I2224" s="183"/>
      <c r="J2224" s="183">
        <v>15</v>
      </c>
      <c r="K2224" s="183">
        <f t="shared" si="12"/>
        <v>10.944444444444445</v>
      </c>
      <c r="L2224" s="183">
        <f t="shared" si="14"/>
        <v>16.111111111111111</v>
      </c>
      <c r="M2224" s="183">
        <v>459400000</v>
      </c>
      <c r="N2224" s="183">
        <v>2888000</v>
      </c>
      <c r="O2224" s="183">
        <v>2581000</v>
      </c>
      <c r="P2224" s="183">
        <v>151</v>
      </c>
      <c r="Q2224" s="183">
        <v>183700000</v>
      </c>
      <c r="R2224" s="183">
        <v>1425000</v>
      </c>
      <c r="S2224" s="183">
        <v>932400</v>
      </c>
      <c r="T2224" s="183">
        <v>95.5</v>
      </c>
      <c r="U2224" s="183">
        <v>2347570.08</v>
      </c>
      <c r="V2224" s="183">
        <v>5241000000000</v>
      </c>
    </row>
    <row r="2225" spans="1:22">
      <c r="A2225" s="175" t="s">
        <v>4178</v>
      </c>
      <c r="B2225" s="175" t="s">
        <v>4178</v>
      </c>
      <c r="C2225" s="183">
        <f t="shared" si="13"/>
        <v>176.2998</v>
      </c>
      <c r="D2225" s="183">
        <v>22430</v>
      </c>
      <c r="E2225" s="183">
        <v>360</v>
      </c>
      <c r="F2225" s="183">
        <v>396</v>
      </c>
      <c r="G2225" s="183">
        <v>20</v>
      </c>
      <c r="H2225" s="183">
        <v>20</v>
      </c>
      <c r="I2225" s="183"/>
      <c r="J2225" s="183">
        <v>15</v>
      </c>
      <c r="K2225" s="183">
        <f t="shared" si="12"/>
        <v>9.9</v>
      </c>
      <c r="L2225" s="183">
        <f t="shared" si="14"/>
        <v>14.5</v>
      </c>
      <c r="M2225" s="183">
        <v>517700000</v>
      </c>
      <c r="N2225" s="183">
        <v>3235000</v>
      </c>
      <c r="O2225" s="183">
        <v>2876000</v>
      </c>
      <c r="P2225" s="183">
        <v>151.9</v>
      </c>
      <c r="Q2225" s="183">
        <v>207200000</v>
      </c>
      <c r="R2225" s="183">
        <v>1603000</v>
      </c>
      <c r="S2225" s="183">
        <v>1047000</v>
      </c>
      <c r="T2225" s="183">
        <v>96.1</v>
      </c>
      <c r="U2225" s="183">
        <v>3216432.2903645835</v>
      </c>
      <c r="V2225" s="183">
        <v>5982000000000</v>
      </c>
    </row>
    <row r="2226" spans="1:22">
      <c r="A2226" s="175" t="s">
        <v>4179</v>
      </c>
      <c r="B2226" s="175" t="s">
        <v>4179</v>
      </c>
      <c r="C2226" s="183">
        <f t="shared" si="13"/>
        <v>194.53500000000003</v>
      </c>
      <c r="D2226" s="183">
        <v>24750</v>
      </c>
      <c r="E2226" s="183">
        <v>364</v>
      </c>
      <c r="F2226" s="183">
        <v>398</v>
      </c>
      <c r="G2226" s="183">
        <v>22</v>
      </c>
      <c r="H2226" s="183">
        <v>22</v>
      </c>
      <c r="I2226" s="183"/>
      <c r="J2226" s="183">
        <v>15</v>
      </c>
      <c r="K2226" s="183">
        <f t="shared" si="12"/>
        <v>9.045454545454545</v>
      </c>
      <c r="L2226" s="183">
        <f t="shared" si="14"/>
        <v>13.181818181818182</v>
      </c>
      <c r="M2226" s="183">
        <v>577600000</v>
      </c>
      <c r="N2226" s="183">
        <v>3588000</v>
      </c>
      <c r="O2226" s="183">
        <v>3174000</v>
      </c>
      <c r="P2226" s="183">
        <v>152.79999999999998</v>
      </c>
      <c r="Q2226" s="183">
        <v>231500000</v>
      </c>
      <c r="R2226" s="183">
        <v>1784000</v>
      </c>
      <c r="S2226" s="183">
        <v>1163000</v>
      </c>
      <c r="T2226" s="183">
        <v>96.7</v>
      </c>
      <c r="U2226" s="183">
        <v>4280769.8890909087</v>
      </c>
      <c r="V2226" s="183">
        <v>6759000000000</v>
      </c>
    </row>
    <row r="2227" spans="1:22">
      <c r="A2227" s="175" t="s">
        <v>4180</v>
      </c>
      <c r="B2227" s="175" t="s">
        <v>4180</v>
      </c>
      <c r="C2227" s="183">
        <f t="shared" si="13"/>
        <v>212.77020000000002</v>
      </c>
      <c r="D2227" s="183">
        <v>27070</v>
      </c>
      <c r="E2227" s="183">
        <v>368</v>
      </c>
      <c r="F2227" s="183">
        <v>400</v>
      </c>
      <c r="G2227" s="183">
        <v>24</v>
      </c>
      <c r="H2227" s="183">
        <v>24</v>
      </c>
      <c r="I2227" s="183"/>
      <c r="J2227" s="183">
        <v>15</v>
      </c>
      <c r="K2227" s="183">
        <f t="shared" si="12"/>
        <v>8.3333333333333339</v>
      </c>
      <c r="L2227" s="183">
        <f t="shared" si="14"/>
        <v>12.083333333333334</v>
      </c>
      <c r="M2227" s="183">
        <v>639200000</v>
      </c>
      <c r="N2227" s="183">
        <v>3947000</v>
      </c>
      <c r="O2227" s="183">
        <v>3474000</v>
      </c>
      <c r="P2227" s="183">
        <v>153.69999999999999</v>
      </c>
      <c r="Q2227" s="183">
        <v>256400000</v>
      </c>
      <c r="R2227" s="183">
        <v>1969000</v>
      </c>
      <c r="S2227" s="183">
        <v>1282000</v>
      </c>
      <c r="T2227" s="183">
        <v>97.300000000000011</v>
      </c>
      <c r="U2227" s="183">
        <v>5561581.1210156251</v>
      </c>
      <c r="V2227" s="183">
        <v>7574000000000</v>
      </c>
    </row>
    <row r="2228" spans="1:22">
      <c r="A2228" s="175" t="s">
        <v>4181</v>
      </c>
      <c r="B2228" s="175" t="s">
        <v>4181</v>
      </c>
      <c r="C2228" s="183">
        <f t="shared" si="13"/>
        <v>231.24120000000002</v>
      </c>
      <c r="D2228" s="183">
        <v>29420</v>
      </c>
      <c r="E2228" s="183">
        <v>372</v>
      </c>
      <c r="F2228" s="183">
        <v>402</v>
      </c>
      <c r="G2228" s="183">
        <v>26</v>
      </c>
      <c r="H2228" s="183">
        <v>26</v>
      </c>
      <c r="I2228" s="183"/>
      <c r="J2228" s="183">
        <v>15</v>
      </c>
      <c r="K2228" s="183">
        <f t="shared" si="12"/>
        <v>7.7307692307692308</v>
      </c>
      <c r="L2228" s="183">
        <f t="shared" si="14"/>
        <v>11.153846153846153</v>
      </c>
      <c r="M2228" s="183">
        <v>702600000</v>
      </c>
      <c r="N2228" s="183">
        <v>4312000</v>
      </c>
      <c r="O2228" s="183">
        <v>3777000</v>
      </c>
      <c r="P2228" s="183">
        <v>154.5</v>
      </c>
      <c r="Q2228" s="183">
        <v>282000000</v>
      </c>
      <c r="R2228" s="183">
        <v>2158000</v>
      </c>
      <c r="S2228" s="183">
        <v>1403000</v>
      </c>
      <c r="T2228" s="183">
        <v>97.899999999999991</v>
      </c>
      <c r="U2228" s="183">
        <v>7080157.874871796</v>
      </c>
      <c r="V2228" s="183">
        <v>8425000000000</v>
      </c>
    </row>
    <row r="2229" spans="1:22">
      <c r="A2229" s="175" t="s">
        <v>4182</v>
      </c>
      <c r="B2229" s="175" t="s">
        <v>4182</v>
      </c>
      <c r="C2229" s="183">
        <f t="shared" si="13"/>
        <v>44.959200000000003</v>
      </c>
      <c r="D2229" s="183">
        <v>5720</v>
      </c>
      <c r="E2229" s="183">
        <v>200.2</v>
      </c>
      <c r="F2229" s="183">
        <v>205.9</v>
      </c>
      <c r="G2229" s="183">
        <v>9.5</v>
      </c>
      <c r="H2229" s="183">
        <v>9.5</v>
      </c>
      <c r="I2229" s="183"/>
      <c r="J2229" s="183">
        <v>10</v>
      </c>
      <c r="K2229" s="183">
        <f t="shared" si="12"/>
        <v>10.836842105263159</v>
      </c>
      <c r="L2229" s="183">
        <f t="shared" si="14"/>
        <v>16.968421052631577</v>
      </c>
      <c r="M2229" s="183">
        <v>41000000</v>
      </c>
      <c r="N2229" s="183">
        <v>458900</v>
      </c>
      <c r="O2229" s="183">
        <v>409600</v>
      </c>
      <c r="P2229" s="183">
        <v>84.600000000000009</v>
      </c>
      <c r="Q2229" s="183">
        <v>13840000</v>
      </c>
      <c r="R2229" s="183">
        <v>206100</v>
      </c>
      <c r="S2229" s="183">
        <v>134400</v>
      </c>
      <c r="T2229" s="183">
        <v>49.2</v>
      </c>
      <c r="U2229" s="183">
        <v>191593.92797823725</v>
      </c>
      <c r="V2229" s="183">
        <v>125700000000</v>
      </c>
    </row>
    <row r="2230" spans="1:22">
      <c r="A2230" s="175" t="s">
        <v>4183</v>
      </c>
      <c r="B2230" s="175" t="s">
        <v>4183</v>
      </c>
      <c r="C2230" s="183">
        <f t="shared" si="13"/>
        <v>53.998200000000004</v>
      </c>
      <c r="D2230" s="183">
        <v>6870</v>
      </c>
      <c r="E2230" s="183">
        <v>204</v>
      </c>
      <c r="F2230" s="183">
        <v>207.7</v>
      </c>
      <c r="G2230" s="183">
        <v>11.3</v>
      </c>
      <c r="H2230" s="183">
        <v>11.4</v>
      </c>
      <c r="I2230" s="183"/>
      <c r="J2230" s="183">
        <v>10</v>
      </c>
      <c r="K2230" s="183">
        <f t="shared" si="12"/>
        <v>9.1096491228070171</v>
      </c>
      <c r="L2230" s="183">
        <f t="shared" si="14"/>
        <v>14.265486725663715</v>
      </c>
      <c r="M2230" s="183">
        <v>50270000</v>
      </c>
      <c r="N2230" s="183">
        <v>556700</v>
      </c>
      <c r="O2230" s="183">
        <v>492800</v>
      </c>
      <c r="P2230" s="183">
        <v>85.5</v>
      </c>
      <c r="Q2230" s="183">
        <v>17050000</v>
      </c>
      <c r="R2230" s="183">
        <v>252400</v>
      </c>
      <c r="S2230" s="183">
        <v>164200</v>
      </c>
      <c r="T2230" s="183">
        <v>49.800000000000004</v>
      </c>
      <c r="U2230" s="183">
        <v>325666.99461557181</v>
      </c>
      <c r="V2230" s="183">
        <v>157900000000</v>
      </c>
    </row>
    <row r="2231" spans="1:22">
      <c r="A2231" s="175" t="s">
        <v>4184</v>
      </c>
      <c r="B2231" s="175" t="s">
        <v>4184</v>
      </c>
      <c r="C2231" s="183">
        <f t="shared" si="13"/>
        <v>63.037200000000006</v>
      </c>
      <c r="D2231" s="183">
        <v>8020</v>
      </c>
      <c r="E2231" s="183">
        <v>247.1</v>
      </c>
      <c r="F2231" s="183">
        <v>256.60000000000002</v>
      </c>
      <c r="G2231" s="183">
        <v>10.6</v>
      </c>
      <c r="H2231" s="183">
        <v>10.7</v>
      </c>
      <c r="I2231" s="183"/>
      <c r="J2231" s="183">
        <v>13</v>
      </c>
      <c r="K2231" s="183">
        <f t="shared" si="12"/>
        <v>11.990654205607479</v>
      </c>
      <c r="L2231" s="183">
        <f t="shared" si="14"/>
        <v>18.839622641509433</v>
      </c>
      <c r="M2231" s="183">
        <v>88600000</v>
      </c>
      <c r="N2231" s="183">
        <v>799300</v>
      </c>
      <c r="O2231" s="183">
        <v>717200</v>
      </c>
      <c r="P2231" s="183">
        <v>105.1</v>
      </c>
      <c r="Q2231" s="183">
        <v>30160000</v>
      </c>
      <c r="R2231" s="183">
        <v>359700</v>
      </c>
      <c r="S2231" s="183">
        <v>235100</v>
      </c>
      <c r="T2231" s="183">
        <v>61.3</v>
      </c>
      <c r="U2231" s="183">
        <v>344857.06358078064</v>
      </c>
      <c r="V2231" s="183">
        <v>421000000000</v>
      </c>
    </row>
    <row r="2232" spans="1:22">
      <c r="A2232" s="175" t="s">
        <v>4185</v>
      </c>
      <c r="B2232" s="175" t="s">
        <v>4185</v>
      </c>
      <c r="C2232" s="183">
        <f t="shared" si="13"/>
        <v>71.054400000000001</v>
      </c>
      <c r="D2232" s="183">
        <v>9040</v>
      </c>
      <c r="E2232" s="183">
        <v>249.7</v>
      </c>
      <c r="F2232" s="183">
        <v>258</v>
      </c>
      <c r="G2232" s="183">
        <v>12</v>
      </c>
      <c r="H2232" s="183">
        <v>12</v>
      </c>
      <c r="I2232" s="183"/>
      <c r="J2232" s="183">
        <v>13</v>
      </c>
      <c r="K2232" s="183">
        <f t="shared" si="12"/>
        <v>10.75</v>
      </c>
      <c r="L2232" s="183">
        <f t="shared" si="14"/>
        <v>16.641666666666666</v>
      </c>
      <c r="M2232" s="183">
        <v>100700000</v>
      </c>
      <c r="N2232" s="183">
        <v>904000</v>
      </c>
      <c r="O2232" s="183">
        <v>806700</v>
      </c>
      <c r="P2232" s="183">
        <v>105.60000000000001</v>
      </c>
      <c r="Q2232" s="183">
        <v>34390000</v>
      </c>
      <c r="R2232" s="183">
        <v>408700</v>
      </c>
      <c r="S2232" s="183">
        <v>266600</v>
      </c>
      <c r="T2232" s="183">
        <v>61.7</v>
      </c>
      <c r="U2232" s="183">
        <v>486451.62737291673</v>
      </c>
      <c r="V2232" s="183">
        <v>485200000000</v>
      </c>
    </row>
    <row r="2233" spans="1:22">
      <c r="A2233" s="175" t="s">
        <v>4186</v>
      </c>
      <c r="B2233" s="175" t="s">
        <v>4186</v>
      </c>
      <c r="C2233" s="183">
        <f t="shared" si="13"/>
        <v>85.202400000000011</v>
      </c>
      <c r="D2233" s="183">
        <v>10840</v>
      </c>
      <c r="E2233" s="183">
        <v>254.3</v>
      </c>
      <c r="F2233" s="183">
        <v>260.39999999999998</v>
      </c>
      <c r="G2233" s="183">
        <v>14.4</v>
      </c>
      <c r="H2233" s="183">
        <v>14.3</v>
      </c>
      <c r="I2233" s="183"/>
      <c r="J2233" s="183">
        <v>13</v>
      </c>
      <c r="K2233" s="183">
        <f t="shared" si="12"/>
        <v>9.1048951048951032</v>
      </c>
      <c r="L2233" s="183">
        <f t="shared" si="14"/>
        <v>13.868055555555557</v>
      </c>
      <c r="M2233" s="183">
        <v>122800000</v>
      </c>
      <c r="N2233" s="183">
        <v>1092000</v>
      </c>
      <c r="O2233" s="183">
        <v>966100</v>
      </c>
      <c r="P2233" s="183">
        <v>106.5</v>
      </c>
      <c r="Q2233" s="183">
        <v>42150000</v>
      </c>
      <c r="R2233" s="183">
        <v>497900</v>
      </c>
      <c r="S2233" s="183">
        <v>323800</v>
      </c>
      <c r="T2233" s="183">
        <v>62.400000000000006</v>
      </c>
      <c r="U2233" s="183">
        <v>821797.14656629739</v>
      </c>
      <c r="V2233" s="183">
        <v>606000000000</v>
      </c>
    </row>
    <row r="2234" spans="1:22">
      <c r="A2234" s="175" t="s">
        <v>4187</v>
      </c>
      <c r="B2234" s="175" t="s">
        <v>4187</v>
      </c>
      <c r="C2234" s="183">
        <f t="shared" si="13"/>
        <v>78.993000000000009</v>
      </c>
      <c r="D2234" s="183">
        <v>10050</v>
      </c>
      <c r="E2234" s="183">
        <v>299.3</v>
      </c>
      <c r="F2234" s="183">
        <v>306.39999999999998</v>
      </c>
      <c r="G2234" s="183">
        <v>11</v>
      </c>
      <c r="H2234" s="183">
        <v>11.1</v>
      </c>
      <c r="I2234" s="183"/>
      <c r="J2234" s="183">
        <v>15</v>
      </c>
      <c r="K2234" s="183">
        <f t="shared" si="12"/>
        <v>13.801801801801801</v>
      </c>
      <c r="L2234" s="183">
        <f t="shared" si="14"/>
        <v>22.463636363636365</v>
      </c>
      <c r="M2234" s="183">
        <v>164400000</v>
      </c>
      <c r="N2234" s="183">
        <v>1218000</v>
      </c>
      <c r="O2234" s="183">
        <v>1099000</v>
      </c>
      <c r="P2234" s="183">
        <v>127.89999999999999</v>
      </c>
      <c r="Q2234" s="183">
        <v>53260000</v>
      </c>
      <c r="R2234" s="183">
        <v>531200</v>
      </c>
      <c r="S2234" s="183">
        <v>347700</v>
      </c>
      <c r="T2234" s="183">
        <v>72.8</v>
      </c>
      <c r="U2234" s="183">
        <v>467266.73848265508</v>
      </c>
      <c r="V2234" s="183">
        <v>1105000000000</v>
      </c>
    </row>
    <row r="2235" spans="1:22">
      <c r="A2235" s="175" t="s">
        <v>4188</v>
      </c>
      <c r="B2235" s="175" t="s">
        <v>4188</v>
      </c>
      <c r="C2235" s="183">
        <f t="shared" si="13"/>
        <v>88.110600000000005</v>
      </c>
      <c r="D2235" s="183">
        <v>11210</v>
      </c>
      <c r="E2235" s="183">
        <v>301.7</v>
      </c>
      <c r="F2235" s="183">
        <v>307.8</v>
      </c>
      <c r="G2235" s="183">
        <v>12.4</v>
      </c>
      <c r="H2235" s="183">
        <v>12.3</v>
      </c>
      <c r="I2235" s="183"/>
      <c r="J2235" s="183">
        <v>15</v>
      </c>
      <c r="K2235" s="183">
        <f t="shared" si="12"/>
        <v>12.512195121951219</v>
      </c>
      <c r="L2235" s="183">
        <f t="shared" si="14"/>
        <v>19.927419354838705</v>
      </c>
      <c r="M2235" s="183">
        <v>184200000</v>
      </c>
      <c r="N2235" s="183">
        <v>1360000</v>
      </c>
      <c r="O2235" s="183">
        <v>1221000</v>
      </c>
      <c r="P2235" s="183">
        <v>128.19999999999999</v>
      </c>
      <c r="Q2235" s="183">
        <v>59840000</v>
      </c>
      <c r="R2235" s="183">
        <v>595200</v>
      </c>
      <c r="S2235" s="183">
        <v>388900</v>
      </c>
      <c r="T2235" s="183">
        <v>73.099999999999994</v>
      </c>
      <c r="U2235" s="183">
        <v>639719.65331760934</v>
      </c>
      <c r="V2235" s="183">
        <v>1252000000000</v>
      </c>
    </row>
    <row r="2236" spans="1:22">
      <c r="A2236" s="175" t="s">
        <v>4189</v>
      </c>
      <c r="B2236" s="175" t="s">
        <v>4189</v>
      </c>
      <c r="C2236" s="183">
        <f t="shared" si="13"/>
        <v>95.027400000000014</v>
      </c>
      <c r="D2236" s="183">
        <v>12090</v>
      </c>
      <c r="E2236" s="183">
        <v>303.7</v>
      </c>
      <c r="F2236" s="183">
        <v>308.7</v>
      </c>
      <c r="G2236" s="183">
        <v>13.3</v>
      </c>
      <c r="H2236" s="183">
        <v>13.3</v>
      </c>
      <c r="I2236" s="183"/>
      <c r="J2236" s="183">
        <v>15</v>
      </c>
      <c r="K2236" s="183">
        <f t="shared" si="12"/>
        <v>11.605263157894736</v>
      </c>
      <c r="L2236" s="183">
        <f t="shared" si="14"/>
        <v>18.578947368421048</v>
      </c>
      <c r="M2236" s="183">
        <v>200400000</v>
      </c>
      <c r="N2236" s="183">
        <v>1474000</v>
      </c>
      <c r="O2236" s="183">
        <v>1320000</v>
      </c>
      <c r="P2236" s="183">
        <v>128.69999999999999</v>
      </c>
      <c r="Q2236" s="183">
        <v>65290000</v>
      </c>
      <c r="R2236" s="183">
        <v>648000</v>
      </c>
      <c r="S2236" s="183">
        <v>423000</v>
      </c>
      <c r="T2236" s="183">
        <v>73.5</v>
      </c>
      <c r="U2236" s="183">
        <v>797521.62326270191</v>
      </c>
      <c r="V2236" s="183">
        <v>1375000000000</v>
      </c>
    </row>
    <row r="2237" spans="1:22">
      <c r="A2237" s="175" t="s">
        <v>4190</v>
      </c>
      <c r="B2237" s="175" t="s">
        <v>4190</v>
      </c>
      <c r="C2237" s="183">
        <f t="shared" si="13"/>
        <v>110.11860000000001</v>
      </c>
      <c r="D2237" s="183">
        <v>14010</v>
      </c>
      <c r="E2237" s="183">
        <v>307.89999999999998</v>
      </c>
      <c r="F2237" s="183">
        <v>310.7</v>
      </c>
      <c r="G2237" s="183">
        <v>15.3</v>
      </c>
      <c r="H2237" s="183">
        <v>15.4</v>
      </c>
      <c r="I2237" s="183"/>
      <c r="J2237" s="183">
        <v>15</v>
      </c>
      <c r="K2237" s="183">
        <f t="shared" si="12"/>
        <v>10.087662337662337</v>
      </c>
      <c r="L2237" s="183">
        <f t="shared" si="14"/>
        <v>16.150326797385617</v>
      </c>
      <c r="M2237" s="183">
        <v>235600000</v>
      </c>
      <c r="N2237" s="183">
        <v>1720000</v>
      </c>
      <c r="O2237" s="183">
        <v>1531000</v>
      </c>
      <c r="P2237" s="183">
        <v>129.70000000000002</v>
      </c>
      <c r="Q2237" s="183">
        <v>77090000</v>
      </c>
      <c r="R2237" s="183">
        <v>761700</v>
      </c>
      <c r="S2237" s="183">
        <v>496200</v>
      </c>
      <c r="T2237" s="183">
        <v>74.2</v>
      </c>
      <c r="U2237" s="183">
        <v>1219908.209917424</v>
      </c>
      <c r="V2237" s="183">
        <v>1647000000000</v>
      </c>
    </row>
    <row r="2238" spans="1:22">
      <c r="A2238" s="175" t="s">
        <v>4191</v>
      </c>
      <c r="B2238" s="175" t="s">
        <v>4191</v>
      </c>
      <c r="C2238" s="183">
        <f t="shared" si="13"/>
        <v>126.23160000000001</v>
      </c>
      <c r="D2238" s="183">
        <v>16060</v>
      </c>
      <c r="E2238" s="183">
        <v>312.3</v>
      </c>
      <c r="F2238" s="183">
        <v>312.89999999999998</v>
      </c>
      <c r="G2238" s="183">
        <v>17.5</v>
      </c>
      <c r="H2238" s="183">
        <v>17.600000000000001</v>
      </c>
      <c r="I2238" s="183"/>
      <c r="J2238" s="183">
        <v>15</v>
      </c>
      <c r="K2238" s="183">
        <f t="shared" si="12"/>
        <v>8.889204545454545</v>
      </c>
      <c r="L2238" s="183">
        <f t="shared" si="14"/>
        <v>14.120000000000001</v>
      </c>
      <c r="M2238" s="183">
        <v>274100000</v>
      </c>
      <c r="N2238" s="183">
        <v>1986000</v>
      </c>
      <c r="O2238" s="183">
        <v>1755000</v>
      </c>
      <c r="P2238" s="183">
        <v>130.6</v>
      </c>
      <c r="Q2238" s="183">
        <v>90020000</v>
      </c>
      <c r="R2238" s="183">
        <v>885200</v>
      </c>
      <c r="S2238" s="183">
        <v>575400</v>
      </c>
      <c r="T2238" s="183">
        <v>74.900000000000006</v>
      </c>
      <c r="U2238" s="183">
        <v>1814098.0458307625</v>
      </c>
      <c r="V2238" s="183">
        <v>1951000000000</v>
      </c>
    </row>
    <row r="2239" spans="1:22">
      <c r="A2239" s="175" t="s">
        <v>4192</v>
      </c>
      <c r="B2239" s="175" t="s">
        <v>4192</v>
      </c>
      <c r="C2239" s="183">
        <f t="shared" si="13"/>
        <v>149.26140000000001</v>
      </c>
      <c r="D2239" s="183">
        <v>18990</v>
      </c>
      <c r="E2239" s="183">
        <v>318.5</v>
      </c>
      <c r="F2239" s="183">
        <v>316</v>
      </c>
      <c r="G2239" s="183">
        <v>20.6</v>
      </c>
      <c r="H2239" s="183">
        <v>20.7</v>
      </c>
      <c r="I2239" s="183"/>
      <c r="J2239" s="183">
        <v>15</v>
      </c>
      <c r="K2239" s="183">
        <f t="shared" si="12"/>
        <v>7.6328502415458939</v>
      </c>
      <c r="L2239" s="183">
        <f t="shared" si="14"/>
        <v>11.995145631067961</v>
      </c>
      <c r="M2239" s="183">
        <v>330700000</v>
      </c>
      <c r="N2239" s="183">
        <v>2370000</v>
      </c>
      <c r="O2239" s="183">
        <v>2076000</v>
      </c>
      <c r="P2239" s="183">
        <v>132</v>
      </c>
      <c r="Q2239" s="183">
        <v>109100000</v>
      </c>
      <c r="R2239" s="183">
        <v>1066000</v>
      </c>
      <c r="S2239" s="183">
        <v>690500</v>
      </c>
      <c r="T2239" s="183">
        <v>75.8</v>
      </c>
      <c r="U2239" s="183">
        <v>2947549.0517044012</v>
      </c>
      <c r="V2239" s="183">
        <v>2414000000000</v>
      </c>
    </row>
    <row r="2240" spans="1:22">
      <c r="A2240" s="175" t="s">
        <v>4193</v>
      </c>
      <c r="B2240" s="175" t="s">
        <v>4193</v>
      </c>
      <c r="C2240" s="183">
        <f t="shared" si="13"/>
        <v>186.20340000000002</v>
      </c>
      <c r="D2240" s="183">
        <v>23690</v>
      </c>
      <c r="E2240" s="183">
        <v>328.3</v>
      </c>
      <c r="F2240" s="183">
        <v>320.89999999999998</v>
      </c>
      <c r="G2240" s="183">
        <v>25.5</v>
      </c>
      <c r="H2240" s="183">
        <v>25.6</v>
      </c>
      <c r="I2240" s="183"/>
      <c r="J2240" s="183">
        <v>15</v>
      </c>
      <c r="K2240" s="183">
        <f t="shared" si="12"/>
        <v>6.2675781249999991</v>
      </c>
      <c r="L2240" s="183">
        <f t="shared" si="14"/>
        <v>9.6901960784313736</v>
      </c>
      <c r="M2240" s="183">
        <v>426100000</v>
      </c>
      <c r="N2240" s="183">
        <v>3003000</v>
      </c>
      <c r="O2240" s="183">
        <v>2596000</v>
      </c>
      <c r="P2240" s="183">
        <v>134.1</v>
      </c>
      <c r="Q2240" s="183">
        <v>141400000</v>
      </c>
      <c r="R2240" s="183">
        <v>1366000</v>
      </c>
      <c r="S2240" s="183">
        <v>881500</v>
      </c>
      <c r="T2240" s="183">
        <v>77.300000000000011</v>
      </c>
      <c r="U2240" s="183">
        <v>5591989.608383825</v>
      </c>
      <c r="V2240" s="183">
        <v>3230000000000</v>
      </c>
    </row>
    <row r="2241" spans="1:22">
      <c r="A2241" s="175" t="s">
        <v>4194</v>
      </c>
      <c r="B2241" s="175" t="s">
        <v>4194</v>
      </c>
      <c r="C2241" s="183">
        <f t="shared" si="13"/>
        <v>223.22400000000002</v>
      </c>
      <c r="D2241" s="183">
        <v>28400</v>
      </c>
      <c r="E2241" s="183">
        <v>337.9</v>
      </c>
      <c r="F2241" s="183">
        <v>325.7</v>
      </c>
      <c r="G2241" s="183">
        <v>30.3</v>
      </c>
      <c r="H2241" s="183">
        <v>30.4</v>
      </c>
      <c r="I2241" s="183"/>
      <c r="J2241" s="183">
        <v>15</v>
      </c>
      <c r="K2241" s="183">
        <f t="shared" si="12"/>
        <v>5.3569078947368425</v>
      </c>
      <c r="L2241" s="183">
        <f t="shared" si="14"/>
        <v>8.1551155115511538</v>
      </c>
      <c r="M2241" s="183">
        <v>527000000</v>
      </c>
      <c r="N2241" s="183">
        <v>3653000</v>
      </c>
      <c r="O2241" s="183">
        <v>3119000</v>
      </c>
      <c r="P2241" s="183">
        <v>136.19999999999999</v>
      </c>
      <c r="Q2241" s="183">
        <v>175800000</v>
      </c>
      <c r="R2241" s="183">
        <v>1680000</v>
      </c>
      <c r="S2241" s="183">
        <v>1079000</v>
      </c>
      <c r="T2241" s="183">
        <v>78.7</v>
      </c>
      <c r="U2241" s="183">
        <v>9420196.4805578738</v>
      </c>
      <c r="V2241" s="183">
        <v>4138000000000</v>
      </c>
    </row>
    <row r="2242" spans="1:22">
      <c r="A2242" s="175" t="s">
        <v>4195</v>
      </c>
      <c r="B2242" s="175" t="s">
        <v>4195</v>
      </c>
      <c r="C2242" s="183">
        <f t="shared" si="13"/>
        <v>109.01819999999999</v>
      </c>
      <c r="D2242" s="183">
        <v>13869.999999999998</v>
      </c>
      <c r="E2242" s="183">
        <v>346.4</v>
      </c>
      <c r="F2242" s="183">
        <v>371</v>
      </c>
      <c r="G2242" s="183">
        <v>12.8</v>
      </c>
      <c r="H2242" s="183">
        <v>12.9</v>
      </c>
      <c r="I2242" s="183"/>
      <c r="J2242" s="183">
        <v>15</v>
      </c>
      <c r="K2242" s="183">
        <f t="shared" si="12"/>
        <v>14.379844961240309</v>
      </c>
      <c r="L2242" s="183">
        <f t="shared" si="14"/>
        <v>22.703124999999996</v>
      </c>
      <c r="M2242" s="183">
        <v>306300000</v>
      </c>
      <c r="N2242" s="183">
        <v>1956000</v>
      </c>
      <c r="O2242" s="183">
        <v>1769000</v>
      </c>
      <c r="P2242" s="183">
        <v>148.6</v>
      </c>
      <c r="Q2242" s="183">
        <v>109900000</v>
      </c>
      <c r="R2242" s="183">
        <v>902900</v>
      </c>
      <c r="S2242" s="183">
        <v>592300</v>
      </c>
      <c r="T2242" s="183">
        <v>89</v>
      </c>
      <c r="U2242" s="183">
        <v>844174.20776355627</v>
      </c>
      <c r="V2242" s="183">
        <v>3053000000000</v>
      </c>
    </row>
    <row r="2243" spans="1:22">
      <c r="A2243" s="175" t="s">
        <v>4196</v>
      </c>
      <c r="B2243" s="175" t="s">
        <v>4196</v>
      </c>
      <c r="C2243" s="183">
        <f t="shared" si="13"/>
        <v>133.14840000000001</v>
      </c>
      <c r="D2243" s="183">
        <v>16940</v>
      </c>
      <c r="E2243" s="183">
        <v>352</v>
      </c>
      <c r="F2243" s="183">
        <v>373.8</v>
      </c>
      <c r="G2243" s="183">
        <v>15.6</v>
      </c>
      <c r="H2243" s="183">
        <v>15.7</v>
      </c>
      <c r="I2243" s="183"/>
      <c r="J2243" s="183">
        <v>15</v>
      </c>
      <c r="K2243" s="183">
        <f t="shared" si="12"/>
        <v>11.904458598726116</v>
      </c>
      <c r="L2243" s="183">
        <f t="shared" si="14"/>
        <v>18.628205128205131</v>
      </c>
      <c r="M2243" s="183">
        <v>379800000</v>
      </c>
      <c r="N2243" s="183">
        <v>2406000</v>
      </c>
      <c r="O2243" s="183">
        <v>2158000</v>
      </c>
      <c r="P2243" s="183">
        <v>149.80000000000001</v>
      </c>
      <c r="Q2243" s="183">
        <v>136800000</v>
      </c>
      <c r="R2243" s="183">
        <v>1119000</v>
      </c>
      <c r="S2243" s="183">
        <v>731900</v>
      </c>
      <c r="T2243" s="183">
        <v>89.9</v>
      </c>
      <c r="U2243" s="183">
        <v>1508746.7290039801</v>
      </c>
      <c r="V2243" s="183">
        <v>3864000000000</v>
      </c>
    </row>
    <row r="2244" spans="1:22">
      <c r="A2244" s="175" t="s">
        <v>4197</v>
      </c>
      <c r="B2244" s="175" t="s">
        <v>4197</v>
      </c>
      <c r="C2244" s="183">
        <f t="shared" si="13"/>
        <v>152.24820000000003</v>
      </c>
      <c r="D2244" s="183">
        <v>19370</v>
      </c>
      <c r="E2244" s="183">
        <v>356.4</v>
      </c>
      <c r="F2244" s="183">
        <v>376</v>
      </c>
      <c r="G2244" s="183">
        <v>17.8</v>
      </c>
      <c r="H2244" s="183">
        <v>17.899999999999999</v>
      </c>
      <c r="I2244" s="183"/>
      <c r="J2244" s="183">
        <v>15</v>
      </c>
      <c r="K2244" s="183">
        <f t="shared" si="12"/>
        <v>10.502793296089386</v>
      </c>
      <c r="L2244" s="183">
        <f t="shared" si="14"/>
        <v>16.325842696629209</v>
      </c>
      <c r="M2244" s="183">
        <v>439700000</v>
      </c>
      <c r="N2244" s="183">
        <v>2767000</v>
      </c>
      <c r="O2244" s="183">
        <v>2468000</v>
      </c>
      <c r="P2244" s="183">
        <v>150.69999999999999</v>
      </c>
      <c r="Q2244" s="183">
        <v>158800000</v>
      </c>
      <c r="R2244" s="183">
        <v>1293000</v>
      </c>
      <c r="S2244" s="183">
        <v>844500</v>
      </c>
      <c r="T2244" s="183">
        <v>90.5</v>
      </c>
      <c r="U2244" s="183">
        <v>2229784.6414018711</v>
      </c>
      <c r="V2244" s="183">
        <v>4543000000000</v>
      </c>
    </row>
    <row r="2245" spans="1:22">
      <c r="A2245" s="175" t="s">
        <v>4198</v>
      </c>
      <c r="B2245" s="175" t="s">
        <v>4198</v>
      </c>
      <c r="C2245" s="183">
        <f t="shared" si="13"/>
        <v>174.09900000000002</v>
      </c>
      <c r="D2245" s="183">
        <v>22150</v>
      </c>
      <c r="E2245" s="183">
        <v>361.4</v>
      </c>
      <c r="F2245" s="183">
        <v>378.5</v>
      </c>
      <c r="G2245" s="183">
        <v>20.3</v>
      </c>
      <c r="H2245" s="183">
        <v>20.399999999999999</v>
      </c>
      <c r="I2245" s="183"/>
      <c r="J2245" s="183">
        <v>15</v>
      </c>
      <c r="K2245" s="183">
        <f t="shared" ref="K2245:K2308" si="15">F2245/2/H2245</f>
        <v>9.2769607843137258</v>
      </c>
      <c r="L2245" s="183">
        <f t="shared" si="14"/>
        <v>14.315270935960589</v>
      </c>
      <c r="M2245" s="183">
        <v>510100000</v>
      </c>
      <c r="N2245" s="183">
        <v>3186000</v>
      </c>
      <c r="O2245" s="183">
        <v>2823000</v>
      </c>
      <c r="P2245" s="183">
        <v>151.80000000000001</v>
      </c>
      <c r="Q2245" s="183">
        <v>184600000</v>
      </c>
      <c r="R2245" s="183">
        <v>1497000</v>
      </c>
      <c r="S2245" s="183">
        <v>975600</v>
      </c>
      <c r="T2245" s="183">
        <v>91.300000000000011</v>
      </c>
      <c r="U2245" s="183">
        <v>3297931.2144302391</v>
      </c>
      <c r="V2245" s="183">
        <v>5360000000000</v>
      </c>
    </row>
    <row r="2246" spans="1:22">
      <c r="A2246" s="175" t="s">
        <v>4199</v>
      </c>
      <c r="B2246" s="175" t="s">
        <v>4199</v>
      </c>
      <c r="C2246" s="183">
        <f t="shared" ref="C2246:C2309" si="16">D2246*0.00786</f>
        <v>12.969000000000001</v>
      </c>
      <c r="D2246" s="183">
        <v>1650</v>
      </c>
      <c r="E2246" s="183">
        <v>127</v>
      </c>
      <c r="F2246" s="183">
        <v>76</v>
      </c>
      <c r="G2246" s="183">
        <v>4</v>
      </c>
      <c r="H2246" s="183">
        <v>7.6</v>
      </c>
      <c r="I2246" s="183"/>
      <c r="J2246" s="183">
        <v>8</v>
      </c>
      <c r="K2246" s="183">
        <f t="shared" si="15"/>
        <v>5</v>
      </c>
      <c r="L2246" s="183">
        <f t="shared" ref="L2246:L2309" si="17">(E2246-2*H2246-2*J2246)/G2246</f>
        <v>23.95</v>
      </c>
      <c r="M2246" s="183">
        <v>4734000</v>
      </c>
      <c r="N2246" s="183">
        <v>84150</v>
      </c>
      <c r="O2246" s="183">
        <v>74560</v>
      </c>
      <c r="P2246" s="183">
        <v>53.5</v>
      </c>
      <c r="Q2246" s="183">
        <v>557400</v>
      </c>
      <c r="R2246" s="183">
        <v>22580</v>
      </c>
      <c r="S2246" s="183">
        <v>14670</v>
      </c>
      <c r="T2246" s="183">
        <v>18.400000000000002</v>
      </c>
      <c r="U2246" s="183">
        <v>29061.554435779428</v>
      </c>
      <c r="V2246" s="183">
        <v>1980000000</v>
      </c>
    </row>
    <row r="2247" spans="1:22">
      <c r="A2247" s="175" t="s">
        <v>4200</v>
      </c>
      <c r="B2247" s="175" t="s">
        <v>4200</v>
      </c>
      <c r="C2247" s="183">
        <f t="shared" si="16"/>
        <v>15.955800000000002</v>
      </c>
      <c r="D2247" s="183">
        <v>2030</v>
      </c>
      <c r="E2247" s="183">
        <v>152.4</v>
      </c>
      <c r="F2247" s="183">
        <v>88.7</v>
      </c>
      <c r="G2247" s="183">
        <v>4.5</v>
      </c>
      <c r="H2247" s="183">
        <v>7.7</v>
      </c>
      <c r="I2247" s="183"/>
      <c r="J2247" s="183">
        <v>8</v>
      </c>
      <c r="K2247" s="183">
        <f t="shared" si="15"/>
        <v>5.7597402597402594</v>
      </c>
      <c r="L2247" s="183">
        <f t="shared" si="17"/>
        <v>26.888888888888889</v>
      </c>
      <c r="M2247" s="183">
        <v>8343000</v>
      </c>
      <c r="N2247" s="183">
        <v>123300</v>
      </c>
      <c r="O2247" s="183">
        <v>109500</v>
      </c>
      <c r="P2247" s="183">
        <v>64.099999999999994</v>
      </c>
      <c r="Q2247" s="183">
        <v>897500</v>
      </c>
      <c r="R2247" s="183">
        <v>31180</v>
      </c>
      <c r="S2247" s="183">
        <v>20240</v>
      </c>
      <c r="T2247" s="183">
        <v>21</v>
      </c>
      <c r="U2247" s="183">
        <v>36195.561476063594</v>
      </c>
      <c r="V2247" s="183">
        <v>4690000000</v>
      </c>
    </row>
    <row r="2248" spans="1:22">
      <c r="A2248" s="175" t="s">
        <v>4201</v>
      </c>
      <c r="B2248" s="175" t="s">
        <v>4201</v>
      </c>
      <c r="C2248" s="183">
        <f t="shared" si="16"/>
        <v>19.099800000000002</v>
      </c>
      <c r="D2248" s="183">
        <v>2430</v>
      </c>
      <c r="E2248" s="183">
        <v>177.8</v>
      </c>
      <c r="F2248" s="183">
        <v>101.2</v>
      </c>
      <c r="G2248" s="183">
        <v>4.8</v>
      </c>
      <c r="H2248" s="183">
        <v>7.9</v>
      </c>
      <c r="I2248" s="183"/>
      <c r="J2248" s="183">
        <v>8</v>
      </c>
      <c r="K2248" s="183">
        <f t="shared" si="15"/>
        <v>6.40506329113924</v>
      </c>
      <c r="L2248" s="183">
        <f t="shared" si="17"/>
        <v>30.416666666666668</v>
      </c>
      <c r="M2248" s="183">
        <v>13560000</v>
      </c>
      <c r="N2248" s="183">
        <v>171300</v>
      </c>
      <c r="O2248" s="183">
        <v>152500</v>
      </c>
      <c r="P2248" s="183">
        <v>74.800000000000011</v>
      </c>
      <c r="Q2248" s="183">
        <v>1367000</v>
      </c>
      <c r="R2248" s="183">
        <v>41590</v>
      </c>
      <c r="S2248" s="183">
        <v>27020</v>
      </c>
      <c r="T2248" s="183">
        <v>23.700000000000003</v>
      </c>
      <c r="U2248" s="183">
        <v>44710.07144566191</v>
      </c>
      <c r="V2248" s="183">
        <v>9850000000</v>
      </c>
    </row>
    <row r="2249" spans="1:22">
      <c r="A2249" s="175" t="s">
        <v>4202</v>
      </c>
      <c r="B2249" s="175" t="s">
        <v>4202</v>
      </c>
      <c r="C2249" s="183">
        <f t="shared" si="16"/>
        <v>23.108400000000003</v>
      </c>
      <c r="D2249" s="183">
        <v>2940</v>
      </c>
      <c r="E2249" s="183">
        <v>203.2</v>
      </c>
      <c r="F2249" s="183">
        <v>101.8</v>
      </c>
      <c r="G2249" s="183">
        <v>5.4</v>
      </c>
      <c r="H2249" s="183">
        <v>9.3000000000000007</v>
      </c>
      <c r="I2249" s="183"/>
      <c r="J2249" s="183">
        <v>8</v>
      </c>
      <c r="K2249" s="183">
        <f t="shared" si="15"/>
        <v>5.4731182795698921</v>
      </c>
      <c r="L2249" s="183">
        <f t="shared" si="17"/>
        <v>31.222222222222218</v>
      </c>
      <c r="M2249" s="183">
        <v>21050000</v>
      </c>
      <c r="N2249" s="183">
        <v>234100</v>
      </c>
      <c r="O2249" s="183">
        <v>207200</v>
      </c>
      <c r="P2249" s="183">
        <v>84.600000000000009</v>
      </c>
      <c r="Q2249" s="183">
        <v>1639000</v>
      </c>
      <c r="R2249" s="183">
        <v>49750</v>
      </c>
      <c r="S2249" s="183">
        <v>32189.999999999996</v>
      </c>
      <c r="T2249" s="183">
        <v>23.599999999999998</v>
      </c>
      <c r="U2249" s="183">
        <v>70992.288877981729</v>
      </c>
      <c r="V2249" s="183">
        <v>15370000000</v>
      </c>
    </row>
    <row r="2250" spans="1:22">
      <c r="A2250" s="175" t="s">
        <v>4203</v>
      </c>
      <c r="B2250" s="175" t="s">
        <v>4203</v>
      </c>
      <c r="C2250" s="183">
        <f t="shared" si="16"/>
        <v>25.152000000000001</v>
      </c>
      <c r="D2250" s="183">
        <v>3200</v>
      </c>
      <c r="E2250" s="183">
        <v>203.2</v>
      </c>
      <c r="F2250" s="183">
        <v>133.19999999999999</v>
      </c>
      <c r="G2250" s="183">
        <v>5.7</v>
      </c>
      <c r="H2250" s="183">
        <v>7.8</v>
      </c>
      <c r="I2250" s="183"/>
      <c r="J2250" s="183">
        <v>8</v>
      </c>
      <c r="K2250" s="183">
        <f t="shared" si="15"/>
        <v>8.5384615384615383</v>
      </c>
      <c r="L2250" s="183">
        <f t="shared" si="17"/>
        <v>30.105263157894736</v>
      </c>
      <c r="M2250" s="183">
        <v>23400000</v>
      </c>
      <c r="N2250" s="183">
        <v>257700</v>
      </c>
      <c r="O2250" s="183">
        <v>230300</v>
      </c>
      <c r="P2250" s="183">
        <v>85.600000000000009</v>
      </c>
      <c r="Q2250" s="183">
        <v>3076000</v>
      </c>
      <c r="R2250" s="183">
        <v>70940</v>
      </c>
      <c r="S2250" s="183">
        <v>46190</v>
      </c>
      <c r="T2250" s="183">
        <v>31</v>
      </c>
      <c r="U2250" s="183">
        <v>60322.020430421442</v>
      </c>
      <c r="V2250" s="183">
        <v>29330000000</v>
      </c>
    </row>
    <row r="2251" spans="1:22">
      <c r="A2251" s="175" t="s">
        <v>4204</v>
      </c>
      <c r="B2251" s="175" t="s">
        <v>4204</v>
      </c>
      <c r="C2251" s="183">
        <f t="shared" si="16"/>
        <v>30.025200000000005</v>
      </c>
      <c r="D2251" s="183">
        <v>3820.0000000000005</v>
      </c>
      <c r="E2251" s="183">
        <v>206.8</v>
      </c>
      <c r="F2251" s="183">
        <v>133.9</v>
      </c>
      <c r="G2251" s="183">
        <v>6.4</v>
      </c>
      <c r="H2251" s="183">
        <v>9.6</v>
      </c>
      <c r="I2251" s="183"/>
      <c r="J2251" s="183">
        <v>8</v>
      </c>
      <c r="K2251" s="183">
        <f t="shared" si="15"/>
        <v>6.9739583333333339</v>
      </c>
      <c r="L2251" s="183">
        <f t="shared" si="17"/>
        <v>26.812500000000004</v>
      </c>
      <c r="M2251" s="183">
        <v>28960000</v>
      </c>
      <c r="N2251" s="183">
        <v>314400</v>
      </c>
      <c r="O2251" s="183">
        <v>280000</v>
      </c>
      <c r="P2251" s="183">
        <v>87.100000000000009</v>
      </c>
      <c r="Q2251" s="183">
        <v>3847000</v>
      </c>
      <c r="R2251" s="183">
        <v>88220</v>
      </c>
      <c r="S2251" s="183">
        <v>57450</v>
      </c>
      <c r="T2251" s="183">
        <v>31.7</v>
      </c>
      <c r="U2251" s="183">
        <v>103965.69354452779</v>
      </c>
      <c r="V2251" s="183">
        <v>37340000000</v>
      </c>
    </row>
    <row r="2252" spans="1:22">
      <c r="A2252" s="175" t="s">
        <v>4205</v>
      </c>
      <c r="B2252" s="175" t="s">
        <v>4205</v>
      </c>
      <c r="C2252" s="183">
        <f t="shared" si="16"/>
        <v>22.008000000000003</v>
      </c>
      <c r="D2252" s="183">
        <v>2800</v>
      </c>
      <c r="E2252" s="183">
        <v>254</v>
      </c>
      <c r="F2252" s="183">
        <v>101.6</v>
      </c>
      <c r="G2252" s="183">
        <v>5.7</v>
      </c>
      <c r="H2252" s="183">
        <v>6.8</v>
      </c>
      <c r="I2252" s="183"/>
      <c r="J2252" s="183">
        <v>8</v>
      </c>
      <c r="K2252" s="183">
        <f t="shared" si="15"/>
        <v>7.4705882352941178</v>
      </c>
      <c r="L2252" s="183">
        <f t="shared" si="17"/>
        <v>39.368421052631575</v>
      </c>
      <c r="M2252" s="183">
        <v>28410000</v>
      </c>
      <c r="N2252" s="183">
        <v>259000</v>
      </c>
      <c r="O2252" s="183">
        <v>223700</v>
      </c>
      <c r="P2252" s="183">
        <v>100.7</v>
      </c>
      <c r="Q2252" s="183">
        <v>1193000</v>
      </c>
      <c r="R2252" s="183">
        <v>37270</v>
      </c>
      <c r="S2252" s="183">
        <v>23490</v>
      </c>
      <c r="T2252" s="183">
        <v>20.6</v>
      </c>
      <c r="U2252" s="183">
        <v>42036.595722384976</v>
      </c>
      <c r="V2252" s="183">
        <v>18160000000</v>
      </c>
    </row>
    <row r="2253" spans="1:22">
      <c r="A2253" s="175" t="s">
        <v>4206</v>
      </c>
      <c r="B2253" s="175" t="s">
        <v>4206</v>
      </c>
      <c r="C2253" s="183">
        <f t="shared" si="16"/>
        <v>25.152000000000001</v>
      </c>
      <c r="D2253" s="183">
        <v>3200</v>
      </c>
      <c r="E2253" s="183">
        <v>257.2</v>
      </c>
      <c r="F2253" s="183">
        <v>101.9</v>
      </c>
      <c r="G2253" s="183">
        <v>6</v>
      </c>
      <c r="H2253" s="183">
        <v>8.4</v>
      </c>
      <c r="I2253" s="183"/>
      <c r="J2253" s="183">
        <v>8</v>
      </c>
      <c r="K2253" s="183">
        <f t="shared" si="15"/>
        <v>6.0654761904761907</v>
      </c>
      <c r="L2253" s="183">
        <f t="shared" si="17"/>
        <v>37.4</v>
      </c>
      <c r="M2253" s="183">
        <v>34150000</v>
      </c>
      <c r="N2253" s="183">
        <v>305500</v>
      </c>
      <c r="O2253" s="183">
        <v>265500</v>
      </c>
      <c r="P2253" s="183">
        <v>103.2</v>
      </c>
      <c r="Q2253" s="183">
        <v>1487000</v>
      </c>
      <c r="R2253" s="183">
        <v>46010</v>
      </c>
      <c r="S2253" s="183">
        <v>29180</v>
      </c>
      <c r="T2253" s="183">
        <v>21.5</v>
      </c>
      <c r="U2253" s="183">
        <v>64950.39784681418</v>
      </c>
      <c r="V2253" s="183">
        <v>22920000000</v>
      </c>
    </row>
    <row r="2254" spans="1:22">
      <c r="A2254" s="175" t="s">
        <v>4207</v>
      </c>
      <c r="B2254" s="175" t="s">
        <v>4207</v>
      </c>
      <c r="C2254" s="183">
        <f t="shared" si="16"/>
        <v>28.374600000000001</v>
      </c>
      <c r="D2254" s="183">
        <v>3610</v>
      </c>
      <c r="E2254" s="183">
        <v>260.39999999999998</v>
      </c>
      <c r="F2254" s="183">
        <v>102.2</v>
      </c>
      <c r="G2254" s="183">
        <v>6.3</v>
      </c>
      <c r="H2254" s="183">
        <v>10</v>
      </c>
      <c r="I2254" s="183"/>
      <c r="J2254" s="183">
        <v>8</v>
      </c>
      <c r="K2254" s="183">
        <f t="shared" si="15"/>
        <v>5.1100000000000003</v>
      </c>
      <c r="L2254" s="183">
        <f t="shared" si="17"/>
        <v>35.619047619047613</v>
      </c>
      <c r="M2254" s="183">
        <v>40050000</v>
      </c>
      <c r="N2254" s="183">
        <v>352800</v>
      </c>
      <c r="O2254" s="183">
        <v>307600</v>
      </c>
      <c r="P2254" s="183">
        <v>105.39999999999999</v>
      </c>
      <c r="Q2254" s="183">
        <v>1785000</v>
      </c>
      <c r="R2254" s="183">
        <v>54850</v>
      </c>
      <c r="S2254" s="183">
        <v>34940</v>
      </c>
      <c r="T2254" s="183">
        <v>22.200000000000003</v>
      </c>
      <c r="U2254" s="183">
        <v>96658.104198640154</v>
      </c>
      <c r="V2254" s="183">
        <v>27890000000</v>
      </c>
    </row>
    <row r="2255" spans="1:22">
      <c r="A2255" s="175" t="s">
        <v>4208</v>
      </c>
      <c r="B2255" s="175" t="s">
        <v>4208</v>
      </c>
      <c r="C2255" s="183">
        <f t="shared" si="16"/>
        <v>31.204200000000007</v>
      </c>
      <c r="D2255" s="183">
        <v>3970.0000000000005</v>
      </c>
      <c r="E2255" s="183">
        <v>251.4</v>
      </c>
      <c r="F2255" s="183">
        <v>146.1</v>
      </c>
      <c r="G2255" s="183">
        <v>6</v>
      </c>
      <c r="H2255" s="183">
        <v>8.6</v>
      </c>
      <c r="I2255" s="183"/>
      <c r="J2255" s="183">
        <v>8</v>
      </c>
      <c r="K2255" s="183">
        <f t="shared" si="15"/>
        <v>8.4941860465116275</v>
      </c>
      <c r="L2255" s="183">
        <f t="shared" si="17"/>
        <v>36.366666666666667</v>
      </c>
      <c r="M2255" s="183">
        <v>44130000</v>
      </c>
      <c r="N2255" s="183">
        <v>393100</v>
      </c>
      <c r="O2255" s="183">
        <v>351100</v>
      </c>
      <c r="P2255" s="183">
        <v>105.5</v>
      </c>
      <c r="Q2255" s="183">
        <v>4475000</v>
      </c>
      <c r="R2255" s="183">
        <v>94130</v>
      </c>
      <c r="S2255" s="183">
        <v>61260</v>
      </c>
      <c r="T2255" s="183">
        <v>33.6</v>
      </c>
      <c r="U2255" s="183">
        <v>86295.261044077808</v>
      </c>
      <c r="V2255" s="183">
        <v>65879999999.999992</v>
      </c>
    </row>
    <row r="2256" spans="1:22">
      <c r="A2256" s="175" t="s">
        <v>4209</v>
      </c>
      <c r="B2256" s="175" t="s">
        <v>4209</v>
      </c>
      <c r="C2256" s="183">
        <f t="shared" si="16"/>
        <v>37.099200000000003</v>
      </c>
      <c r="D2256" s="183">
        <v>4720</v>
      </c>
      <c r="E2256" s="183">
        <v>256</v>
      </c>
      <c r="F2256" s="183">
        <v>146.4</v>
      </c>
      <c r="G2256" s="183">
        <v>6.3</v>
      </c>
      <c r="H2256" s="183">
        <v>10.9</v>
      </c>
      <c r="I2256" s="183"/>
      <c r="J2256" s="183">
        <v>8</v>
      </c>
      <c r="K2256" s="183">
        <f t="shared" si="15"/>
        <v>6.7155963302752291</v>
      </c>
      <c r="L2256" s="183">
        <f t="shared" si="17"/>
        <v>34.634920634920633</v>
      </c>
      <c r="M2256" s="183">
        <v>55370000</v>
      </c>
      <c r="N2256" s="183">
        <v>483200</v>
      </c>
      <c r="O2256" s="183">
        <v>432600</v>
      </c>
      <c r="P2256" s="183">
        <v>108.3</v>
      </c>
      <c r="Q2256" s="183">
        <v>5706000</v>
      </c>
      <c r="R2256" s="183">
        <v>119400</v>
      </c>
      <c r="S2256" s="183">
        <v>77960</v>
      </c>
      <c r="T2256" s="183">
        <v>34.799999999999997</v>
      </c>
      <c r="U2256" s="183">
        <v>154372.35142027246</v>
      </c>
      <c r="V2256" s="183">
        <v>85610000000</v>
      </c>
    </row>
    <row r="2257" spans="1:22">
      <c r="A2257" s="175" t="s">
        <v>4210</v>
      </c>
      <c r="B2257" s="175" t="s">
        <v>4210</v>
      </c>
      <c r="C2257" s="183">
        <f t="shared" si="16"/>
        <v>43.072800000000001</v>
      </c>
      <c r="D2257" s="183">
        <v>5480</v>
      </c>
      <c r="E2257" s="183">
        <v>259.60000000000002</v>
      </c>
      <c r="F2257" s="183">
        <v>147.30000000000001</v>
      </c>
      <c r="G2257" s="183">
        <v>7.2</v>
      </c>
      <c r="H2257" s="183">
        <v>12.7</v>
      </c>
      <c r="I2257" s="183"/>
      <c r="J2257" s="183">
        <v>8</v>
      </c>
      <c r="K2257" s="183">
        <f t="shared" si="15"/>
        <v>5.7992125984251972</v>
      </c>
      <c r="L2257" s="183">
        <f t="shared" si="17"/>
        <v>30.305555555555557</v>
      </c>
      <c r="M2257" s="183">
        <v>65440000</v>
      </c>
      <c r="N2257" s="183">
        <v>566300</v>
      </c>
      <c r="O2257" s="183">
        <v>504100</v>
      </c>
      <c r="P2257" s="183">
        <v>109.3</v>
      </c>
      <c r="Q2257" s="183">
        <v>6774000</v>
      </c>
      <c r="R2257" s="183">
        <v>141100</v>
      </c>
      <c r="S2257" s="183">
        <v>91970</v>
      </c>
      <c r="T2257" s="183">
        <v>35.200000000000003</v>
      </c>
      <c r="U2257" s="183">
        <v>240228.03926702304</v>
      </c>
      <c r="V2257" s="183">
        <v>103100000000</v>
      </c>
    </row>
    <row r="2258" spans="1:22">
      <c r="A2258" s="175" t="s">
        <v>4211</v>
      </c>
      <c r="B2258" s="175" t="s">
        <v>4211</v>
      </c>
      <c r="C2258" s="183">
        <f t="shared" si="16"/>
        <v>24.837600000000002</v>
      </c>
      <c r="D2258" s="183">
        <v>3160</v>
      </c>
      <c r="E2258" s="183">
        <v>305.10000000000002</v>
      </c>
      <c r="F2258" s="183">
        <v>101.6</v>
      </c>
      <c r="G2258" s="183">
        <v>5.8</v>
      </c>
      <c r="H2258" s="183">
        <v>7</v>
      </c>
      <c r="I2258" s="183"/>
      <c r="J2258" s="183">
        <v>8</v>
      </c>
      <c r="K2258" s="183">
        <f t="shared" si="15"/>
        <v>7.2571428571428571</v>
      </c>
      <c r="L2258" s="183">
        <f t="shared" si="17"/>
        <v>47.431034482758626</v>
      </c>
      <c r="M2258" s="183">
        <v>44550000</v>
      </c>
      <c r="N2258" s="183">
        <v>342000</v>
      </c>
      <c r="O2258" s="183">
        <v>292100</v>
      </c>
      <c r="P2258" s="183">
        <v>118.69999999999999</v>
      </c>
      <c r="Q2258" s="183">
        <v>1229000</v>
      </c>
      <c r="R2258" s="183">
        <v>38810</v>
      </c>
      <c r="S2258" s="183">
        <v>24200</v>
      </c>
      <c r="T2258" s="183">
        <v>19.7</v>
      </c>
      <c r="U2258" s="183">
        <v>48332.12010302813</v>
      </c>
      <c r="V2258" s="183">
        <v>27180000000</v>
      </c>
    </row>
    <row r="2259" spans="1:22">
      <c r="A2259" s="175" t="s">
        <v>4212</v>
      </c>
      <c r="B2259" s="175" t="s">
        <v>4212</v>
      </c>
      <c r="C2259" s="183">
        <f t="shared" si="16"/>
        <v>28.217400000000001</v>
      </c>
      <c r="D2259" s="183">
        <v>3590</v>
      </c>
      <c r="E2259" s="183">
        <v>308.7</v>
      </c>
      <c r="F2259" s="183">
        <v>101.8</v>
      </c>
      <c r="G2259" s="183">
        <v>6</v>
      </c>
      <c r="H2259" s="183">
        <v>8.8000000000000007</v>
      </c>
      <c r="I2259" s="183"/>
      <c r="J2259" s="183">
        <v>8</v>
      </c>
      <c r="K2259" s="183">
        <f t="shared" si="15"/>
        <v>5.7840909090909083</v>
      </c>
      <c r="L2259" s="183">
        <f t="shared" si="17"/>
        <v>45.849999999999994</v>
      </c>
      <c r="M2259" s="183">
        <v>53660000</v>
      </c>
      <c r="N2259" s="183">
        <v>402900</v>
      </c>
      <c r="O2259" s="183">
        <v>347600</v>
      </c>
      <c r="P2259" s="183">
        <v>122.30000000000001</v>
      </c>
      <c r="Q2259" s="183">
        <v>1554000</v>
      </c>
      <c r="R2259" s="183">
        <v>48450</v>
      </c>
      <c r="S2259" s="183">
        <v>30530</v>
      </c>
      <c r="T2259" s="183">
        <v>20.8</v>
      </c>
      <c r="U2259" s="183">
        <v>74782.751267026149</v>
      </c>
      <c r="V2259" s="183">
        <v>34790000000</v>
      </c>
    </row>
    <row r="2260" spans="1:22">
      <c r="A2260" s="175" t="s">
        <v>4213</v>
      </c>
      <c r="B2260" s="175" t="s">
        <v>4213</v>
      </c>
      <c r="C2260" s="183">
        <f t="shared" si="16"/>
        <v>32.854800000000004</v>
      </c>
      <c r="D2260" s="183">
        <v>4180</v>
      </c>
      <c r="E2260" s="183">
        <v>312.7</v>
      </c>
      <c r="F2260" s="183">
        <v>102.4</v>
      </c>
      <c r="G2260" s="183">
        <v>6.6</v>
      </c>
      <c r="H2260" s="183">
        <v>10.8</v>
      </c>
      <c r="I2260" s="183"/>
      <c r="J2260" s="183">
        <v>8</v>
      </c>
      <c r="K2260" s="183">
        <f t="shared" si="15"/>
        <v>4.7407407407407405</v>
      </c>
      <c r="L2260" s="183">
        <f t="shared" si="17"/>
        <v>41.68181818181818</v>
      </c>
      <c r="M2260" s="183">
        <v>65010000</v>
      </c>
      <c r="N2260" s="183">
        <v>480800</v>
      </c>
      <c r="O2260" s="183">
        <v>415800</v>
      </c>
      <c r="P2260" s="183">
        <v>124.7</v>
      </c>
      <c r="Q2260" s="183">
        <v>1941000</v>
      </c>
      <c r="R2260" s="183">
        <v>60040</v>
      </c>
      <c r="S2260" s="183">
        <v>37910</v>
      </c>
      <c r="T2260" s="183">
        <v>21.5</v>
      </c>
      <c r="U2260" s="183">
        <v>123065.36220548255</v>
      </c>
      <c r="V2260" s="183">
        <v>44040000000</v>
      </c>
    </row>
    <row r="2261" spans="1:22">
      <c r="A2261" s="175" t="s">
        <v>4214</v>
      </c>
      <c r="B2261" s="175" t="s">
        <v>4214</v>
      </c>
      <c r="C2261" s="183">
        <f t="shared" si="16"/>
        <v>37.099200000000003</v>
      </c>
      <c r="D2261" s="183">
        <v>4720</v>
      </c>
      <c r="E2261" s="183">
        <v>304.39999999999998</v>
      </c>
      <c r="F2261" s="183">
        <v>123.4</v>
      </c>
      <c r="G2261" s="183">
        <v>7.1</v>
      </c>
      <c r="H2261" s="183">
        <v>10.7</v>
      </c>
      <c r="I2261" s="183"/>
      <c r="J2261" s="183">
        <v>9</v>
      </c>
      <c r="K2261" s="183">
        <f t="shared" si="15"/>
        <v>5.7663551401869162</v>
      </c>
      <c r="L2261" s="183">
        <f t="shared" si="17"/>
        <v>37.323943661971832</v>
      </c>
      <c r="M2261" s="183">
        <v>71710000</v>
      </c>
      <c r="N2261" s="183">
        <v>539400</v>
      </c>
      <c r="O2261" s="183">
        <v>471100</v>
      </c>
      <c r="P2261" s="183">
        <v>123.3</v>
      </c>
      <c r="Q2261" s="183">
        <v>3362000</v>
      </c>
      <c r="R2261" s="183">
        <v>85410</v>
      </c>
      <c r="S2261" s="183">
        <v>54490</v>
      </c>
      <c r="T2261" s="183">
        <v>26.7</v>
      </c>
      <c r="U2261" s="183">
        <v>147993.05766567963</v>
      </c>
      <c r="V2261" s="183">
        <v>72260000000</v>
      </c>
    </row>
    <row r="2262" spans="1:22">
      <c r="A2262" s="175" t="s">
        <v>4215</v>
      </c>
      <c r="B2262" s="175" t="s">
        <v>4215</v>
      </c>
      <c r="C2262" s="183">
        <f t="shared" si="16"/>
        <v>41.9724</v>
      </c>
      <c r="D2262" s="183">
        <v>5340</v>
      </c>
      <c r="E2262" s="183">
        <v>307.2</v>
      </c>
      <c r="F2262" s="183">
        <v>124.3</v>
      </c>
      <c r="G2262" s="183">
        <v>8</v>
      </c>
      <c r="H2262" s="183">
        <v>12.1</v>
      </c>
      <c r="I2262" s="183"/>
      <c r="J2262" s="183">
        <v>9</v>
      </c>
      <c r="K2262" s="183">
        <f t="shared" si="15"/>
        <v>5.1363636363636367</v>
      </c>
      <c r="L2262" s="183">
        <f t="shared" si="17"/>
        <v>33.125</v>
      </c>
      <c r="M2262" s="183">
        <v>81960000</v>
      </c>
      <c r="N2262" s="183">
        <v>613500</v>
      </c>
      <c r="O2262" s="183">
        <v>533600</v>
      </c>
      <c r="P2262" s="183">
        <v>123.9</v>
      </c>
      <c r="Q2262" s="183">
        <v>3888000</v>
      </c>
      <c r="R2262" s="183">
        <v>98410</v>
      </c>
      <c r="S2262" s="183">
        <v>62550</v>
      </c>
      <c r="T2262" s="183">
        <v>27</v>
      </c>
      <c r="U2262" s="183">
        <v>211756.52729388158</v>
      </c>
      <c r="V2262" s="183">
        <v>84320000000</v>
      </c>
    </row>
    <row r="2263" spans="1:22">
      <c r="A2263" s="175" t="s">
        <v>4216</v>
      </c>
      <c r="B2263" s="175" t="s">
        <v>4216</v>
      </c>
      <c r="C2263" s="183">
        <f t="shared" si="16"/>
        <v>48.103200000000001</v>
      </c>
      <c r="D2263" s="183">
        <v>6120</v>
      </c>
      <c r="E2263" s="183">
        <v>311</v>
      </c>
      <c r="F2263" s="183">
        <v>125.3</v>
      </c>
      <c r="G2263" s="183">
        <v>9</v>
      </c>
      <c r="H2263" s="183">
        <v>14</v>
      </c>
      <c r="I2263" s="183"/>
      <c r="J2263" s="183">
        <v>9</v>
      </c>
      <c r="K2263" s="183">
        <f t="shared" si="15"/>
        <v>4.4749999999999996</v>
      </c>
      <c r="L2263" s="183">
        <f t="shared" si="17"/>
        <v>29.444444444444443</v>
      </c>
      <c r="M2263" s="183">
        <v>95750000</v>
      </c>
      <c r="N2263" s="183">
        <v>710700</v>
      </c>
      <c r="O2263" s="183">
        <v>615700</v>
      </c>
      <c r="P2263" s="183">
        <v>125</v>
      </c>
      <c r="Q2263" s="183">
        <v>4610000</v>
      </c>
      <c r="R2263" s="183">
        <v>116100</v>
      </c>
      <c r="S2263" s="183">
        <v>73590</v>
      </c>
      <c r="T2263" s="183">
        <v>27.400000000000002</v>
      </c>
      <c r="U2263" s="183">
        <v>318288.80019232316</v>
      </c>
      <c r="V2263" s="183">
        <v>101200000000</v>
      </c>
    </row>
    <row r="2264" spans="1:22">
      <c r="A2264" s="175" t="s">
        <v>4217</v>
      </c>
      <c r="B2264" s="175" t="s">
        <v>4217</v>
      </c>
      <c r="C2264" s="183">
        <f t="shared" si="16"/>
        <v>40.321800000000003</v>
      </c>
      <c r="D2264" s="183">
        <v>5130</v>
      </c>
      <c r="E2264" s="183">
        <v>303.39999999999998</v>
      </c>
      <c r="F2264" s="183">
        <v>165</v>
      </c>
      <c r="G2264" s="183">
        <v>6</v>
      </c>
      <c r="H2264" s="183">
        <v>10.199999999999999</v>
      </c>
      <c r="I2264" s="183"/>
      <c r="J2264" s="183">
        <v>9</v>
      </c>
      <c r="K2264" s="183">
        <f t="shared" si="15"/>
        <v>8.0882352941176467</v>
      </c>
      <c r="L2264" s="183">
        <f t="shared" si="17"/>
        <v>44.166666666666664</v>
      </c>
      <c r="M2264" s="183">
        <v>85030000</v>
      </c>
      <c r="N2264" s="183">
        <v>623100</v>
      </c>
      <c r="O2264" s="183">
        <v>560500</v>
      </c>
      <c r="P2264" s="183">
        <v>128.69999999999999</v>
      </c>
      <c r="Q2264" s="183">
        <v>7644000</v>
      </c>
      <c r="R2264" s="183">
        <v>141700</v>
      </c>
      <c r="S2264" s="183">
        <v>92650</v>
      </c>
      <c r="T2264" s="183">
        <v>38.6</v>
      </c>
      <c r="U2264" s="183">
        <v>147626.92441692727</v>
      </c>
      <c r="V2264" s="183">
        <v>164100000000</v>
      </c>
    </row>
    <row r="2265" spans="1:22">
      <c r="A2265" s="175" t="s">
        <v>4218</v>
      </c>
      <c r="B2265" s="175" t="s">
        <v>4218</v>
      </c>
      <c r="C2265" s="183">
        <f t="shared" si="16"/>
        <v>46.138200000000005</v>
      </c>
      <c r="D2265" s="183">
        <v>5870</v>
      </c>
      <c r="E2265" s="183">
        <v>306.60000000000002</v>
      </c>
      <c r="F2265" s="183">
        <v>165.7</v>
      </c>
      <c r="G2265" s="183">
        <v>6.7</v>
      </c>
      <c r="H2265" s="183">
        <v>11.8</v>
      </c>
      <c r="I2265" s="183"/>
      <c r="J2265" s="183">
        <v>9</v>
      </c>
      <c r="K2265" s="183">
        <f t="shared" si="15"/>
        <v>7.0211864406779654</v>
      </c>
      <c r="L2265" s="183">
        <f t="shared" si="17"/>
        <v>39.552238805970148</v>
      </c>
      <c r="M2265" s="183">
        <v>98990000</v>
      </c>
      <c r="N2265" s="183">
        <v>720000</v>
      </c>
      <c r="O2265" s="183">
        <v>645700</v>
      </c>
      <c r="P2265" s="183">
        <v>129.80000000000001</v>
      </c>
      <c r="Q2265" s="183">
        <v>8957000</v>
      </c>
      <c r="R2265" s="183">
        <v>165500</v>
      </c>
      <c r="S2265" s="183">
        <v>108100</v>
      </c>
      <c r="T2265" s="183">
        <v>39</v>
      </c>
      <c r="U2265" s="183">
        <v>222318.17690883335</v>
      </c>
      <c r="V2265" s="183">
        <v>194400000000</v>
      </c>
    </row>
    <row r="2266" spans="1:22">
      <c r="A2266" s="175" t="s">
        <v>4219</v>
      </c>
      <c r="B2266" s="175" t="s">
        <v>4219</v>
      </c>
      <c r="C2266" s="183">
        <f t="shared" si="16"/>
        <v>54.076800000000006</v>
      </c>
      <c r="D2266" s="183">
        <v>6880</v>
      </c>
      <c r="E2266" s="183">
        <v>310.39999999999998</v>
      </c>
      <c r="F2266" s="183">
        <v>166.9</v>
      </c>
      <c r="G2266" s="183">
        <v>7.9</v>
      </c>
      <c r="H2266" s="183">
        <v>13.7</v>
      </c>
      <c r="I2266" s="183"/>
      <c r="J2266" s="183">
        <v>9</v>
      </c>
      <c r="K2266" s="183">
        <f t="shared" si="15"/>
        <v>6.0912408759124093</v>
      </c>
      <c r="L2266" s="183">
        <f t="shared" si="17"/>
        <v>33.544303797468352</v>
      </c>
      <c r="M2266" s="183">
        <v>117000000</v>
      </c>
      <c r="N2266" s="183">
        <v>846100</v>
      </c>
      <c r="O2266" s="183">
        <v>753600</v>
      </c>
      <c r="P2266" s="183">
        <v>130.39999999999998</v>
      </c>
      <c r="Q2266" s="183">
        <v>10630000</v>
      </c>
      <c r="R2266" s="183">
        <v>195600</v>
      </c>
      <c r="S2266" s="183">
        <v>127400</v>
      </c>
      <c r="T2266" s="183">
        <v>39.300000000000004</v>
      </c>
      <c r="U2266" s="183">
        <v>348313.43459322525</v>
      </c>
      <c r="V2266" s="183">
        <v>233600000000</v>
      </c>
    </row>
    <row r="2267" spans="1:22">
      <c r="A2267" s="175" t="s">
        <v>4220</v>
      </c>
      <c r="B2267" s="175" t="s">
        <v>4220</v>
      </c>
      <c r="C2267" s="183">
        <f t="shared" si="16"/>
        <v>33.090600000000002</v>
      </c>
      <c r="D2267" s="183">
        <v>4210</v>
      </c>
      <c r="E2267" s="183">
        <v>349</v>
      </c>
      <c r="F2267" s="183">
        <v>125.4</v>
      </c>
      <c r="G2267" s="183">
        <v>6</v>
      </c>
      <c r="H2267" s="183">
        <v>8.5</v>
      </c>
      <c r="I2267" s="183"/>
      <c r="J2267" s="183">
        <v>10</v>
      </c>
      <c r="K2267" s="183">
        <f t="shared" si="15"/>
        <v>7.3764705882352946</v>
      </c>
      <c r="L2267" s="183">
        <f t="shared" si="17"/>
        <v>52</v>
      </c>
      <c r="M2267" s="183">
        <v>82490000</v>
      </c>
      <c r="N2267" s="183">
        <v>542900</v>
      </c>
      <c r="O2267" s="183">
        <v>472700</v>
      </c>
      <c r="P2267" s="183">
        <v>139.9</v>
      </c>
      <c r="Q2267" s="183">
        <v>2802000</v>
      </c>
      <c r="R2267" s="183">
        <v>70290</v>
      </c>
      <c r="S2267" s="183">
        <v>44690</v>
      </c>
      <c r="T2267" s="183">
        <v>25.8</v>
      </c>
      <c r="U2267" s="183">
        <v>87362.319231595699</v>
      </c>
      <c r="V2267" s="183">
        <v>80970000000</v>
      </c>
    </row>
    <row r="2268" spans="1:22">
      <c r="A2268" s="175" t="s">
        <v>4221</v>
      </c>
      <c r="B2268" s="175" t="s">
        <v>4221</v>
      </c>
      <c r="C2268" s="183">
        <f t="shared" si="16"/>
        <v>39.142800000000001</v>
      </c>
      <c r="D2268" s="183">
        <v>4980</v>
      </c>
      <c r="E2268" s="183">
        <v>353.4</v>
      </c>
      <c r="F2268" s="183">
        <v>126</v>
      </c>
      <c r="G2268" s="183">
        <v>6.6</v>
      </c>
      <c r="H2268" s="183">
        <v>10.7</v>
      </c>
      <c r="I2268" s="183"/>
      <c r="J2268" s="183">
        <v>10</v>
      </c>
      <c r="K2268" s="183">
        <f t="shared" si="15"/>
        <v>5.8878504672897201</v>
      </c>
      <c r="L2268" s="183">
        <f t="shared" si="17"/>
        <v>47.272727272727273</v>
      </c>
      <c r="M2268" s="183">
        <v>101700000</v>
      </c>
      <c r="N2268" s="183">
        <v>658500</v>
      </c>
      <c r="O2268" s="183">
        <v>575600</v>
      </c>
      <c r="P2268" s="183">
        <v>143</v>
      </c>
      <c r="Q2268" s="183">
        <v>3578000</v>
      </c>
      <c r="R2268" s="183">
        <v>89050</v>
      </c>
      <c r="S2268" s="183">
        <v>56800</v>
      </c>
      <c r="T2268" s="183">
        <v>26.8</v>
      </c>
      <c r="U2268" s="183">
        <v>150237.41090275126</v>
      </c>
      <c r="V2268" s="183">
        <v>104700000000</v>
      </c>
    </row>
    <row r="2269" spans="1:22">
      <c r="A2269" s="175" t="s">
        <v>4222</v>
      </c>
      <c r="B2269" s="175" t="s">
        <v>4222</v>
      </c>
      <c r="C2269" s="183">
        <f t="shared" si="16"/>
        <v>45.037800000000004</v>
      </c>
      <c r="D2269" s="183">
        <v>5730</v>
      </c>
      <c r="E2269" s="183">
        <v>351.4</v>
      </c>
      <c r="F2269" s="183">
        <v>171.1</v>
      </c>
      <c r="G2269" s="183">
        <v>7</v>
      </c>
      <c r="H2269" s="183">
        <v>9.6999999999999993</v>
      </c>
      <c r="I2269" s="183"/>
      <c r="J2269" s="183">
        <v>10</v>
      </c>
      <c r="K2269" s="183">
        <f t="shared" si="15"/>
        <v>8.81958762886598</v>
      </c>
      <c r="L2269" s="183">
        <f t="shared" si="17"/>
        <v>44.571428571428569</v>
      </c>
      <c r="M2269" s="183">
        <v>120700000</v>
      </c>
      <c r="N2269" s="183">
        <v>774600</v>
      </c>
      <c r="O2269" s="183">
        <v>686700</v>
      </c>
      <c r="P2269" s="183">
        <v>145.1</v>
      </c>
      <c r="Q2269" s="183">
        <v>8111000</v>
      </c>
      <c r="R2269" s="183">
        <v>146600</v>
      </c>
      <c r="S2269" s="183">
        <v>94810</v>
      </c>
      <c r="T2269" s="183">
        <v>37.599999999999994</v>
      </c>
      <c r="U2269" s="183">
        <v>157797.49381401949</v>
      </c>
      <c r="V2269" s="183">
        <v>236400000000</v>
      </c>
    </row>
    <row r="2270" spans="1:22">
      <c r="A2270" s="175" t="s">
        <v>4223</v>
      </c>
      <c r="B2270" s="175" t="s">
        <v>4223</v>
      </c>
      <c r="C2270" s="183">
        <f t="shared" si="16"/>
        <v>51.011400000000009</v>
      </c>
      <c r="D2270" s="183">
        <v>6490.0000000000009</v>
      </c>
      <c r="E2270" s="183">
        <v>355</v>
      </c>
      <c r="F2270" s="183">
        <v>171.5</v>
      </c>
      <c r="G2270" s="183">
        <v>7.4</v>
      </c>
      <c r="H2270" s="183">
        <v>11.5</v>
      </c>
      <c r="I2270" s="183"/>
      <c r="J2270" s="183">
        <v>10</v>
      </c>
      <c r="K2270" s="183">
        <f t="shared" si="15"/>
        <v>7.4565217391304346</v>
      </c>
      <c r="L2270" s="183">
        <f t="shared" si="17"/>
        <v>42.162162162162161</v>
      </c>
      <c r="M2270" s="183">
        <v>141400000</v>
      </c>
      <c r="N2270" s="183">
        <v>896000</v>
      </c>
      <c r="O2270" s="183">
        <v>796400</v>
      </c>
      <c r="P2270" s="183">
        <v>147.6</v>
      </c>
      <c r="Q2270" s="183">
        <v>9683000</v>
      </c>
      <c r="R2270" s="183">
        <v>174200</v>
      </c>
      <c r="S2270" s="183">
        <v>112900</v>
      </c>
      <c r="T2270" s="183">
        <v>38.6</v>
      </c>
      <c r="U2270" s="183">
        <v>237254.48284925014</v>
      </c>
      <c r="V2270" s="183">
        <v>285200000000</v>
      </c>
    </row>
    <row r="2271" spans="1:22">
      <c r="A2271" s="175" t="s">
        <v>4224</v>
      </c>
      <c r="B2271" s="175" t="s">
        <v>4224</v>
      </c>
      <c r="C2271" s="183">
        <f t="shared" si="16"/>
        <v>57.063600000000001</v>
      </c>
      <c r="D2271" s="183">
        <v>7259.9999999999991</v>
      </c>
      <c r="E2271" s="183">
        <v>358</v>
      </c>
      <c r="F2271" s="183">
        <v>172.2</v>
      </c>
      <c r="G2271" s="183">
        <v>8.1</v>
      </c>
      <c r="H2271" s="183">
        <v>13</v>
      </c>
      <c r="I2271" s="183"/>
      <c r="J2271" s="183">
        <v>10</v>
      </c>
      <c r="K2271" s="183">
        <f t="shared" si="15"/>
        <v>6.6230769230769226</v>
      </c>
      <c r="L2271" s="183">
        <f t="shared" si="17"/>
        <v>38.518518518518519</v>
      </c>
      <c r="M2271" s="183">
        <v>160400000</v>
      </c>
      <c r="N2271" s="183">
        <v>1010000</v>
      </c>
      <c r="O2271" s="183">
        <v>896000</v>
      </c>
      <c r="P2271" s="183">
        <v>148.69999999999999</v>
      </c>
      <c r="Q2271" s="183">
        <v>11080000</v>
      </c>
      <c r="R2271" s="183">
        <v>198800</v>
      </c>
      <c r="S2271" s="183">
        <v>128699.99999999999</v>
      </c>
      <c r="T2271" s="183">
        <v>39.1</v>
      </c>
      <c r="U2271" s="183">
        <v>332774.81901403773</v>
      </c>
      <c r="V2271" s="183">
        <v>329200000000</v>
      </c>
    </row>
    <row r="2272" spans="1:22">
      <c r="A2272" s="175" t="s">
        <v>4225</v>
      </c>
      <c r="B2272" s="175" t="s">
        <v>4225</v>
      </c>
      <c r="C2272" s="183">
        <f t="shared" si="16"/>
        <v>67.203000000000003</v>
      </c>
      <c r="D2272" s="183">
        <v>8550</v>
      </c>
      <c r="E2272" s="183">
        <v>363.4</v>
      </c>
      <c r="F2272" s="183">
        <v>173.2</v>
      </c>
      <c r="G2272" s="183">
        <v>9.1</v>
      </c>
      <c r="H2272" s="183">
        <v>15.7</v>
      </c>
      <c r="I2272" s="183"/>
      <c r="J2272" s="183">
        <v>10</v>
      </c>
      <c r="K2272" s="183">
        <f t="shared" si="15"/>
        <v>5.515923566878981</v>
      </c>
      <c r="L2272" s="183">
        <f t="shared" si="17"/>
        <v>34.285714285714285</v>
      </c>
      <c r="M2272" s="183">
        <v>194600000</v>
      </c>
      <c r="N2272" s="183">
        <v>1211000</v>
      </c>
      <c r="O2272" s="183">
        <v>1071000</v>
      </c>
      <c r="P2272" s="183">
        <v>150.9</v>
      </c>
      <c r="Q2272" s="183">
        <v>13620000</v>
      </c>
      <c r="R2272" s="183">
        <v>243000</v>
      </c>
      <c r="S2272" s="183">
        <v>157300</v>
      </c>
      <c r="T2272" s="183">
        <v>39.900000000000006</v>
      </c>
      <c r="U2272" s="183">
        <v>555399.58178783732</v>
      </c>
      <c r="V2272" s="183">
        <v>410900000000</v>
      </c>
    </row>
    <row r="2273" spans="1:22">
      <c r="A2273" s="175" t="s">
        <v>4226</v>
      </c>
      <c r="B2273" s="175" t="s">
        <v>4226</v>
      </c>
      <c r="C2273" s="183">
        <f t="shared" si="16"/>
        <v>39.064200000000007</v>
      </c>
      <c r="D2273" s="183">
        <v>4970</v>
      </c>
      <c r="E2273" s="183">
        <v>398</v>
      </c>
      <c r="F2273" s="183">
        <v>141.80000000000001</v>
      </c>
      <c r="G2273" s="183">
        <v>6.4</v>
      </c>
      <c r="H2273" s="183">
        <v>8.6</v>
      </c>
      <c r="I2273" s="183"/>
      <c r="J2273" s="183">
        <v>10</v>
      </c>
      <c r="K2273" s="183">
        <f t="shared" si="15"/>
        <v>8.2441860465116292</v>
      </c>
      <c r="L2273" s="183">
        <f t="shared" si="17"/>
        <v>56.375</v>
      </c>
      <c r="M2273" s="183">
        <v>125100000</v>
      </c>
      <c r="N2273" s="183">
        <v>723700</v>
      </c>
      <c r="O2273" s="183">
        <v>628600</v>
      </c>
      <c r="P2273" s="183">
        <v>158.69999999999999</v>
      </c>
      <c r="Q2273" s="183">
        <v>4098000</v>
      </c>
      <c r="R2273" s="183">
        <v>90850</v>
      </c>
      <c r="S2273" s="183">
        <v>57800</v>
      </c>
      <c r="T2273" s="183">
        <v>28.700000000000003</v>
      </c>
      <c r="U2273" s="183">
        <v>106443.25867694015</v>
      </c>
      <c r="V2273" s="183">
        <v>154900000000</v>
      </c>
    </row>
    <row r="2274" spans="1:22">
      <c r="A2274" s="175" t="s">
        <v>4227</v>
      </c>
      <c r="B2274" s="175" t="s">
        <v>4227</v>
      </c>
      <c r="C2274" s="183">
        <f t="shared" si="16"/>
        <v>46.059600000000003</v>
      </c>
      <c r="D2274" s="183">
        <v>5860</v>
      </c>
      <c r="E2274" s="183">
        <v>403.2</v>
      </c>
      <c r="F2274" s="183">
        <v>142.19999999999999</v>
      </c>
      <c r="G2274" s="183">
        <v>6.8</v>
      </c>
      <c r="H2274" s="183">
        <v>11.2</v>
      </c>
      <c r="I2274" s="183"/>
      <c r="J2274" s="183">
        <v>10</v>
      </c>
      <c r="K2274" s="183">
        <f t="shared" si="15"/>
        <v>6.3482142857142856</v>
      </c>
      <c r="L2274" s="183">
        <f t="shared" si="17"/>
        <v>53.058823529411768</v>
      </c>
      <c r="M2274" s="183">
        <v>156900000</v>
      </c>
      <c r="N2274" s="183">
        <v>887600</v>
      </c>
      <c r="O2274" s="183">
        <v>778000</v>
      </c>
      <c r="P2274" s="183">
        <v>163.5</v>
      </c>
      <c r="Q2274" s="183">
        <v>5381000</v>
      </c>
      <c r="R2274" s="183">
        <v>118100</v>
      </c>
      <c r="S2274" s="183">
        <v>75680</v>
      </c>
      <c r="T2274" s="183">
        <v>30.299999999999997</v>
      </c>
      <c r="U2274" s="183">
        <v>189494.76613614216</v>
      </c>
      <c r="V2274" s="183">
        <v>206200000000</v>
      </c>
    </row>
    <row r="2275" spans="1:22">
      <c r="A2275" s="175" t="s">
        <v>4228</v>
      </c>
      <c r="B2275" s="175" t="s">
        <v>4228</v>
      </c>
      <c r="C2275" s="183">
        <f t="shared" si="16"/>
        <v>53.448000000000008</v>
      </c>
      <c r="D2275" s="183">
        <v>6800</v>
      </c>
      <c r="E2275" s="183">
        <v>406.6</v>
      </c>
      <c r="F2275" s="183">
        <v>143.30000000000001</v>
      </c>
      <c r="G2275" s="183">
        <v>7.9</v>
      </c>
      <c r="H2275" s="183">
        <v>12.9</v>
      </c>
      <c r="I2275" s="183"/>
      <c r="J2275" s="183">
        <v>10</v>
      </c>
      <c r="K2275" s="183">
        <f t="shared" si="15"/>
        <v>5.554263565891473</v>
      </c>
      <c r="L2275" s="183">
        <f t="shared" si="17"/>
        <v>45.670886075949369</v>
      </c>
      <c r="M2275" s="183">
        <v>182800000</v>
      </c>
      <c r="N2275" s="183">
        <v>1031000</v>
      </c>
      <c r="O2275" s="183">
        <v>899300</v>
      </c>
      <c r="P2275" s="183">
        <v>164</v>
      </c>
      <c r="Q2275" s="183">
        <v>6346000</v>
      </c>
      <c r="R2275" s="183">
        <v>138900</v>
      </c>
      <c r="S2275" s="183">
        <v>88570</v>
      </c>
      <c r="T2275" s="183">
        <v>30.6</v>
      </c>
      <c r="U2275" s="183">
        <v>289500</v>
      </c>
      <c r="V2275" s="183">
        <v>245100000000</v>
      </c>
    </row>
    <row r="2276" spans="1:22">
      <c r="A2276" s="175" t="s">
        <v>4229</v>
      </c>
      <c r="B2276" s="175" t="s">
        <v>4229</v>
      </c>
      <c r="C2276" s="183">
        <f t="shared" si="16"/>
        <v>54.234000000000002</v>
      </c>
      <c r="D2276" s="183">
        <v>6900</v>
      </c>
      <c r="E2276" s="183">
        <v>402.6</v>
      </c>
      <c r="F2276" s="183">
        <v>177.7</v>
      </c>
      <c r="G2276" s="183">
        <v>7.7</v>
      </c>
      <c r="H2276" s="183">
        <v>10.9</v>
      </c>
      <c r="I2276" s="183"/>
      <c r="J2276" s="183">
        <v>10</v>
      </c>
      <c r="K2276" s="183">
        <f t="shared" si="15"/>
        <v>8.1513761467889907</v>
      </c>
      <c r="L2276" s="183">
        <f t="shared" si="17"/>
        <v>46.857142857142854</v>
      </c>
      <c r="M2276" s="183">
        <v>187200000</v>
      </c>
      <c r="N2276" s="183">
        <v>1055000</v>
      </c>
      <c r="O2276" s="183">
        <v>930000</v>
      </c>
      <c r="P2276" s="183">
        <v>164.8</v>
      </c>
      <c r="Q2276" s="183">
        <v>10210000</v>
      </c>
      <c r="R2276" s="183">
        <v>178300</v>
      </c>
      <c r="S2276" s="183">
        <v>114900</v>
      </c>
      <c r="T2276" s="183">
        <v>38.5</v>
      </c>
      <c r="U2276" s="183">
        <v>230411.45418025128</v>
      </c>
      <c r="V2276" s="183">
        <v>391000000000</v>
      </c>
    </row>
    <row r="2277" spans="1:22">
      <c r="A2277" s="175" t="s">
        <v>4230</v>
      </c>
      <c r="B2277" s="175" t="s">
        <v>4230</v>
      </c>
      <c r="C2277" s="183">
        <f t="shared" si="16"/>
        <v>60.129000000000005</v>
      </c>
      <c r="D2277" s="183">
        <v>7650</v>
      </c>
      <c r="E2277" s="183">
        <v>406.4</v>
      </c>
      <c r="F2277" s="183">
        <v>177.9</v>
      </c>
      <c r="G2277" s="183">
        <v>7.9</v>
      </c>
      <c r="H2277" s="183">
        <v>12.8</v>
      </c>
      <c r="I2277" s="183"/>
      <c r="J2277" s="183">
        <v>10</v>
      </c>
      <c r="K2277" s="183">
        <f t="shared" si="15"/>
        <v>6.94921875</v>
      </c>
      <c r="L2277" s="183">
        <f t="shared" si="17"/>
        <v>45.670886075949362</v>
      </c>
      <c r="M2277" s="183">
        <v>216000000</v>
      </c>
      <c r="N2277" s="183">
        <v>1199000</v>
      </c>
      <c r="O2277" s="183">
        <v>1063000</v>
      </c>
      <c r="P2277" s="183">
        <v>168</v>
      </c>
      <c r="Q2277" s="183">
        <v>12030000</v>
      </c>
      <c r="R2277" s="183">
        <v>209000</v>
      </c>
      <c r="S2277" s="183">
        <v>135300</v>
      </c>
      <c r="T2277" s="183">
        <v>39.700000000000003</v>
      </c>
      <c r="U2277" s="183">
        <v>332188.18448759976</v>
      </c>
      <c r="V2277" s="183">
        <v>465200000000</v>
      </c>
    </row>
    <row r="2278" spans="1:22">
      <c r="A2278" s="175" t="s">
        <v>4231</v>
      </c>
      <c r="B2278" s="175" t="s">
        <v>4231</v>
      </c>
      <c r="C2278" s="183">
        <f t="shared" si="16"/>
        <v>67.203000000000003</v>
      </c>
      <c r="D2278" s="183">
        <v>8550</v>
      </c>
      <c r="E2278" s="183">
        <v>409.4</v>
      </c>
      <c r="F2278" s="183">
        <v>178.8</v>
      </c>
      <c r="G2278" s="183">
        <v>8.8000000000000007</v>
      </c>
      <c r="H2278" s="183">
        <v>14.3</v>
      </c>
      <c r="I2278" s="183"/>
      <c r="J2278" s="183">
        <v>10</v>
      </c>
      <c r="K2278" s="183">
        <f t="shared" si="15"/>
        <v>6.2517482517482517</v>
      </c>
      <c r="L2278" s="183">
        <f t="shared" si="17"/>
        <v>40.999999999999993</v>
      </c>
      <c r="M2278" s="183">
        <v>243300000</v>
      </c>
      <c r="N2278" s="183">
        <v>1346000</v>
      </c>
      <c r="O2278" s="183">
        <v>1189000</v>
      </c>
      <c r="P2278" s="183">
        <v>168.70000000000002</v>
      </c>
      <c r="Q2278" s="183">
        <v>13650000</v>
      </c>
      <c r="R2278" s="183">
        <v>236600</v>
      </c>
      <c r="S2278" s="183">
        <v>152700</v>
      </c>
      <c r="T2278" s="183">
        <v>39.900000000000006</v>
      </c>
      <c r="U2278" s="183">
        <v>459897.07628519717</v>
      </c>
      <c r="V2278" s="183">
        <v>531700000000.00006</v>
      </c>
    </row>
    <row r="2279" spans="1:22">
      <c r="A2279" s="175" t="s">
        <v>4232</v>
      </c>
      <c r="B2279" s="175" t="s">
        <v>4232</v>
      </c>
      <c r="C2279" s="183">
        <f t="shared" si="16"/>
        <v>74.277000000000001</v>
      </c>
      <c r="D2279" s="183">
        <v>9450</v>
      </c>
      <c r="E2279" s="183">
        <v>412.8</v>
      </c>
      <c r="F2279" s="183">
        <v>179.5</v>
      </c>
      <c r="G2279" s="183">
        <v>9.5</v>
      </c>
      <c r="H2279" s="183">
        <v>16</v>
      </c>
      <c r="I2279" s="183"/>
      <c r="J2279" s="183">
        <v>10</v>
      </c>
      <c r="K2279" s="183">
        <f t="shared" si="15"/>
        <v>5.609375</v>
      </c>
      <c r="L2279" s="183">
        <f t="shared" si="17"/>
        <v>37.978947368421053</v>
      </c>
      <c r="M2279" s="183">
        <v>273100000</v>
      </c>
      <c r="N2279" s="183">
        <v>1501000</v>
      </c>
      <c r="O2279" s="183">
        <v>1323000</v>
      </c>
      <c r="P2279" s="183">
        <v>170</v>
      </c>
      <c r="Q2279" s="183">
        <v>15450000</v>
      </c>
      <c r="R2279" s="183">
        <v>267000</v>
      </c>
      <c r="S2279" s="183">
        <v>172200</v>
      </c>
      <c r="T2279" s="183">
        <v>40.4</v>
      </c>
      <c r="U2279" s="183">
        <v>626185.2276755739</v>
      </c>
      <c r="V2279" s="183">
        <v>607100000000</v>
      </c>
    </row>
    <row r="2280" spans="1:22">
      <c r="A2280" s="175" t="s">
        <v>4233</v>
      </c>
      <c r="B2280" s="175" t="s">
        <v>4233</v>
      </c>
      <c r="C2280" s="183">
        <f t="shared" si="16"/>
        <v>85.045200000000008</v>
      </c>
      <c r="D2280" s="183">
        <v>10820</v>
      </c>
      <c r="E2280" s="183">
        <v>417</v>
      </c>
      <c r="F2280" s="183">
        <v>181</v>
      </c>
      <c r="G2280" s="183">
        <v>10.9</v>
      </c>
      <c r="H2280" s="183">
        <v>18.2</v>
      </c>
      <c r="I2280" s="183"/>
      <c r="J2280" s="183">
        <v>10</v>
      </c>
      <c r="K2280" s="183">
        <f t="shared" si="15"/>
        <v>4.9725274725274726</v>
      </c>
      <c r="L2280" s="183">
        <f t="shared" si="17"/>
        <v>33.082568807339449</v>
      </c>
      <c r="M2280" s="183">
        <v>315300000</v>
      </c>
      <c r="N2280" s="183">
        <v>1725000</v>
      </c>
      <c r="O2280" s="183">
        <v>1512000</v>
      </c>
      <c r="P2280" s="183">
        <v>170.6</v>
      </c>
      <c r="Q2280" s="183">
        <v>18030000</v>
      </c>
      <c r="R2280" s="183">
        <v>310100</v>
      </c>
      <c r="S2280" s="183">
        <v>199300</v>
      </c>
      <c r="T2280" s="183">
        <v>40.799999999999997</v>
      </c>
      <c r="U2280" s="183">
        <v>924251.20551496453</v>
      </c>
      <c r="V2280" s="183">
        <v>715200000000</v>
      </c>
    </row>
    <row r="2281" spans="1:22">
      <c r="A2281" s="175" t="s">
        <v>4234</v>
      </c>
      <c r="B2281" s="175" t="s">
        <v>4234</v>
      </c>
      <c r="C2281" s="183">
        <f t="shared" si="16"/>
        <v>52.3476</v>
      </c>
      <c r="D2281" s="183">
        <v>6659.9999999999991</v>
      </c>
      <c r="E2281" s="183">
        <v>449.8</v>
      </c>
      <c r="F2281" s="183">
        <v>152.4</v>
      </c>
      <c r="G2281" s="183">
        <v>7.6</v>
      </c>
      <c r="H2281" s="183">
        <v>10.9</v>
      </c>
      <c r="I2281" s="183"/>
      <c r="J2281" s="183">
        <v>10</v>
      </c>
      <c r="K2281" s="183">
        <f t="shared" si="15"/>
        <v>6.9908256880733948</v>
      </c>
      <c r="L2281" s="183">
        <f t="shared" si="17"/>
        <v>53.684210526315795</v>
      </c>
      <c r="M2281" s="183">
        <v>213700000</v>
      </c>
      <c r="N2281" s="183">
        <v>1096000</v>
      </c>
      <c r="O2281" s="183">
        <v>950000</v>
      </c>
      <c r="P2281" s="183">
        <v>179.1</v>
      </c>
      <c r="Q2281" s="183">
        <v>6450000</v>
      </c>
      <c r="R2281" s="183">
        <v>133300</v>
      </c>
      <c r="S2281" s="183">
        <v>84640</v>
      </c>
      <c r="T2281" s="183">
        <v>31.099999999999998</v>
      </c>
      <c r="U2281" s="183">
        <v>212925.31054038982</v>
      </c>
      <c r="V2281" s="183">
        <v>309700000000</v>
      </c>
    </row>
    <row r="2282" spans="1:22">
      <c r="A2282" s="175" t="s">
        <v>4235</v>
      </c>
      <c r="B2282" s="175" t="s">
        <v>4235</v>
      </c>
      <c r="C2282" s="183">
        <f t="shared" si="16"/>
        <v>59.893200000000007</v>
      </c>
      <c r="D2282" s="183">
        <v>7620</v>
      </c>
      <c r="E2282" s="183">
        <v>454.6</v>
      </c>
      <c r="F2282" s="183">
        <v>152.9</v>
      </c>
      <c r="G2282" s="183">
        <v>8.1</v>
      </c>
      <c r="H2282" s="183">
        <v>13.3</v>
      </c>
      <c r="I2282" s="183"/>
      <c r="J2282" s="183">
        <v>10</v>
      </c>
      <c r="K2282" s="183">
        <f t="shared" si="15"/>
        <v>5.7481203007518795</v>
      </c>
      <c r="L2282" s="183">
        <f t="shared" si="17"/>
        <v>50.370370370370374</v>
      </c>
      <c r="M2282" s="183">
        <v>255000000</v>
      </c>
      <c r="N2282" s="183">
        <v>1287000</v>
      </c>
      <c r="O2282" s="183">
        <v>1122000</v>
      </c>
      <c r="P2282" s="183">
        <v>182.89999999999998</v>
      </c>
      <c r="Q2282" s="183">
        <v>7946000</v>
      </c>
      <c r="R2282" s="183">
        <v>163100</v>
      </c>
      <c r="S2282" s="183">
        <v>103900</v>
      </c>
      <c r="T2282" s="183">
        <v>32.299999999999997</v>
      </c>
      <c r="U2282" s="183">
        <v>337374.70299387648</v>
      </c>
      <c r="V2282" s="183">
        <v>385800000000</v>
      </c>
    </row>
    <row r="2283" spans="1:22">
      <c r="A2283" s="175" t="s">
        <v>4236</v>
      </c>
      <c r="B2283" s="175" t="s">
        <v>4236</v>
      </c>
      <c r="C2283" s="183">
        <f t="shared" si="16"/>
        <v>67.281600000000012</v>
      </c>
      <c r="D2283" s="183">
        <v>8560</v>
      </c>
      <c r="E2283" s="183">
        <v>458</v>
      </c>
      <c r="F2283" s="183">
        <v>153.80000000000001</v>
      </c>
      <c r="G2283" s="183">
        <v>9</v>
      </c>
      <c r="H2283" s="183">
        <v>15</v>
      </c>
      <c r="I2283" s="183"/>
      <c r="J2283" s="183">
        <v>10</v>
      </c>
      <c r="K2283" s="183">
        <f t="shared" si="15"/>
        <v>5.1266666666666669</v>
      </c>
      <c r="L2283" s="183">
        <f t="shared" si="17"/>
        <v>45.333333333333336</v>
      </c>
      <c r="M2283" s="183">
        <v>289300000</v>
      </c>
      <c r="N2283" s="183">
        <v>1453000</v>
      </c>
      <c r="O2283" s="183">
        <v>1263000</v>
      </c>
      <c r="P2283" s="183">
        <v>183.9</v>
      </c>
      <c r="Q2283" s="183">
        <v>9126000</v>
      </c>
      <c r="R2283" s="183">
        <v>186700</v>
      </c>
      <c r="S2283" s="183">
        <v>118700</v>
      </c>
      <c r="T2283" s="183">
        <v>32.700000000000003</v>
      </c>
      <c r="U2283" s="183">
        <v>475481.14082113985</v>
      </c>
      <c r="V2283" s="183">
        <v>446200000000</v>
      </c>
    </row>
    <row r="2284" spans="1:22">
      <c r="A2284" s="175" t="s">
        <v>4237</v>
      </c>
      <c r="B2284" s="175" t="s">
        <v>4237</v>
      </c>
      <c r="C2284" s="183">
        <f t="shared" si="16"/>
        <v>74.277000000000001</v>
      </c>
      <c r="D2284" s="183">
        <v>9450</v>
      </c>
      <c r="E2284" s="183">
        <v>462</v>
      </c>
      <c r="F2284" s="183">
        <v>154.4</v>
      </c>
      <c r="G2284" s="183">
        <v>9.6</v>
      </c>
      <c r="H2284" s="183">
        <v>17</v>
      </c>
      <c r="I2284" s="183"/>
      <c r="J2284" s="183">
        <v>10</v>
      </c>
      <c r="K2284" s="183">
        <f t="shared" si="15"/>
        <v>4.5411764705882351</v>
      </c>
      <c r="L2284" s="183">
        <f t="shared" si="17"/>
        <v>42.5</v>
      </c>
      <c r="M2284" s="183">
        <v>326700000</v>
      </c>
      <c r="N2284" s="183">
        <v>1627000</v>
      </c>
      <c r="O2284" s="183">
        <v>1414000</v>
      </c>
      <c r="P2284" s="183">
        <v>186</v>
      </c>
      <c r="Q2284" s="183">
        <v>10470000</v>
      </c>
      <c r="R2284" s="183">
        <v>213100</v>
      </c>
      <c r="S2284" s="183">
        <v>135600</v>
      </c>
      <c r="T2284" s="183">
        <v>33.299999999999997</v>
      </c>
      <c r="U2284" s="183">
        <v>657741.08625227457</v>
      </c>
      <c r="V2284" s="183">
        <v>516299999999.99994</v>
      </c>
    </row>
    <row r="2285" spans="1:22">
      <c r="A2285" s="175" t="s">
        <v>4238</v>
      </c>
      <c r="B2285" s="175" t="s">
        <v>4238</v>
      </c>
      <c r="C2285" s="183">
        <f t="shared" si="16"/>
        <v>82.137</v>
      </c>
      <c r="D2285" s="183">
        <v>10450</v>
      </c>
      <c r="E2285" s="183">
        <v>465.8</v>
      </c>
      <c r="F2285" s="183">
        <v>155.30000000000001</v>
      </c>
      <c r="G2285" s="183">
        <v>10.5</v>
      </c>
      <c r="H2285" s="183">
        <v>18.899999999999999</v>
      </c>
      <c r="I2285" s="183"/>
      <c r="J2285" s="183">
        <v>10</v>
      </c>
      <c r="K2285" s="183">
        <f t="shared" si="15"/>
        <v>4.1084656084656093</v>
      </c>
      <c r="L2285" s="183">
        <f t="shared" si="17"/>
        <v>38.857142857142854</v>
      </c>
      <c r="M2285" s="183">
        <v>365900000</v>
      </c>
      <c r="N2285" s="183">
        <v>1811000</v>
      </c>
      <c r="O2285" s="183">
        <v>1571000</v>
      </c>
      <c r="P2285" s="183">
        <v>187.10000000000002</v>
      </c>
      <c r="Q2285" s="183">
        <v>11850000</v>
      </c>
      <c r="R2285" s="183">
        <v>240400</v>
      </c>
      <c r="S2285" s="183">
        <v>152500</v>
      </c>
      <c r="T2285" s="183">
        <v>33.700000000000003</v>
      </c>
      <c r="U2285" s="183">
        <v>890482.42482525448</v>
      </c>
      <c r="V2285" s="183">
        <v>589100000000</v>
      </c>
    </row>
    <row r="2286" spans="1:22">
      <c r="A2286" s="175" t="s">
        <v>4239</v>
      </c>
      <c r="B2286" s="175" t="s">
        <v>4239</v>
      </c>
      <c r="C2286" s="183">
        <f t="shared" si="16"/>
        <v>67.203000000000003</v>
      </c>
      <c r="D2286" s="183">
        <v>8550</v>
      </c>
      <c r="E2286" s="183">
        <v>453.4</v>
      </c>
      <c r="F2286" s="183">
        <v>189.9</v>
      </c>
      <c r="G2286" s="183">
        <v>8.5</v>
      </c>
      <c r="H2286" s="183">
        <v>12.7</v>
      </c>
      <c r="I2286" s="183"/>
      <c r="J2286" s="183">
        <v>10</v>
      </c>
      <c r="K2286" s="183">
        <f t="shared" si="15"/>
        <v>7.4763779527559064</v>
      </c>
      <c r="L2286" s="183">
        <f t="shared" si="17"/>
        <v>48</v>
      </c>
      <c r="M2286" s="183">
        <v>293800000</v>
      </c>
      <c r="N2286" s="183">
        <v>1471000</v>
      </c>
      <c r="O2286" s="183">
        <v>1296000</v>
      </c>
      <c r="P2286" s="183">
        <v>185.39999999999998</v>
      </c>
      <c r="Q2286" s="183">
        <v>14520000</v>
      </c>
      <c r="R2286" s="183">
        <v>237300</v>
      </c>
      <c r="S2286" s="183">
        <v>152900</v>
      </c>
      <c r="T2286" s="183">
        <v>41.2</v>
      </c>
      <c r="U2286" s="183">
        <v>370318.83191320824</v>
      </c>
      <c r="V2286" s="183">
        <v>703800000000</v>
      </c>
    </row>
    <row r="2287" spans="1:22">
      <c r="A2287" s="175" t="s">
        <v>4240</v>
      </c>
      <c r="B2287" s="175" t="s">
        <v>4240</v>
      </c>
      <c r="C2287" s="183">
        <f t="shared" si="16"/>
        <v>74.35560000000001</v>
      </c>
      <c r="D2287" s="183">
        <v>9460</v>
      </c>
      <c r="E2287" s="183">
        <v>457</v>
      </c>
      <c r="F2287" s="183">
        <v>190.4</v>
      </c>
      <c r="G2287" s="183">
        <v>9</v>
      </c>
      <c r="H2287" s="183">
        <v>14.5</v>
      </c>
      <c r="I2287" s="183"/>
      <c r="J2287" s="183">
        <v>10</v>
      </c>
      <c r="K2287" s="183">
        <f t="shared" si="15"/>
        <v>6.5655172413793101</v>
      </c>
      <c r="L2287" s="183">
        <f t="shared" si="17"/>
        <v>45.333333333333336</v>
      </c>
      <c r="M2287" s="183">
        <v>333200000</v>
      </c>
      <c r="N2287" s="183">
        <v>1653000</v>
      </c>
      <c r="O2287" s="183">
        <v>1458000</v>
      </c>
      <c r="P2287" s="183">
        <v>187.60000000000002</v>
      </c>
      <c r="Q2287" s="183">
        <v>16710000</v>
      </c>
      <c r="R2287" s="183">
        <v>272100</v>
      </c>
      <c r="S2287" s="183">
        <v>175500</v>
      </c>
      <c r="T2287" s="183">
        <v>42</v>
      </c>
      <c r="U2287" s="183">
        <v>516764.47972790425</v>
      </c>
      <c r="V2287" s="183">
        <v>816600000000</v>
      </c>
    </row>
    <row r="2288" spans="1:22">
      <c r="A2288" s="175" t="s">
        <v>4241</v>
      </c>
      <c r="B2288" s="175" t="s">
        <v>4241</v>
      </c>
      <c r="C2288" s="183">
        <f t="shared" si="16"/>
        <v>82.137</v>
      </c>
      <c r="D2288" s="183">
        <v>10450</v>
      </c>
      <c r="E2288" s="183">
        <v>460</v>
      </c>
      <c r="F2288" s="183">
        <v>191.3</v>
      </c>
      <c r="G2288" s="183">
        <v>9.9</v>
      </c>
      <c r="H2288" s="183">
        <v>16</v>
      </c>
      <c r="I2288" s="183"/>
      <c r="J2288" s="183">
        <v>10</v>
      </c>
      <c r="K2288" s="183">
        <f t="shared" si="15"/>
        <v>5.9781250000000004</v>
      </c>
      <c r="L2288" s="183">
        <f t="shared" si="17"/>
        <v>41.212121212121211</v>
      </c>
      <c r="M2288" s="183">
        <v>370500000</v>
      </c>
      <c r="N2288" s="183">
        <v>1831000</v>
      </c>
      <c r="O2288" s="183">
        <v>1611000</v>
      </c>
      <c r="P2288" s="183">
        <v>188.29999999999998</v>
      </c>
      <c r="Q2288" s="183">
        <v>18710000</v>
      </c>
      <c r="R2288" s="183">
        <v>303900</v>
      </c>
      <c r="S2288" s="183">
        <v>195600</v>
      </c>
      <c r="T2288" s="183">
        <v>42.300000000000004</v>
      </c>
      <c r="U2288" s="183">
        <v>690617.9511080588</v>
      </c>
      <c r="V2288" s="183">
        <v>920100000000</v>
      </c>
    </row>
    <row r="2289" spans="1:22">
      <c r="A2289" s="175" t="s">
        <v>4242</v>
      </c>
      <c r="B2289" s="175" t="s">
        <v>4242</v>
      </c>
      <c r="C2289" s="183">
        <f t="shared" si="16"/>
        <v>89.44680000000001</v>
      </c>
      <c r="D2289" s="183">
        <v>11380</v>
      </c>
      <c r="E2289" s="183">
        <v>463.4</v>
      </c>
      <c r="F2289" s="183">
        <v>191.9</v>
      </c>
      <c r="G2289" s="183">
        <v>10.5</v>
      </c>
      <c r="H2289" s="183">
        <v>17.7</v>
      </c>
      <c r="I2289" s="183"/>
      <c r="J2289" s="183">
        <v>10</v>
      </c>
      <c r="K2289" s="183">
        <f t="shared" si="15"/>
        <v>5.4209039548022604</v>
      </c>
      <c r="L2289" s="183">
        <f t="shared" si="17"/>
        <v>38.857142857142854</v>
      </c>
      <c r="M2289" s="183">
        <v>410200000</v>
      </c>
      <c r="N2289" s="183">
        <v>2014000</v>
      </c>
      <c r="O2289" s="183">
        <v>1770000</v>
      </c>
      <c r="P2289" s="183">
        <v>189.89999999999998</v>
      </c>
      <c r="Q2289" s="183">
        <v>20890000</v>
      </c>
      <c r="R2289" s="183">
        <v>338400</v>
      </c>
      <c r="S2289" s="183">
        <v>217800</v>
      </c>
      <c r="T2289" s="183">
        <v>42.9</v>
      </c>
      <c r="U2289" s="183">
        <v>905274.89998786966</v>
      </c>
      <c r="V2289" s="183">
        <v>1035000000000</v>
      </c>
    </row>
    <row r="2290" spans="1:22">
      <c r="A2290" s="175" t="s">
        <v>4243</v>
      </c>
      <c r="B2290" s="175" t="s">
        <v>4243</v>
      </c>
      <c r="C2290" s="183">
        <f t="shared" si="16"/>
        <v>98.485800000000012</v>
      </c>
      <c r="D2290" s="183">
        <v>12530</v>
      </c>
      <c r="E2290" s="183">
        <v>467.2</v>
      </c>
      <c r="F2290" s="183">
        <v>192.8</v>
      </c>
      <c r="G2290" s="183">
        <v>11.4</v>
      </c>
      <c r="H2290" s="183">
        <v>19.600000000000001</v>
      </c>
      <c r="I2290" s="183"/>
      <c r="J2290" s="183">
        <v>10</v>
      </c>
      <c r="K2290" s="183">
        <f t="shared" si="15"/>
        <v>4.9183673469387754</v>
      </c>
      <c r="L2290" s="183">
        <f t="shared" si="17"/>
        <v>35.789473684210527</v>
      </c>
      <c r="M2290" s="183">
        <v>457300000</v>
      </c>
      <c r="N2290" s="183">
        <v>2232000</v>
      </c>
      <c r="O2290" s="183">
        <v>1957000</v>
      </c>
      <c r="P2290" s="183">
        <v>191.1</v>
      </c>
      <c r="Q2290" s="183">
        <v>23470000</v>
      </c>
      <c r="R2290" s="183">
        <v>378900</v>
      </c>
      <c r="S2290" s="183">
        <v>243500</v>
      </c>
      <c r="T2290" s="183">
        <v>43.3</v>
      </c>
      <c r="U2290" s="183">
        <v>1210694.860789102</v>
      </c>
      <c r="V2290" s="183">
        <v>1173000000000</v>
      </c>
    </row>
    <row r="2291" spans="1:22">
      <c r="A2291" s="175" t="s">
        <v>4244</v>
      </c>
      <c r="B2291" s="175" t="s">
        <v>4244</v>
      </c>
      <c r="C2291" s="183">
        <f t="shared" si="16"/>
        <v>105.87419999999999</v>
      </c>
      <c r="D2291" s="183">
        <v>13469.999999999998</v>
      </c>
      <c r="E2291" s="183">
        <v>469</v>
      </c>
      <c r="F2291" s="183">
        <v>194</v>
      </c>
      <c r="G2291" s="183">
        <v>12.6</v>
      </c>
      <c r="H2291" s="183">
        <v>20.6</v>
      </c>
      <c r="I2291" s="183"/>
      <c r="J2291" s="183">
        <v>10</v>
      </c>
      <c r="K2291" s="183">
        <f t="shared" si="15"/>
        <v>4.7087378640776691</v>
      </c>
      <c r="L2291" s="183">
        <f t="shared" si="17"/>
        <v>32.365079365079367</v>
      </c>
      <c r="M2291" s="183">
        <v>487900000</v>
      </c>
      <c r="N2291" s="183">
        <v>2385000</v>
      </c>
      <c r="O2291" s="183">
        <v>2081000</v>
      </c>
      <c r="P2291" s="183">
        <v>190.39999999999998</v>
      </c>
      <c r="Q2291" s="183">
        <v>25150000</v>
      </c>
      <c r="R2291" s="183">
        <v>405300</v>
      </c>
      <c r="S2291" s="183">
        <v>259200</v>
      </c>
      <c r="T2291" s="183">
        <v>43.2</v>
      </c>
      <c r="U2291" s="183">
        <v>1455076.0352043775</v>
      </c>
      <c r="V2291" s="183">
        <v>1260000000000</v>
      </c>
    </row>
    <row r="2292" spans="1:22">
      <c r="A2292" s="175" t="s">
        <v>4245</v>
      </c>
      <c r="B2292" s="175" t="s">
        <v>4245</v>
      </c>
      <c r="C2292" s="183">
        <f t="shared" si="16"/>
        <v>65.866800000000012</v>
      </c>
      <c r="D2292" s="183">
        <v>8380</v>
      </c>
      <c r="E2292" s="183">
        <v>525</v>
      </c>
      <c r="F2292" s="183">
        <v>165</v>
      </c>
      <c r="G2292" s="183">
        <v>8.9</v>
      </c>
      <c r="H2292" s="183">
        <v>11.4</v>
      </c>
      <c r="I2292" s="183"/>
      <c r="J2292" s="183">
        <v>13</v>
      </c>
      <c r="K2292" s="183">
        <f t="shared" si="15"/>
        <v>7.2368421052631575</v>
      </c>
      <c r="L2292" s="183">
        <f t="shared" si="17"/>
        <v>53.50561797752809</v>
      </c>
      <c r="M2292" s="183">
        <v>351000000</v>
      </c>
      <c r="N2292" s="183">
        <v>1563000</v>
      </c>
      <c r="O2292" s="183">
        <v>1337000</v>
      </c>
      <c r="P2292" s="183">
        <v>204.7</v>
      </c>
      <c r="Q2292" s="183">
        <v>8573000</v>
      </c>
      <c r="R2292" s="183">
        <v>166200</v>
      </c>
      <c r="S2292" s="183">
        <v>103900</v>
      </c>
      <c r="T2292" s="183">
        <v>32</v>
      </c>
      <c r="U2292" s="183">
        <v>321542.53778728074</v>
      </c>
      <c r="V2292" s="183">
        <v>562900000000</v>
      </c>
    </row>
    <row r="2293" spans="1:22">
      <c r="A2293" s="175" t="s">
        <v>4246</v>
      </c>
      <c r="B2293" s="175" t="s">
        <v>4246</v>
      </c>
      <c r="C2293" s="183">
        <f t="shared" si="16"/>
        <v>74.905799999999999</v>
      </c>
      <c r="D2293" s="183">
        <v>9530</v>
      </c>
      <c r="E2293" s="183">
        <v>529</v>
      </c>
      <c r="F2293" s="183">
        <v>166</v>
      </c>
      <c r="G2293" s="183">
        <v>9.6999999999999993</v>
      </c>
      <c r="H2293" s="183">
        <v>13.6</v>
      </c>
      <c r="I2293" s="183"/>
      <c r="J2293" s="183">
        <v>13</v>
      </c>
      <c r="K2293" s="183">
        <f t="shared" si="15"/>
        <v>6.1029411764705888</v>
      </c>
      <c r="L2293" s="183">
        <f t="shared" si="17"/>
        <v>49.051546391752581</v>
      </c>
      <c r="M2293" s="183">
        <v>411000000</v>
      </c>
      <c r="N2293" s="183">
        <v>1810000</v>
      </c>
      <c r="O2293" s="183">
        <v>1554000</v>
      </c>
      <c r="P2293" s="183">
        <v>207.7</v>
      </c>
      <c r="Q2293" s="183">
        <v>10420000</v>
      </c>
      <c r="R2293" s="183">
        <v>200300</v>
      </c>
      <c r="S2293" s="183">
        <v>125500</v>
      </c>
      <c r="T2293" s="183">
        <v>33.1</v>
      </c>
      <c r="U2293" s="183">
        <v>482032.08329647139</v>
      </c>
      <c r="V2293" s="183">
        <v>688600000000</v>
      </c>
    </row>
    <row r="2294" spans="1:22">
      <c r="A2294" s="175" t="s">
        <v>4247</v>
      </c>
      <c r="B2294" s="175" t="s">
        <v>4247</v>
      </c>
      <c r="C2294" s="183">
        <f t="shared" si="16"/>
        <v>84.809400000000011</v>
      </c>
      <c r="D2294" s="183">
        <v>10790</v>
      </c>
      <c r="E2294" s="183">
        <v>535</v>
      </c>
      <c r="F2294" s="183">
        <v>166</v>
      </c>
      <c r="G2294" s="183">
        <v>10.3</v>
      </c>
      <c r="H2294" s="183">
        <v>16.5</v>
      </c>
      <c r="I2294" s="183"/>
      <c r="J2294" s="183">
        <v>13</v>
      </c>
      <c r="K2294" s="183">
        <f t="shared" si="15"/>
        <v>5.0303030303030303</v>
      </c>
      <c r="L2294" s="183">
        <f t="shared" si="17"/>
        <v>46.213592233009706</v>
      </c>
      <c r="M2294" s="183">
        <v>485800000</v>
      </c>
      <c r="N2294" s="183">
        <v>2105000</v>
      </c>
      <c r="O2294" s="183">
        <v>1816000</v>
      </c>
      <c r="P2294" s="183">
        <v>212.2</v>
      </c>
      <c r="Q2294" s="183">
        <v>12640000</v>
      </c>
      <c r="R2294" s="183">
        <v>241800</v>
      </c>
      <c r="S2294" s="183">
        <v>152200</v>
      </c>
      <c r="T2294" s="183">
        <v>34.200000000000003</v>
      </c>
      <c r="U2294" s="183">
        <v>739846.20732730511</v>
      </c>
      <c r="V2294" s="183">
        <v>845500000000</v>
      </c>
    </row>
    <row r="2295" spans="1:22">
      <c r="A2295" s="175" t="s">
        <v>4248</v>
      </c>
      <c r="B2295" s="175" t="s">
        <v>4248</v>
      </c>
      <c r="C2295" s="183">
        <f t="shared" si="16"/>
        <v>82.294200000000004</v>
      </c>
      <c r="D2295" s="183">
        <v>10470</v>
      </c>
      <c r="E2295" s="183">
        <v>528.29999999999995</v>
      </c>
      <c r="F2295" s="183">
        <v>208.8</v>
      </c>
      <c r="G2295" s="183">
        <v>9.6</v>
      </c>
      <c r="H2295" s="183">
        <v>13.2</v>
      </c>
      <c r="I2295" s="183"/>
      <c r="J2295" s="183">
        <v>13</v>
      </c>
      <c r="K2295" s="183">
        <f t="shared" si="15"/>
        <v>7.9090909090909101</v>
      </c>
      <c r="L2295" s="183">
        <f t="shared" si="17"/>
        <v>49.572916666666664</v>
      </c>
      <c r="M2295" s="183">
        <v>475400000</v>
      </c>
      <c r="N2295" s="183">
        <v>2059000</v>
      </c>
      <c r="O2295" s="183">
        <v>1800000</v>
      </c>
      <c r="P2295" s="183">
        <v>213.1</v>
      </c>
      <c r="Q2295" s="183">
        <v>20070000</v>
      </c>
      <c r="R2295" s="183">
        <v>300400</v>
      </c>
      <c r="S2295" s="183">
        <v>192300</v>
      </c>
      <c r="T2295" s="183">
        <v>43.8</v>
      </c>
      <c r="U2295" s="183">
        <v>517559.08674522233</v>
      </c>
      <c r="V2295" s="183">
        <v>1328000000000</v>
      </c>
    </row>
    <row r="2296" spans="1:22">
      <c r="A2296" s="175" t="s">
        <v>4249</v>
      </c>
      <c r="B2296" s="175" t="s">
        <v>4249</v>
      </c>
      <c r="C2296" s="183">
        <f t="shared" si="16"/>
        <v>92.27640000000001</v>
      </c>
      <c r="D2296" s="183">
        <v>11740</v>
      </c>
      <c r="E2296" s="183">
        <v>533.1</v>
      </c>
      <c r="F2296" s="183">
        <v>209.3</v>
      </c>
      <c r="G2296" s="183">
        <v>10.1</v>
      </c>
      <c r="H2296" s="183">
        <v>15.6</v>
      </c>
      <c r="I2296" s="183"/>
      <c r="J2296" s="183">
        <v>13</v>
      </c>
      <c r="K2296" s="183">
        <f t="shared" si="15"/>
        <v>6.7083333333333339</v>
      </c>
      <c r="L2296" s="183">
        <f t="shared" si="17"/>
        <v>47.118811881188122</v>
      </c>
      <c r="M2296" s="183">
        <v>552300000</v>
      </c>
      <c r="N2296" s="183">
        <v>2360000</v>
      </c>
      <c r="O2296" s="183">
        <v>2072000</v>
      </c>
      <c r="P2296" s="183">
        <v>216.9</v>
      </c>
      <c r="Q2296" s="183">
        <v>23890000</v>
      </c>
      <c r="R2296" s="183">
        <v>355600</v>
      </c>
      <c r="S2296" s="183">
        <v>228300</v>
      </c>
      <c r="T2296" s="183">
        <v>45.099999999999994</v>
      </c>
      <c r="U2296" s="183">
        <v>759550.36366201355</v>
      </c>
      <c r="V2296" s="183">
        <v>1596000000000</v>
      </c>
    </row>
    <row r="2297" spans="1:22">
      <c r="A2297" s="175" t="s">
        <v>4250</v>
      </c>
      <c r="B2297" s="175" t="s">
        <v>4250</v>
      </c>
      <c r="C2297" s="183">
        <f t="shared" si="16"/>
        <v>101.15819999999999</v>
      </c>
      <c r="D2297" s="183">
        <v>12869.999999999998</v>
      </c>
      <c r="E2297" s="183">
        <v>536.70000000000005</v>
      </c>
      <c r="F2297" s="183">
        <v>210</v>
      </c>
      <c r="G2297" s="183">
        <v>10.8</v>
      </c>
      <c r="H2297" s="183">
        <v>17.399999999999999</v>
      </c>
      <c r="I2297" s="183"/>
      <c r="J2297" s="183">
        <v>13</v>
      </c>
      <c r="K2297" s="183">
        <f t="shared" si="15"/>
        <v>6.0344827586206904</v>
      </c>
      <c r="L2297" s="183">
        <f t="shared" si="17"/>
        <v>44.064814814814817</v>
      </c>
      <c r="M2297" s="183">
        <v>615200000</v>
      </c>
      <c r="N2297" s="183">
        <v>2612000</v>
      </c>
      <c r="O2297" s="183">
        <v>2292000</v>
      </c>
      <c r="P2297" s="183">
        <v>218.70000000000002</v>
      </c>
      <c r="Q2297" s="183">
        <v>26920000</v>
      </c>
      <c r="R2297" s="183">
        <v>399400</v>
      </c>
      <c r="S2297" s="183">
        <v>256399.99999999997</v>
      </c>
      <c r="T2297" s="183">
        <v>45.7</v>
      </c>
      <c r="U2297" s="183">
        <v>1013021.4213197345</v>
      </c>
      <c r="V2297" s="183">
        <v>1811000000000</v>
      </c>
    </row>
    <row r="2298" spans="1:22">
      <c r="A2298" s="175" t="s">
        <v>4251</v>
      </c>
      <c r="B2298" s="175" t="s">
        <v>4251</v>
      </c>
      <c r="C2298" s="183">
        <f t="shared" si="16"/>
        <v>109.17540000000001</v>
      </c>
      <c r="D2298" s="183">
        <v>13890</v>
      </c>
      <c r="E2298" s="183">
        <v>539.5</v>
      </c>
      <c r="F2298" s="183">
        <v>210.8</v>
      </c>
      <c r="G2298" s="183">
        <v>11.6</v>
      </c>
      <c r="H2298" s="183">
        <v>18.8</v>
      </c>
      <c r="I2298" s="183"/>
      <c r="J2298" s="183">
        <v>13</v>
      </c>
      <c r="K2298" s="183">
        <f t="shared" si="15"/>
        <v>5.6063829787234045</v>
      </c>
      <c r="L2298" s="183">
        <f t="shared" si="17"/>
        <v>41.025862068965516</v>
      </c>
      <c r="M2298" s="183">
        <v>668200000</v>
      </c>
      <c r="N2298" s="183">
        <v>2828000</v>
      </c>
      <c r="O2298" s="183">
        <v>2477000</v>
      </c>
      <c r="P2298" s="183">
        <v>219.4</v>
      </c>
      <c r="Q2298" s="183">
        <v>29430000</v>
      </c>
      <c r="R2298" s="183">
        <v>435800</v>
      </c>
      <c r="S2298" s="183">
        <v>279200</v>
      </c>
      <c r="T2298" s="183">
        <v>46</v>
      </c>
      <c r="U2298" s="183">
        <v>1267471.811101601</v>
      </c>
      <c r="V2298" s="183">
        <v>1989000000000</v>
      </c>
    </row>
    <row r="2299" spans="1:22">
      <c r="A2299" s="175" t="s">
        <v>4252</v>
      </c>
      <c r="B2299" s="175" t="s">
        <v>4252</v>
      </c>
      <c r="C2299" s="183">
        <f t="shared" si="16"/>
        <v>122.1444</v>
      </c>
      <c r="D2299" s="183">
        <v>15540</v>
      </c>
      <c r="E2299" s="183">
        <v>544.5</v>
      </c>
      <c r="F2299" s="183">
        <v>211.9</v>
      </c>
      <c r="G2299" s="183">
        <v>12.7</v>
      </c>
      <c r="H2299" s="183">
        <v>21.3</v>
      </c>
      <c r="I2299" s="183"/>
      <c r="J2299" s="183">
        <v>13</v>
      </c>
      <c r="K2299" s="183">
        <f t="shared" si="15"/>
        <v>4.9741784037558689</v>
      </c>
      <c r="L2299" s="183">
        <f t="shared" si="17"/>
        <v>37.472440944881889</v>
      </c>
      <c r="M2299" s="183">
        <v>760400000</v>
      </c>
      <c r="N2299" s="183">
        <v>3196000</v>
      </c>
      <c r="O2299" s="183">
        <v>2793000</v>
      </c>
      <c r="P2299" s="183">
        <v>221.20000000000002</v>
      </c>
      <c r="Q2299" s="183">
        <v>33880000</v>
      </c>
      <c r="R2299" s="183">
        <v>499700</v>
      </c>
      <c r="S2299" s="183">
        <v>319700</v>
      </c>
      <c r="T2299" s="183">
        <v>46.7</v>
      </c>
      <c r="U2299" s="183">
        <v>1788757.1828542186</v>
      </c>
      <c r="V2299" s="183">
        <v>2312000000000</v>
      </c>
    </row>
    <row r="2300" spans="1:22">
      <c r="A2300" s="175" t="s">
        <v>4253</v>
      </c>
      <c r="B2300" s="175" t="s">
        <v>4253</v>
      </c>
      <c r="C2300" s="183">
        <f t="shared" si="16"/>
        <v>138.4932</v>
      </c>
      <c r="D2300" s="183">
        <v>17620</v>
      </c>
      <c r="E2300" s="183">
        <v>549</v>
      </c>
      <c r="F2300" s="183">
        <v>214</v>
      </c>
      <c r="G2300" s="183">
        <v>14.7</v>
      </c>
      <c r="H2300" s="183">
        <v>23.6</v>
      </c>
      <c r="I2300" s="183"/>
      <c r="J2300" s="183">
        <v>13</v>
      </c>
      <c r="K2300" s="183">
        <f t="shared" si="15"/>
        <v>4.5338983050847457</v>
      </c>
      <c r="L2300" s="183">
        <f t="shared" si="17"/>
        <v>32.367346938775512</v>
      </c>
      <c r="M2300" s="183">
        <v>861600000</v>
      </c>
      <c r="N2300" s="183">
        <v>3617000</v>
      </c>
      <c r="O2300" s="183">
        <v>3139000</v>
      </c>
      <c r="P2300" s="183">
        <v>221</v>
      </c>
      <c r="Q2300" s="183">
        <v>38700000</v>
      </c>
      <c r="R2300" s="183">
        <v>569100</v>
      </c>
      <c r="S2300" s="183">
        <v>361700</v>
      </c>
      <c r="T2300" s="183">
        <v>46.8</v>
      </c>
      <c r="U2300" s="183">
        <v>2509921.7550389413</v>
      </c>
      <c r="V2300" s="183">
        <v>2660000000000</v>
      </c>
    </row>
    <row r="2301" spans="1:22">
      <c r="A2301" s="175" t="s">
        <v>4254</v>
      </c>
      <c r="B2301" s="175" t="s">
        <v>4254</v>
      </c>
      <c r="C2301" s="183">
        <f t="shared" si="16"/>
        <v>82.058400000000006</v>
      </c>
      <c r="D2301" s="183">
        <v>10440</v>
      </c>
      <c r="E2301" s="183">
        <v>599</v>
      </c>
      <c r="F2301" s="183">
        <v>178</v>
      </c>
      <c r="G2301" s="183">
        <v>10</v>
      </c>
      <c r="H2301" s="183">
        <v>12.8</v>
      </c>
      <c r="I2301" s="183"/>
      <c r="J2301" s="183">
        <v>13</v>
      </c>
      <c r="K2301" s="183">
        <f t="shared" si="15"/>
        <v>6.953125</v>
      </c>
      <c r="L2301" s="183">
        <f t="shared" si="17"/>
        <v>54.739999999999995</v>
      </c>
      <c r="M2301" s="183">
        <v>560300000</v>
      </c>
      <c r="N2301" s="183">
        <v>2199000</v>
      </c>
      <c r="O2301" s="183">
        <v>1871000</v>
      </c>
      <c r="P2301" s="183">
        <v>231.70000000000002</v>
      </c>
      <c r="Q2301" s="183">
        <v>12090000</v>
      </c>
      <c r="R2301" s="183">
        <v>218300</v>
      </c>
      <c r="S2301" s="183">
        <v>135800</v>
      </c>
      <c r="T2301" s="183">
        <v>34</v>
      </c>
      <c r="U2301" s="183">
        <v>490725.37651906407</v>
      </c>
      <c r="V2301" s="183">
        <v>1034000000000</v>
      </c>
    </row>
    <row r="2302" spans="1:22">
      <c r="A2302" s="175" t="s">
        <v>4255</v>
      </c>
      <c r="B2302" s="175" t="s">
        <v>4255</v>
      </c>
      <c r="C2302" s="183">
        <f t="shared" si="16"/>
        <v>92.433600000000013</v>
      </c>
      <c r="D2302" s="183">
        <v>11760</v>
      </c>
      <c r="E2302" s="183">
        <v>603</v>
      </c>
      <c r="F2302" s="183">
        <v>179</v>
      </c>
      <c r="G2302" s="183">
        <v>10.9</v>
      </c>
      <c r="H2302" s="183">
        <v>15</v>
      </c>
      <c r="I2302" s="183"/>
      <c r="J2302" s="183">
        <v>13</v>
      </c>
      <c r="K2302" s="183">
        <f t="shared" si="15"/>
        <v>5.9666666666666668</v>
      </c>
      <c r="L2302" s="183">
        <f t="shared" si="17"/>
        <v>50.183486238532112</v>
      </c>
      <c r="M2302" s="183">
        <v>646800000</v>
      </c>
      <c r="N2302" s="183">
        <v>2515000</v>
      </c>
      <c r="O2302" s="183">
        <v>2145000</v>
      </c>
      <c r="P2302" s="183">
        <v>234.5</v>
      </c>
      <c r="Q2302" s="183">
        <v>14410000</v>
      </c>
      <c r="R2302" s="183">
        <v>258500</v>
      </c>
      <c r="S2302" s="183">
        <v>161000</v>
      </c>
      <c r="T2302" s="183">
        <v>35</v>
      </c>
      <c r="U2302" s="183">
        <v>713067.60561850236</v>
      </c>
      <c r="V2302" s="183">
        <v>1239000000000</v>
      </c>
    </row>
    <row r="2303" spans="1:22">
      <c r="A2303" s="175" t="s">
        <v>4256</v>
      </c>
      <c r="B2303" s="175" t="s">
        <v>4256</v>
      </c>
      <c r="C2303" s="183">
        <f t="shared" si="16"/>
        <v>101.31540000000001</v>
      </c>
      <c r="D2303" s="183">
        <v>12890</v>
      </c>
      <c r="E2303" s="183">
        <v>602.6</v>
      </c>
      <c r="F2303" s="183">
        <v>227.6</v>
      </c>
      <c r="G2303" s="183">
        <v>10.5</v>
      </c>
      <c r="H2303" s="183">
        <v>14.8</v>
      </c>
      <c r="I2303" s="183"/>
      <c r="J2303" s="183">
        <v>13</v>
      </c>
      <c r="K2303" s="183">
        <f t="shared" si="15"/>
        <v>7.6891891891891886</v>
      </c>
      <c r="L2303" s="183">
        <f t="shared" si="17"/>
        <v>52.095238095238095</v>
      </c>
      <c r="M2303" s="183">
        <v>757800000</v>
      </c>
      <c r="N2303" s="183">
        <v>2881000</v>
      </c>
      <c r="O2303" s="183">
        <v>2515000</v>
      </c>
      <c r="P2303" s="183">
        <v>242.39999999999998</v>
      </c>
      <c r="Q2303" s="183">
        <v>29150000</v>
      </c>
      <c r="R2303" s="183">
        <v>400200</v>
      </c>
      <c r="S2303" s="183">
        <v>256100.00000000003</v>
      </c>
      <c r="T2303" s="183">
        <v>47.5</v>
      </c>
      <c r="U2303" s="183">
        <v>772362.04141075304</v>
      </c>
      <c r="V2303" s="183">
        <v>2512000000000</v>
      </c>
    </row>
    <row r="2304" spans="1:22">
      <c r="A2304" s="175" t="s">
        <v>4257</v>
      </c>
      <c r="B2304" s="175" t="s">
        <v>4257</v>
      </c>
      <c r="C2304" s="183">
        <f t="shared" si="16"/>
        <v>113.1054</v>
      </c>
      <c r="D2304" s="183">
        <v>14390</v>
      </c>
      <c r="E2304" s="183">
        <v>607.6</v>
      </c>
      <c r="F2304" s="183">
        <v>228.2</v>
      </c>
      <c r="G2304" s="183">
        <v>11.1</v>
      </c>
      <c r="H2304" s="183">
        <v>17.3</v>
      </c>
      <c r="I2304" s="183"/>
      <c r="J2304" s="183">
        <v>13</v>
      </c>
      <c r="K2304" s="183">
        <f t="shared" si="15"/>
        <v>6.595375722543352</v>
      </c>
      <c r="L2304" s="183">
        <f t="shared" si="17"/>
        <v>49.27927927927928</v>
      </c>
      <c r="M2304" s="183">
        <v>873200000</v>
      </c>
      <c r="N2304" s="183">
        <v>3281000</v>
      </c>
      <c r="O2304" s="183">
        <v>2874000</v>
      </c>
      <c r="P2304" s="183">
        <v>246.29999999999998</v>
      </c>
      <c r="Q2304" s="183">
        <v>34340000</v>
      </c>
      <c r="R2304" s="183">
        <v>469300</v>
      </c>
      <c r="S2304" s="183">
        <v>301000</v>
      </c>
      <c r="T2304" s="183">
        <v>48.8</v>
      </c>
      <c r="U2304" s="183">
        <v>1116676.2463852819</v>
      </c>
      <c r="V2304" s="183">
        <v>2985000000000</v>
      </c>
    </row>
    <row r="2305" spans="1:22">
      <c r="A2305" s="175" t="s">
        <v>4258</v>
      </c>
      <c r="B2305" s="175" t="s">
        <v>4258</v>
      </c>
      <c r="C2305" s="183">
        <f t="shared" si="16"/>
        <v>125.20980000000003</v>
      </c>
      <c r="D2305" s="183">
        <v>15930.000000000002</v>
      </c>
      <c r="E2305" s="183">
        <v>612.20000000000005</v>
      </c>
      <c r="F2305" s="183">
        <v>229</v>
      </c>
      <c r="G2305" s="183">
        <v>11.9</v>
      </c>
      <c r="H2305" s="183">
        <v>19.600000000000001</v>
      </c>
      <c r="I2305" s="183"/>
      <c r="J2305" s="183">
        <v>13</v>
      </c>
      <c r="K2305" s="183">
        <f t="shared" si="15"/>
        <v>5.8418367346938771</v>
      </c>
      <c r="L2305" s="183">
        <f t="shared" si="17"/>
        <v>45.966386554621849</v>
      </c>
      <c r="M2305" s="183">
        <v>986100000</v>
      </c>
      <c r="N2305" s="183">
        <v>3676000</v>
      </c>
      <c r="O2305" s="183">
        <v>3221000</v>
      </c>
      <c r="P2305" s="183">
        <v>248.79999999999998</v>
      </c>
      <c r="Q2305" s="183">
        <v>39320000</v>
      </c>
      <c r="R2305" s="183">
        <v>535400</v>
      </c>
      <c r="S2305" s="183">
        <v>343400</v>
      </c>
      <c r="T2305" s="183">
        <v>49.699999999999996</v>
      </c>
      <c r="U2305" s="183">
        <v>1546299.6738892982</v>
      </c>
      <c r="V2305" s="183">
        <v>3444000000000</v>
      </c>
    </row>
    <row r="2306" spans="1:22">
      <c r="A2306" s="175" t="s">
        <v>4259</v>
      </c>
      <c r="B2306" s="175" t="s">
        <v>4259</v>
      </c>
      <c r="C2306" s="183">
        <f t="shared" si="16"/>
        <v>140.0652</v>
      </c>
      <c r="D2306" s="183">
        <v>17820</v>
      </c>
      <c r="E2306" s="183">
        <v>617.20000000000005</v>
      </c>
      <c r="F2306" s="183">
        <v>230.2</v>
      </c>
      <c r="G2306" s="183">
        <v>13.1</v>
      </c>
      <c r="H2306" s="183">
        <v>22.1</v>
      </c>
      <c r="I2306" s="183"/>
      <c r="J2306" s="183">
        <v>13</v>
      </c>
      <c r="K2306" s="183">
        <f t="shared" si="15"/>
        <v>5.2081447963800898</v>
      </c>
      <c r="L2306" s="183">
        <f t="shared" si="17"/>
        <v>41.755725190839698</v>
      </c>
      <c r="M2306" s="183">
        <v>1118000000</v>
      </c>
      <c r="N2306" s="183">
        <v>4142000</v>
      </c>
      <c r="O2306" s="183">
        <v>3622000</v>
      </c>
      <c r="P2306" s="183">
        <v>250.5</v>
      </c>
      <c r="Q2306" s="183">
        <v>45050000</v>
      </c>
      <c r="R2306" s="183">
        <v>611400</v>
      </c>
      <c r="S2306" s="183">
        <v>391400</v>
      </c>
      <c r="T2306" s="183">
        <v>50.300000000000004</v>
      </c>
      <c r="U2306" s="183">
        <v>2169415.8152053473</v>
      </c>
      <c r="V2306" s="183">
        <v>3978000000000</v>
      </c>
    </row>
    <row r="2307" spans="1:22">
      <c r="A2307" s="175" t="s">
        <v>4260</v>
      </c>
      <c r="B2307" s="175" t="s">
        <v>4260</v>
      </c>
      <c r="C2307" s="183">
        <f t="shared" si="16"/>
        <v>153.8202</v>
      </c>
      <c r="D2307" s="183">
        <v>19570</v>
      </c>
      <c r="E2307" s="183">
        <v>623</v>
      </c>
      <c r="F2307" s="183">
        <v>229</v>
      </c>
      <c r="G2307" s="183">
        <v>14</v>
      </c>
      <c r="H2307" s="183">
        <v>24.9</v>
      </c>
      <c r="I2307" s="183"/>
      <c r="J2307" s="183">
        <v>13</v>
      </c>
      <c r="K2307" s="183">
        <f t="shared" si="15"/>
        <v>4.5983935742971891</v>
      </c>
      <c r="L2307" s="183">
        <f t="shared" si="17"/>
        <v>39.085714285714289</v>
      </c>
      <c r="M2307" s="183">
        <v>1252000000</v>
      </c>
      <c r="N2307" s="183">
        <v>4602000</v>
      </c>
      <c r="O2307" s="183">
        <v>4019000</v>
      </c>
      <c r="P2307" s="183">
        <v>252.89999999999998</v>
      </c>
      <c r="Q2307" s="183">
        <v>49980000</v>
      </c>
      <c r="R2307" s="183">
        <v>682400</v>
      </c>
      <c r="S2307" s="183">
        <v>436500</v>
      </c>
      <c r="T2307" s="183">
        <v>50.5</v>
      </c>
      <c r="U2307" s="183">
        <v>2960081.8279551798</v>
      </c>
      <c r="V2307" s="183">
        <v>4457000000000</v>
      </c>
    </row>
    <row r="2308" spans="1:22">
      <c r="A2308" s="175" t="s">
        <v>4261</v>
      </c>
      <c r="B2308" s="175" t="s">
        <v>4261</v>
      </c>
      <c r="C2308" s="183">
        <f t="shared" si="16"/>
        <v>149.34</v>
      </c>
      <c r="D2308" s="183">
        <v>19000</v>
      </c>
      <c r="E2308" s="183">
        <v>612.4</v>
      </c>
      <c r="F2308" s="183">
        <v>304.8</v>
      </c>
      <c r="G2308" s="183">
        <v>11.8</v>
      </c>
      <c r="H2308" s="183">
        <v>19.7</v>
      </c>
      <c r="I2308" s="183"/>
      <c r="J2308" s="183">
        <v>17</v>
      </c>
      <c r="K2308" s="183">
        <f t="shared" si="15"/>
        <v>7.7360406091370564</v>
      </c>
      <c r="L2308" s="183">
        <f t="shared" si="17"/>
        <v>45.677966101694913</v>
      </c>
      <c r="M2308" s="183">
        <v>1259000000</v>
      </c>
      <c r="N2308" s="183">
        <v>4594000</v>
      </c>
      <c r="O2308" s="183">
        <v>4111000</v>
      </c>
      <c r="P2308" s="183">
        <v>257.39999999999998</v>
      </c>
      <c r="Q2308" s="183">
        <v>93080000</v>
      </c>
      <c r="R2308" s="183">
        <v>937300</v>
      </c>
      <c r="S2308" s="183">
        <v>610700</v>
      </c>
      <c r="T2308" s="183">
        <v>70</v>
      </c>
      <c r="U2308" s="183">
        <v>2009470.9534351411</v>
      </c>
      <c r="V2308" s="183">
        <v>8165000000000</v>
      </c>
    </row>
    <row r="2309" spans="1:22">
      <c r="A2309" s="175" t="s">
        <v>4262</v>
      </c>
      <c r="B2309" s="175" t="s">
        <v>4262</v>
      </c>
      <c r="C2309" s="183">
        <f t="shared" si="16"/>
        <v>179.28660000000002</v>
      </c>
      <c r="D2309" s="183">
        <v>22810</v>
      </c>
      <c r="E2309" s="183">
        <v>620.20000000000005</v>
      </c>
      <c r="F2309" s="183">
        <v>307.10000000000002</v>
      </c>
      <c r="G2309" s="183">
        <v>14.1</v>
      </c>
      <c r="H2309" s="183">
        <v>23.6</v>
      </c>
      <c r="I2309" s="183"/>
      <c r="J2309" s="183">
        <v>17</v>
      </c>
      <c r="K2309" s="183">
        <f t="shared" ref="K2309:K2372" si="18">F2309/2/H2309</f>
        <v>6.5063559322033901</v>
      </c>
      <c r="L2309" s="183">
        <f t="shared" si="17"/>
        <v>38.226950354609933</v>
      </c>
      <c r="M2309" s="183">
        <v>1530000000</v>
      </c>
      <c r="N2309" s="183">
        <v>5547000</v>
      </c>
      <c r="O2309" s="183">
        <v>4935000</v>
      </c>
      <c r="P2309" s="183">
        <v>259</v>
      </c>
      <c r="Q2309" s="183">
        <v>114100000</v>
      </c>
      <c r="R2309" s="183">
        <v>1144000</v>
      </c>
      <c r="S2309" s="183">
        <v>743000</v>
      </c>
      <c r="T2309" s="183">
        <v>70.7</v>
      </c>
      <c r="U2309" s="183">
        <v>3414316.6130551747</v>
      </c>
      <c r="V2309" s="183">
        <v>10140000000000</v>
      </c>
    </row>
    <row r="2310" spans="1:22">
      <c r="A2310" s="175" t="s">
        <v>4263</v>
      </c>
      <c r="B2310" s="175" t="s">
        <v>4263</v>
      </c>
      <c r="C2310" s="183">
        <f t="shared" ref="C2310:C2373" si="19">D2310*0.00786</f>
        <v>238.39380000000003</v>
      </c>
      <c r="D2310" s="183">
        <v>30330</v>
      </c>
      <c r="E2310" s="183">
        <v>635.79999999999995</v>
      </c>
      <c r="F2310" s="183">
        <v>311.39999999999998</v>
      </c>
      <c r="G2310" s="183">
        <v>18.399999999999999</v>
      </c>
      <c r="H2310" s="183">
        <v>31.4</v>
      </c>
      <c r="I2310" s="183"/>
      <c r="J2310" s="183">
        <v>17</v>
      </c>
      <c r="K2310" s="183">
        <f t="shared" si="18"/>
        <v>4.9585987261146496</v>
      </c>
      <c r="L2310" s="183">
        <f t="shared" ref="L2310:L2373" si="20">(E2310-2*H2310-2*J2310)/G2310</f>
        <v>29.293478260869566</v>
      </c>
      <c r="M2310" s="183">
        <v>2095000000</v>
      </c>
      <c r="N2310" s="183">
        <v>7486000</v>
      </c>
      <c r="O2310" s="183">
        <v>6589000</v>
      </c>
      <c r="P2310" s="183">
        <v>262.8</v>
      </c>
      <c r="Q2310" s="183">
        <v>158400000</v>
      </c>
      <c r="R2310" s="183">
        <v>1574000</v>
      </c>
      <c r="S2310" s="183">
        <v>1017000</v>
      </c>
      <c r="T2310" s="183">
        <v>72.300000000000011</v>
      </c>
      <c r="U2310" s="183">
        <v>7875230.92303266</v>
      </c>
      <c r="V2310" s="183">
        <v>14430000000000</v>
      </c>
    </row>
    <row r="2311" spans="1:22">
      <c r="A2311" s="175" t="s">
        <v>4264</v>
      </c>
      <c r="B2311" s="175" t="s">
        <v>4264</v>
      </c>
      <c r="C2311" s="183">
        <f t="shared" si="19"/>
        <v>125.367</v>
      </c>
      <c r="D2311" s="183">
        <v>15950</v>
      </c>
      <c r="E2311" s="183">
        <v>677.9</v>
      </c>
      <c r="F2311" s="183">
        <v>253</v>
      </c>
      <c r="G2311" s="183">
        <v>11.7</v>
      </c>
      <c r="H2311" s="183">
        <v>16.2</v>
      </c>
      <c r="I2311" s="183"/>
      <c r="J2311" s="183">
        <v>15</v>
      </c>
      <c r="K2311" s="183">
        <f t="shared" si="18"/>
        <v>7.8086419753086425</v>
      </c>
      <c r="L2311" s="183">
        <f t="shared" si="20"/>
        <v>52.606837606837608</v>
      </c>
      <c r="M2311" s="183">
        <v>1180000000</v>
      </c>
      <c r="N2311" s="183">
        <v>3994000</v>
      </c>
      <c r="O2311" s="183">
        <v>3481000</v>
      </c>
      <c r="P2311" s="183">
        <v>272</v>
      </c>
      <c r="Q2311" s="183">
        <v>43830000</v>
      </c>
      <c r="R2311" s="183">
        <v>542400</v>
      </c>
      <c r="S2311" s="183">
        <v>346500</v>
      </c>
      <c r="T2311" s="183">
        <v>52.400000000000006</v>
      </c>
      <c r="U2311" s="183">
        <v>1159221.0713194949</v>
      </c>
      <c r="V2311" s="183">
        <v>4786000000000</v>
      </c>
    </row>
    <row r="2312" spans="1:22">
      <c r="A2312" s="175" t="s">
        <v>4265</v>
      </c>
      <c r="B2312" s="175" t="s">
        <v>4265</v>
      </c>
      <c r="C2312" s="183">
        <f t="shared" si="19"/>
        <v>140.22240000000002</v>
      </c>
      <c r="D2312" s="183">
        <v>17840</v>
      </c>
      <c r="E2312" s="183">
        <v>683.5</v>
      </c>
      <c r="F2312" s="183">
        <v>253.7</v>
      </c>
      <c r="G2312" s="183">
        <v>12.4</v>
      </c>
      <c r="H2312" s="183">
        <v>19</v>
      </c>
      <c r="I2312" s="183"/>
      <c r="J2312" s="183">
        <v>15</v>
      </c>
      <c r="K2312" s="183">
        <f t="shared" si="18"/>
        <v>6.6763157894736835</v>
      </c>
      <c r="L2312" s="183">
        <f t="shared" si="20"/>
        <v>49.637096774193544</v>
      </c>
      <c r="M2312" s="183">
        <v>1363000000</v>
      </c>
      <c r="N2312" s="183">
        <v>4558000</v>
      </c>
      <c r="O2312" s="183">
        <v>3987000</v>
      </c>
      <c r="P2312" s="183">
        <v>276.39999999999998</v>
      </c>
      <c r="Q2312" s="183">
        <v>51830000</v>
      </c>
      <c r="R2312" s="183">
        <v>638200</v>
      </c>
      <c r="S2312" s="183">
        <v>408600</v>
      </c>
      <c r="T2312" s="183">
        <v>53.9</v>
      </c>
      <c r="U2312" s="183">
        <v>1683612.6777862373</v>
      </c>
      <c r="V2312" s="183">
        <v>5708000000000</v>
      </c>
    </row>
    <row r="2313" spans="1:22">
      <c r="A2313" s="175" t="s">
        <v>4266</v>
      </c>
      <c r="B2313" s="175" t="s">
        <v>4266</v>
      </c>
      <c r="C2313" s="183">
        <f t="shared" si="19"/>
        <v>152.5626</v>
      </c>
      <c r="D2313" s="183">
        <v>19410</v>
      </c>
      <c r="E2313" s="183">
        <v>687.5</v>
      </c>
      <c r="F2313" s="183">
        <v>254.5</v>
      </c>
      <c r="G2313" s="183">
        <v>13.2</v>
      </c>
      <c r="H2313" s="183">
        <v>21</v>
      </c>
      <c r="I2313" s="183"/>
      <c r="J2313" s="183">
        <v>15</v>
      </c>
      <c r="K2313" s="183">
        <f t="shared" si="18"/>
        <v>6.0595238095238093</v>
      </c>
      <c r="L2313" s="183">
        <f t="shared" si="20"/>
        <v>46.628787878787882</v>
      </c>
      <c r="M2313" s="183">
        <v>1504000000</v>
      </c>
      <c r="N2313" s="183">
        <v>5000000</v>
      </c>
      <c r="O2313" s="183">
        <v>4374000</v>
      </c>
      <c r="P2313" s="183">
        <v>278.29999999999995</v>
      </c>
      <c r="Q2313" s="183">
        <v>57840000</v>
      </c>
      <c r="R2313" s="183">
        <v>710200</v>
      </c>
      <c r="S2313" s="183">
        <v>454500</v>
      </c>
      <c r="T2313" s="183">
        <v>54.6</v>
      </c>
      <c r="U2313" s="183">
        <v>2192399.4622649173</v>
      </c>
      <c r="V2313" s="183">
        <v>6407000000000</v>
      </c>
    </row>
    <row r="2314" spans="1:22">
      <c r="A2314" s="175" t="s">
        <v>4267</v>
      </c>
      <c r="B2314" s="175" t="s">
        <v>4267</v>
      </c>
      <c r="C2314" s="183">
        <f t="shared" si="19"/>
        <v>170.40480000000002</v>
      </c>
      <c r="D2314" s="183">
        <v>21680</v>
      </c>
      <c r="E2314" s="183">
        <v>692.9</v>
      </c>
      <c r="F2314" s="183">
        <v>255.8</v>
      </c>
      <c r="G2314" s="183">
        <v>14.5</v>
      </c>
      <c r="H2314" s="183">
        <v>23.7</v>
      </c>
      <c r="I2314" s="183"/>
      <c r="J2314" s="183">
        <v>15</v>
      </c>
      <c r="K2314" s="183">
        <f t="shared" si="18"/>
        <v>5.3966244725738397</v>
      </c>
      <c r="L2314" s="183">
        <f t="shared" si="20"/>
        <v>42.448275862068968</v>
      </c>
      <c r="M2314" s="183">
        <v>1703000000</v>
      </c>
      <c r="N2314" s="183">
        <v>5631000</v>
      </c>
      <c r="O2314" s="183">
        <v>4916000</v>
      </c>
      <c r="P2314" s="183">
        <v>280.3</v>
      </c>
      <c r="Q2314" s="183">
        <v>66300000</v>
      </c>
      <c r="R2314" s="183">
        <v>811400</v>
      </c>
      <c r="S2314" s="183">
        <v>518400</v>
      </c>
      <c r="T2314" s="183">
        <v>55.300000000000004</v>
      </c>
      <c r="U2314" s="183">
        <v>3070674.7597993137</v>
      </c>
      <c r="V2314" s="183">
        <v>7402000000000</v>
      </c>
    </row>
    <row r="2315" spans="1:22">
      <c r="A2315" s="175" t="s">
        <v>4268</v>
      </c>
      <c r="B2315" s="175" t="s">
        <v>4268</v>
      </c>
      <c r="C2315" s="183">
        <f t="shared" si="19"/>
        <v>191.6268</v>
      </c>
      <c r="D2315" s="183">
        <v>24380</v>
      </c>
      <c r="E2315" s="183">
        <v>702</v>
      </c>
      <c r="F2315" s="183">
        <v>254</v>
      </c>
      <c r="G2315" s="183">
        <v>15.5</v>
      </c>
      <c r="H2315" s="183">
        <v>27.9</v>
      </c>
      <c r="I2315" s="183"/>
      <c r="J2315" s="183">
        <v>15</v>
      </c>
      <c r="K2315" s="183">
        <f t="shared" si="18"/>
        <v>4.5519713261648747</v>
      </c>
      <c r="L2315" s="183">
        <f t="shared" si="20"/>
        <v>39.754838709677422</v>
      </c>
      <c r="M2315" s="183">
        <v>1979000000</v>
      </c>
      <c r="N2315" s="183">
        <v>6457000</v>
      </c>
      <c r="O2315" s="183">
        <v>5639000</v>
      </c>
      <c r="P2315" s="183">
        <v>284.89999999999998</v>
      </c>
      <c r="Q2315" s="183">
        <v>76430000</v>
      </c>
      <c r="R2315" s="183">
        <v>941000</v>
      </c>
      <c r="S2315" s="183">
        <v>601800</v>
      </c>
      <c r="T2315" s="183">
        <v>56</v>
      </c>
      <c r="U2315" s="183">
        <v>4612218.1250684625</v>
      </c>
      <c r="V2315" s="183">
        <v>8657000000000</v>
      </c>
    </row>
    <row r="2316" spans="1:22">
      <c r="A2316" s="175" t="s">
        <v>4269</v>
      </c>
      <c r="B2316" s="175" t="s">
        <v>4269</v>
      </c>
      <c r="C2316" s="183">
        <f t="shared" si="19"/>
        <v>134.0916</v>
      </c>
      <c r="D2316" s="183">
        <v>17060</v>
      </c>
      <c r="E2316" s="183">
        <v>750</v>
      </c>
      <c r="F2316" s="183">
        <v>264.39999999999998</v>
      </c>
      <c r="G2316" s="183">
        <v>12</v>
      </c>
      <c r="H2316" s="183">
        <v>15.5</v>
      </c>
      <c r="I2316" s="183"/>
      <c r="J2316" s="183">
        <v>17</v>
      </c>
      <c r="K2316" s="183">
        <f t="shared" si="18"/>
        <v>8.5290322580645146</v>
      </c>
      <c r="L2316" s="183">
        <f t="shared" si="20"/>
        <v>57.083333333333336</v>
      </c>
      <c r="M2316" s="183">
        <v>1507000000</v>
      </c>
      <c r="N2316" s="183">
        <v>4644000</v>
      </c>
      <c r="O2316" s="183">
        <v>4018000</v>
      </c>
      <c r="P2316" s="183">
        <v>297.2</v>
      </c>
      <c r="Q2316" s="183">
        <v>47880000</v>
      </c>
      <c r="R2316" s="183">
        <v>569900</v>
      </c>
      <c r="S2316" s="183">
        <v>362200</v>
      </c>
      <c r="T2316" s="183">
        <v>53</v>
      </c>
      <c r="U2316" s="183">
        <v>1197100.0994351015</v>
      </c>
      <c r="V2316" s="183">
        <v>6440000000000</v>
      </c>
    </row>
    <row r="2317" spans="1:22">
      <c r="A2317" s="175" t="s">
        <v>4270</v>
      </c>
      <c r="B2317" s="175" t="s">
        <v>4270</v>
      </c>
      <c r="C2317" s="183">
        <f t="shared" si="19"/>
        <v>147.13920000000002</v>
      </c>
      <c r="D2317" s="183">
        <v>18720</v>
      </c>
      <c r="E2317" s="183">
        <v>754</v>
      </c>
      <c r="F2317" s="183">
        <v>265.2</v>
      </c>
      <c r="G2317" s="183">
        <v>12.8</v>
      </c>
      <c r="H2317" s="183">
        <v>17.5</v>
      </c>
      <c r="I2317" s="183"/>
      <c r="J2317" s="183">
        <v>17</v>
      </c>
      <c r="K2317" s="183">
        <f t="shared" si="18"/>
        <v>7.5771428571428565</v>
      </c>
      <c r="L2317" s="183">
        <f t="shared" si="20"/>
        <v>53.515625</v>
      </c>
      <c r="M2317" s="183">
        <v>1685000000</v>
      </c>
      <c r="N2317" s="183">
        <v>5156000</v>
      </c>
      <c r="O2317" s="183">
        <v>4470000</v>
      </c>
      <c r="P2317" s="183">
        <v>300</v>
      </c>
      <c r="Q2317" s="183">
        <v>54550000</v>
      </c>
      <c r="R2317" s="183">
        <v>647200</v>
      </c>
      <c r="S2317" s="183">
        <v>411400</v>
      </c>
      <c r="T2317" s="183">
        <v>54</v>
      </c>
      <c r="U2317" s="183">
        <v>1599404.8962344483</v>
      </c>
      <c r="V2317" s="183">
        <v>7377000000000</v>
      </c>
    </row>
    <row r="2318" spans="1:22">
      <c r="A2318" s="175" t="s">
        <v>4271</v>
      </c>
      <c r="B2318" s="175" t="s">
        <v>4271</v>
      </c>
      <c r="C2318" s="183">
        <f t="shared" si="19"/>
        <v>173.23440000000002</v>
      </c>
      <c r="D2318" s="183">
        <v>22040</v>
      </c>
      <c r="E2318" s="183">
        <v>762.2</v>
      </c>
      <c r="F2318" s="183">
        <v>266.7</v>
      </c>
      <c r="G2318" s="183">
        <v>14.3</v>
      </c>
      <c r="H2318" s="183">
        <v>21.6</v>
      </c>
      <c r="I2318" s="183"/>
      <c r="J2318" s="183">
        <v>17</v>
      </c>
      <c r="K2318" s="183">
        <f t="shared" si="18"/>
        <v>6.1736111111111107</v>
      </c>
      <c r="L2318" s="183">
        <f t="shared" si="20"/>
        <v>47.9020979020979</v>
      </c>
      <c r="M2318" s="183">
        <v>2053000000</v>
      </c>
      <c r="N2318" s="183">
        <v>6198000</v>
      </c>
      <c r="O2318" s="183">
        <v>5387000</v>
      </c>
      <c r="P2318" s="183">
        <v>305.2</v>
      </c>
      <c r="Q2318" s="183">
        <v>68500000</v>
      </c>
      <c r="R2318" s="183">
        <v>807500</v>
      </c>
      <c r="S2318" s="183">
        <v>513700.00000000006</v>
      </c>
      <c r="T2318" s="183">
        <v>55.8</v>
      </c>
      <c r="U2318" s="183">
        <v>2684788.0877730078</v>
      </c>
      <c r="V2318" s="183">
        <v>9364000000000</v>
      </c>
    </row>
    <row r="2319" spans="1:22">
      <c r="A2319" s="175" t="s">
        <v>4272</v>
      </c>
      <c r="B2319" s="175" t="s">
        <v>4272</v>
      </c>
      <c r="C2319" s="183">
        <f t="shared" si="19"/>
        <v>196.97160000000002</v>
      </c>
      <c r="D2319" s="183">
        <v>25060</v>
      </c>
      <c r="E2319" s="183">
        <v>769.8</v>
      </c>
      <c r="F2319" s="183">
        <v>268</v>
      </c>
      <c r="G2319" s="183">
        <v>15.6</v>
      </c>
      <c r="H2319" s="183">
        <v>25.4</v>
      </c>
      <c r="I2319" s="183"/>
      <c r="J2319" s="183">
        <v>17</v>
      </c>
      <c r="K2319" s="183">
        <f t="shared" si="18"/>
        <v>5.2755905511811028</v>
      </c>
      <c r="L2319" s="183">
        <f t="shared" si="20"/>
        <v>43.910256410256409</v>
      </c>
      <c r="M2319" s="183">
        <v>2400000000</v>
      </c>
      <c r="N2319" s="183">
        <v>7167000</v>
      </c>
      <c r="O2319" s="183">
        <v>6234000</v>
      </c>
      <c r="P2319" s="183">
        <v>309.40000000000003</v>
      </c>
      <c r="Q2319" s="183">
        <v>81750000</v>
      </c>
      <c r="R2319" s="183">
        <v>958600</v>
      </c>
      <c r="S2319" s="183">
        <v>610100</v>
      </c>
      <c r="T2319" s="183">
        <v>57.1</v>
      </c>
      <c r="U2319" s="183">
        <v>4058843.7433629311</v>
      </c>
      <c r="V2319" s="183">
        <v>11290000000000</v>
      </c>
    </row>
    <row r="2320" spans="1:22">
      <c r="A2320" s="175" t="s">
        <v>4273</v>
      </c>
      <c r="B2320" s="175" t="s">
        <v>4273</v>
      </c>
      <c r="C2320" s="183">
        <f t="shared" si="19"/>
        <v>220.63020000000003</v>
      </c>
      <c r="D2320" s="183">
        <v>28070</v>
      </c>
      <c r="E2320" s="183">
        <v>779</v>
      </c>
      <c r="F2320" s="183">
        <v>266</v>
      </c>
      <c r="G2320" s="183">
        <v>16.5</v>
      </c>
      <c r="H2320" s="183">
        <v>30</v>
      </c>
      <c r="I2320" s="183"/>
      <c r="J2320" s="183">
        <v>17</v>
      </c>
      <c r="K2320" s="183">
        <f t="shared" si="18"/>
        <v>4.4333333333333336</v>
      </c>
      <c r="L2320" s="183">
        <f t="shared" si="20"/>
        <v>41.515151515151516</v>
      </c>
      <c r="M2320" s="183">
        <v>2782000000</v>
      </c>
      <c r="N2320" s="183">
        <v>8198000</v>
      </c>
      <c r="O2320" s="183">
        <v>7143000</v>
      </c>
      <c r="P2320" s="183">
        <v>314.8</v>
      </c>
      <c r="Q2320" s="183">
        <v>94400000</v>
      </c>
      <c r="R2320" s="183">
        <v>1113000</v>
      </c>
      <c r="S2320" s="183">
        <v>709900</v>
      </c>
      <c r="T2320" s="183">
        <v>58</v>
      </c>
      <c r="U2320" s="183">
        <v>6070745.0376965348</v>
      </c>
      <c r="V2320" s="183">
        <v>13200000000000</v>
      </c>
    </row>
    <row r="2321" spans="1:22">
      <c r="A2321" s="175" t="s">
        <v>4274</v>
      </c>
      <c r="B2321" s="175" t="s">
        <v>4274</v>
      </c>
      <c r="C2321" s="183">
        <f t="shared" si="19"/>
        <v>176.06400000000002</v>
      </c>
      <c r="D2321" s="183">
        <v>22400</v>
      </c>
      <c r="E2321" s="183">
        <v>834.9</v>
      </c>
      <c r="F2321" s="183">
        <v>291.7</v>
      </c>
      <c r="G2321" s="183">
        <v>14</v>
      </c>
      <c r="H2321" s="183">
        <v>18.8</v>
      </c>
      <c r="I2321" s="183"/>
      <c r="J2321" s="183">
        <v>18</v>
      </c>
      <c r="K2321" s="183">
        <f t="shared" si="18"/>
        <v>7.7579787234042543</v>
      </c>
      <c r="L2321" s="183">
        <f t="shared" si="20"/>
        <v>54.378571428571426</v>
      </c>
      <c r="M2321" s="183">
        <v>2460000000</v>
      </c>
      <c r="N2321" s="183">
        <v>6808000</v>
      </c>
      <c r="O2321" s="183">
        <v>5893000</v>
      </c>
      <c r="P2321" s="183">
        <v>331.4</v>
      </c>
      <c r="Q2321" s="183">
        <v>77990000</v>
      </c>
      <c r="R2321" s="183">
        <v>841900</v>
      </c>
      <c r="S2321" s="183">
        <v>534700</v>
      </c>
      <c r="T2321" s="183">
        <v>59</v>
      </c>
      <c r="U2321" s="183">
        <v>2218650.3690354764</v>
      </c>
      <c r="V2321" s="183">
        <v>12950000000000</v>
      </c>
    </row>
    <row r="2322" spans="1:22">
      <c r="A2322" s="175" t="s">
        <v>4275</v>
      </c>
      <c r="B2322" s="175" t="s">
        <v>4275</v>
      </c>
      <c r="C2322" s="183">
        <f t="shared" si="19"/>
        <v>193.98480000000001</v>
      </c>
      <c r="D2322" s="183">
        <v>24680</v>
      </c>
      <c r="E2322" s="183">
        <v>840.7</v>
      </c>
      <c r="F2322" s="183">
        <v>292.39999999999998</v>
      </c>
      <c r="G2322" s="183">
        <v>14.7</v>
      </c>
      <c r="H2322" s="183">
        <v>21.7</v>
      </c>
      <c r="I2322" s="183"/>
      <c r="J2322" s="183">
        <v>18</v>
      </c>
      <c r="K2322" s="183">
        <f t="shared" si="18"/>
        <v>6.7373271889400916</v>
      </c>
      <c r="L2322" s="183">
        <f t="shared" si="20"/>
        <v>51.789115646258509</v>
      </c>
      <c r="M2322" s="183">
        <v>2792000000</v>
      </c>
      <c r="N2322" s="183">
        <v>7640000</v>
      </c>
      <c r="O2322" s="183">
        <v>6641000</v>
      </c>
      <c r="P2322" s="183">
        <v>336.3</v>
      </c>
      <c r="Q2322" s="183">
        <v>90660000</v>
      </c>
      <c r="R2322" s="183">
        <v>973800</v>
      </c>
      <c r="S2322" s="183">
        <v>620100</v>
      </c>
      <c r="T2322" s="183">
        <v>60.599999999999994</v>
      </c>
      <c r="U2322" s="183">
        <v>3063471.4485250209</v>
      </c>
      <c r="V2322" s="183">
        <v>15160000000000</v>
      </c>
    </row>
    <row r="2323" spans="1:22">
      <c r="A2323" s="175" t="s">
        <v>4276</v>
      </c>
      <c r="B2323" s="175" t="s">
        <v>4276</v>
      </c>
      <c r="C2323" s="183">
        <f t="shared" si="19"/>
        <v>226.83960000000005</v>
      </c>
      <c r="D2323" s="183">
        <v>28860.000000000004</v>
      </c>
      <c r="E2323" s="183">
        <v>850.9</v>
      </c>
      <c r="F2323" s="183">
        <v>293.8</v>
      </c>
      <c r="G2323" s="183">
        <v>16.100000000000001</v>
      </c>
      <c r="H2323" s="183">
        <v>26.8</v>
      </c>
      <c r="I2323" s="183"/>
      <c r="J2323" s="183">
        <v>18</v>
      </c>
      <c r="K2323" s="183">
        <f t="shared" si="18"/>
        <v>5.4813432835820892</v>
      </c>
      <c r="L2323" s="183">
        <f t="shared" si="20"/>
        <v>47.285714285714278</v>
      </c>
      <c r="M2323" s="183">
        <v>3397000000</v>
      </c>
      <c r="N2323" s="183">
        <v>9155000</v>
      </c>
      <c r="O2323" s="183">
        <v>7985000</v>
      </c>
      <c r="P2323" s="183">
        <v>343.1</v>
      </c>
      <c r="Q2323" s="183">
        <v>113600000</v>
      </c>
      <c r="R2323" s="183">
        <v>1212000</v>
      </c>
      <c r="S2323" s="183">
        <v>773300</v>
      </c>
      <c r="T2323" s="183">
        <v>62.699999999999996</v>
      </c>
      <c r="U2323" s="183">
        <v>5144027.0841627819</v>
      </c>
      <c r="V2323" s="183">
        <v>19230000000000</v>
      </c>
    </row>
    <row r="2324" spans="1:22">
      <c r="A2324" s="175" t="s">
        <v>4277</v>
      </c>
      <c r="B2324" s="175" t="s">
        <v>4277</v>
      </c>
      <c r="C2324" s="183">
        <f t="shared" si="19"/>
        <v>250.96980000000002</v>
      </c>
      <c r="D2324" s="183">
        <v>31930</v>
      </c>
      <c r="E2324" s="183">
        <v>859</v>
      </c>
      <c r="F2324" s="183">
        <v>292</v>
      </c>
      <c r="G2324" s="183">
        <v>17</v>
      </c>
      <c r="H2324" s="183">
        <v>31</v>
      </c>
      <c r="I2324" s="183"/>
      <c r="J2324" s="183">
        <v>18</v>
      </c>
      <c r="K2324" s="183">
        <f t="shared" si="18"/>
        <v>4.709677419354839</v>
      </c>
      <c r="L2324" s="183">
        <f t="shared" si="20"/>
        <v>44.764705882352942</v>
      </c>
      <c r="M2324" s="183">
        <v>3865000000</v>
      </c>
      <c r="N2324" s="183">
        <v>10300000</v>
      </c>
      <c r="O2324" s="183">
        <v>8999000</v>
      </c>
      <c r="P2324" s="183">
        <v>347.9</v>
      </c>
      <c r="Q2324" s="183">
        <v>129000000</v>
      </c>
      <c r="R2324" s="183">
        <v>1383000</v>
      </c>
      <c r="S2324" s="183">
        <v>883600</v>
      </c>
      <c r="T2324" s="183">
        <v>63.6</v>
      </c>
      <c r="U2324" s="183">
        <v>7357352.4763866384</v>
      </c>
      <c r="V2324" s="183">
        <v>22050000000000</v>
      </c>
    </row>
    <row r="2325" spans="1:22">
      <c r="A2325" s="175" t="s">
        <v>4278</v>
      </c>
      <c r="B2325" s="175" t="s">
        <v>4278</v>
      </c>
      <c r="C2325" s="183">
        <f t="shared" si="19"/>
        <v>201.13740000000001</v>
      </c>
      <c r="D2325" s="183">
        <v>25590</v>
      </c>
      <c r="E2325" s="183">
        <v>903</v>
      </c>
      <c r="F2325" s="183">
        <v>303.3</v>
      </c>
      <c r="G2325" s="183">
        <v>15.1</v>
      </c>
      <c r="H2325" s="183">
        <v>20.2</v>
      </c>
      <c r="I2325" s="183"/>
      <c r="J2325" s="183">
        <v>19</v>
      </c>
      <c r="K2325" s="183">
        <f t="shared" si="18"/>
        <v>7.5074257425742577</v>
      </c>
      <c r="L2325" s="183">
        <f t="shared" si="20"/>
        <v>54.609271523178812</v>
      </c>
      <c r="M2325" s="183">
        <v>3253000000</v>
      </c>
      <c r="N2325" s="183">
        <v>8351000</v>
      </c>
      <c r="O2325" s="183">
        <v>7204000</v>
      </c>
      <c r="P2325" s="183">
        <v>356.5</v>
      </c>
      <c r="Q2325" s="183">
        <v>94230000</v>
      </c>
      <c r="R2325" s="183">
        <v>982000</v>
      </c>
      <c r="S2325" s="183">
        <v>621400</v>
      </c>
      <c r="T2325" s="183">
        <v>60.7</v>
      </c>
      <c r="U2325" s="183">
        <v>2911202.7595305205</v>
      </c>
      <c r="V2325" s="183">
        <v>18300000000000</v>
      </c>
    </row>
    <row r="2326" spans="1:22">
      <c r="A2326" s="175" t="s">
        <v>4279</v>
      </c>
      <c r="B2326" s="175" t="s">
        <v>4279</v>
      </c>
      <c r="C2326" s="183">
        <f t="shared" si="19"/>
        <v>224.48160000000004</v>
      </c>
      <c r="D2326" s="183">
        <v>28560.000000000004</v>
      </c>
      <c r="E2326" s="183">
        <v>910.4</v>
      </c>
      <c r="F2326" s="183">
        <v>304.10000000000002</v>
      </c>
      <c r="G2326" s="183">
        <v>15.9</v>
      </c>
      <c r="H2326" s="183">
        <v>23.9</v>
      </c>
      <c r="I2326" s="183"/>
      <c r="J2326" s="183">
        <v>19</v>
      </c>
      <c r="K2326" s="183">
        <f t="shared" si="18"/>
        <v>6.3619246861924692</v>
      </c>
      <c r="L2326" s="183">
        <f t="shared" si="20"/>
        <v>51.861635220125784</v>
      </c>
      <c r="M2326" s="183">
        <v>3764000000</v>
      </c>
      <c r="N2326" s="183">
        <v>9535000</v>
      </c>
      <c r="O2326" s="183">
        <v>8269000</v>
      </c>
      <c r="P2326" s="183">
        <v>363</v>
      </c>
      <c r="Q2326" s="183">
        <v>112400000</v>
      </c>
      <c r="R2326" s="183">
        <v>1163000</v>
      </c>
      <c r="S2326" s="183">
        <v>739000</v>
      </c>
      <c r="T2326" s="183">
        <v>62.699999999999996</v>
      </c>
      <c r="U2326" s="183">
        <v>4220181.489402201</v>
      </c>
      <c r="V2326" s="183">
        <v>22010000000000</v>
      </c>
    </row>
    <row r="2327" spans="1:22">
      <c r="A2327" s="175" t="s">
        <v>4280</v>
      </c>
      <c r="B2327" s="175" t="s">
        <v>4280</v>
      </c>
      <c r="C2327" s="183">
        <f t="shared" si="19"/>
        <v>238.55100000000002</v>
      </c>
      <c r="D2327" s="183">
        <v>30350</v>
      </c>
      <c r="E2327" s="183">
        <v>915</v>
      </c>
      <c r="F2327" s="183">
        <v>305</v>
      </c>
      <c r="G2327" s="183">
        <v>16.5</v>
      </c>
      <c r="H2327" s="183">
        <v>25.9</v>
      </c>
      <c r="I2327" s="183"/>
      <c r="J2327" s="183">
        <v>19</v>
      </c>
      <c r="K2327" s="183">
        <f t="shared" si="18"/>
        <v>5.8880308880308885</v>
      </c>
      <c r="L2327" s="183">
        <f t="shared" si="20"/>
        <v>50.012121212121215</v>
      </c>
      <c r="M2327" s="183">
        <v>4064000000</v>
      </c>
      <c r="N2327" s="183">
        <v>10230000</v>
      </c>
      <c r="O2327" s="183">
        <v>8883000</v>
      </c>
      <c r="P2327" s="183">
        <v>365.90000000000003</v>
      </c>
      <c r="Q2327" s="183">
        <v>122900000</v>
      </c>
      <c r="R2327" s="183">
        <v>1267000</v>
      </c>
      <c r="S2327" s="183">
        <v>805600</v>
      </c>
      <c r="T2327" s="183">
        <v>63.6</v>
      </c>
      <c r="U2327" s="183">
        <v>5143463.4146831641</v>
      </c>
      <c r="V2327" s="183">
        <v>24200000000000</v>
      </c>
    </row>
    <row r="2328" spans="1:22">
      <c r="A2328" s="175" t="s">
        <v>4281</v>
      </c>
      <c r="B2328" s="175" t="s">
        <v>4281</v>
      </c>
      <c r="C2328" s="183">
        <f t="shared" si="19"/>
        <v>253.72080000000003</v>
      </c>
      <c r="D2328" s="183">
        <v>32280</v>
      </c>
      <c r="E2328" s="183">
        <v>918.4</v>
      </c>
      <c r="F2328" s="183">
        <v>305.5</v>
      </c>
      <c r="G2328" s="183">
        <v>17.3</v>
      </c>
      <c r="H2328" s="183">
        <v>27.9</v>
      </c>
      <c r="I2328" s="183"/>
      <c r="J2328" s="183">
        <v>19</v>
      </c>
      <c r="K2328" s="183">
        <f t="shared" si="18"/>
        <v>5.4749103942652333</v>
      </c>
      <c r="L2328" s="183">
        <f t="shared" si="20"/>
        <v>47.664739884393065</v>
      </c>
      <c r="M2328" s="183">
        <v>4363000000</v>
      </c>
      <c r="N2328" s="183">
        <v>10940000</v>
      </c>
      <c r="O2328" s="183">
        <v>9501000</v>
      </c>
      <c r="P2328" s="183">
        <v>367.59999999999997</v>
      </c>
      <c r="Q2328" s="183">
        <v>133000000</v>
      </c>
      <c r="R2328" s="183">
        <v>1371000</v>
      </c>
      <c r="S2328" s="183">
        <v>870800</v>
      </c>
      <c r="T2328" s="183">
        <v>64.2</v>
      </c>
      <c r="U2328" s="183">
        <v>6254121.3333446039</v>
      </c>
      <c r="V2328" s="183">
        <v>26280000000000</v>
      </c>
    </row>
    <row r="2329" spans="1:22">
      <c r="A2329" s="175" t="s">
        <v>4282</v>
      </c>
      <c r="B2329" s="175" t="s">
        <v>4282</v>
      </c>
      <c r="C2329" s="183">
        <f t="shared" si="19"/>
        <v>272.03460000000001</v>
      </c>
      <c r="D2329" s="183">
        <v>34610</v>
      </c>
      <c r="E2329" s="183">
        <v>923</v>
      </c>
      <c r="F2329" s="183">
        <v>307</v>
      </c>
      <c r="G2329" s="183">
        <v>18.399999999999999</v>
      </c>
      <c r="H2329" s="183">
        <v>30</v>
      </c>
      <c r="I2329" s="183"/>
      <c r="J2329" s="183">
        <v>19</v>
      </c>
      <c r="K2329" s="183">
        <f t="shared" si="18"/>
        <v>5.1166666666666663</v>
      </c>
      <c r="L2329" s="183">
        <f t="shared" si="20"/>
        <v>44.836956521739133</v>
      </c>
      <c r="M2329" s="183">
        <v>4716000000</v>
      </c>
      <c r="N2329" s="183">
        <v>11780000</v>
      </c>
      <c r="O2329" s="183">
        <v>10220000</v>
      </c>
      <c r="P2329" s="183">
        <v>369.09999999999997</v>
      </c>
      <c r="Q2329" s="183">
        <v>145200000</v>
      </c>
      <c r="R2329" s="183">
        <v>1491000</v>
      </c>
      <c r="S2329" s="183">
        <v>945800</v>
      </c>
      <c r="T2329" s="183">
        <v>64.800000000000011</v>
      </c>
      <c r="U2329" s="183">
        <v>7691798.0192753812</v>
      </c>
      <c r="V2329" s="183">
        <v>28840000000000</v>
      </c>
    </row>
    <row r="2330" spans="1:22">
      <c r="A2330" s="175" t="s">
        <v>4283</v>
      </c>
      <c r="B2330" s="175" t="s">
        <v>4283</v>
      </c>
      <c r="C2330" s="183">
        <f t="shared" si="19"/>
        <v>289.48380000000003</v>
      </c>
      <c r="D2330" s="183">
        <v>36830</v>
      </c>
      <c r="E2330" s="183">
        <v>926.6</v>
      </c>
      <c r="F2330" s="183">
        <v>307.7</v>
      </c>
      <c r="G2330" s="183">
        <v>19.5</v>
      </c>
      <c r="H2330" s="183">
        <v>32</v>
      </c>
      <c r="I2330" s="183"/>
      <c r="J2330" s="183">
        <v>19</v>
      </c>
      <c r="K2330" s="183">
        <f t="shared" si="18"/>
        <v>4.8078124999999998</v>
      </c>
      <c r="L2330" s="183">
        <f t="shared" si="20"/>
        <v>42.287179487179486</v>
      </c>
      <c r="M2330" s="183">
        <v>5042000000</v>
      </c>
      <c r="N2330" s="183">
        <v>12570000</v>
      </c>
      <c r="O2330" s="183">
        <v>10880000</v>
      </c>
      <c r="P2330" s="183">
        <v>370</v>
      </c>
      <c r="Q2330" s="183">
        <v>156000000</v>
      </c>
      <c r="R2330" s="183">
        <v>1601000</v>
      </c>
      <c r="S2330" s="183">
        <v>1014000</v>
      </c>
      <c r="T2330" s="183">
        <v>65.099999999999994</v>
      </c>
      <c r="U2330" s="183">
        <v>9257160.4566695038</v>
      </c>
      <c r="V2330" s="183">
        <v>31090000000000</v>
      </c>
    </row>
    <row r="2331" spans="1:22">
      <c r="A2331" s="175" t="s">
        <v>4284</v>
      </c>
      <c r="B2331" s="175" t="s">
        <v>4284</v>
      </c>
      <c r="C2331" s="183">
        <f t="shared" si="19"/>
        <v>313.14240000000001</v>
      </c>
      <c r="D2331" s="183">
        <v>39840</v>
      </c>
      <c r="E2331" s="183">
        <v>932</v>
      </c>
      <c r="F2331" s="183">
        <v>309</v>
      </c>
      <c r="G2331" s="183">
        <v>21.1</v>
      </c>
      <c r="H2331" s="183">
        <v>34.5</v>
      </c>
      <c r="I2331" s="183"/>
      <c r="J2331" s="183">
        <v>19</v>
      </c>
      <c r="K2331" s="183">
        <f t="shared" si="18"/>
        <v>4.4782608695652177</v>
      </c>
      <c r="L2331" s="183">
        <f t="shared" si="20"/>
        <v>39.099526066350705</v>
      </c>
      <c r="M2331" s="183">
        <v>5482000000</v>
      </c>
      <c r="N2331" s="183">
        <v>13630000</v>
      </c>
      <c r="O2331" s="183">
        <v>11760000</v>
      </c>
      <c r="P2331" s="183">
        <v>371</v>
      </c>
      <c r="Q2331" s="183">
        <v>170400000</v>
      </c>
      <c r="R2331" s="183">
        <v>1748000</v>
      </c>
      <c r="S2331" s="183">
        <v>1103000</v>
      </c>
      <c r="T2331" s="183">
        <v>65.400000000000006</v>
      </c>
      <c r="U2331" s="183">
        <v>11609837.715620665</v>
      </c>
      <c r="V2331" s="183">
        <v>34160000000000</v>
      </c>
    </row>
    <row r="2332" spans="1:22">
      <c r="A2332" s="175" t="s">
        <v>4285</v>
      </c>
      <c r="B2332" s="175" t="s">
        <v>4285</v>
      </c>
      <c r="C2332" s="183">
        <f t="shared" si="19"/>
        <v>345.60420000000005</v>
      </c>
      <c r="D2332" s="183">
        <v>43970</v>
      </c>
      <c r="E2332" s="183">
        <v>943</v>
      </c>
      <c r="F2332" s="183">
        <v>308</v>
      </c>
      <c r="G2332" s="183">
        <v>22.1</v>
      </c>
      <c r="H2332" s="183">
        <v>39.9</v>
      </c>
      <c r="I2332" s="183"/>
      <c r="J2332" s="183">
        <v>19</v>
      </c>
      <c r="K2332" s="183">
        <f t="shared" si="18"/>
        <v>3.8596491228070176</v>
      </c>
      <c r="L2332" s="183">
        <f t="shared" si="20"/>
        <v>37.339366515837106</v>
      </c>
      <c r="M2332" s="183">
        <v>6256000000</v>
      </c>
      <c r="N2332" s="183">
        <v>15350000</v>
      </c>
      <c r="O2332" s="183">
        <v>13270000</v>
      </c>
      <c r="P2332" s="183">
        <v>377.2</v>
      </c>
      <c r="Q2332" s="183">
        <v>195200000</v>
      </c>
      <c r="R2332" s="183">
        <v>2003000</v>
      </c>
      <c r="S2332" s="183">
        <v>1267000</v>
      </c>
      <c r="T2332" s="183">
        <v>66.599999999999994</v>
      </c>
      <c r="U2332" s="183">
        <v>16483852.537822355</v>
      </c>
      <c r="V2332" s="183">
        <v>39620000000000</v>
      </c>
    </row>
    <row r="2333" spans="1:22">
      <c r="A2333" s="175" t="s">
        <v>4286</v>
      </c>
      <c r="B2333" s="175" t="s">
        <v>4286</v>
      </c>
      <c r="C2333" s="183">
        <f t="shared" si="19"/>
        <v>381.91740000000004</v>
      </c>
      <c r="D2333" s="183">
        <v>48590</v>
      </c>
      <c r="E2333" s="183">
        <v>951</v>
      </c>
      <c r="F2333" s="183">
        <v>310</v>
      </c>
      <c r="G2333" s="183">
        <v>24.4</v>
      </c>
      <c r="H2333" s="183">
        <v>43.9</v>
      </c>
      <c r="I2333" s="183"/>
      <c r="J2333" s="183">
        <v>19</v>
      </c>
      <c r="K2333" s="183">
        <f t="shared" si="18"/>
        <v>3.5307517084282463</v>
      </c>
      <c r="L2333" s="183">
        <f t="shared" si="20"/>
        <v>33.819672131147541</v>
      </c>
      <c r="M2333" s="183">
        <v>6968000000</v>
      </c>
      <c r="N2333" s="183">
        <v>17020000</v>
      </c>
      <c r="O2333" s="183">
        <v>14650000</v>
      </c>
      <c r="P2333" s="183">
        <v>378.7</v>
      </c>
      <c r="Q2333" s="183">
        <v>219100000</v>
      </c>
      <c r="R2333" s="183">
        <v>2243000</v>
      </c>
      <c r="S2333" s="183">
        <v>1414000</v>
      </c>
      <c r="T2333" s="183">
        <v>67.2</v>
      </c>
      <c r="U2333" s="183">
        <v>21963159.589170393</v>
      </c>
      <c r="V2333" s="183">
        <v>44840000000000</v>
      </c>
    </row>
    <row r="2334" spans="1:22">
      <c r="A2334" s="175" t="s">
        <v>4287</v>
      </c>
      <c r="B2334" s="175" t="s">
        <v>4287</v>
      </c>
      <c r="C2334" s="183">
        <f t="shared" si="19"/>
        <v>426.01200000000006</v>
      </c>
      <c r="D2334" s="183">
        <v>54200</v>
      </c>
      <c r="E2334" s="183">
        <v>961</v>
      </c>
      <c r="F2334" s="183">
        <v>313</v>
      </c>
      <c r="G2334" s="183">
        <v>26.9</v>
      </c>
      <c r="H2334" s="183">
        <v>49</v>
      </c>
      <c r="I2334" s="183"/>
      <c r="J2334" s="183">
        <v>19</v>
      </c>
      <c r="K2334" s="183">
        <f t="shared" si="18"/>
        <v>3.193877551020408</v>
      </c>
      <c r="L2334" s="183">
        <f t="shared" si="20"/>
        <v>30.669144981412639</v>
      </c>
      <c r="M2334" s="183">
        <v>7882000000</v>
      </c>
      <c r="N2334" s="183">
        <v>19130000</v>
      </c>
      <c r="O2334" s="183">
        <v>16400000</v>
      </c>
      <c r="P2334" s="183">
        <v>381.3</v>
      </c>
      <c r="Q2334" s="183">
        <v>251900000</v>
      </c>
      <c r="R2334" s="183">
        <v>2562000</v>
      </c>
      <c r="S2334" s="183">
        <v>1610000</v>
      </c>
      <c r="T2334" s="183">
        <v>68.2</v>
      </c>
      <c r="U2334" s="183">
        <v>30272360.850184441</v>
      </c>
      <c r="V2334" s="183">
        <v>52070000000000</v>
      </c>
    </row>
    <row r="2335" spans="1:22">
      <c r="A2335" s="175" t="s">
        <v>4288</v>
      </c>
      <c r="B2335" s="175" t="s">
        <v>4288</v>
      </c>
      <c r="C2335" s="183">
        <f t="shared" si="19"/>
        <v>474.66540000000003</v>
      </c>
      <c r="D2335" s="183">
        <v>60390</v>
      </c>
      <c r="E2335" s="183">
        <v>971</v>
      </c>
      <c r="F2335" s="183">
        <v>316</v>
      </c>
      <c r="G2335" s="183">
        <v>30</v>
      </c>
      <c r="H2335" s="183">
        <v>54.1</v>
      </c>
      <c r="I2335" s="183"/>
      <c r="J2335" s="183">
        <v>19</v>
      </c>
      <c r="K2335" s="183">
        <f t="shared" si="18"/>
        <v>2.9205175600739373</v>
      </c>
      <c r="L2335" s="183">
        <f t="shared" si="20"/>
        <v>27.493333333333332</v>
      </c>
      <c r="M2335" s="183">
        <v>8857000000</v>
      </c>
      <c r="N2335" s="183">
        <v>21390000</v>
      </c>
      <c r="O2335" s="183">
        <v>18240000</v>
      </c>
      <c r="P2335" s="183">
        <v>383</v>
      </c>
      <c r="Q2335" s="183">
        <v>286600000</v>
      </c>
      <c r="R2335" s="183">
        <v>2901000</v>
      </c>
      <c r="S2335" s="183">
        <v>1814000</v>
      </c>
      <c r="T2335" s="183">
        <v>68.899999999999991</v>
      </c>
      <c r="U2335" s="183">
        <v>41024122.351801597</v>
      </c>
      <c r="V2335" s="183">
        <v>59800000000000</v>
      </c>
    </row>
    <row r="2336" spans="1:22">
      <c r="A2336" s="175" t="s">
        <v>4289</v>
      </c>
      <c r="B2336" s="175" t="s">
        <v>4289</v>
      </c>
      <c r="C2336" s="183">
        <f t="shared" si="19"/>
        <v>521.66820000000007</v>
      </c>
      <c r="D2336" s="183">
        <v>66370</v>
      </c>
      <c r="E2336" s="183">
        <v>981</v>
      </c>
      <c r="F2336" s="183">
        <v>319</v>
      </c>
      <c r="G2336" s="183">
        <v>33</v>
      </c>
      <c r="H2336" s="183">
        <v>58.9</v>
      </c>
      <c r="I2336" s="183"/>
      <c r="J2336" s="183">
        <v>19</v>
      </c>
      <c r="K2336" s="183">
        <f t="shared" si="18"/>
        <v>2.7079796264855687</v>
      </c>
      <c r="L2336" s="183">
        <f t="shared" si="20"/>
        <v>25.006060606060608</v>
      </c>
      <c r="M2336" s="183">
        <v>9824000000</v>
      </c>
      <c r="N2336" s="183">
        <v>23610000</v>
      </c>
      <c r="O2336" s="183">
        <v>20030000</v>
      </c>
      <c r="P2336" s="183">
        <v>384.7</v>
      </c>
      <c r="Q2336" s="183">
        <v>321400000</v>
      </c>
      <c r="R2336" s="183">
        <v>3238000</v>
      </c>
      <c r="S2336" s="183">
        <v>2015000</v>
      </c>
      <c r="T2336" s="183">
        <v>69.599999999999994</v>
      </c>
      <c r="U2336" s="183">
        <v>53381967.371617705</v>
      </c>
      <c r="V2336" s="183">
        <v>67740000000000</v>
      </c>
    </row>
    <row r="2337" spans="1:22">
      <c r="A2337" s="175" t="s">
        <v>4290</v>
      </c>
      <c r="B2337" s="175" t="s">
        <v>4290</v>
      </c>
      <c r="C2337" s="183">
        <f t="shared" si="19"/>
        <v>576.29520000000002</v>
      </c>
      <c r="D2337" s="183">
        <v>73320</v>
      </c>
      <c r="E2337" s="183">
        <v>993</v>
      </c>
      <c r="F2337" s="183">
        <v>322</v>
      </c>
      <c r="G2337" s="183">
        <v>36.1</v>
      </c>
      <c r="H2337" s="183">
        <v>65</v>
      </c>
      <c r="I2337" s="183"/>
      <c r="J2337" s="183">
        <v>19</v>
      </c>
      <c r="K2337" s="183">
        <f t="shared" si="18"/>
        <v>2.476923076923077</v>
      </c>
      <c r="L2337" s="183">
        <f t="shared" si="20"/>
        <v>22.853185595567865</v>
      </c>
      <c r="M2337" s="183">
        <v>11020000000</v>
      </c>
      <c r="N2337" s="183">
        <v>26280000</v>
      </c>
      <c r="O2337" s="183">
        <v>22190000</v>
      </c>
      <c r="P2337" s="183">
        <v>387.59999999999997</v>
      </c>
      <c r="Q2337" s="183">
        <v>365200000</v>
      </c>
      <c r="R2337" s="183">
        <v>3658000</v>
      </c>
      <c r="S2337" s="183">
        <v>2268000</v>
      </c>
      <c r="T2337" s="183">
        <v>70.599999999999994</v>
      </c>
      <c r="U2337" s="183">
        <v>71283202.419261023</v>
      </c>
      <c r="V2337" s="183">
        <v>77870000000000</v>
      </c>
    </row>
    <row r="2338" spans="1:22">
      <c r="A2338" s="175" t="s">
        <v>4291</v>
      </c>
      <c r="B2338" s="175" t="s">
        <v>4291</v>
      </c>
      <c r="C2338" s="183">
        <f t="shared" si="19"/>
        <v>343.63920000000002</v>
      </c>
      <c r="D2338" s="183">
        <v>43720</v>
      </c>
      <c r="E2338" s="183">
        <v>927</v>
      </c>
      <c r="F2338" s="183">
        <v>418</v>
      </c>
      <c r="G2338" s="183">
        <v>19.3</v>
      </c>
      <c r="H2338" s="183">
        <v>32</v>
      </c>
      <c r="I2338" s="183"/>
      <c r="J2338" s="183">
        <v>19</v>
      </c>
      <c r="K2338" s="183">
        <f t="shared" si="18"/>
        <v>6.53125</v>
      </c>
      <c r="L2338" s="183">
        <f t="shared" si="20"/>
        <v>42.746113989637301</v>
      </c>
      <c r="M2338" s="183">
        <v>6450000000</v>
      </c>
      <c r="N2338" s="183">
        <v>15700000</v>
      </c>
      <c r="O2338" s="183">
        <v>13920000</v>
      </c>
      <c r="P2338" s="183">
        <v>384.09999999999997</v>
      </c>
      <c r="Q2338" s="183">
        <v>390100000</v>
      </c>
      <c r="R2338" s="183">
        <v>2880000</v>
      </c>
      <c r="S2338" s="183">
        <v>1867000</v>
      </c>
      <c r="T2338" s="183">
        <v>94.5</v>
      </c>
      <c r="U2338" s="183">
        <v>11592722.145136504</v>
      </c>
      <c r="V2338" s="183">
        <v>78120000000000</v>
      </c>
    </row>
    <row r="2339" spans="1:22">
      <c r="A2339" s="175" t="s">
        <v>4292</v>
      </c>
      <c r="B2339" s="175" t="s">
        <v>4292</v>
      </c>
      <c r="C2339" s="183">
        <f t="shared" si="19"/>
        <v>365.96160000000003</v>
      </c>
      <c r="D2339" s="183">
        <v>46560</v>
      </c>
      <c r="E2339" s="183">
        <v>931</v>
      </c>
      <c r="F2339" s="183">
        <v>419</v>
      </c>
      <c r="G2339" s="183">
        <v>20.3</v>
      </c>
      <c r="H2339" s="183">
        <v>34.299999999999997</v>
      </c>
      <c r="I2339" s="183"/>
      <c r="J2339" s="183">
        <v>19</v>
      </c>
      <c r="K2339" s="183">
        <f t="shared" si="18"/>
        <v>6.1078717201166182</v>
      </c>
      <c r="L2339" s="183">
        <f t="shared" si="20"/>
        <v>40.610837438423644</v>
      </c>
      <c r="M2339" s="183">
        <v>6922000000</v>
      </c>
      <c r="N2339" s="183">
        <v>16790000</v>
      </c>
      <c r="O2339" s="183">
        <v>14870000</v>
      </c>
      <c r="P2339" s="183">
        <v>385.6</v>
      </c>
      <c r="Q2339" s="183">
        <v>421200000</v>
      </c>
      <c r="R2339" s="183">
        <v>3104000</v>
      </c>
      <c r="S2339" s="183">
        <v>2010000</v>
      </c>
      <c r="T2339" s="183">
        <v>95.1</v>
      </c>
      <c r="U2339" s="183">
        <v>14082838.132865533</v>
      </c>
      <c r="V2339" s="183">
        <v>84670000000000</v>
      </c>
    </row>
    <row r="2340" spans="1:22">
      <c r="A2340" s="175" t="s">
        <v>4293</v>
      </c>
      <c r="B2340" s="175" t="s">
        <v>4293</v>
      </c>
      <c r="C2340" s="183">
        <f t="shared" si="19"/>
        <v>388.51980000000003</v>
      </c>
      <c r="D2340" s="183">
        <v>49430</v>
      </c>
      <c r="E2340" s="183">
        <v>936</v>
      </c>
      <c r="F2340" s="183">
        <v>420</v>
      </c>
      <c r="G2340" s="183">
        <v>21.3</v>
      </c>
      <c r="H2340" s="183">
        <v>36.6</v>
      </c>
      <c r="I2340" s="183"/>
      <c r="J2340" s="183">
        <v>19</v>
      </c>
      <c r="K2340" s="183">
        <f t="shared" si="18"/>
        <v>5.7377049180327866</v>
      </c>
      <c r="L2340" s="183">
        <f t="shared" si="20"/>
        <v>38.72300469483568</v>
      </c>
      <c r="M2340" s="183">
        <v>7417000000</v>
      </c>
      <c r="N2340" s="183">
        <v>17920000</v>
      </c>
      <c r="O2340" s="183">
        <v>15850000</v>
      </c>
      <c r="P2340" s="183">
        <v>387.40000000000003</v>
      </c>
      <c r="Q2340" s="183">
        <v>452700000</v>
      </c>
      <c r="R2340" s="183">
        <v>3331000</v>
      </c>
      <c r="S2340" s="183">
        <v>2156000</v>
      </c>
      <c r="T2340" s="183">
        <v>95.7</v>
      </c>
      <c r="U2340" s="183">
        <v>16914399.70959986</v>
      </c>
      <c r="V2340" s="183">
        <v>91550000000000</v>
      </c>
    </row>
    <row r="2341" spans="1:22">
      <c r="A2341" s="175" t="s">
        <v>4294</v>
      </c>
      <c r="B2341" s="175" t="s">
        <v>4294</v>
      </c>
      <c r="C2341" s="183">
        <f t="shared" si="19"/>
        <v>419.80260000000004</v>
      </c>
      <c r="D2341" s="183">
        <v>53410</v>
      </c>
      <c r="E2341" s="183">
        <v>943</v>
      </c>
      <c r="F2341" s="183">
        <v>422</v>
      </c>
      <c r="G2341" s="183">
        <v>22.5</v>
      </c>
      <c r="H2341" s="183">
        <v>39.9</v>
      </c>
      <c r="I2341" s="183"/>
      <c r="J2341" s="183">
        <v>19</v>
      </c>
      <c r="K2341" s="183">
        <f t="shared" si="18"/>
        <v>5.2882205513784459</v>
      </c>
      <c r="L2341" s="183">
        <f t="shared" si="20"/>
        <v>36.675555555555555</v>
      </c>
      <c r="M2341" s="183">
        <v>8133000000</v>
      </c>
      <c r="N2341" s="183">
        <v>19530000</v>
      </c>
      <c r="O2341" s="183">
        <v>17250000</v>
      </c>
      <c r="P2341" s="183">
        <v>390.20000000000005</v>
      </c>
      <c r="Q2341" s="183">
        <v>500700000</v>
      </c>
      <c r="R2341" s="183">
        <v>3667000</v>
      </c>
      <c r="S2341" s="183">
        <v>2373000</v>
      </c>
      <c r="T2341" s="183">
        <v>96.8</v>
      </c>
      <c r="U2341" s="183">
        <v>21514084.518508509</v>
      </c>
      <c r="V2341" s="183">
        <v>102100000000000</v>
      </c>
    </row>
    <row r="2342" spans="1:22">
      <c r="A2342" s="175" t="s">
        <v>4295</v>
      </c>
      <c r="B2342" s="175" t="s">
        <v>4295</v>
      </c>
      <c r="C2342" s="183">
        <f t="shared" si="19"/>
        <v>449.12040000000002</v>
      </c>
      <c r="D2342" s="183">
        <v>57140</v>
      </c>
      <c r="E2342" s="183">
        <v>948</v>
      </c>
      <c r="F2342" s="183">
        <v>423</v>
      </c>
      <c r="G2342" s="183">
        <v>24</v>
      </c>
      <c r="H2342" s="183">
        <v>42.7</v>
      </c>
      <c r="I2342" s="183"/>
      <c r="J2342" s="183">
        <v>19</v>
      </c>
      <c r="K2342" s="183">
        <f t="shared" si="18"/>
        <v>4.9531615925058547</v>
      </c>
      <c r="L2342" s="183">
        <f t="shared" si="20"/>
        <v>34.358333333333334</v>
      </c>
      <c r="M2342" s="183">
        <v>8747000000</v>
      </c>
      <c r="N2342" s="183">
        <v>20950000</v>
      </c>
      <c r="O2342" s="183">
        <v>18450000</v>
      </c>
      <c r="P2342" s="183">
        <v>391.3</v>
      </c>
      <c r="Q2342" s="183">
        <v>539700000</v>
      </c>
      <c r="R2342" s="183">
        <v>3949000</v>
      </c>
      <c r="S2342" s="183">
        <v>2552000</v>
      </c>
      <c r="T2342" s="183">
        <v>97.2</v>
      </c>
      <c r="U2342" s="183">
        <v>26270044.684605096</v>
      </c>
      <c r="V2342" s="183">
        <v>110600000000000</v>
      </c>
    </row>
    <row r="2343" spans="1:22">
      <c r="A2343" s="175" t="s">
        <v>4296</v>
      </c>
      <c r="B2343" s="175" t="s">
        <v>4296</v>
      </c>
      <c r="C2343" s="183">
        <f t="shared" si="19"/>
        <v>489.91379999999998</v>
      </c>
      <c r="D2343" s="183">
        <v>62329.999999999993</v>
      </c>
      <c r="E2343" s="183">
        <v>957</v>
      </c>
      <c r="F2343" s="183">
        <v>422</v>
      </c>
      <c r="G2343" s="183">
        <v>25.9</v>
      </c>
      <c r="H2343" s="183">
        <v>47</v>
      </c>
      <c r="I2343" s="183"/>
      <c r="J2343" s="183">
        <v>19</v>
      </c>
      <c r="K2343" s="183">
        <f t="shared" si="18"/>
        <v>4.4893617021276597</v>
      </c>
      <c r="L2343" s="183">
        <f t="shared" si="20"/>
        <v>31.853281853281857</v>
      </c>
      <c r="M2343" s="183">
        <v>9663000000</v>
      </c>
      <c r="N2343" s="183">
        <v>23000000</v>
      </c>
      <c r="O2343" s="183">
        <v>20200000</v>
      </c>
      <c r="P2343" s="183">
        <v>393.7</v>
      </c>
      <c r="Q2343" s="183">
        <v>590000000</v>
      </c>
      <c r="R2343" s="183">
        <v>4335000</v>
      </c>
      <c r="S2343" s="183">
        <v>2796000</v>
      </c>
      <c r="T2343" s="183">
        <v>97.300000000000011</v>
      </c>
      <c r="U2343" s="183">
        <v>34411263.560061738</v>
      </c>
      <c r="V2343" s="183">
        <v>122200000000000</v>
      </c>
    </row>
    <row r="2344" spans="1:22">
      <c r="A2344" s="175" t="s">
        <v>4297</v>
      </c>
      <c r="B2344" s="175" t="s">
        <v>4297</v>
      </c>
      <c r="C2344" s="183">
        <f t="shared" si="19"/>
        <v>536.44500000000005</v>
      </c>
      <c r="D2344" s="183">
        <v>68250</v>
      </c>
      <c r="E2344" s="183">
        <v>965</v>
      </c>
      <c r="F2344" s="183">
        <v>425</v>
      </c>
      <c r="G2344" s="183">
        <v>28.4</v>
      </c>
      <c r="H2344" s="183">
        <v>51.1</v>
      </c>
      <c r="I2344" s="183"/>
      <c r="J2344" s="183">
        <v>19</v>
      </c>
      <c r="K2344" s="183">
        <f t="shared" si="18"/>
        <v>4.1585127201565557</v>
      </c>
      <c r="L2344" s="183">
        <f t="shared" si="20"/>
        <v>29.04225352112676</v>
      </c>
      <c r="M2344" s="183">
        <v>10660000000</v>
      </c>
      <c r="N2344" s="183">
        <v>25270000</v>
      </c>
      <c r="O2344" s="183">
        <v>22080000</v>
      </c>
      <c r="P2344" s="183">
        <v>395.09999999999997</v>
      </c>
      <c r="Q2344" s="183">
        <v>655500000</v>
      </c>
      <c r="R2344" s="183">
        <v>4795000</v>
      </c>
      <c r="S2344" s="183">
        <v>3085000</v>
      </c>
      <c r="T2344" s="183">
        <v>98</v>
      </c>
      <c r="U2344" s="183">
        <v>44470971.839186639</v>
      </c>
      <c r="V2344" s="183">
        <v>136900000000000</v>
      </c>
    </row>
    <row r="2345" spans="1:22">
      <c r="A2345" s="175" t="s">
        <v>4298</v>
      </c>
      <c r="B2345" s="175" t="s">
        <v>4298</v>
      </c>
      <c r="C2345" s="183">
        <f t="shared" si="19"/>
        <v>588.00660000000005</v>
      </c>
      <c r="D2345" s="183">
        <v>74810</v>
      </c>
      <c r="E2345" s="183">
        <v>975</v>
      </c>
      <c r="F2345" s="183">
        <v>427</v>
      </c>
      <c r="G2345" s="183">
        <v>31</v>
      </c>
      <c r="H2345" s="183">
        <v>55.9</v>
      </c>
      <c r="I2345" s="183"/>
      <c r="J2345" s="183">
        <v>19</v>
      </c>
      <c r="K2345" s="183">
        <f t="shared" si="18"/>
        <v>3.8193202146690521</v>
      </c>
      <c r="L2345" s="183">
        <f t="shared" si="20"/>
        <v>26.619354838709679</v>
      </c>
      <c r="M2345" s="183">
        <v>11810000000</v>
      </c>
      <c r="N2345" s="183">
        <v>27840000</v>
      </c>
      <c r="O2345" s="183">
        <v>24230000</v>
      </c>
      <c r="P2345" s="183">
        <v>397.40000000000003</v>
      </c>
      <c r="Q2345" s="183">
        <v>727600000</v>
      </c>
      <c r="R2345" s="183">
        <v>5310000</v>
      </c>
      <c r="S2345" s="183">
        <v>3408000</v>
      </c>
      <c r="T2345" s="183">
        <v>98.6</v>
      </c>
      <c r="U2345" s="183">
        <v>58073513.214667015</v>
      </c>
      <c r="V2345" s="183">
        <v>153200000000000</v>
      </c>
    </row>
    <row r="2346" spans="1:22">
      <c r="A2346" s="175" t="s">
        <v>4299</v>
      </c>
      <c r="B2346" s="175" t="s">
        <v>4299</v>
      </c>
      <c r="C2346" s="183">
        <f t="shared" si="19"/>
        <v>656.5458000000001</v>
      </c>
      <c r="D2346" s="183">
        <v>83530</v>
      </c>
      <c r="E2346" s="183">
        <v>987</v>
      </c>
      <c r="F2346" s="183">
        <v>431</v>
      </c>
      <c r="G2346" s="183">
        <v>34.5</v>
      </c>
      <c r="H2346" s="183">
        <v>62</v>
      </c>
      <c r="I2346" s="183"/>
      <c r="J2346" s="183">
        <v>19</v>
      </c>
      <c r="K2346" s="183">
        <f t="shared" si="18"/>
        <v>3.475806451612903</v>
      </c>
      <c r="L2346" s="183">
        <f t="shared" si="20"/>
        <v>23.913043478260871</v>
      </c>
      <c r="M2346" s="183">
        <v>13350000000</v>
      </c>
      <c r="N2346" s="183">
        <v>31270000</v>
      </c>
      <c r="O2346" s="183">
        <v>27060000</v>
      </c>
      <c r="P2346" s="183">
        <v>399.79999999999995</v>
      </c>
      <c r="Q2346" s="183">
        <v>830400000</v>
      </c>
      <c r="R2346" s="183">
        <v>6022000</v>
      </c>
      <c r="S2346" s="183">
        <v>3853000</v>
      </c>
      <c r="T2346" s="183">
        <v>99.7</v>
      </c>
      <c r="U2346" s="183">
        <v>79503404.318329021</v>
      </c>
      <c r="V2346" s="183">
        <v>177600000000000</v>
      </c>
    </row>
    <row r="2347" spans="1:22">
      <c r="A2347" s="175" t="s">
        <v>4300</v>
      </c>
      <c r="B2347" s="175" t="s">
        <v>4300</v>
      </c>
      <c r="C2347" s="183">
        <f t="shared" si="19"/>
        <v>725.39940000000001</v>
      </c>
      <c r="D2347" s="183">
        <v>92290</v>
      </c>
      <c r="E2347" s="183">
        <v>999</v>
      </c>
      <c r="F2347" s="183">
        <v>434</v>
      </c>
      <c r="G2347" s="183">
        <v>38.1</v>
      </c>
      <c r="H2347" s="183">
        <v>68.099999999999994</v>
      </c>
      <c r="I2347" s="183"/>
      <c r="J2347" s="183">
        <v>19</v>
      </c>
      <c r="K2347" s="183">
        <f t="shared" si="18"/>
        <v>3.1864904552129225</v>
      </c>
      <c r="L2347" s="183">
        <f t="shared" si="20"/>
        <v>21.648293963254591</v>
      </c>
      <c r="M2347" s="183">
        <v>14920000000</v>
      </c>
      <c r="N2347" s="183">
        <v>34740000</v>
      </c>
      <c r="O2347" s="183">
        <v>29880000</v>
      </c>
      <c r="P2347" s="183">
        <v>402.1</v>
      </c>
      <c r="Q2347" s="183">
        <v>932000000</v>
      </c>
      <c r="R2347" s="183">
        <v>6734000</v>
      </c>
      <c r="S2347" s="183">
        <v>4295000</v>
      </c>
      <c r="T2347" s="183">
        <v>100.5</v>
      </c>
      <c r="U2347" s="183">
        <v>105655716.77159616</v>
      </c>
      <c r="V2347" s="183">
        <v>201900000000000</v>
      </c>
    </row>
    <row r="2348" spans="1:22">
      <c r="A2348" s="175" t="s">
        <v>4301</v>
      </c>
      <c r="B2348" s="175" t="s">
        <v>4301</v>
      </c>
      <c r="C2348" s="183">
        <f t="shared" si="19"/>
        <v>787.57200000000012</v>
      </c>
      <c r="D2348" s="183">
        <v>100200</v>
      </c>
      <c r="E2348" s="183">
        <v>1011</v>
      </c>
      <c r="F2348" s="183">
        <v>437</v>
      </c>
      <c r="G2348" s="183">
        <v>40.9</v>
      </c>
      <c r="H2348" s="183">
        <v>73.900000000000006</v>
      </c>
      <c r="I2348" s="183"/>
      <c r="J2348" s="183">
        <v>19</v>
      </c>
      <c r="K2348" s="183">
        <f t="shared" si="18"/>
        <v>2.9566982408660349</v>
      </c>
      <c r="L2348" s="183">
        <f t="shared" si="20"/>
        <v>20.176039119804404</v>
      </c>
      <c r="M2348" s="183">
        <v>16460000000</v>
      </c>
      <c r="N2348" s="183">
        <v>38010000</v>
      </c>
      <c r="O2348" s="183">
        <v>32560000</v>
      </c>
      <c r="P2348" s="183">
        <v>405.3</v>
      </c>
      <c r="Q2348" s="183">
        <v>1033000000</v>
      </c>
      <c r="R2348" s="183">
        <v>7425000</v>
      </c>
      <c r="S2348" s="183">
        <v>4728000</v>
      </c>
      <c r="T2348" s="183">
        <v>101.5</v>
      </c>
      <c r="U2348" s="183">
        <v>134284598.47482532</v>
      </c>
      <c r="V2348" s="183">
        <v>226800000000000</v>
      </c>
    </row>
    <row r="2349" spans="1:22">
      <c r="A2349" s="175" t="s">
        <v>4302</v>
      </c>
      <c r="B2349" s="175" t="s">
        <v>4302</v>
      </c>
      <c r="C2349" s="183">
        <f t="shared" si="19"/>
        <v>971.96759999999995</v>
      </c>
      <c r="D2349" s="183">
        <v>123659.99999999999</v>
      </c>
      <c r="E2349" s="183">
        <v>1043</v>
      </c>
      <c r="F2349" s="183">
        <v>446</v>
      </c>
      <c r="G2349" s="183">
        <v>50</v>
      </c>
      <c r="H2349" s="183">
        <v>89.9</v>
      </c>
      <c r="I2349" s="183"/>
      <c r="J2349" s="183">
        <v>19</v>
      </c>
      <c r="K2349" s="183">
        <f t="shared" si="18"/>
        <v>2.4805339265850943</v>
      </c>
      <c r="L2349" s="183">
        <f t="shared" si="20"/>
        <v>16.504000000000001</v>
      </c>
      <c r="M2349" s="183">
        <v>21000000000</v>
      </c>
      <c r="N2349" s="183">
        <v>47660000</v>
      </c>
      <c r="O2349" s="183">
        <v>40270000</v>
      </c>
      <c r="P2349" s="183">
        <v>412.1</v>
      </c>
      <c r="Q2349" s="183">
        <v>1339000000</v>
      </c>
      <c r="R2349" s="183">
        <v>9490000</v>
      </c>
      <c r="S2349" s="183">
        <v>6002000</v>
      </c>
      <c r="T2349" s="183">
        <v>104</v>
      </c>
      <c r="U2349" s="183">
        <v>243220559.0529418</v>
      </c>
      <c r="V2349" s="183">
        <v>304000000000000</v>
      </c>
    </row>
    <row r="2350" spans="1:22">
      <c r="A2350" s="175" t="s">
        <v>4303</v>
      </c>
      <c r="B2350" s="175" t="s">
        <v>4303</v>
      </c>
      <c r="C2350" s="183">
        <f t="shared" si="19"/>
        <v>1077.999</v>
      </c>
      <c r="D2350" s="183">
        <v>137150</v>
      </c>
      <c r="E2350" s="183">
        <v>1061</v>
      </c>
      <c r="F2350" s="183">
        <v>451</v>
      </c>
      <c r="G2350" s="183">
        <v>55</v>
      </c>
      <c r="H2350" s="183">
        <v>99.1</v>
      </c>
      <c r="I2350" s="183"/>
      <c r="J2350" s="183">
        <v>19</v>
      </c>
      <c r="K2350" s="183">
        <f t="shared" si="18"/>
        <v>2.27547931382442</v>
      </c>
      <c r="L2350" s="183">
        <f t="shared" si="20"/>
        <v>14.996363636363636</v>
      </c>
      <c r="M2350" s="183">
        <v>23770000000</v>
      </c>
      <c r="N2350" s="183">
        <v>53390000</v>
      </c>
      <c r="O2350" s="183">
        <v>44790000</v>
      </c>
      <c r="P2350" s="183">
        <v>416.3</v>
      </c>
      <c r="Q2350" s="183">
        <v>1527000000</v>
      </c>
      <c r="R2350" s="183">
        <v>10740000</v>
      </c>
      <c r="S2350" s="183">
        <v>6773000</v>
      </c>
      <c r="T2350" s="183">
        <v>105.5</v>
      </c>
      <c r="U2350" s="183">
        <v>325998404.53205281</v>
      </c>
      <c r="V2350" s="183">
        <v>350800000000000</v>
      </c>
    </row>
    <row r="2351" spans="1:22">
      <c r="A2351" s="175" t="s">
        <v>4304</v>
      </c>
      <c r="B2351" s="175" t="s">
        <v>4304</v>
      </c>
      <c r="C2351" s="183">
        <f t="shared" si="19"/>
        <v>1195.8990000000001</v>
      </c>
      <c r="D2351" s="183">
        <v>152150</v>
      </c>
      <c r="E2351" s="183">
        <v>1081</v>
      </c>
      <c r="F2351" s="183">
        <v>457</v>
      </c>
      <c r="G2351" s="183">
        <v>60.5</v>
      </c>
      <c r="H2351" s="183">
        <v>109</v>
      </c>
      <c r="I2351" s="183"/>
      <c r="J2351" s="183">
        <v>19</v>
      </c>
      <c r="K2351" s="183">
        <f t="shared" si="18"/>
        <v>2.096330275229358</v>
      </c>
      <c r="L2351" s="183">
        <f t="shared" si="20"/>
        <v>13.636363636363637</v>
      </c>
      <c r="M2351" s="183">
        <v>26940000000</v>
      </c>
      <c r="N2351" s="183">
        <v>59830000</v>
      </c>
      <c r="O2351" s="183">
        <v>49830000</v>
      </c>
      <c r="P2351" s="183">
        <v>420.79999999999995</v>
      </c>
      <c r="Q2351" s="183">
        <v>1750000000</v>
      </c>
      <c r="R2351" s="183">
        <v>12180000</v>
      </c>
      <c r="S2351" s="183">
        <v>7660000</v>
      </c>
      <c r="T2351" s="183">
        <v>107.2</v>
      </c>
      <c r="U2351" s="183">
        <v>435309386.63498908</v>
      </c>
      <c r="V2351" s="183">
        <v>409700000000000</v>
      </c>
    </row>
    <row r="2352" spans="1:22">
      <c r="A2352" s="175" t="s">
        <v>4305</v>
      </c>
      <c r="B2352" s="175" t="s">
        <v>4305</v>
      </c>
      <c r="C2352" s="183">
        <f t="shared" si="19"/>
        <v>1270.5690000000002</v>
      </c>
      <c r="D2352" s="183">
        <v>161650</v>
      </c>
      <c r="E2352" s="183">
        <v>1093</v>
      </c>
      <c r="F2352" s="183">
        <v>461</v>
      </c>
      <c r="G2352" s="183">
        <v>64</v>
      </c>
      <c r="H2352" s="183">
        <v>115.1</v>
      </c>
      <c r="I2352" s="183"/>
      <c r="J2352" s="183">
        <v>19</v>
      </c>
      <c r="K2352" s="183">
        <f t="shared" si="18"/>
        <v>2.0026064291920069</v>
      </c>
      <c r="L2352" s="183">
        <f t="shared" si="20"/>
        <v>12.887499999999999</v>
      </c>
      <c r="M2352" s="183">
        <v>29000000000</v>
      </c>
      <c r="N2352" s="183">
        <v>63960000</v>
      </c>
      <c r="O2352" s="183">
        <v>53040000</v>
      </c>
      <c r="P2352" s="183">
        <v>423.5</v>
      </c>
      <c r="Q2352" s="183">
        <v>1899000000</v>
      </c>
      <c r="R2352" s="183">
        <v>13130000</v>
      </c>
      <c r="S2352" s="183">
        <v>8237000</v>
      </c>
      <c r="T2352" s="183">
        <v>108.4</v>
      </c>
      <c r="U2352" s="183">
        <v>514493121.66618782</v>
      </c>
      <c r="V2352" s="183">
        <v>449700000000000</v>
      </c>
    </row>
    <row r="2353" spans="1:22">
      <c r="A2353" s="175" t="s">
        <v>4306</v>
      </c>
      <c r="B2353" s="175" t="s">
        <v>4306</v>
      </c>
      <c r="C2353" s="183">
        <f t="shared" si="19"/>
        <v>1378.4082000000001</v>
      </c>
      <c r="D2353" s="183">
        <v>175370</v>
      </c>
      <c r="E2353" s="183">
        <v>1093</v>
      </c>
      <c r="F2353" s="183">
        <v>473</v>
      </c>
      <c r="G2353" s="183">
        <v>76.7</v>
      </c>
      <c r="H2353" s="183">
        <v>115.1</v>
      </c>
      <c r="I2353" s="183"/>
      <c r="J2353" s="183">
        <v>19</v>
      </c>
      <c r="K2353" s="183">
        <f t="shared" si="18"/>
        <v>2.054735013032146</v>
      </c>
      <c r="L2353" s="183">
        <f t="shared" si="20"/>
        <v>10.753585397653193</v>
      </c>
      <c r="M2353" s="183">
        <v>30340000000</v>
      </c>
      <c r="N2353" s="183">
        <v>67680000</v>
      </c>
      <c r="O2353" s="183">
        <v>55500000</v>
      </c>
      <c r="P2353" s="183">
        <v>415.90000000000003</v>
      </c>
      <c r="Q2353" s="183">
        <v>2063000000</v>
      </c>
      <c r="R2353" s="183">
        <v>14160000</v>
      </c>
      <c r="S2353" s="183">
        <v>8723000</v>
      </c>
      <c r="T2353" s="183">
        <v>108.5</v>
      </c>
      <c r="U2353" s="183">
        <v>596418825.61829698</v>
      </c>
      <c r="V2353" s="183">
        <v>485700000000000</v>
      </c>
    </row>
    <row r="2354" spans="1:22">
      <c r="A2354" s="175" t="s">
        <v>4307</v>
      </c>
      <c r="B2354" s="175" t="s">
        <v>4307</v>
      </c>
      <c r="C2354" s="183">
        <f t="shared" si="19"/>
        <v>296.79360000000003</v>
      </c>
      <c r="D2354" s="183">
        <v>37760</v>
      </c>
      <c r="E2354" s="183">
        <v>982</v>
      </c>
      <c r="F2354" s="183">
        <v>400</v>
      </c>
      <c r="G2354" s="183">
        <v>16.5</v>
      </c>
      <c r="H2354" s="183">
        <v>27.1</v>
      </c>
      <c r="I2354" s="183"/>
      <c r="J2354" s="183">
        <v>30</v>
      </c>
      <c r="K2354" s="183">
        <f t="shared" si="18"/>
        <v>7.3800738007380069</v>
      </c>
      <c r="L2354" s="183">
        <f t="shared" si="20"/>
        <v>52.593939393939394</v>
      </c>
      <c r="M2354" s="183">
        <v>6203000000</v>
      </c>
      <c r="N2354" s="183">
        <v>14260000</v>
      </c>
      <c r="O2354" s="183">
        <v>12630000</v>
      </c>
      <c r="P2354" s="183">
        <v>405.3</v>
      </c>
      <c r="Q2354" s="183">
        <v>289600000</v>
      </c>
      <c r="R2354" s="183">
        <v>2243000</v>
      </c>
      <c r="S2354" s="183">
        <v>1448000</v>
      </c>
      <c r="T2354" s="183">
        <v>87.6</v>
      </c>
      <c r="U2354" s="183">
        <v>7636147.1229825038</v>
      </c>
      <c r="V2354" s="183">
        <v>65900000000000</v>
      </c>
    </row>
    <row r="2355" spans="1:22">
      <c r="A2355" s="175" t="s">
        <v>4308</v>
      </c>
      <c r="B2355" s="175" t="s">
        <v>4308</v>
      </c>
      <c r="C2355" s="183">
        <f t="shared" si="19"/>
        <v>321.3168</v>
      </c>
      <c r="D2355" s="183">
        <v>40880</v>
      </c>
      <c r="E2355" s="183">
        <v>990</v>
      </c>
      <c r="F2355" s="183">
        <v>400</v>
      </c>
      <c r="G2355" s="183">
        <v>16.5</v>
      </c>
      <c r="H2355" s="183">
        <v>31</v>
      </c>
      <c r="I2355" s="183"/>
      <c r="J2355" s="183">
        <v>30</v>
      </c>
      <c r="K2355" s="183">
        <f t="shared" si="18"/>
        <v>6.4516129032258061</v>
      </c>
      <c r="L2355" s="183">
        <f t="shared" si="20"/>
        <v>52.606060606060609</v>
      </c>
      <c r="M2355" s="183">
        <v>6964000000</v>
      </c>
      <c r="N2355" s="183">
        <v>15800000</v>
      </c>
      <c r="O2355" s="183">
        <v>14070000</v>
      </c>
      <c r="P2355" s="183">
        <v>412.70000000000005</v>
      </c>
      <c r="Q2355" s="183">
        <v>331200000</v>
      </c>
      <c r="R2355" s="183">
        <v>2555000</v>
      </c>
      <c r="S2355" s="183">
        <v>1656000</v>
      </c>
      <c r="T2355" s="183">
        <v>90</v>
      </c>
      <c r="U2355" s="183">
        <v>10334516.949788418</v>
      </c>
      <c r="V2355" s="183">
        <v>76030000000000</v>
      </c>
    </row>
    <row r="2356" spans="1:22">
      <c r="A2356" s="175" t="s">
        <v>4309</v>
      </c>
      <c r="B2356" s="175" t="s">
        <v>4309</v>
      </c>
      <c r="C2356" s="183">
        <f t="shared" si="19"/>
        <v>371.62080000000003</v>
      </c>
      <c r="D2356" s="183">
        <v>47280</v>
      </c>
      <c r="E2356" s="183">
        <v>1000</v>
      </c>
      <c r="F2356" s="183">
        <v>400</v>
      </c>
      <c r="G2356" s="183">
        <v>19</v>
      </c>
      <c r="H2356" s="183">
        <v>36.1</v>
      </c>
      <c r="I2356" s="183"/>
      <c r="J2356" s="183">
        <v>30</v>
      </c>
      <c r="K2356" s="183">
        <f t="shared" si="18"/>
        <v>5.5401662049861491</v>
      </c>
      <c r="L2356" s="183">
        <f t="shared" si="20"/>
        <v>45.673684210526311</v>
      </c>
      <c r="M2356" s="183">
        <v>8137000000</v>
      </c>
      <c r="N2356" s="183">
        <v>18360000</v>
      </c>
      <c r="O2356" s="183">
        <v>16270000</v>
      </c>
      <c r="P2356" s="183">
        <v>414.90000000000003</v>
      </c>
      <c r="Q2356" s="183">
        <v>385800000</v>
      </c>
      <c r="R2356" s="183">
        <v>2984000</v>
      </c>
      <c r="S2356" s="183">
        <v>1929000</v>
      </c>
      <c r="T2356" s="183">
        <v>90.3</v>
      </c>
      <c r="U2356" s="183">
        <v>15884408.422306882</v>
      </c>
      <c r="V2356" s="183">
        <v>89440000000000</v>
      </c>
    </row>
    <row r="2357" spans="1:22">
      <c r="A2357" s="175" t="s">
        <v>4310</v>
      </c>
      <c r="B2357" s="175" t="s">
        <v>4310</v>
      </c>
      <c r="C2357" s="183">
        <f t="shared" si="19"/>
        <v>412.72860000000003</v>
      </c>
      <c r="D2357" s="183">
        <v>52510</v>
      </c>
      <c r="E2357" s="183">
        <v>1008</v>
      </c>
      <c r="F2357" s="183">
        <v>402</v>
      </c>
      <c r="G2357" s="183">
        <v>21.1</v>
      </c>
      <c r="H2357" s="183">
        <v>40</v>
      </c>
      <c r="I2357" s="183"/>
      <c r="J2357" s="183">
        <v>30</v>
      </c>
      <c r="K2357" s="183">
        <f t="shared" si="18"/>
        <v>5.0250000000000004</v>
      </c>
      <c r="L2357" s="183">
        <f t="shared" si="20"/>
        <v>41.137440758293835</v>
      </c>
      <c r="M2357" s="183">
        <v>9105000000</v>
      </c>
      <c r="N2357" s="183">
        <v>20460000</v>
      </c>
      <c r="O2357" s="183">
        <v>18070000</v>
      </c>
      <c r="P2357" s="183">
        <v>416.4</v>
      </c>
      <c r="Q2357" s="183">
        <v>434000000</v>
      </c>
      <c r="R2357" s="183">
        <v>3349000</v>
      </c>
      <c r="S2357" s="183">
        <v>2160000</v>
      </c>
      <c r="T2357" s="183">
        <v>90.9</v>
      </c>
      <c r="U2357" s="183">
        <v>21448778.938511219</v>
      </c>
      <c r="V2357" s="183">
        <v>101500000000000</v>
      </c>
    </row>
    <row r="2358" spans="1:22">
      <c r="A2358" s="175" t="s">
        <v>4311</v>
      </c>
      <c r="B2358" s="175" t="s">
        <v>4311</v>
      </c>
      <c r="C2358" s="183">
        <f t="shared" si="19"/>
        <v>443.0682000000001</v>
      </c>
      <c r="D2358" s="183">
        <v>56370.000000000007</v>
      </c>
      <c r="E2358" s="183">
        <v>1012</v>
      </c>
      <c r="F2358" s="183">
        <v>402</v>
      </c>
      <c r="G2358" s="183">
        <v>23.6</v>
      </c>
      <c r="H2358" s="183">
        <v>41.9</v>
      </c>
      <c r="I2358" s="183"/>
      <c r="J2358" s="183">
        <v>30</v>
      </c>
      <c r="K2358" s="183">
        <f t="shared" si="18"/>
        <v>4.7971360381861574</v>
      </c>
      <c r="L2358" s="183">
        <f t="shared" si="20"/>
        <v>36.788135593220339</v>
      </c>
      <c r="M2358" s="183">
        <v>9665000000</v>
      </c>
      <c r="N2358" s="183">
        <v>21780000</v>
      </c>
      <c r="O2358" s="183">
        <v>19100000</v>
      </c>
      <c r="P2358" s="183">
        <v>414.09999999999997</v>
      </c>
      <c r="Q2358" s="183">
        <v>455000000</v>
      </c>
      <c r="R2358" s="183">
        <v>3529000</v>
      </c>
      <c r="S2358" s="183">
        <v>2264000</v>
      </c>
      <c r="T2358" s="183">
        <v>89.800000000000011</v>
      </c>
      <c r="U2358" s="183">
        <v>25434714.879058108</v>
      </c>
      <c r="V2358" s="183">
        <v>106700000000000</v>
      </c>
    </row>
    <row r="2359" spans="1:22">
      <c r="A2359" s="175" t="s">
        <v>4312</v>
      </c>
      <c r="B2359" s="175" t="s">
        <v>4312</v>
      </c>
      <c r="C2359" s="183">
        <f t="shared" si="19"/>
        <v>483.46860000000004</v>
      </c>
      <c r="D2359" s="183">
        <v>61510</v>
      </c>
      <c r="E2359" s="183">
        <v>1020</v>
      </c>
      <c r="F2359" s="183">
        <v>404</v>
      </c>
      <c r="G2359" s="183">
        <v>25.4</v>
      </c>
      <c r="H2359" s="183">
        <v>46</v>
      </c>
      <c r="I2359" s="183"/>
      <c r="J2359" s="183">
        <v>30</v>
      </c>
      <c r="K2359" s="183">
        <f t="shared" si="18"/>
        <v>4.3913043478260869</v>
      </c>
      <c r="L2359" s="183">
        <f t="shared" si="20"/>
        <v>34.173228346456696</v>
      </c>
      <c r="M2359" s="183">
        <v>10670000000</v>
      </c>
      <c r="N2359" s="183">
        <v>23920000</v>
      </c>
      <c r="O2359" s="183">
        <v>20930000</v>
      </c>
      <c r="P2359" s="183">
        <v>416.59999999999997</v>
      </c>
      <c r="Q2359" s="183">
        <v>507100000</v>
      </c>
      <c r="R2359" s="183">
        <v>3919000</v>
      </c>
      <c r="S2359" s="183">
        <v>2510000</v>
      </c>
      <c r="T2359" s="183">
        <v>90.8</v>
      </c>
      <c r="U2359" s="183">
        <v>33068031.701991688</v>
      </c>
      <c r="V2359" s="183">
        <v>119900000000000</v>
      </c>
    </row>
    <row r="2360" spans="1:22">
      <c r="A2360" s="175" t="s">
        <v>4313</v>
      </c>
      <c r="B2360" s="175" t="s">
        <v>4313</v>
      </c>
      <c r="C2360" s="183">
        <f t="shared" si="19"/>
        <v>540.13920000000007</v>
      </c>
      <c r="D2360" s="183">
        <v>68720</v>
      </c>
      <c r="E2360" s="183">
        <v>1030</v>
      </c>
      <c r="F2360" s="183">
        <v>407</v>
      </c>
      <c r="G2360" s="183">
        <v>28.4</v>
      </c>
      <c r="H2360" s="183">
        <v>51.1</v>
      </c>
      <c r="I2360" s="183"/>
      <c r="J2360" s="183">
        <v>30</v>
      </c>
      <c r="K2360" s="183">
        <f t="shared" si="18"/>
        <v>3.9823874755381605</v>
      </c>
      <c r="L2360" s="183">
        <f t="shared" si="20"/>
        <v>30.556338028169016</v>
      </c>
      <c r="M2360" s="183">
        <v>12030000000</v>
      </c>
      <c r="N2360" s="183">
        <v>26820000</v>
      </c>
      <c r="O2360" s="183">
        <v>23350000</v>
      </c>
      <c r="P2360" s="183">
        <v>418.29999999999995</v>
      </c>
      <c r="Q2360" s="183">
        <v>576300000</v>
      </c>
      <c r="R2360" s="183">
        <v>4436000</v>
      </c>
      <c r="S2360" s="183">
        <v>2832000</v>
      </c>
      <c r="T2360" s="183">
        <v>91.6</v>
      </c>
      <c r="U2360" s="183">
        <v>45295768.476040274</v>
      </c>
      <c r="V2360" s="183">
        <v>137600000000000</v>
      </c>
    </row>
    <row r="2361" spans="1:22">
      <c r="A2361" s="175" t="s">
        <v>4314</v>
      </c>
      <c r="B2361" s="175" t="s">
        <v>4314</v>
      </c>
      <c r="C2361" s="183">
        <f t="shared" si="19"/>
        <v>554.75880000000006</v>
      </c>
      <c r="D2361" s="183">
        <v>70580</v>
      </c>
      <c r="E2361" s="183">
        <v>1032</v>
      </c>
      <c r="F2361" s="183">
        <v>408</v>
      </c>
      <c r="G2361" s="183">
        <v>29.5</v>
      </c>
      <c r="H2361" s="183">
        <v>52</v>
      </c>
      <c r="I2361" s="183"/>
      <c r="J2361" s="183">
        <v>30</v>
      </c>
      <c r="K2361" s="183">
        <f t="shared" si="18"/>
        <v>3.9230769230769229</v>
      </c>
      <c r="L2361" s="183">
        <f t="shared" si="20"/>
        <v>29.423728813559322</v>
      </c>
      <c r="M2361" s="183">
        <v>12320000000</v>
      </c>
      <c r="N2361" s="183">
        <v>27500000</v>
      </c>
      <c r="O2361" s="183">
        <v>23880000</v>
      </c>
      <c r="P2361" s="183">
        <v>417.9</v>
      </c>
      <c r="Q2361" s="183">
        <v>591000000</v>
      </c>
      <c r="R2361" s="183">
        <v>4547000</v>
      </c>
      <c r="S2361" s="183">
        <v>2897000</v>
      </c>
      <c r="T2361" s="183">
        <v>91.5</v>
      </c>
      <c r="U2361" s="183">
        <v>48341084.933742419</v>
      </c>
      <c r="V2361" s="183">
        <v>141300000000000</v>
      </c>
    </row>
    <row r="2362" spans="1:22">
      <c r="A2362" s="175" t="s">
        <v>4315</v>
      </c>
      <c r="B2362" s="175" t="s">
        <v>4315</v>
      </c>
      <c r="C2362" s="183">
        <f t="shared" si="19"/>
        <v>591.62220000000002</v>
      </c>
      <c r="D2362" s="183">
        <v>75270</v>
      </c>
      <c r="E2362" s="183">
        <v>1040</v>
      </c>
      <c r="F2362" s="183">
        <v>409</v>
      </c>
      <c r="G2362" s="183">
        <v>31</v>
      </c>
      <c r="H2362" s="183">
        <v>55.9</v>
      </c>
      <c r="I2362" s="183"/>
      <c r="J2362" s="183">
        <v>30</v>
      </c>
      <c r="K2362" s="183">
        <f t="shared" si="18"/>
        <v>3.6583184257602861</v>
      </c>
      <c r="L2362" s="183">
        <f t="shared" si="20"/>
        <v>28.006451612903227</v>
      </c>
      <c r="M2362" s="183">
        <v>13310000000</v>
      </c>
      <c r="N2362" s="183">
        <v>29530000</v>
      </c>
      <c r="O2362" s="183">
        <v>25600000</v>
      </c>
      <c r="P2362" s="183">
        <v>420.5</v>
      </c>
      <c r="Q2362" s="183">
        <v>640100000</v>
      </c>
      <c r="R2362" s="183">
        <v>4916000</v>
      </c>
      <c r="S2362" s="183">
        <v>3130000</v>
      </c>
      <c r="T2362" s="183">
        <v>92.2</v>
      </c>
      <c r="U2362" s="183">
        <v>58955838.641573176</v>
      </c>
      <c r="V2362" s="183">
        <v>154300000000000</v>
      </c>
    </row>
    <row r="2363" spans="1:22">
      <c r="A2363" s="175" t="s">
        <v>4316</v>
      </c>
      <c r="B2363" s="175" t="s">
        <v>4316</v>
      </c>
      <c r="C2363" s="183">
        <f t="shared" si="19"/>
        <v>642.6336</v>
      </c>
      <c r="D2363" s="183">
        <v>81760</v>
      </c>
      <c r="E2363" s="183">
        <v>1048</v>
      </c>
      <c r="F2363" s="183">
        <v>412</v>
      </c>
      <c r="G2363" s="183">
        <v>34</v>
      </c>
      <c r="H2363" s="183">
        <v>60</v>
      </c>
      <c r="I2363" s="183"/>
      <c r="J2363" s="183">
        <v>30</v>
      </c>
      <c r="K2363" s="183">
        <f t="shared" si="18"/>
        <v>3.4333333333333331</v>
      </c>
      <c r="L2363" s="183">
        <f t="shared" si="20"/>
        <v>25.529411764705884</v>
      </c>
      <c r="M2363" s="183">
        <v>14510000000</v>
      </c>
      <c r="N2363" s="183">
        <v>32100000</v>
      </c>
      <c r="O2363" s="183">
        <v>27680000</v>
      </c>
      <c r="P2363" s="183">
        <v>421.2</v>
      </c>
      <c r="Q2363" s="183">
        <v>702800000</v>
      </c>
      <c r="R2363" s="183">
        <v>5379000</v>
      </c>
      <c r="S2363" s="183">
        <v>3412000</v>
      </c>
      <c r="T2363" s="183">
        <v>92.699999999999989</v>
      </c>
      <c r="U2363" s="183">
        <v>73817865.093941629</v>
      </c>
      <c r="V2363" s="183">
        <v>170700000000000</v>
      </c>
    </row>
    <row r="2364" spans="1:22">
      <c r="A2364" s="175" t="s">
        <v>4317</v>
      </c>
      <c r="B2364" s="175" t="s">
        <v>4317</v>
      </c>
      <c r="C2364" s="183">
        <f t="shared" si="19"/>
        <v>749.37240000000008</v>
      </c>
      <c r="D2364" s="183">
        <v>95340</v>
      </c>
      <c r="E2364" s="183">
        <v>1068</v>
      </c>
      <c r="F2364" s="183">
        <v>417</v>
      </c>
      <c r="G2364" s="183">
        <v>39</v>
      </c>
      <c r="H2364" s="183">
        <v>70</v>
      </c>
      <c r="I2364" s="183"/>
      <c r="J2364" s="183">
        <v>30</v>
      </c>
      <c r="K2364" s="183">
        <f t="shared" si="18"/>
        <v>2.9785714285714286</v>
      </c>
      <c r="L2364" s="183">
        <f t="shared" si="20"/>
        <v>22.256410256410255</v>
      </c>
      <c r="M2364" s="183">
        <v>17320000000</v>
      </c>
      <c r="N2364" s="183">
        <v>37880000</v>
      </c>
      <c r="O2364" s="183">
        <v>32430000</v>
      </c>
      <c r="P2364" s="183">
        <v>426.2</v>
      </c>
      <c r="Q2364" s="183">
        <v>851100000</v>
      </c>
      <c r="R2364" s="183">
        <v>6459000</v>
      </c>
      <c r="S2364" s="183">
        <v>4082000</v>
      </c>
      <c r="T2364" s="183">
        <v>94.5</v>
      </c>
      <c r="U2364" s="183">
        <v>115547099.56564899</v>
      </c>
      <c r="V2364" s="183">
        <v>210600000000000</v>
      </c>
    </row>
    <row r="2365" spans="1:22">
      <c r="A2365" s="175" t="s">
        <v>4318</v>
      </c>
      <c r="B2365" s="175" t="s">
        <v>4318</v>
      </c>
      <c r="C2365" s="183">
        <f t="shared" si="19"/>
        <v>884.25000000000011</v>
      </c>
      <c r="D2365" s="183">
        <v>112500</v>
      </c>
      <c r="E2365" s="183">
        <v>1092</v>
      </c>
      <c r="F2365" s="183">
        <v>424</v>
      </c>
      <c r="G2365" s="183">
        <v>45.5</v>
      </c>
      <c r="H2365" s="183">
        <v>82</v>
      </c>
      <c r="I2365" s="183"/>
      <c r="J2365" s="183">
        <v>30</v>
      </c>
      <c r="K2365" s="183">
        <f t="shared" si="18"/>
        <v>2.5853658536585367</v>
      </c>
      <c r="L2365" s="183">
        <f t="shared" si="20"/>
        <v>19.076923076923077</v>
      </c>
      <c r="M2365" s="183">
        <v>20960000000</v>
      </c>
      <c r="N2365" s="183">
        <v>45260000</v>
      </c>
      <c r="O2365" s="183">
        <v>38390000</v>
      </c>
      <c r="P2365" s="183">
        <v>431.59999999999997</v>
      </c>
      <c r="Q2365" s="183">
        <v>1050000000</v>
      </c>
      <c r="R2365" s="183">
        <v>7874000</v>
      </c>
      <c r="S2365" s="183">
        <v>4952000</v>
      </c>
      <c r="T2365" s="183">
        <v>96.6</v>
      </c>
      <c r="U2365" s="183">
        <v>185175982.91004521</v>
      </c>
      <c r="V2365" s="183">
        <v>265700000000000</v>
      </c>
    </row>
    <row r="2366" spans="1:22">
      <c r="A2366" s="175" t="s">
        <v>4319</v>
      </c>
      <c r="B2366" s="175" t="s">
        <v>4319</v>
      </c>
      <c r="C2366" s="183">
        <f t="shared" si="19"/>
        <v>976.99800000000005</v>
      </c>
      <c r="D2366" s="183">
        <v>124300</v>
      </c>
      <c r="E2366" s="183">
        <v>1108</v>
      </c>
      <c r="F2366" s="183">
        <v>428</v>
      </c>
      <c r="G2366" s="183">
        <v>50</v>
      </c>
      <c r="H2366" s="183">
        <v>89.9</v>
      </c>
      <c r="I2366" s="183"/>
      <c r="J2366" s="183">
        <v>30</v>
      </c>
      <c r="K2366" s="183">
        <f t="shared" si="18"/>
        <v>2.3804226918798665</v>
      </c>
      <c r="L2366" s="183">
        <f t="shared" si="20"/>
        <v>17.364000000000001</v>
      </c>
      <c r="M2366" s="183">
        <v>23490000000</v>
      </c>
      <c r="N2366" s="183">
        <v>50300000</v>
      </c>
      <c r="O2366" s="183">
        <v>42400000</v>
      </c>
      <c r="P2366" s="183">
        <v>435</v>
      </c>
      <c r="Q2366" s="183">
        <v>1185000000</v>
      </c>
      <c r="R2366" s="183">
        <v>8839000</v>
      </c>
      <c r="S2366" s="183">
        <v>5538000</v>
      </c>
      <c r="T2366" s="183">
        <v>97.699999999999989</v>
      </c>
      <c r="U2366" s="183">
        <v>244199223.0024958</v>
      </c>
      <c r="V2366" s="183">
        <v>304400000000000</v>
      </c>
    </row>
    <row r="2367" spans="1:22">
      <c r="A2367" s="175" t="s">
        <v>4320</v>
      </c>
      <c r="B2367" s="175" t="s">
        <v>4320</v>
      </c>
      <c r="C2367" s="183">
        <f t="shared" si="19"/>
        <v>222.28080000000003</v>
      </c>
      <c r="D2367" s="183">
        <v>28280</v>
      </c>
      <c r="E2367" s="183">
        <v>970</v>
      </c>
      <c r="F2367" s="183">
        <v>300</v>
      </c>
      <c r="G2367" s="183">
        <v>16</v>
      </c>
      <c r="H2367" s="183">
        <v>21.1</v>
      </c>
      <c r="I2367" s="183"/>
      <c r="J2367" s="183">
        <v>30</v>
      </c>
      <c r="K2367" s="183">
        <f t="shared" si="18"/>
        <v>7.1090047393364921</v>
      </c>
      <c r="L2367" s="183">
        <f t="shared" si="20"/>
        <v>54.237499999999997</v>
      </c>
      <c r="M2367" s="183">
        <v>4077000000</v>
      </c>
      <c r="N2367" s="183">
        <v>9803000</v>
      </c>
      <c r="O2367" s="183">
        <v>8405000</v>
      </c>
      <c r="P2367" s="183">
        <v>379.7</v>
      </c>
      <c r="Q2367" s="183">
        <v>95460000</v>
      </c>
      <c r="R2367" s="183">
        <v>1020000</v>
      </c>
      <c r="S2367" s="183">
        <v>636400</v>
      </c>
      <c r="T2367" s="183">
        <v>58.099999999999994</v>
      </c>
      <c r="U2367" s="183">
        <v>3900049.6644363506</v>
      </c>
      <c r="V2367" s="183">
        <v>21370000000000</v>
      </c>
    </row>
    <row r="2368" spans="1:22">
      <c r="A2368" s="175" t="s">
        <v>4321</v>
      </c>
      <c r="B2368" s="175" t="s">
        <v>4321</v>
      </c>
      <c r="C2368" s="183">
        <f t="shared" si="19"/>
        <v>249.00480000000002</v>
      </c>
      <c r="D2368" s="183">
        <v>31680</v>
      </c>
      <c r="E2368" s="183">
        <v>980</v>
      </c>
      <c r="F2368" s="183">
        <v>300</v>
      </c>
      <c r="G2368" s="183">
        <v>16.5</v>
      </c>
      <c r="H2368" s="183">
        <v>26</v>
      </c>
      <c r="I2368" s="183"/>
      <c r="J2368" s="183">
        <v>30</v>
      </c>
      <c r="K2368" s="183">
        <f t="shared" si="18"/>
        <v>5.7692307692307692</v>
      </c>
      <c r="L2368" s="183">
        <f t="shared" si="20"/>
        <v>52.606060606060609</v>
      </c>
      <c r="M2368" s="183">
        <v>4811000000</v>
      </c>
      <c r="N2368" s="183">
        <v>11350000</v>
      </c>
      <c r="O2368" s="183">
        <v>9818000</v>
      </c>
      <c r="P2368" s="183">
        <v>389.7</v>
      </c>
      <c r="Q2368" s="183">
        <v>117500000</v>
      </c>
      <c r="R2368" s="183">
        <v>1245000</v>
      </c>
      <c r="S2368" s="183">
        <v>783600</v>
      </c>
      <c r="T2368" s="183">
        <v>60.9</v>
      </c>
      <c r="U2368" s="183">
        <v>5819591.3753341027</v>
      </c>
      <c r="V2368" s="183">
        <v>26620000000000</v>
      </c>
    </row>
    <row r="2369" spans="1:22">
      <c r="A2369" s="175" t="s">
        <v>4322</v>
      </c>
      <c r="B2369" s="175" t="s">
        <v>4322</v>
      </c>
      <c r="C2369" s="183">
        <f t="shared" si="19"/>
        <v>272.58480000000003</v>
      </c>
      <c r="D2369" s="183">
        <v>34680</v>
      </c>
      <c r="E2369" s="183">
        <v>990</v>
      </c>
      <c r="F2369" s="183">
        <v>300</v>
      </c>
      <c r="G2369" s="183">
        <v>16.5</v>
      </c>
      <c r="H2369" s="183">
        <v>31</v>
      </c>
      <c r="I2369" s="183"/>
      <c r="J2369" s="183">
        <v>30</v>
      </c>
      <c r="K2369" s="183">
        <f t="shared" si="18"/>
        <v>4.838709677419355</v>
      </c>
      <c r="L2369" s="183">
        <f t="shared" si="20"/>
        <v>52.606060606060609</v>
      </c>
      <c r="M2369" s="183">
        <v>5538000000</v>
      </c>
      <c r="N2369" s="183">
        <v>12820000</v>
      </c>
      <c r="O2369" s="183">
        <v>11190000</v>
      </c>
      <c r="P2369" s="183">
        <v>399.6</v>
      </c>
      <c r="Q2369" s="183">
        <v>140000000</v>
      </c>
      <c r="R2369" s="183">
        <v>1470000</v>
      </c>
      <c r="S2369" s="183">
        <v>933600</v>
      </c>
      <c r="T2369" s="183">
        <v>63.5</v>
      </c>
      <c r="U2369" s="183">
        <v>8348450.2831217507</v>
      </c>
      <c r="V2369" s="183">
        <v>32070000000000</v>
      </c>
    </row>
    <row r="2370" spans="1:22">
      <c r="A2370" s="175" t="s">
        <v>4323</v>
      </c>
      <c r="B2370" s="175" t="s">
        <v>4323</v>
      </c>
      <c r="C2370" s="183">
        <f t="shared" si="19"/>
        <v>314.71440000000001</v>
      </c>
      <c r="D2370" s="183">
        <v>40040</v>
      </c>
      <c r="E2370" s="183">
        <v>1000</v>
      </c>
      <c r="F2370" s="183">
        <v>300</v>
      </c>
      <c r="G2370" s="183">
        <v>19.100000000000001</v>
      </c>
      <c r="H2370" s="183">
        <v>35.9</v>
      </c>
      <c r="I2370" s="183"/>
      <c r="J2370" s="183">
        <v>30</v>
      </c>
      <c r="K2370" s="183">
        <f t="shared" si="18"/>
        <v>4.1782729805013927</v>
      </c>
      <c r="L2370" s="183">
        <f t="shared" si="20"/>
        <v>45.455497382198949</v>
      </c>
      <c r="M2370" s="183">
        <v>6442000000</v>
      </c>
      <c r="N2370" s="183">
        <v>14850000</v>
      </c>
      <c r="O2370" s="183">
        <v>12880000</v>
      </c>
      <c r="P2370" s="183">
        <v>401.1</v>
      </c>
      <c r="Q2370" s="183">
        <v>162300000</v>
      </c>
      <c r="R2370" s="183">
        <v>1713000</v>
      </c>
      <c r="S2370" s="183">
        <v>1082000</v>
      </c>
      <c r="T2370" s="183">
        <v>63.7</v>
      </c>
      <c r="U2370" s="183">
        <v>12636658.009236358</v>
      </c>
      <c r="V2370" s="183">
        <v>37540000000000</v>
      </c>
    </row>
    <row r="2371" spans="1:22">
      <c r="A2371" s="175" t="s">
        <v>4324</v>
      </c>
      <c r="B2371" s="175" t="s">
        <v>4324</v>
      </c>
      <c r="C2371" s="183">
        <f t="shared" si="19"/>
        <v>349.84860000000003</v>
      </c>
      <c r="D2371" s="183">
        <v>44510</v>
      </c>
      <c r="E2371" s="183">
        <v>1008</v>
      </c>
      <c r="F2371" s="183">
        <v>302</v>
      </c>
      <c r="G2371" s="183">
        <v>21.1</v>
      </c>
      <c r="H2371" s="183">
        <v>40</v>
      </c>
      <c r="I2371" s="183"/>
      <c r="J2371" s="183">
        <v>30</v>
      </c>
      <c r="K2371" s="183">
        <f t="shared" si="18"/>
        <v>3.7749999999999999</v>
      </c>
      <c r="L2371" s="183">
        <f t="shared" si="20"/>
        <v>41.137440758293835</v>
      </c>
      <c r="M2371" s="183">
        <v>7230000000</v>
      </c>
      <c r="N2371" s="183">
        <v>16590000</v>
      </c>
      <c r="O2371" s="183">
        <v>14340000</v>
      </c>
      <c r="P2371" s="183">
        <v>403</v>
      </c>
      <c r="Q2371" s="183">
        <v>184600000</v>
      </c>
      <c r="R2371" s="183">
        <v>1941000</v>
      </c>
      <c r="S2371" s="183">
        <v>1223000</v>
      </c>
      <c r="T2371" s="183">
        <v>64.400000000000006</v>
      </c>
      <c r="U2371" s="183">
        <v>17182112.271844555</v>
      </c>
      <c r="V2371" s="183">
        <v>43020000000000</v>
      </c>
    </row>
    <row r="2372" spans="1:22">
      <c r="A2372" s="175" t="s">
        <v>4325</v>
      </c>
      <c r="B2372" s="175" t="s">
        <v>4325</v>
      </c>
      <c r="C2372" s="183">
        <f t="shared" si="19"/>
        <v>393.15720000000005</v>
      </c>
      <c r="D2372" s="183">
        <v>50020</v>
      </c>
      <c r="E2372" s="183">
        <v>1016</v>
      </c>
      <c r="F2372" s="183">
        <v>303</v>
      </c>
      <c r="G2372" s="183">
        <v>24.4</v>
      </c>
      <c r="H2372" s="183">
        <v>43.9</v>
      </c>
      <c r="I2372" s="183"/>
      <c r="J2372" s="183">
        <v>30</v>
      </c>
      <c r="K2372" s="183">
        <f t="shared" si="18"/>
        <v>3.4510250569476084</v>
      </c>
      <c r="L2372" s="183">
        <f t="shared" si="20"/>
        <v>35.581967213114758</v>
      </c>
      <c r="M2372" s="183">
        <v>8077000000</v>
      </c>
      <c r="N2372" s="183">
        <v>18540000</v>
      </c>
      <c r="O2372" s="183">
        <v>15900000</v>
      </c>
      <c r="P2372" s="183">
        <v>401.8</v>
      </c>
      <c r="Q2372" s="183">
        <v>205000000</v>
      </c>
      <c r="R2372" s="183">
        <v>2168000</v>
      </c>
      <c r="S2372" s="183">
        <v>1353000</v>
      </c>
      <c r="T2372" s="183">
        <v>64</v>
      </c>
      <c r="U2372" s="183">
        <v>23296653.355814625</v>
      </c>
      <c r="V2372" s="183">
        <v>48080000000000</v>
      </c>
    </row>
    <row r="2373" spans="1:22">
      <c r="A2373" s="175" t="s">
        <v>4326</v>
      </c>
      <c r="B2373" s="175" t="s">
        <v>4326</v>
      </c>
      <c r="C2373" s="183">
        <f t="shared" si="19"/>
        <v>415.55820000000011</v>
      </c>
      <c r="D2373" s="183">
        <v>52870.000000000007</v>
      </c>
      <c r="E2373" s="183">
        <v>1020</v>
      </c>
      <c r="F2373" s="183">
        <v>304</v>
      </c>
      <c r="G2373" s="183">
        <v>26</v>
      </c>
      <c r="H2373" s="183">
        <v>46</v>
      </c>
      <c r="I2373" s="183"/>
      <c r="J2373" s="183">
        <v>30</v>
      </c>
      <c r="K2373" s="183">
        <f t="shared" ref="K2373:K2428" si="21">F2373/2/H2373</f>
        <v>3.3043478260869565</v>
      </c>
      <c r="L2373" s="183">
        <f t="shared" si="20"/>
        <v>33.384615384615387</v>
      </c>
      <c r="M2373" s="183">
        <v>8531000000</v>
      </c>
      <c r="N2373" s="183">
        <v>19570000</v>
      </c>
      <c r="O2373" s="183">
        <v>16730000</v>
      </c>
      <c r="P2373" s="183">
        <v>401.70000000000005</v>
      </c>
      <c r="Q2373" s="183">
        <v>217100000</v>
      </c>
      <c r="R2373" s="183">
        <v>2298000</v>
      </c>
      <c r="S2373" s="183">
        <v>1428000</v>
      </c>
      <c r="T2373" s="183">
        <v>64.099999999999994</v>
      </c>
      <c r="U2373" s="183">
        <v>27038376.587893937</v>
      </c>
      <c r="V2373" s="183">
        <v>51080000000000</v>
      </c>
    </row>
    <row r="2374" spans="1:22">
      <c r="A2374" s="175" t="s">
        <v>4327</v>
      </c>
      <c r="B2374" s="175" t="s">
        <v>4327</v>
      </c>
      <c r="C2374" s="183">
        <f t="shared" ref="C2374:C2437" si="22">D2374*0.00786</f>
        <v>437.2518</v>
      </c>
      <c r="D2374" s="183">
        <v>55629.999999999993</v>
      </c>
      <c r="E2374" s="183">
        <v>1026</v>
      </c>
      <c r="F2374" s="183">
        <v>305</v>
      </c>
      <c r="G2374" s="183">
        <v>26.9</v>
      </c>
      <c r="H2374" s="183">
        <v>49</v>
      </c>
      <c r="I2374" s="183"/>
      <c r="J2374" s="183">
        <v>30</v>
      </c>
      <c r="K2374" s="183">
        <f t="shared" si="21"/>
        <v>3.1122448979591835</v>
      </c>
      <c r="L2374" s="183">
        <f t="shared" ref="L2374:L2428" si="23">(E2374-2*H2374-2*J2374)/G2374</f>
        <v>32.267657992565056</v>
      </c>
      <c r="M2374" s="183">
        <v>9092000000</v>
      </c>
      <c r="N2374" s="183">
        <v>20750000</v>
      </c>
      <c r="O2374" s="183">
        <v>17720000</v>
      </c>
      <c r="P2374" s="183">
        <v>404.3</v>
      </c>
      <c r="Q2374" s="183">
        <v>233600000</v>
      </c>
      <c r="R2374" s="183">
        <v>2463000</v>
      </c>
      <c r="S2374" s="183">
        <v>1531000</v>
      </c>
      <c r="T2374" s="183">
        <v>64.800000000000011</v>
      </c>
      <c r="U2374" s="183">
        <v>31817882.482939459</v>
      </c>
      <c r="V2374" s="183">
        <v>55290000000000</v>
      </c>
    </row>
    <row r="2375" spans="1:22">
      <c r="A2375" s="175" t="s">
        <v>4328</v>
      </c>
      <c r="B2375" s="175" t="s">
        <v>4328</v>
      </c>
      <c r="C2375" s="183">
        <f t="shared" si="22"/>
        <v>494.47260000000006</v>
      </c>
      <c r="D2375" s="183">
        <v>62910</v>
      </c>
      <c r="E2375" s="183">
        <v>1036</v>
      </c>
      <c r="F2375" s="183">
        <v>309</v>
      </c>
      <c r="G2375" s="183">
        <v>31</v>
      </c>
      <c r="H2375" s="183">
        <v>54</v>
      </c>
      <c r="I2375" s="183"/>
      <c r="J2375" s="183">
        <v>30</v>
      </c>
      <c r="K2375" s="183">
        <f t="shared" si="21"/>
        <v>2.8611111111111112</v>
      </c>
      <c r="L2375" s="183">
        <f t="shared" si="23"/>
        <v>28</v>
      </c>
      <c r="M2375" s="183">
        <v>10280000000</v>
      </c>
      <c r="N2375" s="183">
        <v>23410000</v>
      </c>
      <c r="O2375" s="183">
        <v>19840000</v>
      </c>
      <c r="P2375" s="183">
        <v>404.20000000000005</v>
      </c>
      <c r="Q2375" s="183">
        <v>268200000</v>
      </c>
      <c r="R2375" s="183">
        <v>2818000</v>
      </c>
      <c r="S2375" s="183">
        <v>1736000</v>
      </c>
      <c r="T2375" s="183">
        <v>65.3</v>
      </c>
      <c r="U2375" s="183">
        <v>43955720.979134686</v>
      </c>
      <c r="V2375" s="183">
        <v>64010000000000</v>
      </c>
    </row>
    <row r="2376" spans="1:22">
      <c r="A2376" s="175" t="s">
        <v>4329</v>
      </c>
      <c r="B2376" s="175" t="s">
        <v>4329</v>
      </c>
      <c r="C2376" s="183">
        <f t="shared" si="22"/>
        <v>584.54820000000007</v>
      </c>
      <c r="D2376" s="183">
        <v>74370</v>
      </c>
      <c r="E2376" s="183">
        <v>1056</v>
      </c>
      <c r="F2376" s="183">
        <v>314</v>
      </c>
      <c r="G2376" s="183">
        <v>36</v>
      </c>
      <c r="H2376" s="183">
        <v>64</v>
      </c>
      <c r="I2376" s="183"/>
      <c r="J2376" s="183">
        <v>30</v>
      </c>
      <c r="K2376" s="183">
        <f t="shared" si="21"/>
        <v>2.453125</v>
      </c>
      <c r="L2376" s="183">
        <f t="shared" si="23"/>
        <v>24.111111111111111</v>
      </c>
      <c r="M2376" s="183">
        <v>12460000000</v>
      </c>
      <c r="N2376" s="183">
        <v>28040000</v>
      </c>
      <c r="O2376" s="183">
        <v>23600000</v>
      </c>
      <c r="P2376" s="183">
        <v>409.3</v>
      </c>
      <c r="Q2376" s="183">
        <v>334300000</v>
      </c>
      <c r="R2376" s="183">
        <v>3475000</v>
      </c>
      <c r="S2376" s="183">
        <v>2130000</v>
      </c>
      <c r="T2376" s="183">
        <v>67</v>
      </c>
      <c r="U2376" s="183">
        <v>71538737.676956147</v>
      </c>
      <c r="V2376" s="183">
        <v>81240000000000</v>
      </c>
    </row>
    <row r="2377" spans="1:22">
      <c r="A2377" s="175" t="s">
        <v>4330</v>
      </c>
      <c r="B2377" s="175" t="s">
        <v>4330</v>
      </c>
      <c r="C2377" s="183">
        <f t="shared" si="22"/>
        <v>346.39020000000005</v>
      </c>
      <c r="D2377" s="183">
        <v>44070</v>
      </c>
      <c r="E2377" s="183">
        <v>1090</v>
      </c>
      <c r="F2377" s="183">
        <v>400</v>
      </c>
      <c r="G2377" s="183">
        <v>18</v>
      </c>
      <c r="H2377" s="183">
        <v>31</v>
      </c>
      <c r="I2377" s="183"/>
      <c r="J2377" s="183">
        <v>30</v>
      </c>
      <c r="K2377" s="183">
        <f t="shared" si="21"/>
        <v>6.4516129032258061</v>
      </c>
      <c r="L2377" s="183">
        <f t="shared" si="23"/>
        <v>53.777777777777779</v>
      </c>
      <c r="M2377" s="183">
        <v>8783600000</v>
      </c>
      <c r="N2377" s="183">
        <v>18280000</v>
      </c>
      <c r="O2377" s="183">
        <v>16110000</v>
      </c>
      <c r="P2377" s="183">
        <v>446.4</v>
      </c>
      <c r="Q2377" s="183">
        <v>331300000</v>
      </c>
      <c r="R2377" s="183">
        <v>2575000</v>
      </c>
      <c r="S2377" s="183">
        <v>1657000</v>
      </c>
      <c r="T2377" s="183">
        <v>86.7</v>
      </c>
      <c r="U2377" s="183">
        <v>11048129.88601597</v>
      </c>
      <c r="V2377" s="183">
        <v>92910000000000</v>
      </c>
    </row>
    <row r="2378" spans="1:22">
      <c r="A2378" s="175" t="s">
        <v>4331</v>
      </c>
      <c r="B2378" s="175" t="s">
        <v>4331</v>
      </c>
      <c r="C2378" s="183">
        <f t="shared" si="22"/>
        <v>394.02180000000004</v>
      </c>
      <c r="D2378" s="183">
        <v>50130</v>
      </c>
      <c r="E2378" s="183">
        <v>1100</v>
      </c>
      <c r="F2378" s="183">
        <v>400</v>
      </c>
      <c r="G2378" s="183">
        <v>20</v>
      </c>
      <c r="H2378" s="183">
        <v>36</v>
      </c>
      <c r="I2378" s="183"/>
      <c r="J2378" s="183">
        <v>30</v>
      </c>
      <c r="K2378" s="183">
        <f t="shared" si="21"/>
        <v>5.5555555555555554</v>
      </c>
      <c r="L2378" s="183">
        <f t="shared" si="23"/>
        <v>48.4</v>
      </c>
      <c r="M2378" s="183">
        <v>10163000000</v>
      </c>
      <c r="N2378" s="183">
        <v>21000000</v>
      </c>
      <c r="O2378" s="183">
        <v>18480000</v>
      </c>
      <c r="P2378" s="183">
        <v>450.20000000000005</v>
      </c>
      <c r="Q2378" s="183">
        <v>384900000</v>
      </c>
      <c r="R2378" s="183">
        <v>2995000</v>
      </c>
      <c r="S2378" s="183">
        <v>1924000</v>
      </c>
      <c r="T2378" s="183">
        <v>87.6</v>
      </c>
      <c r="U2378" s="183">
        <v>16492331.664202411</v>
      </c>
      <c r="V2378" s="183">
        <v>108900000000000</v>
      </c>
    </row>
    <row r="2379" spans="1:22">
      <c r="A2379" s="175" t="s">
        <v>4332</v>
      </c>
      <c r="B2379" s="175" t="s">
        <v>4332</v>
      </c>
      <c r="C2379" s="183">
        <f t="shared" si="22"/>
        <v>436.54440000000005</v>
      </c>
      <c r="D2379" s="183">
        <v>55540</v>
      </c>
      <c r="E2379" s="183">
        <v>1108</v>
      </c>
      <c r="F2379" s="183">
        <v>402</v>
      </c>
      <c r="G2379" s="183">
        <v>22</v>
      </c>
      <c r="H2379" s="183">
        <v>40</v>
      </c>
      <c r="I2379" s="183"/>
      <c r="J2379" s="183">
        <v>30</v>
      </c>
      <c r="K2379" s="183">
        <f t="shared" si="21"/>
        <v>5.0250000000000004</v>
      </c>
      <c r="L2379" s="183">
        <f t="shared" si="23"/>
        <v>44</v>
      </c>
      <c r="M2379" s="183">
        <v>11365000000</v>
      </c>
      <c r="N2379" s="183">
        <v>23380000</v>
      </c>
      <c r="O2379" s="183">
        <v>20510000</v>
      </c>
      <c r="P2379" s="183">
        <v>452.29999999999995</v>
      </c>
      <c r="Q2379" s="183">
        <v>434300000</v>
      </c>
      <c r="R2379" s="183">
        <v>3370000</v>
      </c>
      <c r="S2379" s="183">
        <v>2160000</v>
      </c>
      <c r="T2379" s="183">
        <v>88.5</v>
      </c>
      <c r="U2379" s="183">
        <v>22292683.383184314</v>
      </c>
      <c r="V2379" s="183">
        <v>123800000000000</v>
      </c>
    </row>
    <row r="2380" spans="1:22">
      <c r="A2380" s="175" t="s">
        <v>4333</v>
      </c>
      <c r="B2380" s="175" t="s">
        <v>4333</v>
      </c>
      <c r="C2380" s="183">
        <f t="shared" si="22"/>
        <v>502.64700000000005</v>
      </c>
      <c r="D2380" s="183">
        <v>63950</v>
      </c>
      <c r="E2380" s="183">
        <v>1118</v>
      </c>
      <c r="F2380" s="183">
        <v>405</v>
      </c>
      <c r="G2380" s="183">
        <v>26</v>
      </c>
      <c r="H2380" s="183">
        <v>45</v>
      </c>
      <c r="I2380" s="183"/>
      <c r="J2380" s="183">
        <v>30</v>
      </c>
      <c r="K2380" s="183">
        <f t="shared" si="21"/>
        <v>4.5</v>
      </c>
      <c r="L2380" s="183">
        <f t="shared" si="23"/>
        <v>37.230769230769234</v>
      </c>
      <c r="M2380" s="183">
        <v>13050000000</v>
      </c>
      <c r="N2380" s="183">
        <v>26820000</v>
      </c>
      <c r="O2380" s="183">
        <v>23340000</v>
      </c>
      <c r="P2380" s="183">
        <v>451.70000000000005</v>
      </c>
      <c r="Q2380" s="183">
        <v>500100000</v>
      </c>
      <c r="R2380" s="183">
        <v>3879000</v>
      </c>
      <c r="S2380" s="183">
        <v>2469000</v>
      </c>
      <c r="T2380" s="183">
        <v>88.4</v>
      </c>
      <c r="U2380" s="183">
        <v>32535329.484226894</v>
      </c>
      <c r="V2380" s="183">
        <v>143900000000000</v>
      </c>
    </row>
    <row r="2381" spans="1:22">
      <c r="A2381" s="175" t="s">
        <v>4334</v>
      </c>
      <c r="B2381" s="175" t="s">
        <v>4334</v>
      </c>
      <c r="C2381" s="183">
        <f t="shared" si="22"/>
        <v>552.16500000000008</v>
      </c>
      <c r="D2381" s="183">
        <v>70250</v>
      </c>
      <c r="E2381" s="183">
        <v>1128</v>
      </c>
      <c r="F2381" s="183">
        <v>407</v>
      </c>
      <c r="G2381" s="183">
        <v>28</v>
      </c>
      <c r="H2381" s="183">
        <v>50</v>
      </c>
      <c r="I2381" s="183"/>
      <c r="J2381" s="183">
        <v>30</v>
      </c>
      <c r="K2381" s="183">
        <f t="shared" si="21"/>
        <v>4.07</v>
      </c>
      <c r="L2381" s="183">
        <f t="shared" si="23"/>
        <v>34.571428571428569</v>
      </c>
      <c r="M2381" s="183">
        <v>14566000000</v>
      </c>
      <c r="N2381" s="183">
        <v>29730000</v>
      </c>
      <c r="O2381" s="183">
        <v>25820000</v>
      </c>
      <c r="P2381" s="183">
        <v>455.3</v>
      </c>
      <c r="Q2381" s="183">
        <v>564100000</v>
      </c>
      <c r="R2381" s="183">
        <v>4358000</v>
      </c>
      <c r="S2381" s="183">
        <v>2771000</v>
      </c>
      <c r="T2381" s="183">
        <v>89.600000000000009</v>
      </c>
      <c r="U2381" s="183">
        <v>43446671.99553898</v>
      </c>
      <c r="V2381" s="183">
        <v>163800000000000</v>
      </c>
    </row>
    <row r="2382" spans="1:22">
      <c r="A2382" s="175" t="s">
        <v>4335</v>
      </c>
      <c r="B2382" s="175" t="s">
        <v>4335</v>
      </c>
      <c r="C2382" s="183">
        <f t="shared" si="22"/>
        <v>611.03640000000007</v>
      </c>
      <c r="D2382" s="183">
        <v>77740</v>
      </c>
      <c r="E2382" s="183">
        <v>1138</v>
      </c>
      <c r="F2382" s="183">
        <v>410</v>
      </c>
      <c r="G2382" s="183">
        <v>31</v>
      </c>
      <c r="H2382" s="183">
        <v>55</v>
      </c>
      <c r="I2382" s="183"/>
      <c r="J2382" s="183">
        <v>30</v>
      </c>
      <c r="K2382" s="183">
        <f t="shared" si="21"/>
        <v>3.7272727272727271</v>
      </c>
      <c r="L2382" s="183">
        <f t="shared" si="23"/>
        <v>31.225806451612904</v>
      </c>
      <c r="M2382" s="183">
        <v>16241000000</v>
      </c>
      <c r="N2382" s="183">
        <v>33000000</v>
      </c>
      <c r="O2382" s="183">
        <v>28540000</v>
      </c>
      <c r="P2382" s="183">
        <v>457</v>
      </c>
      <c r="Q2382" s="183">
        <v>634700000</v>
      </c>
      <c r="R2382" s="183">
        <v>4886000</v>
      </c>
      <c r="S2382" s="183">
        <v>3096000</v>
      </c>
      <c r="T2382" s="183">
        <v>90.3</v>
      </c>
      <c r="U2382" s="183">
        <v>57891006.396520697</v>
      </c>
      <c r="V2382" s="183">
        <v>186100000000000</v>
      </c>
    </row>
    <row r="2383" spans="1:22">
      <c r="A2383" s="175" t="s">
        <v>4336</v>
      </c>
      <c r="B2383" s="175" t="s">
        <v>4336</v>
      </c>
      <c r="C2383" s="183">
        <f t="shared" si="22"/>
        <v>22.951200000000004</v>
      </c>
      <c r="D2383" s="183">
        <v>2920</v>
      </c>
      <c r="E2383" s="183">
        <v>152.4</v>
      </c>
      <c r="F2383" s="183">
        <v>152.19999999999999</v>
      </c>
      <c r="G2383" s="183">
        <v>5.8</v>
      </c>
      <c r="H2383" s="183">
        <v>6.8</v>
      </c>
      <c r="I2383" s="183"/>
      <c r="J2383" s="183">
        <v>8</v>
      </c>
      <c r="K2383" s="183">
        <f t="shared" si="21"/>
        <v>11.191176470588236</v>
      </c>
      <c r="L2383" s="183">
        <f t="shared" si="23"/>
        <v>21.172413793103452</v>
      </c>
      <c r="M2383" s="183">
        <v>12500000</v>
      </c>
      <c r="N2383" s="183">
        <v>182000</v>
      </c>
      <c r="O2383" s="183">
        <v>164000</v>
      </c>
      <c r="P2383" s="183">
        <v>65.400000000000006</v>
      </c>
      <c r="Q2383" s="183">
        <v>3999000</v>
      </c>
      <c r="R2383" s="183">
        <v>80160</v>
      </c>
      <c r="S2383" s="183">
        <v>52550</v>
      </c>
      <c r="T2383" s="183">
        <v>37</v>
      </c>
      <c r="U2383" s="183">
        <v>46937.098902959428</v>
      </c>
      <c r="V2383" s="183">
        <v>21180000000</v>
      </c>
    </row>
    <row r="2384" spans="1:22">
      <c r="A2384" s="175" t="s">
        <v>4337</v>
      </c>
      <c r="B2384" s="175" t="s">
        <v>4337</v>
      </c>
      <c r="C2384" s="183">
        <f t="shared" si="22"/>
        <v>30.1038</v>
      </c>
      <c r="D2384" s="183">
        <v>3829.9999999999995</v>
      </c>
      <c r="E2384" s="183">
        <v>157.6</v>
      </c>
      <c r="F2384" s="183">
        <v>152.9</v>
      </c>
      <c r="G2384" s="183">
        <v>6.5</v>
      </c>
      <c r="H2384" s="183">
        <v>9.4</v>
      </c>
      <c r="I2384" s="183"/>
      <c r="J2384" s="183">
        <v>8</v>
      </c>
      <c r="K2384" s="183">
        <f t="shared" si="21"/>
        <v>8.1329787234042552</v>
      </c>
      <c r="L2384" s="183">
        <f t="shared" si="23"/>
        <v>18.892307692307689</v>
      </c>
      <c r="M2384" s="183">
        <v>17480000</v>
      </c>
      <c r="N2384" s="183">
        <v>247700</v>
      </c>
      <c r="O2384" s="183">
        <v>221800</v>
      </c>
      <c r="P2384" s="183">
        <v>67.599999999999994</v>
      </c>
      <c r="Q2384" s="183">
        <v>5605000</v>
      </c>
      <c r="R2384" s="183">
        <v>111600</v>
      </c>
      <c r="S2384" s="183">
        <v>73310</v>
      </c>
      <c r="T2384" s="183">
        <v>38.299999999999997</v>
      </c>
      <c r="U2384" s="183">
        <v>106085.99498105067</v>
      </c>
      <c r="V2384" s="183">
        <v>30750000000</v>
      </c>
    </row>
    <row r="2385" spans="1:22">
      <c r="A2385" s="175" t="s">
        <v>4338</v>
      </c>
      <c r="B2385" s="175" t="s">
        <v>4338</v>
      </c>
      <c r="C2385" s="183">
        <f t="shared" si="22"/>
        <v>37.020600000000002</v>
      </c>
      <c r="D2385" s="183">
        <v>4710</v>
      </c>
      <c r="E2385" s="183">
        <v>161.80000000000001</v>
      </c>
      <c r="F2385" s="183">
        <v>154.4</v>
      </c>
      <c r="G2385" s="183">
        <v>8</v>
      </c>
      <c r="H2385" s="183">
        <v>11.5</v>
      </c>
      <c r="I2385" s="183"/>
      <c r="J2385" s="183">
        <v>8</v>
      </c>
      <c r="K2385" s="183">
        <f t="shared" si="21"/>
        <v>6.7130434782608699</v>
      </c>
      <c r="L2385" s="183">
        <f t="shared" si="23"/>
        <v>15.350000000000001</v>
      </c>
      <c r="M2385" s="183">
        <v>22100000</v>
      </c>
      <c r="N2385" s="183">
        <v>308800</v>
      </c>
      <c r="O2385" s="183">
        <v>273200</v>
      </c>
      <c r="P2385" s="183">
        <v>68.5</v>
      </c>
      <c r="Q2385" s="183">
        <v>7062000</v>
      </c>
      <c r="R2385" s="183">
        <v>139600</v>
      </c>
      <c r="S2385" s="183">
        <v>91480</v>
      </c>
      <c r="T2385" s="183">
        <v>38.700000000000003</v>
      </c>
      <c r="U2385" s="183">
        <v>193077.04496937455</v>
      </c>
      <c r="V2385" s="183">
        <v>39840000000</v>
      </c>
    </row>
    <row r="2386" spans="1:22">
      <c r="A2386" s="175" t="s">
        <v>4339</v>
      </c>
      <c r="B2386" s="175" t="s">
        <v>4339</v>
      </c>
      <c r="C2386" s="183">
        <f t="shared" si="22"/>
        <v>44.094600000000007</v>
      </c>
      <c r="D2386" s="183">
        <v>5610</v>
      </c>
      <c r="E2386" s="183">
        <v>166</v>
      </c>
      <c r="F2386" s="183">
        <v>155.9</v>
      </c>
      <c r="G2386" s="183">
        <v>9.5</v>
      </c>
      <c r="H2386" s="183">
        <v>13.6</v>
      </c>
      <c r="I2386" s="183"/>
      <c r="J2386" s="183">
        <v>8</v>
      </c>
      <c r="K2386" s="183">
        <f t="shared" si="21"/>
        <v>5.7316176470588243</v>
      </c>
      <c r="L2386" s="183">
        <f t="shared" si="23"/>
        <v>12.926315789473685</v>
      </c>
      <c r="M2386" s="183">
        <v>27060000</v>
      </c>
      <c r="N2386" s="183">
        <v>372600</v>
      </c>
      <c r="O2386" s="183">
        <v>326000</v>
      </c>
      <c r="P2386" s="183">
        <v>69.400000000000006</v>
      </c>
      <c r="Q2386" s="183">
        <v>8601000</v>
      </c>
      <c r="R2386" s="183">
        <v>168800</v>
      </c>
      <c r="S2386" s="183">
        <v>110300</v>
      </c>
      <c r="T2386" s="183">
        <v>39.1</v>
      </c>
      <c r="U2386" s="183">
        <v>324600</v>
      </c>
      <c r="V2386" s="183">
        <v>49870000000</v>
      </c>
    </row>
    <row r="2387" spans="1:22">
      <c r="A2387" s="175" t="s">
        <v>4340</v>
      </c>
      <c r="B2387" s="175" t="s">
        <v>4340</v>
      </c>
      <c r="C2387" s="183">
        <f t="shared" si="22"/>
        <v>51.247200000000007</v>
      </c>
      <c r="D2387" s="183">
        <v>6520</v>
      </c>
      <c r="E2387" s="183">
        <v>170.2</v>
      </c>
      <c r="F2387" s="183">
        <v>157.4</v>
      </c>
      <c r="G2387" s="183">
        <v>11</v>
      </c>
      <c r="H2387" s="183">
        <v>15.7</v>
      </c>
      <c r="I2387" s="183"/>
      <c r="J2387" s="183">
        <v>8</v>
      </c>
      <c r="K2387" s="183">
        <f t="shared" si="21"/>
        <v>5.0127388535031852</v>
      </c>
      <c r="L2387" s="183">
        <f t="shared" si="23"/>
        <v>11.163636363636362</v>
      </c>
      <c r="M2387" s="183">
        <v>32300000</v>
      </c>
      <c r="N2387" s="183">
        <v>438500</v>
      </c>
      <c r="O2387" s="183">
        <v>379500</v>
      </c>
      <c r="P2387" s="183">
        <v>70.400000000000006</v>
      </c>
      <c r="Q2387" s="183">
        <v>10220000</v>
      </c>
      <c r="R2387" s="183">
        <v>199100</v>
      </c>
      <c r="S2387" s="183">
        <v>129900</v>
      </c>
      <c r="T2387" s="183">
        <v>39.6</v>
      </c>
      <c r="U2387" s="183">
        <v>500300</v>
      </c>
      <c r="V2387" s="183">
        <v>60890000000</v>
      </c>
    </row>
    <row r="2388" spans="1:22">
      <c r="A2388" s="175" t="s">
        <v>4341</v>
      </c>
      <c r="B2388" s="175" t="s">
        <v>4341</v>
      </c>
      <c r="C2388" s="183">
        <f t="shared" si="22"/>
        <v>46.138200000000005</v>
      </c>
      <c r="D2388" s="183">
        <v>5870</v>
      </c>
      <c r="E2388" s="183">
        <v>203.2</v>
      </c>
      <c r="F2388" s="183">
        <v>203.6</v>
      </c>
      <c r="G2388" s="183">
        <v>7.2</v>
      </c>
      <c r="H2388" s="183">
        <v>11</v>
      </c>
      <c r="I2388" s="183"/>
      <c r="J2388" s="183">
        <v>10</v>
      </c>
      <c r="K2388" s="183">
        <f t="shared" si="21"/>
        <v>9.254545454545454</v>
      </c>
      <c r="L2388" s="183">
        <f t="shared" si="23"/>
        <v>22.388888888888886</v>
      </c>
      <c r="M2388" s="183">
        <v>45680000</v>
      </c>
      <c r="N2388" s="183">
        <v>497400</v>
      </c>
      <c r="O2388" s="183">
        <v>449600</v>
      </c>
      <c r="P2388" s="183">
        <v>88.2</v>
      </c>
      <c r="Q2388" s="183">
        <v>15480000</v>
      </c>
      <c r="R2388" s="183">
        <v>230900</v>
      </c>
      <c r="S2388" s="183">
        <v>152100</v>
      </c>
      <c r="T2388" s="183">
        <v>51.3</v>
      </c>
      <c r="U2388" s="183">
        <v>220740.34890392318</v>
      </c>
      <c r="V2388" s="183">
        <v>142900000000</v>
      </c>
    </row>
    <row r="2389" spans="1:22">
      <c r="A2389" s="175" t="s">
        <v>4342</v>
      </c>
      <c r="B2389" s="175" t="s">
        <v>4342</v>
      </c>
      <c r="C2389" s="183">
        <f t="shared" si="22"/>
        <v>52.111800000000002</v>
      </c>
      <c r="D2389" s="183">
        <v>6630</v>
      </c>
      <c r="E2389" s="183">
        <v>206.2</v>
      </c>
      <c r="F2389" s="183">
        <v>204.3</v>
      </c>
      <c r="G2389" s="183">
        <v>7.9</v>
      </c>
      <c r="H2389" s="183">
        <v>12.5</v>
      </c>
      <c r="I2389" s="183"/>
      <c r="J2389" s="183">
        <v>10</v>
      </c>
      <c r="K2389" s="183">
        <f t="shared" si="21"/>
        <v>8.1720000000000006</v>
      </c>
      <c r="L2389" s="183">
        <f t="shared" si="23"/>
        <v>20.405063291139239</v>
      </c>
      <c r="M2389" s="183">
        <v>52590000</v>
      </c>
      <c r="N2389" s="183">
        <v>567400</v>
      </c>
      <c r="O2389" s="183">
        <v>510100</v>
      </c>
      <c r="P2389" s="183">
        <v>89.1</v>
      </c>
      <c r="Q2389" s="183">
        <v>17780000</v>
      </c>
      <c r="R2389" s="183">
        <v>264200</v>
      </c>
      <c r="S2389" s="183">
        <v>174000</v>
      </c>
      <c r="T2389" s="183">
        <v>51.8</v>
      </c>
      <c r="U2389" s="183">
        <v>316616.92318935698</v>
      </c>
      <c r="V2389" s="183">
        <v>166600000000</v>
      </c>
    </row>
    <row r="2390" spans="1:22">
      <c r="A2390" s="175" t="s">
        <v>4343</v>
      </c>
      <c r="B2390" s="175" t="s">
        <v>4343</v>
      </c>
      <c r="C2390" s="183">
        <f t="shared" si="22"/>
        <v>60.05040000000001</v>
      </c>
      <c r="D2390" s="183">
        <v>7640.0000000000009</v>
      </c>
      <c r="E2390" s="183">
        <v>209.6</v>
      </c>
      <c r="F2390" s="183">
        <v>205.8</v>
      </c>
      <c r="G2390" s="183">
        <v>9.4</v>
      </c>
      <c r="H2390" s="183">
        <v>14.2</v>
      </c>
      <c r="I2390" s="183"/>
      <c r="J2390" s="183">
        <v>10</v>
      </c>
      <c r="K2390" s="183">
        <f t="shared" si="21"/>
        <v>7.246478873239437</v>
      </c>
      <c r="L2390" s="183">
        <f t="shared" si="23"/>
        <v>17.148936170212764</v>
      </c>
      <c r="M2390" s="183">
        <v>61250000</v>
      </c>
      <c r="N2390" s="183">
        <v>656100</v>
      </c>
      <c r="O2390" s="183">
        <v>584400</v>
      </c>
      <c r="P2390" s="183">
        <v>89.600000000000009</v>
      </c>
      <c r="Q2390" s="183">
        <v>20650000</v>
      </c>
      <c r="R2390" s="183">
        <v>305300</v>
      </c>
      <c r="S2390" s="183">
        <v>200600</v>
      </c>
      <c r="T2390" s="183">
        <v>52</v>
      </c>
      <c r="U2390" s="183">
        <v>471034.54851172859</v>
      </c>
      <c r="V2390" s="183">
        <v>196900000000</v>
      </c>
    </row>
    <row r="2391" spans="1:22">
      <c r="A2391" s="175" t="s">
        <v>4344</v>
      </c>
      <c r="B2391" s="175" t="s">
        <v>4344</v>
      </c>
      <c r="C2391" s="183">
        <f t="shared" si="22"/>
        <v>71.054400000000001</v>
      </c>
      <c r="D2391" s="183">
        <v>9040</v>
      </c>
      <c r="E2391" s="183">
        <v>215.8</v>
      </c>
      <c r="F2391" s="183">
        <v>206.4</v>
      </c>
      <c r="G2391" s="183">
        <v>10</v>
      </c>
      <c r="H2391" s="183">
        <v>17.3</v>
      </c>
      <c r="I2391" s="183"/>
      <c r="J2391" s="183">
        <v>10</v>
      </c>
      <c r="K2391" s="183">
        <f t="shared" si="21"/>
        <v>5.9653179190751446</v>
      </c>
      <c r="L2391" s="183">
        <f t="shared" si="23"/>
        <v>16.12</v>
      </c>
      <c r="M2391" s="183">
        <v>76180000</v>
      </c>
      <c r="N2391" s="183">
        <v>798800</v>
      </c>
      <c r="O2391" s="183">
        <v>706000</v>
      </c>
      <c r="P2391" s="183">
        <v>91.8</v>
      </c>
      <c r="Q2391" s="183">
        <v>25370000</v>
      </c>
      <c r="R2391" s="183">
        <v>373700</v>
      </c>
      <c r="S2391" s="183">
        <v>245900</v>
      </c>
      <c r="T2391" s="183">
        <v>53</v>
      </c>
      <c r="U2391" s="183">
        <v>800785.67014737439</v>
      </c>
      <c r="V2391" s="183">
        <v>249700000000</v>
      </c>
    </row>
    <row r="2392" spans="1:22">
      <c r="A2392" s="175" t="s">
        <v>4345</v>
      </c>
      <c r="B2392" s="175" t="s">
        <v>4345</v>
      </c>
      <c r="C2392" s="183">
        <f t="shared" si="22"/>
        <v>86.145600000000002</v>
      </c>
      <c r="D2392" s="183">
        <v>10960</v>
      </c>
      <c r="E2392" s="183">
        <v>222.2</v>
      </c>
      <c r="F2392" s="183">
        <v>209.1</v>
      </c>
      <c r="G2392" s="183">
        <v>12.7</v>
      </c>
      <c r="H2392" s="183">
        <v>20.5</v>
      </c>
      <c r="I2392" s="183"/>
      <c r="J2392" s="183">
        <v>10</v>
      </c>
      <c r="K2392" s="183">
        <f t="shared" si="21"/>
        <v>5.0999999999999996</v>
      </c>
      <c r="L2392" s="183">
        <f t="shared" si="23"/>
        <v>12.692913385826772</v>
      </c>
      <c r="M2392" s="183">
        <v>94490000</v>
      </c>
      <c r="N2392" s="183">
        <v>976700</v>
      </c>
      <c r="O2392" s="183">
        <v>850500</v>
      </c>
      <c r="P2392" s="183">
        <v>92.8</v>
      </c>
      <c r="Q2392" s="183">
        <v>31270000</v>
      </c>
      <c r="R2392" s="183">
        <v>456200</v>
      </c>
      <c r="S2392" s="183">
        <v>299100</v>
      </c>
      <c r="T2392" s="183">
        <v>53.4</v>
      </c>
      <c r="U2392" s="183">
        <v>1365573.3027704721</v>
      </c>
      <c r="V2392" s="183">
        <v>317700000000</v>
      </c>
    </row>
    <row r="2393" spans="1:22">
      <c r="A2393" s="175" t="s">
        <v>4346</v>
      </c>
      <c r="B2393" s="175" t="s">
        <v>4346</v>
      </c>
      <c r="C2393" s="183">
        <f t="shared" si="22"/>
        <v>99.586200000000005</v>
      </c>
      <c r="D2393" s="183">
        <v>12670</v>
      </c>
      <c r="E2393" s="183">
        <v>229</v>
      </c>
      <c r="F2393" s="183">
        <v>210</v>
      </c>
      <c r="G2393" s="183">
        <v>14.5</v>
      </c>
      <c r="H2393" s="183">
        <v>23.7</v>
      </c>
      <c r="I2393" s="183"/>
      <c r="J2393" s="183">
        <v>10</v>
      </c>
      <c r="K2393" s="183">
        <f t="shared" si="21"/>
        <v>4.4303797468354436</v>
      </c>
      <c r="L2393" s="183">
        <f t="shared" si="23"/>
        <v>11.144827586206896</v>
      </c>
      <c r="M2393" s="183">
        <v>113300000</v>
      </c>
      <c r="N2393" s="183">
        <v>1149000</v>
      </c>
      <c r="O2393" s="183">
        <v>989100</v>
      </c>
      <c r="P2393" s="183">
        <v>94.5</v>
      </c>
      <c r="Q2393" s="183">
        <v>36630000</v>
      </c>
      <c r="R2393" s="183">
        <v>532900</v>
      </c>
      <c r="S2393" s="183">
        <v>348900</v>
      </c>
      <c r="T2393" s="183">
        <v>53.8</v>
      </c>
      <c r="U2393" s="183">
        <v>2089956.126024679</v>
      </c>
      <c r="V2393" s="183">
        <v>385500000000</v>
      </c>
    </row>
    <row r="2394" spans="1:22">
      <c r="A2394" s="175" t="s">
        <v>4347</v>
      </c>
      <c r="B2394" s="175" t="s">
        <v>4347</v>
      </c>
      <c r="C2394" s="183">
        <f t="shared" si="22"/>
        <v>73.176600000000008</v>
      </c>
      <c r="D2394" s="183">
        <v>9310</v>
      </c>
      <c r="E2394" s="183">
        <v>254.1</v>
      </c>
      <c r="F2394" s="183">
        <v>254.6</v>
      </c>
      <c r="G2394" s="183">
        <v>8.6</v>
      </c>
      <c r="H2394" s="183">
        <v>14.2</v>
      </c>
      <c r="I2394" s="183"/>
      <c r="J2394" s="183">
        <v>13</v>
      </c>
      <c r="K2394" s="183">
        <f t="shared" si="21"/>
        <v>8.964788732394366</v>
      </c>
      <c r="L2394" s="183">
        <f t="shared" si="23"/>
        <v>23.220930232558139</v>
      </c>
      <c r="M2394" s="183">
        <v>114100000</v>
      </c>
      <c r="N2394" s="183">
        <v>992100</v>
      </c>
      <c r="O2394" s="183">
        <v>897900</v>
      </c>
      <c r="P2394" s="183">
        <v>110.7</v>
      </c>
      <c r="Q2394" s="183">
        <v>39080000</v>
      </c>
      <c r="R2394" s="183">
        <v>465400</v>
      </c>
      <c r="S2394" s="183">
        <v>307000</v>
      </c>
      <c r="T2394" s="183">
        <v>64.800000000000011</v>
      </c>
      <c r="U2394" s="183">
        <v>578660.55259587092</v>
      </c>
      <c r="V2394" s="183">
        <v>562000000000</v>
      </c>
    </row>
    <row r="2395" spans="1:22">
      <c r="A2395" s="175" t="s">
        <v>4348</v>
      </c>
      <c r="B2395" s="175" t="s">
        <v>4348</v>
      </c>
      <c r="C2395" s="183">
        <f t="shared" si="22"/>
        <v>89.05380000000001</v>
      </c>
      <c r="D2395" s="183">
        <v>11330</v>
      </c>
      <c r="E2395" s="183">
        <v>260.3</v>
      </c>
      <c r="F2395" s="183">
        <v>256.3</v>
      </c>
      <c r="G2395" s="183">
        <v>10.3</v>
      </c>
      <c r="H2395" s="183">
        <v>17.3</v>
      </c>
      <c r="I2395" s="183"/>
      <c r="J2395" s="183">
        <v>13</v>
      </c>
      <c r="K2395" s="183">
        <f t="shared" si="21"/>
        <v>7.4075144508670521</v>
      </c>
      <c r="L2395" s="183">
        <f t="shared" si="23"/>
        <v>19.388349514563107</v>
      </c>
      <c r="M2395" s="183">
        <v>142700000</v>
      </c>
      <c r="N2395" s="183">
        <v>1224000</v>
      </c>
      <c r="O2395" s="183">
        <v>1096000</v>
      </c>
      <c r="P2395" s="183">
        <v>112.2</v>
      </c>
      <c r="Q2395" s="183">
        <v>48570000</v>
      </c>
      <c r="R2395" s="183">
        <v>575300</v>
      </c>
      <c r="S2395" s="183">
        <v>379000</v>
      </c>
      <c r="T2395" s="183">
        <v>65.5</v>
      </c>
      <c r="U2395" s="183">
        <v>1026777.4742737745</v>
      </c>
      <c r="V2395" s="183">
        <v>716600000000</v>
      </c>
    </row>
    <row r="2396" spans="1:22">
      <c r="A2396" s="175" t="s">
        <v>4349</v>
      </c>
      <c r="B2396" s="175" t="s">
        <v>4349</v>
      </c>
      <c r="C2396" s="183">
        <f t="shared" si="22"/>
        <v>107.21040000000001</v>
      </c>
      <c r="D2396" s="183">
        <v>13640</v>
      </c>
      <c r="E2396" s="183">
        <v>266.7</v>
      </c>
      <c r="F2396" s="183">
        <v>258.8</v>
      </c>
      <c r="G2396" s="183">
        <v>12.8</v>
      </c>
      <c r="H2396" s="183">
        <v>20.5</v>
      </c>
      <c r="I2396" s="183"/>
      <c r="J2396" s="183">
        <v>13</v>
      </c>
      <c r="K2396" s="183">
        <f t="shared" si="21"/>
        <v>6.3121951219512198</v>
      </c>
      <c r="L2396" s="183">
        <f t="shared" si="23"/>
        <v>15.601562499999998</v>
      </c>
      <c r="M2396" s="183">
        <v>175100000</v>
      </c>
      <c r="N2396" s="183">
        <v>1484000</v>
      </c>
      <c r="O2396" s="183">
        <v>1313000</v>
      </c>
      <c r="P2396" s="183">
        <v>113.3</v>
      </c>
      <c r="Q2396" s="183">
        <v>59280000</v>
      </c>
      <c r="R2396" s="183">
        <v>697000</v>
      </c>
      <c r="S2396" s="183">
        <v>458100</v>
      </c>
      <c r="T2396" s="183">
        <v>65.900000000000006</v>
      </c>
      <c r="U2396" s="183">
        <v>1729129.2906637408</v>
      </c>
      <c r="V2396" s="183">
        <v>897500000000</v>
      </c>
    </row>
    <row r="2397" spans="1:22">
      <c r="A2397" s="175" t="s">
        <v>4350</v>
      </c>
      <c r="B2397" s="175" t="s">
        <v>4350</v>
      </c>
      <c r="C2397" s="183">
        <f t="shared" si="22"/>
        <v>132.12660000000002</v>
      </c>
      <c r="D2397" s="183">
        <v>16810</v>
      </c>
      <c r="E2397" s="183">
        <v>276.3</v>
      </c>
      <c r="F2397" s="183">
        <v>261.3</v>
      </c>
      <c r="G2397" s="183">
        <v>15.3</v>
      </c>
      <c r="H2397" s="183">
        <v>25.3</v>
      </c>
      <c r="I2397" s="183"/>
      <c r="J2397" s="183">
        <v>13</v>
      </c>
      <c r="K2397" s="183">
        <f t="shared" si="21"/>
        <v>5.1640316205533594</v>
      </c>
      <c r="L2397" s="183">
        <f t="shared" si="23"/>
        <v>13.052287581699346</v>
      </c>
      <c r="M2397" s="183">
        <v>225300000</v>
      </c>
      <c r="N2397" s="183">
        <v>1869000</v>
      </c>
      <c r="O2397" s="183">
        <v>1631000</v>
      </c>
      <c r="P2397" s="183">
        <v>115.8</v>
      </c>
      <c r="Q2397" s="183">
        <v>75310000</v>
      </c>
      <c r="R2397" s="183">
        <v>878400</v>
      </c>
      <c r="S2397" s="183">
        <v>576400</v>
      </c>
      <c r="T2397" s="183">
        <v>66.900000000000006</v>
      </c>
      <c r="U2397" s="183">
        <v>3192890.3741003685</v>
      </c>
      <c r="V2397" s="183">
        <v>1185000000000</v>
      </c>
    </row>
    <row r="2398" spans="1:22">
      <c r="A2398" s="175" t="s">
        <v>4351</v>
      </c>
      <c r="B2398" s="175" t="s">
        <v>4351</v>
      </c>
      <c r="C2398" s="183">
        <f t="shared" si="22"/>
        <v>167.33940000000001</v>
      </c>
      <c r="D2398" s="183">
        <v>21290</v>
      </c>
      <c r="E2398" s="183">
        <v>289.10000000000002</v>
      </c>
      <c r="F2398" s="183">
        <v>265.2</v>
      </c>
      <c r="G2398" s="183">
        <v>19.2</v>
      </c>
      <c r="H2398" s="183">
        <v>31.7</v>
      </c>
      <c r="I2398" s="183"/>
      <c r="J2398" s="183">
        <v>13</v>
      </c>
      <c r="K2398" s="183">
        <f t="shared" si="21"/>
        <v>4.1829652996845423</v>
      </c>
      <c r="L2398" s="183">
        <f t="shared" si="23"/>
        <v>10.401041666666668</v>
      </c>
      <c r="M2398" s="183">
        <v>300000000</v>
      </c>
      <c r="N2398" s="183">
        <v>2424000</v>
      </c>
      <c r="O2398" s="183">
        <v>2075000</v>
      </c>
      <c r="P2398" s="183">
        <v>118.69999999999999</v>
      </c>
      <c r="Q2398" s="183">
        <v>98700000</v>
      </c>
      <c r="R2398" s="183">
        <v>1137000</v>
      </c>
      <c r="S2398" s="183">
        <v>744300</v>
      </c>
      <c r="T2398" s="183">
        <v>68.099999999999994</v>
      </c>
      <c r="U2398" s="183">
        <v>6275664.6870822385</v>
      </c>
      <c r="V2398" s="183">
        <v>1632000000000</v>
      </c>
    </row>
    <row r="2399" spans="1:22">
      <c r="A2399" s="175" t="s">
        <v>4352</v>
      </c>
      <c r="B2399" s="175" t="s">
        <v>4352</v>
      </c>
      <c r="C2399" s="183">
        <f t="shared" si="22"/>
        <v>96.992400000000004</v>
      </c>
      <c r="D2399" s="183">
        <v>12340</v>
      </c>
      <c r="E2399" s="183">
        <v>307.89999999999998</v>
      </c>
      <c r="F2399" s="183">
        <v>305.3</v>
      </c>
      <c r="G2399" s="183">
        <v>9.9</v>
      </c>
      <c r="H2399" s="183">
        <v>15.4</v>
      </c>
      <c r="I2399" s="183"/>
      <c r="J2399" s="183">
        <v>15</v>
      </c>
      <c r="K2399" s="183">
        <f t="shared" si="21"/>
        <v>9.9123376623376629</v>
      </c>
      <c r="L2399" s="183">
        <f t="shared" si="23"/>
        <v>24.959595959595955</v>
      </c>
      <c r="M2399" s="183">
        <v>222500000</v>
      </c>
      <c r="N2399" s="183">
        <v>1592000</v>
      </c>
      <c r="O2399" s="183">
        <v>1445000</v>
      </c>
      <c r="P2399" s="183">
        <v>134.19999999999999</v>
      </c>
      <c r="Q2399" s="183">
        <v>73080000</v>
      </c>
      <c r="R2399" s="183">
        <v>726100</v>
      </c>
      <c r="S2399" s="183">
        <v>478700</v>
      </c>
      <c r="T2399" s="183">
        <v>76.900000000000006</v>
      </c>
      <c r="U2399" s="183">
        <v>910005.91442865133</v>
      </c>
      <c r="V2399" s="183">
        <v>1562000000000</v>
      </c>
    </row>
    <row r="2400" spans="1:22">
      <c r="A2400" s="175" t="s">
        <v>4353</v>
      </c>
      <c r="B2400" s="175" t="s">
        <v>4353</v>
      </c>
      <c r="C2400" s="183">
        <f t="shared" si="22"/>
        <v>118.05719999999999</v>
      </c>
      <c r="D2400" s="183">
        <v>15019.999999999998</v>
      </c>
      <c r="E2400" s="183">
        <v>314.5</v>
      </c>
      <c r="F2400" s="183">
        <v>307.39999999999998</v>
      </c>
      <c r="G2400" s="183">
        <v>12</v>
      </c>
      <c r="H2400" s="183">
        <v>18.7</v>
      </c>
      <c r="I2400" s="183"/>
      <c r="J2400" s="183">
        <v>15</v>
      </c>
      <c r="K2400" s="183">
        <f t="shared" si="21"/>
        <v>8.2192513368983953</v>
      </c>
      <c r="L2400" s="183">
        <f t="shared" si="23"/>
        <v>20.591666666666669</v>
      </c>
      <c r="M2400" s="183">
        <v>276700000</v>
      </c>
      <c r="N2400" s="183">
        <v>1958000</v>
      </c>
      <c r="O2400" s="183">
        <v>1760000</v>
      </c>
      <c r="P2400" s="183">
        <v>135.69999999999999</v>
      </c>
      <c r="Q2400" s="183">
        <v>90590000</v>
      </c>
      <c r="R2400" s="183">
        <v>895400</v>
      </c>
      <c r="S2400" s="183">
        <v>589400</v>
      </c>
      <c r="T2400" s="183">
        <v>77.699999999999989</v>
      </c>
      <c r="U2400" s="183">
        <v>1607093.8111422604</v>
      </c>
      <c r="V2400" s="183">
        <v>1980000000000</v>
      </c>
    </row>
    <row r="2401" spans="1:22">
      <c r="A2401" s="175" t="s">
        <v>4354</v>
      </c>
      <c r="B2401" s="175" t="s">
        <v>4354</v>
      </c>
      <c r="C2401" s="183">
        <f t="shared" si="22"/>
        <v>137.07840000000002</v>
      </c>
      <c r="D2401" s="183">
        <v>17440</v>
      </c>
      <c r="E2401" s="183">
        <v>320.5</v>
      </c>
      <c r="F2401" s="183">
        <v>309.2</v>
      </c>
      <c r="G2401" s="183">
        <v>13.8</v>
      </c>
      <c r="H2401" s="183">
        <v>21.7</v>
      </c>
      <c r="I2401" s="183"/>
      <c r="J2401" s="183">
        <v>15</v>
      </c>
      <c r="K2401" s="183">
        <f t="shared" si="21"/>
        <v>7.1244239631336406</v>
      </c>
      <c r="L2401" s="183">
        <f t="shared" si="23"/>
        <v>17.905797101449277</v>
      </c>
      <c r="M2401" s="183">
        <v>328100000</v>
      </c>
      <c r="N2401" s="183">
        <v>2297000</v>
      </c>
      <c r="O2401" s="183">
        <v>2048000</v>
      </c>
      <c r="P2401" s="183">
        <v>137.20000000000002</v>
      </c>
      <c r="Q2401" s="183">
        <v>107000000</v>
      </c>
      <c r="R2401" s="183">
        <v>1053000</v>
      </c>
      <c r="S2401" s="183">
        <v>692100</v>
      </c>
      <c r="T2401" s="183">
        <v>78.3</v>
      </c>
      <c r="U2401" s="183">
        <v>2485183.6904716403</v>
      </c>
      <c r="V2401" s="183">
        <v>2386000000000</v>
      </c>
    </row>
    <row r="2402" spans="1:22">
      <c r="A2402" s="175" t="s">
        <v>4355</v>
      </c>
      <c r="B2402" s="175" t="s">
        <v>4355</v>
      </c>
      <c r="C2402" s="183">
        <f t="shared" si="22"/>
        <v>158.30040000000002</v>
      </c>
      <c r="D2402" s="183">
        <v>20140</v>
      </c>
      <c r="E2402" s="183">
        <v>327.10000000000002</v>
      </c>
      <c r="F2402" s="183">
        <v>311.2</v>
      </c>
      <c r="G2402" s="183">
        <v>15.8</v>
      </c>
      <c r="H2402" s="183">
        <v>25</v>
      </c>
      <c r="I2402" s="183"/>
      <c r="J2402" s="183">
        <v>15</v>
      </c>
      <c r="K2402" s="183">
        <f t="shared" si="21"/>
        <v>6.2240000000000002</v>
      </c>
      <c r="L2402" s="183">
        <f t="shared" si="23"/>
        <v>15.639240506329115</v>
      </c>
      <c r="M2402" s="183">
        <v>387500000</v>
      </c>
      <c r="N2402" s="183">
        <v>2680000</v>
      </c>
      <c r="O2402" s="183">
        <v>2369000</v>
      </c>
      <c r="P2402" s="183">
        <v>138.69999999999999</v>
      </c>
      <c r="Q2402" s="183">
        <v>125700000</v>
      </c>
      <c r="R2402" s="183">
        <v>1230000</v>
      </c>
      <c r="S2402" s="183">
        <v>807800</v>
      </c>
      <c r="T2402" s="183">
        <v>79</v>
      </c>
      <c r="U2402" s="183">
        <v>3774297.6194988834</v>
      </c>
      <c r="V2402" s="183">
        <v>2865000000000</v>
      </c>
    </row>
    <row r="2403" spans="1:22">
      <c r="A2403" s="175" t="s">
        <v>4356</v>
      </c>
      <c r="B2403" s="175" t="s">
        <v>4356</v>
      </c>
      <c r="C2403" s="183">
        <f t="shared" si="22"/>
        <v>198.38640000000001</v>
      </c>
      <c r="D2403" s="183">
        <v>25240</v>
      </c>
      <c r="E2403" s="183">
        <v>339.9</v>
      </c>
      <c r="F2403" s="183">
        <v>314.5</v>
      </c>
      <c r="G2403" s="183">
        <v>19.100000000000001</v>
      </c>
      <c r="H2403" s="183">
        <v>31.4</v>
      </c>
      <c r="I2403" s="183"/>
      <c r="J2403" s="183">
        <v>15</v>
      </c>
      <c r="K2403" s="183">
        <f t="shared" si="21"/>
        <v>5.0079617834394909</v>
      </c>
      <c r="L2403" s="183">
        <f t="shared" si="23"/>
        <v>12.937172774869108</v>
      </c>
      <c r="M2403" s="183">
        <v>509000000</v>
      </c>
      <c r="N2403" s="183">
        <v>3440000</v>
      </c>
      <c r="O2403" s="183">
        <v>2995000</v>
      </c>
      <c r="P2403" s="183">
        <v>142</v>
      </c>
      <c r="Q2403" s="183">
        <v>163000000</v>
      </c>
      <c r="R2403" s="183">
        <v>1581000</v>
      </c>
      <c r="S2403" s="183">
        <v>1037000</v>
      </c>
      <c r="T2403" s="183">
        <v>80.399999999999991</v>
      </c>
      <c r="U2403" s="183">
        <v>7331465.028373464</v>
      </c>
      <c r="V2403" s="183">
        <v>3873000000000</v>
      </c>
    </row>
    <row r="2404" spans="1:22">
      <c r="A2404" s="175" t="s">
        <v>4357</v>
      </c>
      <c r="B2404" s="175" t="s">
        <v>4357</v>
      </c>
      <c r="C2404" s="183">
        <f t="shared" si="22"/>
        <v>240.35880000000003</v>
      </c>
      <c r="D2404" s="183">
        <v>30580</v>
      </c>
      <c r="E2404" s="183">
        <v>352.5</v>
      </c>
      <c r="F2404" s="183">
        <v>318.39999999999998</v>
      </c>
      <c r="G2404" s="183">
        <v>23</v>
      </c>
      <c r="H2404" s="183">
        <v>37.700000000000003</v>
      </c>
      <c r="I2404" s="183"/>
      <c r="J2404" s="183">
        <v>15</v>
      </c>
      <c r="K2404" s="183">
        <f t="shared" si="21"/>
        <v>4.2228116710875323</v>
      </c>
      <c r="L2404" s="183">
        <f t="shared" si="23"/>
        <v>10.743478260869566</v>
      </c>
      <c r="M2404" s="183">
        <v>642000000</v>
      </c>
      <c r="N2404" s="183">
        <v>4247000</v>
      </c>
      <c r="O2404" s="183">
        <v>3643000</v>
      </c>
      <c r="P2404" s="183">
        <v>144.9</v>
      </c>
      <c r="Q2404" s="183">
        <v>203100000</v>
      </c>
      <c r="R2404" s="183">
        <v>1951000</v>
      </c>
      <c r="S2404" s="183">
        <v>1276000</v>
      </c>
      <c r="T2404" s="183">
        <v>81.5</v>
      </c>
      <c r="U2404" s="183">
        <v>12700192.675536072</v>
      </c>
      <c r="V2404" s="183">
        <v>5025000000000</v>
      </c>
    </row>
    <row r="2405" spans="1:22">
      <c r="A2405" s="175" t="s">
        <v>4358</v>
      </c>
      <c r="B2405" s="175" t="s">
        <v>4358</v>
      </c>
      <c r="C2405" s="183">
        <f t="shared" si="22"/>
        <v>283.27440000000001</v>
      </c>
      <c r="D2405" s="183">
        <v>36040</v>
      </c>
      <c r="E2405" s="183">
        <v>365.3</v>
      </c>
      <c r="F2405" s="183">
        <v>322.2</v>
      </c>
      <c r="G2405" s="183">
        <v>26.8</v>
      </c>
      <c r="H2405" s="183">
        <v>44.1</v>
      </c>
      <c r="I2405" s="183"/>
      <c r="J2405" s="183">
        <v>15</v>
      </c>
      <c r="K2405" s="183">
        <f t="shared" si="21"/>
        <v>3.6530612244897958</v>
      </c>
      <c r="L2405" s="183">
        <f t="shared" si="23"/>
        <v>9.2201492537313445</v>
      </c>
      <c r="M2405" s="183">
        <v>788700000</v>
      </c>
      <c r="N2405" s="183">
        <v>5105000</v>
      </c>
      <c r="O2405" s="183">
        <v>4318000</v>
      </c>
      <c r="P2405" s="183">
        <v>147.89999999999998</v>
      </c>
      <c r="Q2405" s="183">
        <v>246300000</v>
      </c>
      <c r="R2405" s="183">
        <v>2342000</v>
      </c>
      <c r="S2405" s="183">
        <v>1529000</v>
      </c>
      <c r="T2405" s="183">
        <v>82.699999999999989</v>
      </c>
      <c r="U2405" s="183">
        <v>20318896.047200702</v>
      </c>
      <c r="V2405" s="183">
        <v>6341000000000</v>
      </c>
    </row>
    <row r="2406" spans="1:22">
      <c r="A2406" s="175" t="s">
        <v>4359</v>
      </c>
      <c r="B2406" s="175" t="s">
        <v>4359</v>
      </c>
      <c r="C2406" s="183">
        <f t="shared" si="22"/>
        <v>313.69260000000003</v>
      </c>
      <c r="D2406" s="183">
        <v>39910</v>
      </c>
      <c r="E2406" s="183">
        <v>374</v>
      </c>
      <c r="F2406" s="183">
        <v>325</v>
      </c>
      <c r="G2406" s="183">
        <v>30</v>
      </c>
      <c r="H2406" s="183">
        <v>48.3</v>
      </c>
      <c r="I2406" s="183"/>
      <c r="J2406" s="183">
        <v>15</v>
      </c>
      <c r="K2406" s="183">
        <f t="shared" si="21"/>
        <v>3.3643892339544514</v>
      </c>
      <c r="L2406" s="183">
        <f t="shared" si="23"/>
        <v>8.2466666666666661</v>
      </c>
      <c r="M2406" s="183">
        <v>895600000</v>
      </c>
      <c r="N2406" s="183">
        <v>5716000</v>
      </c>
      <c r="O2406" s="183">
        <v>4789000</v>
      </c>
      <c r="P2406" s="183">
        <v>149.80000000000001</v>
      </c>
      <c r="Q2406" s="183">
        <v>277000000</v>
      </c>
      <c r="R2406" s="183">
        <v>2617000</v>
      </c>
      <c r="S2406" s="183">
        <v>1705000</v>
      </c>
      <c r="T2406" s="183">
        <v>83.3</v>
      </c>
      <c r="U2406" s="183">
        <v>26984782.446472473</v>
      </c>
      <c r="V2406" s="183">
        <v>7329000000000</v>
      </c>
    </row>
    <row r="2407" spans="1:22">
      <c r="A2407" s="175" t="s">
        <v>4360</v>
      </c>
      <c r="B2407" s="175" t="s">
        <v>4360</v>
      </c>
      <c r="C2407" s="183">
        <f t="shared" si="22"/>
        <v>343.63920000000002</v>
      </c>
      <c r="D2407" s="183">
        <v>43720</v>
      </c>
      <c r="E2407" s="183">
        <v>382</v>
      </c>
      <c r="F2407" s="183">
        <v>328</v>
      </c>
      <c r="G2407" s="183">
        <v>32.6</v>
      </c>
      <c r="H2407" s="183">
        <v>52.6</v>
      </c>
      <c r="I2407" s="183"/>
      <c r="J2407" s="183">
        <v>15</v>
      </c>
      <c r="K2407" s="183">
        <f t="shared" si="21"/>
        <v>3.1178707224334601</v>
      </c>
      <c r="L2407" s="183">
        <f t="shared" si="23"/>
        <v>7.5705521472392636</v>
      </c>
      <c r="M2407" s="183">
        <v>1005000000</v>
      </c>
      <c r="N2407" s="183">
        <v>6334000</v>
      </c>
      <c r="O2407" s="183">
        <v>5262000</v>
      </c>
      <c r="P2407" s="183">
        <v>151.6</v>
      </c>
      <c r="Q2407" s="183">
        <v>310200000</v>
      </c>
      <c r="R2407" s="183">
        <v>2907000</v>
      </c>
      <c r="S2407" s="183">
        <v>1892000</v>
      </c>
      <c r="T2407" s="183">
        <v>84.2</v>
      </c>
      <c r="U2407" s="183">
        <v>34915792.951307952</v>
      </c>
      <c r="V2407" s="183">
        <v>8392000000000</v>
      </c>
    </row>
    <row r="2408" spans="1:22">
      <c r="A2408" s="175" t="s">
        <v>4361</v>
      </c>
      <c r="B2408" s="175" t="s">
        <v>4361</v>
      </c>
      <c r="C2408" s="183">
        <f t="shared" si="22"/>
        <v>129.13980000000001</v>
      </c>
      <c r="D2408" s="183">
        <v>16430</v>
      </c>
      <c r="E2408" s="183">
        <v>355.6</v>
      </c>
      <c r="F2408" s="183">
        <v>368.6</v>
      </c>
      <c r="G2408" s="183">
        <v>10.4</v>
      </c>
      <c r="H2408" s="183">
        <v>17.5</v>
      </c>
      <c r="I2408" s="183"/>
      <c r="J2408" s="183">
        <v>15</v>
      </c>
      <c r="K2408" s="183">
        <f t="shared" si="21"/>
        <v>10.531428571428572</v>
      </c>
      <c r="L2408" s="183">
        <f t="shared" si="23"/>
        <v>27.942307692307693</v>
      </c>
      <c r="M2408" s="183">
        <v>402500000</v>
      </c>
      <c r="N2408" s="183">
        <v>2479000</v>
      </c>
      <c r="O2408" s="183">
        <v>2264000</v>
      </c>
      <c r="P2408" s="183">
        <v>156.5</v>
      </c>
      <c r="Q2408" s="183">
        <v>146100000</v>
      </c>
      <c r="R2408" s="183">
        <v>1199000</v>
      </c>
      <c r="S2408" s="183">
        <v>792800</v>
      </c>
      <c r="T2408" s="183">
        <v>94.3</v>
      </c>
      <c r="U2408" s="183">
        <v>1523325.7327481026</v>
      </c>
      <c r="V2408" s="183">
        <v>4174000000000</v>
      </c>
    </row>
    <row r="2409" spans="1:22">
      <c r="A2409" s="175" t="s">
        <v>4362</v>
      </c>
      <c r="B2409" s="175" t="s">
        <v>4362</v>
      </c>
      <c r="C2409" s="183">
        <f t="shared" si="22"/>
        <v>153.11280000000002</v>
      </c>
      <c r="D2409" s="183">
        <v>19480</v>
      </c>
      <c r="E2409" s="183">
        <v>362</v>
      </c>
      <c r="F2409" s="183">
        <v>370.5</v>
      </c>
      <c r="G2409" s="183">
        <v>12.3</v>
      </c>
      <c r="H2409" s="183">
        <v>20.7</v>
      </c>
      <c r="I2409" s="183"/>
      <c r="J2409" s="183">
        <v>15</v>
      </c>
      <c r="K2409" s="183">
        <f t="shared" si="21"/>
        <v>8.9492753623188417</v>
      </c>
      <c r="L2409" s="183">
        <f t="shared" si="23"/>
        <v>23.626016260162601</v>
      </c>
      <c r="M2409" s="183">
        <v>485900000</v>
      </c>
      <c r="N2409" s="183">
        <v>2965000</v>
      </c>
      <c r="O2409" s="183">
        <v>2684000</v>
      </c>
      <c r="P2409" s="183">
        <v>157.89999999999998</v>
      </c>
      <c r="Q2409" s="183">
        <v>175500000</v>
      </c>
      <c r="R2409" s="183">
        <v>1435000</v>
      </c>
      <c r="S2409" s="183">
        <v>947500</v>
      </c>
      <c r="T2409" s="183">
        <v>94.9</v>
      </c>
      <c r="U2409" s="183">
        <v>2501448.2592068524</v>
      </c>
      <c r="V2409" s="183">
        <v>5110000000000</v>
      </c>
    </row>
    <row r="2410" spans="1:22">
      <c r="A2410" s="175" t="s">
        <v>4363</v>
      </c>
      <c r="B2410" s="175" t="s">
        <v>4363</v>
      </c>
      <c r="C2410" s="183">
        <f t="shared" si="22"/>
        <v>177.24300000000002</v>
      </c>
      <c r="D2410" s="183">
        <v>22550</v>
      </c>
      <c r="E2410" s="183">
        <v>368.2</v>
      </c>
      <c r="F2410" s="183">
        <v>372.6</v>
      </c>
      <c r="G2410" s="183">
        <v>14.4</v>
      </c>
      <c r="H2410" s="183">
        <v>23.8</v>
      </c>
      <c r="I2410" s="183"/>
      <c r="J2410" s="183">
        <v>15</v>
      </c>
      <c r="K2410" s="183">
        <f t="shared" si="21"/>
        <v>7.8277310924369754</v>
      </c>
      <c r="L2410" s="183">
        <f t="shared" si="23"/>
        <v>20.180555555555554</v>
      </c>
      <c r="M2410" s="183">
        <v>571200000</v>
      </c>
      <c r="N2410" s="183">
        <v>3455000</v>
      </c>
      <c r="O2410" s="183">
        <v>3103000</v>
      </c>
      <c r="P2410" s="183">
        <v>159.1</v>
      </c>
      <c r="Q2410" s="183">
        <v>205300000</v>
      </c>
      <c r="R2410" s="183">
        <v>1671000</v>
      </c>
      <c r="S2410" s="183">
        <v>1102000</v>
      </c>
      <c r="T2410" s="183">
        <v>95.399999999999991</v>
      </c>
      <c r="U2410" s="183">
        <v>3809804.7713020933</v>
      </c>
      <c r="V2410" s="183">
        <v>6084000000000</v>
      </c>
    </row>
    <row r="2411" spans="1:22">
      <c r="A2411" s="175" t="s">
        <v>4364</v>
      </c>
      <c r="B2411" s="175" t="s">
        <v>4364</v>
      </c>
      <c r="C2411" s="183">
        <f t="shared" si="22"/>
        <v>202.15920000000003</v>
      </c>
      <c r="D2411" s="183">
        <v>25720</v>
      </c>
      <c r="E2411" s="183">
        <v>374.6</v>
      </c>
      <c r="F2411" s="183">
        <v>374.7</v>
      </c>
      <c r="G2411" s="183">
        <v>16.5</v>
      </c>
      <c r="H2411" s="183">
        <v>27</v>
      </c>
      <c r="I2411" s="183"/>
      <c r="J2411" s="183">
        <v>15</v>
      </c>
      <c r="K2411" s="183">
        <f t="shared" si="21"/>
        <v>6.9388888888888891</v>
      </c>
      <c r="L2411" s="183">
        <f t="shared" si="23"/>
        <v>17.612121212121213</v>
      </c>
      <c r="M2411" s="183">
        <v>662600000</v>
      </c>
      <c r="N2411" s="183">
        <v>3972000</v>
      </c>
      <c r="O2411" s="183">
        <v>3538000</v>
      </c>
      <c r="P2411" s="183">
        <v>160.5</v>
      </c>
      <c r="Q2411" s="183">
        <v>236900000</v>
      </c>
      <c r="R2411" s="183">
        <v>1920000</v>
      </c>
      <c r="S2411" s="183">
        <v>1264000</v>
      </c>
      <c r="T2411" s="183">
        <v>96</v>
      </c>
      <c r="U2411" s="183">
        <v>5568838.3699935311</v>
      </c>
      <c r="V2411" s="183">
        <v>7151000000000</v>
      </c>
    </row>
    <row r="2412" spans="1:22">
      <c r="A2412" s="175" t="s">
        <v>4365</v>
      </c>
      <c r="B2412" s="175" t="s">
        <v>4365</v>
      </c>
      <c r="C2412" s="183">
        <f t="shared" si="22"/>
        <v>235.01400000000001</v>
      </c>
      <c r="D2412" s="183">
        <v>29900</v>
      </c>
      <c r="E2412" s="183">
        <v>381</v>
      </c>
      <c r="F2412" s="183">
        <v>394.8</v>
      </c>
      <c r="G2412" s="183">
        <v>18.399999999999999</v>
      </c>
      <c r="H2412" s="183">
        <v>30.2</v>
      </c>
      <c r="I2412" s="183"/>
      <c r="J2412" s="183">
        <v>15</v>
      </c>
      <c r="K2412" s="183">
        <f t="shared" si="21"/>
        <v>6.5364238410596034</v>
      </c>
      <c r="L2412" s="183">
        <f t="shared" si="23"/>
        <v>15.793478260869568</v>
      </c>
      <c r="M2412" s="183">
        <v>790800000</v>
      </c>
      <c r="N2412" s="183">
        <v>4687000</v>
      </c>
      <c r="O2412" s="183">
        <v>4151000</v>
      </c>
      <c r="P2412" s="183">
        <v>162.5</v>
      </c>
      <c r="Q2412" s="183">
        <v>309900000</v>
      </c>
      <c r="R2412" s="183">
        <v>2383000</v>
      </c>
      <c r="S2412" s="183">
        <v>1570000</v>
      </c>
      <c r="T2412" s="183">
        <v>102</v>
      </c>
      <c r="U2412" s="183">
        <v>8107195.1429601517</v>
      </c>
      <c r="V2412" s="183">
        <v>9529000000000</v>
      </c>
    </row>
    <row r="2413" spans="1:22">
      <c r="A2413" s="175" t="s">
        <v>4366</v>
      </c>
      <c r="B2413" s="175" t="s">
        <v>4366</v>
      </c>
      <c r="C2413" s="183">
        <f t="shared" si="22"/>
        <v>287.4402</v>
      </c>
      <c r="D2413" s="183">
        <v>36570</v>
      </c>
      <c r="E2413" s="183">
        <v>393.6</v>
      </c>
      <c r="F2413" s="183">
        <v>399</v>
      </c>
      <c r="G2413" s="183">
        <v>22.6</v>
      </c>
      <c r="H2413" s="183">
        <v>36.5</v>
      </c>
      <c r="I2413" s="183"/>
      <c r="J2413" s="183">
        <v>15</v>
      </c>
      <c r="K2413" s="183">
        <f t="shared" si="21"/>
        <v>5.4657534246575343</v>
      </c>
      <c r="L2413" s="183">
        <f t="shared" si="23"/>
        <v>12.858407079646017</v>
      </c>
      <c r="M2413" s="183">
        <v>998800000</v>
      </c>
      <c r="N2413" s="183">
        <v>5812000</v>
      </c>
      <c r="O2413" s="183">
        <v>5075000</v>
      </c>
      <c r="P2413" s="183">
        <v>165.3</v>
      </c>
      <c r="Q2413" s="183">
        <v>386800000</v>
      </c>
      <c r="R2413" s="183">
        <v>2949000</v>
      </c>
      <c r="S2413" s="183">
        <v>1939000</v>
      </c>
      <c r="T2413" s="183">
        <v>102.8</v>
      </c>
      <c r="U2413" s="183">
        <v>14394060.274383845</v>
      </c>
      <c r="V2413" s="183">
        <v>12320000000000</v>
      </c>
    </row>
    <row r="2414" spans="1:22">
      <c r="A2414" s="175" t="s">
        <v>4367</v>
      </c>
      <c r="B2414" s="175" t="s">
        <v>4367</v>
      </c>
      <c r="C2414" s="183">
        <f t="shared" si="22"/>
        <v>340.33800000000002</v>
      </c>
      <c r="D2414" s="183">
        <v>43300</v>
      </c>
      <c r="E2414" s="183">
        <v>406.4</v>
      </c>
      <c r="F2414" s="183">
        <v>403</v>
      </c>
      <c r="G2414" s="183">
        <v>26.6</v>
      </c>
      <c r="H2414" s="183">
        <v>42.9</v>
      </c>
      <c r="I2414" s="183"/>
      <c r="J2414" s="183">
        <v>15</v>
      </c>
      <c r="K2414" s="183">
        <f t="shared" si="21"/>
        <v>4.6969696969696972</v>
      </c>
      <c r="L2414" s="183">
        <f t="shared" si="23"/>
        <v>10.924812030075186</v>
      </c>
      <c r="M2414" s="183">
        <v>1225000000</v>
      </c>
      <c r="N2414" s="183">
        <v>6999000</v>
      </c>
      <c r="O2414" s="183">
        <v>6031000</v>
      </c>
      <c r="P2414" s="183">
        <v>168.2</v>
      </c>
      <c r="Q2414" s="183">
        <v>468500000</v>
      </c>
      <c r="R2414" s="183">
        <v>3544000</v>
      </c>
      <c r="S2414" s="183">
        <v>2325000</v>
      </c>
      <c r="T2414" s="183">
        <v>104</v>
      </c>
      <c r="U2414" s="183">
        <v>23409864.258583654</v>
      </c>
      <c r="V2414" s="183">
        <v>15460000000000</v>
      </c>
    </row>
    <row r="2415" spans="1:22">
      <c r="A2415" s="175" t="s">
        <v>4368</v>
      </c>
      <c r="B2415" s="175" t="s">
        <v>4368</v>
      </c>
      <c r="C2415" s="183">
        <f t="shared" si="22"/>
        <v>393.47160000000002</v>
      </c>
      <c r="D2415" s="183">
        <v>50060</v>
      </c>
      <c r="E2415" s="183">
        <v>419</v>
      </c>
      <c r="F2415" s="183">
        <v>407</v>
      </c>
      <c r="G2415" s="183">
        <v>30.6</v>
      </c>
      <c r="H2415" s="183">
        <v>49.2</v>
      </c>
      <c r="I2415" s="183"/>
      <c r="J2415" s="183">
        <v>15</v>
      </c>
      <c r="K2415" s="183">
        <f t="shared" si="21"/>
        <v>4.1361788617886175</v>
      </c>
      <c r="L2415" s="183">
        <f t="shared" si="23"/>
        <v>9.4967320261437909</v>
      </c>
      <c r="M2415" s="183">
        <v>1466000000</v>
      </c>
      <c r="N2415" s="183">
        <v>8222000</v>
      </c>
      <c r="O2415" s="183">
        <v>6998000</v>
      </c>
      <c r="P2415" s="183">
        <v>171.1</v>
      </c>
      <c r="Q2415" s="183">
        <v>553700000</v>
      </c>
      <c r="R2415" s="183">
        <v>4154000</v>
      </c>
      <c r="S2415" s="183">
        <v>2721000</v>
      </c>
      <c r="T2415" s="183">
        <v>105.19999999999999</v>
      </c>
      <c r="U2415" s="183">
        <v>35427090.612366475</v>
      </c>
      <c r="V2415" s="183">
        <v>18900000000000</v>
      </c>
    </row>
    <row r="2416" spans="1:22">
      <c r="A2416" s="175" t="s">
        <v>4369</v>
      </c>
      <c r="B2416" s="175" t="s">
        <v>4369</v>
      </c>
      <c r="C2416" s="183">
        <f t="shared" si="22"/>
        <v>467.59140000000002</v>
      </c>
      <c r="D2416" s="183">
        <v>59490</v>
      </c>
      <c r="E2416" s="183">
        <v>436.6</v>
      </c>
      <c r="F2416" s="183">
        <v>412.2</v>
      </c>
      <c r="G2416" s="183">
        <v>35.799999999999997</v>
      </c>
      <c r="H2416" s="183">
        <v>58</v>
      </c>
      <c r="I2416" s="183"/>
      <c r="J2416" s="183">
        <v>15</v>
      </c>
      <c r="K2416" s="183">
        <f t="shared" si="21"/>
        <v>3.5534482758620687</v>
      </c>
      <c r="L2416" s="183">
        <f t="shared" si="23"/>
        <v>8.117318435754191</v>
      </c>
      <c r="M2416" s="183">
        <v>1830000000</v>
      </c>
      <c r="N2416" s="183">
        <v>10000000</v>
      </c>
      <c r="O2416" s="183">
        <v>8383000</v>
      </c>
      <c r="P2416" s="183">
        <v>175.39999999999998</v>
      </c>
      <c r="Q2416" s="183">
        <v>678300000</v>
      </c>
      <c r="R2416" s="183">
        <v>5034000</v>
      </c>
      <c r="S2416" s="183">
        <v>3291000</v>
      </c>
      <c r="T2416" s="183">
        <v>106.8</v>
      </c>
      <c r="U2416" s="183">
        <v>58048948.966765359</v>
      </c>
      <c r="V2416" s="183">
        <v>24260000000000</v>
      </c>
    </row>
    <row r="2417" spans="1:22">
      <c r="A2417" s="175" t="s">
        <v>4370</v>
      </c>
      <c r="B2417" s="175" t="s">
        <v>4370</v>
      </c>
      <c r="C2417" s="183">
        <f t="shared" si="22"/>
        <v>510.11400000000003</v>
      </c>
      <c r="D2417" s="183">
        <v>64900</v>
      </c>
      <c r="E2417" s="183">
        <v>446</v>
      </c>
      <c r="F2417" s="183">
        <v>416</v>
      </c>
      <c r="G2417" s="183">
        <v>39.1</v>
      </c>
      <c r="H2417" s="183">
        <v>62.7</v>
      </c>
      <c r="I2417" s="183"/>
      <c r="J2417" s="183">
        <v>15</v>
      </c>
      <c r="K2417" s="183">
        <f t="shared" si="21"/>
        <v>3.3173843700159487</v>
      </c>
      <c r="L2417" s="183">
        <f t="shared" si="23"/>
        <v>7.4322250639386196</v>
      </c>
      <c r="M2417" s="183">
        <v>2045000000</v>
      </c>
      <c r="N2417" s="183">
        <v>11030000</v>
      </c>
      <c r="O2417" s="183">
        <v>9172000</v>
      </c>
      <c r="P2417" s="183">
        <v>177.5</v>
      </c>
      <c r="Q2417" s="183">
        <v>754000000</v>
      </c>
      <c r="R2417" s="183">
        <v>5552000</v>
      </c>
      <c r="S2417" s="183">
        <v>3625000</v>
      </c>
      <c r="T2417" s="183">
        <v>107.8</v>
      </c>
      <c r="U2417" s="183">
        <v>73918619.013751209</v>
      </c>
      <c r="V2417" s="183">
        <v>27630000000000</v>
      </c>
    </row>
    <row r="2418" spans="1:22">
      <c r="A2418" s="175" t="s">
        <v>4371</v>
      </c>
      <c r="B2418" s="175" t="s">
        <v>4371</v>
      </c>
      <c r="C2418" s="183">
        <f t="shared" si="22"/>
        <v>551.6934</v>
      </c>
      <c r="D2418" s="183">
        <v>70190</v>
      </c>
      <c r="E2418" s="183">
        <v>455.6</v>
      </c>
      <c r="F2418" s="183">
        <v>418.5</v>
      </c>
      <c r="G2418" s="183">
        <v>42.1</v>
      </c>
      <c r="H2418" s="183">
        <v>67.5</v>
      </c>
      <c r="I2418" s="183"/>
      <c r="J2418" s="183">
        <v>15</v>
      </c>
      <c r="K2418" s="183">
        <f t="shared" si="21"/>
        <v>3.1</v>
      </c>
      <c r="L2418" s="183">
        <f t="shared" si="23"/>
        <v>6.9026128266033258</v>
      </c>
      <c r="M2418" s="183">
        <v>2269000000</v>
      </c>
      <c r="N2418" s="183">
        <v>12080000</v>
      </c>
      <c r="O2418" s="183">
        <v>9962000</v>
      </c>
      <c r="P2418" s="183">
        <v>179.8</v>
      </c>
      <c r="Q2418" s="183">
        <v>826700000</v>
      </c>
      <c r="R2418" s="183">
        <v>6058000</v>
      </c>
      <c r="S2418" s="183">
        <v>3951000</v>
      </c>
      <c r="T2418" s="183">
        <v>108.5</v>
      </c>
      <c r="U2418" s="183">
        <v>92350022.024527341</v>
      </c>
      <c r="V2418" s="183">
        <v>31050000000000</v>
      </c>
    </row>
    <row r="2419" spans="1:22">
      <c r="A2419" s="175" t="s">
        <v>4372</v>
      </c>
      <c r="B2419" s="175" t="s">
        <v>4372</v>
      </c>
      <c r="C2419" s="183">
        <f t="shared" si="22"/>
        <v>593.35140000000001</v>
      </c>
      <c r="D2419" s="183">
        <v>75490</v>
      </c>
      <c r="E2419" s="183">
        <v>465</v>
      </c>
      <c r="F2419" s="183">
        <v>421</v>
      </c>
      <c r="G2419" s="183">
        <v>45</v>
      </c>
      <c r="H2419" s="183">
        <v>72.3</v>
      </c>
      <c r="I2419" s="183"/>
      <c r="J2419" s="183">
        <v>15</v>
      </c>
      <c r="K2419" s="183">
        <f t="shared" si="21"/>
        <v>2.9114799446749657</v>
      </c>
      <c r="L2419" s="183">
        <f t="shared" si="23"/>
        <v>6.4533333333333331</v>
      </c>
      <c r="M2419" s="183">
        <v>2502000000</v>
      </c>
      <c r="N2419" s="183">
        <v>13140000</v>
      </c>
      <c r="O2419" s="183">
        <v>10760000</v>
      </c>
      <c r="P2419" s="183">
        <v>182</v>
      </c>
      <c r="Q2419" s="183">
        <v>901700000</v>
      </c>
      <c r="R2419" s="183">
        <v>6574000</v>
      </c>
      <c r="S2419" s="183">
        <v>4284000</v>
      </c>
      <c r="T2419" s="183">
        <v>109.3</v>
      </c>
      <c r="U2419" s="183">
        <v>113542436.45845619</v>
      </c>
      <c r="V2419" s="183">
        <v>34670000000000</v>
      </c>
    </row>
    <row r="2420" spans="1:22">
      <c r="A2420" s="175" t="s">
        <v>4373</v>
      </c>
      <c r="B2420" s="175" t="s">
        <v>4373</v>
      </c>
      <c r="C2420" s="183">
        <f t="shared" si="22"/>
        <v>634.69500000000005</v>
      </c>
      <c r="D2420" s="183">
        <v>80750</v>
      </c>
      <c r="E2420" s="183">
        <v>474.6</v>
      </c>
      <c r="F2420" s="183">
        <v>424</v>
      </c>
      <c r="G2420" s="183">
        <v>47.6</v>
      </c>
      <c r="H2420" s="183">
        <v>77</v>
      </c>
      <c r="I2420" s="183"/>
      <c r="J2420" s="183">
        <v>15</v>
      </c>
      <c r="K2420" s="183">
        <f t="shared" si="21"/>
        <v>2.7532467532467533</v>
      </c>
      <c r="L2420" s="183">
        <f t="shared" si="23"/>
        <v>6.1050420168067232</v>
      </c>
      <c r="M2420" s="183">
        <v>2748000000</v>
      </c>
      <c r="N2420" s="183">
        <v>14240000</v>
      </c>
      <c r="O2420" s="183">
        <v>11580000</v>
      </c>
      <c r="P2420" s="183">
        <v>184.5</v>
      </c>
      <c r="Q2420" s="183">
        <v>981300000</v>
      </c>
      <c r="R2420" s="183">
        <v>7108000</v>
      </c>
      <c r="S2420" s="183">
        <v>4629000</v>
      </c>
      <c r="T2420" s="183">
        <v>110.19999999999999</v>
      </c>
      <c r="U2420" s="183">
        <v>137160328.79968402</v>
      </c>
      <c r="V2420" s="183">
        <v>38660000000000</v>
      </c>
    </row>
    <row r="2421" spans="1:22">
      <c r="A2421" s="175" t="s">
        <v>4374</v>
      </c>
      <c r="B2421" s="175" t="s">
        <v>4374</v>
      </c>
      <c r="C2421" s="183">
        <f t="shared" si="22"/>
        <v>678.63240000000008</v>
      </c>
      <c r="D2421" s="183">
        <v>86340</v>
      </c>
      <c r="E2421" s="183">
        <v>483</v>
      </c>
      <c r="F2421" s="183">
        <v>428</v>
      </c>
      <c r="G2421" s="183">
        <v>51.2</v>
      </c>
      <c r="H2421" s="183">
        <v>81.5</v>
      </c>
      <c r="I2421" s="183"/>
      <c r="J2421" s="183">
        <v>15</v>
      </c>
      <c r="K2421" s="183">
        <f t="shared" si="21"/>
        <v>2.6257668711656441</v>
      </c>
      <c r="L2421" s="183">
        <f t="shared" si="23"/>
        <v>5.6640625</v>
      </c>
      <c r="M2421" s="183">
        <v>2995000000</v>
      </c>
      <c r="N2421" s="183">
        <v>15350000</v>
      </c>
      <c r="O2421" s="183">
        <v>12400000</v>
      </c>
      <c r="P2421" s="183">
        <v>186.20000000000002</v>
      </c>
      <c r="Q2421" s="183">
        <v>1069000000</v>
      </c>
      <c r="R2421" s="183">
        <v>7680000</v>
      </c>
      <c r="S2421" s="183">
        <v>4994000</v>
      </c>
      <c r="T2421" s="183">
        <v>111.30000000000001</v>
      </c>
      <c r="U2421" s="183">
        <v>164479017.97269261</v>
      </c>
      <c r="V2421" s="183">
        <v>42920000000000</v>
      </c>
    </row>
    <row r="2422" spans="1:22">
      <c r="A2422" s="175" t="s">
        <v>4375</v>
      </c>
      <c r="B2422" s="175" t="s">
        <v>4375</v>
      </c>
      <c r="C2422" s="183">
        <f t="shared" si="22"/>
        <v>745.20660000000009</v>
      </c>
      <c r="D2422" s="183">
        <v>94810</v>
      </c>
      <c r="E2422" s="183">
        <v>498</v>
      </c>
      <c r="F2422" s="183">
        <v>432</v>
      </c>
      <c r="G2422" s="183">
        <v>55.6</v>
      </c>
      <c r="H2422" s="183">
        <v>88.9</v>
      </c>
      <c r="I2422" s="183"/>
      <c r="J2422" s="183">
        <v>15</v>
      </c>
      <c r="K2422" s="183">
        <f t="shared" si="21"/>
        <v>2.4296962879640045</v>
      </c>
      <c r="L2422" s="183">
        <f t="shared" si="23"/>
        <v>5.2194244604316546</v>
      </c>
      <c r="M2422" s="183">
        <v>3421000000</v>
      </c>
      <c r="N2422" s="183">
        <v>17170000</v>
      </c>
      <c r="O2422" s="183">
        <v>13740000</v>
      </c>
      <c r="P2422" s="183">
        <v>190</v>
      </c>
      <c r="Q2422" s="183">
        <v>1199000000</v>
      </c>
      <c r="R2422" s="183">
        <v>8549000</v>
      </c>
      <c r="S2422" s="183">
        <v>5552000</v>
      </c>
      <c r="T2422" s="183">
        <v>112.5</v>
      </c>
      <c r="U2422" s="183">
        <v>213687273.87144309</v>
      </c>
      <c r="V2422" s="183">
        <v>49980000000000</v>
      </c>
    </row>
    <row r="2423" spans="1:22">
      <c r="A2423" s="175" t="s">
        <v>4376</v>
      </c>
      <c r="B2423" s="175" t="s">
        <v>4376</v>
      </c>
      <c r="C2423" s="183">
        <f t="shared" si="22"/>
        <v>820.03380000000004</v>
      </c>
      <c r="D2423" s="183">
        <v>104330</v>
      </c>
      <c r="E2423" s="183">
        <v>514</v>
      </c>
      <c r="F2423" s="183">
        <v>437</v>
      </c>
      <c r="G2423" s="183">
        <v>60.5</v>
      </c>
      <c r="H2423" s="183">
        <v>97</v>
      </c>
      <c r="I2423" s="183"/>
      <c r="J2423" s="183">
        <v>15</v>
      </c>
      <c r="K2423" s="183">
        <f t="shared" si="21"/>
        <v>2.2525773195876289</v>
      </c>
      <c r="L2423" s="183">
        <f t="shared" si="23"/>
        <v>4.7933884297520661</v>
      </c>
      <c r="M2423" s="183">
        <v>3922000000</v>
      </c>
      <c r="N2423" s="183">
        <v>19260000</v>
      </c>
      <c r="O2423" s="183">
        <v>15260000</v>
      </c>
      <c r="P2423" s="183">
        <v>193.9</v>
      </c>
      <c r="Q2423" s="183">
        <v>1355000000</v>
      </c>
      <c r="R2423" s="183">
        <v>9561000</v>
      </c>
      <c r="S2423" s="183">
        <v>6203000</v>
      </c>
      <c r="T2423" s="183">
        <v>114</v>
      </c>
      <c r="U2423" s="183">
        <v>278489909.01284921</v>
      </c>
      <c r="V2423" s="183">
        <v>58650000000000</v>
      </c>
    </row>
    <row r="2424" spans="1:22">
      <c r="A2424" s="175" t="s">
        <v>4377</v>
      </c>
      <c r="B2424" s="175" t="s">
        <v>4377</v>
      </c>
      <c r="C2424" s="183">
        <f t="shared" si="22"/>
        <v>903.27120000000002</v>
      </c>
      <c r="D2424" s="183">
        <v>114920</v>
      </c>
      <c r="E2424" s="183">
        <v>531</v>
      </c>
      <c r="F2424" s="183">
        <v>442</v>
      </c>
      <c r="G2424" s="183">
        <v>65.900000000000006</v>
      </c>
      <c r="H2424" s="183">
        <v>106</v>
      </c>
      <c r="I2424" s="183"/>
      <c r="J2424" s="183">
        <v>15</v>
      </c>
      <c r="K2424" s="183">
        <f t="shared" si="21"/>
        <v>2.0849056603773586</v>
      </c>
      <c r="L2424" s="183">
        <f t="shared" si="23"/>
        <v>4.3854324734446131</v>
      </c>
      <c r="M2424" s="183">
        <v>4502000000</v>
      </c>
      <c r="N2424" s="183">
        <v>21620000</v>
      </c>
      <c r="O2424" s="183">
        <v>16960000</v>
      </c>
      <c r="P2424" s="183">
        <v>197.89999999999998</v>
      </c>
      <c r="Q2424" s="183">
        <v>1533000000</v>
      </c>
      <c r="R2424" s="183">
        <v>10710000</v>
      </c>
      <c r="S2424" s="183">
        <v>6938000</v>
      </c>
      <c r="T2424" s="183">
        <v>115.5</v>
      </c>
      <c r="U2424" s="183">
        <v>364215364.45846772</v>
      </c>
      <c r="V2424" s="183">
        <v>68890000000000</v>
      </c>
    </row>
    <row r="2425" spans="1:22">
      <c r="A2425" s="175" t="s">
        <v>4378</v>
      </c>
      <c r="B2425" s="175" t="s">
        <v>4378</v>
      </c>
      <c r="C2425" s="183">
        <f t="shared" si="22"/>
        <v>992.24640000000022</v>
      </c>
      <c r="D2425" s="183">
        <v>126240.00000000001</v>
      </c>
      <c r="E2425" s="183">
        <v>550</v>
      </c>
      <c r="F2425" s="183">
        <v>448</v>
      </c>
      <c r="G2425" s="183">
        <v>71.900000000000006</v>
      </c>
      <c r="H2425" s="183">
        <v>115</v>
      </c>
      <c r="I2425" s="183"/>
      <c r="J2425" s="183">
        <v>15</v>
      </c>
      <c r="K2425" s="183">
        <f t="shared" si="21"/>
        <v>1.9478260869565218</v>
      </c>
      <c r="L2425" s="183">
        <f t="shared" si="23"/>
        <v>4.0333796940194713</v>
      </c>
      <c r="M2425" s="183">
        <v>5189000000</v>
      </c>
      <c r="N2425" s="183">
        <v>24280000</v>
      </c>
      <c r="O2425" s="183">
        <v>18870000</v>
      </c>
      <c r="P2425" s="183">
        <v>202.7</v>
      </c>
      <c r="Q2425" s="183">
        <v>1734000000</v>
      </c>
      <c r="R2425" s="183">
        <v>11960000</v>
      </c>
      <c r="S2425" s="183">
        <v>7739000</v>
      </c>
      <c r="T2425" s="183">
        <v>117.2</v>
      </c>
      <c r="U2425" s="183">
        <v>469142304.81440109</v>
      </c>
      <c r="V2425" s="183">
        <v>81530000000000</v>
      </c>
    </row>
    <row r="2426" spans="1:22">
      <c r="A2426" s="175" t="s">
        <v>4379</v>
      </c>
      <c r="B2426" s="175" t="s">
        <v>4379</v>
      </c>
      <c r="C2426" s="183">
        <f t="shared" si="22"/>
        <v>1089.2388000000001</v>
      </c>
      <c r="D2426" s="183">
        <v>138580</v>
      </c>
      <c r="E2426" s="183">
        <v>569</v>
      </c>
      <c r="F2426" s="183">
        <v>454</v>
      </c>
      <c r="G2426" s="183">
        <v>78</v>
      </c>
      <c r="H2426" s="183">
        <v>125</v>
      </c>
      <c r="I2426" s="183"/>
      <c r="J2426" s="183">
        <v>15</v>
      </c>
      <c r="K2426" s="183">
        <f t="shared" si="21"/>
        <v>1.8160000000000001</v>
      </c>
      <c r="L2426" s="183">
        <f t="shared" si="23"/>
        <v>3.7051282051282053</v>
      </c>
      <c r="M2426" s="183">
        <v>5957000000</v>
      </c>
      <c r="N2426" s="183">
        <v>27210000</v>
      </c>
      <c r="O2426" s="183">
        <v>20940000</v>
      </c>
      <c r="P2426" s="183">
        <v>207.3</v>
      </c>
      <c r="Q2426" s="183">
        <v>1962000000</v>
      </c>
      <c r="R2426" s="183">
        <v>13380000</v>
      </c>
      <c r="S2426" s="183">
        <v>8645000</v>
      </c>
      <c r="T2426" s="183">
        <v>119</v>
      </c>
      <c r="U2426" s="183">
        <v>605011945.85396194</v>
      </c>
      <c r="V2426" s="183">
        <v>96080000000000</v>
      </c>
    </row>
    <row r="2427" spans="1:22">
      <c r="A2427" s="175" t="s">
        <v>4380</v>
      </c>
      <c r="B2427" s="175" t="s">
        <v>4380</v>
      </c>
      <c r="C2427" s="183">
        <f t="shared" si="22"/>
        <v>1202.9730000000002</v>
      </c>
      <c r="D2427" s="183">
        <v>153050</v>
      </c>
      <c r="E2427" s="183">
        <v>580</v>
      </c>
      <c r="F2427" s="183">
        <v>471</v>
      </c>
      <c r="G2427" s="183">
        <v>95</v>
      </c>
      <c r="H2427" s="183">
        <v>130</v>
      </c>
      <c r="I2427" s="183"/>
      <c r="J2427" s="183">
        <v>15</v>
      </c>
      <c r="K2427" s="183">
        <f t="shared" si="21"/>
        <v>1.8115384615384615</v>
      </c>
      <c r="L2427" s="183">
        <f t="shared" si="23"/>
        <v>3.0526315789473686</v>
      </c>
      <c r="M2427" s="183">
        <v>6636000000</v>
      </c>
      <c r="N2427" s="183">
        <v>30020000</v>
      </c>
      <c r="O2427" s="183">
        <v>22880000</v>
      </c>
      <c r="P2427" s="183">
        <v>208.2</v>
      </c>
      <c r="Q2427" s="183">
        <v>2287000000</v>
      </c>
      <c r="R2427" s="183">
        <v>15150000</v>
      </c>
      <c r="S2427" s="183">
        <v>9712000</v>
      </c>
      <c r="T2427" s="183">
        <v>122.2</v>
      </c>
      <c r="U2427" s="183">
        <v>762194816.84773874</v>
      </c>
      <c r="V2427" s="183">
        <v>114600000000000</v>
      </c>
    </row>
    <row r="2428" spans="1:22">
      <c r="A2428" s="175" t="s">
        <v>4381</v>
      </c>
      <c r="B2428" s="175" t="s">
        <v>4381</v>
      </c>
      <c r="C2428" s="183">
        <f t="shared" si="22"/>
        <v>1300.5942</v>
      </c>
      <c r="D2428" s="183">
        <v>165470</v>
      </c>
      <c r="E2428" s="183">
        <v>600</v>
      </c>
      <c r="F2428" s="183">
        <v>476</v>
      </c>
      <c r="G2428" s="183">
        <v>100</v>
      </c>
      <c r="H2428" s="183">
        <v>140</v>
      </c>
      <c r="I2428" s="183"/>
      <c r="J2428" s="183">
        <v>15</v>
      </c>
      <c r="K2428" s="183">
        <f t="shared" si="21"/>
        <v>1.7</v>
      </c>
      <c r="L2428" s="183">
        <f t="shared" si="23"/>
        <v>2.9</v>
      </c>
      <c r="M2428" s="183">
        <v>7546000000</v>
      </c>
      <c r="N2428" s="183">
        <v>33250000</v>
      </c>
      <c r="O2428" s="183">
        <v>25150000</v>
      </c>
      <c r="P2428" s="183">
        <v>213.5</v>
      </c>
      <c r="Q2428" s="183">
        <v>2544000000</v>
      </c>
      <c r="R2428" s="183">
        <v>16670000</v>
      </c>
      <c r="S2428" s="183">
        <v>10690000</v>
      </c>
      <c r="T2428" s="183">
        <v>124</v>
      </c>
      <c r="U2428" s="183">
        <v>943612149.45172977</v>
      </c>
      <c r="V2428" s="183">
        <v>133100000000000</v>
      </c>
    </row>
    <row r="2429" spans="1:22">
      <c r="A2429" s="176" t="s">
        <v>5090</v>
      </c>
      <c r="B2429" s="176" t="s">
        <v>5090</v>
      </c>
      <c r="C2429" s="184">
        <f t="shared" si="22"/>
        <v>157.98600000000002</v>
      </c>
      <c r="D2429" s="185">
        <v>20100</v>
      </c>
      <c r="E2429" s="185">
        <v>327</v>
      </c>
      <c r="F2429" s="185">
        <v>311</v>
      </c>
      <c r="G2429" s="185">
        <v>15.7</v>
      </c>
      <c r="H2429" s="185">
        <v>25</v>
      </c>
      <c r="I2429" s="185"/>
      <c r="J2429" s="185">
        <v>16.5</v>
      </c>
      <c r="K2429" s="185">
        <v>17.7</v>
      </c>
      <c r="L2429" s="185">
        <v>5.91</v>
      </c>
      <c r="M2429" s="184">
        <v>388000000</v>
      </c>
      <c r="N2429" s="184">
        <v>2680000</v>
      </c>
      <c r="O2429" s="184">
        <v>2370000</v>
      </c>
      <c r="P2429" s="185">
        <v>139</v>
      </c>
      <c r="Q2429" s="184">
        <v>125000000</v>
      </c>
      <c r="R2429" s="184">
        <v>1230000</v>
      </c>
      <c r="S2429" s="184">
        <v>807000</v>
      </c>
      <c r="T2429" s="185">
        <v>78.900000000000006</v>
      </c>
      <c r="U2429" s="184">
        <v>3810000</v>
      </c>
      <c r="V2429" s="184">
        <v>2860000000000</v>
      </c>
    </row>
    <row r="2430" spans="1:22">
      <c r="A2430" s="176" t="s">
        <v>5091</v>
      </c>
      <c r="B2430" s="176" t="s">
        <v>5091</v>
      </c>
      <c r="C2430" s="184">
        <f t="shared" si="22"/>
        <v>137.55000000000001</v>
      </c>
      <c r="D2430" s="185">
        <v>17500</v>
      </c>
      <c r="E2430" s="185">
        <v>321</v>
      </c>
      <c r="F2430" s="185">
        <v>309</v>
      </c>
      <c r="G2430" s="185">
        <v>13.8</v>
      </c>
      <c r="H2430" s="185">
        <v>21.7</v>
      </c>
      <c r="I2430" s="185"/>
      <c r="J2430" s="185">
        <v>16.5</v>
      </c>
      <c r="K2430" s="185">
        <v>20.100000000000001</v>
      </c>
      <c r="L2430" s="185">
        <v>6.8</v>
      </c>
      <c r="M2430" s="184">
        <v>329000000</v>
      </c>
      <c r="N2430" s="184">
        <v>2300000</v>
      </c>
      <c r="O2430" s="184">
        <v>2050000</v>
      </c>
      <c r="P2430" s="185">
        <v>137</v>
      </c>
      <c r="Q2430" s="184">
        <v>107000000</v>
      </c>
      <c r="R2430" s="184">
        <v>1050000</v>
      </c>
      <c r="S2430" s="184">
        <v>691000</v>
      </c>
      <c r="T2430" s="185">
        <v>78.2</v>
      </c>
      <c r="U2430" s="184">
        <v>2520000</v>
      </c>
      <c r="V2430" s="184">
        <v>2390000000000</v>
      </c>
    </row>
    <row r="2431" spans="1:22">
      <c r="A2431" s="176" t="s">
        <v>5092</v>
      </c>
      <c r="B2431" s="176" t="s">
        <v>5092</v>
      </c>
      <c r="C2431" s="184">
        <f t="shared" si="22"/>
        <v>117.9</v>
      </c>
      <c r="D2431" s="185">
        <v>15000</v>
      </c>
      <c r="E2431" s="185">
        <v>315</v>
      </c>
      <c r="F2431" s="185">
        <v>307</v>
      </c>
      <c r="G2431" s="185">
        <v>11.9</v>
      </c>
      <c r="H2431" s="185">
        <v>18.7</v>
      </c>
      <c r="I2431" s="185"/>
      <c r="J2431" s="185">
        <v>16.5</v>
      </c>
      <c r="K2431" s="185">
        <v>23.3</v>
      </c>
      <c r="L2431" s="185">
        <v>7.89</v>
      </c>
      <c r="M2431" s="184">
        <v>277000000</v>
      </c>
      <c r="N2431" s="184">
        <v>1960000</v>
      </c>
      <c r="O2431" s="184">
        <v>1760000</v>
      </c>
      <c r="P2431" s="185">
        <v>136</v>
      </c>
      <c r="Q2431" s="184">
        <v>90200000</v>
      </c>
      <c r="R2431" s="184">
        <v>893000</v>
      </c>
      <c r="S2431" s="184">
        <v>588000</v>
      </c>
      <c r="T2431" s="185">
        <v>77.5</v>
      </c>
      <c r="U2431" s="184">
        <v>1630000</v>
      </c>
      <c r="V2431" s="184">
        <v>1980000000000</v>
      </c>
    </row>
    <row r="2432" spans="1:22">
      <c r="A2432" s="176" t="s">
        <v>5093</v>
      </c>
      <c r="B2432" s="176" t="s">
        <v>5093</v>
      </c>
      <c r="C2432" s="184">
        <f t="shared" si="22"/>
        <v>97.464000000000013</v>
      </c>
      <c r="D2432" s="185">
        <v>12400</v>
      </c>
      <c r="E2432" s="185">
        <v>308</v>
      </c>
      <c r="F2432" s="185">
        <v>305</v>
      </c>
      <c r="G2432" s="185">
        <v>9.9</v>
      </c>
      <c r="H2432" s="185">
        <v>15.4</v>
      </c>
      <c r="I2432" s="185"/>
      <c r="J2432" s="185">
        <v>16.5</v>
      </c>
      <c r="K2432" s="185">
        <v>28</v>
      </c>
      <c r="L2432" s="185">
        <v>9.58</v>
      </c>
      <c r="M2432" s="184">
        <v>223000000</v>
      </c>
      <c r="N2432" s="184">
        <v>1600000</v>
      </c>
      <c r="O2432" s="184">
        <v>1450000</v>
      </c>
      <c r="P2432" s="185">
        <v>134</v>
      </c>
      <c r="Q2432" s="184">
        <v>72900000</v>
      </c>
      <c r="R2432" s="184">
        <v>725000</v>
      </c>
      <c r="S2432" s="184">
        <v>478000</v>
      </c>
      <c r="T2432" s="185">
        <v>76.7</v>
      </c>
      <c r="U2432" s="184">
        <v>928000</v>
      </c>
      <c r="V2432" s="184">
        <v>1560000000000</v>
      </c>
    </row>
    <row r="2433" spans="1:22">
      <c r="A2433" s="176" t="s">
        <v>5094</v>
      </c>
      <c r="B2433" s="176" t="s">
        <v>5094</v>
      </c>
      <c r="C2433" s="184">
        <f t="shared" si="22"/>
        <v>89.604000000000013</v>
      </c>
      <c r="D2433" s="185">
        <v>11400</v>
      </c>
      <c r="E2433" s="185">
        <v>260</v>
      </c>
      <c r="F2433" s="185">
        <v>256</v>
      </c>
      <c r="G2433" s="185">
        <v>10.5</v>
      </c>
      <c r="H2433" s="185">
        <v>17.3</v>
      </c>
      <c r="I2433" s="185"/>
      <c r="J2433" s="185">
        <v>14</v>
      </c>
      <c r="K2433" s="185">
        <v>21.5</v>
      </c>
      <c r="L2433" s="185">
        <v>7.1</v>
      </c>
      <c r="M2433" s="184">
        <v>143000000</v>
      </c>
      <c r="N2433" s="184">
        <v>1230000</v>
      </c>
      <c r="O2433" s="184">
        <v>1100000</v>
      </c>
      <c r="P2433" s="185">
        <v>112</v>
      </c>
      <c r="Q2433" s="184">
        <v>48400000</v>
      </c>
      <c r="R2433" s="184">
        <v>575000</v>
      </c>
      <c r="S2433" s="184">
        <v>378000</v>
      </c>
      <c r="T2433" s="185">
        <v>65.2</v>
      </c>
      <c r="U2433" s="184">
        <v>1040000</v>
      </c>
      <c r="V2433" s="184">
        <v>713000000000</v>
      </c>
    </row>
    <row r="2434" spans="1:22">
      <c r="A2434" s="176" t="s">
        <v>5095</v>
      </c>
      <c r="B2434" s="176" t="s">
        <v>5095</v>
      </c>
      <c r="C2434" s="184">
        <f t="shared" si="22"/>
        <v>73.255200000000002</v>
      </c>
      <c r="D2434" s="185">
        <v>9320</v>
      </c>
      <c r="E2434" s="185">
        <v>254</v>
      </c>
      <c r="F2434" s="185">
        <v>254</v>
      </c>
      <c r="G2434" s="185">
        <v>8.6</v>
      </c>
      <c r="H2434" s="185">
        <v>14.2</v>
      </c>
      <c r="I2434" s="185"/>
      <c r="J2434" s="185">
        <v>14</v>
      </c>
      <c r="K2434" s="185">
        <v>26.2</v>
      </c>
      <c r="L2434" s="185">
        <v>8.64</v>
      </c>
      <c r="M2434" s="184">
        <v>114000000</v>
      </c>
      <c r="N2434" s="184">
        <v>992000</v>
      </c>
      <c r="O2434" s="184">
        <v>897000</v>
      </c>
      <c r="P2434" s="185">
        <v>111</v>
      </c>
      <c r="Q2434" s="184">
        <v>38800000</v>
      </c>
      <c r="R2434" s="184">
        <v>463000</v>
      </c>
      <c r="S2434" s="184">
        <v>306000</v>
      </c>
      <c r="T2434" s="185">
        <v>64.5</v>
      </c>
      <c r="U2434" s="184">
        <v>586000</v>
      </c>
      <c r="V2434" s="184">
        <v>557000000000</v>
      </c>
    </row>
    <row r="2435" spans="1:22">
      <c r="A2435" s="176" t="s">
        <v>5096</v>
      </c>
      <c r="B2435" s="176" t="s">
        <v>5096</v>
      </c>
      <c r="C2435" s="184">
        <f t="shared" si="22"/>
        <v>59.893200000000007</v>
      </c>
      <c r="D2435" s="185">
        <v>7620</v>
      </c>
      <c r="E2435" s="185">
        <v>210</v>
      </c>
      <c r="F2435" s="185">
        <v>205</v>
      </c>
      <c r="G2435" s="185">
        <v>9.3000000000000007</v>
      </c>
      <c r="H2435" s="185">
        <v>14.2</v>
      </c>
      <c r="I2435" s="185"/>
      <c r="J2435" s="185">
        <v>11.4</v>
      </c>
      <c r="K2435" s="185">
        <v>19.5</v>
      </c>
      <c r="L2435" s="185">
        <v>6.89</v>
      </c>
      <c r="M2435" s="184">
        <v>61300000</v>
      </c>
      <c r="N2435" s="184">
        <v>656000</v>
      </c>
      <c r="O2435" s="184">
        <v>584000</v>
      </c>
      <c r="P2435" s="185">
        <v>89.7</v>
      </c>
      <c r="Q2435" s="184">
        <v>20400000</v>
      </c>
      <c r="R2435" s="184">
        <v>303000</v>
      </c>
      <c r="S2435" s="184">
        <v>199000</v>
      </c>
      <c r="T2435" s="185">
        <v>51.7</v>
      </c>
      <c r="U2435" s="184">
        <v>477000</v>
      </c>
      <c r="V2435" s="184">
        <v>195000000000</v>
      </c>
    </row>
    <row r="2436" spans="1:22">
      <c r="A2436" s="176" t="s">
        <v>5097</v>
      </c>
      <c r="B2436" s="176" t="s">
        <v>5097</v>
      </c>
      <c r="C2436" s="184">
        <f t="shared" si="22"/>
        <v>52.347600000000007</v>
      </c>
      <c r="D2436" s="185">
        <v>6660</v>
      </c>
      <c r="E2436" s="185">
        <v>206</v>
      </c>
      <c r="F2436" s="185">
        <v>204</v>
      </c>
      <c r="G2436" s="185">
        <v>8</v>
      </c>
      <c r="H2436" s="185">
        <v>12.5</v>
      </c>
      <c r="I2436" s="185"/>
      <c r="J2436" s="185">
        <v>11.4</v>
      </c>
      <c r="K2436" s="185">
        <v>22.7</v>
      </c>
      <c r="L2436" s="185">
        <v>7.84</v>
      </c>
      <c r="M2436" s="184">
        <v>52800000</v>
      </c>
      <c r="N2436" s="184">
        <v>570000</v>
      </c>
      <c r="O2436" s="184">
        <v>512000</v>
      </c>
      <c r="P2436" s="185">
        <v>89.1</v>
      </c>
      <c r="Q2436" s="184">
        <v>17700000</v>
      </c>
      <c r="R2436" s="184">
        <v>264000</v>
      </c>
      <c r="S2436" s="184">
        <v>174000</v>
      </c>
      <c r="T2436" s="185">
        <v>51.5</v>
      </c>
      <c r="U2436" s="184">
        <v>325000</v>
      </c>
      <c r="V2436" s="184">
        <v>166000000000</v>
      </c>
    </row>
    <row r="2437" spans="1:22">
      <c r="A2437" s="176" t="s">
        <v>5098</v>
      </c>
      <c r="B2437" s="176" t="s">
        <v>5098</v>
      </c>
      <c r="C2437" s="184">
        <f t="shared" si="22"/>
        <v>46.374000000000002</v>
      </c>
      <c r="D2437" s="185">
        <v>5900</v>
      </c>
      <c r="E2437" s="185">
        <v>203</v>
      </c>
      <c r="F2437" s="185">
        <v>203</v>
      </c>
      <c r="G2437" s="185">
        <v>7.3</v>
      </c>
      <c r="H2437" s="185">
        <v>11</v>
      </c>
      <c r="I2437" s="185"/>
      <c r="J2437" s="185">
        <v>11.4</v>
      </c>
      <c r="K2437" s="185">
        <v>24.8</v>
      </c>
      <c r="L2437" s="185">
        <v>8.9</v>
      </c>
      <c r="M2437" s="184">
        <v>45900000</v>
      </c>
      <c r="N2437" s="184">
        <v>500000</v>
      </c>
      <c r="O2437" s="184">
        <v>451000</v>
      </c>
      <c r="P2437" s="185">
        <v>88.2</v>
      </c>
      <c r="Q2437" s="184">
        <v>15300000</v>
      </c>
      <c r="R2437" s="184">
        <v>230000</v>
      </c>
      <c r="S2437" s="184">
        <v>151000</v>
      </c>
      <c r="T2437" s="185">
        <v>51</v>
      </c>
      <c r="U2437" s="184">
        <v>228000</v>
      </c>
      <c r="V2437" s="184">
        <v>142000000000</v>
      </c>
    </row>
    <row r="2438" spans="1:22">
      <c r="A2438" s="176" t="s">
        <v>5099</v>
      </c>
      <c r="B2438" s="176" t="s">
        <v>5099</v>
      </c>
      <c r="C2438" s="184">
        <f t="shared" ref="C2438:C2469" si="24">D2438*0.00786</f>
        <v>37.177800000000005</v>
      </c>
      <c r="D2438" s="185">
        <v>4730</v>
      </c>
      <c r="E2438" s="185">
        <v>162</v>
      </c>
      <c r="F2438" s="185">
        <v>154</v>
      </c>
      <c r="G2438" s="185">
        <v>8.1</v>
      </c>
      <c r="H2438" s="185">
        <v>11.5</v>
      </c>
      <c r="I2438" s="185"/>
      <c r="J2438" s="185">
        <v>8.9</v>
      </c>
      <c r="K2438" s="185">
        <v>17.100000000000001</v>
      </c>
      <c r="L2438" s="185">
        <v>6.34</v>
      </c>
      <c r="M2438" s="184">
        <v>22200000</v>
      </c>
      <c r="N2438" s="184">
        <v>310000</v>
      </c>
      <c r="O2438" s="184">
        <v>274000</v>
      </c>
      <c r="P2438" s="185">
        <v>68.400000000000006</v>
      </c>
      <c r="Q2438" s="184">
        <v>7010000</v>
      </c>
      <c r="R2438" s="184">
        <v>139000</v>
      </c>
      <c r="S2438" s="184">
        <v>91000</v>
      </c>
      <c r="T2438" s="185">
        <v>38.5</v>
      </c>
      <c r="U2438" s="184">
        <v>197000</v>
      </c>
      <c r="V2438" s="184">
        <v>39600000000</v>
      </c>
    </row>
    <row r="2439" spans="1:22">
      <c r="A2439" s="176" t="s">
        <v>5100</v>
      </c>
      <c r="B2439" s="176" t="s">
        <v>5100</v>
      </c>
      <c r="C2439" s="184">
        <f t="shared" si="24"/>
        <v>30.339600000000004</v>
      </c>
      <c r="D2439" s="185">
        <v>3860</v>
      </c>
      <c r="E2439" s="185">
        <v>158</v>
      </c>
      <c r="F2439" s="185">
        <v>153</v>
      </c>
      <c r="G2439" s="185">
        <v>6.6</v>
      </c>
      <c r="H2439" s="185">
        <v>9.4</v>
      </c>
      <c r="I2439" s="185"/>
      <c r="J2439" s="185">
        <v>8.9</v>
      </c>
      <c r="K2439" s="185">
        <v>21</v>
      </c>
      <c r="L2439" s="185">
        <v>7.79</v>
      </c>
      <c r="M2439" s="184">
        <v>17600000</v>
      </c>
      <c r="N2439" s="184">
        <v>250000</v>
      </c>
      <c r="O2439" s="184">
        <v>223000</v>
      </c>
      <c r="P2439" s="185">
        <v>67.5</v>
      </c>
      <c r="Q2439" s="184">
        <v>5620000</v>
      </c>
      <c r="R2439" s="184">
        <v>112000</v>
      </c>
      <c r="S2439" s="184">
        <v>73400</v>
      </c>
      <c r="T2439" s="185">
        <v>38.1</v>
      </c>
      <c r="U2439" s="184">
        <v>109000</v>
      </c>
      <c r="V2439" s="184">
        <v>30800000000</v>
      </c>
    </row>
    <row r="2440" spans="1:22">
      <c r="A2440" s="176" t="s">
        <v>5101</v>
      </c>
      <c r="B2440" s="176" t="s">
        <v>5101</v>
      </c>
      <c r="C2440" s="184">
        <f t="shared" si="24"/>
        <v>23.422800000000002</v>
      </c>
      <c r="D2440" s="185">
        <v>2980</v>
      </c>
      <c r="E2440" s="185">
        <v>152</v>
      </c>
      <c r="F2440" s="185">
        <v>152</v>
      </c>
      <c r="G2440" s="185">
        <v>6.1</v>
      </c>
      <c r="H2440" s="185">
        <v>6.8</v>
      </c>
      <c r="I2440" s="185"/>
      <c r="J2440" s="185">
        <v>8.9</v>
      </c>
      <c r="K2440" s="185">
        <v>22.8</v>
      </c>
      <c r="L2440" s="185">
        <v>10.7</v>
      </c>
      <c r="M2440" s="184">
        <v>12600000</v>
      </c>
      <c r="N2440" s="184">
        <v>184000</v>
      </c>
      <c r="O2440" s="184">
        <v>166000</v>
      </c>
      <c r="P2440" s="185">
        <v>65.099999999999994</v>
      </c>
      <c r="Q2440" s="184">
        <v>3980000</v>
      </c>
      <c r="R2440" s="184">
        <v>80200</v>
      </c>
      <c r="S2440" s="184">
        <v>52400</v>
      </c>
      <c r="T2440" s="185">
        <v>36.6</v>
      </c>
      <c r="U2440" s="184">
        <v>50200</v>
      </c>
      <c r="V2440" s="184">
        <v>21100000000</v>
      </c>
    </row>
    <row r="2441" spans="1:22">
      <c r="A2441" s="176" t="s">
        <v>5102</v>
      </c>
      <c r="B2441" s="176" t="s">
        <v>5102</v>
      </c>
      <c r="C2441" s="184">
        <f t="shared" si="24"/>
        <v>14.855400000000001</v>
      </c>
      <c r="D2441" s="185">
        <v>1890</v>
      </c>
      <c r="E2441" s="185">
        <v>97</v>
      </c>
      <c r="F2441" s="185">
        <v>99</v>
      </c>
      <c r="G2441" s="185">
        <v>5</v>
      </c>
      <c r="H2441" s="185">
        <v>7</v>
      </c>
      <c r="I2441" s="185"/>
      <c r="J2441" s="185">
        <v>10</v>
      </c>
      <c r="K2441" s="185">
        <v>16.600000000000001</v>
      </c>
      <c r="L2441" s="185">
        <v>6.71</v>
      </c>
      <c r="M2441" s="184">
        <v>3180000</v>
      </c>
      <c r="N2441" s="184">
        <v>74400</v>
      </c>
      <c r="O2441" s="184">
        <v>65600</v>
      </c>
      <c r="P2441" s="185">
        <v>41.1</v>
      </c>
      <c r="Q2441" s="184">
        <v>1140000</v>
      </c>
      <c r="R2441" s="184">
        <v>35200</v>
      </c>
      <c r="S2441" s="184">
        <v>22900</v>
      </c>
      <c r="T2441" s="185">
        <v>24.5</v>
      </c>
      <c r="U2441" s="184">
        <v>34900</v>
      </c>
      <c r="V2441" s="184">
        <v>2300000000</v>
      </c>
    </row>
    <row r="2442" spans="1:22">
      <c r="A2442" s="176" t="s">
        <v>5103</v>
      </c>
      <c r="B2442" s="176" t="s">
        <v>5103</v>
      </c>
      <c r="C2442" s="184">
        <f t="shared" si="24"/>
        <v>125.76</v>
      </c>
      <c r="D2442" s="185">
        <v>16000</v>
      </c>
      <c r="E2442" s="185">
        <v>612</v>
      </c>
      <c r="F2442" s="185">
        <v>229</v>
      </c>
      <c r="G2442" s="185">
        <v>11.9</v>
      </c>
      <c r="H2442" s="185">
        <v>19.600000000000001</v>
      </c>
      <c r="I2442" s="185"/>
      <c r="J2442" s="185">
        <v>14</v>
      </c>
      <c r="K2442" s="185">
        <v>48.1</v>
      </c>
      <c r="L2442" s="185">
        <v>5.54</v>
      </c>
      <c r="M2442" s="184">
        <v>986000000</v>
      </c>
      <c r="N2442" s="184">
        <v>3680000</v>
      </c>
      <c r="O2442" s="184">
        <v>3230000</v>
      </c>
      <c r="P2442" s="185">
        <v>249</v>
      </c>
      <c r="Q2442" s="184">
        <v>39300000</v>
      </c>
      <c r="R2442" s="184">
        <v>536000</v>
      </c>
      <c r="S2442" s="184">
        <v>343000</v>
      </c>
      <c r="T2442" s="185">
        <v>49.6</v>
      </c>
      <c r="U2442" s="184">
        <v>1560000</v>
      </c>
      <c r="V2442" s="184">
        <v>3450000000000</v>
      </c>
    </row>
    <row r="2443" spans="1:22">
      <c r="A2443" s="176" t="s">
        <v>5104</v>
      </c>
      <c r="B2443" s="176" t="s">
        <v>5104</v>
      </c>
      <c r="C2443" s="184">
        <f t="shared" si="24"/>
        <v>113.97000000000001</v>
      </c>
      <c r="D2443" s="185">
        <v>14500</v>
      </c>
      <c r="E2443" s="185">
        <v>607</v>
      </c>
      <c r="F2443" s="185">
        <v>228</v>
      </c>
      <c r="G2443" s="185">
        <v>11.2</v>
      </c>
      <c r="H2443" s="185">
        <v>17.3</v>
      </c>
      <c r="I2443" s="185"/>
      <c r="J2443" s="185">
        <v>14</v>
      </c>
      <c r="K2443" s="185">
        <v>51.1</v>
      </c>
      <c r="L2443" s="185">
        <v>6.27</v>
      </c>
      <c r="M2443" s="184">
        <v>875000000</v>
      </c>
      <c r="N2443" s="184">
        <v>3290000</v>
      </c>
      <c r="O2443" s="184">
        <v>2880000</v>
      </c>
      <c r="P2443" s="185">
        <v>246</v>
      </c>
      <c r="Q2443" s="184">
        <v>34300000</v>
      </c>
      <c r="R2443" s="184">
        <v>469000</v>
      </c>
      <c r="S2443" s="184">
        <v>300000</v>
      </c>
      <c r="T2443" s="185">
        <v>48.7</v>
      </c>
      <c r="U2443" s="184">
        <v>1140000</v>
      </c>
      <c r="V2443" s="184">
        <v>2980000000000</v>
      </c>
    </row>
    <row r="2444" spans="1:22">
      <c r="A2444" s="176" t="s">
        <v>4665</v>
      </c>
      <c r="B2444" s="176" t="s">
        <v>4665</v>
      </c>
      <c r="C2444" s="184">
        <f t="shared" si="24"/>
        <v>102.18</v>
      </c>
      <c r="D2444" s="185">
        <v>13000</v>
      </c>
      <c r="E2444" s="185">
        <v>602</v>
      </c>
      <c r="F2444" s="185">
        <v>228</v>
      </c>
      <c r="G2444" s="185">
        <v>10.6</v>
      </c>
      <c r="H2444" s="185">
        <v>14.8</v>
      </c>
      <c r="I2444" s="185"/>
      <c r="J2444" s="185">
        <v>14</v>
      </c>
      <c r="K2444" s="185">
        <v>54</v>
      </c>
      <c r="L2444" s="185">
        <v>7.34</v>
      </c>
      <c r="M2444" s="184">
        <v>761000000</v>
      </c>
      <c r="N2444" s="184">
        <v>2900000</v>
      </c>
      <c r="O2444" s="184">
        <v>2530000</v>
      </c>
      <c r="P2444" s="185">
        <v>242</v>
      </c>
      <c r="Q2444" s="184">
        <v>29300000</v>
      </c>
      <c r="R2444" s="184">
        <v>402000</v>
      </c>
      <c r="S2444" s="184">
        <v>257000</v>
      </c>
      <c r="T2444" s="185">
        <v>47.5</v>
      </c>
      <c r="U2444" s="184">
        <v>790000</v>
      </c>
      <c r="V2444" s="184">
        <v>2530000000000</v>
      </c>
    </row>
    <row r="2445" spans="1:22">
      <c r="A2445" s="176" t="s">
        <v>5105</v>
      </c>
      <c r="B2445" s="176" t="s">
        <v>5105</v>
      </c>
      <c r="C2445" s="184">
        <f t="shared" si="24"/>
        <v>92.748000000000005</v>
      </c>
      <c r="D2445" s="185">
        <v>11800</v>
      </c>
      <c r="E2445" s="185">
        <v>533</v>
      </c>
      <c r="F2445" s="185">
        <v>209</v>
      </c>
      <c r="G2445" s="185">
        <v>10.199999999999999</v>
      </c>
      <c r="H2445" s="185">
        <v>15.6</v>
      </c>
      <c r="I2445" s="185"/>
      <c r="J2445" s="185">
        <v>14</v>
      </c>
      <c r="K2445" s="185">
        <v>49.2</v>
      </c>
      <c r="L2445" s="185">
        <v>6.37</v>
      </c>
      <c r="M2445" s="184">
        <v>554000000</v>
      </c>
      <c r="N2445" s="184">
        <v>2370000</v>
      </c>
      <c r="O2445" s="184">
        <v>2080000</v>
      </c>
      <c r="P2445" s="185">
        <v>217</v>
      </c>
      <c r="Q2445" s="184">
        <v>23800000</v>
      </c>
      <c r="R2445" s="184">
        <v>355000</v>
      </c>
      <c r="S2445" s="184">
        <v>228000</v>
      </c>
      <c r="T2445" s="185">
        <v>44.9</v>
      </c>
      <c r="U2445" s="184">
        <v>775000</v>
      </c>
      <c r="V2445" s="184">
        <v>1590000000000</v>
      </c>
    </row>
    <row r="2446" spans="1:22">
      <c r="A2446" s="176" t="s">
        <v>5106</v>
      </c>
      <c r="B2446" s="176" t="s">
        <v>5106</v>
      </c>
      <c r="C2446" s="184">
        <f t="shared" si="24"/>
        <v>82.53</v>
      </c>
      <c r="D2446" s="185">
        <v>10500</v>
      </c>
      <c r="E2446" s="185">
        <v>528</v>
      </c>
      <c r="F2446" s="185">
        <v>209</v>
      </c>
      <c r="G2446" s="185">
        <v>9.6</v>
      </c>
      <c r="H2446" s="185">
        <v>13.2</v>
      </c>
      <c r="I2446" s="185"/>
      <c r="J2446" s="185">
        <v>14</v>
      </c>
      <c r="K2446" s="185">
        <v>52.3</v>
      </c>
      <c r="L2446" s="185">
        <v>7.55</v>
      </c>
      <c r="M2446" s="184">
        <v>477000000</v>
      </c>
      <c r="N2446" s="184">
        <v>2070000</v>
      </c>
      <c r="O2446" s="184">
        <v>1810000</v>
      </c>
      <c r="P2446" s="185">
        <v>213</v>
      </c>
      <c r="Q2446" s="184">
        <v>20100000</v>
      </c>
      <c r="R2446" s="184">
        <v>301000</v>
      </c>
      <c r="S2446" s="184">
        <v>193000</v>
      </c>
      <c r="T2446" s="185">
        <v>43.8</v>
      </c>
      <c r="U2446" s="184">
        <v>526000</v>
      </c>
      <c r="V2446" s="184">
        <v>1330000000000</v>
      </c>
    </row>
    <row r="2447" spans="1:22">
      <c r="A2447" s="176" t="s">
        <v>5107</v>
      </c>
      <c r="B2447" s="176" t="s">
        <v>5107</v>
      </c>
      <c r="C2447" s="184">
        <f t="shared" si="24"/>
        <v>82.53</v>
      </c>
      <c r="D2447" s="185">
        <v>10500</v>
      </c>
      <c r="E2447" s="185">
        <v>460</v>
      </c>
      <c r="F2447" s="185">
        <v>191</v>
      </c>
      <c r="G2447" s="185">
        <v>9.9</v>
      </c>
      <c r="H2447" s="185">
        <v>16</v>
      </c>
      <c r="I2447" s="185"/>
      <c r="J2447" s="185">
        <v>11.4</v>
      </c>
      <c r="K2447" s="185">
        <v>43.3</v>
      </c>
      <c r="L2447" s="185">
        <v>5.66</v>
      </c>
      <c r="M2447" s="184">
        <v>372000000</v>
      </c>
      <c r="N2447" s="184">
        <v>1840000</v>
      </c>
      <c r="O2447" s="184">
        <v>1610000</v>
      </c>
      <c r="P2447" s="185">
        <v>188</v>
      </c>
      <c r="Q2447" s="184">
        <v>18600000</v>
      </c>
      <c r="R2447" s="184">
        <v>303000</v>
      </c>
      <c r="S2447" s="184">
        <v>195000</v>
      </c>
      <c r="T2447" s="185">
        <v>42.2</v>
      </c>
      <c r="U2447" s="184">
        <v>701000</v>
      </c>
      <c r="V2447" s="184">
        <v>919000000000</v>
      </c>
    </row>
    <row r="2448" spans="1:22">
      <c r="A2448" s="176" t="s">
        <v>5108</v>
      </c>
      <c r="B2448" s="176" t="s">
        <v>5108</v>
      </c>
      <c r="C2448" s="184">
        <f t="shared" si="24"/>
        <v>74.827200000000005</v>
      </c>
      <c r="D2448" s="185">
        <v>9520</v>
      </c>
      <c r="E2448" s="185">
        <v>457</v>
      </c>
      <c r="F2448" s="185">
        <v>190</v>
      </c>
      <c r="G2448" s="185">
        <v>9.1</v>
      </c>
      <c r="H2448" s="185">
        <v>14.5</v>
      </c>
      <c r="I2448" s="185"/>
      <c r="J2448" s="185">
        <v>11.4</v>
      </c>
      <c r="K2448" s="185">
        <v>47.1</v>
      </c>
      <c r="L2448" s="185">
        <v>6.24</v>
      </c>
      <c r="M2448" s="184">
        <v>335000000</v>
      </c>
      <c r="N2448" s="184">
        <v>1660000</v>
      </c>
      <c r="O2448" s="184">
        <v>1460000</v>
      </c>
      <c r="P2448" s="185">
        <v>188</v>
      </c>
      <c r="Q2448" s="184">
        <v>16600000.000000002</v>
      </c>
      <c r="R2448" s="184">
        <v>271000</v>
      </c>
      <c r="S2448" s="184">
        <v>175000</v>
      </c>
      <c r="T2448" s="185">
        <v>41.8</v>
      </c>
      <c r="U2448" s="184">
        <v>530000</v>
      </c>
      <c r="V2448" s="184">
        <v>815000000000</v>
      </c>
    </row>
    <row r="2449" spans="1:22">
      <c r="A2449" s="176" t="s">
        <v>4668</v>
      </c>
      <c r="B2449" s="176" t="s">
        <v>4668</v>
      </c>
      <c r="C2449" s="184">
        <f t="shared" si="24"/>
        <v>67.438800000000001</v>
      </c>
      <c r="D2449" s="185">
        <v>8580</v>
      </c>
      <c r="E2449" s="185">
        <v>454</v>
      </c>
      <c r="F2449" s="185">
        <v>190</v>
      </c>
      <c r="G2449" s="185">
        <v>8.5</v>
      </c>
      <c r="H2449" s="185">
        <v>12.7</v>
      </c>
      <c r="I2449" s="185"/>
      <c r="J2449" s="185">
        <v>11.4</v>
      </c>
      <c r="K2449" s="185">
        <v>50.4</v>
      </c>
      <c r="L2449" s="185">
        <v>7.15</v>
      </c>
      <c r="M2449" s="184">
        <v>296000000</v>
      </c>
      <c r="N2449" s="184">
        <v>1480000</v>
      </c>
      <c r="O2449" s="184">
        <v>1300000</v>
      </c>
      <c r="P2449" s="185">
        <v>186</v>
      </c>
      <c r="Q2449" s="184">
        <v>14500000</v>
      </c>
      <c r="R2449" s="184">
        <v>238000</v>
      </c>
      <c r="S2449" s="184">
        <v>153000</v>
      </c>
      <c r="T2449" s="185">
        <v>41.2</v>
      </c>
      <c r="U2449" s="184">
        <v>378000</v>
      </c>
      <c r="V2449" s="184">
        <v>708000000000</v>
      </c>
    </row>
    <row r="2450" spans="1:22">
      <c r="A2450" s="176" t="s">
        <v>5109</v>
      </c>
      <c r="B2450" s="176" t="s">
        <v>5109</v>
      </c>
      <c r="C2450" s="184">
        <f t="shared" si="24"/>
        <v>60.050400000000003</v>
      </c>
      <c r="D2450" s="185">
        <v>7640</v>
      </c>
      <c r="E2450" s="185">
        <v>406</v>
      </c>
      <c r="F2450" s="185">
        <v>178</v>
      </c>
      <c r="G2450" s="185">
        <v>7.8</v>
      </c>
      <c r="H2450" s="185">
        <v>12.8</v>
      </c>
      <c r="I2450" s="185"/>
      <c r="J2450" s="185">
        <v>11.4</v>
      </c>
      <c r="K2450" s="185">
        <v>48.8</v>
      </c>
      <c r="L2450" s="185">
        <v>6.65</v>
      </c>
      <c r="M2450" s="184">
        <v>216000000</v>
      </c>
      <c r="N2450" s="184">
        <v>1200000</v>
      </c>
      <c r="O2450" s="184">
        <v>1060000</v>
      </c>
      <c r="P2450" s="185">
        <v>168</v>
      </c>
      <c r="Q2450" s="184">
        <v>12100000</v>
      </c>
      <c r="R2450" s="184">
        <v>209000</v>
      </c>
      <c r="S2450" s="184">
        <v>135000</v>
      </c>
      <c r="T2450" s="185">
        <v>39.700000000000003</v>
      </c>
      <c r="U2450" s="184">
        <v>337000</v>
      </c>
      <c r="V2450" s="184">
        <v>467000000000</v>
      </c>
    </row>
    <row r="2451" spans="1:22">
      <c r="A2451" s="176" t="s">
        <v>5110</v>
      </c>
      <c r="B2451" s="176" t="s">
        <v>5110</v>
      </c>
      <c r="C2451" s="184">
        <f t="shared" si="24"/>
        <v>54.155400000000007</v>
      </c>
      <c r="D2451" s="185">
        <v>6890</v>
      </c>
      <c r="E2451" s="185">
        <v>403</v>
      </c>
      <c r="F2451" s="185">
        <v>178</v>
      </c>
      <c r="G2451" s="185">
        <v>7.6</v>
      </c>
      <c r="H2451" s="185">
        <v>10.9</v>
      </c>
      <c r="I2451" s="185"/>
      <c r="J2451" s="185">
        <v>11.4</v>
      </c>
      <c r="K2451" s="185">
        <v>50.1</v>
      </c>
      <c r="L2451" s="185">
        <v>7.82</v>
      </c>
      <c r="M2451" s="184">
        <v>188000000</v>
      </c>
      <c r="N2451" s="184">
        <v>1060000</v>
      </c>
      <c r="O2451" s="184">
        <v>933000</v>
      </c>
      <c r="P2451" s="185">
        <v>165</v>
      </c>
      <c r="Q2451" s="184">
        <v>10300000</v>
      </c>
      <c r="R2451" s="184">
        <v>179000</v>
      </c>
      <c r="S2451" s="184">
        <v>115000</v>
      </c>
      <c r="T2451" s="185">
        <v>38.6</v>
      </c>
      <c r="U2451" s="184">
        <v>234000</v>
      </c>
      <c r="V2451" s="184">
        <v>394000000000</v>
      </c>
    </row>
    <row r="2452" spans="1:22">
      <c r="A2452" s="176" t="s">
        <v>5111</v>
      </c>
      <c r="B2452" s="176" t="s">
        <v>5111</v>
      </c>
      <c r="C2452" s="184">
        <f t="shared" si="24"/>
        <v>56.906400000000005</v>
      </c>
      <c r="D2452" s="185">
        <v>7240</v>
      </c>
      <c r="E2452" s="185">
        <v>359</v>
      </c>
      <c r="F2452" s="185">
        <v>172</v>
      </c>
      <c r="G2452" s="185">
        <v>8</v>
      </c>
      <c r="H2452" s="185">
        <v>13</v>
      </c>
      <c r="I2452" s="185"/>
      <c r="J2452" s="185">
        <v>11.4</v>
      </c>
      <c r="K2452" s="185">
        <v>41.6</v>
      </c>
      <c r="L2452" s="185">
        <v>6.31</v>
      </c>
      <c r="M2452" s="184">
        <v>161000000</v>
      </c>
      <c r="N2452" s="184">
        <v>1010000</v>
      </c>
      <c r="O2452" s="184">
        <v>899000</v>
      </c>
      <c r="P2452" s="185">
        <v>149</v>
      </c>
      <c r="Q2452" s="184">
        <v>11000000</v>
      </c>
      <c r="R2452" s="184">
        <v>198000</v>
      </c>
      <c r="S2452" s="184">
        <v>128000</v>
      </c>
      <c r="T2452" s="185">
        <v>39</v>
      </c>
      <c r="U2452" s="184">
        <v>338000</v>
      </c>
      <c r="V2452" s="184">
        <v>330000000000</v>
      </c>
    </row>
    <row r="2453" spans="1:22">
      <c r="A2453" s="194" t="s">
        <v>5112</v>
      </c>
      <c r="B2453" s="176" t="s">
        <v>5112</v>
      </c>
      <c r="C2453" s="184">
        <f t="shared" si="24"/>
        <v>50.854200000000006</v>
      </c>
      <c r="D2453" s="185">
        <v>6470</v>
      </c>
      <c r="E2453" s="185">
        <v>356</v>
      </c>
      <c r="F2453" s="185">
        <v>171</v>
      </c>
      <c r="G2453" s="185">
        <v>7.3</v>
      </c>
      <c r="H2453" s="185">
        <v>11.5</v>
      </c>
      <c r="I2453" s="185"/>
      <c r="J2453" s="185">
        <v>11.4</v>
      </c>
      <c r="K2453" s="185">
        <v>45.6</v>
      </c>
      <c r="L2453" s="185">
        <v>7.12</v>
      </c>
      <c r="M2453" s="184">
        <v>142000000</v>
      </c>
      <c r="N2453" s="184">
        <v>897000</v>
      </c>
      <c r="O2453" s="184">
        <v>798000</v>
      </c>
      <c r="P2453" s="185">
        <v>148</v>
      </c>
      <c r="Q2453" s="184">
        <v>9600000</v>
      </c>
      <c r="R2453" s="184">
        <v>173000</v>
      </c>
      <c r="S2453" s="184">
        <v>112000</v>
      </c>
      <c r="T2453" s="185">
        <v>38.5</v>
      </c>
      <c r="U2453" s="184">
        <v>241000</v>
      </c>
      <c r="V2453" s="184">
        <v>284000000000</v>
      </c>
    </row>
    <row r="2454" spans="1:22">
      <c r="A2454" s="176" t="s">
        <v>5113</v>
      </c>
      <c r="B2454" s="176" t="s">
        <v>5113</v>
      </c>
      <c r="C2454" s="184">
        <f t="shared" si="24"/>
        <v>44.959200000000003</v>
      </c>
      <c r="D2454" s="185">
        <v>5720</v>
      </c>
      <c r="E2454" s="185">
        <v>352</v>
      </c>
      <c r="F2454" s="185">
        <v>171</v>
      </c>
      <c r="G2454" s="185">
        <v>6.9</v>
      </c>
      <c r="H2454" s="185">
        <v>9.6999999999999993</v>
      </c>
      <c r="I2454" s="185"/>
      <c r="J2454" s="185">
        <v>11.4</v>
      </c>
      <c r="K2454" s="185">
        <v>48.2</v>
      </c>
      <c r="L2454" s="185">
        <v>8.4600000000000009</v>
      </c>
      <c r="M2454" s="184">
        <v>121000000</v>
      </c>
      <c r="N2454" s="184">
        <v>777000</v>
      </c>
      <c r="O2454" s="184">
        <v>689000</v>
      </c>
      <c r="P2454" s="185">
        <v>146</v>
      </c>
      <c r="Q2454" s="184">
        <v>8100000</v>
      </c>
      <c r="R2454" s="184">
        <v>146000</v>
      </c>
      <c r="S2454" s="184">
        <v>94700</v>
      </c>
      <c r="T2454" s="185">
        <v>37.6</v>
      </c>
      <c r="U2454" s="184">
        <v>161000</v>
      </c>
      <c r="V2454" s="184">
        <v>237000000000</v>
      </c>
    </row>
    <row r="2455" spans="1:22">
      <c r="A2455" s="176" t="s">
        <v>5114</v>
      </c>
      <c r="B2455" s="176" t="s">
        <v>5114</v>
      </c>
      <c r="C2455" s="184">
        <f t="shared" si="24"/>
        <v>46.609800000000007</v>
      </c>
      <c r="D2455" s="185">
        <v>5930</v>
      </c>
      <c r="E2455" s="185">
        <v>307</v>
      </c>
      <c r="F2455" s="185">
        <v>166</v>
      </c>
      <c r="G2455" s="185">
        <v>6.7</v>
      </c>
      <c r="H2455" s="185">
        <v>11.8</v>
      </c>
      <c r="I2455" s="185"/>
      <c r="J2455" s="185">
        <v>11.4</v>
      </c>
      <c r="K2455" s="185">
        <v>42.3</v>
      </c>
      <c r="L2455" s="185">
        <v>6.75</v>
      </c>
      <c r="M2455" s="184">
        <v>100000000</v>
      </c>
      <c r="N2455" s="184">
        <v>729000</v>
      </c>
      <c r="O2455" s="184">
        <v>654000</v>
      </c>
      <c r="P2455" s="185">
        <v>130</v>
      </c>
      <c r="Q2455" s="184">
        <v>9010000</v>
      </c>
      <c r="R2455" s="184">
        <v>166000</v>
      </c>
      <c r="S2455" s="184">
        <v>109000</v>
      </c>
      <c r="T2455" s="185">
        <v>39</v>
      </c>
      <c r="U2455" s="184">
        <v>233000</v>
      </c>
      <c r="V2455" s="184">
        <v>197000000000</v>
      </c>
    </row>
    <row r="2456" spans="1:22">
      <c r="A2456" s="176" t="s">
        <v>5115</v>
      </c>
      <c r="B2456" s="176" t="s">
        <v>5115</v>
      </c>
      <c r="C2456" s="184">
        <f t="shared" si="24"/>
        <v>40.950600000000001</v>
      </c>
      <c r="D2456" s="185">
        <v>5210</v>
      </c>
      <c r="E2456" s="185">
        <v>304</v>
      </c>
      <c r="F2456" s="185">
        <v>165</v>
      </c>
      <c r="G2456" s="185">
        <v>6.1</v>
      </c>
      <c r="H2456" s="185">
        <v>10.199999999999999</v>
      </c>
      <c r="I2456" s="185"/>
      <c r="J2456" s="185">
        <v>11.4</v>
      </c>
      <c r="K2456" s="185">
        <v>46.5</v>
      </c>
      <c r="L2456" s="185">
        <v>7.79</v>
      </c>
      <c r="M2456" s="184">
        <v>86400000</v>
      </c>
      <c r="N2456" s="184">
        <v>633000</v>
      </c>
      <c r="O2456" s="184">
        <v>569000</v>
      </c>
      <c r="P2456" s="185">
        <v>129</v>
      </c>
      <c r="Q2456" s="184">
        <v>7650000</v>
      </c>
      <c r="R2456" s="184">
        <v>142000</v>
      </c>
      <c r="S2456" s="184">
        <v>92700</v>
      </c>
      <c r="T2456" s="185">
        <v>38.299999999999997</v>
      </c>
      <c r="U2456" s="184">
        <v>157000</v>
      </c>
      <c r="V2456" s="184">
        <v>165000000000</v>
      </c>
    </row>
    <row r="2457" spans="1:22">
      <c r="A2457" s="176" t="s">
        <v>5116</v>
      </c>
      <c r="B2457" s="176" t="s">
        <v>5116</v>
      </c>
      <c r="C2457" s="184">
        <f t="shared" si="24"/>
        <v>32.068800000000003</v>
      </c>
      <c r="D2457" s="185">
        <v>4080</v>
      </c>
      <c r="E2457" s="185">
        <v>298</v>
      </c>
      <c r="F2457" s="185">
        <v>149</v>
      </c>
      <c r="G2457" s="185">
        <v>5.5</v>
      </c>
      <c r="H2457" s="185">
        <v>8</v>
      </c>
      <c r="I2457" s="185"/>
      <c r="J2457" s="185">
        <v>13</v>
      </c>
      <c r="K2457" s="185">
        <v>51.3</v>
      </c>
      <c r="L2457" s="185">
        <v>8.9700000000000006</v>
      </c>
      <c r="M2457" s="184">
        <v>63200000</v>
      </c>
      <c r="N2457" s="184">
        <v>475000</v>
      </c>
      <c r="O2457" s="184">
        <v>424000</v>
      </c>
      <c r="P2457" s="185">
        <v>124</v>
      </c>
      <c r="Q2457" s="184">
        <v>4420000</v>
      </c>
      <c r="R2457" s="184">
        <v>91800</v>
      </c>
      <c r="S2457" s="184">
        <v>59300</v>
      </c>
      <c r="T2457" s="185">
        <v>32.9</v>
      </c>
      <c r="U2457" s="184">
        <v>86500</v>
      </c>
      <c r="V2457" s="184">
        <v>92900000000</v>
      </c>
    </row>
    <row r="2458" spans="1:22">
      <c r="A2458" s="176" t="s">
        <v>5117</v>
      </c>
      <c r="B2458" s="176" t="s">
        <v>5117</v>
      </c>
      <c r="C2458" s="184">
        <f t="shared" si="24"/>
        <v>37.335000000000001</v>
      </c>
      <c r="D2458" s="185">
        <v>4750</v>
      </c>
      <c r="E2458" s="185">
        <v>256</v>
      </c>
      <c r="F2458" s="185">
        <v>146</v>
      </c>
      <c r="G2458" s="185">
        <v>6.4</v>
      </c>
      <c r="H2458" s="185">
        <v>10.9</v>
      </c>
      <c r="I2458" s="185"/>
      <c r="J2458" s="185">
        <v>8.9</v>
      </c>
      <c r="K2458" s="185">
        <v>36.6</v>
      </c>
      <c r="L2458" s="185">
        <v>6.4</v>
      </c>
      <c r="M2458" s="184">
        <v>55700000</v>
      </c>
      <c r="N2458" s="184">
        <v>486000</v>
      </c>
      <c r="O2458" s="184">
        <v>435000</v>
      </c>
      <c r="P2458" s="185">
        <v>108</v>
      </c>
      <c r="Q2458" s="184">
        <v>5660000</v>
      </c>
      <c r="R2458" s="184">
        <v>119000</v>
      </c>
      <c r="S2458" s="184">
        <v>77500</v>
      </c>
      <c r="T2458" s="185">
        <v>34.5</v>
      </c>
      <c r="U2458" s="184">
        <v>158000</v>
      </c>
      <c r="V2458" s="184">
        <v>85200000000</v>
      </c>
    </row>
    <row r="2459" spans="1:22">
      <c r="A2459" s="176" t="s">
        <v>5118</v>
      </c>
      <c r="B2459" s="176" t="s">
        <v>5118</v>
      </c>
      <c r="C2459" s="184">
        <f t="shared" si="24"/>
        <v>31.518600000000003</v>
      </c>
      <c r="D2459" s="185">
        <v>4010</v>
      </c>
      <c r="E2459" s="185">
        <v>252</v>
      </c>
      <c r="F2459" s="185">
        <v>146</v>
      </c>
      <c r="G2459" s="185">
        <v>6.1</v>
      </c>
      <c r="H2459" s="185">
        <v>8.6</v>
      </c>
      <c r="I2459" s="185"/>
      <c r="J2459" s="185">
        <v>8.9</v>
      </c>
      <c r="K2459" s="185">
        <v>38.4</v>
      </c>
      <c r="L2459" s="185">
        <v>8.1300000000000008</v>
      </c>
      <c r="M2459" s="184">
        <v>44500000</v>
      </c>
      <c r="N2459" s="184">
        <v>397000</v>
      </c>
      <c r="O2459" s="184">
        <v>354000</v>
      </c>
      <c r="P2459" s="185">
        <v>105</v>
      </c>
      <c r="Q2459" s="184">
        <v>4470000</v>
      </c>
      <c r="R2459" s="184">
        <v>94200</v>
      </c>
      <c r="S2459" s="184">
        <v>61200</v>
      </c>
      <c r="T2459" s="185">
        <v>33.4</v>
      </c>
      <c r="U2459" s="184">
        <v>89300</v>
      </c>
      <c r="V2459" s="184">
        <v>65900000000.000008</v>
      </c>
    </row>
    <row r="2460" spans="1:22">
      <c r="A2460" s="176" t="s">
        <v>4633</v>
      </c>
      <c r="B2460" s="176" t="s">
        <v>4633</v>
      </c>
      <c r="C2460" s="184">
        <f t="shared" si="24"/>
        <v>25.702200000000001</v>
      </c>
      <c r="D2460" s="185">
        <v>3270</v>
      </c>
      <c r="E2460" s="185">
        <v>248</v>
      </c>
      <c r="F2460" s="185">
        <v>124</v>
      </c>
      <c r="G2460" s="185">
        <v>5</v>
      </c>
      <c r="H2460" s="185">
        <v>8</v>
      </c>
      <c r="I2460" s="185"/>
      <c r="J2460" s="185">
        <v>12</v>
      </c>
      <c r="K2460" s="185">
        <v>46.4</v>
      </c>
      <c r="L2460" s="185">
        <v>7.44</v>
      </c>
      <c r="M2460" s="184">
        <v>35400000</v>
      </c>
      <c r="N2460" s="184">
        <v>319000</v>
      </c>
      <c r="O2460" s="184">
        <v>285000</v>
      </c>
      <c r="P2460" s="185">
        <v>104</v>
      </c>
      <c r="Q2460" s="184">
        <v>2550000</v>
      </c>
      <c r="R2460" s="184">
        <v>63600</v>
      </c>
      <c r="S2460" s="184">
        <v>41100</v>
      </c>
      <c r="T2460" s="185">
        <v>27.9</v>
      </c>
      <c r="U2460" s="184">
        <v>67400</v>
      </c>
      <c r="V2460" s="184">
        <v>36700000000</v>
      </c>
    </row>
    <row r="2461" spans="1:22">
      <c r="A2461" s="176" t="s">
        <v>5119</v>
      </c>
      <c r="B2461" s="176" t="s">
        <v>5119</v>
      </c>
      <c r="C2461" s="184">
        <f t="shared" si="24"/>
        <v>30.025200000000002</v>
      </c>
      <c r="D2461" s="185">
        <v>3820</v>
      </c>
      <c r="E2461" s="185">
        <v>207</v>
      </c>
      <c r="F2461" s="185">
        <v>134</v>
      </c>
      <c r="G2461" s="185">
        <v>6.3</v>
      </c>
      <c r="H2461" s="185">
        <v>9.6</v>
      </c>
      <c r="I2461" s="185"/>
      <c r="J2461" s="185">
        <v>8.9</v>
      </c>
      <c r="K2461" s="185">
        <v>29.8</v>
      </c>
      <c r="L2461" s="185">
        <v>6.65</v>
      </c>
      <c r="M2461" s="184">
        <v>29100000</v>
      </c>
      <c r="N2461" s="184">
        <v>316000</v>
      </c>
      <c r="O2461" s="184">
        <v>281000</v>
      </c>
      <c r="P2461" s="185">
        <v>87.3</v>
      </c>
      <c r="Q2461" s="184">
        <v>3860000</v>
      </c>
      <c r="R2461" s="184">
        <v>88400</v>
      </c>
      <c r="S2461" s="184">
        <v>57500</v>
      </c>
      <c r="T2461" s="185">
        <v>31.8</v>
      </c>
      <c r="U2461" s="184">
        <v>105000</v>
      </c>
      <c r="V2461" s="184">
        <v>37600000000</v>
      </c>
    </row>
    <row r="2462" spans="1:22">
      <c r="A2462" s="176" t="s">
        <v>5120</v>
      </c>
      <c r="B2462" s="176" t="s">
        <v>5120</v>
      </c>
      <c r="C2462" s="184">
        <f t="shared" si="24"/>
        <v>25.387800000000002</v>
      </c>
      <c r="D2462" s="185">
        <v>3230</v>
      </c>
      <c r="E2462" s="185">
        <v>203</v>
      </c>
      <c r="F2462" s="185">
        <v>133</v>
      </c>
      <c r="G2462" s="185">
        <v>5.8</v>
      </c>
      <c r="H2462" s="185">
        <v>7.8</v>
      </c>
      <c r="I2462" s="185"/>
      <c r="J2462" s="185">
        <v>8.9</v>
      </c>
      <c r="K2462" s="185">
        <v>32.299999999999997</v>
      </c>
      <c r="L2462" s="185">
        <v>8.15</v>
      </c>
      <c r="M2462" s="184">
        <v>23600000</v>
      </c>
      <c r="N2462" s="184">
        <v>260000</v>
      </c>
      <c r="O2462" s="184">
        <v>232000</v>
      </c>
      <c r="P2462" s="185">
        <v>85.4</v>
      </c>
      <c r="Q2462" s="184">
        <v>3060000</v>
      </c>
      <c r="R2462" s="184">
        <v>70900</v>
      </c>
      <c r="S2462" s="184">
        <v>46100</v>
      </c>
      <c r="T2462" s="185">
        <v>30.8</v>
      </c>
      <c r="U2462" s="184">
        <v>62700</v>
      </c>
      <c r="V2462" s="184">
        <v>29200000000</v>
      </c>
    </row>
    <row r="2463" spans="1:22">
      <c r="A2463" s="176" t="s">
        <v>5121</v>
      </c>
      <c r="B2463" s="176" t="s">
        <v>5121</v>
      </c>
      <c r="C2463" s="184">
        <f t="shared" si="24"/>
        <v>22.558200000000003</v>
      </c>
      <c r="D2463" s="185">
        <v>2870</v>
      </c>
      <c r="E2463" s="185">
        <v>202</v>
      </c>
      <c r="F2463" s="185">
        <v>133</v>
      </c>
      <c r="G2463" s="185">
        <v>5</v>
      </c>
      <c r="H2463" s="185">
        <v>7</v>
      </c>
      <c r="I2463" s="185"/>
      <c r="J2463" s="185">
        <v>8.9</v>
      </c>
      <c r="K2463" s="185">
        <v>37.5</v>
      </c>
      <c r="L2463" s="185">
        <v>9.14</v>
      </c>
      <c r="M2463" s="184">
        <v>21000000</v>
      </c>
      <c r="N2463" s="184">
        <v>231000</v>
      </c>
      <c r="O2463" s="184">
        <v>208000</v>
      </c>
      <c r="P2463" s="185">
        <v>85.5</v>
      </c>
      <c r="Q2463" s="184">
        <v>2750000</v>
      </c>
      <c r="R2463" s="184">
        <v>63400</v>
      </c>
      <c r="S2463" s="184">
        <v>41300</v>
      </c>
      <c r="T2463" s="185">
        <v>31</v>
      </c>
      <c r="U2463" s="184">
        <v>45000</v>
      </c>
      <c r="V2463" s="184">
        <v>26000000000</v>
      </c>
    </row>
    <row r="2464" spans="1:22">
      <c r="A2464" s="176" t="s">
        <v>5122</v>
      </c>
      <c r="B2464" s="176" t="s">
        <v>5122</v>
      </c>
      <c r="C2464" s="184">
        <f t="shared" si="24"/>
        <v>18.235200000000003</v>
      </c>
      <c r="D2464" s="185">
        <v>2320</v>
      </c>
      <c r="E2464" s="185">
        <v>198</v>
      </c>
      <c r="F2464" s="185">
        <v>99</v>
      </c>
      <c r="G2464" s="185">
        <v>4.5</v>
      </c>
      <c r="H2464" s="185">
        <v>7</v>
      </c>
      <c r="I2464" s="185"/>
      <c r="J2464" s="185">
        <v>11</v>
      </c>
      <c r="K2464" s="185">
        <v>40.9</v>
      </c>
      <c r="L2464" s="185">
        <v>6.75</v>
      </c>
      <c r="M2464" s="184">
        <v>15800000</v>
      </c>
      <c r="N2464" s="184">
        <v>180000</v>
      </c>
      <c r="O2464" s="184">
        <v>160000</v>
      </c>
      <c r="P2464" s="185">
        <v>82.6</v>
      </c>
      <c r="Q2464" s="184">
        <v>1140000</v>
      </c>
      <c r="R2464" s="184">
        <v>35700</v>
      </c>
      <c r="S2464" s="184">
        <v>23000</v>
      </c>
      <c r="T2464" s="185">
        <v>22.1</v>
      </c>
      <c r="U2464" s="184">
        <v>38600</v>
      </c>
      <c r="V2464" s="184">
        <v>10400000000</v>
      </c>
    </row>
    <row r="2465" spans="1:22">
      <c r="A2465" s="176" t="s">
        <v>5123</v>
      </c>
      <c r="B2465" s="176" t="s">
        <v>5123</v>
      </c>
      <c r="C2465" s="184">
        <f t="shared" si="24"/>
        <v>22.165200000000002</v>
      </c>
      <c r="D2465" s="185">
        <v>2820</v>
      </c>
      <c r="E2465" s="185">
        <v>179</v>
      </c>
      <c r="F2465" s="185">
        <v>90</v>
      </c>
      <c r="G2465" s="185">
        <v>6</v>
      </c>
      <c r="H2465" s="185">
        <v>10</v>
      </c>
      <c r="I2465" s="185"/>
      <c r="J2465" s="185">
        <v>8.9</v>
      </c>
      <c r="K2465" s="185">
        <v>26.5</v>
      </c>
      <c r="L2465" s="185">
        <v>4.2</v>
      </c>
      <c r="M2465" s="184">
        <v>15300000</v>
      </c>
      <c r="N2465" s="184">
        <v>195000</v>
      </c>
      <c r="O2465" s="184">
        <v>171000</v>
      </c>
      <c r="P2465" s="185">
        <v>73.599999999999994</v>
      </c>
      <c r="Q2465" s="184">
        <v>1220000</v>
      </c>
      <c r="R2465" s="184">
        <v>42300</v>
      </c>
      <c r="S2465" s="184">
        <v>27100</v>
      </c>
      <c r="T2465" s="185">
        <v>20.8</v>
      </c>
      <c r="U2465" s="184">
        <v>81600</v>
      </c>
      <c r="V2465" s="184">
        <v>8710000000</v>
      </c>
    </row>
    <row r="2466" spans="1:22">
      <c r="A2466" s="176" t="s">
        <v>5124</v>
      </c>
      <c r="B2466" s="176" t="s">
        <v>5124</v>
      </c>
      <c r="C2466" s="184">
        <f t="shared" si="24"/>
        <v>18.078000000000003</v>
      </c>
      <c r="D2466" s="185">
        <v>2300</v>
      </c>
      <c r="E2466" s="185">
        <v>175</v>
      </c>
      <c r="F2466" s="185">
        <v>90</v>
      </c>
      <c r="G2466" s="185">
        <v>5</v>
      </c>
      <c r="H2466" s="185">
        <v>8</v>
      </c>
      <c r="I2466" s="185"/>
      <c r="J2466" s="185">
        <v>8.9</v>
      </c>
      <c r="K2466" s="185">
        <v>31.8</v>
      </c>
      <c r="L2466" s="185">
        <v>5.31</v>
      </c>
      <c r="M2466" s="184">
        <v>12100000</v>
      </c>
      <c r="N2466" s="184">
        <v>157000</v>
      </c>
      <c r="O2466" s="184">
        <v>139000</v>
      </c>
      <c r="P2466" s="185">
        <v>72.599999999999994</v>
      </c>
      <c r="Q2466" s="184">
        <v>975000</v>
      </c>
      <c r="R2466" s="184">
        <v>33700</v>
      </c>
      <c r="S2466" s="184">
        <v>21700</v>
      </c>
      <c r="T2466" s="185">
        <v>20.6</v>
      </c>
      <c r="U2466" s="184">
        <v>44800</v>
      </c>
      <c r="V2466" s="184">
        <v>6800000000</v>
      </c>
    </row>
    <row r="2467" spans="1:22">
      <c r="A2467" s="176" t="s">
        <v>5125</v>
      </c>
      <c r="B2467" s="176" t="s">
        <v>5125</v>
      </c>
      <c r="C2467" s="184">
        <f t="shared" si="24"/>
        <v>16.034400000000002</v>
      </c>
      <c r="D2467" s="185">
        <v>2040</v>
      </c>
      <c r="E2467" s="185">
        <v>173</v>
      </c>
      <c r="F2467" s="185">
        <v>90</v>
      </c>
      <c r="G2467" s="185">
        <v>4.5</v>
      </c>
      <c r="H2467" s="185">
        <v>7</v>
      </c>
      <c r="I2467" s="185"/>
      <c r="J2467" s="185">
        <v>8.9</v>
      </c>
      <c r="K2467" s="185">
        <v>35.299999999999997</v>
      </c>
      <c r="L2467" s="185">
        <v>6.11</v>
      </c>
      <c r="M2467" s="184">
        <v>10600000</v>
      </c>
      <c r="N2467" s="184">
        <v>138000</v>
      </c>
      <c r="O2467" s="184">
        <v>123000</v>
      </c>
      <c r="P2467" s="185">
        <v>72</v>
      </c>
      <c r="Q2467" s="184">
        <v>853000</v>
      </c>
      <c r="R2467" s="184">
        <v>29400</v>
      </c>
      <c r="S2467" s="184">
        <v>19000</v>
      </c>
      <c r="T2467" s="185">
        <v>20.399999999999999</v>
      </c>
      <c r="U2467" s="184">
        <v>31500</v>
      </c>
      <c r="V2467" s="184">
        <v>5880000000</v>
      </c>
    </row>
    <row r="2468" spans="1:22">
      <c r="A2468" s="176" t="s">
        <v>5126</v>
      </c>
      <c r="B2468" s="176" t="s">
        <v>5126</v>
      </c>
      <c r="C2468" s="184">
        <f t="shared" si="24"/>
        <v>18.078000000000003</v>
      </c>
      <c r="D2468" s="185">
        <v>2300</v>
      </c>
      <c r="E2468" s="185">
        <v>155</v>
      </c>
      <c r="F2468" s="185">
        <v>75</v>
      </c>
      <c r="G2468" s="185">
        <v>6</v>
      </c>
      <c r="H2468" s="185">
        <v>9.5</v>
      </c>
      <c r="I2468" s="185"/>
      <c r="J2468" s="185">
        <v>8</v>
      </c>
      <c r="K2468" s="185">
        <v>22.7</v>
      </c>
      <c r="L2468" s="185">
        <v>3.63</v>
      </c>
      <c r="M2468" s="184">
        <v>9050000</v>
      </c>
      <c r="N2468" s="184">
        <v>135000</v>
      </c>
      <c r="O2468" s="184">
        <v>117000</v>
      </c>
      <c r="P2468" s="185">
        <v>62.8</v>
      </c>
      <c r="Q2468" s="184">
        <v>672000</v>
      </c>
      <c r="R2468" s="184">
        <v>28200</v>
      </c>
      <c r="S2468" s="184">
        <v>17900</v>
      </c>
      <c r="T2468" s="185">
        <v>17.100000000000001</v>
      </c>
      <c r="U2468" s="184">
        <v>60500</v>
      </c>
      <c r="V2468" s="184">
        <v>3560000000</v>
      </c>
    </row>
    <row r="2469" spans="1:22">
      <c r="A2469" s="176" t="s">
        <v>5127</v>
      </c>
      <c r="B2469" s="176" t="s">
        <v>5127</v>
      </c>
      <c r="C2469" s="184">
        <f t="shared" si="24"/>
        <v>13.990800000000002</v>
      </c>
      <c r="D2469" s="185">
        <v>1780</v>
      </c>
      <c r="E2469" s="185">
        <v>150</v>
      </c>
      <c r="F2469" s="185">
        <v>75</v>
      </c>
      <c r="G2469" s="185">
        <v>5</v>
      </c>
      <c r="H2469" s="185">
        <v>7</v>
      </c>
      <c r="I2469" s="185"/>
      <c r="J2469" s="185">
        <v>8</v>
      </c>
      <c r="K2469" s="185">
        <v>27.2</v>
      </c>
      <c r="L2469" s="185">
        <v>5</v>
      </c>
      <c r="M2469" s="184">
        <v>6660000</v>
      </c>
      <c r="N2469" s="184">
        <v>102000</v>
      </c>
      <c r="O2469" s="184">
        <v>88800</v>
      </c>
      <c r="P2469" s="185">
        <v>61.1</v>
      </c>
      <c r="Q2469" s="184">
        <v>495000</v>
      </c>
      <c r="R2469" s="184">
        <v>20800</v>
      </c>
      <c r="S2469" s="184">
        <v>13200</v>
      </c>
      <c r="T2469" s="185">
        <v>16.600000000000001</v>
      </c>
      <c r="U2469" s="184">
        <v>28100</v>
      </c>
      <c r="V2469" s="184">
        <v>2530000000</v>
      </c>
    </row>
    <row r="2470" spans="1:22">
      <c r="A2470" s="177" t="s">
        <v>5128</v>
      </c>
      <c r="B2470" s="177" t="s">
        <v>5128</v>
      </c>
      <c r="C2470" s="186">
        <v>16.899999999999999</v>
      </c>
      <c r="D2470" s="186">
        <v>2159</v>
      </c>
      <c r="E2470" s="187">
        <v>100</v>
      </c>
      <c r="F2470" s="186">
        <v>100</v>
      </c>
      <c r="G2470" s="186">
        <v>6</v>
      </c>
      <c r="H2470" s="186">
        <v>8</v>
      </c>
      <c r="I2470" s="186"/>
      <c r="J2470" s="186">
        <v>8</v>
      </c>
      <c r="K2470" s="186">
        <f>F2470/2/H2470</f>
        <v>6.25</v>
      </c>
      <c r="L2470" s="186">
        <f>(E2470-2*H2470-2*J2470)/G2470</f>
        <v>11.333333333333334</v>
      </c>
      <c r="M2470" s="186">
        <v>3780000</v>
      </c>
      <c r="N2470" s="186">
        <v>86000</v>
      </c>
      <c r="O2470" s="186">
        <v>76000</v>
      </c>
      <c r="P2470" s="186">
        <v>41.8</v>
      </c>
      <c r="Q2470" s="186">
        <v>1340000</v>
      </c>
      <c r="R2470" s="186">
        <v>41000</v>
      </c>
      <c r="S2470" s="186">
        <v>27000</v>
      </c>
      <c r="T2470" s="186">
        <v>24.900000000000002</v>
      </c>
      <c r="U2470" s="186"/>
      <c r="V2470" s="186"/>
    </row>
    <row r="2471" spans="1:22">
      <c r="A2471" s="177" t="s">
        <v>5129</v>
      </c>
      <c r="B2471" s="177" t="s">
        <v>5129</v>
      </c>
      <c r="C2471" s="186">
        <v>23.6</v>
      </c>
      <c r="D2471" s="186">
        <v>3000</v>
      </c>
      <c r="E2471" s="187">
        <v>125</v>
      </c>
      <c r="F2471" s="186">
        <v>125</v>
      </c>
      <c r="G2471" s="186">
        <v>6.5</v>
      </c>
      <c r="H2471" s="186">
        <v>9</v>
      </c>
      <c r="I2471" s="186"/>
      <c r="J2471" s="186">
        <v>8</v>
      </c>
      <c r="K2471" s="186">
        <f t="shared" ref="K2471:K2534" si="25">F2471/2/H2471</f>
        <v>6.9444444444444446</v>
      </c>
      <c r="L2471" s="186">
        <f t="shared" ref="L2471:L2534" si="26">(E2471-2*H2471-2*J2471)/G2471</f>
        <v>14</v>
      </c>
      <c r="M2471" s="186">
        <v>8390000</v>
      </c>
      <c r="N2471" s="186">
        <v>152000</v>
      </c>
      <c r="O2471" s="186">
        <v>134000</v>
      </c>
      <c r="P2471" s="186">
        <v>52.9</v>
      </c>
      <c r="Q2471" s="186">
        <v>2930000</v>
      </c>
      <c r="R2471" s="186">
        <v>72000</v>
      </c>
      <c r="S2471" s="186">
        <v>47000</v>
      </c>
      <c r="T2471" s="186">
        <v>31.299999999999997</v>
      </c>
      <c r="U2471" s="186"/>
      <c r="V2471" s="186"/>
    </row>
    <row r="2472" spans="1:22">
      <c r="A2472" s="177" t="s">
        <v>5130</v>
      </c>
      <c r="B2472" s="177" t="s">
        <v>5130</v>
      </c>
      <c r="C2472" s="186">
        <v>14</v>
      </c>
      <c r="D2472" s="186">
        <v>1785.0000000000002</v>
      </c>
      <c r="E2472" s="186">
        <v>150</v>
      </c>
      <c r="F2472" s="186">
        <v>75</v>
      </c>
      <c r="G2472" s="186">
        <v>5</v>
      </c>
      <c r="H2472" s="186">
        <v>7</v>
      </c>
      <c r="I2472" s="186"/>
      <c r="J2472" s="186">
        <v>8</v>
      </c>
      <c r="K2472" s="186">
        <f t="shared" si="25"/>
        <v>5.3571428571428568</v>
      </c>
      <c r="L2472" s="186">
        <f t="shared" si="26"/>
        <v>24</v>
      </c>
      <c r="M2472" s="186">
        <v>6660000</v>
      </c>
      <c r="N2472" s="186">
        <v>102000</v>
      </c>
      <c r="O2472" s="186">
        <v>89000</v>
      </c>
      <c r="P2472" s="186">
        <v>61.1</v>
      </c>
      <c r="Q2472" s="186">
        <v>500000</v>
      </c>
      <c r="R2472" s="186">
        <v>21000</v>
      </c>
      <c r="S2472" s="186">
        <v>13000</v>
      </c>
      <c r="T2472" s="186">
        <v>16.599999999999998</v>
      </c>
      <c r="U2472" s="186"/>
      <c r="V2472" s="186"/>
    </row>
    <row r="2473" spans="1:22">
      <c r="A2473" s="177" t="s">
        <v>5131</v>
      </c>
      <c r="B2473" s="177" t="s">
        <v>5131</v>
      </c>
      <c r="C2473" s="186">
        <v>20.7</v>
      </c>
      <c r="D2473" s="186">
        <v>2635</v>
      </c>
      <c r="E2473" s="186">
        <v>148</v>
      </c>
      <c r="F2473" s="186">
        <v>100</v>
      </c>
      <c r="G2473" s="186">
        <v>6</v>
      </c>
      <c r="H2473" s="186">
        <v>9</v>
      </c>
      <c r="I2473" s="186"/>
      <c r="J2473" s="186">
        <v>8</v>
      </c>
      <c r="K2473" s="186">
        <f t="shared" si="25"/>
        <v>5.5555555555555554</v>
      </c>
      <c r="L2473" s="186">
        <f t="shared" si="26"/>
        <v>19</v>
      </c>
      <c r="M2473" s="186">
        <v>10000000</v>
      </c>
      <c r="N2473" s="186">
        <v>154000</v>
      </c>
      <c r="O2473" s="186">
        <v>135000</v>
      </c>
      <c r="P2473" s="186">
        <v>61.7</v>
      </c>
      <c r="Q2473" s="186">
        <v>1500000</v>
      </c>
      <c r="R2473" s="186">
        <v>46000</v>
      </c>
      <c r="S2473" s="186">
        <v>30000</v>
      </c>
      <c r="T2473" s="186">
        <v>23.900000000000002</v>
      </c>
      <c r="U2473" s="186"/>
      <c r="V2473" s="186"/>
    </row>
    <row r="2474" spans="1:22">
      <c r="A2474" s="177" t="s">
        <v>5132</v>
      </c>
      <c r="B2474" s="177" t="s">
        <v>5132</v>
      </c>
      <c r="C2474" s="186">
        <v>31.1</v>
      </c>
      <c r="D2474" s="186">
        <v>3935</v>
      </c>
      <c r="E2474" s="186">
        <v>150</v>
      </c>
      <c r="F2474" s="186">
        <v>150</v>
      </c>
      <c r="G2474" s="186">
        <v>7</v>
      </c>
      <c r="H2474" s="186">
        <v>10</v>
      </c>
      <c r="I2474" s="186"/>
      <c r="J2474" s="186">
        <v>8</v>
      </c>
      <c r="K2474" s="186">
        <f t="shared" si="25"/>
        <v>7.5</v>
      </c>
      <c r="L2474" s="186">
        <f t="shared" si="26"/>
        <v>16.285714285714285</v>
      </c>
      <c r="M2474" s="186">
        <v>16200000</v>
      </c>
      <c r="N2474" s="186">
        <v>243000</v>
      </c>
      <c r="O2474" s="186">
        <v>216000</v>
      </c>
      <c r="P2474" s="186">
        <v>64</v>
      </c>
      <c r="Q2474" s="186">
        <v>5630000</v>
      </c>
      <c r="R2474" s="186">
        <v>114000</v>
      </c>
      <c r="S2474" s="186">
        <v>75000</v>
      </c>
      <c r="T2474" s="186">
        <v>37.700000000000003</v>
      </c>
      <c r="U2474" s="186"/>
      <c r="V2474" s="186"/>
    </row>
    <row r="2475" spans="1:22">
      <c r="A2475" s="177" t="s">
        <v>5133</v>
      </c>
      <c r="B2475" s="177" t="s">
        <v>5133</v>
      </c>
      <c r="C2475" s="186">
        <v>18</v>
      </c>
      <c r="D2475" s="186">
        <v>2290</v>
      </c>
      <c r="E2475" s="186">
        <v>175</v>
      </c>
      <c r="F2475" s="186">
        <v>90</v>
      </c>
      <c r="G2475" s="186">
        <v>5</v>
      </c>
      <c r="H2475" s="186">
        <v>8</v>
      </c>
      <c r="I2475" s="186"/>
      <c r="J2475" s="186">
        <v>8</v>
      </c>
      <c r="K2475" s="186">
        <f t="shared" si="25"/>
        <v>5.625</v>
      </c>
      <c r="L2475" s="186">
        <f t="shared" si="26"/>
        <v>28.6</v>
      </c>
      <c r="M2475" s="186">
        <v>12100000</v>
      </c>
      <c r="N2475" s="186">
        <v>156000</v>
      </c>
      <c r="O2475" s="186">
        <v>138000</v>
      </c>
      <c r="P2475" s="186">
        <v>72.599999999999994</v>
      </c>
      <c r="Q2475" s="186">
        <v>980000</v>
      </c>
      <c r="R2475" s="186">
        <v>34000</v>
      </c>
      <c r="S2475" s="186">
        <v>22000</v>
      </c>
      <c r="T2475" s="186">
        <v>20.6</v>
      </c>
      <c r="U2475" s="186"/>
      <c r="V2475" s="186"/>
    </row>
    <row r="2476" spans="1:22">
      <c r="A2476" s="177" t="s">
        <v>5134</v>
      </c>
      <c r="B2476" s="177" t="s">
        <v>5134</v>
      </c>
      <c r="C2476" s="186">
        <v>40.4</v>
      </c>
      <c r="D2476" s="186">
        <v>5142</v>
      </c>
      <c r="E2476" s="186">
        <v>175</v>
      </c>
      <c r="F2476" s="186">
        <v>175</v>
      </c>
      <c r="G2476" s="186">
        <v>7.5</v>
      </c>
      <c r="H2476" s="186">
        <v>11</v>
      </c>
      <c r="I2476" s="186"/>
      <c r="J2476" s="186">
        <v>13</v>
      </c>
      <c r="K2476" s="186">
        <f t="shared" si="25"/>
        <v>7.9545454545454541</v>
      </c>
      <c r="L2476" s="186">
        <f t="shared" si="26"/>
        <v>16.933333333333334</v>
      </c>
      <c r="M2476" s="186">
        <v>29000000</v>
      </c>
      <c r="N2476" s="186">
        <v>371000</v>
      </c>
      <c r="O2476" s="186">
        <v>331000</v>
      </c>
      <c r="P2476" s="186">
        <v>75</v>
      </c>
      <c r="Q2476" s="186">
        <v>9840000</v>
      </c>
      <c r="R2476" s="186">
        <v>171000</v>
      </c>
      <c r="S2476" s="186">
        <v>112000</v>
      </c>
      <c r="T2476" s="186">
        <v>43.7</v>
      </c>
      <c r="U2476" s="186"/>
      <c r="V2476" s="186"/>
    </row>
    <row r="2477" spans="1:22">
      <c r="A2477" s="177" t="s">
        <v>5135</v>
      </c>
      <c r="B2477" s="177" t="s">
        <v>5135</v>
      </c>
      <c r="C2477" s="186">
        <v>17.8</v>
      </c>
      <c r="D2477" s="186">
        <v>2269</v>
      </c>
      <c r="E2477" s="186">
        <v>198</v>
      </c>
      <c r="F2477" s="186">
        <v>99</v>
      </c>
      <c r="G2477" s="186">
        <v>4.5</v>
      </c>
      <c r="H2477" s="186">
        <v>7</v>
      </c>
      <c r="I2477" s="186"/>
      <c r="J2477" s="186">
        <v>8</v>
      </c>
      <c r="K2477" s="186">
        <f t="shared" si="25"/>
        <v>7.0714285714285712</v>
      </c>
      <c r="L2477" s="186">
        <f t="shared" si="26"/>
        <v>37.333333333333336</v>
      </c>
      <c r="M2477" s="186">
        <v>15400000</v>
      </c>
      <c r="N2477" s="186">
        <v>176000</v>
      </c>
      <c r="O2477" s="186">
        <v>156000</v>
      </c>
      <c r="P2477" s="186">
        <v>82.5</v>
      </c>
      <c r="Q2477" s="186">
        <v>1130000</v>
      </c>
      <c r="R2477" s="186">
        <v>35000</v>
      </c>
      <c r="S2477" s="186">
        <v>23000</v>
      </c>
      <c r="T2477" s="186">
        <v>22.400000000000002</v>
      </c>
      <c r="U2477" s="186"/>
      <c r="V2477" s="186"/>
    </row>
    <row r="2478" spans="1:22">
      <c r="A2478" s="177" t="s">
        <v>5136</v>
      </c>
      <c r="B2478" s="177" t="s">
        <v>5136</v>
      </c>
      <c r="C2478" s="186">
        <v>20.9</v>
      </c>
      <c r="D2478" s="186">
        <v>2667</v>
      </c>
      <c r="E2478" s="186">
        <v>200</v>
      </c>
      <c r="F2478" s="186">
        <v>100</v>
      </c>
      <c r="G2478" s="186">
        <v>5.5</v>
      </c>
      <c r="H2478" s="186">
        <v>8</v>
      </c>
      <c r="I2478" s="186"/>
      <c r="J2478" s="186">
        <v>8</v>
      </c>
      <c r="K2478" s="186">
        <f t="shared" si="25"/>
        <v>6.25</v>
      </c>
      <c r="L2478" s="186">
        <f t="shared" si="26"/>
        <v>30.545454545454547</v>
      </c>
      <c r="M2478" s="186">
        <v>18100000</v>
      </c>
      <c r="N2478" s="186">
        <v>205000</v>
      </c>
      <c r="O2478" s="186">
        <v>181000</v>
      </c>
      <c r="P2478" s="186">
        <v>82.300000000000011</v>
      </c>
      <c r="Q2478" s="186">
        <v>1340000</v>
      </c>
      <c r="R2478" s="186">
        <v>42000</v>
      </c>
      <c r="S2478" s="186">
        <v>27000</v>
      </c>
      <c r="T2478" s="186">
        <v>22.400000000000002</v>
      </c>
      <c r="U2478" s="186"/>
      <c r="V2478" s="186"/>
    </row>
    <row r="2479" spans="1:22">
      <c r="A2479" s="177" t="s">
        <v>5137</v>
      </c>
      <c r="B2479" s="177" t="s">
        <v>5137</v>
      </c>
      <c r="C2479" s="186">
        <v>29.9</v>
      </c>
      <c r="D2479" s="186">
        <v>3811</v>
      </c>
      <c r="E2479" s="186">
        <v>194</v>
      </c>
      <c r="F2479" s="186">
        <v>150</v>
      </c>
      <c r="G2479" s="186">
        <v>6</v>
      </c>
      <c r="H2479" s="186">
        <v>9</v>
      </c>
      <c r="I2479" s="186"/>
      <c r="J2479" s="186">
        <v>8</v>
      </c>
      <c r="K2479" s="186">
        <f t="shared" si="25"/>
        <v>8.3333333333333339</v>
      </c>
      <c r="L2479" s="186">
        <f t="shared" si="26"/>
        <v>26.666666666666668</v>
      </c>
      <c r="M2479" s="186">
        <v>26300000</v>
      </c>
      <c r="N2479" s="186">
        <v>301000</v>
      </c>
      <c r="O2479" s="186">
        <v>271000</v>
      </c>
      <c r="P2479" s="186">
        <v>83</v>
      </c>
      <c r="Q2479" s="186">
        <v>5070000</v>
      </c>
      <c r="R2479" s="186">
        <v>103000</v>
      </c>
      <c r="S2479" s="186">
        <v>68000</v>
      </c>
      <c r="T2479" s="186">
        <v>36.5</v>
      </c>
      <c r="U2479" s="186"/>
      <c r="V2479" s="186"/>
    </row>
    <row r="2480" spans="1:22">
      <c r="A2480" s="177" t="s">
        <v>4778</v>
      </c>
      <c r="B2480" s="177" t="s">
        <v>4778</v>
      </c>
      <c r="C2480" s="186">
        <v>49.9</v>
      </c>
      <c r="D2480" s="186">
        <v>6353</v>
      </c>
      <c r="E2480" s="186">
        <v>200</v>
      </c>
      <c r="F2480" s="186">
        <v>200</v>
      </c>
      <c r="G2480" s="186">
        <v>8</v>
      </c>
      <c r="H2480" s="186">
        <v>12</v>
      </c>
      <c r="I2480" s="186"/>
      <c r="J2480" s="186">
        <v>13</v>
      </c>
      <c r="K2480" s="186">
        <f t="shared" si="25"/>
        <v>8.3333333333333339</v>
      </c>
      <c r="L2480" s="186">
        <f t="shared" si="26"/>
        <v>18.75</v>
      </c>
      <c r="M2480" s="186">
        <v>47200000</v>
      </c>
      <c r="N2480" s="186">
        <v>526000</v>
      </c>
      <c r="O2480" s="186">
        <v>472000</v>
      </c>
      <c r="P2480" s="186">
        <v>86.199999999999989</v>
      </c>
      <c r="Q2480" s="186">
        <v>16000000</v>
      </c>
      <c r="R2480" s="186">
        <v>243000</v>
      </c>
      <c r="S2480" s="186">
        <v>160000</v>
      </c>
      <c r="T2480" s="186">
        <v>50.199999999999996</v>
      </c>
      <c r="U2480" s="186"/>
      <c r="V2480" s="186"/>
    </row>
    <row r="2481" spans="1:22">
      <c r="A2481" s="177" t="s">
        <v>5138</v>
      </c>
      <c r="B2481" s="177" t="s">
        <v>5138</v>
      </c>
      <c r="C2481" s="186">
        <v>56.2</v>
      </c>
      <c r="D2481" s="186">
        <v>7153</v>
      </c>
      <c r="E2481" s="186">
        <v>200</v>
      </c>
      <c r="F2481" s="186">
        <v>204</v>
      </c>
      <c r="G2481" s="186">
        <v>12</v>
      </c>
      <c r="H2481" s="186">
        <v>12</v>
      </c>
      <c r="I2481" s="186"/>
      <c r="J2481" s="186">
        <v>13</v>
      </c>
      <c r="K2481" s="186">
        <f t="shared" si="25"/>
        <v>8.5</v>
      </c>
      <c r="L2481" s="186">
        <f t="shared" si="26"/>
        <v>12.5</v>
      </c>
      <c r="M2481" s="186">
        <v>49800000</v>
      </c>
      <c r="N2481" s="186">
        <v>566000</v>
      </c>
      <c r="O2481" s="186">
        <v>498000</v>
      </c>
      <c r="P2481" s="186">
        <v>83.5</v>
      </c>
      <c r="Q2481" s="186">
        <v>17000000</v>
      </c>
      <c r="R2481" s="186">
        <v>257000</v>
      </c>
      <c r="S2481" s="186">
        <v>167000</v>
      </c>
      <c r="T2481" s="186">
        <v>48.8</v>
      </c>
      <c r="U2481" s="186"/>
      <c r="V2481" s="186"/>
    </row>
    <row r="2482" spans="1:22">
      <c r="A2482" s="177" t="s">
        <v>5139</v>
      </c>
      <c r="B2482" s="177" t="s">
        <v>5139</v>
      </c>
      <c r="C2482" s="186">
        <v>25.1</v>
      </c>
      <c r="D2482" s="186">
        <v>3199</v>
      </c>
      <c r="E2482" s="186">
        <v>248</v>
      </c>
      <c r="F2482" s="186">
        <v>124</v>
      </c>
      <c r="G2482" s="186">
        <v>5</v>
      </c>
      <c r="H2482" s="186">
        <v>8</v>
      </c>
      <c r="I2482" s="186"/>
      <c r="J2482" s="186">
        <v>8</v>
      </c>
      <c r="K2482" s="186">
        <f t="shared" si="25"/>
        <v>7.75</v>
      </c>
      <c r="L2482" s="186">
        <f t="shared" si="26"/>
        <v>43.2</v>
      </c>
      <c r="M2482" s="186">
        <v>34500000</v>
      </c>
      <c r="N2482" s="186">
        <v>312000</v>
      </c>
      <c r="O2482" s="186">
        <v>278000</v>
      </c>
      <c r="P2482" s="186">
        <v>104</v>
      </c>
      <c r="Q2482" s="186">
        <v>2550000</v>
      </c>
      <c r="R2482" s="186">
        <v>63000</v>
      </c>
      <c r="S2482" s="186">
        <v>41000</v>
      </c>
      <c r="T2482" s="186">
        <v>28.2</v>
      </c>
      <c r="U2482" s="186"/>
      <c r="V2482" s="186"/>
    </row>
    <row r="2483" spans="1:22">
      <c r="A2483" s="177" t="s">
        <v>5140</v>
      </c>
      <c r="B2483" s="177" t="s">
        <v>5140</v>
      </c>
      <c r="C2483" s="186">
        <v>29</v>
      </c>
      <c r="D2483" s="186">
        <v>3697</v>
      </c>
      <c r="E2483" s="186">
        <v>250</v>
      </c>
      <c r="F2483" s="186">
        <v>125</v>
      </c>
      <c r="G2483" s="186">
        <v>6</v>
      </c>
      <c r="H2483" s="186">
        <v>9</v>
      </c>
      <c r="I2483" s="186"/>
      <c r="J2483" s="186">
        <v>8</v>
      </c>
      <c r="K2483" s="186">
        <f t="shared" si="25"/>
        <v>6.9444444444444446</v>
      </c>
      <c r="L2483" s="186">
        <f t="shared" si="26"/>
        <v>36</v>
      </c>
      <c r="M2483" s="186">
        <v>39600000</v>
      </c>
      <c r="N2483" s="186">
        <v>358000</v>
      </c>
      <c r="O2483" s="186">
        <v>317000</v>
      </c>
      <c r="P2483" s="186">
        <v>104</v>
      </c>
      <c r="Q2483" s="186">
        <v>2940000</v>
      </c>
      <c r="R2483" s="186">
        <v>73000</v>
      </c>
      <c r="S2483" s="186">
        <v>47000</v>
      </c>
      <c r="T2483" s="186">
        <v>28.2</v>
      </c>
      <c r="U2483" s="186"/>
      <c r="V2483" s="186"/>
    </row>
    <row r="2484" spans="1:22">
      <c r="A2484" s="177" t="s">
        <v>5141</v>
      </c>
      <c r="B2484" s="177" t="s">
        <v>5141</v>
      </c>
      <c r="C2484" s="186">
        <v>43.6</v>
      </c>
      <c r="D2484" s="186">
        <v>5549</v>
      </c>
      <c r="E2484" s="186">
        <v>244</v>
      </c>
      <c r="F2484" s="186">
        <v>175</v>
      </c>
      <c r="G2484" s="186">
        <v>7</v>
      </c>
      <c r="H2484" s="186">
        <v>11</v>
      </c>
      <c r="I2484" s="186"/>
      <c r="J2484" s="186">
        <v>13</v>
      </c>
      <c r="K2484" s="186">
        <f t="shared" si="25"/>
        <v>7.9545454545454541</v>
      </c>
      <c r="L2484" s="186">
        <f t="shared" si="26"/>
        <v>28</v>
      </c>
      <c r="M2484" s="186">
        <v>60400000</v>
      </c>
      <c r="N2484" s="186">
        <v>551000</v>
      </c>
      <c r="O2484" s="186">
        <v>495000</v>
      </c>
      <c r="P2484" s="186">
        <v>104</v>
      </c>
      <c r="Q2484" s="186">
        <v>9840000</v>
      </c>
      <c r="R2484" s="186">
        <v>172000</v>
      </c>
      <c r="S2484" s="186">
        <v>112000</v>
      </c>
      <c r="T2484" s="186">
        <v>42.1</v>
      </c>
      <c r="U2484" s="186"/>
      <c r="V2484" s="186"/>
    </row>
    <row r="2485" spans="1:22">
      <c r="A2485" s="177" t="s">
        <v>5142</v>
      </c>
      <c r="B2485" s="177" t="s">
        <v>5142</v>
      </c>
      <c r="C2485" s="186">
        <v>63.8</v>
      </c>
      <c r="D2485" s="186">
        <v>8131</v>
      </c>
      <c r="E2485" s="186">
        <v>244</v>
      </c>
      <c r="F2485" s="186">
        <v>252</v>
      </c>
      <c r="G2485" s="186">
        <v>11</v>
      </c>
      <c r="H2485" s="186">
        <v>11</v>
      </c>
      <c r="I2485" s="186"/>
      <c r="J2485" s="186">
        <v>13</v>
      </c>
      <c r="K2485" s="186">
        <f t="shared" si="25"/>
        <v>11.454545454545455</v>
      </c>
      <c r="L2485" s="186">
        <f t="shared" si="26"/>
        <v>17.818181818181817</v>
      </c>
      <c r="M2485" s="186">
        <v>87000000</v>
      </c>
      <c r="N2485" s="186">
        <v>797000</v>
      </c>
      <c r="O2485" s="186">
        <v>713000</v>
      </c>
      <c r="P2485" s="186">
        <v>103</v>
      </c>
      <c r="Q2485" s="186">
        <v>29400000</v>
      </c>
      <c r="R2485" s="186">
        <v>353000</v>
      </c>
      <c r="S2485" s="186">
        <v>233000</v>
      </c>
      <c r="T2485" s="186">
        <v>60.099999999999994</v>
      </c>
      <c r="U2485" s="186"/>
      <c r="V2485" s="186"/>
    </row>
    <row r="2486" spans="1:22">
      <c r="A2486" s="177" t="s">
        <v>5143</v>
      </c>
      <c r="B2486" s="177" t="s">
        <v>5143</v>
      </c>
      <c r="C2486" s="186">
        <v>71.8</v>
      </c>
      <c r="D2486" s="186">
        <v>9143</v>
      </c>
      <c r="E2486" s="186">
        <v>250</v>
      </c>
      <c r="F2486" s="186">
        <v>250</v>
      </c>
      <c r="G2486" s="186">
        <v>9</v>
      </c>
      <c r="H2486" s="186">
        <v>14</v>
      </c>
      <c r="I2486" s="186"/>
      <c r="J2486" s="186">
        <v>13</v>
      </c>
      <c r="K2486" s="186">
        <f t="shared" si="25"/>
        <v>8.9285714285714288</v>
      </c>
      <c r="L2486" s="186">
        <f t="shared" si="26"/>
        <v>21.777777777777779</v>
      </c>
      <c r="M2486" s="186">
        <v>107000000</v>
      </c>
      <c r="N2486" s="186">
        <v>953000</v>
      </c>
      <c r="O2486" s="186">
        <v>860000</v>
      </c>
      <c r="P2486" s="186">
        <v>108</v>
      </c>
      <c r="Q2486" s="186">
        <v>36500000</v>
      </c>
      <c r="R2486" s="186">
        <v>443000</v>
      </c>
      <c r="S2486" s="186">
        <v>292000</v>
      </c>
      <c r="T2486" s="186">
        <v>63.2</v>
      </c>
      <c r="U2486" s="186"/>
      <c r="V2486" s="186"/>
    </row>
    <row r="2487" spans="1:22">
      <c r="A2487" s="177" t="s">
        <v>5144</v>
      </c>
      <c r="B2487" s="177" t="s">
        <v>5144</v>
      </c>
      <c r="C2487" s="186">
        <v>81.599999999999994</v>
      </c>
      <c r="D2487" s="186">
        <v>10390</v>
      </c>
      <c r="E2487" s="186">
        <v>250</v>
      </c>
      <c r="F2487" s="186">
        <v>255</v>
      </c>
      <c r="G2487" s="186">
        <v>14</v>
      </c>
      <c r="H2487" s="186">
        <v>14</v>
      </c>
      <c r="I2487" s="186"/>
      <c r="J2487" s="186">
        <v>13</v>
      </c>
      <c r="K2487" s="186">
        <f t="shared" si="25"/>
        <v>9.1071428571428577</v>
      </c>
      <c r="L2487" s="186">
        <f t="shared" si="26"/>
        <v>14</v>
      </c>
      <c r="M2487" s="186">
        <v>114000000</v>
      </c>
      <c r="N2487" s="186">
        <v>1030000</v>
      </c>
      <c r="O2487" s="186">
        <v>912000</v>
      </c>
      <c r="P2487" s="186">
        <v>105</v>
      </c>
      <c r="Q2487" s="186">
        <v>38800000</v>
      </c>
      <c r="R2487" s="186">
        <v>467000</v>
      </c>
      <c r="S2487" s="186">
        <v>304000</v>
      </c>
      <c r="T2487" s="186">
        <v>61.1</v>
      </c>
      <c r="U2487" s="186"/>
      <c r="V2487" s="186"/>
    </row>
    <row r="2488" spans="1:22">
      <c r="A2488" s="177" t="s">
        <v>5145</v>
      </c>
      <c r="B2488" s="177" t="s">
        <v>5145</v>
      </c>
      <c r="C2488" s="186">
        <v>32</v>
      </c>
      <c r="D2488" s="186">
        <v>4079.9999999999995</v>
      </c>
      <c r="E2488" s="186">
        <v>298</v>
      </c>
      <c r="F2488" s="186">
        <v>149</v>
      </c>
      <c r="G2488" s="186">
        <v>5.5</v>
      </c>
      <c r="H2488" s="186">
        <v>8</v>
      </c>
      <c r="I2488" s="186"/>
      <c r="J2488" s="186">
        <v>13</v>
      </c>
      <c r="K2488" s="186">
        <f t="shared" si="25"/>
        <v>9.3125</v>
      </c>
      <c r="L2488" s="186">
        <f t="shared" si="26"/>
        <v>46.545454545454547</v>
      </c>
      <c r="M2488" s="186">
        <v>63200000</v>
      </c>
      <c r="N2488" s="186">
        <v>475000</v>
      </c>
      <c r="O2488" s="186">
        <v>424000</v>
      </c>
      <c r="P2488" s="186">
        <v>124</v>
      </c>
      <c r="Q2488" s="186">
        <v>4420000</v>
      </c>
      <c r="R2488" s="186">
        <v>91000</v>
      </c>
      <c r="S2488" s="186">
        <v>59000</v>
      </c>
      <c r="T2488" s="186">
        <v>32.9</v>
      </c>
      <c r="U2488" s="186"/>
      <c r="V2488" s="186"/>
    </row>
    <row r="2489" spans="1:22">
      <c r="A2489" s="177" t="s">
        <v>4746</v>
      </c>
      <c r="B2489" s="177" t="s">
        <v>4746</v>
      </c>
      <c r="C2489" s="186">
        <v>36.700000000000003</v>
      </c>
      <c r="D2489" s="186">
        <v>4678</v>
      </c>
      <c r="E2489" s="186">
        <v>300</v>
      </c>
      <c r="F2489" s="186">
        <v>150</v>
      </c>
      <c r="G2489" s="186">
        <v>6.5</v>
      </c>
      <c r="H2489" s="186">
        <v>9</v>
      </c>
      <c r="I2489" s="186"/>
      <c r="J2489" s="186">
        <v>13</v>
      </c>
      <c r="K2489" s="186">
        <f t="shared" si="25"/>
        <v>8.3333333333333339</v>
      </c>
      <c r="L2489" s="186">
        <f t="shared" si="26"/>
        <v>39.384615384615387</v>
      </c>
      <c r="M2489" s="186">
        <v>72100000</v>
      </c>
      <c r="N2489" s="186">
        <v>543000</v>
      </c>
      <c r="O2489" s="186">
        <v>481000</v>
      </c>
      <c r="P2489" s="186">
        <v>124</v>
      </c>
      <c r="Q2489" s="186">
        <v>5080000</v>
      </c>
      <c r="R2489" s="186">
        <v>105000</v>
      </c>
      <c r="S2489" s="186">
        <v>68000</v>
      </c>
      <c r="T2489" s="186">
        <v>32.9</v>
      </c>
      <c r="U2489" s="186"/>
      <c r="V2489" s="186"/>
    </row>
    <row r="2490" spans="1:22">
      <c r="A2490" s="177" t="s">
        <v>4744</v>
      </c>
      <c r="B2490" s="177" t="s">
        <v>4744</v>
      </c>
      <c r="C2490" s="186">
        <v>55.8</v>
      </c>
      <c r="D2490" s="186">
        <v>7105</v>
      </c>
      <c r="E2490" s="186">
        <v>294</v>
      </c>
      <c r="F2490" s="186">
        <v>200</v>
      </c>
      <c r="G2490" s="186">
        <v>8</v>
      </c>
      <c r="H2490" s="186">
        <v>12</v>
      </c>
      <c r="I2490" s="186"/>
      <c r="J2490" s="186">
        <v>13</v>
      </c>
      <c r="K2490" s="186">
        <f t="shared" si="25"/>
        <v>8.3333333333333339</v>
      </c>
      <c r="L2490" s="186">
        <f t="shared" si="26"/>
        <v>30.5</v>
      </c>
      <c r="M2490" s="186">
        <v>111000000</v>
      </c>
      <c r="N2490" s="186">
        <v>842000</v>
      </c>
      <c r="O2490" s="186">
        <v>756000</v>
      </c>
      <c r="P2490" s="186">
        <v>125</v>
      </c>
      <c r="Q2490" s="186">
        <v>16000000</v>
      </c>
      <c r="R2490" s="186">
        <v>245000</v>
      </c>
      <c r="S2490" s="186">
        <v>160000</v>
      </c>
      <c r="T2490" s="186">
        <v>47.5</v>
      </c>
      <c r="U2490" s="186"/>
      <c r="V2490" s="186"/>
    </row>
    <row r="2491" spans="1:22">
      <c r="A2491" s="177" t="s">
        <v>5146</v>
      </c>
      <c r="B2491" s="177" t="s">
        <v>5146</v>
      </c>
      <c r="C2491" s="186">
        <v>64.400000000000006</v>
      </c>
      <c r="D2491" s="186">
        <v>8210</v>
      </c>
      <c r="E2491" s="186">
        <v>294</v>
      </c>
      <c r="F2491" s="186">
        <v>250</v>
      </c>
      <c r="G2491" s="186">
        <v>8</v>
      </c>
      <c r="H2491" s="186">
        <v>12</v>
      </c>
      <c r="I2491" s="186"/>
      <c r="J2491" s="186">
        <v>13</v>
      </c>
      <c r="K2491" s="186">
        <f t="shared" si="25"/>
        <v>10.416666666666666</v>
      </c>
      <c r="L2491" s="186">
        <f t="shared" si="26"/>
        <v>30.5</v>
      </c>
      <c r="M2491" s="186">
        <v>138500000</v>
      </c>
      <c r="N2491" s="186">
        <v>1016000</v>
      </c>
      <c r="O2491" s="186">
        <v>923000</v>
      </c>
      <c r="P2491" s="186">
        <v>0</v>
      </c>
      <c r="Q2491" s="186">
        <v>31300000</v>
      </c>
      <c r="R2491" s="186">
        <v>379000</v>
      </c>
      <c r="S2491" s="186">
        <v>250000</v>
      </c>
      <c r="T2491" s="186">
        <v>0</v>
      </c>
      <c r="U2491" s="186"/>
      <c r="V2491" s="186"/>
    </row>
    <row r="2492" spans="1:22">
      <c r="A2492" s="177" t="s">
        <v>5147</v>
      </c>
      <c r="B2492" s="177" t="s">
        <v>5147</v>
      </c>
      <c r="C2492" s="186">
        <v>83.4</v>
      </c>
      <c r="D2492" s="186">
        <v>10630</v>
      </c>
      <c r="E2492" s="186">
        <v>294</v>
      </c>
      <c r="F2492" s="186">
        <v>302</v>
      </c>
      <c r="G2492" s="186">
        <v>12</v>
      </c>
      <c r="H2492" s="186">
        <v>12</v>
      </c>
      <c r="I2492" s="186"/>
      <c r="J2492" s="186">
        <v>13</v>
      </c>
      <c r="K2492" s="186">
        <f t="shared" si="25"/>
        <v>12.583333333333334</v>
      </c>
      <c r="L2492" s="186">
        <f t="shared" si="26"/>
        <v>20.333333333333332</v>
      </c>
      <c r="M2492" s="186">
        <v>166000000</v>
      </c>
      <c r="N2492" s="186">
        <v>1260000</v>
      </c>
      <c r="O2492" s="186">
        <v>1130000</v>
      </c>
      <c r="P2492" s="186">
        <v>125</v>
      </c>
      <c r="Q2492" s="186">
        <v>55100000</v>
      </c>
      <c r="R2492" s="186">
        <v>558000</v>
      </c>
      <c r="S2492" s="186">
        <v>365000</v>
      </c>
      <c r="T2492" s="186">
        <v>72</v>
      </c>
      <c r="U2492" s="186"/>
      <c r="V2492" s="186"/>
    </row>
    <row r="2493" spans="1:22">
      <c r="A2493" s="177" t="s">
        <v>5148</v>
      </c>
      <c r="B2493" s="177" t="s">
        <v>5148</v>
      </c>
      <c r="C2493" s="186">
        <v>93</v>
      </c>
      <c r="D2493" s="186">
        <v>11840</v>
      </c>
      <c r="E2493" s="186">
        <v>300</v>
      </c>
      <c r="F2493" s="186">
        <v>300</v>
      </c>
      <c r="G2493" s="186">
        <v>10</v>
      </c>
      <c r="H2493" s="186">
        <v>15</v>
      </c>
      <c r="I2493" s="186"/>
      <c r="J2493" s="186">
        <v>13</v>
      </c>
      <c r="K2493" s="186">
        <f t="shared" si="25"/>
        <v>10</v>
      </c>
      <c r="L2493" s="186">
        <f t="shared" si="26"/>
        <v>24.4</v>
      </c>
      <c r="M2493" s="186">
        <v>202000000</v>
      </c>
      <c r="N2493" s="186">
        <v>1480000</v>
      </c>
      <c r="O2493" s="186">
        <v>1350000</v>
      </c>
      <c r="P2493" s="186">
        <v>131</v>
      </c>
      <c r="Q2493" s="186">
        <v>67500000</v>
      </c>
      <c r="R2493" s="186">
        <v>682000</v>
      </c>
      <c r="S2493" s="186">
        <v>450000</v>
      </c>
      <c r="T2493" s="186">
        <v>75.5</v>
      </c>
      <c r="U2493" s="186"/>
      <c r="V2493" s="186"/>
    </row>
    <row r="2494" spans="1:22">
      <c r="A2494" s="177" t="s">
        <v>5149</v>
      </c>
      <c r="B2494" s="177" t="s">
        <v>5149</v>
      </c>
      <c r="C2494" s="186">
        <v>105</v>
      </c>
      <c r="D2494" s="186">
        <v>13340</v>
      </c>
      <c r="E2494" s="186">
        <v>300</v>
      </c>
      <c r="F2494" s="186">
        <v>305</v>
      </c>
      <c r="G2494" s="186">
        <v>15</v>
      </c>
      <c r="H2494" s="186">
        <v>15</v>
      </c>
      <c r="I2494" s="186"/>
      <c r="J2494" s="186">
        <v>13</v>
      </c>
      <c r="K2494" s="186">
        <f t="shared" si="25"/>
        <v>10.166666666666666</v>
      </c>
      <c r="L2494" s="186">
        <f t="shared" si="26"/>
        <v>16.266666666666666</v>
      </c>
      <c r="M2494" s="186">
        <v>213000000</v>
      </c>
      <c r="N2494" s="186">
        <v>1600000</v>
      </c>
      <c r="O2494" s="186">
        <v>1420000</v>
      </c>
      <c r="P2494" s="186">
        <v>126</v>
      </c>
      <c r="Q2494" s="186">
        <v>71000000</v>
      </c>
      <c r="R2494" s="186">
        <v>714000</v>
      </c>
      <c r="S2494" s="186">
        <v>466000</v>
      </c>
      <c r="T2494" s="186">
        <v>73</v>
      </c>
      <c r="U2494" s="186"/>
      <c r="V2494" s="186"/>
    </row>
    <row r="2495" spans="1:22">
      <c r="A2495" s="177" t="s">
        <v>5150</v>
      </c>
      <c r="B2495" s="177" t="s">
        <v>5150</v>
      </c>
      <c r="C2495" s="186">
        <v>105</v>
      </c>
      <c r="D2495" s="186">
        <v>13350</v>
      </c>
      <c r="E2495" s="186">
        <v>304</v>
      </c>
      <c r="F2495" s="186">
        <v>301</v>
      </c>
      <c r="G2495" s="186">
        <v>11</v>
      </c>
      <c r="H2495" s="186">
        <v>17</v>
      </c>
      <c r="I2495" s="186"/>
      <c r="J2495" s="186">
        <v>13</v>
      </c>
      <c r="K2495" s="186">
        <f t="shared" si="25"/>
        <v>8.8529411764705888</v>
      </c>
      <c r="L2495" s="186">
        <f t="shared" si="26"/>
        <v>22.181818181818183</v>
      </c>
      <c r="M2495" s="186">
        <v>232000000</v>
      </c>
      <c r="N2495" s="186">
        <v>1690000</v>
      </c>
      <c r="O2495" s="186">
        <v>1520000</v>
      </c>
      <c r="P2495" s="186">
        <v>132</v>
      </c>
      <c r="Q2495" s="186">
        <v>77300000</v>
      </c>
      <c r="R2495" s="186">
        <v>779000</v>
      </c>
      <c r="S2495" s="186">
        <v>514000</v>
      </c>
      <c r="T2495" s="186">
        <v>76.100000000000009</v>
      </c>
      <c r="U2495" s="186"/>
      <c r="V2495" s="186"/>
    </row>
    <row r="2496" spans="1:22">
      <c r="A2496" s="177" t="s">
        <v>5151</v>
      </c>
      <c r="B2496" s="177" t="s">
        <v>5151</v>
      </c>
      <c r="C2496" s="186">
        <v>129</v>
      </c>
      <c r="D2496" s="186">
        <v>16380.000000000002</v>
      </c>
      <c r="E2496" s="186">
        <v>312</v>
      </c>
      <c r="F2496" s="186">
        <v>303</v>
      </c>
      <c r="G2496" s="186">
        <v>13</v>
      </c>
      <c r="H2496" s="186">
        <v>21</v>
      </c>
      <c r="I2496" s="186"/>
      <c r="J2496" s="186">
        <v>13</v>
      </c>
      <c r="K2496" s="186">
        <f t="shared" si="25"/>
        <v>7.2142857142857144</v>
      </c>
      <c r="L2496" s="186">
        <f t="shared" si="26"/>
        <v>18.76923076923077</v>
      </c>
      <c r="M2496" s="186">
        <v>294000000</v>
      </c>
      <c r="N2496" s="186">
        <v>2110000</v>
      </c>
      <c r="O2496" s="186">
        <v>1880000</v>
      </c>
      <c r="P2496" s="186">
        <v>134</v>
      </c>
      <c r="Q2496" s="186">
        <v>97500000</v>
      </c>
      <c r="R2496" s="186">
        <v>976000</v>
      </c>
      <c r="S2496" s="186">
        <v>644000</v>
      </c>
      <c r="T2496" s="186">
        <v>77.2</v>
      </c>
      <c r="U2496" s="186"/>
      <c r="V2496" s="186"/>
    </row>
    <row r="2497" spans="1:22">
      <c r="A2497" s="177" t="s">
        <v>5152</v>
      </c>
      <c r="B2497" s="177" t="s">
        <v>5152</v>
      </c>
      <c r="C2497" s="186">
        <v>153</v>
      </c>
      <c r="D2497" s="186">
        <v>19470</v>
      </c>
      <c r="E2497" s="186">
        <v>318</v>
      </c>
      <c r="F2497" s="186">
        <v>307</v>
      </c>
      <c r="G2497" s="186">
        <v>17</v>
      </c>
      <c r="H2497" s="186">
        <v>24</v>
      </c>
      <c r="I2497" s="186"/>
      <c r="J2497" s="186">
        <v>13</v>
      </c>
      <c r="K2497" s="186">
        <f t="shared" si="25"/>
        <v>6.395833333333333</v>
      </c>
      <c r="L2497" s="186">
        <f t="shared" si="26"/>
        <v>14.352941176470589</v>
      </c>
      <c r="M2497" s="186">
        <v>350000000</v>
      </c>
      <c r="N2497" s="186">
        <v>2500000</v>
      </c>
      <c r="O2497" s="186">
        <v>2200000</v>
      </c>
      <c r="P2497" s="186">
        <v>134</v>
      </c>
      <c r="Q2497" s="186">
        <v>116000000</v>
      </c>
      <c r="R2497" s="186">
        <v>1150000</v>
      </c>
      <c r="S2497" s="186">
        <v>756000</v>
      </c>
      <c r="T2497" s="186">
        <v>77.2</v>
      </c>
      <c r="U2497" s="186"/>
      <c r="V2497" s="186"/>
    </row>
    <row r="2498" spans="1:22">
      <c r="A2498" s="177" t="s">
        <v>5153</v>
      </c>
      <c r="B2498" s="177" t="s">
        <v>5153</v>
      </c>
      <c r="C2498" s="186">
        <v>180</v>
      </c>
      <c r="D2498" s="186">
        <v>22910</v>
      </c>
      <c r="E2498" s="186">
        <v>326</v>
      </c>
      <c r="F2498" s="186">
        <v>310</v>
      </c>
      <c r="G2498" s="186">
        <v>20</v>
      </c>
      <c r="H2498" s="186">
        <v>28</v>
      </c>
      <c r="I2498" s="186"/>
      <c r="J2498" s="186">
        <v>13</v>
      </c>
      <c r="K2498" s="186">
        <f t="shared" si="25"/>
        <v>5.5357142857142856</v>
      </c>
      <c r="L2498" s="186">
        <f t="shared" si="26"/>
        <v>12.2</v>
      </c>
      <c r="M2498" s="186">
        <v>422000000</v>
      </c>
      <c r="N2498" s="186">
        <v>2970000</v>
      </c>
      <c r="O2498" s="186">
        <v>2590000</v>
      </c>
      <c r="P2498" s="186">
        <v>136</v>
      </c>
      <c r="Q2498" s="186">
        <v>139000000</v>
      </c>
      <c r="R2498" s="186">
        <v>1370000</v>
      </c>
      <c r="S2498" s="186">
        <v>900000</v>
      </c>
      <c r="T2498" s="186">
        <v>78</v>
      </c>
      <c r="U2498" s="186"/>
      <c r="V2498" s="186"/>
    </row>
    <row r="2499" spans="1:22">
      <c r="A2499" s="177" t="s">
        <v>5154</v>
      </c>
      <c r="B2499" s="177" t="s">
        <v>5154</v>
      </c>
      <c r="C2499" s="186">
        <v>41.2</v>
      </c>
      <c r="D2499" s="186">
        <v>5245</v>
      </c>
      <c r="E2499" s="186">
        <v>346</v>
      </c>
      <c r="F2499" s="186">
        <v>174</v>
      </c>
      <c r="G2499" s="186">
        <v>6</v>
      </c>
      <c r="H2499" s="186">
        <v>9</v>
      </c>
      <c r="I2499" s="186"/>
      <c r="J2499" s="186">
        <v>13</v>
      </c>
      <c r="K2499" s="186">
        <f t="shared" si="25"/>
        <v>9.6666666666666661</v>
      </c>
      <c r="L2499" s="186">
        <f t="shared" si="26"/>
        <v>50.333333333333336</v>
      </c>
      <c r="M2499" s="186">
        <v>110000000</v>
      </c>
      <c r="N2499" s="186">
        <v>713000</v>
      </c>
      <c r="O2499" s="186">
        <v>638000</v>
      </c>
      <c r="P2499" s="186">
        <v>145</v>
      </c>
      <c r="Q2499" s="186">
        <v>7910000</v>
      </c>
      <c r="R2499" s="186">
        <v>140000</v>
      </c>
      <c r="S2499" s="186">
        <v>91000</v>
      </c>
      <c r="T2499" s="186">
        <v>38.799999999999997</v>
      </c>
      <c r="U2499" s="186"/>
      <c r="V2499" s="186"/>
    </row>
    <row r="2500" spans="1:22">
      <c r="A2500" s="177" t="s">
        <v>5155</v>
      </c>
      <c r="B2500" s="177" t="s">
        <v>5155</v>
      </c>
      <c r="C2500" s="186">
        <v>49.4</v>
      </c>
      <c r="D2500" s="186">
        <v>6291</v>
      </c>
      <c r="E2500" s="186">
        <v>350</v>
      </c>
      <c r="F2500" s="186">
        <v>175</v>
      </c>
      <c r="G2500" s="186">
        <v>7</v>
      </c>
      <c r="H2500" s="186">
        <v>11</v>
      </c>
      <c r="I2500" s="186"/>
      <c r="J2500" s="186">
        <v>13</v>
      </c>
      <c r="K2500" s="186">
        <f t="shared" si="25"/>
        <v>7.9545454545454541</v>
      </c>
      <c r="L2500" s="186">
        <f t="shared" si="26"/>
        <v>43.142857142857146</v>
      </c>
      <c r="M2500" s="186">
        <v>135000000</v>
      </c>
      <c r="N2500" s="186">
        <v>865000</v>
      </c>
      <c r="O2500" s="186">
        <v>771000</v>
      </c>
      <c r="P2500" s="186">
        <v>146</v>
      </c>
      <c r="Q2500" s="186">
        <v>9840000</v>
      </c>
      <c r="R2500" s="186">
        <v>173000</v>
      </c>
      <c r="S2500" s="186">
        <v>112000</v>
      </c>
      <c r="T2500" s="186">
        <v>39.6</v>
      </c>
      <c r="U2500" s="186"/>
      <c r="V2500" s="186"/>
    </row>
    <row r="2501" spans="1:22">
      <c r="A2501" s="177" t="s">
        <v>5156</v>
      </c>
      <c r="B2501" s="177" t="s">
        <v>5156</v>
      </c>
      <c r="C2501" s="186">
        <v>67.599999999999994</v>
      </c>
      <c r="D2501" s="186">
        <v>8617</v>
      </c>
      <c r="E2501" s="186">
        <v>336</v>
      </c>
      <c r="F2501" s="186">
        <v>249</v>
      </c>
      <c r="G2501" s="186">
        <v>8</v>
      </c>
      <c r="H2501" s="186">
        <v>12</v>
      </c>
      <c r="I2501" s="186"/>
      <c r="J2501" s="186">
        <v>13</v>
      </c>
      <c r="K2501" s="186">
        <f t="shared" si="25"/>
        <v>10.375</v>
      </c>
      <c r="L2501" s="186">
        <f t="shared" si="26"/>
        <v>35.75</v>
      </c>
      <c r="M2501" s="186">
        <v>181000000</v>
      </c>
      <c r="N2501" s="186">
        <v>1190000</v>
      </c>
      <c r="O2501" s="186">
        <v>1070000</v>
      </c>
      <c r="P2501" s="186">
        <v>145</v>
      </c>
      <c r="Q2501" s="186">
        <v>30900000</v>
      </c>
      <c r="R2501" s="186">
        <v>378000</v>
      </c>
      <c r="S2501" s="186">
        <v>248000</v>
      </c>
      <c r="T2501" s="186">
        <v>59.900000000000006</v>
      </c>
      <c r="U2501" s="186"/>
      <c r="V2501" s="186"/>
    </row>
    <row r="2502" spans="1:22">
      <c r="A2502" s="177" t="s">
        <v>5157</v>
      </c>
      <c r="B2502" s="177" t="s">
        <v>5157</v>
      </c>
      <c r="C2502" s="186">
        <v>78.099999999999994</v>
      </c>
      <c r="D2502" s="186">
        <v>9953</v>
      </c>
      <c r="E2502" s="186">
        <v>340</v>
      </c>
      <c r="F2502" s="186">
        <v>250</v>
      </c>
      <c r="G2502" s="186">
        <v>9</v>
      </c>
      <c r="H2502" s="186">
        <v>14</v>
      </c>
      <c r="I2502" s="186"/>
      <c r="J2502" s="186">
        <v>13</v>
      </c>
      <c r="K2502" s="186">
        <f t="shared" si="25"/>
        <v>8.9285714285714288</v>
      </c>
      <c r="L2502" s="186">
        <f t="shared" si="26"/>
        <v>31.777777777777779</v>
      </c>
      <c r="M2502" s="186">
        <v>212000000</v>
      </c>
      <c r="N2502" s="186">
        <v>1380000</v>
      </c>
      <c r="O2502" s="186">
        <v>1250000</v>
      </c>
      <c r="P2502" s="186">
        <v>146</v>
      </c>
      <c r="Q2502" s="186">
        <v>36500000</v>
      </c>
      <c r="R2502" s="186">
        <v>444000</v>
      </c>
      <c r="S2502" s="186">
        <v>292000</v>
      </c>
      <c r="T2502" s="186">
        <v>60.5</v>
      </c>
      <c r="U2502" s="186"/>
      <c r="V2502" s="186"/>
    </row>
    <row r="2503" spans="1:22">
      <c r="A2503" s="177" t="s">
        <v>5158</v>
      </c>
      <c r="B2503" s="177" t="s">
        <v>5158</v>
      </c>
      <c r="C2503" s="186">
        <v>103</v>
      </c>
      <c r="D2503" s="186">
        <v>13150</v>
      </c>
      <c r="E2503" s="186">
        <v>350</v>
      </c>
      <c r="F2503" s="186">
        <v>252</v>
      </c>
      <c r="G2503" s="186">
        <v>11</v>
      </c>
      <c r="H2503" s="186">
        <v>19</v>
      </c>
      <c r="I2503" s="186"/>
      <c r="J2503" s="186">
        <v>13</v>
      </c>
      <c r="K2503" s="186">
        <f t="shared" si="25"/>
        <v>6.6315789473684212</v>
      </c>
      <c r="L2503" s="186">
        <f t="shared" si="26"/>
        <v>26</v>
      </c>
      <c r="M2503" s="186">
        <v>294000000</v>
      </c>
      <c r="N2503" s="186">
        <v>1880000</v>
      </c>
      <c r="O2503" s="186">
        <v>1680000</v>
      </c>
      <c r="P2503" s="186">
        <v>150</v>
      </c>
      <c r="Q2503" s="186">
        <v>50800000</v>
      </c>
      <c r="R2503" s="186">
        <v>614000</v>
      </c>
      <c r="S2503" s="186">
        <v>403000</v>
      </c>
      <c r="T2503" s="186">
        <v>62.1</v>
      </c>
      <c r="U2503" s="186"/>
      <c r="V2503" s="186"/>
    </row>
    <row r="2504" spans="1:22">
      <c r="A2504" s="177" t="s">
        <v>5159</v>
      </c>
      <c r="B2504" s="177" t="s">
        <v>5159</v>
      </c>
      <c r="C2504" s="186">
        <v>126</v>
      </c>
      <c r="D2504" s="186">
        <v>16090</v>
      </c>
      <c r="E2504" s="186">
        <v>356</v>
      </c>
      <c r="F2504" s="186">
        <v>256</v>
      </c>
      <c r="G2504" s="186">
        <v>15</v>
      </c>
      <c r="H2504" s="186">
        <v>22</v>
      </c>
      <c r="I2504" s="186"/>
      <c r="J2504" s="186">
        <v>13</v>
      </c>
      <c r="K2504" s="186">
        <f t="shared" si="25"/>
        <v>5.8181818181818183</v>
      </c>
      <c r="L2504" s="186">
        <f t="shared" si="26"/>
        <v>19.066666666666666</v>
      </c>
      <c r="M2504" s="186">
        <v>356000000</v>
      </c>
      <c r="N2504" s="186">
        <v>2270000</v>
      </c>
      <c r="O2504" s="186">
        <v>2000000</v>
      </c>
      <c r="P2504" s="186">
        <v>149</v>
      </c>
      <c r="Q2504" s="186">
        <v>61700000</v>
      </c>
      <c r="R2504" s="186">
        <v>740000</v>
      </c>
      <c r="S2504" s="186">
        <v>482000</v>
      </c>
      <c r="T2504" s="186">
        <v>61.900000000000006</v>
      </c>
      <c r="U2504" s="186"/>
      <c r="V2504" s="186"/>
    </row>
    <row r="2505" spans="1:22">
      <c r="A2505" s="177" t="s">
        <v>5160</v>
      </c>
      <c r="B2505" s="177" t="s">
        <v>5160</v>
      </c>
      <c r="C2505" s="186">
        <v>148</v>
      </c>
      <c r="D2505" s="186">
        <v>18870</v>
      </c>
      <c r="E2505" s="186">
        <v>364</v>
      </c>
      <c r="F2505" s="186">
        <v>258</v>
      </c>
      <c r="G2505" s="186">
        <v>17</v>
      </c>
      <c r="H2505" s="186">
        <v>26</v>
      </c>
      <c r="I2505" s="186"/>
      <c r="J2505" s="186">
        <v>13</v>
      </c>
      <c r="K2505" s="186">
        <f t="shared" si="25"/>
        <v>4.9615384615384617</v>
      </c>
      <c r="L2505" s="186">
        <f t="shared" si="26"/>
        <v>16.823529411764707</v>
      </c>
      <c r="M2505" s="186">
        <v>430000000</v>
      </c>
      <c r="N2505" s="186">
        <v>2700000</v>
      </c>
      <c r="O2505" s="186">
        <v>2370000</v>
      </c>
      <c r="P2505" s="186">
        <v>151</v>
      </c>
      <c r="Q2505" s="186">
        <v>74700000</v>
      </c>
      <c r="R2505" s="186">
        <v>889000</v>
      </c>
      <c r="S2505" s="186">
        <v>579000</v>
      </c>
      <c r="T2505" s="186">
        <v>62.9</v>
      </c>
      <c r="U2505" s="186"/>
      <c r="V2505" s="186"/>
    </row>
    <row r="2506" spans="1:22">
      <c r="A2506" s="177" t="s">
        <v>5156</v>
      </c>
      <c r="B2506" s="177" t="s">
        <v>5156</v>
      </c>
      <c r="C2506" s="186">
        <v>67.599999999999994</v>
      </c>
      <c r="D2506" s="186">
        <v>8617</v>
      </c>
      <c r="E2506" s="186">
        <v>336</v>
      </c>
      <c r="F2506" s="186">
        <v>249</v>
      </c>
      <c r="G2506" s="186">
        <v>8</v>
      </c>
      <c r="H2506" s="186">
        <v>12</v>
      </c>
      <c r="I2506" s="186"/>
      <c r="J2506" s="186">
        <v>13</v>
      </c>
      <c r="K2506" s="186">
        <f t="shared" si="25"/>
        <v>10.375</v>
      </c>
      <c r="L2506" s="186">
        <f t="shared" si="26"/>
        <v>35.75</v>
      </c>
      <c r="M2506" s="186">
        <v>181000000</v>
      </c>
      <c r="N2506" s="186">
        <v>1190000</v>
      </c>
      <c r="O2506" s="186">
        <v>1070000</v>
      </c>
      <c r="P2506" s="186">
        <v>145</v>
      </c>
      <c r="Q2506" s="186">
        <v>30900000</v>
      </c>
      <c r="R2506" s="186">
        <v>378000</v>
      </c>
      <c r="S2506" s="186">
        <v>248000</v>
      </c>
      <c r="T2506" s="186">
        <v>59.900000000000006</v>
      </c>
      <c r="U2506" s="186"/>
      <c r="V2506" s="186"/>
    </row>
    <row r="2507" spans="1:22">
      <c r="A2507" s="177" t="s">
        <v>5157</v>
      </c>
      <c r="B2507" s="177" t="s">
        <v>5157</v>
      </c>
      <c r="C2507" s="186">
        <v>78.099999999999994</v>
      </c>
      <c r="D2507" s="186">
        <v>9953</v>
      </c>
      <c r="E2507" s="186">
        <v>340</v>
      </c>
      <c r="F2507" s="186">
        <v>250</v>
      </c>
      <c r="G2507" s="186">
        <v>9</v>
      </c>
      <c r="H2507" s="186">
        <v>14</v>
      </c>
      <c r="I2507" s="186"/>
      <c r="J2507" s="186">
        <v>13</v>
      </c>
      <c r="K2507" s="186">
        <f t="shared" si="25"/>
        <v>8.9285714285714288</v>
      </c>
      <c r="L2507" s="186">
        <f t="shared" si="26"/>
        <v>31.777777777777779</v>
      </c>
      <c r="M2507" s="186">
        <v>212000000</v>
      </c>
      <c r="N2507" s="186">
        <v>1380000</v>
      </c>
      <c r="O2507" s="186">
        <v>1250000</v>
      </c>
      <c r="P2507" s="186">
        <v>146</v>
      </c>
      <c r="Q2507" s="186">
        <v>36500000</v>
      </c>
      <c r="R2507" s="186">
        <v>444000</v>
      </c>
      <c r="S2507" s="186">
        <v>292000</v>
      </c>
      <c r="T2507" s="186">
        <v>60.5</v>
      </c>
      <c r="U2507" s="186"/>
      <c r="V2507" s="186"/>
    </row>
    <row r="2508" spans="1:22">
      <c r="A2508" s="177" t="s">
        <v>5158</v>
      </c>
      <c r="B2508" s="177" t="s">
        <v>5158</v>
      </c>
      <c r="C2508" s="186">
        <v>103</v>
      </c>
      <c r="D2508" s="186">
        <v>13150</v>
      </c>
      <c r="E2508" s="186">
        <v>350</v>
      </c>
      <c r="F2508" s="186">
        <v>252</v>
      </c>
      <c r="G2508" s="186">
        <v>11</v>
      </c>
      <c r="H2508" s="186">
        <v>19</v>
      </c>
      <c r="I2508" s="186"/>
      <c r="J2508" s="186">
        <v>13</v>
      </c>
      <c r="K2508" s="186">
        <f t="shared" si="25"/>
        <v>6.6315789473684212</v>
      </c>
      <c r="L2508" s="186">
        <f t="shared" si="26"/>
        <v>26</v>
      </c>
      <c r="M2508" s="186">
        <v>294000000</v>
      </c>
      <c r="N2508" s="186">
        <v>1880000</v>
      </c>
      <c r="O2508" s="186">
        <v>1680000</v>
      </c>
      <c r="P2508" s="186">
        <v>150</v>
      </c>
      <c r="Q2508" s="186">
        <v>50800000</v>
      </c>
      <c r="R2508" s="186">
        <v>614000</v>
      </c>
      <c r="S2508" s="186">
        <v>403000</v>
      </c>
      <c r="T2508" s="186">
        <v>62.1</v>
      </c>
      <c r="U2508" s="186"/>
      <c r="V2508" s="186"/>
    </row>
    <row r="2509" spans="1:22">
      <c r="A2509" s="177" t="s">
        <v>5159</v>
      </c>
      <c r="B2509" s="177" t="s">
        <v>5159</v>
      </c>
      <c r="C2509" s="186">
        <v>126</v>
      </c>
      <c r="D2509" s="186">
        <v>16090</v>
      </c>
      <c r="E2509" s="186">
        <v>356</v>
      </c>
      <c r="F2509" s="186">
        <v>256</v>
      </c>
      <c r="G2509" s="186">
        <v>15</v>
      </c>
      <c r="H2509" s="186">
        <v>22</v>
      </c>
      <c r="I2509" s="186"/>
      <c r="J2509" s="186">
        <v>13</v>
      </c>
      <c r="K2509" s="186">
        <f t="shared" si="25"/>
        <v>5.8181818181818183</v>
      </c>
      <c r="L2509" s="186">
        <f t="shared" si="26"/>
        <v>19.066666666666666</v>
      </c>
      <c r="M2509" s="186">
        <v>356000000</v>
      </c>
      <c r="N2509" s="186">
        <v>2270000</v>
      </c>
      <c r="O2509" s="186">
        <v>2000000</v>
      </c>
      <c r="P2509" s="186">
        <v>149</v>
      </c>
      <c r="Q2509" s="186">
        <v>61700000</v>
      </c>
      <c r="R2509" s="186">
        <v>740000</v>
      </c>
      <c r="S2509" s="186">
        <v>482000</v>
      </c>
      <c r="T2509" s="186">
        <v>61.900000000000006</v>
      </c>
      <c r="U2509" s="186"/>
      <c r="V2509" s="186"/>
    </row>
    <row r="2510" spans="1:22">
      <c r="A2510" s="177" t="s">
        <v>5160</v>
      </c>
      <c r="B2510" s="177" t="s">
        <v>5160</v>
      </c>
      <c r="C2510" s="186">
        <v>148</v>
      </c>
      <c r="D2510" s="186">
        <v>18870</v>
      </c>
      <c r="E2510" s="186">
        <v>364</v>
      </c>
      <c r="F2510" s="186">
        <v>258</v>
      </c>
      <c r="G2510" s="186">
        <v>17</v>
      </c>
      <c r="H2510" s="186">
        <v>26</v>
      </c>
      <c r="I2510" s="186"/>
      <c r="J2510" s="186">
        <v>13</v>
      </c>
      <c r="K2510" s="186">
        <f t="shared" si="25"/>
        <v>4.9615384615384617</v>
      </c>
      <c r="L2510" s="186">
        <f t="shared" si="26"/>
        <v>16.823529411764707</v>
      </c>
      <c r="M2510" s="186">
        <v>430000000</v>
      </c>
      <c r="N2510" s="186">
        <v>2700000</v>
      </c>
      <c r="O2510" s="186">
        <v>2370000</v>
      </c>
      <c r="P2510" s="186">
        <v>151</v>
      </c>
      <c r="Q2510" s="186">
        <v>74700000</v>
      </c>
      <c r="R2510" s="186">
        <v>889000</v>
      </c>
      <c r="S2510" s="186">
        <v>579000</v>
      </c>
      <c r="T2510" s="186">
        <v>62.9</v>
      </c>
      <c r="U2510" s="186"/>
      <c r="V2510" s="186"/>
    </row>
    <row r="2511" spans="1:22">
      <c r="A2511" s="177" t="s">
        <v>5161</v>
      </c>
      <c r="B2511" s="177" t="s">
        <v>5161</v>
      </c>
      <c r="C2511" s="186">
        <v>105</v>
      </c>
      <c r="D2511" s="186">
        <v>13330.000000000002</v>
      </c>
      <c r="E2511" s="186">
        <v>338</v>
      </c>
      <c r="F2511" s="186">
        <v>351</v>
      </c>
      <c r="G2511" s="186">
        <v>13</v>
      </c>
      <c r="H2511" s="186">
        <v>13</v>
      </c>
      <c r="I2511" s="186"/>
      <c r="J2511" s="186">
        <v>13</v>
      </c>
      <c r="K2511" s="186">
        <f t="shared" si="25"/>
        <v>13.5</v>
      </c>
      <c r="L2511" s="186">
        <f t="shared" si="26"/>
        <v>22</v>
      </c>
      <c r="M2511" s="186">
        <v>277000000</v>
      </c>
      <c r="N2511" s="186">
        <v>1820000</v>
      </c>
      <c r="O2511" s="186">
        <v>1640000</v>
      </c>
      <c r="P2511" s="186">
        <v>144</v>
      </c>
      <c r="Q2511" s="186">
        <v>93800000</v>
      </c>
      <c r="R2511" s="186">
        <v>815000</v>
      </c>
      <c r="S2511" s="186">
        <v>534000</v>
      </c>
      <c r="T2511" s="186">
        <v>83.9</v>
      </c>
      <c r="U2511" s="186"/>
      <c r="V2511" s="186"/>
    </row>
    <row r="2512" spans="1:22">
      <c r="A2512" s="177" t="s">
        <v>5162</v>
      </c>
      <c r="B2512" s="177" t="s">
        <v>5162</v>
      </c>
      <c r="C2512" s="186">
        <v>113</v>
      </c>
      <c r="D2512" s="186">
        <v>14400</v>
      </c>
      <c r="E2512" s="186">
        <v>344</v>
      </c>
      <c r="F2512" s="186">
        <v>348</v>
      </c>
      <c r="G2512" s="186">
        <v>10</v>
      </c>
      <c r="H2512" s="186">
        <v>16</v>
      </c>
      <c r="I2512" s="186"/>
      <c r="J2512" s="186">
        <v>13</v>
      </c>
      <c r="K2512" s="186">
        <f t="shared" si="25"/>
        <v>10.875</v>
      </c>
      <c r="L2512" s="186">
        <f t="shared" si="26"/>
        <v>28.6</v>
      </c>
      <c r="M2512" s="186">
        <v>328000000</v>
      </c>
      <c r="N2512" s="186">
        <v>2090000</v>
      </c>
      <c r="O2512" s="186">
        <v>1910000</v>
      </c>
      <c r="P2512" s="186">
        <v>151</v>
      </c>
      <c r="Q2512" s="186">
        <v>112000000</v>
      </c>
      <c r="R2512" s="186">
        <v>977000</v>
      </c>
      <c r="S2512" s="186">
        <v>646000</v>
      </c>
      <c r="T2512" s="186">
        <v>88.4</v>
      </c>
      <c r="U2512" s="186"/>
      <c r="V2512" s="186"/>
    </row>
    <row r="2513" spans="1:22">
      <c r="A2513" s="177" t="s">
        <v>5163</v>
      </c>
      <c r="B2513" s="177" t="s">
        <v>5163</v>
      </c>
      <c r="C2513" s="186">
        <v>129</v>
      </c>
      <c r="D2513" s="186">
        <v>16400</v>
      </c>
      <c r="E2513" s="186">
        <v>344</v>
      </c>
      <c r="F2513" s="186">
        <v>354</v>
      </c>
      <c r="G2513" s="186">
        <v>16</v>
      </c>
      <c r="H2513" s="186">
        <v>16</v>
      </c>
      <c r="I2513" s="186"/>
      <c r="J2513" s="186">
        <v>13</v>
      </c>
      <c r="K2513" s="186">
        <f t="shared" si="25"/>
        <v>11.0625</v>
      </c>
      <c r="L2513" s="186">
        <f t="shared" si="26"/>
        <v>17.875</v>
      </c>
      <c r="M2513" s="186">
        <v>349000000</v>
      </c>
      <c r="N2513" s="186">
        <v>2270000</v>
      </c>
      <c r="O2513" s="186">
        <v>2030000</v>
      </c>
      <c r="P2513" s="186">
        <v>146</v>
      </c>
      <c r="Q2513" s="186">
        <v>118000000</v>
      </c>
      <c r="R2513" s="186">
        <v>1020000</v>
      </c>
      <c r="S2513" s="186">
        <v>669000</v>
      </c>
      <c r="T2513" s="186">
        <v>84.800000000000011</v>
      </c>
      <c r="U2513" s="186"/>
      <c r="V2513" s="186"/>
    </row>
    <row r="2514" spans="1:22">
      <c r="A2514" s="177" t="s">
        <v>5164</v>
      </c>
      <c r="B2514" s="177" t="s">
        <v>5164</v>
      </c>
      <c r="C2514" s="186">
        <v>135</v>
      </c>
      <c r="D2514" s="186">
        <v>17190</v>
      </c>
      <c r="E2514" s="186">
        <v>350</v>
      </c>
      <c r="F2514" s="186">
        <v>350</v>
      </c>
      <c r="G2514" s="186">
        <v>12</v>
      </c>
      <c r="H2514" s="186">
        <v>19</v>
      </c>
      <c r="I2514" s="186"/>
      <c r="J2514" s="186">
        <v>13</v>
      </c>
      <c r="K2514" s="186">
        <f t="shared" si="25"/>
        <v>9.2105263157894743</v>
      </c>
      <c r="L2514" s="186">
        <f t="shared" si="26"/>
        <v>23.833333333333332</v>
      </c>
      <c r="M2514" s="186">
        <v>398000000</v>
      </c>
      <c r="N2514" s="186">
        <v>2520000</v>
      </c>
      <c r="O2514" s="186">
        <v>2280000</v>
      </c>
      <c r="P2514" s="186">
        <v>152</v>
      </c>
      <c r="Q2514" s="186">
        <v>136000000</v>
      </c>
      <c r="R2514" s="186">
        <v>1180000</v>
      </c>
      <c r="S2514" s="186">
        <v>776000</v>
      </c>
      <c r="T2514" s="186">
        <v>88.9</v>
      </c>
      <c r="U2514" s="186"/>
      <c r="V2514" s="186"/>
    </row>
    <row r="2515" spans="1:22">
      <c r="A2515" s="177" t="s">
        <v>5165</v>
      </c>
      <c r="B2515" s="177" t="s">
        <v>5165</v>
      </c>
      <c r="C2515" s="186">
        <v>154</v>
      </c>
      <c r="D2515" s="186">
        <v>19640</v>
      </c>
      <c r="E2515" s="186">
        <v>350</v>
      </c>
      <c r="F2515" s="186">
        <v>357</v>
      </c>
      <c r="G2515" s="186">
        <v>19</v>
      </c>
      <c r="H2515" s="186">
        <v>19</v>
      </c>
      <c r="I2515" s="186"/>
      <c r="J2515" s="186">
        <v>13</v>
      </c>
      <c r="K2515" s="186">
        <f t="shared" si="25"/>
        <v>9.3947368421052637</v>
      </c>
      <c r="L2515" s="186">
        <f t="shared" si="26"/>
        <v>15.052631578947368</v>
      </c>
      <c r="M2515" s="186">
        <v>423000000</v>
      </c>
      <c r="N2515" s="186">
        <v>2730000</v>
      </c>
      <c r="O2515" s="186">
        <v>2420000</v>
      </c>
      <c r="P2515" s="186">
        <v>147</v>
      </c>
      <c r="Q2515" s="186">
        <v>144000000</v>
      </c>
      <c r="R2515" s="186">
        <v>1240000</v>
      </c>
      <c r="S2515" s="186">
        <v>808000</v>
      </c>
      <c r="T2515" s="186">
        <v>85.7</v>
      </c>
      <c r="U2515" s="186"/>
      <c r="V2515" s="186"/>
    </row>
    <row r="2516" spans="1:22">
      <c r="A2516" s="177" t="s">
        <v>5166</v>
      </c>
      <c r="B2516" s="177" t="s">
        <v>5166</v>
      </c>
      <c r="C2516" s="186">
        <v>174</v>
      </c>
      <c r="D2516" s="186">
        <v>22130</v>
      </c>
      <c r="E2516" s="186">
        <v>360</v>
      </c>
      <c r="F2516" s="186">
        <v>354</v>
      </c>
      <c r="G2516" s="186">
        <v>16</v>
      </c>
      <c r="H2516" s="186">
        <v>24</v>
      </c>
      <c r="I2516" s="186"/>
      <c r="J2516" s="186">
        <v>13</v>
      </c>
      <c r="K2516" s="186">
        <f t="shared" si="25"/>
        <v>7.375</v>
      </c>
      <c r="L2516" s="186">
        <f t="shared" si="26"/>
        <v>17.875</v>
      </c>
      <c r="M2516" s="186">
        <v>524000000</v>
      </c>
      <c r="N2516" s="186">
        <v>3270000</v>
      </c>
      <c r="O2516" s="186">
        <v>2910000</v>
      </c>
      <c r="P2516" s="186">
        <v>153.9</v>
      </c>
      <c r="Q2516" s="186">
        <v>178000000</v>
      </c>
      <c r="R2516" s="186">
        <v>1530000</v>
      </c>
      <c r="S2516" s="186">
        <v>1000000</v>
      </c>
      <c r="T2516" s="186">
        <v>89.600000000000009</v>
      </c>
      <c r="U2516" s="186"/>
      <c r="V2516" s="186"/>
    </row>
    <row r="2517" spans="1:22">
      <c r="A2517" s="177" t="s">
        <v>5167</v>
      </c>
      <c r="B2517" s="177" t="s">
        <v>5167</v>
      </c>
      <c r="C2517" s="186">
        <v>202</v>
      </c>
      <c r="D2517" s="186">
        <v>25700</v>
      </c>
      <c r="E2517" s="186">
        <v>368</v>
      </c>
      <c r="F2517" s="186">
        <v>356</v>
      </c>
      <c r="G2517" s="186">
        <v>18</v>
      </c>
      <c r="H2517" s="186">
        <v>28</v>
      </c>
      <c r="I2517" s="186"/>
      <c r="J2517" s="186">
        <v>13</v>
      </c>
      <c r="K2517" s="186">
        <f t="shared" si="25"/>
        <v>6.3571428571428568</v>
      </c>
      <c r="L2517" s="186">
        <f t="shared" si="26"/>
        <v>15.888888888888889</v>
      </c>
      <c r="M2517" s="186">
        <v>627000000</v>
      </c>
      <c r="N2517" s="186">
        <v>3850000</v>
      </c>
      <c r="O2517" s="186">
        <v>3410000</v>
      </c>
      <c r="P2517" s="186">
        <v>156.1</v>
      </c>
      <c r="Q2517" s="186">
        <v>211000000</v>
      </c>
      <c r="R2517" s="186">
        <v>1800000</v>
      </c>
      <c r="S2517" s="186">
        <v>1190000</v>
      </c>
      <c r="T2517" s="186">
        <v>90.600000000000009</v>
      </c>
      <c r="U2517" s="186"/>
      <c r="V2517" s="186"/>
    </row>
    <row r="2518" spans="1:22">
      <c r="A2518" s="177" t="s">
        <v>5168</v>
      </c>
      <c r="B2518" s="177" t="s">
        <v>5168</v>
      </c>
      <c r="C2518" s="186">
        <v>236</v>
      </c>
      <c r="D2518" s="186">
        <v>30010.000000000004</v>
      </c>
      <c r="E2518" s="186">
        <v>378</v>
      </c>
      <c r="F2518" s="186">
        <v>358</v>
      </c>
      <c r="G2518" s="186">
        <v>20</v>
      </c>
      <c r="H2518" s="186">
        <v>33</v>
      </c>
      <c r="I2518" s="186"/>
      <c r="J2518" s="186">
        <v>13</v>
      </c>
      <c r="K2518" s="186">
        <f t="shared" si="25"/>
        <v>5.4242424242424239</v>
      </c>
      <c r="L2518" s="186">
        <f t="shared" si="26"/>
        <v>14.3</v>
      </c>
      <c r="M2518" s="186">
        <v>759000000</v>
      </c>
      <c r="N2518" s="186">
        <v>4590000</v>
      </c>
      <c r="O2518" s="186">
        <v>4020000</v>
      </c>
      <c r="P2518" s="186">
        <v>159.1</v>
      </c>
      <c r="Q2518" s="186">
        <v>253000000</v>
      </c>
      <c r="R2518" s="186">
        <v>2150000</v>
      </c>
      <c r="S2518" s="186">
        <v>1410000</v>
      </c>
      <c r="T2518" s="186">
        <v>91.8</v>
      </c>
      <c r="U2518" s="186"/>
      <c r="V2518" s="186"/>
    </row>
    <row r="2519" spans="1:22">
      <c r="A2519" s="177" t="s">
        <v>5169</v>
      </c>
      <c r="B2519" s="177" t="s">
        <v>5169</v>
      </c>
      <c r="C2519" s="186">
        <v>56.1</v>
      </c>
      <c r="D2519" s="186">
        <v>7141</v>
      </c>
      <c r="E2519" s="186">
        <v>396</v>
      </c>
      <c r="F2519" s="186">
        <v>199</v>
      </c>
      <c r="G2519" s="186">
        <v>7</v>
      </c>
      <c r="H2519" s="186">
        <v>11</v>
      </c>
      <c r="I2519" s="186"/>
      <c r="J2519" s="186">
        <v>13</v>
      </c>
      <c r="K2519" s="186">
        <f t="shared" si="25"/>
        <v>9.045454545454545</v>
      </c>
      <c r="L2519" s="186">
        <f t="shared" si="26"/>
        <v>49.714285714285715</v>
      </c>
      <c r="M2519" s="186">
        <v>198000000</v>
      </c>
      <c r="N2519" s="186">
        <v>1120000</v>
      </c>
      <c r="O2519" s="186">
        <v>999000</v>
      </c>
      <c r="P2519" s="186">
        <v>166</v>
      </c>
      <c r="Q2519" s="186">
        <v>14500000</v>
      </c>
      <c r="R2519" s="186">
        <v>223000</v>
      </c>
      <c r="S2519" s="186">
        <v>145000</v>
      </c>
      <c r="T2519" s="186">
        <v>45</v>
      </c>
      <c r="U2519" s="186"/>
      <c r="V2519" s="186"/>
    </row>
    <row r="2520" spans="1:22">
      <c r="A2520" s="177" t="s">
        <v>4745</v>
      </c>
      <c r="B2520" s="177" t="s">
        <v>4745</v>
      </c>
      <c r="C2520" s="186">
        <v>65.400000000000006</v>
      </c>
      <c r="D2520" s="186">
        <v>8337</v>
      </c>
      <c r="E2520" s="186">
        <v>400</v>
      </c>
      <c r="F2520" s="186">
        <v>200</v>
      </c>
      <c r="G2520" s="186">
        <v>8</v>
      </c>
      <c r="H2520" s="186">
        <v>13</v>
      </c>
      <c r="I2520" s="186"/>
      <c r="J2520" s="186">
        <v>13</v>
      </c>
      <c r="K2520" s="186">
        <f t="shared" si="25"/>
        <v>7.6923076923076925</v>
      </c>
      <c r="L2520" s="186">
        <f t="shared" si="26"/>
        <v>43.5</v>
      </c>
      <c r="M2520" s="186">
        <v>235000000</v>
      </c>
      <c r="N2520" s="186">
        <v>1310000</v>
      </c>
      <c r="O2520" s="186">
        <v>1170000</v>
      </c>
      <c r="P2520" s="186">
        <v>168</v>
      </c>
      <c r="Q2520" s="186">
        <v>17400000</v>
      </c>
      <c r="R2520" s="186">
        <v>267000</v>
      </c>
      <c r="S2520" s="186">
        <v>174000</v>
      </c>
      <c r="T2520" s="186">
        <v>45.599999999999994</v>
      </c>
      <c r="U2520" s="186"/>
      <c r="V2520" s="186"/>
    </row>
    <row r="2521" spans="1:22">
      <c r="A2521" s="177" t="s">
        <v>5170</v>
      </c>
      <c r="B2521" s="177" t="s">
        <v>5170</v>
      </c>
      <c r="C2521" s="186">
        <v>92.2</v>
      </c>
      <c r="D2521" s="186">
        <v>11740</v>
      </c>
      <c r="E2521" s="186">
        <v>386</v>
      </c>
      <c r="F2521" s="186">
        <v>299</v>
      </c>
      <c r="G2521" s="186">
        <v>9</v>
      </c>
      <c r="H2521" s="186">
        <v>14</v>
      </c>
      <c r="I2521" s="186"/>
      <c r="J2521" s="186">
        <v>13</v>
      </c>
      <c r="K2521" s="186">
        <f t="shared" si="25"/>
        <v>10.678571428571429</v>
      </c>
      <c r="L2521" s="186">
        <f t="shared" si="26"/>
        <v>36.888888888888886</v>
      </c>
      <c r="M2521" s="186">
        <v>329000000</v>
      </c>
      <c r="N2521" s="186">
        <v>1870000</v>
      </c>
      <c r="O2521" s="186">
        <v>1700000</v>
      </c>
      <c r="P2521" s="186">
        <v>167</v>
      </c>
      <c r="Q2521" s="186">
        <v>62400000</v>
      </c>
      <c r="R2521" s="186">
        <v>634000</v>
      </c>
      <c r="S2521" s="186">
        <v>417000</v>
      </c>
      <c r="T2521" s="186">
        <v>72.900000000000006</v>
      </c>
      <c r="U2521" s="186"/>
      <c r="V2521" s="186"/>
    </row>
    <row r="2522" spans="1:22">
      <c r="A2522" s="177" t="s">
        <v>5171</v>
      </c>
      <c r="B2522" s="177" t="s">
        <v>5171</v>
      </c>
      <c r="C2522" s="186">
        <v>105</v>
      </c>
      <c r="D2522" s="186">
        <v>13319.999999999998</v>
      </c>
      <c r="E2522" s="186">
        <v>390</v>
      </c>
      <c r="F2522" s="186">
        <v>300</v>
      </c>
      <c r="G2522" s="186">
        <v>10</v>
      </c>
      <c r="H2522" s="186">
        <v>16</v>
      </c>
      <c r="I2522" s="186"/>
      <c r="J2522" s="186">
        <v>13</v>
      </c>
      <c r="K2522" s="186">
        <f t="shared" si="25"/>
        <v>9.375</v>
      </c>
      <c r="L2522" s="186">
        <f t="shared" si="26"/>
        <v>33.200000000000003</v>
      </c>
      <c r="M2522" s="186">
        <v>379000000</v>
      </c>
      <c r="N2522" s="186">
        <v>2140000</v>
      </c>
      <c r="O2522" s="186">
        <v>1940000</v>
      </c>
      <c r="P2522" s="186">
        <v>169</v>
      </c>
      <c r="Q2522" s="186">
        <v>72000000</v>
      </c>
      <c r="R2522" s="186">
        <v>730000</v>
      </c>
      <c r="S2522" s="186">
        <v>480000</v>
      </c>
      <c r="T2522" s="186">
        <v>73.5</v>
      </c>
      <c r="U2522" s="186"/>
      <c r="V2522" s="186"/>
    </row>
    <row r="2523" spans="1:22">
      <c r="A2523" s="177" t="s">
        <v>5172</v>
      </c>
      <c r="B2523" s="177" t="s">
        <v>5172</v>
      </c>
      <c r="C2523" s="186">
        <v>141</v>
      </c>
      <c r="D2523" s="186">
        <v>17930</v>
      </c>
      <c r="E2523" s="186">
        <v>400</v>
      </c>
      <c r="F2523" s="186">
        <v>304</v>
      </c>
      <c r="G2523" s="186">
        <v>14</v>
      </c>
      <c r="H2523" s="186">
        <v>21</v>
      </c>
      <c r="I2523" s="186"/>
      <c r="J2523" s="186">
        <v>13</v>
      </c>
      <c r="K2523" s="186">
        <f t="shared" si="25"/>
        <v>7.2380952380952381</v>
      </c>
      <c r="L2523" s="186">
        <f t="shared" si="26"/>
        <v>23.714285714285715</v>
      </c>
      <c r="M2523" s="186">
        <v>517000000</v>
      </c>
      <c r="N2523" s="186">
        <v>2890000</v>
      </c>
      <c r="O2523" s="186">
        <v>2590000</v>
      </c>
      <c r="P2523" s="186">
        <v>169.89999999999998</v>
      </c>
      <c r="Q2523" s="186">
        <v>98500000</v>
      </c>
      <c r="R2523" s="186">
        <v>989000</v>
      </c>
      <c r="S2523" s="186">
        <v>648000</v>
      </c>
      <c r="T2523" s="186">
        <v>74.099999999999994</v>
      </c>
      <c r="U2523" s="186"/>
      <c r="V2523" s="186"/>
    </row>
    <row r="2524" spans="1:22">
      <c r="A2524" s="177" t="s">
        <v>5173</v>
      </c>
      <c r="B2524" s="177" t="s">
        <v>5173</v>
      </c>
      <c r="C2524" s="186">
        <v>177</v>
      </c>
      <c r="D2524" s="186">
        <v>22610</v>
      </c>
      <c r="E2524" s="186">
        <v>410</v>
      </c>
      <c r="F2524" s="186">
        <v>308</v>
      </c>
      <c r="G2524" s="186">
        <v>18</v>
      </c>
      <c r="H2524" s="186">
        <v>26</v>
      </c>
      <c r="I2524" s="186"/>
      <c r="J2524" s="186">
        <v>13</v>
      </c>
      <c r="K2524" s="186">
        <f t="shared" si="25"/>
        <v>5.9230769230769234</v>
      </c>
      <c r="L2524" s="186">
        <f t="shared" si="26"/>
        <v>18.444444444444443</v>
      </c>
      <c r="M2524" s="186">
        <v>665000000</v>
      </c>
      <c r="N2524" s="186">
        <v>3680000</v>
      </c>
      <c r="O2524" s="186">
        <v>3240000</v>
      </c>
      <c r="P2524" s="186">
        <v>171.5</v>
      </c>
      <c r="Q2524" s="186">
        <v>127000000</v>
      </c>
      <c r="R2524" s="186">
        <v>1260000</v>
      </c>
      <c r="S2524" s="186">
        <v>825000</v>
      </c>
      <c r="T2524" s="186">
        <v>74.900000000000006</v>
      </c>
      <c r="U2524" s="186"/>
      <c r="V2524" s="186"/>
    </row>
    <row r="2525" spans="1:22">
      <c r="A2525" s="177" t="s">
        <v>5174</v>
      </c>
      <c r="B2525" s="177" t="s">
        <v>5174</v>
      </c>
      <c r="C2525" s="186">
        <v>203</v>
      </c>
      <c r="D2525" s="186">
        <v>25910.000000000004</v>
      </c>
      <c r="E2525" s="186">
        <v>418</v>
      </c>
      <c r="F2525" s="186">
        <v>310</v>
      </c>
      <c r="G2525" s="186">
        <v>20</v>
      </c>
      <c r="H2525" s="186">
        <v>30</v>
      </c>
      <c r="I2525" s="186"/>
      <c r="J2525" s="186">
        <v>13</v>
      </c>
      <c r="K2525" s="186">
        <f t="shared" si="25"/>
        <v>5.166666666666667</v>
      </c>
      <c r="L2525" s="186">
        <f t="shared" si="26"/>
        <v>16.600000000000001</v>
      </c>
      <c r="M2525" s="186">
        <v>783000000</v>
      </c>
      <c r="N2525" s="186">
        <v>4280000</v>
      </c>
      <c r="O2525" s="186">
        <v>3740000</v>
      </c>
      <c r="P2525" s="186">
        <v>173.79999999999998</v>
      </c>
      <c r="Q2525" s="186">
        <v>149000000</v>
      </c>
      <c r="R2525" s="186">
        <v>1480000</v>
      </c>
      <c r="S2525" s="186">
        <v>964000</v>
      </c>
      <c r="T2525" s="186">
        <v>75.900000000000006</v>
      </c>
      <c r="U2525" s="186"/>
      <c r="V2525" s="186"/>
    </row>
    <row r="2526" spans="1:22">
      <c r="A2526" s="177" t="s">
        <v>5175</v>
      </c>
      <c r="B2526" s="177" t="s">
        <v>5175</v>
      </c>
      <c r="C2526" s="186">
        <v>140</v>
      </c>
      <c r="D2526" s="186">
        <v>17850</v>
      </c>
      <c r="E2526" s="186">
        <v>388</v>
      </c>
      <c r="F2526" s="186">
        <v>402</v>
      </c>
      <c r="G2526" s="186">
        <v>15</v>
      </c>
      <c r="H2526" s="186">
        <v>15</v>
      </c>
      <c r="I2526" s="186"/>
      <c r="J2526" s="186">
        <v>22</v>
      </c>
      <c r="K2526" s="186">
        <f t="shared" si="25"/>
        <v>13.4</v>
      </c>
      <c r="L2526" s="186">
        <f t="shared" si="26"/>
        <v>20.933333333333334</v>
      </c>
      <c r="M2526" s="186">
        <v>4900000000</v>
      </c>
      <c r="N2526" s="186">
        <v>2800000</v>
      </c>
      <c r="O2526" s="186">
        <v>2520000</v>
      </c>
      <c r="P2526" s="186">
        <v>166</v>
      </c>
      <c r="Q2526" s="186">
        <v>163000000</v>
      </c>
      <c r="R2526" s="186">
        <v>1240000</v>
      </c>
      <c r="S2526" s="186">
        <v>809000</v>
      </c>
      <c r="T2526" s="186">
        <v>95.5</v>
      </c>
      <c r="U2526" s="186"/>
      <c r="V2526" s="186"/>
    </row>
    <row r="2527" spans="1:22">
      <c r="A2527" s="177" t="s">
        <v>5176</v>
      </c>
      <c r="B2527" s="177" t="s">
        <v>5176</v>
      </c>
      <c r="C2527" s="186">
        <v>147</v>
      </c>
      <c r="D2527" s="186">
        <v>18680</v>
      </c>
      <c r="E2527" s="186">
        <v>394</v>
      </c>
      <c r="F2527" s="186">
        <v>398</v>
      </c>
      <c r="G2527" s="186">
        <v>11</v>
      </c>
      <c r="H2527" s="186">
        <v>18</v>
      </c>
      <c r="I2527" s="186"/>
      <c r="J2527" s="186">
        <v>22</v>
      </c>
      <c r="K2527" s="186">
        <f t="shared" si="25"/>
        <v>11.055555555555555</v>
      </c>
      <c r="L2527" s="186">
        <f t="shared" si="26"/>
        <v>28.545454545454547</v>
      </c>
      <c r="M2527" s="186">
        <v>561000000</v>
      </c>
      <c r="N2527" s="186">
        <v>3120000</v>
      </c>
      <c r="O2527" s="186">
        <v>2850000</v>
      </c>
      <c r="P2527" s="186">
        <v>173</v>
      </c>
      <c r="Q2527" s="186">
        <v>189000000</v>
      </c>
      <c r="R2527" s="186">
        <v>1440000</v>
      </c>
      <c r="S2527" s="186">
        <v>951000</v>
      </c>
      <c r="T2527" s="186">
        <v>101</v>
      </c>
      <c r="U2527" s="186"/>
      <c r="V2527" s="186"/>
    </row>
    <row r="2528" spans="1:22">
      <c r="A2528" s="177" t="s">
        <v>5177</v>
      </c>
      <c r="B2528" s="177" t="s">
        <v>5177</v>
      </c>
      <c r="C2528" s="186">
        <v>168</v>
      </c>
      <c r="D2528" s="186">
        <v>21440</v>
      </c>
      <c r="E2528" s="186">
        <v>394</v>
      </c>
      <c r="F2528" s="186">
        <v>405</v>
      </c>
      <c r="G2528" s="186">
        <v>18</v>
      </c>
      <c r="H2528" s="186">
        <v>18</v>
      </c>
      <c r="I2528" s="186"/>
      <c r="J2528" s="186">
        <v>22</v>
      </c>
      <c r="K2528" s="186">
        <f t="shared" si="25"/>
        <v>11.25</v>
      </c>
      <c r="L2528" s="186">
        <f t="shared" si="26"/>
        <v>17.444444444444443</v>
      </c>
      <c r="M2528" s="186">
        <v>597000000</v>
      </c>
      <c r="N2528" s="186">
        <v>3390000</v>
      </c>
      <c r="O2528" s="186">
        <v>3030000</v>
      </c>
      <c r="P2528" s="186">
        <v>167</v>
      </c>
      <c r="Q2528" s="186">
        <v>200000000</v>
      </c>
      <c r="R2528" s="186">
        <v>1510000</v>
      </c>
      <c r="S2528" s="186">
        <v>985000</v>
      </c>
      <c r="T2528" s="186">
        <v>96.5</v>
      </c>
      <c r="U2528" s="186"/>
      <c r="V2528" s="186"/>
    </row>
    <row r="2529" spans="1:22">
      <c r="A2529" s="177" t="s">
        <v>5178</v>
      </c>
      <c r="B2529" s="177" t="s">
        <v>5178</v>
      </c>
      <c r="C2529" s="186">
        <v>172</v>
      </c>
      <c r="D2529" s="186">
        <v>21870</v>
      </c>
      <c r="E2529" s="186">
        <v>400</v>
      </c>
      <c r="F2529" s="186">
        <v>400</v>
      </c>
      <c r="G2529" s="186">
        <v>13</v>
      </c>
      <c r="H2529" s="186">
        <v>21</v>
      </c>
      <c r="I2529" s="186"/>
      <c r="J2529" s="186">
        <v>22</v>
      </c>
      <c r="K2529" s="186">
        <f t="shared" si="25"/>
        <v>9.5238095238095237</v>
      </c>
      <c r="L2529" s="186">
        <f t="shared" si="26"/>
        <v>24.153846153846153</v>
      </c>
      <c r="M2529" s="186">
        <v>666000000</v>
      </c>
      <c r="N2529" s="186">
        <v>3680000</v>
      </c>
      <c r="O2529" s="186">
        <v>3330000</v>
      </c>
      <c r="P2529" s="186">
        <v>175</v>
      </c>
      <c r="Q2529" s="186">
        <v>224000000</v>
      </c>
      <c r="R2529" s="186">
        <v>1700000</v>
      </c>
      <c r="S2529" s="186">
        <v>1120000</v>
      </c>
      <c r="T2529" s="186">
        <v>101</v>
      </c>
      <c r="U2529" s="186"/>
      <c r="V2529" s="186"/>
    </row>
    <row r="2530" spans="1:22">
      <c r="A2530" s="177" t="s">
        <v>5179</v>
      </c>
      <c r="B2530" s="177" t="s">
        <v>5179</v>
      </c>
      <c r="C2530" s="186">
        <v>197</v>
      </c>
      <c r="D2530" s="186">
        <v>25070</v>
      </c>
      <c r="E2530" s="186">
        <v>400</v>
      </c>
      <c r="F2530" s="186">
        <v>408</v>
      </c>
      <c r="G2530" s="186">
        <v>21</v>
      </c>
      <c r="H2530" s="186">
        <v>21</v>
      </c>
      <c r="I2530" s="186"/>
      <c r="J2530" s="186">
        <v>22</v>
      </c>
      <c r="K2530" s="186">
        <f t="shared" si="25"/>
        <v>9.7142857142857135</v>
      </c>
      <c r="L2530" s="186">
        <f t="shared" si="26"/>
        <v>14.952380952380953</v>
      </c>
      <c r="M2530" s="186">
        <v>709000000</v>
      </c>
      <c r="N2530" s="186">
        <v>4000000</v>
      </c>
      <c r="O2530" s="186">
        <v>3540000</v>
      </c>
      <c r="P2530" s="186">
        <v>168</v>
      </c>
      <c r="Q2530" s="186">
        <v>238000000</v>
      </c>
      <c r="R2530" s="186">
        <v>1790000</v>
      </c>
      <c r="S2530" s="186">
        <v>1170000</v>
      </c>
      <c r="T2530" s="186">
        <v>97.5</v>
      </c>
      <c r="U2530" s="186"/>
      <c r="V2530" s="186"/>
    </row>
    <row r="2531" spans="1:22">
      <c r="A2531" s="177" t="s">
        <v>5180</v>
      </c>
      <c r="B2531" s="177" t="s">
        <v>5180</v>
      </c>
      <c r="C2531" s="186">
        <v>232</v>
      </c>
      <c r="D2531" s="186">
        <v>29539.999999999996</v>
      </c>
      <c r="E2531" s="186">
        <v>414</v>
      </c>
      <c r="F2531" s="186">
        <v>405</v>
      </c>
      <c r="G2531" s="186">
        <v>18</v>
      </c>
      <c r="H2531" s="186">
        <v>28</v>
      </c>
      <c r="I2531" s="186"/>
      <c r="J2531" s="186">
        <v>22</v>
      </c>
      <c r="K2531" s="186">
        <f t="shared" si="25"/>
        <v>7.2321428571428568</v>
      </c>
      <c r="L2531" s="186">
        <f t="shared" si="26"/>
        <v>17.444444444444443</v>
      </c>
      <c r="M2531" s="186">
        <v>928000000</v>
      </c>
      <c r="N2531" s="186">
        <v>5030000</v>
      </c>
      <c r="O2531" s="186">
        <v>4480000</v>
      </c>
      <c r="P2531" s="186">
        <v>177</v>
      </c>
      <c r="Q2531" s="186">
        <v>310000000</v>
      </c>
      <c r="R2531" s="186">
        <v>2330000</v>
      </c>
      <c r="S2531" s="186">
        <v>1530000</v>
      </c>
      <c r="T2531" s="186">
        <v>102</v>
      </c>
      <c r="U2531" s="186"/>
      <c r="V2531" s="186"/>
    </row>
    <row r="2532" spans="1:22">
      <c r="A2532" s="177" t="s">
        <v>5181</v>
      </c>
      <c r="B2532" s="177" t="s">
        <v>5181</v>
      </c>
      <c r="C2532" s="186">
        <v>283</v>
      </c>
      <c r="D2532" s="186">
        <v>36070</v>
      </c>
      <c r="E2532" s="186">
        <v>428</v>
      </c>
      <c r="F2532" s="186">
        <v>407</v>
      </c>
      <c r="G2532" s="186">
        <v>20</v>
      </c>
      <c r="H2532" s="186">
        <v>35</v>
      </c>
      <c r="I2532" s="186"/>
      <c r="J2532" s="186">
        <v>22</v>
      </c>
      <c r="K2532" s="186">
        <f t="shared" si="25"/>
        <v>5.8142857142857141</v>
      </c>
      <c r="L2532" s="186">
        <f t="shared" si="26"/>
        <v>15.7</v>
      </c>
      <c r="M2532" s="186">
        <v>1190000000</v>
      </c>
      <c r="N2532" s="186">
        <v>6310000</v>
      </c>
      <c r="O2532" s="186">
        <v>5570000</v>
      </c>
      <c r="P2532" s="186">
        <v>182</v>
      </c>
      <c r="Q2532" s="186">
        <v>394000000</v>
      </c>
      <c r="R2532" s="186">
        <v>2910000</v>
      </c>
      <c r="S2532" s="186">
        <v>1930000</v>
      </c>
      <c r="T2532" s="186">
        <v>104</v>
      </c>
      <c r="U2532" s="186"/>
      <c r="V2532" s="186"/>
    </row>
    <row r="2533" spans="1:22">
      <c r="A2533" s="177" t="s">
        <v>5182</v>
      </c>
      <c r="B2533" s="177" t="s">
        <v>5182</v>
      </c>
      <c r="C2533" s="186">
        <v>65.099999999999994</v>
      </c>
      <c r="D2533" s="186">
        <v>8297</v>
      </c>
      <c r="E2533" s="186">
        <v>446</v>
      </c>
      <c r="F2533" s="186">
        <v>199</v>
      </c>
      <c r="G2533" s="186">
        <v>8</v>
      </c>
      <c r="H2533" s="186">
        <v>12</v>
      </c>
      <c r="I2533" s="186"/>
      <c r="J2533" s="186">
        <v>13</v>
      </c>
      <c r="K2533" s="186">
        <f t="shared" si="25"/>
        <v>8.2916666666666661</v>
      </c>
      <c r="L2533" s="186">
        <f t="shared" si="26"/>
        <v>49.5</v>
      </c>
      <c r="M2533" s="186">
        <v>281000000</v>
      </c>
      <c r="N2533" s="186">
        <v>1420000</v>
      </c>
      <c r="O2533" s="186">
        <v>1260000</v>
      </c>
      <c r="P2533" s="186">
        <v>184</v>
      </c>
      <c r="Q2533" s="186">
        <v>15800000</v>
      </c>
      <c r="R2533" s="186">
        <v>245000</v>
      </c>
      <c r="S2533" s="186">
        <v>159000</v>
      </c>
      <c r="T2533" s="186">
        <v>43.6</v>
      </c>
      <c r="U2533" s="186"/>
      <c r="V2533" s="186"/>
    </row>
    <row r="2534" spans="1:22">
      <c r="A2534" s="177" t="s">
        <v>5183</v>
      </c>
      <c r="B2534" s="177" t="s">
        <v>5183</v>
      </c>
      <c r="C2534" s="186">
        <v>74.900000000000006</v>
      </c>
      <c r="D2534" s="186">
        <v>9543</v>
      </c>
      <c r="E2534" s="186">
        <v>450</v>
      </c>
      <c r="F2534" s="186">
        <v>200</v>
      </c>
      <c r="G2534" s="186">
        <v>9</v>
      </c>
      <c r="H2534" s="186">
        <v>14</v>
      </c>
      <c r="I2534" s="186"/>
      <c r="J2534" s="186">
        <v>13</v>
      </c>
      <c r="K2534" s="186">
        <f t="shared" si="25"/>
        <v>7.1428571428571432</v>
      </c>
      <c r="L2534" s="186">
        <f t="shared" si="26"/>
        <v>44</v>
      </c>
      <c r="M2534" s="186">
        <v>329000000</v>
      </c>
      <c r="N2534" s="186">
        <v>1650000</v>
      </c>
      <c r="O2534" s="186">
        <v>1460000</v>
      </c>
      <c r="P2534" s="186">
        <v>186</v>
      </c>
      <c r="Q2534" s="186">
        <v>18700000</v>
      </c>
      <c r="R2534" s="186">
        <v>289000</v>
      </c>
      <c r="S2534" s="186">
        <v>187000</v>
      </c>
      <c r="T2534" s="186">
        <v>44.3</v>
      </c>
      <c r="U2534" s="186"/>
      <c r="V2534" s="186"/>
    </row>
    <row r="2535" spans="1:22">
      <c r="A2535" s="177" t="s">
        <v>5184</v>
      </c>
      <c r="B2535" s="177" t="s">
        <v>5184</v>
      </c>
      <c r="C2535" s="186">
        <v>87.9</v>
      </c>
      <c r="D2535" s="186">
        <v>11200</v>
      </c>
      <c r="E2535" s="186">
        <v>456</v>
      </c>
      <c r="F2535" s="186">
        <v>201</v>
      </c>
      <c r="G2535" s="186">
        <v>10</v>
      </c>
      <c r="H2535" s="186">
        <v>17</v>
      </c>
      <c r="I2535" s="186"/>
      <c r="J2535" s="186">
        <v>13</v>
      </c>
      <c r="K2535" s="186">
        <f t="shared" ref="K2535:K2582" si="27">F2535/2/H2535</f>
        <v>5.9117647058823533</v>
      </c>
      <c r="L2535" s="186">
        <f t="shared" ref="L2535:L2582" si="28">(E2535-2*H2535-2*J2535)/G2535</f>
        <v>39.6</v>
      </c>
      <c r="M2535" s="186">
        <v>399000000</v>
      </c>
      <c r="N2535" s="186">
        <v>1980000</v>
      </c>
      <c r="O2535" s="186">
        <v>1750000</v>
      </c>
      <c r="P2535" s="186">
        <v>188.6</v>
      </c>
      <c r="Q2535" s="186">
        <v>23100000</v>
      </c>
      <c r="R2535" s="186">
        <v>355000</v>
      </c>
      <c r="S2535" s="186">
        <v>230000</v>
      </c>
      <c r="T2535" s="186">
        <v>45.4</v>
      </c>
      <c r="U2535" s="186"/>
      <c r="V2535" s="186"/>
    </row>
    <row r="2536" spans="1:22">
      <c r="A2536" s="177" t="s">
        <v>5185</v>
      </c>
      <c r="B2536" s="177" t="s">
        <v>5185</v>
      </c>
      <c r="C2536" s="186">
        <v>118</v>
      </c>
      <c r="D2536" s="186">
        <v>15069.999999999998</v>
      </c>
      <c r="E2536" s="186">
        <v>466</v>
      </c>
      <c r="F2536" s="186">
        <v>205</v>
      </c>
      <c r="G2536" s="186">
        <v>14</v>
      </c>
      <c r="H2536" s="186">
        <v>22</v>
      </c>
      <c r="I2536" s="186"/>
      <c r="J2536" s="186">
        <v>13</v>
      </c>
      <c r="K2536" s="186">
        <f t="shared" si="27"/>
        <v>4.6590909090909092</v>
      </c>
      <c r="L2536" s="186">
        <f t="shared" si="28"/>
        <v>28.285714285714285</v>
      </c>
      <c r="M2536" s="186">
        <v>539000000</v>
      </c>
      <c r="N2536" s="186">
        <v>2660000</v>
      </c>
      <c r="O2536" s="186">
        <v>2310000</v>
      </c>
      <c r="P2536" s="186">
        <v>189.1</v>
      </c>
      <c r="Q2536" s="186">
        <v>31800000</v>
      </c>
      <c r="R2536" s="186">
        <v>484000</v>
      </c>
      <c r="S2536" s="186">
        <v>310000</v>
      </c>
      <c r="T2536" s="186">
        <v>45.9</v>
      </c>
      <c r="U2536" s="186"/>
      <c r="V2536" s="186"/>
    </row>
    <row r="2537" spans="1:22">
      <c r="A2537" s="177" t="s">
        <v>5186</v>
      </c>
      <c r="B2537" s="177" t="s">
        <v>5186</v>
      </c>
      <c r="C2537" s="186">
        <v>149</v>
      </c>
      <c r="D2537" s="186">
        <v>18970</v>
      </c>
      <c r="E2537" s="186">
        <v>478</v>
      </c>
      <c r="F2537" s="186">
        <v>208</v>
      </c>
      <c r="G2537" s="186">
        <v>17</v>
      </c>
      <c r="H2537" s="186">
        <v>28</v>
      </c>
      <c r="I2537" s="186"/>
      <c r="J2537" s="186">
        <v>13</v>
      </c>
      <c r="K2537" s="186">
        <f t="shared" si="27"/>
        <v>3.7142857142857144</v>
      </c>
      <c r="L2537" s="186">
        <f t="shared" si="28"/>
        <v>23.294117647058822</v>
      </c>
      <c r="M2537" s="186">
        <v>703000000</v>
      </c>
      <c r="N2537" s="186">
        <v>3410000</v>
      </c>
      <c r="O2537" s="186">
        <v>2940000</v>
      </c>
      <c r="P2537" s="186">
        <v>192.60000000000002</v>
      </c>
      <c r="Q2537" s="186">
        <v>42300000</v>
      </c>
      <c r="R2537" s="186">
        <v>637000</v>
      </c>
      <c r="S2537" s="186">
        <v>407000</v>
      </c>
      <c r="T2537" s="186">
        <v>47.199999999999996</v>
      </c>
      <c r="U2537" s="186"/>
      <c r="V2537" s="186"/>
    </row>
    <row r="2538" spans="1:22">
      <c r="A2538" s="177" t="s">
        <v>5187</v>
      </c>
      <c r="B2538" s="177" t="s">
        <v>5187</v>
      </c>
      <c r="C2538" s="186">
        <v>103</v>
      </c>
      <c r="D2538" s="186">
        <v>13160</v>
      </c>
      <c r="E2538" s="186">
        <v>434</v>
      </c>
      <c r="F2538" s="186">
        <v>299</v>
      </c>
      <c r="G2538" s="186">
        <v>10</v>
      </c>
      <c r="H2538" s="186">
        <v>15</v>
      </c>
      <c r="I2538" s="186"/>
      <c r="J2538" s="186">
        <v>13</v>
      </c>
      <c r="K2538" s="186">
        <f t="shared" si="27"/>
        <v>9.9666666666666668</v>
      </c>
      <c r="L2538" s="186">
        <f t="shared" si="28"/>
        <v>37.799999999999997</v>
      </c>
      <c r="M2538" s="186">
        <v>455000000</v>
      </c>
      <c r="N2538" s="186">
        <v>2320000</v>
      </c>
      <c r="O2538" s="186">
        <v>2090000</v>
      </c>
      <c r="P2538" s="186">
        <v>186</v>
      </c>
      <c r="Q2538" s="186">
        <v>66900000</v>
      </c>
      <c r="R2538" s="186">
        <v>681000</v>
      </c>
      <c r="S2538" s="186">
        <v>447000</v>
      </c>
      <c r="T2538" s="186">
        <v>71.3</v>
      </c>
      <c r="U2538" s="186"/>
      <c r="V2538" s="186"/>
    </row>
    <row r="2539" spans="1:22">
      <c r="A2539" s="177" t="s">
        <v>5188</v>
      </c>
      <c r="B2539" s="177" t="s">
        <v>5188</v>
      </c>
      <c r="C2539" s="186">
        <v>121</v>
      </c>
      <c r="D2539" s="186">
        <v>15390</v>
      </c>
      <c r="E2539" s="186">
        <v>440</v>
      </c>
      <c r="F2539" s="186">
        <v>300</v>
      </c>
      <c r="G2539" s="186">
        <v>11</v>
      </c>
      <c r="H2539" s="186">
        <v>18</v>
      </c>
      <c r="I2539" s="186"/>
      <c r="J2539" s="186">
        <v>13</v>
      </c>
      <c r="K2539" s="186">
        <f t="shared" si="27"/>
        <v>8.3333333333333339</v>
      </c>
      <c r="L2539" s="186">
        <f t="shared" si="28"/>
        <v>34.363636363636367</v>
      </c>
      <c r="M2539" s="186">
        <v>547000000</v>
      </c>
      <c r="N2539" s="186">
        <v>2760000</v>
      </c>
      <c r="O2539" s="186">
        <v>2490000</v>
      </c>
      <c r="P2539" s="186">
        <v>189</v>
      </c>
      <c r="Q2539" s="186">
        <v>81100000</v>
      </c>
      <c r="R2539" s="186">
        <v>823000</v>
      </c>
      <c r="S2539" s="186">
        <v>540000</v>
      </c>
      <c r="T2539" s="186">
        <v>72.599999999999994</v>
      </c>
      <c r="U2539" s="186"/>
      <c r="V2539" s="186"/>
    </row>
    <row r="2540" spans="1:22">
      <c r="A2540" s="177" t="s">
        <v>5189</v>
      </c>
      <c r="B2540" s="177" t="s">
        <v>5189</v>
      </c>
      <c r="C2540" s="186">
        <v>142</v>
      </c>
      <c r="D2540" s="186">
        <v>18080</v>
      </c>
      <c r="E2540" s="186">
        <v>446</v>
      </c>
      <c r="F2540" s="186">
        <v>302</v>
      </c>
      <c r="G2540" s="186">
        <v>13</v>
      </c>
      <c r="H2540" s="186">
        <v>21</v>
      </c>
      <c r="I2540" s="186"/>
      <c r="J2540" s="186">
        <v>13</v>
      </c>
      <c r="K2540" s="186">
        <f t="shared" si="27"/>
        <v>7.1904761904761907</v>
      </c>
      <c r="L2540" s="186">
        <f t="shared" si="28"/>
        <v>29.076923076923077</v>
      </c>
      <c r="M2540" s="186">
        <v>651000000</v>
      </c>
      <c r="N2540" s="186">
        <v>3260000</v>
      </c>
      <c r="O2540" s="186">
        <v>2920000</v>
      </c>
      <c r="P2540" s="186">
        <v>189.7</v>
      </c>
      <c r="Q2540" s="186">
        <v>96600000</v>
      </c>
      <c r="R2540" s="186">
        <v>976000</v>
      </c>
      <c r="S2540" s="186">
        <v>640000</v>
      </c>
      <c r="T2540" s="186">
        <v>73.099999999999994</v>
      </c>
      <c r="U2540" s="186"/>
      <c r="V2540" s="186"/>
    </row>
    <row r="2541" spans="1:22">
      <c r="A2541" s="177" t="s">
        <v>5190</v>
      </c>
      <c r="B2541" s="177" t="s">
        <v>5190</v>
      </c>
      <c r="C2541" s="186">
        <v>158</v>
      </c>
      <c r="D2541" s="186">
        <v>20190</v>
      </c>
      <c r="E2541" s="186">
        <v>450</v>
      </c>
      <c r="F2541" s="186">
        <v>304</v>
      </c>
      <c r="G2541" s="186">
        <v>15</v>
      </c>
      <c r="H2541" s="186">
        <v>23</v>
      </c>
      <c r="I2541" s="186"/>
      <c r="J2541" s="186">
        <v>13</v>
      </c>
      <c r="K2541" s="186">
        <f t="shared" si="27"/>
        <v>6.6086956521739131</v>
      </c>
      <c r="L2541" s="186">
        <f t="shared" si="28"/>
        <v>25.2</v>
      </c>
      <c r="M2541" s="186">
        <v>726000000</v>
      </c>
      <c r="N2541" s="186">
        <v>3630000</v>
      </c>
      <c r="O2541" s="186">
        <v>3230000</v>
      </c>
      <c r="P2541" s="186">
        <v>189.7</v>
      </c>
      <c r="Q2541" s="186">
        <v>108000000</v>
      </c>
      <c r="R2541" s="186">
        <v>1090000</v>
      </c>
      <c r="S2541" s="186">
        <v>710000</v>
      </c>
      <c r="T2541" s="186">
        <v>73.099999999999994</v>
      </c>
      <c r="U2541" s="186"/>
      <c r="V2541" s="186"/>
    </row>
    <row r="2542" spans="1:22">
      <c r="A2542" s="177" t="s">
        <v>5191</v>
      </c>
      <c r="B2542" s="177" t="s">
        <v>5191</v>
      </c>
      <c r="C2542" s="186">
        <v>185</v>
      </c>
      <c r="D2542" s="186">
        <v>23540</v>
      </c>
      <c r="E2542" s="186">
        <v>458</v>
      </c>
      <c r="F2542" s="186">
        <v>306</v>
      </c>
      <c r="G2542" s="186">
        <v>17</v>
      </c>
      <c r="H2542" s="186">
        <v>27</v>
      </c>
      <c r="I2542" s="186"/>
      <c r="J2542" s="186">
        <v>13</v>
      </c>
      <c r="K2542" s="186">
        <f t="shared" si="27"/>
        <v>5.666666666666667</v>
      </c>
      <c r="L2542" s="186">
        <f t="shared" si="28"/>
        <v>22.235294117647058</v>
      </c>
      <c r="M2542" s="186">
        <v>868000000</v>
      </c>
      <c r="N2542" s="186">
        <v>4280000</v>
      </c>
      <c r="O2542" s="186">
        <v>3790000</v>
      </c>
      <c r="P2542" s="186">
        <v>192</v>
      </c>
      <c r="Q2542" s="186">
        <v>129000000</v>
      </c>
      <c r="R2542" s="186">
        <v>1300000</v>
      </c>
      <c r="S2542" s="186">
        <v>845000</v>
      </c>
      <c r="T2542" s="186">
        <v>74.099999999999994</v>
      </c>
      <c r="U2542" s="186"/>
      <c r="V2542" s="186"/>
    </row>
    <row r="2543" spans="1:22">
      <c r="A2543" s="177" t="s">
        <v>5192</v>
      </c>
      <c r="B2543" s="177" t="s">
        <v>5192</v>
      </c>
      <c r="C2543" s="186">
        <v>216</v>
      </c>
      <c r="D2543" s="186">
        <v>27530</v>
      </c>
      <c r="E2543" s="186">
        <v>468</v>
      </c>
      <c r="F2543" s="186">
        <v>308</v>
      </c>
      <c r="G2543" s="186">
        <v>19</v>
      </c>
      <c r="H2543" s="186">
        <v>32</v>
      </c>
      <c r="I2543" s="186"/>
      <c r="J2543" s="186">
        <v>13</v>
      </c>
      <c r="K2543" s="186">
        <f t="shared" si="27"/>
        <v>4.8125</v>
      </c>
      <c r="L2543" s="186">
        <f t="shared" si="28"/>
        <v>19.894736842105264</v>
      </c>
      <c r="M2543" s="186">
        <v>1050000000</v>
      </c>
      <c r="N2543" s="186">
        <v>5100000</v>
      </c>
      <c r="O2543" s="186">
        <v>4480000</v>
      </c>
      <c r="P2543" s="186">
        <v>195.2</v>
      </c>
      <c r="Q2543" s="186">
        <v>156000000</v>
      </c>
      <c r="R2543" s="186">
        <v>1560000</v>
      </c>
      <c r="S2543" s="186">
        <v>1020000</v>
      </c>
      <c r="T2543" s="186">
        <v>75.3</v>
      </c>
      <c r="U2543" s="186"/>
      <c r="V2543" s="186"/>
    </row>
    <row r="2544" spans="1:22">
      <c r="A2544" s="177" t="s">
        <v>5193</v>
      </c>
      <c r="B2544" s="177" t="s">
        <v>5193</v>
      </c>
      <c r="C2544" s="186">
        <v>77.900000000000006</v>
      </c>
      <c r="D2544" s="186">
        <v>9929</v>
      </c>
      <c r="E2544" s="186">
        <v>496</v>
      </c>
      <c r="F2544" s="186">
        <v>199</v>
      </c>
      <c r="G2544" s="186">
        <v>9</v>
      </c>
      <c r="H2544" s="186">
        <v>14</v>
      </c>
      <c r="I2544" s="186"/>
      <c r="J2544" s="186">
        <v>13</v>
      </c>
      <c r="K2544" s="186">
        <f t="shared" si="27"/>
        <v>7.1071428571428568</v>
      </c>
      <c r="L2544" s="186">
        <f t="shared" si="28"/>
        <v>49.111111111111114</v>
      </c>
      <c r="M2544" s="186">
        <v>408000000</v>
      </c>
      <c r="N2544" s="186">
        <v>1870000</v>
      </c>
      <c r="O2544" s="186">
        <v>1650000</v>
      </c>
      <c r="P2544" s="186">
        <v>203</v>
      </c>
      <c r="Q2544" s="186">
        <v>18400000</v>
      </c>
      <c r="R2544" s="186">
        <v>287000</v>
      </c>
      <c r="S2544" s="186">
        <v>185000</v>
      </c>
      <c r="T2544" s="186">
        <v>43.099999999999994</v>
      </c>
      <c r="U2544" s="186"/>
      <c r="V2544" s="186"/>
    </row>
    <row r="2545" spans="1:22">
      <c r="A2545" s="177" t="s">
        <v>5194</v>
      </c>
      <c r="B2545" s="177" t="s">
        <v>5194</v>
      </c>
      <c r="C2545" s="186">
        <v>88.2</v>
      </c>
      <c r="D2545" s="186">
        <v>11220</v>
      </c>
      <c r="E2545" s="186">
        <v>500</v>
      </c>
      <c r="F2545" s="186">
        <v>200</v>
      </c>
      <c r="G2545" s="186">
        <v>10</v>
      </c>
      <c r="H2545" s="186">
        <v>16</v>
      </c>
      <c r="I2545" s="186"/>
      <c r="J2545" s="186">
        <v>13</v>
      </c>
      <c r="K2545" s="186">
        <f t="shared" si="27"/>
        <v>6.25</v>
      </c>
      <c r="L2545" s="186">
        <f t="shared" si="28"/>
        <v>44.2</v>
      </c>
      <c r="M2545" s="186">
        <v>468000000</v>
      </c>
      <c r="N2545" s="186">
        <v>2130000</v>
      </c>
      <c r="O2545" s="186">
        <v>1870000</v>
      </c>
      <c r="P2545" s="186">
        <v>204</v>
      </c>
      <c r="Q2545" s="186">
        <v>21400000</v>
      </c>
      <c r="R2545" s="186">
        <v>332000</v>
      </c>
      <c r="S2545" s="186">
        <v>214000</v>
      </c>
      <c r="T2545" s="186">
        <v>43.6</v>
      </c>
      <c r="U2545" s="186"/>
      <c r="V2545" s="186"/>
    </row>
    <row r="2546" spans="1:22">
      <c r="A2546" s="177" t="s">
        <v>5195</v>
      </c>
      <c r="B2546" s="177" t="s">
        <v>5195</v>
      </c>
      <c r="C2546" s="186">
        <v>102</v>
      </c>
      <c r="D2546" s="186">
        <v>12930.000000000002</v>
      </c>
      <c r="E2546" s="186">
        <v>506</v>
      </c>
      <c r="F2546" s="186">
        <v>201</v>
      </c>
      <c r="G2546" s="186">
        <v>11</v>
      </c>
      <c r="H2546" s="186">
        <v>19</v>
      </c>
      <c r="I2546" s="186"/>
      <c r="J2546" s="186">
        <v>13</v>
      </c>
      <c r="K2546" s="186">
        <f t="shared" si="27"/>
        <v>5.2894736842105265</v>
      </c>
      <c r="L2546" s="186">
        <f t="shared" si="28"/>
        <v>40.18181818181818</v>
      </c>
      <c r="M2546" s="186">
        <v>555000000</v>
      </c>
      <c r="N2546" s="186">
        <v>2500000</v>
      </c>
      <c r="O2546" s="186">
        <v>2190000</v>
      </c>
      <c r="P2546" s="186">
        <v>207</v>
      </c>
      <c r="Q2546" s="186">
        <v>25800000</v>
      </c>
      <c r="R2546" s="186">
        <v>399000</v>
      </c>
      <c r="S2546" s="186">
        <v>256000</v>
      </c>
      <c r="T2546" s="186">
        <v>44.6</v>
      </c>
      <c r="U2546" s="186"/>
      <c r="V2546" s="186"/>
    </row>
    <row r="2547" spans="1:22">
      <c r="A2547" s="177" t="s">
        <v>5196</v>
      </c>
      <c r="B2547" s="177" t="s">
        <v>5196</v>
      </c>
      <c r="C2547" s="186">
        <v>115</v>
      </c>
      <c r="D2547" s="186">
        <v>14650</v>
      </c>
      <c r="E2547" s="186">
        <v>512</v>
      </c>
      <c r="F2547" s="186">
        <v>202</v>
      </c>
      <c r="G2547" s="186">
        <v>12</v>
      </c>
      <c r="H2547" s="186">
        <v>22</v>
      </c>
      <c r="I2547" s="186"/>
      <c r="J2547" s="186">
        <v>13</v>
      </c>
      <c r="K2547" s="186">
        <f t="shared" si="27"/>
        <v>4.5909090909090908</v>
      </c>
      <c r="L2547" s="186">
        <f t="shared" si="28"/>
        <v>36.833333333333336</v>
      </c>
      <c r="M2547" s="186">
        <v>644000000</v>
      </c>
      <c r="N2547" s="186">
        <v>2870000</v>
      </c>
      <c r="O2547" s="186">
        <v>2520000</v>
      </c>
      <c r="P2547" s="186">
        <v>209.7</v>
      </c>
      <c r="Q2547" s="186">
        <v>30400000</v>
      </c>
      <c r="R2547" s="186">
        <v>467000</v>
      </c>
      <c r="S2547" s="186">
        <v>301000</v>
      </c>
      <c r="T2547" s="186">
        <v>45.5</v>
      </c>
      <c r="U2547" s="186"/>
      <c r="V2547" s="186"/>
    </row>
    <row r="2548" spans="1:22">
      <c r="A2548" s="177" t="s">
        <v>5197</v>
      </c>
      <c r="B2548" s="177" t="s">
        <v>5197</v>
      </c>
      <c r="C2548" s="186">
        <v>137</v>
      </c>
      <c r="D2548" s="186">
        <v>17420</v>
      </c>
      <c r="E2548" s="186">
        <v>518</v>
      </c>
      <c r="F2548" s="186">
        <v>205</v>
      </c>
      <c r="G2548" s="186">
        <v>15</v>
      </c>
      <c r="H2548" s="186">
        <v>25</v>
      </c>
      <c r="I2548" s="186"/>
      <c r="J2548" s="186">
        <v>13</v>
      </c>
      <c r="K2548" s="186">
        <f t="shared" si="27"/>
        <v>4.0999999999999996</v>
      </c>
      <c r="L2548" s="186">
        <f t="shared" si="28"/>
        <v>29.466666666666665</v>
      </c>
      <c r="M2548" s="186">
        <v>759000000</v>
      </c>
      <c r="N2548" s="186">
        <v>3380000</v>
      </c>
      <c r="O2548" s="186">
        <v>2930000</v>
      </c>
      <c r="P2548" s="186">
        <v>208.79999999999998</v>
      </c>
      <c r="Q2548" s="186">
        <v>36200000</v>
      </c>
      <c r="R2548" s="186">
        <v>553000</v>
      </c>
      <c r="S2548" s="186">
        <v>353000</v>
      </c>
      <c r="T2548" s="186">
        <v>45.599999999999994</v>
      </c>
      <c r="U2548" s="186"/>
      <c r="V2548" s="186"/>
    </row>
    <row r="2549" spans="1:22">
      <c r="A2549" s="177" t="s">
        <v>5198</v>
      </c>
      <c r="B2549" s="177" t="s">
        <v>5198</v>
      </c>
      <c r="C2549" s="186">
        <v>165</v>
      </c>
      <c r="D2549" s="186">
        <v>21050</v>
      </c>
      <c r="E2549" s="186">
        <v>528</v>
      </c>
      <c r="F2549" s="186">
        <v>208</v>
      </c>
      <c r="G2549" s="186">
        <v>18</v>
      </c>
      <c r="H2549" s="186">
        <v>30</v>
      </c>
      <c r="I2549" s="186"/>
      <c r="J2549" s="186">
        <v>13</v>
      </c>
      <c r="K2549" s="186">
        <f t="shared" si="27"/>
        <v>3.4666666666666668</v>
      </c>
      <c r="L2549" s="186">
        <f t="shared" si="28"/>
        <v>24.555555555555557</v>
      </c>
      <c r="M2549" s="186">
        <v>936000000</v>
      </c>
      <c r="N2549" s="186">
        <v>4130000</v>
      </c>
      <c r="O2549" s="186">
        <v>3550000</v>
      </c>
      <c r="P2549" s="186">
        <v>210.9</v>
      </c>
      <c r="Q2549" s="186">
        <v>45400000</v>
      </c>
      <c r="R2549" s="186">
        <v>688000</v>
      </c>
      <c r="S2549" s="186">
        <v>437000</v>
      </c>
      <c r="T2549" s="186">
        <v>46.4</v>
      </c>
      <c r="U2549" s="186"/>
      <c r="V2549" s="186"/>
    </row>
    <row r="2550" spans="1:22">
      <c r="A2550" s="177" t="s">
        <v>5199</v>
      </c>
      <c r="B2550" s="177" t="s">
        <v>5199</v>
      </c>
      <c r="C2550" s="186">
        <v>187</v>
      </c>
      <c r="D2550" s="186">
        <v>23790</v>
      </c>
      <c r="E2550" s="186">
        <v>536</v>
      </c>
      <c r="F2550" s="186">
        <v>210</v>
      </c>
      <c r="G2550" s="186">
        <v>20</v>
      </c>
      <c r="H2550" s="186">
        <v>34</v>
      </c>
      <c r="I2550" s="186"/>
      <c r="J2550" s="186">
        <v>13</v>
      </c>
      <c r="K2550" s="186">
        <f t="shared" si="27"/>
        <v>3.0882352941176472</v>
      </c>
      <c r="L2550" s="186">
        <f t="shared" si="28"/>
        <v>22.1</v>
      </c>
      <c r="M2550" s="186">
        <v>1080000000</v>
      </c>
      <c r="N2550" s="186">
        <v>4710000</v>
      </c>
      <c r="O2550" s="186">
        <v>4030000</v>
      </c>
      <c r="P2550" s="186">
        <v>213.1</v>
      </c>
      <c r="Q2550" s="186">
        <v>53000000</v>
      </c>
      <c r="R2550" s="186">
        <v>798000</v>
      </c>
      <c r="S2550" s="186">
        <v>505000</v>
      </c>
      <c r="T2550" s="186">
        <v>47.199999999999996</v>
      </c>
      <c r="U2550" s="186"/>
      <c r="V2550" s="186"/>
    </row>
    <row r="2551" spans="1:22">
      <c r="A2551" s="177" t="s">
        <v>5200</v>
      </c>
      <c r="B2551" s="177" t="s">
        <v>5200</v>
      </c>
      <c r="C2551" s="186">
        <v>228</v>
      </c>
      <c r="D2551" s="186">
        <v>29050</v>
      </c>
      <c r="E2551" s="186">
        <v>548</v>
      </c>
      <c r="F2551" s="186">
        <v>215</v>
      </c>
      <c r="G2551" s="186">
        <v>25</v>
      </c>
      <c r="H2551" s="186">
        <v>40</v>
      </c>
      <c r="I2551" s="186"/>
      <c r="J2551" s="186">
        <v>13</v>
      </c>
      <c r="K2551" s="186">
        <f t="shared" si="27"/>
        <v>2.6875</v>
      </c>
      <c r="L2551" s="186">
        <f t="shared" si="28"/>
        <v>17.68</v>
      </c>
      <c r="M2551" s="186">
        <v>1330000000</v>
      </c>
      <c r="N2551" s="186">
        <v>5770000</v>
      </c>
      <c r="O2551" s="186">
        <v>4870000</v>
      </c>
      <c r="P2551" s="186">
        <v>214.3</v>
      </c>
      <c r="Q2551" s="186">
        <v>67200000</v>
      </c>
      <c r="R2551" s="186">
        <v>999000</v>
      </c>
      <c r="S2551" s="186">
        <v>625000</v>
      </c>
      <c r="T2551" s="186">
        <v>48.099999999999994</v>
      </c>
      <c r="U2551" s="186"/>
      <c r="V2551" s="186"/>
    </row>
    <row r="2552" spans="1:22">
      <c r="A2552" s="177" t="s">
        <v>5201</v>
      </c>
      <c r="B2552" s="177" t="s">
        <v>5201</v>
      </c>
      <c r="C2552" s="186">
        <v>111</v>
      </c>
      <c r="D2552" s="186">
        <v>14119.999999999998</v>
      </c>
      <c r="E2552" s="186">
        <v>482</v>
      </c>
      <c r="F2552" s="186">
        <v>300</v>
      </c>
      <c r="G2552" s="186">
        <v>11</v>
      </c>
      <c r="H2552" s="186">
        <v>15</v>
      </c>
      <c r="I2552" s="186"/>
      <c r="J2552" s="186">
        <v>13</v>
      </c>
      <c r="K2552" s="186">
        <f t="shared" si="27"/>
        <v>10</v>
      </c>
      <c r="L2552" s="186">
        <f t="shared" si="28"/>
        <v>38.727272727272727</v>
      </c>
      <c r="M2552" s="186">
        <v>583000000</v>
      </c>
      <c r="N2552" s="186">
        <v>2700000</v>
      </c>
      <c r="O2552" s="186">
        <v>2420000</v>
      </c>
      <c r="P2552" s="186">
        <v>203</v>
      </c>
      <c r="Q2552" s="186">
        <v>67600000</v>
      </c>
      <c r="R2552" s="186">
        <v>689000</v>
      </c>
      <c r="S2552" s="186">
        <v>450000</v>
      </c>
      <c r="T2552" s="186">
        <v>69.2</v>
      </c>
      <c r="U2552" s="186"/>
      <c r="V2552" s="186"/>
    </row>
    <row r="2553" spans="1:22">
      <c r="A2553" s="177" t="s">
        <v>5202</v>
      </c>
      <c r="B2553" s="177" t="s">
        <v>5202</v>
      </c>
      <c r="C2553" s="186">
        <v>125</v>
      </c>
      <c r="D2553" s="186">
        <v>15919.999999999998</v>
      </c>
      <c r="E2553" s="186">
        <v>488</v>
      </c>
      <c r="F2553" s="186">
        <v>300</v>
      </c>
      <c r="G2553" s="186">
        <v>11</v>
      </c>
      <c r="H2553" s="186">
        <v>18</v>
      </c>
      <c r="I2553" s="186"/>
      <c r="J2553" s="186">
        <v>13</v>
      </c>
      <c r="K2553" s="186">
        <f t="shared" si="27"/>
        <v>8.3333333333333339</v>
      </c>
      <c r="L2553" s="186">
        <f t="shared" si="28"/>
        <v>38.727272727272727</v>
      </c>
      <c r="M2553" s="186">
        <v>689000000</v>
      </c>
      <c r="N2553" s="186">
        <v>3130000</v>
      </c>
      <c r="O2553" s="186">
        <v>2820000</v>
      </c>
      <c r="P2553" s="186">
        <v>208</v>
      </c>
      <c r="Q2553" s="186">
        <v>81100000</v>
      </c>
      <c r="R2553" s="186">
        <v>824000</v>
      </c>
      <c r="S2553" s="186">
        <v>540000</v>
      </c>
      <c r="T2553" s="186">
        <v>71.399999999999991</v>
      </c>
      <c r="U2553" s="186"/>
      <c r="V2553" s="186"/>
    </row>
    <row r="2554" spans="1:22">
      <c r="A2554" s="177" t="s">
        <v>5203</v>
      </c>
      <c r="B2554" s="177" t="s">
        <v>5203</v>
      </c>
      <c r="C2554" s="186">
        <v>147</v>
      </c>
      <c r="D2554" s="186">
        <v>18710</v>
      </c>
      <c r="E2554" s="186">
        <v>494</v>
      </c>
      <c r="F2554" s="186">
        <v>302</v>
      </c>
      <c r="G2554" s="186">
        <v>13</v>
      </c>
      <c r="H2554" s="186">
        <v>21</v>
      </c>
      <c r="I2554" s="186"/>
      <c r="J2554" s="186">
        <v>13</v>
      </c>
      <c r="K2554" s="186">
        <f t="shared" si="27"/>
        <v>7.1904761904761907</v>
      </c>
      <c r="L2554" s="186">
        <f t="shared" si="28"/>
        <v>32.769230769230766</v>
      </c>
      <c r="M2554" s="186">
        <v>817000000</v>
      </c>
      <c r="N2554" s="186">
        <v>3700000</v>
      </c>
      <c r="O2554" s="186">
        <v>3310000</v>
      </c>
      <c r="P2554" s="186">
        <v>209</v>
      </c>
      <c r="Q2554" s="186">
        <v>96600000</v>
      </c>
      <c r="R2554" s="186">
        <v>978000</v>
      </c>
      <c r="S2554" s="186">
        <v>640000</v>
      </c>
      <c r="T2554" s="186">
        <v>71.900000000000006</v>
      </c>
      <c r="U2554" s="186"/>
      <c r="V2554" s="186"/>
    </row>
    <row r="2555" spans="1:22">
      <c r="A2555" s="177" t="s">
        <v>5204</v>
      </c>
      <c r="B2555" s="177" t="s">
        <v>5204</v>
      </c>
      <c r="C2555" s="186">
        <v>169</v>
      </c>
      <c r="D2555" s="186">
        <v>21520</v>
      </c>
      <c r="E2555" s="186">
        <v>500</v>
      </c>
      <c r="F2555" s="186">
        <v>304</v>
      </c>
      <c r="G2555" s="186">
        <v>15</v>
      </c>
      <c r="H2555" s="186">
        <v>24</v>
      </c>
      <c r="I2555" s="186"/>
      <c r="J2555" s="186">
        <v>13</v>
      </c>
      <c r="K2555" s="186">
        <f t="shared" si="27"/>
        <v>6.333333333333333</v>
      </c>
      <c r="L2555" s="186">
        <f t="shared" si="28"/>
        <v>28.4</v>
      </c>
      <c r="M2555" s="186">
        <v>950000000</v>
      </c>
      <c r="N2555" s="186">
        <v>4270000</v>
      </c>
      <c r="O2555" s="186">
        <v>3800000</v>
      </c>
      <c r="P2555" s="186">
        <v>210.10000000000002</v>
      </c>
      <c r="Q2555" s="186">
        <v>113000000</v>
      </c>
      <c r="R2555" s="186">
        <v>1140000</v>
      </c>
      <c r="S2555" s="186">
        <v>741000</v>
      </c>
      <c r="T2555" s="186">
        <v>72.400000000000006</v>
      </c>
      <c r="U2555" s="186"/>
      <c r="V2555" s="186"/>
    </row>
    <row r="2556" spans="1:22">
      <c r="A2556" s="177" t="s">
        <v>5205</v>
      </c>
      <c r="B2556" s="177" t="s">
        <v>5205</v>
      </c>
      <c r="C2556" s="186">
        <v>201</v>
      </c>
      <c r="D2556" s="186">
        <v>25580</v>
      </c>
      <c r="E2556" s="186">
        <v>510</v>
      </c>
      <c r="F2556" s="186">
        <v>306</v>
      </c>
      <c r="G2556" s="186">
        <v>17</v>
      </c>
      <c r="H2556" s="186">
        <v>29</v>
      </c>
      <c r="I2556" s="186"/>
      <c r="J2556" s="186">
        <v>13</v>
      </c>
      <c r="K2556" s="186">
        <f t="shared" si="27"/>
        <v>5.2758620689655169</v>
      </c>
      <c r="L2556" s="186">
        <f t="shared" si="28"/>
        <v>25.058823529411764</v>
      </c>
      <c r="M2556" s="186">
        <v>1170000000</v>
      </c>
      <c r="N2556" s="186">
        <v>5170000</v>
      </c>
      <c r="O2556" s="186">
        <v>4570000</v>
      </c>
      <c r="P2556" s="186">
        <v>213.5</v>
      </c>
      <c r="Q2556" s="186">
        <v>139000000</v>
      </c>
      <c r="R2556" s="186">
        <v>1390000</v>
      </c>
      <c r="S2556" s="186">
        <v>907000</v>
      </c>
      <c r="T2556" s="186">
        <v>73.7</v>
      </c>
      <c r="U2556" s="186"/>
      <c r="V2556" s="186"/>
    </row>
    <row r="2557" spans="1:22">
      <c r="A2557" s="177" t="s">
        <v>5206</v>
      </c>
      <c r="B2557" s="177" t="s">
        <v>5206</v>
      </c>
      <c r="C2557" s="186">
        <v>236</v>
      </c>
      <c r="D2557" s="186">
        <v>30100</v>
      </c>
      <c r="E2557" s="186">
        <v>518</v>
      </c>
      <c r="F2557" s="186">
        <v>310</v>
      </c>
      <c r="G2557" s="186">
        <v>21</v>
      </c>
      <c r="H2557" s="186">
        <v>33</v>
      </c>
      <c r="I2557" s="186"/>
      <c r="J2557" s="186">
        <v>13</v>
      </c>
      <c r="K2557" s="186">
        <f t="shared" si="27"/>
        <v>4.6969696969696972</v>
      </c>
      <c r="L2557" s="186">
        <f t="shared" si="28"/>
        <v>20.285714285714285</v>
      </c>
      <c r="M2557" s="186">
        <v>1370000000</v>
      </c>
      <c r="N2557" s="186">
        <v>6070000</v>
      </c>
      <c r="O2557" s="186">
        <v>5310000</v>
      </c>
      <c r="P2557" s="186">
        <v>213.70000000000002</v>
      </c>
      <c r="Q2557" s="186">
        <v>164000000</v>
      </c>
      <c r="R2557" s="186">
        <v>1640000</v>
      </c>
      <c r="S2557" s="186">
        <v>1060000</v>
      </c>
      <c r="T2557" s="186">
        <v>73.899999999999991</v>
      </c>
      <c r="U2557" s="186"/>
      <c r="V2557" s="186"/>
    </row>
    <row r="2558" spans="1:22">
      <c r="A2558" s="177" t="s">
        <v>5207</v>
      </c>
      <c r="B2558" s="177" t="s">
        <v>5207</v>
      </c>
      <c r="C2558" s="186">
        <v>287</v>
      </c>
      <c r="D2558" s="186">
        <v>36570</v>
      </c>
      <c r="E2558" s="186">
        <v>532</v>
      </c>
      <c r="F2558" s="186">
        <v>314</v>
      </c>
      <c r="G2558" s="186">
        <v>25</v>
      </c>
      <c r="H2558" s="186">
        <v>40</v>
      </c>
      <c r="I2558" s="186"/>
      <c r="J2558" s="186">
        <v>13</v>
      </c>
      <c r="K2558" s="186">
        <f t="shared" si="27"/>
        <v>3.9249999999999998</v>
      </c>
      <c r="L2558" s="186">
        <f t="shared" si="28"/>
        <v>17.04</v>
      </c>
      <c r="M2558" s="186">
        <v>1720000000</v>
      </c>
      <c r="N2558" s="186">
        <v>7490000</v>
      </c>
      <c r="O2558" s="186">
        <v>6480000</v>
      </c>
      <c r="P2558" s="186">
        <v>217.10000000000002</v>
      </c>
      <c r="Q2558" s="186">
        <v>207000000</v>
      </c>
      <c r="R2558" s="186">
        <v>2040000</v>
      </c>
      <c r="S2558" s="186">
        <v>1320000</v>
      </c>
      <c r="T2558" s="186">
        <v>75.3</v>
      </c>
      <c r="U2558" s="186"/>
      <c r="V2558" s="186"/>
    </row>
    <row r="2559" spans="1:22">
      <c r="A2559" s="177" t="s">
        <v>5208</v>
      </c>
      <c r="B2559" s="177" t="s">
        <v>5208</v>
      </c>
      <c r="C2559" s="186">
        <v>92.5</v>
      </c>
      <c r="D2559" s="186">
        <v>11780</v>
      </c>
      <c r="E2559" s="186">
        <v>596</v>
      </c>
      <c r="F2559" s="186">
        <v>199</v>
      </c>
      <c r="G2559" s="186">
        <v>10</v>
      </c>
      <c r="H2559" s="186">
        <v>15</v>
      </c>
      <c r="I2559" s="186"/>
      <c r="J2559" s="186">
        <v>13</v>
      </c>
      <c r="K2559" s="186">
        <f t="shared" si="27"/>
        <v>6.6333333333333337</v>
      </c>
      <c r="L2559" s="186">
        <f t="shared" si="28"/>
        <v>54</v>
      </c>
      <c r="M2559" s="186">
        <v>666000000</v>
      </c>
      <c r="N2559" s="186">
        <v>2580000</v>
      </c>
      <c r="O2559" s="186">
        <v>2240000</v>
      </c>
      <c r="P2559" s="186">
        <v>238</v>
      </c>
      <c r="Q2559" s="186">
        <v>19800000</v>
      </c>
      <c r="R2559" s="186">
        <v>312000</v>
      </c>
      <c r="S2559" s="186">
        <v>199000</v>
      </c>
      <c r="T2559" s="186">
        <v>41</v>
      </c>
      <c r="U2559" s="186"/>
      <c r="V2559" s="186"/>
    </row>
    <row r="2560" spans="1:22">
      <c r="A2560" s="177" t="s">
        <v>5209</v>
      </c>
      <c r="B2560" s="177" t="s">
        <v>5209</v>
      </c>
      <c r="C2560" s="186">
        <v>103</v>
      </c>
      <c r="D2560" s="186">
        <v>13169.999999999998</v>
      </c>
      <c r="E2560" s="186">
        <v>600</v>
      </c>
      <c r="F2560" s="186">
        <v>200</v>
      </c>
      <c r="G2560" s="186">
        <v>11</v>
      </c>
      <c r="H2560" s="186">
        <v>17</v>
      </c>
      <c r="I2560" s="186"/>
      <c r="J2560" s="186">
        <v>13</v>
      </c>
      <c r="K2560" s="186">
        <f t="shared" si="27"/>
        <v>5.882352941176471</v>
      </c>
      <c r="L2560" s="186">
        <f t="shared" si="28"/>
        <v>49.090909090909093</v>
      </c>
      <c r="M2560" s="186">
        <v>756000000</v>
      </c>
      <c r="N2560" s="186">
        <v>2900000</v>
      </c>
      <c r="O2560" s="186">
        <v>2520000</v>
      </c>
      <c r="P2560" s="186">
        <v>240</v>
      </c>
      <c r="Q2560" s="186">
        <v>22700000</v>
      </c>
      <c r="R2560" s="186">
        <v>358000</v>
      </c>
      <c r="S2560" s="186">
        <v>227000</v>
      </c>
      <c r="T2560" s="186">
        <v>41.6</v>
      </c>
      <c r="U2560" s="186"/>
      <c r="V2560" s="186"/>
    </row>
    <row r="2561" spans="1:22">
      <c r="A2561" s="177" t="s">
        <v>5210</v>
      </c>
      <c r="B2561" s="177" t="s">
        <v>5210</v>
      </c>
      <c r="C2561" s="186">
        <v>118</v>
      </c>
      <c r="D2561" s="186">
        <v>14980.000000000002</v>
      </c>
      <c r="E2561" s="186">
        <v>606</v>
      </c>
      <c r="F2561" s="186">
        <v>201</v>
      </c>
      <c r="G2561" s="186">
        <v>12</v>
      </c>
      <c r="H2561" s="186">
        <v>20</v>
      </c>
      <c r="I2561" s="186"/>
      <c r="J2561" s="186">
        <v>13</v>
      </c>
      <c r="K2561" s="186">
        <f t="shared" si="27"/>
        <v>5.0250000000000004</v>
      </c>
      <c r="L2561" s="186">
        <f t="shared" si="28"/>
        <v>45</v>
      </c>
      <c r="M2561" s="186">
        <v>883000000</v>
      </c>
      <c r="N2561" s="186">
        <v>3360000</v>
      </c>
      <c r="O2561" s="186">
        <v>2910000</v>
      </c>
      <c r="P2561" s="186">
        <v>243</v>
      </c>
      <c r="Q2561" s="186">
        <v>27200000</v>
      </c>
      <c r="R2561" s="186">
        <v>425000</v>
      </c>
      <c r="S2561" s="186">
        <v>270000</v>
      </c>
      <c r="T2561" s="186">
        <v>42.599999999999994</v>
      </c>
      <c r="U2561" s="186"/>
      <c r="V2561" s="186"/>
    </row>
    <row r="2562" spans="1:22">
      <c r="A2562" s="177" t="s">
        <v>5211</v>
      </c>
      <c r="B2562" s="177" t="s">
        <v>5211</v>
      </c>
      <c r="C2562" s="186">
        <v>132</v>
      </c>
      <c r="D2562" s="186">
        <v>16800</v>
      </c>
      <c r="E2562" s="186">
        <v>612</v>
      </c>
      <c r="F2562" s="186">
        <v>202</v>
      </c>
      <c r="G2562" s="186">
        <v>13</v>
      </c>
      <c r="H2562" s="186">
        <v>23</v>
      </c>
      <c r="I2562" s="186"/>
      <c r="J2562" s="186">
        <v>13</v>
      </c>
      <c r="K2562" s="186">
        <f t="shared" si="27"/>
        <v>4.3913043478260869</v>
      </c>
      <c r="L2562" s="186">
        <f t="shared" si="28"/>
        <v>41.53846153846154</v>
      </c>
      <c r="M2562" s="186">
        <v>1010000000</v>
      </c>
      <c r="N2562" s="186">
        <v>3820000</v>
      </c>
      <c r="O2562" s="186">
        <v>3320000</v>
      </c>
      <c r="P2562" s="186">
        <v>245.79999999999998</v>
      </c>
      <c r="Q2562" s="186">
        <v>31800000</v>
      </c>
      <c r="R2562" s="186">
        <v>494000</v>
      </c>
      <c r="S2562" s="186">
        <v>315000</v>
      </c>
      <c r="T2562" s="186">
        <v>43.5</v>
      </c>
      <c r="U2562" s="186"/>
      <c r="V2562" s="186"/>
    </row>
    <row r="2563" spans="1:22">
      <c r="A2563" s="177" t="s">
        <v>5212</v>
      </c>
      <c r="B2563" s="177" t="s">
        <v>5212</v>
      </c>
      <c r="C2563" s="186">
        <v>156</v>
      </c>
      <c r="D2563" s="186">
        <v>19860</v>
      </c>
      <c r="E2563" s="186">
        <v>618</v>
      </c>
      <c r="F2563" s="186">
        <v>205</v>
      </c>
      <c r="G2563" s="186">
        <v>16</v>
      </c>
      <c r="H2563" s="186">
        <v>26</v>
      </c>
      <c r="I2563" s="186"/>
      <c r="J2563" s="186">
        <v>13</v>
      </c>
      <c r="K2563" s="186">
        <f t="shared" si="27"/>
        <v>3.9423076923076925</v>
      </c>
      <c r="L2563" s="186">
        <f t="shared" si="28"/>
        <v>33.75</v>
      </c>
      <c r="M2563" s="186">
        <v>1190000000</v>
      </c>
      <c r="N2563" s="186">
        <v>4480000</v>
      </c>
      <c r="O2563" s="186">
        <v>3850000</v>
      </c>
      <c r="P2563" s="186">
        <v>244.60000000000002</v>
      </c>
      <c r="Q2563" s="186">
        <v>37700000</v>
      </c>
      <c r="R2563" s="186">
        <v>584000</v>
      </c>
      <c r="S2563" s="186">
        <v>368000</v>
      </c>
      <c r="T2563" s="186">
        <v>43.6</v>
      </c>
      <c r="U2563" s="186"/>
      <c r="V2563" s="186"/>
    </row>
    <row r="2564" spans="1:22">
      <c r="A2564" s="177" t="s">
        <v>5213</v>
      </c>
      <c r="B2564" s="177" t="s">
        <v>5213</v>
      </c>
      <c r="C2564" s="186">
        <v>179</v>
      </c>
      <c r="D2564" s="186">
        <v>22750</v>
      </c>
      <c r="E2564" s="186">
        <v>626</v>
      </c>
      <c r="F2564" s="186">
        <v>207</v>
      </c>
      <c r="G2564" s="186">
        <v>18</v>
      </c>
      <c r="H2564" s="186">
        <v>30</v>
      </c>
      <c r="I2564" s="186"/>
      <c r="J2564" s="186">
        <v>13</v>
      </c>
      <c r="K2564" s="186">
        <f t="shared" si="27"/>
        <v>3.45</v>
      </c>
      <c r="L2564" s="186">
        <f t="shared" si="28"/>
        <v>30</v>
      </c>
      <c r="M2564" s="186">
        <v>1390000000</v>
      </c>
      <c r="N2564" s="186">
        <v>5180000</v>
      </c>
      <c r="O2564" s="186">
        <v>4430000</v>
      </c>
      <c r="P2564" s="186">
        <v>246.9</v>
      </c>
      <c r="Q2564" s="186">
        <v>44800000</v>
      </c>
      <c r="R2564" s="186">
        <v>690000</v>
      </c>
      <c r="S2564" s="186">
        <v>433000</v>
      </c>
      <c r="T2564" s="186">
        <v>44.400000000000006</v>
      </c>
      <c r="U2564" s="186"/>
      <c r="V2564" s="186"/>
    </row>
    <row r="2565" spans="1:22">
      <c r="A2565" s="177" t="s">
        <v>5214</v>
      </c>
      <c r="B2565" s="177" t="s">
        <v>5214</v>
      </c>
      <c r="C2565" s="186">
        <v>202</v>
      </c>
      <c r="D2565" s="186">
        <v>25680</v>
      </c>
      <c r="E2565" s="186">
        <v>634</v>
      </c>
      <c r="F2565" s="186">
        <v>209</v>
      </c>
      <c r="G2565" s="186">
        <v>20</v>
      </c>
      <c r="H2565" s="186">
        <v>34</v>
      </c>
      <c r="I2565" s="186"/>
      <c r="J2565" s="186">
        <v>13</v>
      </c>
      <c r="K2565" s="186">
        <f t="shared" si="27"/>
        <v>3.0735294117647061</v>
      </c>
      <c r="L2565" s="186">
        <f t="shared" si="28"/>
        <v>27</v>
      </c>
      <c r="M2565" s="186">
        <v>1590000000</v>
      </c>
      <c r="N2565" s="186">
        <v>5910000</v>
      </c>
      <c r="O2565" s="186">
        <v>5030000</v>
      </c>
      <c r="P2565" s="186">
        <v>249.20000000000002</v>
      </c>
      <c r="Q2565" s="186">
        <v>52300000</v>
      </c>
      <c r="R2565" s="186">
        <v>801000</v>
      </c>
      <c r="S2565" s="186">
        <v>501000</v>
      </c>
      <c r="T2565" s="186">
        <v>45.099999999999994</v>
      </c>
      <c r="U2565" s="186"/>
      <c r="V2565" s="186"/>
    </row>
    <row r="2566" spans="1:22">
      <c r="A2566" s="177" t="s">
        <v>5215</v>
      </c>
      <c r="B2566" s="177" t="s">
        <v>5215</v>
      </c>
      <c r="C2566" s="186">
        <v>247</v>
      </c>
      <c r="D2566" s="186">
        <v>31420</v>
      </c>
      <c r="E2566" s="186">
        <v>646</v>
      </c>
      <c r="F2566" s="186">
        <v>214</v>
      </c>
      <c r="G2566" s="186">
        <v>25</v>
      </c>
      <c r="H2566" s="186">
        <v>40</v>
      </c>
      <c r="I2566" s="186"/>
      <c r="J2566" s="186">
        <v>13</v>
      </c>
      <c r="K2566" s="186">
        <f t="shared" si="27"/>
        <v>2.6749999999999998</v>
      </c>
      <c r="L2566" s="186">
        <f t="shared" si="28"/>
        <v>21.6</v>
      </c>
      <c r="M2566" s="186">
        <v>1960000000</v>
      </c>
      <c r="N2566" s="186">
        <v>7230000</v>
      </c>
      <c r="O2566" s="186">
        <v>6080000</v>
      </c>
      <c r="P2566" s="186">
        <v>250</v>
      </c>
      <c r="Q2566" s="186">
        <v>66400000</v>
      </c>
      <c r="R2566" s="186">
        <v>1010000</v>
      </c>
      <c r="S2566" s="186">
        <v>621000</v>
      </c>
      <c r="T2566" s="186">
        <v>46</v>
      </c>
      <c r="U2566" s="186"/>
      <c r="V2566" s="186"/>
    </row>
    <row r="2567" spans="1:22">
      <c r="A2567" s="177" t="s">
        <v>5216</v>
      </c>
      <c r="B2567" s="177" t="s">
        <v>5216</v>
      </c>
      <c r="C2567" s="186">
        <v>133</v>
      </c>
      <c r="D2567" s="186">
        <v>16920</v>
      </c>
      <c r="E2567" s="186">
        <v>582</v>
      </c>
      <c r="F2567" s="186">
        <v>300</v>
      </c>
      <c r="G2567" s="186">
        <v>12</v>
      </c>
      <c r="H2567" s="186">
        <v>17</v>
      </c>
      <c r="I2567" s="186"/>
      <c r="J2567" s="186">
        <v>13</v>
      </c>
      <c r="K2567" s="186">
        <f t="shared" si="27"/>
        <v>8.8235294117647065</v>
      </c>
      <c r="L2567" s="186">
        <f t="shared" si="28"/>
        <v>43.5</v>
      </c>
      <c r="M2567" s="186">
        <v>989000000</v>
      </c>
      <c r="N2567" s="186">
        <v>3820000</v>
      </c>
      <c r="O2567" s="186">
        <v>3400000</v>
      </c>
      <c r="P2567" s="186">
        <v>242</v>
      </c>
      <c r="Q2567" s="186">
        <v>76600000</v>
      </c>
      <c r="R2567" s="186">
        <v>786000</v>
      </c>
      <c r="S2567" s="186">
        <v>511000</v>
      </c>
      <c r="T2567" s="186">
        <v>67.300000000000011</v>
      </c>
      <c r="U2567" s="186"/>
      <c r="V2567" s="186"/>
    </row>
    <row r="2568" spans="1:22">
      <c r="A2568" s="177" t="s">
        <v>5217</v>
      </c>
      <c r="B2568" s="177" t="s">
        <v>5217</v>
      </c>
      <c r="C2568" s="186">
        <v>147</v>
      </c>
      <c r="D2568" s="186">
        <v>18720</v>
      </c>
      <c r="E2568" s="186">
        <v>588</v>
      </c>
      <c r="F2568" s="186">
        <v>300</v>
      </c>
      <c r="G2568" s="186">
        <v>12</v>
      </c>
      <c r="H2568" s="186">
        <v>20</v>
      </c>
      <c r="I2568" s="186"/>
      <c r="J2568" s="186">
        <v>13</v>
      </c>
      <c r="K2568" s="186">
        <f t="shared" si="27"/>
        <v>7.5</v>
      </c>
      <c r="L2568" s="186">
        <f t="shared" si="28"/>
        <v>43.5</v>
      </c>
      <c r="M2568" s="186">
        <v>1140000000</v>
      </c>
      <c r="N2568" s="186">
        <v>4350000</v>
      </c>
      <c r="O2568" s="186">
        <v>3890000</v>
      </c>
      <c r="P2568" s="186">
        <v>247</v>
      </c>
      <c r="Q2568" s="186">
        <v>90100000</v>
      </c>
      <c r="R2568" s="186">
        <v>921000</v>
      </c>
      <c r="S2568" s="186">
        <v>601000</v>
      </c>
      <c r="T2568" s="186">
        <v>69.400000000000006</v>
      </c>
      <c r="U2568" s="186"/>
      <c r="V2568" s="186"/>
    </row>
    <row r="2569" spans="1:22">
      <c r="A2569" s="177" t="s">
        <v>5218</v>
      </c>
      <c r="B2569" s="177" t="s">
        <v>5218</v>
      </c>
      <c r="C2569" s="186">
        <v>170</v>
      </c>
      <c r="D2569" s="186">
        <v>21710</v>
      </c>
      <c r="E2569" s="186">
        <v>594</v>
      </c>
      <c r="F2569" s="186">
        <v>302</v>
      </c>
      <c r="G2569" s="186">
        <v>14</v>
      </c>
      <c r="H2569" s="186">
        <v>23</v>
      </c>
      <c r="I2569" s="186"/>
      <c r="J2569" s="186">
        <v>13</v>
      </c>
      <c r="K2569" s="186">
        <f t="shared" si="27"/>
        <v>6.5652173913043477</v>
      </c>
      <c r="L2569" s="186">
        <f t="shared" si="28"/>
        <v>37.285714285714285</v>
      </c>
      <c r="M2569" s="186">
        <v>1340000000</v>
      </c>
      <c r="N2569" s="186">
        <v>5060000</v>
      </c>
      <c r="O2569" s="186">
        <v>4500000</v>
      </c>
      <c r="P2569" s="186">
        <v>248</v>
      </c>
      <c r="Q2569" s="186">
        <v>106000000</v>
      </c>
      <c r="R2569" s="186">
        <v>1080000</v>
      </c>
      <c r="S2569" s="186">
        <v>700000</v>
      </c>
      <c r="T2569" s="186">
        <v>69.800000000000011</v>
      </c>
      <c r="U2569" s="186"/>
      <c r="V2569" s="186"/>
    </row>
    <row r="2570" spans="1:22">
      <c r="A2570" s="177" t="s">
        <v>5219</v>
      </c>
      <c r="B2570" s="177" t="s">
        <v>5219</v>
      </c>
      <c r="C2570" s="186">
        <v>194</v>
      </c>
      <c r="D2570" s="186">
        <v>24720</v>
      </c>
      <c r="E2570" s="186">
        <v>600</v>
      </c>
      <c r="F2570" s="186">
        <v>304</v>
      </c>
      <c r="G2570" s="186">
        <v>16</v>
      </c>
      <c r="H2570" s="186">
        <v>26</v>
      </c>
      <c r="I2570" s="186"/>
      <c r="J2570" s="186">
        <v>13</v>
      </c>
      <c r="K2570" s="186">
        <f t="shared" si="27"/>
        <v>5.8461538461538458</v>
      </c>
      <c r="L2570" s="186">
        <f t="shared" si="28"/>
        <v>32.625</v>
      </c>
      <c r="M2570" s="186">
        <v>1530000000</v>
      </c>
      <c r="N2570" s="186">
        <v>5780000</v>
      </c>
      <c r="O2570" s="186">
        <v>5110000</v>
      </c>
      <c r="P2570" s="186">
        <v>249</v>
      </c>
      <c r="Q2570" s="186">
        <v>122000000</v>
      </c>
      <c r="R2570" s="186">
        <v>1240000</v>
      </c>
      <c r="S2570" s="186">
        <v>803000</v>
      </c>
      <c r="T2570" s="186">
        <v>70.3</v>
      </c>
      <c r="U2570" s="186"/>
      <c r="V2570" s="186"/>
    </row>
    <row r="2571" spans="1:22">
      <c r="A2571" s="177" t="s">
        <v>5220</v>
      </c>
      <c r="B2571" s="177" t="s">
        <v>5220</v>
      </c>
      <c r="C2571" s="186">
        <v>223</v>
      </c>
      <c r="D2571" s="186">
        <v>28370</v>
      </c>
      <c r="E2571" s="186">
        <v>608</v>
      </c>
      <c r="F2571" s="186">
        <v>306</v>
      </c>
      <c r="G2571" s="186">
        <v>18</v>
      </c>
      <c r="H2571" s="186">
        <v>30</v>
      </c>
      <c r="I2571" s="186"/>
      <c r="J2571" s="186">
        <v>13</v>
      </c>
      <c r="K2571" s="186">
        <f t="shared" si="27"/>
        <v>5.0999999999999996</v>
      </c>
      <c r="L2571" s="186">
        <f t="shared" si="28"/>
        <v>29</v>
      </c>
      <c r="M2571" s="186">
        <v>1790000000</v>
      </c>
      <c r="N2571" s="186">
        <v>6700000</v>
      </c>
      <c r="O2571" s="186">
        <v>5900000</v>
      </c>
      <c r="P2571" s="186">
        <v>251.4</v>
      </c>
      <c r="Q2571" s="186">
        <v>144000000</v>
      </c>
      <c r="R2571" s="186">
        <v>1450000</v>
      </c>
      <c r="S2571" s="186">
        <v>939000</v>
      </c>
      <c r="T2571" s="186">
        <v>71.2</v>
      </c>
      <c r="U2571" s="186"/>
      <c r="V2571" s="186"/>
    </row>
    <row r="2572" spans="1:22">
      <c r="A2572" s="177" t="s">
        <v>5221</v>
      </c>
      <c r="B2572" s="177" t="s">
        <v>5221</v>
      </c>
      <c r="C2572" s="186">
        <v>252</v>
      </c>
      <c r="D2572" s="186">
        <v>32050</v>
      </c>
      <c r="E2572" s="186">
        <v>616</v>
      </c>
      <c r="F2572" s="186">
        <v>308</v>
      </c>
      <c r="G2572" s="186">
        <v>20</v>
      </c>
      <c r="H2572" s="186">
        <v>34</v>
      </c>
      <c r="I2572" s="186"/>
      <c r="J2572" s="186">
        <v>13</v>
      </c>
      <c r="K2572" s="186">
        <f t="shared" si="27"/>
        <v>4.5294117647058822</v>
      </c>
      <c r="L2572" s="186">
        <f t="shared" si="28"/>
        <v>26.1</v>
      </c>
      <c r="M2572" s="186">
        <v>2060000000</v>
      </c>
      <c r="N2572" s="186">
        <v>7640000</v>
      </c>
      <c r="O2572" s="186">
        <v>6690000</v>
      </c>
      <c r="P2572" s="186">
        <v>253.6</v>
      </c>
      <c r="Q2572" s="186">
        <v>166000000</v>
      </c>
      <c r="R2572" s="186">
        <v>1670000</v>
      </c>
      <c r="S2572" s="186">
        <v>1080000</v>
      </c>
      <c r="T2572" s="186">
        <v>72</v>
      </c>
      <c r="U2572" s="186"/>
      <c r="V2572" s="186"/>
    </row>
    <row r="2573" spans="1:22">
      <c r="A2573" s="177" t="s">
        <v>5222</v>
      </c>
      <c r="B2573" s="177" t="s">
        <v>5222</v>
      </c>
      <c r="C2573" s="186">
        <v>300</v>
      </c>
      <c r="D2573" s="186">
        <v>38260</v>
      </c>
      <c r="E2573" s="186">
        <v>628</v>
      </c>
      <c r="F2573" s="186">
        <v>312</v>
      </c>
      <c r="G2573" s="186">
        <v>24</v>
      </c>
      <c r="H2573" s="186">
        <v>40</v>
      </c>
      <c r="I2573" s="186"/>
      <c r="J2573" s="186">
        <v>13</v>
      </c>
      <c r="K2573" s="186">
        <f t="shared" si="27"/>
        <v>3.9</v>
      </c>
      <c r="L2573" s="186">
        <f t="shared" si="28"/>
        <v>21.75</v>
      </c>
      <c r="M2573" s="186">
        <v>2500000000</v>
      </c>
      <c r="N2573" s="186">
        <v>9180000</v>
      </c>
      <c r="O2573" s="186">
        <v>7960000</v>
      </c>
      <c r="P2573" s="186">
        <v>255.7</v>
      </c>
      <c r="Q2573" s="186">
        <v>203000000</v>
      </c>
      <c r="R2573" s="186">
        <v>2030000</v>
      </c>
      <c r="S2573" s="186">
        <v>1300000</v>
      </c>
      <c r="T2573" s="186">
        <v>72.900000000000006</v>
      </c>
      <c r="U2573" s="186"/>
      <c r="V2573" s="186"/>
    </row>
    <row r="2574" spans="1:22">
      <c r="A2574" s="177" t="s">
        <v>5223</v>
      </c>
      <c r="B2574" s="177" t="s">
        <v>5223</v>
      </c>
      <c r="C2574" s="186">
        <v>163</v>
      </c>
      <c r="D2574" s="186">
        <v>20750</v>
      </c>
      <c r="E2574" s="186">
        <v>692</v>
      </c>
      <c r="F2574" s="186">
        <v>300</v>
      </c>
      <c r="G2574" s="186">
        <v>13</v>
      </c>
      <c r="H2574" s="186">
        <v>20</v>
      </c>
      <c r="I2574" s="186"/>
      <c r="J2574" s="186">
        <v>18</v>
      </c>
      <c r="K2574" s="186">
        <f t="shared" si="27"/>
        <v>7.5</v>
      </c>
      <c r="L2574" s="186">
        <f t="shared" si="28"/>
        <v>47.384615384615387</v>
      </c>
      <c r="M2574" s="186">
        <v>1680000000</v>
      </c>
      <c r="N2574" s="186">
        <v>5500000</v>
      </c>
      <c r="O2574" s="186">
        <v>4870000</v>
      </c>
      <c r="P2574" s="186">
        <v>285</v>
      </c>
      <c r="Q2574" s="186">
        <v>90200000</v>
      </c>
      <c r="R2574" s="186">
        <v>929000</v>
      </c>
      <c r="S2574" s="186">
        <v>601000</v>
      </c>
      <c r="T2574" s="186">
        <v>65.900000000000006</v>
      </c>
      <c r="U2574" s="186"/>
      <c r="V2574" s="186"/>
    </row>
    <row r="2575" spans="1:22">
      <c r="A2575" s="177" t="s">
        <v>5224</v>
      </c>
      <c r="B2575" s="177" t="s">
        <v>5224</v>
      </c>
      <c r="C2575" s="186">
        <v>182</v>
      </c>
      <c r="D2575" s="186">
        <v>23150</v>
      </c>
      <c r="E2575" s="186">
        <v>700</v>
      </c>
      <c r="F2575" s="186">
        <v>300</v>
      </c>
      <c r="G2575" s="186">
        <v>13</v>
      </c>
      <c r="H2575" s="186">
        <v>24</v>
      </c>
      <c r="I2575" s="186"/>
      <c r="J2575" s="186">
        <v>18</v>
      </c>
      <c r="K2575" s="186">
        <f t="shared" si="27"/>
        <v>6.25</v>
      </c>
      <c r="L2575" s="186">
        <f t="shared" si="28"/>
        <v>47.384615384615387</v>
      </c>
      <c r="M2575" s="186">
        <v>1970000000</v>
      </c>
      <c r="N2575" s="186">
        <v>6340000</v>
      </c>
      <c r="O2575" s="186">
        <v>5640000</v>
      </c>
      <c r="P2575" s="186">
        <v>292</v>
      </c>
      <c r="Q2575" s="186">
        <v>108000000</v>
      </c>
      <c r="R2575" s="186">
        <v>1110000</v>
      </c>
      <c r="S2575" s="186">
        <v>721000</v>
      </c>
      <c r="T2575" s="186">
        <v>68.3</v>
      </c>
      <c r="U2575" s="186"/>
      <c r="V2575" s="186"/>
    </row>
    <row r="2576" spans="1:22">
      <c r="A2576" s="177" t="s">
        <v>5225</v>
      </c>
      <c r="B2576" s="177" t="s">
        <v>5225</v>
      </c>
      <c r="C2576" s="186">
        <v>212</v>
      </c>
      <c r="D2576" s="186">
        <v>26970</v>
      </c>
      <c r="E2576" s="186">
        <v>708</v>
      </c>
      <c r="F2576" s="186">
        <v>302</v>
      </c>
      <c r="G2576" s="186">
        <v>15</v>
      </c>
      <c r="H2576" s="186">
        <v>28</v>
      </c>
      <c r="I2576" s="186"/>
      <c r="J2576" s="186">
        <v>18</v>
      </c>
      <c r="K2576" s="186">
        <f t="shared" si="27"/>
        <v>5.3928571428571432</v>
      </c>
      <c r="L2576" s="186">
        <f t="shared" si="28"/>
        <v>41.06666666666667</v>
      </c>
      <c r="M2576" s="186">
        <v>2330000000</v>
      </c>
      <c r="N2576" s="186">
        <v>7440000</v>
      </c>
      <c r="O2576" s="186">
        <v>6590000</v>
      </c>
      <c r="P2576" s="186">
        <v>294</v>
      </c>
      <c r="Q2576" s="186">
        <v>129000000</v>
      </c>
      <c r="R2576" s="186">
        <v>1320000</v>
      </c>
      <c r="S2576" s="186">
        <v>853000</v>
      </c>
      <c r="T2576" s="186">
        <v>69.099999999999994</v>
      </c>
      <c r="U2576" s="186"/>
      <c r="V2576" s="186"/>
    </row>
    <row r="2577" spans="1:22">
      <c r="A2577" s="177" t="s">
        <v>5226</v>
      </c>
      <c r="B2577" s="177" t="s">
        <v>5226</v>
      </c>
      <c r="C2577" s="186">
        <v>244</v>
      </c>
      <c r="D2577" s="186">
        <v>31030</v>
      </c>
      <c r="E2577" s="186">
        <v>712</v>
      </c>
      <c r="F2577" s="186">
        <v>306</v>
      </c>
      <c r="G2577" s="186">
        <v>19</v>
      </c>
      <c r="H2577" s="186">
        <v>30</v>
      </c>
      <c r="I2577" s="186"/>
      <c r="J2577" s="186">
        <v>18</v>
      </c>
      <c r="K2577" s="186">
        <f t="shared" si="27"/>
        <v>5.0999999999999996</v>
      </c>
      <c r="L2577" s="186">
        <f t="shared" si="28"/>
        <v>32.421052631578945</v>
      </c>
      <c r="M2577" s="186">
        <v>2600000000</v>
      </c>
      <c r="N2577" s="186">
        <v>8370000</v>
      </c>
      <c r="O2577" s="186">
        <v>7320000</v>
      </c>
      <c r="P2577" s="186">
        <v>289.7</v>
      </c>
      <c r="Q2577" s="186">
        <v>144000000</v>
      </c>
      <c r="R2577" s="186">
        <v>1470000</v>
      </c>
      <c r="S2577" s="186">
        <v>941000</v>
      </c>
      <c r="T2577" s="186">
        <v>68.099999999999994</v>
      </c>
      <c r="U2577" s="186"/>
      <c r="V2577" s="186"/>
    </row>
    <row r="2578" spans="1:22">
      <c r="A2578" s="177" t="s">
        <v>5227</v>
      </c>
      <c r="B2578" s="177" t="s">
        <v>5227</v>
      </c>
      <c r="C2578" s="186">
        <v>269</v>
      </c>
      <c r="D2578" s="186">
        <v>34300</v>
      </c>
      <c r="E2578" s="186">
        <v>718</v>
      </c>
      <c r="F2578" s="186">
        <v>308</v>
      </c>
      <c r="G2578" s="186">
        <v>21</v>
      </c>
      <c r="H2578" s="186">
        <v>33</v>
      </c>
      <c r="I2578" s="186"/>
      <c r="J2578" s="186">
        <v>18</v>
      </c>
      <c r="K2578" s="186">
        <f t="shared" si="27"/>
        <v>4.666666666666667</v>
      </c>
      <c r="L2578" s="186">
        <f t="shared" si="28"/>
        <v>29.333333333333332</v>
      </c>
      <c r="M2578" s="186">
        <v>2900000000</v>
      </c>
      <c r="N2578" s="186">
        <v>9290000</v>
      </c>
      <c r="O2578" s="186">
        <v>8080000</v>
      </c>
      <c r="P2578" s="186">
        <v>290.79999999999995</v>
      </c>
      <c r="Q2578" s="186">
        <v>162000000</v>
      </c>
      <c r="R2578" s="186">
        <v>1640000</v>
      </c>
      <c r="S2578" s="186">
        <v>1050000</v>
      </c>
      <c r="T2578" s="186">
        <v>68.7</v>
      </c>
      <c r="U2578" s="186"/>
      <c r="V2578" s="186"/>
    </row>
    <row r="2579" spans="1:22">
      <c r="A2579" s="177" t="s">
        <v>5228</v>
      </c>
      <c r="B2579" s="177" t="s">
        <v>5228</v>
      </c>
      <c r="C2579" s="186">
        <v>320</v>
      </c>
      <c r="D2579" s="186">
        <v>40810</v>
      </c>
      <c r="E2579" s="186">
        <v>732</v>
      </c>
      <c r="F2579" s="186">
        <v>311</v>
      </c>
      <c r="G2579" s="186">
        <v>24</v>
      </c>
      <c r="H2579" s="186">
        <v>40</v>
      </c>
      <c r="I2579" s="186"/>
      <c r="J2579" s="186">
        <v>18</v>
      </c>
      <c r="K2579" s="186">
        <f t="shared" si="27"/>
        <v>3.8875000000000002</v>
      </c>
      <c r="L2579" s="186">
        <f t="shared" si="28"/>
        <v>25.666666666666668</v>
      </c>
      <c r="M2579" s="186">
        <v>3570000000</v>
      </c>
      <c r="N2579" s="186">
        <v>11300000</v>
      </c>
      <c r="O2579" s="186">
        <v>9740000</v>
      </c>
      <c r="P2579" s="186">
        <v>295.59999999999997</v>
      </c>
      <c r="Q2579" s="186">
        <v>202000000</v>
      </c>
      <c r="R2579" s="186">
        <v>2030000</v>
      </c>
      <c r="S2579" s="186">
        <v>1300000</v>
      </c>
      <c r="T2579" s="186">
        <v>70.3</v>
      </c>
      <c r="U2579" s="186"/>
      <c r="V2579" s="186"/>
    </row>
    <row r="2580" spans="1:22">
      <c r="A2580" s="177" t="s">
        <v>5229</v>
      </c>
      <c r="B2580" s="177" t="s">
        <v>5229</v>
      </c>
      <c r="C2580" s="186">
        <v>188</v>
      </c>
      <c r="D2580" s="186">
        <v>23950</v>
      </c>
      <c r="E2580" s="186">
        <v>792</v>
      </c>
      <c r="F2580" s="186">
        <v>300</v>
      </c>
      <c r="G2580" s="186">
        <v>14</v>
      </c>
      <c r="H2580" s="186">
        <v>22</v>
      </c>
      <c r="I2580" s="186"/>
      <c r="J2580" s="186">
        <v>18</v>
      </c>
      <c r="K2580" s="186">
        <f t="shared" si="27"/>
        <v>6.8181818181818183</v>
      </c>
      <c r="L2580" s="186">
        <f t="shared" si="28"/>
        <v>50.857142857142854</v>
      </c>
      <c r="M2580" s="186">
        <v>2480000000</v>
      </c>
      <c r="N2580" s="186">
        <v>7140000</v>
      </c>
      <c r="O2580" s="186">
        <v>6270000</v>
      </c>
      <c r="P2580" s="186">
        <v>322</v>
      </c>
      <c r="Q2580" s="186">
        <v>99200000</v>
      </c>
      <c r="R2580" s="186">
        <v>1030000</v>
      </c>
      <c r="S2580" s="186">
        <v>661000</v>
      </c>
      <c r="T2580" s="186">
        <v>64.400000000000006</v>
      </c>
      <c r="U2580" s="186"/>
      <c r="V2580" s="186"/>
    </row>
    <row r="2581" spans="1:22">
      <c r="A2581" s="177" t="s">
        <v>5230</v>
      </c>
      <c r="B2581" s="177" t="s">
        <v>5230</v>
      </c>
      <c r="C2581" s="186">
        <v>207</v>
      </c>
      <c r="D2581" s="186">
        <v>26350</v>
      </c>
      <c r="E2581" s="186">
        <v>800</v>
      </c>
      <c r="F2581" s="186">
        <v>300</v>
      </c>
      <c r="G2581" s="186">
        <v>14</v>
      </c>
      <c r="H2581" s="186">
        <v>26</v>
      </c>
      <c r="I2581" s="186"/>
      <c r="J2581" s="186">
        <v>18</v>
      </c>
      <c r="K2581" s="186">
        <f t="shared" si="27"/>
        <v>5.7692307692307692</v>
      </c>
      <c r="L2581" s="186">
        <f t="shared" si="28"/>
        <v>50.857142857142854</v>
      </c>
      <c r="M2581" s="186">
        <v>2860000000</v>
      </c>
      <c r="N2581" s="186">
        <v>8100000</v>
      </c>
      <c r="O2581" s="186">
        <v>7160000</v>
      </c>
      <c r="P2581" s="186">
        <v>330</v>
      </c>
      <c r="Q2581" s="186">
        <v>117000000</v>
      </c>
      <c r="R2581" s="186">
        <v>1210000</v>
      </c>
      <c r="S2581" s="186">
        <v>781000</v>
      </c>
      <c r="T2581" s="186">
        <v>66.7</v>
      </c>
      <c r="U2581" s="186"/>
      <c r="V2581" s="186"/>
    </row>
    <row r="2582" spans="1:22">
      <c r="A2582" s="177" t="s">
        <v>5231</v>
      </c>
      <c r="B2582" s="177" t="s">
        <v>5231</v>
      </c>
      <c r="C2582" s="186">
        <v>238</v>
      </c>
      <c r="D2582" s="186">
        <v>30370</v>
      </c>
      <c r="E2582" s="186">
        <v>808</v>
      </c>
      <c r="F2582" s="186">
        <v>302</v>
      </c>
      <c r="G2582" s="186">
        <v>16</v>
      </c>
      <c r="H2582" s="186">
        <v>30</v>
      </c>
      <c r="I2582" s="186"/>
      <c r="J2582" s="186">
        <v>18</v>
      </c>
      <c r="K2582" s="186">
        <f t="shared" si="27"/>
        <v>5.0333333333333332</v>
      </c>
      <c r="L2582" s="186">
        <f t="shared" si="28"/>
        <v>44.5</v>
      </c>
      <c r="M2582" s="186">
        <v>3340000000</v>
      </c>
      <c r="N2582" s="186">
        <v>9390000</v>
      </c>
      <c r="O2582" s="186">
        <v>8270000</v>
      </c>
      <c r="P2582" s="186">
        <v>332</v>
      </c>
      <c r="Q2582" s="186">
        <v>138000000</v>
      </c>
      <c r="R2582" s="186">
        <v>1420000</v>
      </c>
      <c r="S2582" s="186">
        <v>914000</v>
      </c>
      <c r="T2582" s="186">
        <v>67.400000000000006</v>
      </c>
      <c r="U2582" s="186"/>
      <c r="V2582" s="186"/>
    </row>
    <row r="2583" spans="1:22">
      <c r="A2583" s="178" t="s">
        <v>5232</v>
      </c>
      <c r="B2583" s="178" t="s">
        <v>5232</v>
      </c>
      <c r="C2583" s="188">
        <v>1.2</v>
      </c>
      <c r="D2583" s="188">
        <v>153</v>
      </c>
      <c r="E2583" s="188">
        <v>21.3</v>
      </c>
      <c r="F2583" s="189"/>
      <c r="G2583" s="188">
        <v>2.6</v>
      </c>
      <c r="H2583" s="188">
        <v>2.6</v>
      </c>
      <c r="I2583" s="188">
        <v>2.6</v>
      </c>
      <c r="J2583" s="189"/>
      <c r="K2583" s="188">
        <v>8.19</v>
      </c>
      <c r="L2583" s="188">
        <v>8.19</v>
      </c>
      <c r="M2583" s="188">
        <v>6810.0000000000009</v>
      </c>
      <c r="N2583" s="188">
        <v>915</v>
      </c>
      <c r="O2583" s="188">
        <v>639</v>
      </c>
      <c r="P2583" s="188">
        <v>6.6800000000000006</v>
      </c>
      <c r="Q2583" s="188">
        <v>6810.0000000000009</v>
      </c>
      <c r="R2583" s="188">
        <v>915</v>
      </c>
      <c r="S2583" s="188">
        <v>639</v>
      </c>
      <c r="T2583" s="188">
        <v>6.6800000000000006</v>
      </c>
      <c r="U2583" s="188">
        <v>13600.000000000002</v>
      </c>
      <c r="V2583" s="189"/>
    </row>
    <row r="2584" spans="1:22">
      <c r="A2584" s="180" t="s">
        <v>5233</v>
      </c>
      <c r="B2584" s="180" t="s">
        <v>5233</v>
      </c>
      <c r="C2584" s="188">
        <v>1.32</v>
      </c>
      <c r="D2584" s="188">
        <v>168</v>
      </c>
      <c r="E2584" s="188">
        <v>21.3</v>
      </c>
      <c r="F2584" s="189"/>
      <c r="G2584" s="188">
        <v>2.9</v>
      </c>
      <c r="H2584" s="188">
        <v>2.9</v>
      </c>
      <c r="I2584" s="188">
        <v>2.9</v>
      </c>
      <c r="J2584" s="189"/>
      <c r="K2584" s="188">
        <v>7.34</v>
      </c>
      <c r="L2584" s="188">
        <v>7.34</v>
      </c>
      <c r="M2584" s="188">
        <v>7270</v>
      </c>
      <c r="N2584" s="188">
        <v>990</v>
      </c>
      <c r="O2584" s="188">
        <v>683</v>
      </c>
      <c r="P2584" s="188">
        <v>6.59</v>
      </c>
      <c r="Q2584" s="188">
        <v>7270</v>
      </c>
      <c r="R2584" s="188">
        <v>990</v>
      </c>
      <c r="S2584" s="188">
        <v>683</v>
      </c>
      <c r="T2584" s="188">
        <v>6.59</v>
      </c>
      <c r="U2584" s="188">
        <v>14500</v>
      </c>
      <c r="V2584" s="189"/>
    </row>
    <row r="2585" spans="1:22">
      <c r="A2585" s="180" t="s">
        <v>5234</v>
      </c>
      <c r="B2585" s="180" t="s">
        <v>5234</v>
      </c>
      <c r="C2585" s="188">
        <v>1.43</v>
      </c>
      <c r="D2585" s="188">
        <v>182</v>
      </c>
      <c r="E2585" s="188">
        <v>21.3</v>
      </c>
      <c r="F2585" s="189"/>
      <c r="G2585" s="188">
        <v>3.2</v>
      </c>
      <c r="H2585" s="188">
        <v>3.2</v>
      </c>
      <c r="I2585" s="188">
        <v>3.2</v>
      </c>
      <c r="J2585" s="189"/>
      <c r="K2585" s="188">
        <v>6.66</v>
      </c>
      <c r="L2585" s="188">
        <v>6.66</v>
      </c>
      <c r="M2585" s="188">
        <v>7680</v>
      </c>
      <c r="N2585" s="188">
        <v>1060</v>
      </c>
      <c r="O2585" s="188">
        <v>722</v>
      </c>
      <c r="P2585" s="188">
        <v>6.5</v>
      </c>
      <c r="Q2585" s="188">
        <v>7680</v>
      </c>
      <c r="R2585" s="188">
        <v>1060</v>
      </c>
      <c r="S2585" s="188">
        <v>722</v>
      </c>
      <c r="T2585" s="188">
        <v>6.5</v>
      </c>
      <c r="U2585" s="188">
        <v>15400</v>
      </c>
      <c r="V2585" s="189"/>
    </row>
    <row r="2586" spans="1:22">
      <c r="A2586" s="178" t="s">
        <v>5235</v>
      </c>
      <c r="B2586" s="178" t="s">
        <v>5235</v>
      </c>
      <c r="C2586" s="188">
        <v>1.56</v>
      </c>
      <c r="D2586" s="188">
        <v>198</v>
      </c>
      <c r="E2586" s="188">
        <v>26.9</v>
      </c>
      <c r="F2586" s="189"/>
      <c r="G2586" s="188">
        <v>2.6</v>
      </c>
      <c r="H2586" s="188">
        <v>2.6</v>
      </c>
      <c r="I2586" s="188">
        <v>2.6</v>
      </c>
      <c r="J2586" s="189"/>
      <c r="K2586" s="188">
        <v>10.3</v>
      </c>
      <c r="L2586" s="188">
        <v>10.3</v>
      </c>
      <c r="M2586" s="188">
        <v>14800</v>
      </c>
      <c r="N2586" s="188">
        <v>1540</v>
      </c>
      <c r="O2586" s="188">
        <v>1100</v>
      </c>
      <c r="P2586" s="188">
        <v>8.64</v>
      </c>
      <c r="Q2586" s="188">
        <v>14800</v>
      </c>
      <c r="R2586" s="188">
        <v>1540</v>
      </c>
      <c r="S2586" s="188">
        <v>1100</v>
      </c>
      <c r="T2586" s="188">
        <v>8.64</v>
      </c>
      <c r="U2586" s="188">
        <v>29600</v>
      </c>
      <c r="V2586" s="189"/>
    </row>
    <row r="2587" spans="1:22">
      <c r="A2587" s="180" t="s">
        <v>5236</v>
      </c>
      <c r="B2587" s="180" t="s">
        <v>5236</v>
      </c>
      <c r="C2587" s="188">
        <v>1.72</v>
      </c>
      <c r="D2587" s="188">
        <v>219</v>
      </c>
      <c r="E2587" s="188">
        <v>26.9</v>
      </c>
      <c r="F2587" s="189"/>
      <c r="G2587" s="188">
        <v>2.9</v>
      </c>
      <c r="H2587" s="188">
        <v>2.9</v>
      </c>
      <c r="I2587" s="188">
        <v>2.9</v>
      </c>
      <c r="J2587" s="189"/>
      <c r="K2587" s="188">
        <v>9.2799999999999994</v>
      </c>
      <c r="L2587" s="188">
        <v>9.2799999999999994</v>
      </c>
      <c r="M2587" s="188">
        <v>16000</v>
      </c>
      <c r="N2587" s="188">
        <v>1680</v>
      </c>
      <c r="O2587" s="188">
        <v>1190</v>
      </c>
      <c r="P2587" s="188">
        <v>8.5500000000000007</v>
      </c>
      <c r="Q2587" s="188">
        <v>16000</v>
      </c>
      <c r="R2587" s="188">
        <v>1680</v>
      </c>
      <c r="S2587" s="188">
        <v>1190</v>
      </c>
      <c r="T2587" s="188">
        <v>8.5500000000000007</v>
      </c>
      <c r="U2587" s="188">
        <v>31900</v>
      </c>
      <c r="V2587" s="189"/>
    </row>
    <row r="2588" spans="1:22">
      <c r="A2588" s="180" t="s">
        <v>5237</v>
      </c>
      <c r="B2588" s="180" t="s">
        <v>5237</v>
      </c>
      <c r="C2588" s="188">
        <v>1.87</v>
      </c>
      <c r="D2588" s="188">
        <v>238</v>
      </c>
      <c r="E2588" s="188">
        <v>26.9</v>
      </c>
      <c r="F2588" s="189"/>
      <c r="G2588" s="188">
        <v>3.2</v>
      </c>
      <c r="H2588" s="188">
        <v>3.2</v>
      </c>
      <c r="I2588" s="188">
        <v>3.2</v>
      </c>
      <c r="J2588" s="189"/>
      <c r="K2588" s="188">
        <v>8.41</v>
      </c>
      <c r="L2588" s="188">
        <v>8.41</v>
      </c>
      <c r="M2588" s="188">
        <v>17000</v>
      </c>
      <c r="N2588" s="188">
        <v>1810</v>
      </c>
      <c r="O2588" s="188">
        <v>1270</v>
      </c>
      <c r="P2588" s="188">
        <v>8.4599999999999991</v>
      </c>
      <c r="Q2588" s="188">
        <v>17000</v>
      </c>
      <c r="R2588" s="188">
        <v>1810</v>
      </c>
      <c r="S2588" s="188">
        <v>1270</v>
      </c>
      <c r="T2588" s="188">
        <v>8.4599999999999991</v>
      </c>
      <c r="U2588" s="188">
        <v>34100</v>
      </c>
      <c r="V2588" s="189"/>
    </row>
    <row r="2589" spans="1:22">
      <c r="A2589" s="180" t="s">
        <v>5238</v>
      </c>
      <c r="B2589" s="180" t="s">
        <v>5238</v>
      </c>
      <c r="C2589" s="188">
        <v>2.0699999999999998</v>
      </c>
      <c r="D2589" s="188">
        <v>264</v>
      </c>
      <c r="E2589" s="188">
        <v>26.9</v>
      </c>
      <c r="F2589" s="189"/>
      <c r="G2589" s="188">
        <v>3.6</v>
      </c>
      <c r="H2589" s="188">
        <v>3.6</v>
      </c>
      <c r="I2589" s="188">
        <v>3.6</v>
      </c>
      <c r="J2589" s="189"/>
      <c r="K2589" s="188">
        <v>7.47</v>
      </c>
      <c r="L2589" s="188">
        <v>7.47</v>
      </c>
      <c r="M2589" s="188">
        <v>18300</v>
      </c>
      <c r="N2589" s="188">
        <v>1970</v>
      </c>
      <c r="O2589" s="188">
        <v>1360</v>
      </c>
      <c r="P2589" s="188">
        <v>8.34</v>
      </c>
      <c r="Q2589" s="188">
        <v>18300</v>
      </c>
      <c r="R2589" s="188">
        <v>1970</v>
      </c>
      <c r="S2589" s="188">
        <v>1360</v>
      </c>
      <c r="T2589" s="188">
        <v>8.34</v>
      </c>
      <c r="U2589" s="188">
        <v>36600</v>
      </c>
      <c r="V2589" s="189"/>
    </row>
    <row r="2590" spans="1:22">
      <c r="A2590" s="178" t="s">
        <v>5239</v>
      </c>
      <c r="B2590" s="178" t="s">
        <v>5239</v>
      </c>
      <c r="C2590" s="188">
        <v>1.99</v>
      </c>
      <c r="D2590" s="188">
        <v>254</v>
      </c>
      <c r="E2590" s="188">
        <v>33.700000000000003</v>
      </c>
      <c r="F2590" s="189"/>
      <c r="G2590" s="188">
        <v>2.6</v>
      </c>
      <c r="H2590" s="188">
        <v>2.6</v>
      </c>
      <c r="I2590" s="188">
        <v>2.6</v>
      </c>
      <c r="J2590" s="189"/>
      <c r="K2590" s="188">
        <v>13</v>
      </c>
      <c r="L2590" s="188">
        <v>13</v>
      </c>
      <c r="M2590" s="188">
        <v>30900</v>
      </c>
      <c r="N2590" s="188">
        <v>2520</v>
      </c>
      <c r="O2590" s="188">
        <v>1840</v>
      </c>
      <c r="P2590" s="188">
        <v>11</v>
      </c>
      <c r="Q2590" s="188">
        <v>30900</v>
      </c>
      <c r="R2590" s="188">
        <v>2520</v>
      </c>
      <c r="S2590" s="188">
        <v>1840</v>
      </c>
      <c r="T2590" s="188">
        <v>11</v>
      </c>
      <c r="U2590" s="188">
        <v>61900.000000000007</v>
      </c>
      <c r="V2590" s="189"/>
    </row>
    <row r="2591" spans="1:22">
      <c r="A2591" s="180" t="s">
        <v>5240</v>
      </c>
      <c r="B2591" s="180" t="s">
        <v>5240</v>
      </c>
      <c r="C2591" s="188">
        <v>2.2000000000000002</v>
      </c>
      <c r="D2591" s="188">
        <v>281</v>
      </c>
      <c r="E2591" s="188">
        <v>33.700000000000003</v>
      </c>
      <c r="F2591" s="189"/>
      <c r="G2591" s="188">
        <v>2.9</v>
      </c>
      <c r="H2591" s="188">
        <v>2.9</v>
      </c>
      <c r="I2591" s="188">
        <v>2.9</v>
      </c>
      <c r="J2591" s="189"/>
      <c r="K2591" s="188">
        <v>11.6</v>
      </c>
      <c r="L2591" s="188">
        <v>11.6</v>
      </c>
      <c r="M2591" s="188">
        <v>33600</v>
      </c>
      <c r="N2591" s="188">
        <v>2760</v>
      </c>
      <c r="O2591" s="188">
        <v>1990</v>
      </c>
      <c r="P2591" s="188">
        <v>10.9</v>
      </c>
      <c r="Q2591" s="188">
        <v>33600</v>
      </c>
      <c r="R2591" s="188">
        <v>2760</v>
      </c>
      <c r="S2591" s="188">
        <v>1990</v>
      </c>
      <c r="T2591" s="188">
        <v>10.9</v>
      </c>
      <c r="U2591" s="188">
        <v>67100</v>
      </c>
      <c r="V2591" s="189"/>
    </row>
    <row r="2592" spans="1:22">
      <c r="A2592" s="180" t="s">
        <v>5241</v>
      </c>
      <c r="B2592" s="180" t="s">
        <v>5241</v>
      </c>
      <c r="C2592" s="188">
        <v>2.41</v>
      </c>
      <c r="D2592" s="188">
        <v>307</v>
      </c>
      <c r="E2592" s="188">
        <v>33.700000000000003</v>
      </c>
      <c r="F2592" s="189"/>
      <c r="G2592" s="188">
        <v>3.2</v>
      </c>
      <c r="H2592" s="188">
        <v>3.2</v>
      </c>
      <c r="I2592" s="188">
        <v>3.2</v>
      </c>
      <c r="J2592" s="189"/>
      <c r="K2592" s="188">
        <v>10.5</v>
      </c>
      <c r="L2592" s="188">
        <v>10.5</v>
      </c>
      <c r="M2592" s="188">
        <v>36000</v>
      </c>
      <c r="N2592" s="188">
        <v>2990</v>
      </c>
      <c r="O2592" s="188">
        <v>2140</v>
      </c>
      <c r="P2592" s="188">
        <v>10.8</v>
      </c>
      <c r="Q2592" s="188">
        <v>36000</v>
      </c>
      <c r="R2592" s="188">
        <v>2990</v>
      </c>
      <c r="S2592" s="188">
        <v>2140</v>
      </c>
      <c r="T2592" s="188">
        <v>10.8</v>
      </c>
      <c r="U2592" s="188">
        <v>72100</v>
      </c>
      <c r="V2592" s="189"/>
    </row>
    <row r="2593" spans="1:22">
      <c r="A2593" s="180" t="s">
        <v>5242</v>
      </c>
      <c r="B2593" s="180" t="s">
        <v>5242</v>
      </c>
      <c r="C2593" s="188">
        <v>2.67</v>
      </c>
      <c r="D2593" s="188">
        <v>340</v>
      </c>
      <c r="E2593" s="188">
        <v>33.700000000000003</v>
      </c>
      <c r="F2593" s="189"/>
      <c r="G2593" s="188">
        <v>3.6</v>
      </c>
      <c r="H2593" s="188">
        <v>3.6</v>
      </c>
      <c r="I2593" s="188">
        <v>3.6</v>
      </c>
      <c r="J2593" s="189"/>
      <c r="K2593" s="188">
        <v>9.36</v>
      </c>
      <c r="L2593" s="188">
        <v>9.36</v>
      </c>
      <c r="M2593" s="188">
        <v>39100</v>
      </c>
      <c r="N2593" s="188">
        <v>3280</v>
      </c>
      <c r="O2593" s="188">
        <v>2320</v>
      </c>
      <c r="P2593" s="188">
        <v>10.700000000000001</v>
      </c>
      <c r="Q2593" s="188">
        <v>39100</v>
      </c>
      <c r="R2593" s="188">
        <v>3280</v>
      </c>
      <c r="S2593" s="188">
        <v>2320</v>
      </c>
      <c r="T2593" s="188">
        <v>10.700000000000001</v>
      </c>
      <c r="U2593" s="188">
        <v>78200</v>
      </c>
      <c r="V2593" s="189"/>
    </row>
    <row r="2594" spans="1:22">
      <c r="A2594" s="180" t="s">
        <v>5243</v>
      </c>
      <c r="B2594" s="180" t="s">
        <v>5243</v>
      </c>
      <c r="C2594" s="188">
        <v>2.93</v>
      </c>
      <c r="D2594" s="188">
        <v>373</v>
      </c>
      <c r="E2594" s="188">
        <v>33.700000000000003</v>
      </c>
      <c r="F2594" s="189"/>
      <c r="G2594" s="188">
        <v>4</v>
      </c>
      <c r="H2594" s="188">
        <v>4</v>
      </c>
      <c r="I2594" s="188">
        <v>4</v>
      </c>
      <c r="J2594" s="189"/>
      <c r="K2594" s="188">
        <v>8.43</v>
      </c>
      <c r="L2594" s="188">
        <v>8.43</v>
      </c>
      <c r="M2594" s="188">
        <v>41900.000000000007</v>
      </c>
      <c r="N2594" s="188">
        <v>3550</v>
      </c>
      <c r="O2594" s="188">
        <v>2490</v>
      </c>
      <c r="P2594" s="188">
        <v>10.600000000000001</v>
      </c>
      <c r="Q2594" s="188">
        <v>41900.000000000007</v>
      </c>
      <c r="R2594" s="188">
        <v>3550</v>
      </c>
      <c r="S2594" s="188">
        <v>2490</v>
      </c>
      <c r="T2594" s="188">
        <v>10.600000000000001</v>
      </c>
      <c r="U2594" s="188">
        <v>83800.000000000015</v>
      </c>
      <c r="V2594" s="189"/>
    </row>
    <row r="2595" spans="1:22">
      <c r="A2595" s="180" t="s">
        <v>5244</v>
      </c>
      <c r="B2595" s="180" t="s">
        <v>5244</v>
      </c>
      <c r="C2595" s="188">
        <v>3.24</v>
      </c>
      <c r="D2595" s="188">
        <v>413</v>
      </c>
      <c r="E2595" s="188">
        <v>33.700000000000003</v>
      </c>
      <c r="F2595" s="189"/>
      <c r="G2595" s="188">
        <v>4.5</v>
      </c>
      <c r="H2595" s="188">
        <v>4.5</v>
      </c>
      <c r="I2595" s="188">
        <v>4.5</v>
      </c>
      <c r="J2595" s="189"/>
      <c r="K2595" s="188">
        <v>7.49</v>
      </c>
      <c r="L2595" s="188">
        <v>7.49</v>
      </c>
      <c r="M2595" s="188">
        <v>45000</v>
      </c>
      <c r="N2595" s="188">
        <v>3870</v>
      </c>
      <c r="O2595" s="188">
        <v>2670</v>
      </c>
      <c r="P2595" s="188">
        <v>10.4</v>
      </c>
      <c r="Q2595" s="188">
        <v>45000</v>
      </c>
      <c r="R2595" s="188">
        <v>3870</v>
      </c>
      <c r="S2595" s="188">
        <v>2670</v>
      </c>
      <c r="T2595" s="188">
        <v>10.4</v>
      </c>
      <c r="U2595" s="188">
        <v>90100</v>
      </c>
      <c r="V2595" s="189"/>
    </row>
    <row r="2596" spans="1:22">
      <c r="A2596" s="178" t="s">
        <v>5245</v>
      </c>
      <c r="B2596" s="178" t="s">
        <v>5245</v>
      </c>
      <c r="C2596" s="188">
        <v>2.5499999999999998</v>
      </c>
      <c r="D2596" s="188">
        <v>325</v>
      </c>
      <c r="E2596" s="188">
        <v>42.4</v>
      </c>
      <c r="F2596" s="189"/>
      <c r="G2596" s="188">
        <v>2.6</v>
      </c>
      <c r="H2596" s="188">
        <v>2.6</v>
      </c>
      <c r="I2596" s="188">
        <v>2.6</v>
      </c>
      <c r="J2596" s="189"/>
      <c r="K2596" s="188">
        <v>16.3</v>
      </c>
      <c r="L2596" s="188">
        <v>16.3</v>
      </c>
      <c r="M2596" s="188">
        <v>64600</v>
      </c>
      <c r="N2596" s="188">
        <v>4120</v>
      </c>
      <c r="O2596" s="188">
        <v>3050</v>
      </c>
      <c r="P2596" s="188">
        <v>14.1</v>
      </c>
      <c r="Q2596" s="188">
        <v>64600</v>
      </c>
      <c r="R2596" s="188">
        <v>4120</v>
      </c>
      <c r="S2596" s="188">
        <v>3050</v>
      </c>
      <c r="T2596" s="188">
        <v>14.1</v>
      </c>
      <c r="U2596" s="188">
        <v>129000</v>
      </c>
      <c r="V2596" s="189"/>
    </row>
    <row r="2597" spans="1:22">
      <c r="A2597" s="180" t="s">
        <v>5246</v>
      </c>
      <c r="B2597" s="180" t="s">
        <v>5246</v>
      </c>
      <c r="C2597" s="188">
        <v>2.82</v>
      </c>
      <c r="D2597" s="188">
        <v>360</v>
      </c>
      <c r="E2597" s="188">
        <v>42.4</v>
      </c>
      <c r="F2597" s="189"/>
      <c r="G2597" s="188">
        <v>2.9</v>
      </c>
      <c r="H2597" s="188">
        <v>2.9</v>
      </c>
      <c r="I2597" s="188">
        <v>2.9</v>
      </c>
      <c r="J2597" s="189"/>
      <c r="K2597" s="188">
        <v>14.6</v>
      </c>
      <c r="L2597" s="188">
        <v>14.6</v>
      </c>
      <c r="M2597" s="188">
        <v>70600</v>
      </c>
      <c r="N2597" s="188">
        <v>4530</v>
      </c>
      <c r="O2597" s="188">
        <v>3330</v>
      </c>
      <c r="P2597" s="188">
        <v>14</v>
      </c>
      <c r="Q2597" s="188">
        <v>70600</v>
      </c>
      <c r="R2597" s="188">
        <v>4530</v>
      </c>
      <c r="S2597" s="188">
        <v>3330</v>
      </c>
      <c r="T2597" s="188">
        <v>14</v>
      </c>
      <c r="U2597" s="188">
        <v>141000</v>
      </c>
      <c r="V2597" s="189"/>
    </row>
    <row r="2598" spans="1:22">
      <c r="A2598" s="180" t="s">
        <v>5247</v>
      </c>
      <c r="B2598" s="180" t="s">
        <v>5247</v>
      </c>
      <c r="C2598" s="188">
        <v>3.09</v>
      </c>
      <c r="D2598" s="188">
        <v>394</v>
      </c>
      <c r="E2598" s="188">
        <v>42.4</v>
      </c>
      <c r="F2598" s="189"/>
      <c r="G2598" s="188">
        <v>3.2</v>
      </c>
      <c r="H2598" s="188">
        <v>3.2</v>
      </c>
      <c r="I2598" s="188">
        <v>3.2</v>
      </c>
      <c r="J2598" s="189"/>
      <c r="K2598" s="188">
        <v>13.3</v>
      </c>
      <c r="L2598" s="188">
        <v>13.3</v>
      </c>
      <c r="M2598" s="188">
        <v>76200</v>
      </c>
      <c r="N2598" s="188">
        <v>4930</v>
      </c>
      <c r="O2598" s="188">
        <v>3590</v>
      </c>
      <c r="P2598" s="188">
        <v>13.899999999999999</v>
      </c>
      <c r="Q2598" s="188">
        <v>76200</v>
      </c>
      <c r="R2598" s="188">
        <v>4930</v>
      </c>
      <c r="S2598" s="188">
        <v>3590</v>
      </c>
      <c r="T2598" s="188">
        <v>13.899999999999999</v>
      </c>
      <c r="U2598" s="188">
        <v>152000</v>
      </c>
      <c r="V2598" s="189"/>
    </row>
    <row r="2599" spans="1:22">
      <c r="A2599" s="180" t="s">
        <v>5248</v>
      </c>
      <c r="B2599" s="180" t="s">
        <v>5248</v>
      </c>
      <c r="C2599" s="188">
        <v>3.44</v>
      </c>
      <c r="D2599" s="188">
        <v>438.99999999999994</v>
      </c>
      <c r="E2599" s="188">
        <v>42.4</v>
      </c>
      <c r="F2599" s="189"/>
      <c r="G2599" s="188">
        <v>3.6</v>
      </c>
      <c r="H2599" s="188">
        <v>3.6</v>
      </c>
      <c r="I2599" s="188">
        <v>3.6</v>
      </c>
      <c r="J2599" s="189"/>
      <c r="K2599" s="188">
        <v>11.8</v>
      </c>
      <c r="L2599" s="188">
        <v>11.8</v>
      </c>
      <c r="M2599" s="188">
        <v>83300</v>
      </c>
      <c r="N2599" s="188">
        <v>5440</v>
      </c>
      <c r="O2599" s="188">
        <v>3930</v>
      </c>
      <c r="P2599" s="188">
        <v>13.799999999999999</v>
      </c>
      <c r="Q2599" s="188">
        <v>83300</v>
      </c>
      <c r="R2599" s="188">
        <v>5440</v>
      </c>
      <c r="S2599" s="188">
        <v>3930</v>
      </c>
      <c r="T2599" s="188">
        <v>13.799999999999999</v>
      </c>
      <c r="U2599" s="188">
        <v>167000</v>
      </c>
      <c r="V2599" s="189"/>
    </row>
    <row r="2600" spans="1:22">
      <c r="A2600" s="180" t="s">
        <v>5249</v>
      </c>
      <c r="B2600" s="180" t="s">
        <v>5249</v>
      </c>
      <c r="C2600" s="188">
        <v>3.79</v>
      </c>
      <c r="D2600" s="188">
        <v>483</v>
      </c>
      <c r="E2600" s="188">
        <v>42.4</v>
      </c>
      <c r="F2600" s="189"/>
      <c r="G2600" s="188">
        <v>4</v>
      </c>
      <c r="H2600" s="188">
        <v>4</v>
      </c>
      <c r="I2600" s="188">
        <v>4</v>
      </c>
      <c r="J2600" s="189"/>
      <c r="K2600" s="188">
        <v>10.6</v>
      </c>
      <c r="L2600" s="188">
        <v>10.6</v>
      </c>
      <c r="M2600" s="188">
        <v>89900</v>
      </c>
      <c r="N2600" s="188">
        <v>5920</v>
      </c>
      <c r="O2600" s="188">
        <v>4240</v>
      </c>
      <c r="P2600" s="188">
        <v>13.600000000000001</v>
      </c>
      <c r="Q2600" s="188">
        <v>89900</v>
      </c>
      <c r="R2600" s="188">
        <v>5920</v>
      </c>
      <c r="S2600" s="188">
        <v>4240</v>
      </c>
      <c r="T2600" s="188">
        <v>13.600000000000001</v>
      </c>
      <c r="U2600" s="188">
        <v>180000</v>
      </c>
      <c r="V2600" s="189"/>
    </row>
    <row r="2601" spans="1:22">
      <c r="A2601" s="180" t="s">
        <v>5250</v>
      </c>
      <c r="B2601" s="180" t="s">
        <v>5250</v>
      </c>
      <c r="C2601" s="188">
        <v>4.21</v>
      </c>
      <c r="D2601" s="188">
        <v>536</v>
      </c>
      <c r="E2601" s="188">
        <v>42.4</v>
      </c>
      <c r="F2601" s="189"/>
      <c r="G2601" s="188">
        <v>4.5</v>
      </c>
      <c r="H2601" s="188">
        <v>4.5</v>
      </c>
      <c r="I2601" s="188">
        <v>4.5</v>
      </c>
      <c r="J2601" s="189"/>
      <c r="K2601" s="188">
        <v>9.42</v>
      </c>
      <c r="L2601" s="188">
        <v>9.42</v>
      </c>
      <c r="M2601" s="188">
        <v>97600</v>
      </c>
      <c r="N2601" s="188">
        <v>6490</v>
      </c>
      <c r="O2601" s="188">
        <v>4600</v>
      </c>
      <c r="P2601" s="188">
        <v>13.5</v>
      </c>
      <c r="Q2601" s="188">
        <v>97600</v>
      </c>
      <c r="R2601" s="188">
        <v>6490</v>
      </c>
      <c r="S2601" s="188">
        <v>4600</v>
      </c>
      <c r="T2601" s="188">
        <v>13.5</v>
      </c>
      <c r="U2601" s="188">
        <v>195000</v>
      </c>
      <c r="V2601" s="189"/>
    </row>
    <row r="2602" spans="1:22">
      <c r="A2602" s="178" t="s">
        <v>5251</v>
      </c>
      <c r="B2602" s="178" t="s">
        <v>5251</v>
      </c>
      <c r="C2602" s="188">
        <v>2.93</v>
      </c>
      <c r="D2602" s="188">
        <v>373</v>
      </c>
      <c r="E2602" s="188">
        <v>48.3</v>
      </c>
      <c r="F2602" s="189"/>
      <c r="G2602" s="188">
        <v>2.6</v>
      </c>
      <c r="H2602" s="188">
        <v>2.6</v>
      </c>
      <c r="I2602" s="188">
        <v>2.6</v>
      </c>
      <c r="J2602" s="189"/>
      <c r="K2602" s="188">
        <v>18.600000000000001</v>
      </c>
      <c r="L2602" s="188">
        <v>18.600000000000001</v>
      </c>
      <c r="M2602" s="188">
        <v>97800</v>
      </c>
      <c r="N2602" s="188">
        <v>5440</v>
      </c>
      <c r="O2602" s="188">
        <v>4050</v>
      </c>
      <c r="P2602" s="188">
        <v>16.200000000000003</v>
      </c>
      <c r="Q2602" s="188">
        <v>97800</v>
      </c>
      <c r="R2602" s="188">
        <v>5440</v>
      </c>
      <c r="S2602" s="188">
        <v>4050</v>
      </c>
      <c r="T2602" s="188">
        <v>16.200000000000003</v>
      </c>
      <c r="U2602" s="188">
        <v>196000</v>
      </c>
      <c r="V2602" s="189"/>
    </row>
    <row r="2603" spans="1:22">
      <c r="A2603" s="180" t="s">
        <v>5252</v>
      </c>
      <c r="B2603" s="180" t="s">
        <v>5252</v>
      </c>
      <c r="C2603" s="188">
        <v>3.25</v>
      </c>
      <c r="D2603" s="188">
        <v>413.99999999999994</v>
      </c>
      <c r="E2603" s="188">
        <v>48.3</v>
      </c>
      <c r="F2603" s="189"/>
      <c r="G2603" s="188">
        <v>2.9</v>
      </c>
      <c r="H2603" s="188">
        <v>2.9</v>
      </c>
      <c r="I2603" s="188">
        <v>2.9</v>
      </c>
      <c r="J2603" s="189"/>
      <c r="K2603" s="188">
        <v>16.7</v>
      </c>
      <c r="L2603" s="188">
        <v>16.7</v>
      </c>
      <c r="M2603" s="188">
        <v>107000</v>
      </c>
      <c r="N2603" s="188">
        <v>5990</v>
      </c>
      <c r="O2603" s="188">
        <v>4430</v>
      </c>
      <c r="P2603" s="188">
        <v>16.100000000000001</v>
      </c>
      <c r="Q2603" s="188">
        <v>107000</v>
      </c>
      <c r="R2603" s="188">
        <v>5990</v>
      </c>
      <c r="S2603" s="188">
        <v>4430</v>
      </c>
      <c r="T2603" s="188">
        <v>16.100000000000001</v>
      </c>
      <c r="U2603" s="188">
        <v>214000</v>
      </c>
      <c r="V2603" s="189"/>
    </row>
    <row r="2604" spans="1:22">
      <c r="A2604" s="180" t="s">
        <v>5253</v>
      </c>
      <c r="B2604" s="180" t="s">
        <v>5253</v>
      </c>
      <c r="C2604" s="188">
        <v>3.56</v>
      </c>
      <c r="D2604" s="188">
        <v>453</v>
      </c>
      <c r="E2604" s="188">
        <v>48.3</v>
      </c>
      <c r="F2604" s="189"/>
      <c r="G2604" s="188">
        <v>3.2</v>
      </c>
      <c r="H2604" s="188">
        <v>3.2</v>
      </c>
      <c r="I2604" s="188">
        <v>3.2</v>
      </c>
      <c r="J2604" s="189"/>
      <c r="K2604" s="188">
        <v>15.1</v>
      </c>
      <c r="L2604" s="188">
        <v>15.1</v>
      </c>
      <c r="M2604" s="188">
        <v>116000</v>
      </c>
      <c r="N2604" s="188">
        <v>6520</v>
      </c>
      <c r="O2604" s="188">
        <v>4800</v>
      </c>
      <c r="P2604" s="188">
        <v>16</v>
      </c>
      <c r="Q2604" s="188">
        <v>116000</v>
      </c>
      <c r="R2604" s="188">
        <v>6520</v>
      </c>
      <c r="S2604" s="188">
        <v>4800</v>
      </c>
      <c r="T2604" s="188">
        <v>16</v>
      </c>
      <c r="U2604" s="188">
        <v>232000</v>
      </c>
      <c r="V2604" s="189"/>
    </row>
    <row r="2605" spans="1:22">
      <c r="A2605" s="180" t="s">
        <v>5254</v>
      </c>
      <c r="B2605" s="180" t="s">
        <v>5254</v>
      </c>
      <c r="C2605" s="188">
        <v>3.97</v>
      </c>
      <c r="D2605" s="188">
        <v>505.99999999999994</v>
      </c>
      <c r="E2605" s="188">
        <v>48.3</v>
      </c>
      <c r="F2605" s="189"/>
      <c r="G2605" s="188">
        <v>3.6</v>
      </c>
      <c r="H2605" s="188">
        <v>3.6</v>
      </c>
      <c r="I2605" s="188">
        <v>3.6</v>
      </c>
      <c r="J2605" s="189"/>
      <c r="K2605" s="188">
        <v>13.4</v>
      </c>
      <c r="L2605" s="188">
        <v>13.4</v>
      </c>
      <c r="M2605" s="188">
        <v>127000</v>
      </c>
      <c r="N2605" s="188">
        <v>7210</v>
      </c>
      <c r="O2605" s="188">
        <v>5260</v>
      </c>
      <c r="P2605" s="188">
        <v>15.9</v>
      </c>
      <c r="Q2605" s="188">
        <v>127000</v>
      </c>
      <c r="R2605" s="188">
        <v>7210</v>
      </c>
      <c r="S2605" s="188">
        <v>5260</v>
      </c>
      <c r="T2605" s="188">
        <v>15.9</v>
      </c>
      <c r="U2605" s="188">
        <v>254000</v>
      </c>
      <c r="V2605" s="189"/>
    </row>
    <row r="2606" spans="1:22">
      <c r="A2606" s="180" t="s">
        <v>5255</v>
      </c>
      <c r="B2606" s="180" t="s">
        <v>5255</v>
      </c>
      <c r="C2606" s="188">
        <v>4.37</v>
      </c>
      <c r="D2606" s="188">
        <v>557</v>
      </c>
      <c r="E2606" s="188">
        <v>48.3</v>
      </c>
      <c r="F2606" s="189"/>
      <c r="G2606" s="188">
        <v>4</v>
      </c>
      <c r="H2606" s="188">
        <v>4</v>
      </c>
      <c r="I2606" s="188">
        <v>4</v>
      </c>
      <c r="J2606" s="189"/>
      <c r="K2606" s="188">
        <v>12.1</v>
      </c>
      <c r="L2606" s="188">
        <v>12.1</v>
      </c>
      <c r="M2606" s="188">
        <v>138000</v>
      </c>
      <c r="N2606" s="188">
        <v>7870</v>
      </c>
      <c r="O2606" s="188">
        <v>5700</v>
      </c>
      <c r="P2606" s="188">
        <v>15.700000000000001</v>
      </c>
      <c r="Q2606" s="188">
        <v>138000</v>
      </c>
      <c r="R2606" s="188">
        <v>7870</v>
      </c>
      <c r="S2606" s="188">
        <v>5700</v>
      </c>
      <c r="T2606" s="188">
        <v>15.700000000000001</v>
      </c>
      <c r="U2606" s="188">
        <v>275000</v>
      </c>
      <c r="V2606" s="189"/>
    </row>
    <row r="2607" spans="1:22">
      <c r="A2607" s="180" t="s">
        <v>5256</v>
      </c>
      <c r="B2607" s="180" t="s">
        <v>5256</v>
      </c>
      <c r="C2607" s="188">
        <v>4.8600000000000003</v>
      </c>
      <c r="D2607" s="188">
        <v>619</v>
      </c>
      <c r="E2607" s="188">
        <v>48.3</v>
      </c>
      <c r="F2607" s="189"/>
      <c r="G2607" s="188">
        <v>4.5</v>
      </c>
      <c r="H2607" s="188">
        <v>4.5</v>
      </c>
      <c r="I2607" s="188">
        <v>4.5</v>
      </c>
      <c r="J2607" s="189"/>
      <c r="K2607" s="188">
        <v>10.7</v>
      </c>
      <c r="L2607" s="188">
        <v>10.7</v>
      </c>
      <c r="M2607" s="188">
        <v>150000</v>
      </c>
      <c r="N2607" s="188">
        <v>8660</v>
      </c>
      <c r="O2607" s="188">
        <v>6210</v>
      </c>
      <c r="P2607" s="188">
        <v>15.600000000000001</v>
      </c>
      <c r="Q2607" s="188">
        <v>150000</v>
      </c>
      <c r="R2607" s="188">
        <v>8660</v>
      </c>
      <c r="S2607" s="188">
        <v>6210</v>
      </c>
      <c r="T2607" s="188">
        <v>15.600000000000001</v>
      </c>
      <c r="U2607" s="188">
        <v>300000</v>
      </c>
      <c r="V2607" s="189"/>
    </row>
    <row r="2608" spans="1:22">
      <c r="A2608" s="180" t="s">
        <v>5257</v>
      </c>
      <c r="B2608" s="180" t="s">
        <v>5257</v>
      </c>
      <c r="C2608" s="188">
        <v>5.34</v>
      </c>
      <c r="D2608" s="188">
        <v>680</v>
      </c>
      <c r="E2608" s="188">
        <v>48.3</v>
      </c>
      <c r="F2608" s="189"/>
      <c r="G2608" s="188">
        <v>5</v>
      </c>
      <c r="H2608" s="188">
        <v>5</v>
      </c>
      <c r="I2608" s="188">
        <v>5</v>
      </c>
      <c r="J2608" s="189"/>
      <c r="K2608" s="188">
        <v>9.66</v>
      </c>
      <c r="L2608" s="188">
        <v>9.66</v>
      </c>
      <c r="M2608" s="188">
        <v>162000</v>
      </c>
      <c r="N2608" s="188">
        <v>9420</v>
      </c>
      <c r="O2608" s="188">
        <v>6690</v>
      </c>
      <c r="P2608" s="188">
        <v>15.4</v>
      </c>
      <c r="Q2608" s="188">
        <v>162000</v>
      </c>
      <c r="R2608" s="188">
        <v>9420</v>
      </c>
      <c r="S2608" s="188">
        <v>6690</v>
      </c>
      <c r="T2608" s="188">
        <v>15.4</v>
      </c>
      <c r="U2608" s="188">
        <v>323000</v>
      </c>
      <c r="V2608" s="189"/>
    </row>
    <row r="2609" spans="1:22">
      <c r="A2609" s="180" t="s">
        <v>5258</v>
      </c>
      <c r="B2609" s="180" t="s">
        <v>5258</v>
      </c>
      <c r="C2609" s="188">
        <v>5.9</v>
      </c>
      <c r="D2609" s="188">
        <v>751</v>
      </c>
      <c r="E2609" s="188">
        <v>48.3</v>
      </c>
      <c r="F2609" s="189"/>
      <c r="G2609" s="188">
        <v>5.6</v>
      </c>
      <c r="H2609" s="188">
        <v>5.6</v>
      </c>
      <c r="I2609" s="188">
        <v>5.6</v>
      </c>
      <c r="J2609" s="189"/>
      <c r="K2609" s="188">
        <v>8.6300000000000008</v>
      </c>
      <c r="L2609" s="188">
        <v>8.6300000000000008</v>
      </c>
      <c r="M2609" s="188">
        <v>174000</v>
      </c>
      <c r="N2609" s="188">
        <v>10300</v>
      </c>
      <c r="O2609" s="188">
        <v>7210</v>
      </c>
      <c r="P2609" s="188">
        <v>15.2</v>
      </c>
      <c r="Q2609" s="188">
        <v>174000</v>
      </c>
      <c r="R2609" s="188">
        <v>10300</v>
      </c>
      <c r="S2609" s="188">
        <v>7210</v>
      </c>
      <c r="T2609" s="188">
        <v>15.2</v>
      </c>
      <c r="U2609" s="188">
        <v>348000</v>
      </c>
      <c r="V2609" s="189"/>
    </row>
    <row r="2610" spans="1:22">
      <c r="A2610" s="180" t="s">
        <v>5259</v>
      </c>
      <c r="B2610" s="180" t="s">
        <v>5259</v>
      </c>
      <c r="C2610" s="188">
        <v>6.53</v>
      </c>
      <c r="D2610" s="188">
        <v>831</v>
      </c>
      <c r="E2610" s="188">
        <v>48.3</v>
      </c>
      <c r="F2610" s="189"/>
      <c r="G2610" s="188">
        <v>6.3</v>
      </c>
      <c r="H2610" s="188">
        <v>6.3</v>
      </c>
      <c r="I2610" s="188">
        <v>6.3</v>
      </c>
      <c r="J2610" s="189"/>
      <c r="K2610" s="188">
        <v>7.67</v>
      </c>
      <c r="L2610" s="188">
        <v>7.67</v>
      </c>
      <c r="M2610" s="188">
        <v>187000</v>
      </c>
      <c r="N2610" s="188">
        <v>11200</v>
      </c>
      <c r="O2610" s="188">
        <v>7760</v>
      </c>
      <c r="P2610" s="188">
        <v>15</v>
      </c>
      <c r="Q2610" s="188">
        <v>187000</v>
      </c>
      <c r="R2610" s="188">
        <v>11200</v>
      </c>
      <c r="S2610" s="188">
        <v>7760</v>
      </c>
      <c r="T2610" s="188">
        <v>15</v>
      </c>
      <c r="U2610" s="188">
        <v>375000</v>
      </c>
      <c r="V2610" s="189"/>
    </row>
    <row r="2611" spans="1:22">
      <c r="A2611" s="178" t="s">
        <v>5260</v>
      </c>
      <c r="B2611" s="178" t="s">
        <v>5260</v>
      </c>
      <c r="C2611" s="188">
        <v>3.7</v>
      </c>
      <c r="D2611" s="188">
        <v>471</v>
      </c>
      <c r="E2611" s="188">
        <v>60.3</v>
      </c>
      <c r="F2611" s="189"/>
      <c r="G2611" s="188">
        <v>2.6</v>
      </c>
      <c r="H2611" s="188">
        <v>2.6</v>
      </c>
      <c r="I2611" s="188">
        <v>2.6</v>
      </c>
      <c r="J2611" s="189"/>
      <c r="K2611" s="188">
        <v>23.2</v>
      </c>
      <c r="L2611" s="188">
        <v>23.2</v>
      </c>
      <c r="M2611" s="188">
        <v>197000</v>
      </c>
      <c r="N2611" s="188">
        <v>8660</v>
      </c>
      <c r="O2611" s="188">
        <v>6520</v>
      </c>
      <c r="P2611" s="188">
        <v>20.399999999999999</v>
      </c>
      <c r="Q2611" s="188">
        <v>197000</v>
      </c>
      <c r="R2611" s="188">
        <v>8660</v>
      </c>
      <c r="S2611" s="188">
        <v>6520</v>
      </c>
      <c r="T2611" s="188">
        <v>20.399999999999999</v>
      </c>
      <c r="U2611" s="188">
        <v>393000</v>
      </c>
      <c r="V2611" s="189"/>
    </row>
    <row r="2612" spans="1:22">
      <c r="A2612" s="180" t="s">
        <v>5261</v>
      </c>
      <c r="B2612" s="180" t="s">
        <v>5261</v>
      </c>
      <c r="C2612" s="188">
        <v>4.1100000000000003</v>
      </c>
      <c r="D2612" s="188">
        <v>523</v>
      </c>
      <c r="E2612" s="188">
        <v>60.3</v>
      </c>
      <c r="F2612" s="189"/>
      <c r="G2612" s="188">
        <v>2.9</v>
      </c>
      <c r="H2612" s="188">
        <v>2.9</v>
      </c>
      <c r="I2612" s="188">
        <v>2.9</v>
      </c>
      <c r="J2612" s="189"/>
      <c r="K2612" s="188">
        <v>20.8</v>
      </c>
      <c r="L2612" s="188">
        <v>20.8</v>
      </c>
      <c r="M2612" s="188">
        <v>216000</v>
      </c>
      <c r="N2612" s="188">
        <v>9560</v>
      </c>
      <c r="O2612" s="188">
        <v>7160</v>
      </c>
      <c r="P2612" s="188">
        <v>20.299999999999997</v>
      </c>
      <c r="Q2612" s="188">
        <v>216000</v>
      </c>
      <c r="R2612" s="188">
        <v>9560</v>
      </c>
      <c r="S2612" s="188">
        <v>7160</v>
      </c>
      <c r="T2612" s="188">
        <v>20.299999999999997</v>
      </c>
      <c r="U2612" s="188">
        <v>432000</v>
      </c>
      <c r="V2612" s="189"/>
    </row>
    <row r="2613" spans="1:22">
      <c r="A2613" s="180" t="s">
        <v>5262</v>
      </c>
      <c r="B2613" s="180" t="s">
        <v>5262</v>
      </c>
      <c r="C2613" s="188">
        <v>4.51</v>
      </c>
      <c r="D2613" s="188">
        <v>574</v>
      </c>
      <c r="E2613" s="188">
        <v>60.3</v>
      </c>
      <c r="F2613" s="189"/>
      <c r="G2613" s="188">
        <v>3.2</v>
      </c>
      <c r="H2613" s="188">
        <v>3.2</v>
      </c>
      <c r="I2613" s="188">
        <v>3.2</v>
      </c>
      <c r="J2613" s="189"/>
      <c r="K2613" s="188">
        <v>18.8</v>
      </c>
      <c r="L2613" s="188">
        <v>18.8</v>
      </c>
      <c r="M2613" s="188">
        <v>235000</v>
      </c>
      <c r="N2613" s="188">
        <v>10400</v>
      </c>
      <c r="O2613" s="188">
        <v>7780</v>
      </c>
      <c r="P2613" s="188">
        <v>20.2</v>
      </c>
      <c r="Q2613" s="188">
        <v>235000</v>
      </c>
      <c r="R2613" s="188">
        <v>10400</v>
      </c>
      <c r="S2613" s="188">
        <v>7780</v>
      </c>
      <c r="T2613" s="188">
        <v>20.2</v>
      </c>
      <c r="U2613" s="188">
        <v>469000</v>
      </c>
      <c r="V2613" s="189"/>
    </row>
    <row r="2614" spans="1:22">
      <c r="A2614" s="180" t="s">
        <v>5263</v>
      </c>
      <c r="B2614" s="180" t="s">
        <v>5263</v>
      </c>
      <c r="C2614" s="188">
        <v>5.03</v>
      </c>
      <c r="D2614" s="188">
        <v>641</v>
      </c>
      <c r="E2614" s="188">
        <v>60.3</v>
      </c>
      <c r="F2614" s="189"/>
      <c r="G2614" s="188">
        <v>3.6</v>
      </c>
      <c r="H2614" s="188">
        <v>3.6</v>
      </c>
      <c r="I2614" s="188">
        <v>3.6</v>
      </c>
      <c r="J2614" s="189"/>
      <c r="K2614" s="188">
        <v>16.8</v>
      </c>
      <c r="L2614" s="188">
        <v>16.8</v>
      </c>
      <c r="M2614" s="188">
        <v>259000</v>
      </c>
      <c r="N2614" s="188">
        <v>11600</v>
      </c>
      <c r="O2614" s="188">
        <v>8580</v>
      </c>
      <c r="P2614" s="188">
        <v>20.099999999999998</v>
      </c>
      <c r="Q2614" s="188">
        <v>259000</v>
      </c>
      <c r="R2614" s="188">
        <v>11600</v>
      </c>
      <c r="S2614" s="188">
        <v>8580</v>
      </c>
      <c r="T2614" s="188">
        <v>20.099999999999998</v>
      </c>
      <c r="U2614" s="188">
        <v>517000</v>
      </c>
      <c r="V2614" s="189"/>
    </row>
    <row r="2615" spans="1:22">
      <c r="A2615" s="180" t="s">
        <v>5264</v>
      </c>
      <c r="B2615" s="180" t="s">
        <v>5264</v>
      </c>
      <c r="C2615" s="188">
        <v>5.55</v>
      </c>
      <c r="D2615" s="188">
        <v>707</v>
      </c>
      <c r="E2615" s="188">
        <v>60.3</v>
      </c>
      <c r="F2615" s="189"/>
      <c r="G2615" s="188">
        <v>4</v>
      </c>
      <c r="H2615" s="188">
        <v>4</v>
      </c>
      <c r="I2615" s="188">
        <v>4</v>
      </c>
      <c r="J2615" s="189"/>
      <c r="K2615" s="188">
        <v>15.1</v>
      </c>
      <c r="L2615" s="188">
        <v>15.1</v>
      </c>
      <c r="M2615" s="188">
        <v>282000</v>
      </c>
      <c r="N2615" s="188">
        <v>12700</v>
      </c>
      <c r="O2615" s="188">
        <v>9340</v>
      </c>
      <c r="P2615" s="188">
        <v>20</v>
      </c>
      <c r="Q2615" s="188">
        <v>282000</v>
      </c>
      <c r="R2615" s="188">
        <v>12700</v>
      </c>
      <c r="S2615" s="188">
        <v>9340</v>
      </c>
      <c r="T2615" s="188">
        <v>20</v>
      </c>
      <c r="U2615" s="188">
        <v>563000</v>
      </c>
      <c r="V2615" s="189"/>
    </row>
    <row r="2616" spans="1:22">
      <c r="A2616" s="180" t="s">
        <v>5265</v>
      </c>
      <c r="B2616" s="180" t="s">
        <v>5265</v>
      </c>
      <c r="C2616" s="188">
        <v>6.19</v>
      </c>
      <c r="D2616" s="188">
        <v>789</v>
      </c>
      <c r="E2616" s="188">
        <v>60.3</v>
      </c>
      <c r="F2616" s="189"/>
      <c r="G2616" s="188">
        <v>4.5</v>
      </c>
      <c r="H2616" s="188">
        <v>4.5</v>
      </c>
      <c r="I2616" s="188">
        <v>4.5</v>
      </c>
      <c r="J2616" s="189"/>
      <c r="K2616" s="188">
        <v>13.4</v>
      </c>
      <c r="L2616" s="188">
        <v>13.4</v>
      </c>
      <c r="M2616" s="188">
        <v>309000</v>
      </c>
      <c r="N2616" s="188">
        <v>14000</v>
      </c>
      <c r="O2616" s="188">
        <v>10200</v>
      </c>
      <c r="P2616" s="188">
        <v>19.8</v>
      </c>
      <c r="Q2616" s="188">
        <v>309000</v>
      </c>
      <c r="R2616" s="188">
        <v>14000</v>
      </c>
      <c r="S2616" s="188">
        <v>10200</v>
      </c>
      <c r="T2616" s="188">
        <v>19.8</v>
      </c>
      <c r="U2616" s="188">
        <v>618000</v>
      </c>
      <c r="V2616" s="189"/>
    </row>
    <row r="2617" spans="1:22">
      <c r="A2617" s="180" t="s">
        <v>5266</v>
      </c>
      <c r="B2617" s="180" t="s">
        <v>5266</v>
      </c>
      <c r="C2617" s="188">
        <v>6.82</v>
      </c>
      <c r="D2617" s="188">
        <v>869</v>
      </c>
      <c r="E2617" s="188">
        <v>60.3</v>
      </c>
      <c r="F2617" s="189"/>
      <c r="G2617" s="188">
        <v>5</v>
      </c>
      <c r="H2617" s="188">
        <v>5</v>
      </c>
      <c r="I2617" s="188">
        <v>5</v>
      </c>
      <c r="J2617" s="189"/>
      <c r="K2617" s="188">
        <v>12.1</v>
      </c>
      <c r="L2617" s="188">
        <v>12.1</v>
      </c>
      <c r="M2617" s="188">
        <v>335000</v>
      </c>
      <c r="N2617" s="188">
        <v>15300</v>
      </c>
      <c r="O2617" s="188">
        <v>11100</v>
      </c>
      <c r="P2617" s="188">
        <v>19.600000000000001</v>
      </c>
      <c r="Q2617" s="188">
        <v>335000</v>
      </c>
      <c r="R2617" s="188">
        <v>15300</v>
      </c>
      <c r="S2617" s="188">
        <v>11100</v>
      </c>
      <c r="T2617" s="188">
        <v>19.600000000000001</v>
      </c>
      <c r="U2617" s="188">
        <v>670000</v>
      </c>
      <c r="V2617" s="189"/>
    </row>
    <row r="2618" spans="1:22">
      <c r="A2618" s="180" t="s">
        <v>5267</v>
      </c>
      <c r="B2618" s="180" t="s">
        <v>5267</v>
      </c>
      <c r="C2618" s="188">
        <v>7.55</v>
      </c>
      <c r="D2618" s="188">
        <v>961.99999999999989</v>
      </c>
      <c r="E2618" s="188">
        <v>60.3</v>
      </c>
      <c r="F2618" s="189"/>
      <c r="G2618" s="188">
        <v>5.6</v>
      </c>
      <c r="H2618" s="188">
        <v>5.6</v>
      </c>
      <c r="I2618" s="188">
        <v>5.6</v>
      </c>
      <c r="J2618" s="189"/>
      <c r="K2618" s="188">
        <v>10.8</v>
      </c>
      <c r="L2618" s="188">
        <v>10.8</v>
      </c>
      <c r="M2618" s="188">
        <v>364000</v>
      </c>
      <c r="N2618" s="188">
        <v>16800</v>
      </c>
      <c r="O2618" s="188">
        <v>12100</v>
      </c>
      <c r="P2618" s="188">
        <v>19.399999999999999</v>
      </c>
      <c r="Q2618" s="188">
        <v>364000</v>
      </c>
      <c r="R2618" s="188">
        <v>16800</v>
      </c>
      <c r="S2618" s="188">
        <v>12100</v>
      </c>
      <c r="T2618" s="188">
        <v>19.399999999999999</v>
      </c>
      <c r="U2618" s="188">
        <v>727000</v>
      </c>
      <c r="V2618" s="189"/>
    </row>
    <row r="2619" spans="1:22">
      <c r="A2619" s="180" t="s">
        <v>5268</v>
      </c>
      <c r="B2619" s="180" t="s">
        <v>5268</v>
      </c>
      <c r="C2619" s="188">
        <v>8.39</v>
      </c>
      <c r="D2619" s="188">
        <v>1070</v>
      </c>
      <c r="E2619" s="188">
        <v>60.3</v>
      </c>
      <c r="F2619" s="189"/>
      <c r="G2619" s="188">
        <v>6.3</v>
      </c>
      <c r="H2619" s="188">
        <v>6.3</v>
      </c>
      <c r="I2619" s="188">
        <v>6.3</v>
      </c>
      <c r="J2619" s="189"/>
      <c r="K2619" s="188">
        <v>9.57</v>
      </c>
      <c r="L2619" s="188">
        <v>9.57</v>
      </c>
      <c r="M2619" s="188">
        <v>395000</v>
      </c>
      <c r="N2619" s="188">
        <v>18500</v>
      </c>
      <c r="O2619" s="188">
        <v>13100</v>
      </c>
      <c r="P2619" s="188">
        <v>19.2</v>
      </c>
      <c r="Q2619" s="188">
        <v>395000</v>
      </c>
      <c r="R2619" s="188">
        <v>18500</v>
      </c>
      <c r="S2619" s="188">
        <v>13100</v>
      </c>
      <c r="T2619" s="188">
        <v>19.2</v>
      </c>
      <c r="U2619" s="188">
        <v>790000</v>
      </c>
      <c r="V2619" s="189"/>
    </row>
    <row r="2620" spans="1:22">
      <c r="A2620" s="180" t="s">
        <v>5269</v>
      </c>
      <c r="B2620" s="180" t="s">
        <v>5269</v>
      </c>
      <c r="C2620" s="188">
        <v>9.32</v>
      </c>
      <c r="D2620" s="188">
        <v>1190</v>
      </c>
      <c r="E2620" s="188">
        <v>60.3</v>
      </c>
      <c r="F2620" s="189"/>
      <c r="G2620" s="188">
        <v>7.1</v>
      </c>
      <c r="H2620" s="188">
        <v>7.1</v>
      </c>
      <c r="I2620" s="188">
        <v>7.1</v>
      </c>
      <c r="J2620" s="189"/>
      <c r="K2620" s="188">
        <v>8.49</v>
      </c>
      <c r="L2620" s="188">
        <v>8.49</v>
      </c>
      <c r="M2620" s="188">
        <v>427000</v>
      </c>
      <c r="N2620" s="188">
        <v>20200</v>
      </c>
      <c r="O2620" s="188">
        <v>14200</v>
      </c>
      <c r="P2620" s="188">
        <v>19</v>
      </c>
      <c r="Q2620" s="188">
        <v>427000</v>
      </c>
      <c r="R2620" s="188">
        <v>20200</v>
      </c>
      <c r="S2620" s="188">
        <v>14200</v>
      </c>
      <c r="T2620" s="188">
        <v>19</v>
      </c>
      <c r="U2620" s="188">
        <v>855000</v>
      </c>
      <c r="V2620" s="189"/>
    </row>
    <row r="2621" spans="1:22">
      <c r="A2621" s="180" t="s">
        <v>5270</v>
      </c>
      <c r="B2621" s="180" t="s">
        <v>5270</v>
      </c>
      <c r="C2621" s="188">
        <v>10.3</v>
      </c>
      <c r="D2621" s="188">
        <v>1310</v>
      </c>
      <c r="E2621" s="188">
        <v>60.3</v>
      </c>
      <c r="F2621" s="189"/>
      <c r="G2621" s="188">
        <v>8</v>
      </c>
      <c r="H2621" s="188">
        <v>8</v>
      </c>
      <c r="I2621" s="188">
        <v>8</v>
      </c>
      <c r="J2621" s="189"/>
      <c r="K2621" s="188">
        <v>7.54</v>
      </c>
      <c r="L2621" s="188">
        <v>7.54</v>
      </c>
      <c r="M2621" s="188">
        <v>460000</v>
      </c>
      <c r="N2621" s="188">
        <v>22100</v>
      </c>
      <c r="O2621" s="188">
        <v>15300</v>
      </c>
      <c r="P2621" s="188">
        <v>18.700000000000003</v>
      </c>
      <c r="Q2621" s="188">
        <v>460000</v>
      </c>
      <c r="R2621" s="188">
        <v>22100</v>
      </c>
      <c r="S2621" s="188">
        <v>15300</v>
      </c>
      <c r="T2621" s="188">
        <v>18.700000000000003</v>
      </c>
      <c r="U2621" s="188">
        <v>920000</v>
      </c>
      <c r="V2621" s="189"/>
    </row>
    <row r="2622" spans="1:22">
      <c r="A2622" s="178" t="s">
        <v>5271</v>
      </c>
      <c r="B2622" s="178" t="s">
        <v>5271</v>
      </c>
      <c r="C2622" s="188">
        <v>5.24</v>
      </c>
      <c r="D2622" s="188">
        <v>667</v>
      </c>
      <c r="E2622" s="188">
        <v>76.099999999999994</v>
      </c>
      <c r="F2622" s="189"/>
      <c r="G2622" s="188">
        <v>2.9</v>
      </c>
      <c r="H2622" s="188">
        <v>2.9</v>
      </c>
      <c r="I2622" s="188">
        <v>2.9</v>
      </c>
      <c r="J2622" s="189"/>
      <c r="K2622" s="188">
        <v>26.2</v>
      </c>
      <c r="L2622" s="188">
        <v>26.2</v>
      </c>
      <c r="M2622" s="188">
        <v>447000</v>
      </c>
      <c r="N2622" s="188">
        <v>15500</v>
      </c>
      <c r="O2622" s="188">
        <v>11800</v>
      </c>
      <c r="P2622" s="188">
        <v>25.9</v>
      </c>
      <c r="Q2622" s="188">
        <v>447000</v>
      </c>
      <c r="R2622" s="188">
        <v>15500</v>
      </c>
      <c r="S2622" s="188">
        <v>11800</v>
      </c>
      <c r="T2622" s="188">
        <v>25.9</v>
      </c>
      <c r="U2622" s="188">
        <v>895000</v>
      </c>
      <c r="V2622" s="189"/>
    </row>
    <row r="2623" spans="1:22">
      <c r="A2623" s="180" t="s">
        <v>5272</v>
      </c>
      <c r="B2623" s="180" t="s">
        <v>5272</v>
      </c>
      <c r="C2623" s="188">
        <v>5.75</v>
      </c>
      <c r="D2623" s="188">
        <v>733</v>
      </c>
      <c r="E2623" s="188">
        <v>76.099999999999994</v>
      </c>
      <c r="F2623" s="189"/>
      <c r="G2623" s="188">
        <v>3.2</v>
      </c>
      <c r="H2623" s="188">
        <v>3.2</v>
      </c>
      <c r="I2623" s="188">
        <v>3.2</v>
      </c>
      <c r="J2623" s="189"/>
      <c r="K2623" s="188">
        <v>23.8</v>
      </c>
      <c r="L2623" s="188">
        <v>23.8</v>
      </c>
      <c r="M2623" s="188">
        <v>488000</v>
      </c>
      <c r="N2623" s="188">
        <v>17000</v>
      </c>
      <c r="O2623" s="188">
        <v>12800</v>
      </c>
      <c r="P2623" s="188">
        <v>25.8</v>
      </c>
      <c r="Q2623" s="188">
        <v>488000</v>
      </c>
      <c r="R2623" s="188">
        <v>17000</v>
      </c>
      <c r="S2623" s="188">
        <v>12800</v>
      </c>
      <c r="T2623" s="188">
        <v>25.8</v>
      </c>
      <c r="U2623" s="188">
        <v>976000</v>
      </c>
      <c r="V2623" s="189"/>
    </row>
    <row r="2624" spans="1:22">
      <c r="A2624" s="180" t="s">
        <v>5273</v>
      </c>
      <c r="B2624" s="180" t="s">
        <v>5273</v>
      </c>
      <c r="C2624" s="188">
        <v>6.44</v>
      </c>
      <c r="D2624" s="188">
        <v>819.99999999999989</v>
      </c>
      <c r="E2624" s="188">
        <v>76.099999999999994</v>
      </c>
      <c r="F2624" s="189"/>
      <c r="G2624" s="188">
        <v>3.6</v>
      </c>
      <c r="H2624" s="188">
        <v>3.6</v>
      </c>
      <c r="I2624" s="188">
        <v>3.6</v>
      </c>
      <c r="J2624" s="189"/>
      <c r="K2624" s="188">
        <v>21.1</v>
      </c>
      <c r="L2624" s="188">
        <v>21.1</v>
      </c>
      <c r="M2624" s="188">
        <v>540000</v>
      </c>
      <c r="N2624" s="188">
        <v>18900</v>
      </c>
      <c r="O2624" s="188">
        <v>14200</v>
      </c>
      <c r="P2624" s="188">
        <v>25.7</v>
      </c>
      <c r="Q2624" s="188">
        <v>540000</v>
      </c>
      <c r="R2624" s="188">
        <v>18900</v>
      </c>
      <c r="S2624" s="188">
        <v>14200</v>
      </c>
      <c r="T2624" s="188">
        <v>25.7</v>
      </c>
      <c r="U2624" s="188">
        <v>1080000</v>
      </c>
      <c r="V2624" s="189"/>
    </row>
    <row r="2625" spans="1:22">
      <c r="A2625" s="180" t="s">
        <v>5274</v>
      </c>
      <c r="B2625" s="180" t="s">
        <v>5274</v>
      </c>
      <c r="C2625" s="188">
        <v>7.11</v>
      </c>
      <c r="D2625" s="188">
        <v>906</v>
      </c>
      <c r="E2625" s="188">
        <v>76.099999999999994</v>
      </c>
      <c r="F2625" s="189"/>
      <c r="G2625" s="188">
        <v>4</v>
      </c>
      <c r="H2625" s="188">
        <v>4</v>
      </c>
      <c r="I2625" s="188">
        <v>4</v>
      </c>
      <c r="J2625" s="189"/>
      <c r="K2625" s="188">
        <v>19</v>
      </c>
      <c r="L2625" s="188">
        <v>19</v>
      </c>
      <c r="M2625" s="188">
        <v>591000</v>
      </c>
      <c r="N2625" s="188">
        <v>20800</v>
      </c>
      <c r="O2625" s="188">
        <v>15500</v>
      </c>
      <c r="P2625" s="188">
        <v>25.5</v>
      </c>
      <c r="Q2625" s="188">
        <v>591000</v>
      </c>
      <c r="R2625" s="188">
        <v>20800</v>
      </c>
      <c r="S2625" s="188">
        <v>15500</v>
      </c>
      <c r="T2625" s="188">
        <v>25.5</v>
      </c>
      <c r="U2625" s="188">
        <v>1180000</v>
      </c>
      <c r="V2625" s="189"/>
    </row>
    <row r="2626" spans="1:22">
      <c r="A2626" s="180" t="s">
        <v>5275</v>
      </c>
      <c r="B2626" s="180" t="s">
        <v>5275</v>
      </c>
      <c r="C2626" s="188">
        <v>7.95</v>
      </c>
      <c r="D2626" s="188">
        <v>1010</v>
      </c>
      <c r="E2626" s="188">
        <v>76.099999999999994</v>
      </c>
      <c r="F2626" s="189"/>
      <c r="G2626" s="188">
        <v>4.5</v>
      </c>
      <c r="H2626" s="188">
        <v>4.5</v>
      </c>
      <c r="I2626" s="188">
        <v>4.5</v>
      </c>
      <c r="J2626" s="189"/>
      <c r="K2626" s="188">
        <v>16.899999999999999</v>
      </c>
      <c r="L2626" s="188">
        <v>16.899999999999999</v>
      </c>
      <c r="M2626" s="188">
        <v>651000</v>
      </c>
      <c r="N2626" s="188">
        <v>23100</v>
      </c>
      <c r="O2626" s="188">
        <v>17100</v>
      </c>
      <c r="P2626" s="188">
        <v>25.4</v>
      </c>
      <c r="Q2626" s="188">
        <v>651000</v>
      </c>
      <c r="R2626" s="188">
        <v>23100</v>
      </c>
      <c r="S2626" s="188">
        <v>17100</v>
      </c>
      <c r="T2626" s="188">
        <v>25.4</v>
      </c>
      <c r="U2626" s="188">
        <v>1300000</v>
      </c>
      <c r="V2626" s="189"/>
    </row>
    <row r="2627" spans="1:22">
      <c r="A2627" s="180" t="s">
        <v>5276</v>
      </c>
      <c r="B2627" s="180" t="s">
        <v>5276</v>
      </c>
      <c r="C2627" s="188">
        <v>8.77</v>
      </c>
      <c r="D2627" s="188">
        <v>1120</v>
      </c>
      <c r="E2627" s="188">
        <v>76.099999999999994</v>
      </c>
      <c r="F2627" s="189"/>
      <c r="G2627" s="188">
        <v>5</v>
      </c>
      <c r="H2627" s="188">
        <v>5</v>
      </c>
      <c r="I2627" s="188">
        <v>5</v>
      </c>
      <c r="J2627" s="189"/>
      <c r="K2627" s="188">
        <v>15.2</v>
      </c>
      <c r="L2627" s="188">
        <v>15.2</v>
      </c>
      <c r="M2627" s="188">
        <v>709000</v>
      </c>
      <c r="N2627" s="188">
        <v>25300</v>
      </c>
      <c r="O2627" s="188">
        <v>18600</v>
      </c>
      <c r="P2627" s="188">
        <v>25.2</v>
      </c>
      <c r="Q2627" s="188">
        <v>709000</v>
      </c>
      <c r="R2627" s="188">
        <v>25300</v>
      </c>
      <c r="S2627" s="188">
        <v>18600</v>
      </c>
      <c r="T2627" s="188">
        <v>25.2</v>
      </c>
      <c r="U2627" s="188">
        <v>1420000</v>
      </c>
      <c r="V2627" s="189"/>
    </row>
    <row r="2628" spans="1:22">
      <c r="A2628" s="180" t="s">
        <v>5277</v>
      </c>
      <c r="B2628" s="180" t="s">
        <v>5277</v>
      </c>
      <c r="C2628" s="188">
        <v>9.74</v>
      </c>
      <c r="D2628" s="188">
        <v>1240</v>
      </c>
      <c r="E2628" s="188">
        <v>76.099999999999994</v>
      </c>
      <c r="F2628" s="189"/>
      <c r="G2628" s="188">
        <v>5.6</v>
      </c>
      <c r="H2628" s="188">
        <v>5.6</v>
      </c>
      <c r="I2628" s="188">
        <v>5.6</v>
      </c>
      <c r="J2628" s="189"/>
      <c r="K2628" s="188">
        <v>13.6</v>
      </c>
      <c r="L2628" s="188">
        <v>13.6</v>
      </c>
      <c r="M2628" s="188">
        <v>775000</v>
      </c>
      <c r="N2628" s="188">
        <v>27900</v>
      </c>
      <c r="O2628" s="188">
        <v>20400</v>
      </c>
      <c r="P2628" s="188">
        <v>25</v>
      </c>
      <c r="Q2628" s="188">
        <v>775000</v>
      </c>
      <c r="R2628" s="188">
        <v>27900</v>
      </c>
      <c r="S2628" s="188">
        <v>20400</v>
      </c>
      <c r="T2628" s="188">
        <v>25</v>
      </c>
      <c r="U2628" s="188">
        <v>1550000</v>
      </c>
      <c r="V2628" s="189"/>
    </row>
    <row r="2629" spans="1:22">
      <c r="A2629" s="180" t="s">
        <v>5278</v>
      </c>
      <c r="B2629" s="180" t="s">
        <v>5278</v>
      </c>
      <c r="C2629" s="188">
        <v>10.8</v>
      </c>
      <c r="D2629" s="188">
        <v>1380</v>
      </c>
      <c r="E2629" s="188">
        <v>76.099999999999994</v>
      </c>
      <c r="F2629" s="189"/>
      <c r="G2629" s="188">
        <v>6.3</v>
      </c>
      <c r="H2629" s="188">
        <v>6.3</v>
      </c>
      <c r="I2629" s="188">
        <v>6.3</v>
      </c>
      <c r="J2629" s="189"/>
      <c r="K2629" s="188">
        <v>12.1</v>
      </c>
      <c r="L2629" s="188">
        <v>12.1</v>
      </c>
      <c r="M2629" s="188">
        <v>848000</v>
      </c>
      <c r="N2629" s="188">
        <v>30800</v>
      </c>
      <c r="O2629" s="188">
        <v>22300</v>
      </c>
      <c r="P2629" s="188">
        <v>24.8</v>
      </c>
      <c r="Q2629" s="188">
        <v>848000</v>
      </c>
      <c r="R2629" s="188">
        <v>30800</v>
      </c>
      <c r="S2629" s="188">
        <v>22300</v>
      </c>
      <c r="T2629" s="188">
        <v>24.8</v>
      </c>
      <c r="U2629" s="188">
        <v>1700000</v>
      </c>
      <c r="V2629" s="189"/>
    </row>
    <row r="2630" spans="1:22">
      <c r="A2630" s="180" t="s">
        <v>5279</v>
      </c>
      <c r="B2630" s="180" t="s">
        <v>5279</v>
      </c>
      <c r="C2630" s="188">
        <v>12.1</v>
      </c>
      <c r="D2630" s="188">
        <v>1540</v>
      </c>
      <c r="E2630" s="188">
        <v>76.099999999999994</v>
      </c>
      <c r="F2630" s="189"/>
      <c r="G2630" s="188">
        <v>7.1</v>
      </c>
      <c r="H2630" s="188">
        <v>7.1</v>
      </c>
      <c r="I2630" s="188">
        <v>7.1</v>
      </c>
      <c r="J2630" s="189"/>
      <c r="K2630" s="188">
        <v>10.7</v>
      </c>
      <c r="L2630" s="188">
        <v>10.7</v>
      </c>
      <c r="M2630" s="188">
        <v>926000</v>
      </c>
      <c r="N2630" s="188">
        <v>33900</v>
      </c>
      <c r="O2630" s="188">
        <v>24300</v>
      </c>
      <c r="P2630" s="188">
        <v>24.5</v>
      </c>
      <c r="Q2630" s="188">
        <v>926000</v>
      </c>
      <c r="R2630" s="188">
        <v>33900</v>
      </c>
      <c r="S2630" s="188">
        <v>24300</v>
      </c>
      <c r="T2630" s="188">
        <v>24.5</v>
      </c>
      <c r="U2630" s="188">
        <v>1850000</v>
      </c>
      <c r="V2630" s="189"/>
    </row>
    <row r="2631" spans="1:22">
      <c r="A2631" s="180" t="s">
        <v>5280</v>
      </c>
      <c r="B2631" s="180" t="s">
        <v>5280</v>
      </c>
      <c r="C2631" s="188">
        <v>13.4</v>
      </c>
      <c r="D2631" s="188">
        <v>1710.0000000000002</v>
      </c>
      <c r="E2631" s="188">
        <v>76.099999999999994</v>
      </c>
      <c r="F2631" s="189"/>
      <c r="G2631" s="188">
        <v>8</v>
      </c>
      <c r="H2631" s="188">
        <v>8</v>
      </c>
      <c r="I2631" s="188">
        <v>8</v>
      </c>
      <c r="J2631" s="189"/>
      <c r="K2631" s="188">
        <v>9.51</v>
      </c>
      <c r="L2631" s="188">
        <v>9.51</v>
      </c>
      <c r="M2631" s="188">
        <v>1010000</v>
      </c>
      <c r="N2631" s="188">
        <v>37300</v>
      </c>
      <c r="O2631" s="188">
        <v>26400</v>
      </c>
      <c r="P2631" s="188">
        <v>24.2</v>
      </c>
      <c r="Q2631" s="188">
        <v>1010000</v>
      </c>
      <c r="R2631" s="188">
        <v>37300</v>
      </c>
      <c r="S2631" s="188">
        <v>26400</v>
      </c>
      <c r="T2631" s="188">
        <v>24.2</v>
      </c>
      <c r="U2631" s="188">
        <v>2010000</v>
      </c>
      <c r="V2631" s="189"/>
    </row>
    <row r="2632" spans="1:22">
      <c r="A2632" s="178" t="s">
        <v>5281</v>
      </c>
      <c r="B2632" s="178" t="s">
        <v>5281</v>
      </c>
      <c r="C2632" s="188">
        <v>6.76</v>
      </c>
      <c r="D2632" s="188">
        <v>861.99999999999989</v>
      </c>
      <c r="E2632" s="188">
        <v>88.9</v>
      </c>
      <c r="F2632" s="189"/>
      <c r="G2632" s="188">
        <v>3.2</v>
      </c>
      <c r="H2632" s="188">
        <v>3.2</v>
      </c>
      <c r="I2632" s="188">
        <v>3.2</v>
      </c>
      <c r="J2632" s="189"/>
      <c r="K2632" s="188">
        <v>27.8</v>
      </c>
      <c r="L2632" s="188">
        <v>27.8</v>
      </c>
      <c r="M2632" s="188">
        <v>792000</v>
      </c>
      <c r="N2632" s="188">
        <v>23500</v>
      </c>
      <c r="O2632" s="188">
        <v>17800</v>
      </c>
      <c r="P2632" s="188">
        <v>30.299999999999997</v>
      </c>
      <c r="Q2632" s="188">
        <v>792000</v>
      </c>
      <c r="R2632" s="188">
        <v>23500</v>
      </c>
      <c r="S2632" s="188">
        <v>17800</v>
      </c>
      <c r="T2632" s="188">
        <v>30.299999999999997</v>
      </c>
      <c r="U2632" s="188">
        <v>1580000</v>
      </c>
      <c r="V2632" s="189"/>
    </row>
    <row r="2633" spans="1:22">
      <c r="A2633" s="180" t="s">
        <v>5282</v>
      </c>
      <c r="B2633" s="180" t="s">
        <v>5282</v>
      </c>
      <c r="C2633" s="188">
        <v>7.57</v>
      </c>
      <c r="D2633" s="188">
        <v>965</v>
      </c>
      <c r="E2633" s="188">
        <v>88.9</v>
      </c>
      <c r="F2633" s="189"/>
      <c r="G2633" s="188">
        <v>3.6</v>
      </c>
      <c r="H2633" s="188">
        <v>3.6</v>
      </c>
      <c r="I2633" s="188">
        <v>3.6</v>
      </c>
      <c r="J2633" s="189"/>
      <c r="K2633" s="188">
        <v>24.7</v>
      </c>
      <c r="L2633" s="188">
        <v>24.7</v>
      </c>
      <c r="M2633" s="188">
        <v>879000</v>
      </c>
      <c r="N2633" s="188">
        <v>26200</v>
      </c>
      <c r="O2633" s="188">
        <v>19800</v>
      </c>
      <c r="P2633" s="188">
        <v>30.2</v>
      </c>
      <c r="Q2633" s="188">
        <v>879000</v>
      </c>
      <c r="R2633" s="188">
        <v>26200</v>
      </c>
      <c r="S2633" s="188">
        <v>19800</v>
      </c>
      <c r="T2633" s="188">
        <v>30.2</v>
      </c>
      <c r="U2633" s="188">
        <v>1760000</v>
      </c>
      <c r="V2633" s="189"/>
    </row>
    <row r="2634" spans="1:22">
      <c r="A2634" s="180" t="s">
        <v>5283</v>
      </c>
      <c r="B2634" s="180" t="s">
        <v>5283</v>
      </c>
      <c r="C2634" s="188">
        <v>8.3800000000000008</v>
      </c>
      <c r="D2634" s="188">
        <v>1070</v>
      </c>
      <c r="E2634" s="188">
        <v>88.9</v>
      </c>
      <c r="F2634" s="189"/>
      <c r="G2634" s="188">
        <v>4</v>
      </c>
      <c r="H2634" s="188">
        <v>4</v>
      </c>
      <c r="I2634" s="188">
        <v>4</v>
      </c>
      <c r="J2634" s="189"/>
      <c r="K2634" s="188">
        <v>22.2</v>
      </c>
      <c r="L2634" s="188">
        <v>22.2</v>
      </c>
      <c r="M2634" s="188">
        <v>963000</v>
      </c>
      <c r="N2634" s="188">
        <v>28900</v>
      </c>
      <c r="O2634" s="188">
        <v>21700</v>
      </c>
      <c r="P2634" s="188">
        <v>30</v>
      </c>
      <c r="Q2634" s="188">
        <v>963000</v>
      </c>
      <c r="R2634" s="188">
        <v>28900</v>
      </c>
      <c r="S2634" s="188">
        <v>21700</v>
      </c>
      <c r="T2634" s="188">
        <v>30</v>
      </c>
      <c r="U2634" s="188">
        <v>1930000</v>
      </c>
      <c r="V2634" s="189"/>
    </row>
    <row r="2635" spans="1:22">
      <c r="A2635" s="180" t="s">
        <v>5284</v>
      </c>
      <c r="B2635" s="180" t="s">
        <v>5284</v>
      </c>
      <c r="C2635" s="188">
        <v>9.3699999999999992</v>
      </c>
      <c r="D2635" s="188">
        <v>1190</v>
      </c>
      <c r="E2635" s="188">
        <v>88.9</v>
      </c>
      <c r="F2635" s="189"/>
      <c r="G2635" s="188">
        <v>4.5</v>
      </c>
      <c r="H2635" s="188">
        <v>4.5</v>
      </c>
      <c r="I2635" s="188">
        <v>4.5</v>
      </c>
      <c r="J2635" s="189"/>
      <c r="K2635" s="188">
        <v>19.8</v>
      </c>
      <c r="L2635" s="188">
        <v>19.8</v>
      </c>
      <c r="M2635" s="188">
        <v>1070000</v>
      </c>
      <c r="N2635" s="188">
        <v>32100</v>
      </c>
      <c r="O2635" s="188">
        <v>24000</v>
      </c>
      <c r="P2635" s="188">
        <v>29.900000000000002</v>
      </c>
      <c r="Q2635" s="188">
        <v>1070000</v>
      </c>
      <c r="R2635" s="188">
        <v>32100</v>
      </c>
      <c r="S2635" s="188">
        <v>24000</v>
      </c>
      <c r="T2635" s="188">
        <v>29.900000000000002</v>
      </c>
      <c r="U2635" s="188">
        <v>2130000</v>
      </c>
      <c r="V2635" s="189"/>
    </row>
    <row r="2636" spans="1:22">
      <c r="A2636" s="180" t="s">
        <v>5285</v>
      </c>
      <c r="B2636" s="180" t="s">
        <v>5285</v>
      </c>
      <c r="C2636" s="188">
        <v>10.3</v>
      </c>
      <c r="D2636" s="188">
        <v>1320</v>
      </c>
      <c r="E2636" s="188">
        <v>88.9</v>
      </c>
      <c r="F2636" s="189"/>
      <c r="G2636" s="188">
        <v>5</v>
      </c>
      <c r="H2636" s="188">
        <v>5</v>
      </c>
      <c r="I2636" s="188">
        <v>5</v>
      </c>
      <c r="J2636" s="189"/>
      <c r="K2636" s="188">
        <v>17.8</v>
      </c>
      <c r="L2636" s="188">
        <v>17.8</v>
      </c>
      <c r="M2636" s="188">
        <v>1160000</v>
      </c>
      <c r="N2636" s="188">
        <v>35200</v>
      </c>
      <c r="O2636" s="188">
        <v>26200</v>
      </c>
      <c r="P2636" s="188">
        <v>29.700000000000003</v>
      </c>
      <c r="Q2636" s="188">
        <v>1160000</v>
      </c>
      <c r="R2636" s="188">
        <v>35200</v>
      </c>
      <c r="S2636" s="188">
        <v>26200</v>
      </c>
      <c r="T2636" s="188">
        <v>29.700000000000003</v>
      </c>
      <c r="U2636" s="188">
        <v>2330000</v>
      </c>
      <c r="V2636" s="189"/>
    </row>
    <row r="2637" spans="1:22">
      <c r="A2637" s="180" t="s">
        <v>5286</v>
      </c>
      <c r="B2637" s="180" t="s">
        <v>5286</v>
      </c>
      <c r="C2637" s="188">
        <v>11.5</v>
      </c>
      <c r="D2637" s="188">
        <v>1470</v>
      </c>
      <c r="E2637" s="188">
        <v>88.9</v>
      </c>
      <c r="F2637" s="189"/>
      <c r="G2637" s="188">
        <v>5.6</v>
      </c>
      <c r="H2637" s="188">
        <v>5.6</v>
      </c>
      <c r="I2637" s="188">
        <v>5.6</v>
      </c>
      <c r="J2637" s="189"/>
      <c r="K2637" s="188">
        <v>15.9</v>
      </c>
      <c r="L2637" s="188">
        <v>15.9</v>
      </c>
      <c r="M2637" s="188">
        <v>1280000</v>
      </c>
      <c r="N2637" s="188">
        <v>38900</v>
      </c>
      <c r="O2637" s="188">
        <v>28700</v>
      </c>
      <c r="P2637" s="188">
        <v>29.5</v>
      </c>
      <c r="Q2637" s="188">
        <v>1280000</v>
      </c>
      <c r="R2637" s="188">
        <v>38900</v>
      </c>
      <c r="S2637" s="188">
        <v>28700</v>
      </c>
      <c r="T2637" s="188">
        <v>29.5</v>
      </c>
      <c r="U2637" s="188">
        <v>2550000</v>
      </c>
      <c r="V2637" s="189"/>
    </row>
    <row r="2638" spans="1:22">
      <c r="A2638" s="180" t="s">
        <v>5287</v>
      </c>
      <c r="B2638" s="180" t="s">
        <v>5287</v>
      </c>
      <c r="C2638" s="188">
        <v>12.8</v>
      </c>
      <c r="D2638" s="188">
        <v>1630</v>
      </c>
      <c r="E2638" s="188">
        <v>88.9</v>
      </c>
      <c r="F2638" s="189"/>
      <c r="G2638" s="188">
        <v>6.3</v>
      </c>
      <c r="H2638" s="188">
        <v>6.3</v>
      </c>
      <c r="I2638" s="188">
        <v>6.3</v>
      </c>
      <c r="J2638" s="189"/>
      <c r="K2638" s="188">
        <v>14.1</v>
      </c>
      <c r="L2638" s="188">
        <v>14.1</v>
      </c>
      <c r="M2638" s="188">
        <v>1400000</v>
      </c>
      <c r="N2638" s="188">
        <v>43100</v>
      </c>
      <c r="O2638" s="188">
        <v>31500</v>
      </c>
      <c r="P2638" s="188">
        <v>29.3</v>
      </c>
      <c r="Q2638" s="188">
        <v>1400000</v>
      </c>
      <c r="R2638" s="188">
        <v>43100</v>
      </c>
      <c r="S2638" s="188">
        <v>31500</v>
      </c>
      <c r="T2638" s="188">
        <v>29.3</v>
      </c>
      <c r="U2638" s="188">
        <v>2800000</v>
      </c>
      <c r="V2638" s="189"/>
    </row>
    <row r="2639" spans="1:22">
      <c r="A2639" s="180" t="s">
        <v>5288</v>
      </c>
      <c r="B2639" s="180" t="s">
        <v>5288</v>
      </c>
      <c r="C2639" s="188">
        <v>14.3</v>
      </c>
      <c r="D2639" s="188">
        <v>1820</v>
      </c>
      <c r="E2639" s="188">
        <v>88.9</v>
      </c>
      <c r="F2639" s="189"/>
      <c r="G2639" s="188">
        <v>7.1</v>
      </c>
      <c r="H2639" s="188">
        <v>7.1</v>
      </c>
      <c r="I2639" s="188">
        <v>7.1</v>
      </c>
      <c r="J2639" s="189"/>
      <c r="K2639" s="188">
        <v>12.5</v>
      </c>
      <c r="L2639" s="188">
        <v>12.5</v>
      </c>
      <c r="M2639" s="188">
        <v>1540000</v>
      </c>
      <c r="N2639" s="188">
        <v>47600</v>
      </c>
      <c r="O2639" s="188">
        <v>34600</v>
      </c>
      <c r="P2639" s="188">
        <v>29</v>
      </c>
      <c r="Q2639" s="188">
        <v>1540000</v>
      </c>
      <c r="R2639" s="188">
        <v>47600</v>
      </c>
      <c r="S2639" s="188">
        <v>34600</v>
      </c>
      <c r="T2639" s="188">
        <v>29</v>
      </c>
      <c r="U2639" s="188">
        <v>3080000</v>
      </c>
      <c r="V2639" s="189"/>
    </row>
    <row r="2640" spans="1:22">
      <c r="A2640" s="180" t="s">
        <v>5289</v>
      </c>
      <c r="B2640" s="180" t="s">
        <v>5289</v>
      </c>
      <c r="C2640" s="188">
        <v>16</v>
      </c>
      <c r="D2640" s="188">
        <v>2030</v>
      </c>
      <c r="E2640" s="188">
        <v>88.9</v>
      </c>
      <c r="F2640" s="189"/>
      <c r="G2640" s="188">
        <v>8</v>
      </c>
      <c r="H2640" s="188">
        <v>8</v>
      </c>
      <c r="I2640" s="188">
        <v>8</v>
      </c>
      <c r="J2640" s="189"/>
      <c r="K2640" s="188">
        <v>11.1</v>
      </c>
      <c r="L2640" s="188">
        <v>11.1</v>
      </c>
      <c r="M2640" s="188">
        <v>1680000</v>
      </c>
      <c r="N2640" s="188">
        <v>52500</v>
      </c>
      <c r="O2640" s="188">
        <v>37800</v>
      </c>
      <c r="P2640" s="188">
        <v>28.700000000000003</v>
      </c>
      <c r="Q2640" s="188">
        <v>1680000</v>
      </c>
      <c r="R2640" s="188">
        <v>52500</v>
      </c>
      <c r="S2640" s="188">
        <v>37800</v>
      </c>
      <c r="T2640" s="188">
        <v>28.700000000000003</v>
      </c>
      <c r="U2640" s="188">
        <v>3360000</v>
      </c>
      <c r="V2640" s="189"/>
    </row>
    <row r="2641" spans="1:22">
      <c r="A2641" s="180" t="s">
        <v>5290</v>
      </c>
      <c r="B2641" s="180" t="s">
        <v>5290</v>
      </c>
      <c r="C2641" s="188">
        <v>19.5</v>
      </c>
      <c r="D2641" s="188">
        <v>2480</v>
      </c>
      <c r="E2641" s="188">
        <v>88.9</v>
      </c>
      <c r="F2641" s="189"/>
      <c r="G2641" s="188">
        <v>10</v>
      </c>
      <c r="H2641" s="188">
        <v>10</v>
      </c>
      <c r="I2641" s="188">
        <v>10</v>
      </c>
      <c r="J2641" s="189"/>
      <c r="K2641" s="188">
        <v>8.89</v>
      </c>
      <c r="L2641" s="188">
        <v>8.89</v>
      </c>
      <c r="M2641" s="188">
        <v>1960000</v>
      </c>
      <c r="N2641" s="188">
        <v>62600</v>
      </c>
      <c r="O2641" s="188">
        <v>44100</v>
      </c>
      <c r="P2641" s="188">
        <v>28.1</v>
      </c>
      <c r="Q2641" s="188">
        <v>1960000</v>
      </c>
      <c r="R2641" s="188">
        <v>62600</v>
      </c>
      <c r="S2641" s="188">
        <v>44100</v>
      </c>
      <c r="T2641" s="188">
        <v>28.1</v>
      </c>
      <c r="U2641" s="188">
        <v>3920000</v>
      </c>
      <c r="V2641" s="189"/>
    </row>
    <row r="2642" spans="1:22">
      <c r="A2642" s="178" t="s">
        <v>5291</v>
      </c>
      <c r="B2642" s="178" t="s">
        <v>5291</v>
      </c>
      <c r="C2642" s="188">
        <v>8.6999999999999993</v>
      </c>
      <c r="D2642" s="188">
        <v>1110</v>
      </c>
      <c r="E2642" s="188">
        <v>101.6</v>
      </c>
      <c r="F2642" s="189"/>
      <c r="G2642" s="188">
        <v>3.6</v>
      </c>
      <c r="H2642" s="188">
        <v>3.6</v>
      </c>
      <c r="I2642" s="188">
        <v>3.6</v>
      </c>
      <c r="J2642" s="189"/>
      <c r="K2642" s="188">
        <v>28.2</v>
      </c>
      <c r="L2642" s="188">
        <v>28.2</v>
      </c>
      <c r="M2642" s="188">
        <v>1330000</v>
      </c>
      <c r="N2642" s="188">
        <v>34600</v>
      </c>
      <c r="O2642" s="188">
        <v>26200</v>
      </c>
      <c r="P2642" s="188">
        <v>34.700000000000003</v>
      </c>
      <c r="Q2642" s="188">
        <v>1330000</v>
      </c>
      <c r="R2642" s="188">
        <v>34600</v>
      </c>
      <c r="S2642" s="188">
        <v>26200</v>
      </c>
      <c r="T2642" s="188">
        <v>34.700000000000003</v>
      </c>
      <c r="U2642" s="188">
        <v>2660000</v>
      </c>
      <c r="V2642" s="189"/>
    </row>
    <row r="2643" spans="1:22">
      <c r="A2643" s="180" t="s">
        <v>5292</v>
      </c>
      <c r="B2643" s="180" t="s">
        <v>5292</v>
      </c>
      <c r="C2643" s="188">
        <v>9.6300000000000008</v>
      </c>
      <c r="D2643" s="188">
        <v>1230</v>
      </c>
      <c r="E2643" s="188">
        <v>101.6</v>
      </c>
      <c r="F2643" s="189"/>
      <c r="G2643" s="188">
        <v>4</v>
      </c>
      <c r="H2643" s="188">
        <v>4</v>
      </c>
      <c r="I2643" s="188">
        <v>4</v>
      </c>
      <c r="J2643" s="189"/>
      <c r="K2643" s="188">
        <v>25.4</v>
      </c>
      <c r="L2643" s="188">
        <v>25.4</v>
      </c>
      <c r="M2643" s="188">
        <v>1460000</v>
      </c>
      <c r="N2643" s="188">
        <v>38100</v>
      </c>
      <c r="O2643" s="188">
        <v>28800</v>
      </c>
      <c r="P2643" s="188">
        <v>34.5</v>
      </c>
      <c r="Q2643" s="188">
        <v>1460000</v>
      </c>
      <c r="R2643" s="188">
        <v>38100</v>
      </c>
      <c r="S2643" s="188">
        <v>28800</v>
      </c>
      <c r="T2643" s="188">
        <v>34.5</v>
      </c>
      <c r="U2643" s="188">
        <v>2930000</v>
      </c>
      <c r="V2643" s="189"/>
    </row>
    <row r="2644" spans="1:22">
      <c r="A2644" s="180" t="s">
        <v>5293</v>
      </c>
      <c r="B2644" s="180" t="s">
        <v>5293</v>
      </c>
      <c r="C2644" s="188">
        <v>10.8</v>
      </c>
      <c r="D2644" s="188">
        <v>1370</v>
      </c>
      <c r="E2644" s="188">
        <v>101.6</v>
      </c>
      <c r="F2644" s="189"/>
      <c r="G2644" s="188">
        <v>4.5</v>
      </c>
      <c r="H2644" s="188">
        <v>4.5</v>
      </c>
      <c r="I2644" s="188">
        <v>4.5</v>
      </c>
      <c r="J2644" s="189"/>
      <c r="K2644" s="188">
        <v>22.6</v>
      </c>
      <c r="L2644" s="188">
        <v>22.6</v>
      </c>
      <c r="M2644" s="188">
        <v>1620000</v>
      </c>
      <c r="N2644" s="188">
        <v>42500</v>
      </c>
      <c r="O2644" s="188">
        <v>31900</v>
      </c>
      <c r="P2644" s="188">
        <v>34.4</v>
      </c>
      <c r="Q2644" s="188">
        <v>1620000</v>
      </c>
      <c r="R2644" s="188">
        <v>42500</v>
      </c>
      <c r="S2644" s="188">
        <v>31900</v>
      </c>
      <c r="T2644" s="188">
        <v>34.4</v>
      </c>
      <c r="U2644" s="188">
        <v>3240000</v>
      </c>
      <c r="V2644" s="189"/>
    </row>
    <row r="2645" spans="1:22">
      <c r="A2645" s="180" t="s">
        <v>5294</v>
      </c>
      <c r="B2645" s="180" t="s">
        <v>5294</v>
      </c>
      <c r="C2645" s="188">
        <v>11.9</v>
      </c>
      <c r="D2645" s="188">
        <v>1520</v>
      </c>
      <c r="E2645" s="188">
        <v>101.6</v>
      </c>
      <c r="F2645" s="189"/>
      <c r="G2645" s="188">
        <v>5</v>
      </c>
      <c r="H2645" s="188">
        <v>5</v>
      </c>
      <c r="I2645" s="188">
        <v>5</v>
      </c>
      <c r="J2645" s="189"/>
      <c r="K2645" s="188">
        <v>20.3</v>
      </c>
      <c r="L2645" s="188">
        <v>20.3</v>
      </c>
      <c r="M2645" s="188">
        <v>1770000</v>
      </c>
      <c r="N2645" s="188">
        <v>46700</v>
      </c>
      <c r="O2645" s="188">
        <v>34900</v>
      </c>
      <c r="P2645" s="188">
        <v>34.200000000000003</v>
      </c>
      <c r="Q2645" s="188">
        <v>1770000</v>
      </c>
      <c r="R2645" s="188">
        <v>46700</v>
      </c>
      <c r="S2645" s="188">
        <v>34900</v>
      </c>
      <c r="T2645" s="188">
        <v>34.200000000000003</v>
      </c>
      <c r="U2645" s="188">
        <v>3550000</v>
      </c>
      <c r="V2645" s="189"/>
    </row>
    <row r="2646" spans="1:22">
      <c r="A2646" s="180" t="s">
        <v>5295</v>
      </c>
      <c r="B2646" s="180" t="s">
        <v>5295</v>
      </c>
      <c r="C2646" s="188">
        <v>13.3</v>
      </c>
      <c r="D2646" s="188">
        <v>1689.9999999999998</v>
      </c>
      <c r="E2646" s="188">
        <v>101.6</v>
      </c>
      <c r="F2646" s="189"/>
      <c r="G2646" s="188">
        <v>5.6</v>
      </c>
      <c r="H2646" s="188">
        <v>5.6</v>
      </c>
      <c r="I2646" s="188">
        <v>5.6</v>
      </c>
      <c r="J2646" s="189"/>
      <c r="K2646" s="188">
        <v>18.100000000000001</v>
      </c>
      <c r="L2646" s="188">
        <v>18.100000000000001</v>
      </c>
      <c r="M2646" s="188">
        <v>1950000</v>
      </c>
      <c r="N2646" s="188">
        <v>51700</v>
      </c>
      <c r="O2646" s="188">
        <v>38400</v>
      </c>
      <c r="P2646" s="188">
        <v>34</v>
      </c>
      <c r="Q2646" s="188">
        <v>1950000</v>
      </c>
      <c r="R2646" s="188">
        <v>51700</v>
      </c>
      <c r="S2646" s="188">
        <v>38400</v>
      </c>
      <c r="T2646" s="188">
        <v>34</v>
      </c>
      <c r="U2646" s="188">
        <v>3900000</v>
      </c>
      <c r="V2646" s="189"/>
    </row>
    <row r="2647" spans="1:22">
      <c r="A2647" s="180" t="s">
        <v>5296</v>
      </c>
      <c r="B2647" s="180" t="s">
        <v>5296</v>
      </c>
      <c r="C2647" s="188">
        <v>14.8</v>
      </c>
      <c r="D2647" s="188">
        <v>1889.9999999999998</v>
      </c>
      <c r="E2647" s="188">
        <v>101.6</v>
      </c>
      <c r="F2647" s="189"/>
      <c r="G2647" s="188">
        <v>6.3</v>
      </c>
      <c r="H2647" s="188">
        <v>6.3</v>
      </c>
      <c r="I2647" s="188">
        <v>6.3</v>
      </c>
      <c r="J2647" s="189"/>
      <c r="K2647" s="188">
        <v>16.100000000000001</v>
      </c>
      <c r="L2647" s="188">
        <v>16.100000000000001</v>
      </c>
      <c r="M2647" s="188">
        <v>2150000</v>
      </c>
      <c r="N2647" s="188">
        <v>57300</v>
      </c>
      <c r="O2647" s="188">
        <v>42300</v>
      </c>
      <c r="P2647" s="188">
        <v>33.799999999999997</v>
      </c>
      <c r="Q2647" s="188">
        <v>2150000</v>
      </c>
      <c r="R2647" s="188">
        <v>57300</v>
      </c>
      <c r="S2647" s="188">
        <v>42300</v>
      </c>
      <c r="T2647" s="188">
        <v>33.799999999999997</v>
      </c>
      <c r="U2647" s="188">
        <v>4300000</v>
      </c>
      <c r="V2647" s="189"/>
    </row>
    <row r="2648" spans="1:22">
      <c r="A2648" s="180" t="s">
        <v>5297</v>
      </c>
      <c r="B2648" s="180" t="s">
        <v>5297</v>
      </c>
      <c r="C2648" s="188">
        <v>16.5</v>
      </c>
      <c r="D2648" s="188">
        <v>2110</v>
      </c>
      <c r="E2648" s="188">
        <v>101.6</v>
      </c>
      <c r="F2648" s="189"/>
      <c r="G2648" s="188">
        <v>7.1</v>
      </c>
      <c r="H2648" s="188">
        <v>7.1</v>
      </c>
      <c r="I2648" s="188">
        <v>7.1</v>
      </c>
      <c r="J2648" s="189"/>
      <c r="K2648" s="188">
        <v>14.3</v>
      </c>
      <c r="L2648" s="188">
        <v>14.3</v>
      </c>
      <c r="M2648" s="188">
        <v>2370000</v>
      </c>
      <c r="N2648" s="188">
        <v>63500</v>
      </c>
      <c r="O2648" s="188">
        <v>46600</v>
      </c>
      <c r="P2648" s="188">
        <v>33.5</v>
      </c>
      <c r="Q2648" s="188">
        <v>2370000</v>
      </c>
      <c r="R2648" s="188">
        <v>63500</v>
      </c>
      <c r="S2648" s="188">
        <v>46600</v>
      </c>
      <c r="T2648" s="188">
        <v>33.5</v>
      </c>
      <c r="U2648" s="188">
        <v>4730000</v>
      </c>
      <c r="V2648" s="189"/>
    </row>
    <row r="2649" spans="1:22">
      <c r="A2649" s="180" t="s">
        <v>5298</v>
      </c>
      <c r="B2649" s="180" t="s">
        <v>5298</v>
      </c>
      <c r="C2649" s="188">
        <v>18.5</v>
      </c>
      <c r="D2649" s="188">
        <v>2350</v>
      </c>
      <c r="E2649" s="188">
        <v>101.6</v>
      </c>
      <c r="F2649" s="189"/>
      <c r="G2649" s="188">
        <v>8</v>
      </c>
      <c r="H2649" s="188">
        <v>8</v>
      </c>
      <c r="I2649" s="188">
        <v>8</v>
      </c>
      <c r="J2649" s="189"/>
      <c r="K2649" s="188">
        <v>12.7</v>
      </c>
      <c r="L2649" s="188">
        <v>12.7</v>
      </c>
      <c r="M2649" s="188">
        <v>2600000</v>
      </c>
      <c r="N2649" s="188">
        <v>70300</v>
      </c>
      <c r="O2649" s="188">
        <v>51100</v>
      </c>
      <c r="P2649" s="188">
        <v>33.199999999999996</v>
      </c>
      <c r="Q2649" s="188">
        <v>2600000</v>
      </c>
      <c r="R2649" s="188">
        <v>70300</v>
      </c>
      <c r="S2649" s="188">
        <v>51100</v>
      </c>
      <c r="T2649" s="188">
        <v>33.199999999999996</v>
      </c>
      <c r="U2649" s="188">
        <v>5190000</v>
      </c>
      <c r="V2649" s="189"/>
    </row>
    <row r="2650" spans="1:22">
      <c r="A2650" s="180" t="s">
        <v>5299</v>
      </c>
      <c r="B2650" s="180" t="s">
        <v>5299</v>
      </c>
      <c r="C2650" s="188">
        <v>22.6</v>
      </c>
      <c r="D2650" s="188">
        <v>2880</v>
      </c>
      <c r="E2650" s="188">
        <v>101.6</v>
      </c>
      <c r="F2650" s="189"/>
      <c r="G2650" s="188">
        <v>10</v>
      </c>
      <c r="H2650" s="188">
        <v>10</v>
      </c>
      <c r="I2650" s="188">
        <v>10</v>
      </c>
      <c r="J2650" s="189"/>
      <c r="K2650" s="188">
        <v>10.199999999999999</v>
      </c>
      <c r="L2650" s="188">
        <v>10.199999999999999</v>
      </c>
      <c r="M2650" s="188">
        <v>3050000</v>
      </c>
      <c r="N2650" s="188">
        <v>84200</v>
      </c>
      <c r="O2650" s="188">
        <v>60100</v>
      </c>
      <c r="P2650" s="188">
        <v>32.599999999999994</v>
      </c>
      <c r="Q2650" s="188">
        <v>3050000</v>
      </c>
      <c r="R2650" s="188">
        <v>84200</v>
      </c>
      <c r="S2650" s="188">
        <v>60100</v>
      </c>
      <c r="T2650" s="188">
        <v>32.599999999999994</v>
      </c>
      <c r="U2650" s="188">
        <v>6110000</v>
      </c>
      <c r="V2650" s="189"/>
    </row>
    <row r="2651" spans="1:22">
      <c r="A2651" s="178" t="s">
        <v>5300</v>
      </c>
      <c r="B2651" s="178" t="s">
        <v>5300</v>
      </c>
      <c r="C2651" s="188">
        <v>9.83</v>
      </c>
      <c r="D2651" s="188">
        <v>1250</v>
      </c>
      <c r="E2651" s="188">
        <v>114.3</v>
      </c>
      <c r="F2651" s="189"/>
      <c r="G2651" s="188">
        <v>3.6</v>
      </c>
      <c r="H2651" s="188">
        <v>3.6</v>
      </c>
      <c r="I2651" s="188">
        <v>3.6</v>
      </c>
      <c r="J2651" s="189"/>
      <c r="K2651" s="188">
        <v>31.8</v>
      </c>
      <c r="L2651" s="188">
        <v>31.8</v>
      </c>
      <c r="M2651" s="188">
        <v>1920000</v>
      </c>
      <c r="N2651" s="188">
        <v>44100</v>
      </c>
      <c r="O2651" s="188">
        <v>33600</v>
      </c>
      <c r="P2651" s="188">
        <v>39.200000000000003</v>
      </c>
      <c r="Q2651" s="188">
        <v>1920000</v>
      </c>
      <c r="R2651" s="188">
        <v>44100</v>
      </c>
      <c r="S2651" s="188">
        <v>33600</v>
      </c>
      <c r="T2651" s="188">
        <v>39.200000000000003</v>
      </c>
      <c r="U2651" s="188">
        <v>3840000</v>
      </c>
      <c r="V2651" s="189"/>
    </row>
    <row r="2652" spans="1:22">
      <c r="A2652" s="180" t="s">
        <v>5301</v>
      </c>
      <c r="B2652" s="180" t="s">
        <v>5301</v>
      </c>
      <c r="C2652" s="188">
        <v>10.9</v>
      </c>
      <c r="D2652" s="188">
        <v>1390</v>
      </c>
      <c r="E2652" s="188">
        <v>114.3</v>
      </c>
      <c r="F2652" s="189"/>
      <c r="G2652" s="188">
        <v>4</v>
      </c>
      <c r="H2652" s="188">
        <v>4</v>
      </c>
      <c r="I2652" s="188">
        <v>4</v>
      </c>
      <c r="J2652" s="189"/>
      <c r="K2652" s="188">
        <v>28.6</v>
      </c>
      <c r="L2652" s="188">
        <v>28.6</v>
      </c>
      <c r="M2652" s="188">
        <v>2110000</v>
      </c>
      <c r="N2652" s="188">
        <v>48700</v>
      </c>
      <c r="O2652" s="188">
        <v>36900</v>
      </c>
      <c r="P2652" s="188">
        <v>39</v>
      </c>
      <c r="Q2652" s="188">
        <v>2110000</v>
      </c>
      <c r="R2652" s="188">
        <v>48700</v>
      </c>
      <c r="S2652" s="188">
        <v>36900</v>
      </c>
      <c r="T2652" s="188">
        <v>39</v>
      </c>
      <c r="U2652" s="188">
        <v>4220000</v>
      </c>
      <c r="V2652" s="189"/>
    </row>
    <row r="2653" spans="1:22">
      <c r="A2653" s="180" t="s">
        <v>5302</v>
      </c>
      <c r="B2653" s="180" t="s">
        <v>5302</v>
      </c>
      <c r="C2653" s="188">
        <v>12.2</v>
      </c>
      <c r="D2653" s="188">
        <v>1550</v>
      </c>
      <c r="E2653" s="188">
        <v>114.3</v>
      </c>
      <c r="F2653" s="189"/>
      <c r="G2653" s="188">
        <v>4.5</v>
      </c>
      <c r="H2653" s="188">
        <v>4.5</v>
      </c>
      <c r="I2653" s="188">
        <v>4.5</v>
      </c>
      <c r="J2653" s="189"/>
      <c r="K2653" s="188">
        <v>25.4</v>
      </c>
      <c r="L2653" s="188">
        <v>25.4</v>
      </c>
      <c r="M2653" s="188">
        <v>2340000</v>
      </c>
      <c r="N2653" s="188">
        <v>54300</v>
      </c>
      <c r="O2653" s="188">
        <v>41000</v>
      </c>
      <c r="P2653" s="188">
        <v>38.9</v>
      </c>
      <c r="Q2653" s="188">
        <v>2340000</v>
      </c>
      <c r="R2653" s="188">
        <v>54300</v>
      </c>
      <c r="S2653" s="188">
        <v>41000</v>
      </c>
      <c r="T2653" s="188">
        <v>38.9</v>
      </c>
      <c r="U2653" s="188">
        <v>4690000</v>
      </c>
      <c r="V2653" s="189"/>
    </row>
    <row r="2654" spans="1:22">
      <c r="A2654" s="180" t="s">
        <v>5303</v>
      </c>
      <c r="B2654" s="180" t="s">
        <v>5303</v>
      </c>
      <c r="C2654" s="188">
        <v>13.5</v>
      </c>
      <c r="D2654" s="188">
        <v>1720</v>
      </c>
      <c r="E2654" s="188">
        <v>114.3</v>
      </c>
      <c r="F2654" s="189"/>
      <c r="G2654" s="188">
        <v>5</v>
      </c>
      <c r="H2654" s="188">
        <v>5</v>
      </c>
      <c r="I2654" s="188">
        <v>5</v>
      </c>
      <c r="J2654" s="189"/>
      <c r="K2654" s="188">
        <v>22.9</v>
      </c>
      <c r="L2654" s="188">
        <v>22.9</v>
      </c>
      <c r="M2654" s="188">
        <v>2570000</v>
      </c>
      <c r="N2654" s="188">
        <v>59800</v>
      </c>
      <c r="O2654" s="188">
        <v>45000</v>
      </c>
      <c r="P2654" s="188">
        <v>38.700000000000003</v>
      </c>
      <c r="Q2654" s="188">
        <v>2570000</v>
      </c>
      <c r="R2654" s="188">
        <v>59800</v>
      </c>
      <c r="S2654" s="188">
        <v>45000</v>
      </c>
      <c r="T2654" s="188">
        <v>38.700000000000003</v>
      </c>
      <c r="U2654" s="188">
        <v>5140000</v>
      </c>
      <c r="V2654" s="189"/>
    </row>
    <row r="2655" spans="1:22">
      <c r="A2655" s="180" t="s">
        <v>5304</v>
      </c>
      <c r="B2655" s="180" t="s">
        <v>5304</v>
      </c>
      <c r="C2655" s="188">
        <v>15</v>
      </c>
      <c r="D2655" s="188">
        <v>1910.0000000000002</v>
      </c>
      <c r="E2655" s="188">
        <v>114.3</v>
      </c>
      <c r="F2655" s="189"/>
      <c r="G2655" s="188">
        <v>5.6</v>
      </c>
      <c r="H2655" s="188">
        <v>5.6</v>
      </c>
      <c r="I2655" s="188">
        <v>5.6</v>
      </c>
      <c r="J2655" s="189"/>
      <c r="K2655" s="188">
        <v>20.399999999999999</v>
      </c>
      <c r="L2655" s="188">
        <v>20.399999999999999</v>
      </c>
      <c r="M2655" s="188">
        <v>2830000</v>
      </c>
      <c r="N2655" s="188">
        <v>66200</v>
      </c>
      <c r="O2655" s="188">
        <v>49600</v>
      </c>
      <c r="P2655" s="188">
        <v>38.5</v>
      </c>
      <c r="Q2655" s="188">
        <v>2830000</v>
      </c>
      <c r="R2655" s="188">
        <v>66200</v>
      </c>
      <c r="S2655" s="188">
        <v>49600</v>
      </c>
      <c r="T2655" s="188">
        <v>38.5</v>
      </c>
      <c r="U2655" s="188">
        <v>5660000</v>
      </c>
      <c r="V2655" s="189"/>
    </row>
    <row r="2656" spans="1:22">
      <c r="A2656" s="180" t="s">
        <v>5305</v>
      </c>
      <c r="B2656" s="180" t="s">
        <v>5305</v>
      </c>
      <c r="C2656" s="188">
        <v>16.8</v>
      </c>
      <c r="D2656" s="188">
        <v>2140</v>
      </c>
      <c r="E2656" s="188">
        <v>114.3</v>
      </c>
      <c r="F2656" s="189"/>
      <c r="G2656" s="188">
        <v>6.3</v>
      </c>
      <c r="H2656" s="188">
        <v>6.3</v>
      </c>
      <c r="I2656" s="188">
        <v>6.3</v>
      </c>
      <c r="J2656" s="189"/>
      <c r="K2656" s="188">
        <v>18.100000000000001</v>
      </c>
      <c r="L2656" s="188">
        <v>18.100000000000001</v>
      </c>
      <c r="M2656" s="188">
        <v>3130000</v>
      </c>
      <c r="N2656" s="188">
        <v>73600</v>
      </c>
      <c r="O2656" s="188">
        <v>54700</v>
      </c>
      <c r="P2656" s="188">
        <v>38.199999999999996</v>
      </c>
      <c r="Q2656" s="188">
        <v>3130000</v>
      </c>
      <c r="R2656" s="188">
        <v>73600</v>
      </c>
      <c r="S2656" s="188">
        <v>54700</v>
      </c>
      <c r="T2656" s="188">
        <v>38.199999999999996</v>
      </c>
      <c r="U2656" s="188">
        <v>6250000</v>
      </c>
      <c r="V2656" s="189"/>
    </row>
    <row r="2657" spans="1:22">
      <c r="A2657" s="180" t="s">
        <v>5306</v>
      </c>
      <c r="B2657" s="180" t="s">
        <v>5306</v>
      </c>
      <c r="C2657" s="188">
        <v>18.8</v>
      </c>
      <c r="D2657" s="188">
        <v>2390</v>
      </c>
      <c r="E2657" s="188">
        <v>114.3</v>
      </c>
      <c r="F2657" s="189"/>
      <c r="G2657" s="188">
        <v>7.1</v>
      </c>
      <c r="H2657" s="188">
        <v>7.1</v>
      </c>
      <c r="I2657" s="188">
        <v>7.1</v>
      </c>
      <c r="J2657" s="189"/>
      <c r="K2657" s="188">
        <v>16.100000000000001</v>
      </c>
      <c r="L2657" s="188">
        <v>16.100000000000001</v>
      </c>
      <c r="M2657" s="188">
        <v>3450000</v>
      </c>
      <c r="N2657" s="188">
        <v>81700</v>
      </c>
      <c r="O2657" s="188">
        <v>60400</v>
      </c>
      <c r="P2657" s="188">
        <v>38</v>
      </c>
      <c r="Q2657" s="188">
        <v>3450000</v>
      </c>
      <c r="R2657" s="188">
        <v>81700</v>
      </c>
      <c r="S2657" s="188">
        <v>60400</v>
      </c>
      <c r="T2657" s="188">
        <v>38</v>
      </c>
      <c r="U2657" s="188">
        <v>6900000</v>
      </c>
      <c r="V2657" s="189"/>
    </row>
    <row r="2658" spans="1:22">
      <c r="A2658" s="180" t="s">
        <v>5307</v>
      </c>
      <c r="B2658" s="180" t="s">
        <v>5307</v>
      </c>
      <c r="C2658" s="188">
        <v>21</v>
      </c>
      <c r="D2658" s="188">
        <v>2670</v>
      </c>
      <c r="E2658" s="188">
        <v>114.3</v>
      </c>
      <c r="F2658" s="189"/>
      <c r="G2658" s="188">
        <v>8</v>
      </c>
      <c r="H2658" s="188">
        <v>8</v>
      </c>
      <c r="I2658" s="188">
        <v>8</v>
      </c>
      <c r="J2658" s="189"/>
      <c r="K2658" s="188">
        <v>14.3</v>
      </c>
      <c r="L2658" s="188">
        <v>14.3</v>
      </c>
      <c r="M2658" s="188">
        <v>3790000</v>
      </c>
      <c r="N2658" s="188">
        <v>90600</v>
      </c>
      <c r="O2658" s="188">
        <v>66400</v>
      </c>
      <c r="P2658" s="188">
        <v>37.700000000000003</v>
      </c>
      <c r="Q2658" s="188">
        <v>3790000</v>
      </c>
      <c r="R2658" s="188">
        <v>90600</v>
      </c>
      <c r="S2658" s="188">
        <v>66400</v>
      </c>
      <c r="T2658" s="188">
        <v>37.700000000000003</v>
      </c>
      <c r="U2658" s="188">
        <v>7590000</v>
      </c>
      <c r="V2658" s="189"/>
    </row>
    <row r="2659" spans="1:22">
      <c r="A2659" s="180" t="s">
        <v>5308</v>
      </c>
      <c r="B2659" s="180" t="s">
        <v>5308</v>
      </c>
      <c r="C2659" s="188">
        <v>25.7</v>
      </c>
      <c r="D2659" s="188">
        <v>3279.9999999999995</v>
      </c>
      <c r="E2659" s="188">
        <v>114.3</v>
      </c>
      <c r="F2659" s="189"/>
      <c r="G2659" s="188">
        <v>10</v>
      </c>
      <c r="H2659" s="188">
        <v>10</v>
      </c>
      <c r="I2659" s="188">
        <v>10</v>
      </c>
      <c r="J2659" s="189"/>
      <c r="K2659" s="188">
        <v>11.4</v>
      </c>
      <c r="L2659" s="188">
        <v>11.4</v>
      </c>
      <c r="M2659" s="188">
        <v>4500000</v>
      </c>
      <c r="N2659" s="188">
        <v>109000</v>
      </c>
      <c r="O2659" s="188">
        <v>78700</v>
      </c>
      <c r="P2659" s="188">
        <v>37</v>
      </c>
      <c r="Q2659" s="188">
        <v>4500000</v>
      </c>
      <c r="R2659" s="188">
        <v>109000</v>
      </c>
      <c r="S2659" s="188">
        <v>78700</v>
      </c>
      <c r="T2659" s="188">
        <v>37</v>
      </c>
      <c r="U2659" s="188">
        <v>8990000</v>
      </c>
      <c r="V2659" s="189"/>
    </row>
    <row r="2660" spans="1:22">
      <c r="A2660" s="178" t="s">
        <v>5309</v>
      </c>
      <c r="B2660" s="178" t="s">
        <v>5309</v>
      </c>
      <c r="C2660" s="188">
        <v>12.1</v>
      </c>
      <c r="D2660" s="188">
        <v>1540</v>
      </c>
      <c r="E2660" s="188">
        <v>139.69999999999999</v>
      </c>
      <c r="F2660" s="189"/>
      <c r="G2660" s="188">
        <v>3.6</v>
      </c>
      <c r="H2660" s="188">
        <v>3.6</v>
      </c>
      <c r="I2660" s="188">
        <v>3.6</v>
      </c>
      <c r="J2660" s="189"/>
      <c r="K2660" s="188">
        <v>38.799999999999997</v>
      </c>
      <c r="L2660" s="188">
        <v>38.799999999999997</v>
      </c>
      <c r="M2660" s="188">
        <v>3570000</v>
      </c>
      <c r="N2660" s="188">
        <v>66700</v>
      </c>
      <c r="O2660" s="188">
        <v>51100</v>
      </c>
      <c r="P2660" s="188">
        <v>48.099999999999994</v>
      </c>
      <c r="Q2660" s="188">
        <v>3570000</v>
      </c>
      <c r="R2660" s="188">
        <v>66700</v>
      </c>
      <c r="S2660" s="188">
        <v>51100</v>
      </c>
      <c r="T2660" s="188">
        <v>48.099999999999994</v>
      </c>
      <c r="U2660" s="188">
        <v>7130000</v>
      </c>
      <c r="V2660" s="189"/>
    </row>
    <row r="2661" spans="1:22">
      <c r="A2661" s="180" t="s">
        <v>5310</v>
      </c>
      <c r="B2661" s="180" t="s">
        <v>5310</v>
      </c>
      <c r="C2661" s="188">
        <v>13.4</v>
      </c>
      <c r="D2661" s="188">
        <v>1710.0000000000002</v>
      </c>
      <c r="E2661" s="188">
        <v>139.69999999999999</v>
      </c>
      <c r="F2661" s="189"/>
      <c r="G2661" s="188">
        <v>4</v>
      </c>
      <c r="H2661" s="188">
        <v>4</v>
      </c>
      <c r="I2661" s="188">
        <v>4</v>
      </c>
      <c r="J2661" s="189"/>
      <c r="K2661" s="188">
        <v>34.9</v>
      </c>
      <c r="L2661" s="188">
        <v>34.9</v>
      </c>
      <c r="M2661" s="188">
        <v>3930000</v>
      </c>
      <c r="N2661" s="188">
        <v>73700</v>
      </c>
      <c r="O2661" s="188">
        <v>56200</v>
      </c>
      <c r="P2661" s="188">
        <v>48</v>
      </c>
      <c r="Q2661" s="188">
        <v>3930000</v>
      </c>
      <c r="R2661" s="188">
        <v>73700</v>
      </c>
      <c r="S2661" s="188">
        <v>56200</v>
      </c>
      <c r="T2661" s="188">
        <v>48</v>
      </c>
      <c r="U2661" s="188">
        <v>7860000</v>
      </c>
      <c r="V2661" s="189"/>
    </row>
    <row r="2662" spans="1:22">
      <c r="A2662" s="180" t="s">
        <v>5311</v>
      </c>
      <c r="B2662" s="180" t="s">
        <v>5311</v>
      </c>
      <c r="C2662" s="188">
        <v>15</v>
      </c>
      <c r="D2662" s="188">
        <v>1910.0000000000002</v>
      </c>
      <c r="E2662" s="188">
        <v>139.69999999999999</v>
      </c>
      <c r="F2662" s="189"/>
      <c r="G2662" s="188">
        <v>4.5</v>
      </c>
      <c r="H2662" s="188">
        <v>4.5</v>
      </c>
      <c r="I2662" s="188">
        <v>4.5</v>
      </c>
      <c r="J2662" s="189"/>
      <c r="K2662" s="188">
        <v>31</v>
      </c>
      <c r="L2662" s="188">
        <v>31</v>
      </c>
      <c r="M2662" s="188">
        <v>4370000</v>
      </c>
      <c r="N2662" s="188">
        <v>82300</v>
      </c>
      <c r="O2662" s="188">
        <v>62600</v>
      </c>
      <c r="P2662" s="188">
        <v>47.800000000000004</v>
      </c>
      <c r="Q2662" s="188">
        <v>4370000</v>
      </c>
      <c r="R2662" s="188">
        <v>82300</v>
      </c>
      <c r="S2662" s="188">
        <v>62600</v>
      </c>
      <c r="T2662" s="188">
        <v>47.800000000000004</v>
      </c>
      <c r="U2662" s="188">
        <v>8740000</v>
      </c>
      <c r="V2662" s="189"/>
    </row>
    <row r="2663" spans="1:22">
      <c r="A2663" s="180" t="s">
        <v>5312</v>
      </c>
      <c r="B2663" s="180" t="s">
        <v>5312</v>
      </c>
      <c r="C2663" s="188">
        <v>16.600000000000001</v>
      </c>
      <c r="D2663" s="188">
        <v>2120</v>
      </c>
      <c r="E2663" s="188">
        <v>139.69999999999999</v>
      </c>
      <c r="F2663" s="189"/>
      <c r="G2663" s="188">
        <v>5</v>
      </c>
      <c r="H2663" s="188">
        <v>5</v>
      </c>
      <c r="I2663" s="188">
        <v>5</v>
      </c>
      <c r="J2663" s="189"/>
      <c r="K2663" s="188">
        <v>27.9</v>
      </c>
      <c r="L2663" s="188">
        <v>27.9</v>
      </c>
      <c r="M2663" s="188">
        <v>4810000</v>
      </c>
      <c r="N2663" s="188">
        <v>90800</v>
      </c>
      <c r="O2663" s="188">
        <v>68800</v>
      </c>
      <c r="P2663" s="188">
        <v>47.699999999999996</v>
      </c>
      <c r="Q2663" s="188">
        <v>4810000</v>
      </c>
      <c r="R2663" s="188">
        <v>90800</v>
      </c>
      <c r="S2663" s="188">
        <v>68800</v>
      </c>
      <c r="T2663" s="188">
        <v>47.699999999999996</v>
      </c>
      <c r="U2663" s="188">
        <v>9610000</v>
      </c>
      <c r="V2663" s="189"/>
    </row>
    <row r="2664" spans="1:22">
      <c r="A2664" s="180" t="s">
        <v>5313</v>
      </c>
      <c r="B2664" s="180" t="s">
        <v>5313</v>
      </c>
      <c r="C2664" s="188">
        <v>18.5</v>
      </c>
      <c r="D2664" s="188">
        <v>2360</v>
      </c>
      <c r="E2664" s="188">
        <v>139.69999999999999</v>
      </c>
      <c r="F2664" s="189"/>
      <c r="G2664" s="188">
        <v>5.6</v>
      </c>
      <c r="H2664" s="188">
        <v>5.6</v>
      </c>
      <c r="I2664" s="188">
        <v>5.6</v>
      </c>
      <c r="J2664" s="189"/>
      <c r="K2664" s="188">
        <v>24.9</v>
      </c>
      <c r="L2664" s="188">
        <v>24.9</v>
      </c>
      <c r="M2664" s="188">
        <v>5310000</v>
      </c>
      <c r="N2664" s="188">
        <v>101000</v>
      </c>
      <c r="O2664" s="188">
        <v>76100</v>
      </c>
      <c r="P2664" s="188">
        <v>47.5</v>
      </c>
      <c r="Q2664" s="188">
        <v>5310000</v>
      </c>
      <c r="R2664" s="188">
        <v>101000</v>
      </c>
      <c r="S2664" s="188">
        <v>76100</v>
      </c>
      <c r="T2664" s="188">
        <v>47.5</v>
      </c>
      <c r="U2664" s="188">
        <v>10600000</v>
      </c>
      <c r="V2664" s="189"/>
    </row>
    <row r="2665" spans="1:22">
      <c r="A2665" s="180" t="s">
        <v>5314</v>
      </c>
      <c r="B2665" s="180" t="s">
        <v>5314</v>
      </c>
      <c r="C2665" s="188">
        <v>20.7</v>
      </c>
      <c r="D2665" s="188">
        <v>2640</v>
      </c>
      <c r="E2665" s="188">
        <v>139.69999999999999</v>
      </c>
      <c r="F2665" s="189"/>
      <c r="G2665" s="188">
        <v>6.3</v>
      </c>
      <c r="H2665" s="188">
        <v>6.3</v>
      </c>
      <c r="I2665" s="188">
        <v>6.3</v>
      </c>
      <c r="J2665" s="189"/>
      <c r="K2665" s="188">
        <v>22.2</v>
      </c>
      <c r="L2665" s="188">
        <v>22.2</v>
      </c>
      <c r="M2665" s="188">
        <v>5890000</v>
      </c>
      <c r="N2665" s="188">
        <v>112000</v>
      </c>
      <c r="O2665" s="188">
        <v>84300</v>
      </c>
      <c r="P2665" s="188">
        <v>47.199999999999996</v>
      </c>
      <c r="Q2665" s="188">
        <v>5890000</v>
      </c>
      <c r="R2665" s="188">
        <v>112000</v>
      </c>
      <c r="S2665" s="188">
        <v>84300</v>
      </c>
      <c r="T2665" s="188">
        <v>47.199999999999996</v>
      </c>
      <c r="U2665" s="188">
        <v>11800000</v>
      </c>
      <c r="V2665" s="189"/>
    </row>
    <row r="2666" spans="1:22">
      <c r="A2666" s="180" t="s">
        <v>5315</v>
      </c>
      <c r="B2666" s="180" t="s">
        <v>5315</v>
      </c>
      <c r="C2666" s="188">
        <v>23.2</v>
      </c>
      <c r="D2666" s="188">
        <v>2960</v>
      </c>
      <c r="E2666" s="188">
        <v>139.69999999999999</v>
      </c>
      <c r="F2666" s="189"/>
      <c r="G2666" s="188">
        <v>7.1</v>
      </c>
      <c r="H2666" s="188">
        <v>7.1</v>
      </c>
      <c r="I2666" s="188">
        <v>7.1</v>
      </c>
      <c r="J2666" s="189"/>
      <c r="K2666" s="188">
        <v>19.7</v>
      </c>
      <c r="L2666" s="188">
        <v>19.7</v>
      </c>
      <c r="M2666" s="188">
        <v>6520000</v>
      </c>
      <c r="N2666" s="188">
        <v>125000</v>
      </c>
      <c r="O2666" s="188">
        <v>93300</v>
      </c>
      <c r="P2666" s="188">
        <v>46.900000000000006</v>
      </c>
      <c r="Q2666" s="188">
        <v>6520000</v>
      </c>
      <c r="R2666" s="188">
        <v>125000</v>
      </c>
      <c r="S2666" s="188">
        <v>93300</v>
      </c>
      <c r="T2666" s="188">
        <v>46.900000000000006</v>
      </c>
      <c r="U2666" s="188">
        <v>13000000</v>
      </c>
      <c r="V2666" s="189"/>
    </row>
    <row r="2667" spans="1:22">
      <c r="A2667" s="180" t="s">
        <v>5316</v>
      </c>
      <c r="B2667" s="180" t="s">
        <v>5316</v>
      </c>
      <c r="C2667" s="188">
        <v>26</v>
      </c>
      <c r="D2667" s="188">
        <v>3310</v>
      </c>
      <c r="E2667" s="188">
        <v>139.69999999999999</v>
      </c>
      <c r="F2667" s="189"/>
      <c r="G2667" s="188">
        <v>8</v>
      </c>
      <c r="H2667" s="188">
        <v>8</v>
      </c>
      <c r="I2667" s="188">
        <v>8</v>
      </c>
      <c r="J2667" s="189"/>
      <c r="K2667" s="188">
        <v>17.5</v>
      </c>
      <c r="L2667" s="188">
        <v>17.5</v>
      </c>
      <c r="M2667" s="188">
        <v>7200000</v>
      </c>
      <c r="N2667" s="188">
        <v>139000</v>
      </c>
      <c r="O2667" s="188">
        <v>103000</v>
      </c>
      <c r="P2667" s="188">
        <v>46.6</v>
      </c>
      <c r="Q2667" s="188">
        <v>7200000</v>
      </c>
      <c r="R2667" s="188">
        <v>139000</v>
      </c>
      <c r="S2667" s="188">
        <v>103000</v>
      </c>
      <c r="T2667" s="188">
        <v>46.6</v>
      </c>
      <c r="U2667" s="188">
        <v>14400000</v>
      </c>
      <c r="V2667" s="189"/>
    </row>
    <row r="2668" spans="1:22">
      <c r="A2668" s="180" t="s">
        <v>5317</v>
      </c>
      <c r="B2668" s="180" t="s">
        <v>5317</v>
      </c>
      <c r="C2668" s="188">
        <v>32</v>
      </c>
      <c r="D2668" s="188">
        <v>4070.0000000000005</v>
      </c>
      <c r="E2668" s="188">
        <v>139.69999999999999</v>
      </c>
      <c r="F2668" s="189"/>
      <c r="G2668" s="188">
        <v>10</v>
      </c>
      <c r="H2668" s="188">
        <v>10</v>
      </c>
      <c r="I2668" s="188">
        <v>10</v>
      </c>
      <c r="J2668" s="189"/>
      <c r="K2668" s="188">
        <v>14</v>
      </c>
      <c r="L2668" s="188">
        <v>14</v>
      </c>
      <c r="M2668" s="188">
        <v>8620000</v>
      </c>
      <c r="N2668" s="188">
        <v>169000</v>
      </c>
      <c r="O2668" s="188">
        <v>123000</v>
      </c>
      <c r="P2668" s="188">
        <v>46</v>
      </c>
      <c r="Q2668" s="188">
        <v>8620000</v>
      </c>
      <c r="R2668" s="188">
        <v>169000</v>
      </c>
      <c r="S2668" s="188">
        <v>123000</v>
      </c>
      <c r="T2668" s="188">
        <v>46</v>
      </c>
      <c r="U2668" s="188">
        <v>17200000</v>
      </c>
      <c r="V2668" s="189"/>
    </row>
    <row r="2669" spans="1:22">
      <c r="A2669" s="178" t="s">
        <v>5318</v>
      </c>
      <c r="B2669" s="178" t="s">
        <v>5318</v>
      </c>
      <c r="C2669" s="188">
        <v>20.100000000000001</v>
      </c>
      <c r="D2669" s="188">
        <v>2570</v>
      </c>
      <c r="E2669" s="188">
        <v>168.3</v>
      </c>
      <c r="F2669" s="189"/>
      <c r="G2669" s="188">
        <v>5</v>
      </c>
      <c r="H2669" s="188">
        <v>5</v>
      </c>
      <c r="I2669" s="188">
        <v>5</v>
      </c>
      <c r="J2669" s="189"/>
      <c r="K2669" s="188">
        <v>33.700000000000003</v>
      </c>
      <c r="L2669" s="188">
        <v>33.700000000000003</v>
      </c>
      <c r="M2669" s="188">
        <v>8560000</v>
      </c>
      <c r="N2669" s="188">
        <v>133000</v>
      </c>
      <c r="O2669" s="188">
        <v>102000</v>
      </c>
      <c r="P2669" s="188">
        <v>57.800000000000004</v>
      </c>
      <c r="Q2669" s="188">
        <v>8560000</v>
      </c>
      <c r="R2669" s="188">
        <v>133000</v>
      </c>
      <c r="S2669" s="188">
        <v>102000</v>
      </c>
      <c r="T2669" s="188">
        <v>57.800000000000004</v>
      </c>
      <c r="U2669" s="188">
        <v>17100000</v>
      </c>
      <c r="V2669" s="189"/>
    </row>
    <row r="2670" spans="1:22">
      <c r="A2670" s="180" t="s">
        <v>5319</v>
      </c>
      <c r="B2670" s="180" t="s">
        <v>5319</v>
      </c>
      <c r="C2670" s="188">
        <v>22.5</v>
      </c>
      <c r="D2670" s="188">
        <v>2860</v>
      </c>
      <c r="E2670" s="188">
        <v>168.3</v>
      </c>
      <c r="F2670" s="189"/>
      <c r="G2670" s="188">
        <v>5.6</v>
      </c>
      <c r="H2670" s="188">
        <v>5.6</v>
      </c>
      <c r="I2670" s="188">
        <v>5.6</v>
      </c>
      <c r="J2670" s="189"/>
      <c r="K2670" s="188">
        <v>30.1</v>
      </c>
      <c r="L2670" s="188">
        <v>30.1</v>
      </c>
      <c r="M2670" s="188">
        <v>9480000</v>
      </c>
      <c r="N2670" s="188">
        <v>148000</v>
      </c>
      <c r="O2670" s="188">
        <v>113000</v>
      </c>
      <c r="P2670" s="188">
        <v>57.599999999999994</v>
      </c>
      <c r="Q2670" s="188">
        <v>9480000</v>
      </c>
      <c r="R2670" s="188">
        <v>148000</v>
      </c>
      <c r="S2670" s="188">
        <v>113000</v>
      </c>
      <c r="T2670" s="188">
        <v>57.599999999999994</v>
      </c>
      <c r="U2670" s="188">
        <v>19000000</v>
      </c>
      <c r="V2670" s="189"/>
    </row>
    <row r="2671" spans="1:22">
      <c r="A2671" s="180" t="s">
        <v>5320</v>
      </c>
      <c r="B2671" s="180" t="s">
        <v>5320</v>
      </c>
      <c r="C2671" s="188">
        <v>25.2</v>
      </c>
      <c r="D2671" s="188">
        <v>3210</v>
      </c>
      <c r="E2671" s="188">
        <v>168.3</v>
      </c>
      <c r="F2671" s="189"/>
      <c r="G2671" s="188">
        <v>6.3</v>
      </c>
      <c r="H2671" s="188">
        <v>6.3</v>
      </c>
      <c r="I2671" s="188">
        <v>6.3</v>
      </c>
      <c r="J2671" s="189"/>
      <c r="K2671" s="188">
        <v>26.7</v>
      </c>
      <c r="L2671" s="188">
        <v>26.7</v>
      </c>
      <c r="M2671" s="188">
        <v>10500000</v>
      </c>
      <c r="N2671" s="188">
        <v>165000</v>
      </c>
      <c r="O2671" s="188">
        <v>125000</v>
      </c>
      <c r="P2671" s="188">
        <v>57.300000000000004</v>
      </c>
      <c r="Q2671" s="188">
        <v>10500000</v>
      </c>
      <c r="R2671" s="188">
        <v>165000</v>
      </c>
      <c r="S2671" s="188">
        <v>125000</v>
      </c>
      <c r="T2671" s="188">
        <v>57.300000000000004</v>
      </c>
      <c r="U2671" s="188">
        <v>21100000</v>
      </c>
      <c r="V2671" s="189"/>
    </row>
    <row r="2672" spans="1:22">
      <c r="A2672" s="180" t="s">
        <v>5321</v>
      </c>
      <c r="B2672" s="180" t="s">
        <v>5321</v>
      </c>
      <c r="C2672" s="188">
        <v>28.2</v>
      </c>
      <c r="D2672" s="188">
        <v>3600</v>
      </c>
      <c r="E2672" s="188">
        <v>168.3</v>
      </c>
      <c r="F2672" s="189"/>
      <c r="G2672" s="188">
        <v>7.1</v>
      </c>
      <c r="H2672" s="188">
        <v>7.1</v>
      </c>
      <c r="I2672" s="188">
        <v>7.1</v>
      </c>
      <c r="J2672" s="189"/>
      <c r="K2672" s="188">
        <v>23.7</v>
      </c>
      <c r="L2672" s="188">
        <v>23.7</v>
      </c>
      <c r="M2672" s="188">
        <v>11700000</v>
      </c>
      <c r="N2672" s="188">
        <v>185000</v>
      </c>
      <c r="O2672" s="188">
        <v>139000</v>
      </c>
      <c r="P2672" s="188">
        <v>57</v>
      </c>
      <c r="Q2672" s="188">
        <v>11700000</v>
      </c>
      <c r="R2672" s="188">
        <v>185000</v>
      </c>
      <c r="S2672" s="188">
        <v>139000</v>
      </c>
      <c r="T2672" s="188">
        <v>57</v>
      </c>
      <c r="U2672" s="188">
        <v>23400000</v>
      </c>
      <c r="V2672" s="189"/>
    </row>
    <row r="2673" spans="1:22">
      <c r="A2673" s="180" t="s">
        <v>5322</v>
      </c>
      <c r="B2673" s="180" t="s">
        <v>5322</v>
      </c>
      <c r="C2673" s="188">
        <v>31.6</v>
      </c>
      <c r="D2673" s="188">
        <v>4029.9999999999995</v>
      </c>
      <c r="E2673" s="188">
        <v>168.3</v>
      </c>
      <c r="F2673" s="189"/>
      <c r="G2673" s="188">
        <v>8</v>
      </c>
      <c r="H2673" s="188">
        <v>8</v>
      </c>
      <c r="I2673" s="188">
        <v>8</v>
      </c>
      <c r="J2673" s="189"/>
      <c r="K2673" s="188">
        <v>21</v>
      </c>
      <c r="L2673" s="188">
        <v>21</v>
      </c>
      <c r="M2673" s="188">
        <v>13000000</v>
      </c>
      <c r="N2673" s="188">
        <v>206000</v>
      </c>
      <c r="O2673" s="188">
        <v>154000</v>
      </c>
      <c r="P2673" s="188">
        <v>56.7</v>
      </c>
      <c r="Q2673" s="188">
        <v>13000000</v>
      </c>
      <c r="R2673" s="188">
        <v>206000</v>
      </c>
      <c r="S2673" s="188">
        <v>154000</v>
      </c>
      <c r="T2673" s="188">
        <v>56.7</v>
      </c>
      <c r="U2673" s="188">
        <v>26000000</v>
      </c>
      <c r="V2673" s="189"/>
    </row>
    <row r="2674" spans="1:22">
      <c r="A2674" s="180" t="s">
        <v>5323</v>
      </c>
      <c r="B2674" s="180" t="s">
        <v>5323</v>
      </c>
      <c r="C2674" s="188">
        <v>39</v>
      </c>
      <c r="D2674" s="188">
        <v>4970</v>
      </c>
      <c r="E2674" s="188">
        <v>168.3</v>
      </c>
      <c r="F2674" s="189"/>
      <c r="G2674" s="188">
        <v>10</v>
      </c>
      <c r="H2674" s="188">
        <v>10</v>
      </c>
      <c r="I2674" s="188">
        <v>10</v>
      </c>
      <c r="J2674" s="189"/>
      <c r="K2674" s="188">
        <v>16.8</v>
      </c>
      <c r="L2674" s="188">
        <v>16.8</v>
      </c>
      <c r="M2674" s="188">
        <v>15600000</v>
      </c>
      <c r="N2674" s="188">
        <v>251000</v>
      </c>
      <c r="O2674" s="188">
        <v>186000</v>
      </c>
      <c r="P2674" s="188">
        <v>56.1</v>
      </c>
      <c r="Q2674" s="188">
        <v>15600000</v>
      </c>
      <c r="R2674" s="188">
        <v>251000</v>
      </c>
      <c r="S2674" s="188">
        <v>186000</v>
      </c>
      <c r="T2674" s="188">
        <v>56.1</v>
      </c>
      <c r="U2674" s="188">
        <v>31300000</v>
      </c>
      <c r="V2674" s="189"/>
    </row>
    <row r="2675" spans="1:22">
      <c r="A2675" s="180" t="s">
        <v>5324</v>
      </c>
      <c r="B2675" s="180" t="s">
        <v>5324</v>
      </c>
      <c r="C2675" s="188">
        <v>42.7</v>
      </c>
      <c r="D2675" s="188">
        <v>5440</v>
      </c>
      <c r="E2675" s="188">
        <v>168.3</v>
      </c>
      <c r="F2675" s="189"/>
      <c r="G2675" s="188">
        <v>11</v>
      </c>
      <c r="H2675" s="188">
        <v>11</v>
      </c>
      <c r="I2675" s="188">
        <v>11</v>
      </c>
      <c r="J2675" s="189"/>
      <c r="K2675" s="188">
        <v>15.3</v>
      </c>
      <c r="L2675" s="188">
        <v>15.3</v>
      </c>
      <c r="M2675" s="188">
        <v>16900000</v>
      </c>
      <c r="N2675" s="188">
        <v>273000</v>
      </c>
      <c r="O2675" s="188">
        <v>201000</v>
      </c>
      <c r="P2675" s="188">
        <v>55.7</v>
      </c>
      <c r="Q2675" s="188">
        <v>16900000</v>
      </c>
      <c r="R2675" s="188">
        <v>273000</v>
      </c>
      <c r="S2675" s="188">
        <v>201000</v>
      </c>
      <c r="T2675" s="188">
        <v>55.7</v>
      </c>
      <c r="U2675" s="188">
        <v>33800000</v>
      </c>
      <c r="V2675" s="189"/>
    </row>
    <row r="2676" spans="1:22">
      <c r="A2676" s="180" t="s">
        <v>5325</v>
      </c>
      <c r="B2676" s="180" t="s">
        <v>5325</v>
      </c>
      <c r="C2676" s="188">
        <v>48</v>
      </c>
      <c r="D2676" s="188">
        <v>6120</v>
      </c>
      <c r="E2676" s="188">
        <v>168.3</v>
      </c>
      <c r="F2676" s="189"/>
      <c r="G2676" s="188">
        <v>12.5</v>
      </c>
      <c r="H2676" s="188">
        <v>12.5</v>
      </c>
      <c r="I2676" s="188">
        <v>12.5</v>
      </c>
      <c r="J2676" s="189"/>
      <c r="K2676" s="188">
        <v>13.5</v>
      </c>
      <c r="L2676" s="188">
        <v>13.5</v>
      </c>
      <c r="M2676" s="188">
        <v>18700000</v>
      </c>
      <c r="N2676" s="188">
        <v>304000</v>
      </c>
      <c r="O2676" s="188">
        <v>222000</v>
      </c>
      <c r="P2676" s="188">
        <v>55.300000000000004</v>
      </c>
      <c r="Q2676" s="188">
        <v>18700000</v>
      </c>
      <c r="R2676" s="188">
        <v>304000</v>
      </c>
      <c r="S2676" s="188">
        <v>222000</v>
      </c>
      <c r="T2676" s="188">
        <v>55.300000000000004</v>
      </c>
      <c r="U2676" s="188">
        <v>37400000</v>
      </c>
      <c r="V2676" s="189"/>
    </row>
    <row r="2677" spans="1:22">
      <c r="A2677" s="178" t="s">
        <v>5326</v>
      </c>
      <c r="B2677" s="178" t="s">
        <v>5326</v>
      </c>
      <c r="C2677" s="188">
        <v>23.3</v>
      </c>
      <c r="D2677" s="188">
        <v>2960</v>
      </c>
      <c r="E2677" s="188">
        <v>193.7</v>
      </c>
      <c r="F2677" s="189"/>
      <c r="G2677" s="188">
        <v>5</v>
      </c>
      <c r="H2677" s="188">
        <v>5</v>
      </c>
      <c r="I2677" s="188">
        <v>5</v>
      </c>
      <c r="J2677" s="189"/>
      <c r="K2677" s="188">
        <v>38.700000000000003</v>
      </c>
      <c r="L2677" s="188">
        <v>38.700000000000003</v>
      </c>
      <c r="M2677" s="188">
        <v>13200000</v>
      </c>
      <c r="N2677" s="188">
        <v>178000</v>
      </c>
      <c r="O2677" s="188">
        <v>136000</v>
      </c>
      <c r="P2677" s="188">
        <v>66.7</v>
      </c>
      <c r="Q2677" s="188">
        <v>13200000</v>
      </c>
      <c r="R2677" s="188">
        <v>178000</v>
      </c>
      <c r="S2677" s="188">
        <v>136000</v>
      </c>
      <c r="T2677" s="188">
        <v>66.7</v>
      </c>
      <c r="U2677" s="188">
        <v>26400000</v>
      </c>
      <c r="V2677" s="189"/>
    </row>
    <row r="2678" spans="1:22">
      <c r="A2678" s="180" t="s">
        <v>5327</v>
      </c>
      <c r="B2678" s="180" t="s">
        <v>5327</v>
      </c>
      <c r="C2678" s="188">
        <v>26</v>
      </c>
      <c r="D2678" s="188">
        <v>3310</v>
      </c>
      <c r="E2678" s="188">
        <v>193.7</v>
      </c>
      <c r="F2678" s="189"/>
      <c r="G2678" s="188">
        <v>5.6</v>
      </c>
      <c r="H2678" s="188">
        <v>5.6</v>
      </c>
      <c r="I2678" s="188">
        <v>5.6</v>
      </c>
      <c r="J2678" s="189"/>
      <c r="K2678" s="188">
        <v>34.6</v>
      </c>
      <c r="L2678" s="188">
        <v>34.6</v>
      </c>
      <c r="M2678" s="188">
        <v>14600000</v>
      </c>
      <c r="N2678" s="188">
        <v>198000</v>
      </c>
      <c r="O2678" s="188">
        <v>151000</v>
      </c>
      <c r="P2678" s="188">
        <v>66.5</v>
      </c>
      <c r="Q2678" s="188">
        <v>14600000</v>
      </c>
      <c r="R2678" s="188">
        <v>198000</v>
      </c>
      <c r="S2678" s="188">
        <v>151000</v>
      </c>
      <c r="T2678" s="188">
        <v>66.5</v>
      </c>
      <c r="U2678" s="188">
        <v>29300000</v>
      </c>
      <c r="V2678" s="189"/>
    </row>
    <row r="2679" spans="1:22">
      <c r="A2679" s="180" t="s">
        <v>5328</v>
      </c>
      <c r="B2679" s="180" t="s">
        <v>5328</v>
      </c>
      <c r="C2679" s="188">
        <v>29.1</v>
      </c>
      <c r="D2679" s="188">
        <v>3710</v>
      </c>
      <c r="E2679" s="188">
        <v>193.7</v>
      </c>
      <c r="F2679" s="189"/>
      <c r="G2679" s="188">
        <v>6.3</v>
      </c>
      <c r="H2679" s="188">
        <v>6.3</v>
      </c>
      <c r="I2679" s="188">
        <v>6.3</v>
      </c>
      <c r="J2679" s="189"/>
      <c r="K2679" s="188">
        <v>30.7</v>
      </c>
      <c r="L2679" s="188">
        <v>30.7</v>
      </c>
      <c r="M2679" s="188">
        <v>16300000</v>
      </c>
      <c r="N2679" s="188">
        <v>221000</v>
      </c>
      <c r="O2679" s="188">
        <v>168000</v>
      </c>
      <c r="P2679" s="188">
        <v>66.3</v>
      </c>
      <c r="Q2679" s="188">
        <v>16300000</v>
      </c>
      <c r="R2679" s="188">
        <v>221000</v>
      </c>
      <c r="S2679" s="188">
        <v>168000</v>
      </c>
      <c r="T2679" s="188">
        <v>66.3</v>
      </c>
      <c r="U2679" s="188">
        <v>32600000</v>
      </c>
      <c r="V2679" s="189"/>
    </row>
    <row r="2680" spans="1:22">
      <c r="A2680" s="180" t="s">
        <v>5329</v>
      </c>
      <c r="B2680" s="180" t="s">
        <v>5329</v>
      </c>
      <c r="C2680" s="188">
        <v>32.700000000000003</v>
      </c>
      <c r="D2680" s="188">
        <v>4160</v>
      </c>
      <c r="E2680" s="188">
        <v>193.7</v>
      </c>
      <c r="F2680" s="189"/>
      <c r="G2680" s="188">
        <v>7.1</v>
      </c>
      <c r="H2680" s="188">
        <v>7.1</v>
      </c>
      <c r="I2680" s="188">
        <v>7.1</v>
      </c>
      <c r="J2680" s="189"/>
      <c r="K2680" s="188">
        <v>27.3</v>
      </c>
      <c r="L2680" s="188">
        <v>27.3</v>
      </c>
      <c r="M2680" s="188">
        <v>18100000</v>
      </c>
      <c r="N2680" s="188">
        <v>247000</v>
      </c>
      <c r="O2680" s="188">
        <v>187000</v>
      </c>
      <c r="P2680" s="188">
        <v>66</v>
      </c>
      <c r="Q2680" s="188">
        <v>18100000</v>
      </c>
      <c r="R2680" s="188">
        <v>247000</v>
      </c>
      <c r="S2680" s="188">
        <v>187000</v>
      </c>
      <c r="T2680" s="188">
        <v>66</v>
      </c>
      <c r="U2680" s="188">
        <v>36300000</v>
      </c>
      <c r="V2680" s="189"/>
    </row>
    <row r="2681" spans="1:22">
      <c r="A2681" s="180" t="s">
        <v>5330</v>
      </c>
      <c r="B2681" s="180" t="s">
        <v>5330</v>
      </c>
      <c r="C2681" s="188">
        <v>36.6</v>
      </c>
      <c r="D2681" s="188">
        <v>4670</v>
      </c>
      <c r="E2681" s="188">
        <v>193.7</v>
      </c>
      <c r="F2681" s="189"/>
      <c r="G2681" s="188">
        <v>8</v>
      </c>
      <c r="H2681" s="188">
        <v>8</v>
      </c>
      <c r="I2681" s="188">
        <v>8</v>
      </c>
      <c r="J2681" s="189"/>
      <c r="K2681" s="188">
        <v>24.2</v>
      </c>
      <c r="L2681" s="188">
        <v>24.2</v>
      </c>
      <c r="M2681" s="188">
        <v>20200000</v>
      </c>
      <c r="N2681" s="188">
        <v>276000</v>
      </c>
      <c r="O2681" s="188">
        <v>208000</v>
      </c>
      <c r="P2681" s="188">
        <v>65.7</v>
      </c>
      <c r="Q2681" s="188">
        <v>20200000</v>
      </c>
      <c r="R2681" s="188">
        <v>276000</v>
      </c>
      <c r="S2681" s="188">
        <v>208000</v>
      </c>
      <c r="T2681" s="188">
        <v>65.7</v>
      </c>
      <c r="U2681" s="188">
        <v>40300000</v>
      </c>
      <c r="V2681" s="189"/>
    </row>
    <row r="2682" spans="1:22">
      <c r="A2682" s="180" t="s">
        <v>5331</v>
      </c>
      <c r="B2682" s="180" t="s">
        <v>5331</v>
      </c>
      <c r="C2682" s="188">
        <v>45.3</v>
      </c>
      <c r="D2682" s="188">
        <v>5770</v>
      </c>
      <c r="E2682" s="188">
        <v>193.7</v>
      </c>
      <c r="F2682" s="189"/>
      <c r="G2682" s="188">
        <v>10</v>
      </c>
      <c r="H2682" s="188">
        <v>10</v>
      </c>
      <c r="I2682" s="188">
        <v>10</v>
      </c>
      <c r="J2682" s="189"/>
      <c r="K2682" s="188">
        <v>19.399999999999999</v>
      </c>
      <c r="L2682" s="188">
        <v>19.399999999999999</v>
      </c>
      <c r="M2682" s="188">
        <v>24400000</v>
      </c>
      <c r="N2682" s="188">
        <v>338000</v>
      </c>
      <c r="O2682" s="188">
        <v>252000</v>
      </c>
      <c r="P2682" s="188">
        <v>65</v>
      </c>
      <c r="Q2682" s="188">
        <v>24400000</v>
      </c>
      <c r="R2682" s="188">
        <v>338000</v>
      </c>
      <c r="S2682" s="188">
        <v>252000</v>
      </c>
      <c r="T2682" s="188">
        <v>65</v>
      </c>
      <c r="U2682" s="188">
        <v>48800000</v>
      </c>
      <c r="V2682" s="189"/>
    </row>
    <row r="2683" spans="1:22">
      <c r="A2683" s="180" t="s">
        <v>5332</v>
      </c>
      <c r="B2683" s="180" t="s">
        <v>5332</v>
      </c>
      <c r="C2683" s="188">
        <v>49.6</v>
      </c>
      <c r="D2683" s="188">
        <v>6310</v>
      </c>
      <c r="E2683" s="188">
        <v>193.7</v>
      </c>
      <c r="F2683" s="189"/>
      <c r="G2683" s="188">
        <v>11</v>
      </c>
      <c r="H2683" s="188">
        <v>11</v>
      </c>
      <c r="I2683" s="188">
        <v>11</v>
      </c>
      <c r="J2683" s="189"/>
      <c r="K2683" s="188">
        <v>17.600000000000001</v>
      </c>
      <c r="L2683" s="188">
        <v>17.600000000000001</v>
      </c>
      <c r="M2683" s="188">
        <v>26400000</v>
      </c>
      <c r="N2683" s="188">
        <v>368000</v>
      </c>
      <c r="O2683" s="188">
        <v>273000</v>
      </c>
      <c r="P2683" s="188">
        <v>64.7</v>
      </c>
      <c r="Q2683" s="188">
        <v>26400000</v>
      </c>
      <c r="R2683" s="188">
        <v>368000</v>
      </c>
      <c r="S2683" s="188">
        <v>273000</v>
      </c>
      <c r="T2683" s="188">
        <v>64.7</v>
      </c>
      <c r="U2683" s="188">
        <v>52900000</v>
      </c>
      <c r="V2683" s="189"/>
    </row>
    <row r="2684" spans="1:22">
      <c r="A2684" s="180" t="s">
        <v>5333</v>
      </c>
      <c r="B2684" s="180" t="s">
        <v>5333</v>
      </c>
      <c r="C2684" s="188">
        <v>55.9</v>
      </c>
      <c r="D2684" s="188">
        <v>7120</v>
      </c>
      <c r="E2684" s="188">
        <v>193.7</v>
      </c>
      <c r="F2684" s="189"/>
      <c r="G2684" s="188">
        <v>12.5</v>
      </c>
      <c r="H2684" s="188">
        <v>12.5</v>
      </c>
      <c r="I2684" s="188">
        <v>12.5</v>
      </c>
      <c r="J2684" s="189"/>
      <c r="K2684" s="188">
        <v>15.5</v>
      </c>
      <c r="L2684" s="188">
        <v>15.5</v>
      </c>
      <c r="M2684" s="188">
        <v>29300000</v>
      </c>
      <c r="N2684" s="188">
        <v>411000</v>
      </c>
      <c r="O2684" s="188">
        <v>303000</v>
      </c>
      <c r="P2684" s="188">
        <v>64.2</v>
      </c>
      <c r="Q2684" s="188">
        <v>29300000</v>
      </c>
      <c r="R2684" s="188">
        <v>411000</v>
      </c>
      <c r="S2684" s="188">
        <v>303000</v>
      </c>
      <c r="T2684" s="188">
        <v>64.2</v>
      </c>
      <c r="U2684" s="188">
        <v>58700000</v>
      </c>
      <c r="V2684" s="189"/>
    </row>
    <row r="2685" spans="1:22">
      <c r="A2685" s="180" t="s">
        <v>5334</v>
      </c>
      <c r="B2685" s="180" t="s">
        <v>5334</v>
      </c>
      <c r="C2685" s="188">
        <v>62.9</v>
      </c>
      <c r="D2685" s="188">
        <v>8009.9999999999991</v>
      </c>
      <c r="E2685" s="188">
        <v>193.7</v>
      </c>
      <c r="F2685" s="189"/>
      <c r="G2685" s="188">
        <v>14.2</v>
      </c>
      <c r="H2685" s="188">
        <v>14.2</v>
      </c>
      <c r="I2685" s="188">
        <v>14.2</v>
      </c>
      <c r="J2685" s="189"/>
      <c r="K2685" s="188">
        <v>13.6</v>
      </c>
      <c r="L2685" s="188">
        <v>13.6</v>
      </c>
      <c r="M2685" s="188">
        <v>32400000</v>
      </c>
      <c r="N2685" s="188">
        <v>458000</v>
      </c>
      <c r="O2685" s="188">
        <v>335000</v>
      </c>
      <c r="P2685" s="188">
        <v>63.7</v>
      </c>
      <c r="Q2685" s="188">
        <v>32400000</v>
      </c>
      <c r="R2685" s="188">
        <v>458000</v>
      </c>
      <c r="S2685" s="188">
        <v>335000</v>
      </c>
      <c r="T2685" s="188">
        <v>63.7</v>
      </c>
      <c r="U2685" s="188">
        <v>64900000</v>
      </c>
      <c r="V2685" s="189"/>
    </row>
    <row r="2686" spans="1:22">
      <c r="A2686" s="180" t="s">
        <v>5335</v>
      </c>
      <c r="B2686" s="180" t="s">
        <v>5335</v>
      </c>
      <c r="C2686" s="188">
        <v>70.099999999999994</v>
      </c>
      <c r="D2686" s="188">
        <v>8930</v>
      </c>
      <c r="E2686" s="188">
        <v>193.7</v>
      </c>
      <c r="F2686" s="189"/>
      <c r="G2686" s="188">
        <v>16</v>
      </c>
      <c r="H2686" s="188">
        <v>16</v>
      </c>
      <c r="I2686" s="188">
        <v>16</v>
      </c>
      <c r="J2686" s="189"/>
      <c r="K2686" s="188">
        <v>12.1</v>
      </c>
      <c r="L2686" s="188">
        <v>12.1</v>
      </c>
      <c r="M2686" s="188">
        <v>35500000</v>
      </c>
      <c r="N2686" s="188">
        <v>507000</v>
      </c>
      <c r="O2686" s="188">
        <v>367000</v>
      </c>
      <c r="P2686" s="188">
        <v>63.099999999999994</v>
      </c>
      <c r="Q2686" s="188">
        <v>35500000</v>
      </c>
      <c r="R2686" s="188">
        <v>507000</v>
      </c>
      <c r="S2686" s="188">
        <v>367000</v>
      </c>
      <c r="T2686" s="188">
        <v>63.099999999999994</v>
      </c>
      <c r="U2686" s="188">
        <v>71100000</v>
      </c>
      <c r="V2686" s="189"/>
    </row>
    <row r="2687" spans="1:22">
      <c r="A2687" s="178" t="s">
        <v>5336</v>
      </c>
      <c r="B2687" s="178" t="s">
        <v>5336</v>
      </c>
      <c r="C2687" s="188">
        <v>23.8</v>
      </c>
      <c r="D2687" s="188">
        <v>3030</v>
      </c>
      <c r="E2687" s="188">
        <v>219.1</v>
      </c>
      <c r="F2687" s="189"/>
      <c r="G2687" s="188">
        <v>4.5</v>
      </c>
      <c r="H2687" s="188">
        <v>4.5</v>
      </c>
      <c r="I2687" s="188">
        <v>4.5</v>
      </c>
      <c r="J2687" s="189"/>
      <c r="K2687" s="188">
        <v>48.7</v>
      </c>
      <c r="L2687" s="188">
        <v>48.7</v>
      </c>
      <c r="M2687" s="188">
        <v>17500000</v>
      </c>
      <c r="N2687" s="188">
        <v>207000</v>
      </c>
      <c r="O2687" s="188">
        <v>159000</v>
      </c>
      <c r="P2687" s="188">
        <v>75.900000000000006</v>
      </c>
      <c r="Q2687" s="188">
        <v>17500000</v>
      </c>
      <c r="R2687" s="188">
        <v>207000</v>
      </c>
      <c r="S2687" s="188">
        <v>159000</v>
      </c>
      <c r="T2687" s="188">
        <v>75.900000000000006</v>
      </c>
      <c r="U2687" s="188">
        <v>34900000</v>
      </c>
      <c r="V2687" s="189"/>
    </row>
    <row r="2688" spans="1:22">
      <c r="A2688" s="180" t="s">
        <v>5337</v>
      </c>
      <c r="B2688" s="180" t="s">
        <v>5337</v>
      </c>
      <c r="C2688" s="188">
        <v>26.4</v>
      </c>
      <c r="D2688" s="188">
        <v>3360</v>
      </c>
      <c r="E2688" s="188">
        <v>219.1</v>
      </c>
      <c r="F2688" s="189"/>
      <c r="G2688" s="188">
        <v>5</v>
      </c>
      <c r="H2688" s="188">
        <v>5</v>
      </c>
      <c r="I2688" s="188">
        <v>5</v>
      </c>
      <c r="J2688" s="189"/>
      <c r="K2688" s="188">
        <v>43.8</v>
      </c>
      <c r="L2688" s="188">
        <v>43.8</v>
      </c>
      <c r="M2688" s="188">
        <v>19300000</v>
      </c>
      <c r="N2688" s="188">
        <v>229000</v>
      </c>
      <c r="O2688" s="188">
        <v>176000</v>
      </c>
      <c r="P2688" s="188">
        <v>75.7</v>
      </c>
      <c r="Q2688" s="188">
        <v>19300000</v>
      </c>
      <c r="R2688" s="188">
        <v>229000</v>
      </c>
      <c r="S2688" s="188">
        <v>176000</v>
      </c>
      <c r="T2688" s="188">
        <v>75.7</v>
      </c>
      <c r="U2688" s="188">
        <v>38600000</v>
      </c>
      <c r="V2688" s="189"/>
    </row>
    <row r="2689" spans="1:22">
      <c r="A2689" s="180" t="s">
        <v>5338</v>
      </c>
      <c r="B2689" s="180" t="s">
        <v>5338</v>
      </c>
      <c r="C2689" s="188">
        <v>29.5</v>
      </c>
      <c r="D2689" s="188">
        <v>3760</v>
      </c>
      <c r="E2689" s="188">
        <v>219.1</v>
      </c>
      <c r="F2689" s="189"/>
      <c r="G2689" s="188">
        <v>5.6</v>
      </c>
      <c r="H2689" s="188">
        <v>5.6</v>
      </c>
      <c r="I2689" s="188">
        <v>5.6</v>
      </c>
      <c r="J2689" s="189"/>
      <c r="K2689" s="188">
        <v>39.1</v>
      </c>
      <c r="L2689" s="188">
        <v>39.1</v>
      </c>
      <c r="M2689" s="188">
        <v>21400000</v>
      </c>
      <c r="N2689" s="188">
        <v>255000</v>
      </c>
      <c r="O2689" s="188">
        <v>195000</v>
      </c>
      <c r="P2689" s="188">
        <v>75.5</v>
      </c>
      <c r="Q2689" s="188">
        <v>21400000</v>
      </c>
      <c r="R2689" s="188">
        <v>255000</v>
      </c>
      <c r="S2689" s="188">
        <v>195000</v>
      </c>
      <c r="T2689" s="188">
        <v>75.5</v>
      </c>
      <c r="U2689" s="188">
        <v>42800000</v>
      </c>
      <c r="V2689" s="189"/>
    </row>
    <row r="2690" spans="1:22">
      <c r="A2690" s="180" t="s">
        <v>5339</v>
      </c>
      <c r="B2690" s="180" t="s">
        <v>5339</v>
      </c>
      <c r="C2690" s="188">
        <v>33.1</v>
      </c>
      <c r="D2690" s="188">
        <v>4210</v>
      </c>
      <c r="E2690" s="188">
        <v>219.1</v>
      </c>
      <c r="F2690" s="189"/>
      <c r="G2690" s="188">
        <v>6.3</v>
      </c>
      <c r="H2690" s="188">
        <v>6.3</v>
      </c>
      <c r="I2690" s="188">
        <v>6.3</v>
      </c>
      <c r="J2690" s="189"/>
      <c r="K2690" s="188">
        <v>34.799999999999997</v>
      </c>
      <c r="L2690" s="188">
        <v>34.799999999999997</v>
      </c>
      <c r="M2690" s="188">
        <v>23900000</v>
      </c>
      <c r="N2690" s="188">
        <v>285000</v>
      </c>
      <c r="O2690" s="188">
        <v>218000</v>
      </c>
      <c r="P2690" s="188">
        <v>75.3</v>
      </c>
      <c r="Q2690" s="188">
        <v>23900000</v>
      </c>
      <c r="R2690" s="188">
        <v>285000</v>
      </c>
      <c r="S2690" s="188">
        <v>218000</v>
      </c>
      <c r="T2690" s="188">
        <v>75.3</v>
      </c>
      <c r="U2690" s="188">
        <v>47700000</v>
      </c>
      <c r="V2690" s="189"/>
    </row>
    <row r="2691" spans="1:22">
      <c r="A2691" s="180" t="s">
        <v>5340</v>
      </c>
      <c r="B2691" s="180" t="s">
        <v>5340</v>
      </c>
      <c r="C2691" s="188">
        <v>37.1</v>
      </c>
      <c r="D2691" s="188">
        <v>4730</v>
      </c>
      <c r="E2691" s="188">
        <v>219.1</v>
      </c>
      <c r="F2691" s="189"/>
      <c r="G2691" s="188">
        <v>7.1</v>
      </c>
      <c r="H2691" s="188">
        <v>7.1</v>
      </c>
      <c r="I2691" s="188">
        <v>7.1</v>
      </c>
      <c r="J2691" s="189"/>
      <c r="K2691" s="188">
        <v>30.9</v>
      </c>
      <c r="L2691" s="188">
        <v>30.9</v>
      </c>
      <c r="M2691" s="188">
        <v>26600000</v>
      </c>
      <c r="N2691" s="188">
        <v>319000</v>
      </c>
      <c r="O2691" s="188">
        <v>243000</v>
      </c>
      <c r="P2691" s="188">
        <v>75</v>
      </c>
      <c r="Q2691" s="188">
        <v>26600000</v>
      </c>
      <c r="R2691" s="188">
        <v>319000</v>
      </c>
      <c r="S2691" s="188">
        <v>243000</v>
      </c>
      <c r="T2691" s="188">
        <v>75</v>
      </c>
      <c r="U2691" s="188">
        <v>53200000</v>
      </c>
      <c r="V2691" s="189"/>
    </row>
    <row r="2692" spans="1:22">
      <c r="A2692" s="180" t="s">
        <v>5341</v>
      </c>
      <c r="B2692" s="180" t="s">
        <v>5341</v>
      </c>
      <c r="C2692" s="188">
        <v>41.6</v>
      </c>
      <c r="D2692" s="188">
        <v>5310</v>
      </c>
      <c r="E2692" s="188">
        <v>219.1</v>
      </c>
      <c r="F2692" s="189"/>
      <c r="G2692" s="188">
        <v>8</v>
      </c>
      <c r="H2692" s="188">
        <v>8</v>
      </c>
      <c r="I2692" s="188">
        <v>8</v>
      </c>
      <c r="J2692" s="189"/>
      <c r="K2692" s="188">
        <v>27.4</v>
      </c>
      <c r="L2692" s="188">
        <v>27.4</v>
      </c>
      <c r="M2692" s="188">
        <v>29600000</v>
      </c>
      <c r="N2692" s="188">
        <v>357000</v>
      </c>
      <c r="O2692" s="188">
        <v>270000</v>
      </c>
      <c r="P2692" s="188">
        <v>74.7</v>
      </c>
      <c r="Q2692" s="188">
        <v>29600000</v>
      </c>
      <c r="R2692" s="188">
        <v>357000</v>
      </c>
      <c r="S2692" s="188">
        <v>270000</v>
      </c>
      <c r="T2692" s="188">
        <v>74.7</v>
      </c>
      <c r="U2692" s="188">
        <v>59200000</v>
      </c>
      <c r="V2692" s="189"/>
    </row>
    <row r="2693" spans="1:22">
      <c r="A2693" s="180" t="s">
        <v>5342</v>
      </c>
      <c r="B2693" s="180" t="s">
        <v>5342</v>
      </c>
      <c r="C2693" s="188">
        <v>51.6</v>
      </c>
      <c r="D2693" s="188">
        <v>6570</v>
      </c>
      <c r="E2693" s="188">
        <v>219.1</v>
      </c>
      <c r="F2693" s="189"/>
      <c r="G2693" s="188">
        <v>10</v>
      </c>
      <c r="H2693" s="188">
        <v>10</v>
      </c>
      <c r="I2693" s="188">
        <v>10</v>
      </c>
      <c r="J2693" s="189"/>
      <c r="K2693" s="188">
        <v>21.9</v>
      </c>
      <c r="L2693" s="188">
        <v>21.9</v>
      </c>
      <c r="M2693" s="188">
        <v>36000000</v>
      </c>
      <c r="N2693" s="188">
        <v>438000</v>
      </c>
      <c r="O2693" s="188">
        <v>328000</v>
      </c>
      <c r="P2693" s="188">
        <v>74</v>
      </c>
      <c r="Q2693" s="188">
        <v>36000000</v>
      </c>
      <c r="R2693" s="188">
        <v>438000</v>
      </c>
      <c r="S2693" s="188">
        <v>328000</v>
      </c>
      <c r="T2693" s="188">
        <v>74</v>
      </c>
      <c r="U2693" s="188">
        <v>72000000</v>
      </c>
      <c r="V2693" s="189"/>
    </row>
    <row r="2694" spans="1:22">
      <c r="A2694" s="180" t="s">
        <v>5343</v>
      </c>
      <c r="B2694" s="180" t="s">
        <v>5343</v>
      </c>
      <c r="C2694" s="188">
        <v>56.5</v>
      </c>
      <c r="D2694" s="188">
        <v>7190.0000000000009</v>
      </c>
      <c r="E2694" s="188">
        <v>219.1</v>
      </c>
      <c r="F2694" s="189"/>
      <c r="G2694" s="188">
        <v>11</v>
      </c>
      <c r="H2694" s="188">
        <v>11</v>
      </c>
      <c r="I2694" s="188">
        <v>11</v>
      </c>
      <c r="J2694" s="189"/>
      <c r="K2694" s="188">
        <v>19.899999999999999</v>
      </c>
      <c r="L2694" s="188">
        <v>19.899999999999999</v>
      </c>
      <c r="M2694" s="188">
        <v>39000000</v>
      </c>
      <c r="N2694" s="188">
        <v>477000</v>
      </c>
      <c r="O2694" s="188">
        <v>356000</v>
      </c>
      <c r="P2694" s="188">
        <v>73.7</v>
      </c>
      <c r="Q2694" s="188">
        <v>39000000</v>
      </c>
      <c r="R2694" s="188">
        <v>477000</v>
      </c>
      <c r="S2694" s="188">
        <v>356000</v>
      </c>
      <c r="T2694" s="188">
        <v>73.7</v>
      </c>
      <c r="U2694" s="188">
        <v>78100000</v>
      </c>
      <c r="V2694" s="189"/>
    </row>
    <row r="2695" spans="1:22">
      <c r="A2695" s="180" t="s">
        <v>5344</v>
      </c>
      <c r="B2695" s="180" t="s">
        <v>5344</v>
      </c>
      <c r="C2695" s="188">
        <v>63.7</v>
      </c>
      <c r="D2695" s="188">
        <v>8109.9999999999991</v>
      </c>
      <c r="E2695" s="188">
        <v>219.1</v>
      </c>
      <c r="F2695" s="189"/>
      <c r="G2695" s="188">
        <v>12.5</v>
      </c>
      <c r="H2695" s="188">
        <v>12.5</v>
      </c>
      <c r="I2695" s="188">
        <v>12.5</v>
      </c>
      <c r="J2695" s="189"/>
      <c r="K2695" s="188">
        <v>17.5</v>
      </c>
      <c r="L2695" s="188">
        <v>17.5</v>
      </c>
      <c r="M2695" s="188">
        <v>43400000</v>
      </c>
      <c r="N2695" s="188">
        <v>534000</v>
      </c>
      <c r="O2695" s="188">
        <v>397000</v>
      </c>
      <c r="P2695" s="188">
        <v>73.2</v>
      </c>
      <c r="Q2695" s="188">
        <v>43400000</v>
      </c>
      <c r="R2695" s="188">
        <v>534000</v>
      </c>
      <c r="S2695" s="188">
        <v>397000</v>
      </c>
      <c r="T2695" s="188">
        <v>73.2</v>
      </c>
      <c r="U2695" s="188">
        <v>86900000</v>
      </c>
      <c r="V2695" s="189"/>
    </row>
    <row r="2696" spans="1:22">
      <c r="A2696" s="180" t="s">
        <v>5345</v>
      </c>
      <c r="B2696" s="180" t="s">
        <v>5345</v>
      </c>
      <c r="C2696" s="188">
        <v>71.8</v>
      </c>
      <c r="D2696" s="188">
        <v>9140</v>
      </c>
      <c r="E2696" s="188">
        <v>219.1</v>
      </c>
      <c r="F2696" s="189"/>
      <c r="G2696" s="188">
        <v>14.2</v>
      </c>
      <c r="H2696" s="188">
        <v>14.2</v>
      </c>
      <c r="I2696" s="188">
        <v>14.2</v>
      </c>
      <c r="J2696" s="189"/>
      <c r="K2696" s="188">
        <v>15.4</v>
      </c>
      <c r="L2696" s="188">
        <v>15.4</v>
      </c>
      <c r="M2696" s="188">
        <v>48200000</v>
      </c>
      <c r="N2696" s="188">
        <v>597000</v>
      </c>
      <c r="O2696" s="188">
        <v>440000</v>
      </c>
      <c r="P2696" s="188">
        <v>72.599999999999994</v>
      </c>
      <c r="Q2696" s="188">
        <v>48200000</v>
      </c>
      <c r="R2696" s="188">
        <v>597000</v>
      </c>
      <c r="S2696" s="188">
        <v>440000</v>
      </c>
      <c r="T2696" s="188">
        <v>72.599999999999994</v>
      </c>
      <c r="U2696" s="188">
        <v>96400000</v>
      </c>
      <c r="V2696" s="189"/>
    </row>
    <row r="2697" spans="1:22">
      <c r="A2697" s="180" t="s">
        <v>5346</v>
      </c>
      <c r="B2697" s="180" t="s">
        <v>5346</v>
      </c>
      <c r="C2697" s="188">
        <v>80.099999999999994</v>
      </c>
      <c r="D2697" s="188">
        <v>10200</v>
      </c>
      <c r="E2697" s="188">
        <v>219.1</v>
      </c>
      <c r="F2697" s="189"/>
      <c r="G2697" s="188">
        <v>16</v>
      </c>
      <c r="H2697" s="188">
        <v>16</v>
      </c>
      <c r="I2697" s="188">
        <v>16</v>
      </c>
      <c r="J2697" s="189"/>
      <c r="K2697" s="188">
        <v>13.7</v>
      </c>
      <c r="L2697" s="188">
        <v>13.7</v>
      </c>
      <c r="M2697" s="188">
        <v>53000000</v>
      </c>
      <c r="N2697" s="188">
        <v>661000</v>
      </c>
      <c r="O2697" s="188">
        <v>483000</v>
      </c>
      <c r="P2697" s="188">
        <v>72</v>
      </c>
      <c r="Q2697" s="188">
        <v>53000000</v>
      </c>
      <c r="R2697" s="188">
        <v>661000</v>
      </c>
      <c r="S2697" s="188">
        <v>483000</v>
      </c>
      <c r="T2697" s="188">
        <v>72</v>
      </c>
      <c r="U2697" s="188">
        <v>106000000</v>
      </c>
      <c r="V2697" s="189"/>
    </row>
    <row r="2698" spans="1:22">
      <c r="A2698" s="178" t="s">
        <v>5347</v>
      </c>
      <c r="B2698" s="178" t="s">
        <v>5347</v>
      </c>
      <c r="C2698" s="188">
        <v>29.5</v>
      </c>
      <c r="D2698" s="188">
        <v>3760</v>
      </c>
      <c r="E2698" s="188">
        <v>244.5</v>
      </c>
      <c r="F2698" s="189"/>
      <c r="G2698" s="188">
        <v>5</v>
      </c>
      <c r="H2698" s="188">
        <v>5</v>
      </c>
      <c r="I2698" s="188">
        <v>5</v>
      </c>
      <c r="J2698" s="189"/>
      <c r="K2698" s="188">
        <v>48.9</v>
      </c>
      <c r="L2698" s="188">
        <v>48.9</v>
      </c>
      <c r="M2698" s="188">
        <v>27000000</v>
      </c>
      <c r="N2698" s="188">
        <v>287000</v>
      </c>
      <c r="O2698" s="188">
        <v>221000</v>
      </c>
      <c r="P2698" s="188">
        <v>84.7</v>
      </c>
      <c r="Q2698" s="188">
        <v>27000000</v>
      </c>
      <c r="R2698" s="188">
        <v>287000</v>
      </c>
      <c r="S2698" s="188">
        <v>221000</v>
      </c>
      <c r="T2698" s="188">
        <v>84.7</v>
      </c>
      <c r="U2698" s="188">
        <v>54000000</v>
      </c>
      <c r="V2698" s="189"/>
    </row>
    <row r="2699" spans="1:22">
      <c r="A2699" s="180" t="s">
        <v>5348</v>
      </c>
      <c r="B2699" s="180" t="s">
        <v>5348</v>
      </c>
      <c r="C2699" s="188">
        <v>33</v>
      </c>
      <c r="D2699" s="188">
        <v>4200</v>
      </c>
      <c r="E2699" s="188">
        <v>244.5</v>
      </c>
      <c r="F2699" s="189"/>
      <c r="G2699" s="188">
        <v>5.6</v>
      </c>
      <c r="H2699" s="188">
        <v>5.6</v>
      </c>
      <c r="I2699" s="188">
        <v>5.6</v>
      </c>
      <c r="J2699" s="189"/>
      <c r="K2699" s="188">
        <v>43.7</v>
      </c>
      <c r="L2699" s="188">
        <v>43.7</v>
      </c>
      <c r="M2699" s="188">
        <v>30000000</v>
      </c>
      <c r="N2699" s="188">
        <v>320000</v>
      </c>
      <c r="O2699" s="188">
        <v>245000</v>
      </c>
      <c r="P2699" s="188">
        <v>84.5</v>
      </c>
      <c r="Q2699" s="188">
        <v>30000000</v>
      </c>
      <c r="R2699" s="188">
        <v>320000</v>
      </c>
      <c r="S2699" s="188">
        <v>245000</v>
      </c>
      <c r="T2699" s="188">
        <v>84.5</v>
      </c>
      <c r="U2699" s="188">
        <v>60000000</v>
      </c>
      <c r="V2699" s="189"/>
    </row>
    <row r="2700" spans="1:22">
      <c r="A2700" s="180" t="s">
        <v>5349</v>
      </c>
      <c r="B2700" s="180" t="s">
        <v>5349</v>
      </c>
      <c r="C2700" s="188">
        <v>37</v>
      </c>
      <c r="D2700" s="188">
        <v>4710</v>
      </c>
      <c r="E2700" s="188">
        <v>244.5</v>
      </c>
      <c r="F2700" s="189"/>
      <c r="G2700" s="188">
        <v>6.3</v>
      </c>
      <c r="H2700" s="188">
        <v>6.3</v>
      </c>
      <c r="I2700" s="188">
        <v>6.3</v>
      </c>
      <c r="J2700" s="189"/>
      <c r="K2700" s="188">
        <v>38.799999999999997</v>
      </c>
      <c r="L2700" s="188">
        <v>38.799999999999997</v>
      </c>
      <c r="M2700" s="188">
        <v>33500000</v>
      </c>
      <c r="N2700" s="188">
        <v>358000</v>
      </c>
      <c r="O2700" s="188">
        <v>274000</v>
      </c>
      <c r="P2700" s="188">
        <v>84.2</v>
      </c>
      <c r="Q2700" s="188">
        <v>33500000</v>
      </c>
      <c r="R2700" s="188">
        <v>358000</v>
      </c>
      <c r="S2700" s="188">
        <v>274000</v>
      </c>
      <c r="T2700" s="188">
        <v>84.2</v>
      </c>
      <c r="U2700" s="188">
        <v>66900000</v>
      </c>
      <c r="V2700" s="189"/>
    </row>
    <row r="2701" spans="1:22">
      <c r="A2701" s="180" t="s">
        <v>5350</v>
      </c>
      <c r="B2701" s="180" t="s">
        <v>5350</v>
      </c>
      <c r="C2701" s="188">
        <v>41.6</v>
      </c>
      <c r="D2701" s="188">
        <v>5300</v>
      </c>
      <c r="E2701" s="188">
        <v>244.5</v>
      </c>
      <c r="F2701" s="189"/>
      <c r="G2701" s="188">
        <v>7.1</v>
      </c>
      <c r="H2701" s="188">
        <v>7.1</v>
      </c>
      <c r="I2701" s="188">
        <v>7.1</v>
      </c>
      <c r="J2701" s="189"/>
      <c r="K2701" s="188">
        <v>34.4</v>
      </c>
      <c r="L2701" s="188">
        <v>34.4</v>
      </c>
      <c r="M2701" s="188">
        <v>37300000</v>
      </c>
      <c r="N2701" s="188">
        <v>400000</v>
      </c>
      <c r="O2701" s="188">
        <v>305000</v>
      </c>
      <c r="P2701" s="188">
        <v>84</v>
      </c>
      <c r="Q2701" s="188">
        <v>37300000</v>
      </c>
      <c r="R2701" s="188">
        <v>400000</v>
      </c>
      <c r="S2701" s="188">
        <v>305000</v>
      </c>
      <c r="T2701" s="188">
        <v>84</v>
      </c>
      <c r="U2701" s="188">
        <v>74700000</v>
      </c>
      <c r="V2701" s="189"/>
    </row>
    <row r="2702" spans="1:22">
      <c r="A2702" s="180" t="s">
        <v>5351</v>
      </c>
      <c r="B2702" s="180" t="s">
        <v>5351</v>
      </c>
      <c r="C2702" s="188">
        <v>46.7</v>
      </c>
      <c r="D2702" s="188">
        <v>5940</v>
      </c>
      <c r="E2702" s="188">
        <v>244.5</v>
      </c>
      <c r="F2702" s="189"/>
      <c r="G2702" s="188">
        <v>8</v>
      </c>
      <c r="H2702" s="188">
        <v>8</v>
      </c>
      <c r="I2702" s="188">
        <v>8</v>
      </c>
      <c r="J2702" s="189"/>
      <c r="K2702" s="188">
        <v>30.6</v>
      </c>
      <c r="L2702" s="188">
        <v>30.6</v>
      </c>
      <c r="M2702" s="188">
        <v>41600000</v>
      </c>
      <c r="N2702" s="188">
        <v>448000</v>
      </c>
      <c r="O2702" s="188">
        <v>340000</v>
      </c>
      <c r="P2702" s="188">
        <v>83.699999999999989</v>
      </c>
      <c r="Q2702" s="188">
        <v>41600000</v>
      </c>
      <c r="R2702" s="188">
        <v>448000</v>
      </c>
      <c r="S2702" s="188">
        <v>340000</v>
      </c>
      <c r="T2702" s="188">
        <v>83.699999999999989</v>
      </c>
      <c r="U2702" s="188">
        <v>83200000</v>
      </c>
      <c r="V2702" s="189"/>
    </row>
    <row r="2703" spans="1:22">
      <c r="A2703" s="180" t="s">
        <v>5352</v>
      </c>
      <c r="B2703" s="180" t="s">
        <v>5352</v>
      </c>
      <c r="C2703" s="188">
        <v>57.8</v>
      </c>
      <c r="D2703" s="188">
        <v>7370</v>
      </c>
      <c r="E2703" s="188">
        <v>244.5</v>
      </c>
      <c r="F2703" s="189"/>
      <c r="G2703" s="188">
        <v>10</v>
      </c>
      <c r="H2703" s="188">
        <v>10</v>
      </c>
      <c r="I2703" s="188">
        <v>10</v>
      </c>
      <c r="J2703" s="189"/>
      <c r="K2703" s="188">
        <v>24.5</v>
      </c>
      <c r="L2703" s="188">
        <v>24.5</v>
      </c>
      <c r="M2703" s="188">
        <v>50700000</v>
      </c>
      <c r="N2703" s="188">
        <v>550000</v>
      </c>
      <c r="O2703" s="188">
        <v>415000</v>
      </c>
      <c r="P2703" s="188">
        <v>83</v>
      </c>
      <c r="Q2703" s="188">
        <v>50700000</v>
      </c>
      <c r="R2703" s="188">
        <v>550000</v>
      </c>
      <c r="S2703" s="188">
        <v>415000</v>
      </c>
      <c r="T2703" s="188">
        <v>83</v>
      </c>
      <c r="U2703" s="188">
        <v>101000000</v>
      </c>
      <c r="V2703" s="189"/>
    </row>
    <row r="2704" spans="1:22">
      <c r="A2704" s="180" t="s">
        <v>5353</v>
      </c>
      <c r="B2704" s="180" t="s">
        <v>5353</v>
      </c>
      <c r="C2704" s="188">
        <v>63.3</v>
      </c>
      <c r="D2704" s="188">
        <v>8070</v>
      </c>
      <c r="E2704" s="188">
        <v>244.5</v>
      </c>
      <c r="F2704" s="189"/>
      <c r="G2704" s="188">
        <v>11</v>
      </c>
      <c r="H2704" s="188">
        <v>11</v>
      </c>
      <c r="I2704" s="188">
        <v>11</v>
      </c>
      <c r="J2704" s="189"/>
      <c r="K2704" s="188">
        <v>22.2</v>
      </c>
      <c r="L2704" s="188">
        <v>22.2</v>
      </c>
      <c r="M2704" s="188">
        <v>55100000</v>
      </c>
      <c r="N2704" s="188">
        <v>600000</v>
      </c>
      <c r="O2704" s="188">
        <v>451000</v>
      </c>
      <c r="P2704" s="188">
        <v>82.6</v>
      </c>
      <c r="Q2704" s="188">
        <v>55100000</v>
      </c>
      <c r="R2704" s="188">
        <v>600000</v>
      </c>
      <c r="S2704" s="188">
        <v>451000</v>
      </c>
      <c r="T2704" s="188">
        <v>82.6</v>
      </c>
      <c r="U2704" s="188">
        <v>110000000</v>
      </c>
      <c r="V2704" s="189"/>
    </row>
    <row r="2705" spans="1:22">
      <c r="A2705" s="180" t="s">
        <v>5354</v>
      </c>
      <c r="B2705" s="180" t="s">
        <v>5354</v>
      </c>
      <c r="C2705" s="188">
        <v>71.5</v>
      </c>
      <c r="D2705" s="188">
        <v>9110</v>
      </c>
      <c r="E2705" s="188">
        <v>244.5</v>
      </c>
      <c r="F2705" s="189"/>
      <c r="G2705" s="188">
        <v>12.5</v>
      </c>
      <c r="H2705" s="188">
        <v>12.5</v>
      </c>
      <c r="I2705" s="188">
        <v>12.5</v>
      </c>
      <c r="J2705" s="189"/>
      <c r="K2705" s="188">
        <v>19.600000000000001</v>
      </c>
      <c r="L2705" s="188">
        <v>19.600000000000001</v>
      </c>
      <c r="M2705" s="188">
        <v>61500000</v>
      </c>
      <c r="N2705" s="188">
        <v>673000</v>
      </c>
      <c r="O2705" s="188">
        <v>503000</v>
      </c>
      <c r="P2705" s="188">
        <v>82.100000000000009</v>
      </c>
      <c r="Q2705" s="188">
        <v>61500000</v>
      </c>
      <c r="R2705" s="188">
        <v>673000</v>
      </c>
      <c r="S2705" s="188">
        <v>503000</v>
      </c>
      <c r="T2705" s="188">
        <v>82.100000000000009</v>
      </c>
      <c r="U2705" s="188">
        <v>123000000</v>
      </c>
      <c r="V2705" s="189"/>
    </row>
    <row r="2706" spans="1:22">
      <c r="A2706" s="180" t="s">
        <v>5355</v>
      </c>
      <c r="B2706" s="180" t="s">
        <v>5355</v>
      </c>
      <c r="C2706" s="188">
        <v>80.599999999999994</v>
      </c>
      <c r="D2706" s="188">
        <v>10300</v>
      </c>
      <c r="E2706" s="188">
        <v>244.5</v>
      </c>
      <c r="F2706" s="189"/>
      <c r="G2706" s="188">
        <v>14.2</v>
      </c>
      <c r="H2706" s="188">
        <v>14.2</v>
      </c>
      <c r="I2706" s="188">
        <v>14.2</v>
      </c>
      <c r="J2706" s="189"/>
      <c r="K2706" s="188">
        <v>17.2</v>
      </c>
      <c r="L2706" s="188">
        <v>17.2</v>
      </c>
      <c r="M2706" s="188">
        <v>68400000</v>
      </c>
      <c r="N2706" s="188">
        <v>754000</v>
      </c>
      <c r="O2706" s="188">
        <v>559000</v>
      </c>
      <c r="P2706" s="188">
        <v>81.599999999999994</v>
      </c>
      <c r="Q2706" s="188">
        <v>68400000</v>
      </c>
      <c r="R2706" s="188">
        <v>754000</v>
      </c>
      <c r="S2706" s="188">
        <v>559000</v>
      </c>
      <c r="T2706" s="188">
        <v>81.599999999999994</v>
      </c>
      <c r="U2706" s="188">
        <v>137000000</v>
      </c>
      <c r="V2706" s="189"/>
    </row>
    <row r="2707" spans="1:22">
      <c r="A2707" s="180" t="s">
        <v>5356</v>
      </c>
      <c r="B2707" s="180" t="s">
        <v>5356</v>
      </c>
      <c r="C2707" s="188">
        <v>90.2</v>
      </c>
      <c r="D2707" s="188">
        <v>11500</v>
      </c>
      <c r="E2707" s="188">
        <v>244.5</v>
      </c>
      <c r="F2707" s="189"/>
      <c r="G2707" s="188">
        <v>16</v>
      </c>
      <c r="H2707" s="188">
        <v>16</v>
      </c>
      <c r="I2707" s="188">
        <v>16</v>
      </c>
      <c r="J2707" s="189"/>
      <c r="K2707" s="188">
        <v>15.3</v>
      </c>
      <c r="L2707" s="188">
        <v>15.3</v>
      </c>
      <c r="M2707" s="188">
        <v>75300000</v>
      </c>
      <c r="N2707" s="188">
        <v>837000</v>
      </c>
      <c r="O2707" s="188">
        <v>616000</v>
      </c>
      <c r="P2707" s="188">
        <v>81</v>
      </c>
      <c r="Q2707" s="188">
        <v>75300000</v>
      </c>
      <c r="R2707" s="188">
        <v>837000</v>
      </c>
      <c r="S2707" s="188">
        <v>616000</v>
      </c>
      <c r="T2707" s="188">
        <v>81</v>
      </c>
      <c r="U2707" s="188">
        <v>151000000</v>
      </c>
      <c r="V2707" s="189"/>
    </row>
    <row r="2708" spans="1:22">
      <c r="A2708" s="178" t="s">
        <v>5357</v>
      </c>
      <c r="B2708" s="178" t="s">
        <v>5357</v>
      </c>
      <c r="C2708" s="188">
        <v>33</v>
      </c>
      <c r="D2708" s="188">
        <v>4210</v>
      </c>
      <c r="E2708" s="188">
        <v>273</v>
      </c>
      <c r="F2708" s="189"/>
      <c r="G2708" s="188">
        <v>5</v>
      </c>
      <c r="H2708" s="188">
        <v>5</v>
      </c>
      <c r="I2708" s="188">
        <v>5</v>
      </c>
      <c r="J2708" s="189"/>
      <c r="K2708" s="188">
        <v>54.6</v>
      </c>
      <c r="L2708" s="188">
        <v>54.6</v>
      </c>
      <c r="M2708" s="188">
        <v>37800000</v>
      </c>
      <c r="N2708" s="188">
        <v>359000</v>
      </c>
      <c r="O2708" s="188">
        <v>277000</v>
      </c>
      <c r="P2708" s="188">
        <v>94.800000000000011</v>
      </c>
      <c r="Q2708" s="188">
        <v>37800000</v>
      </c>
      <c r="R2708" s="188">
        <v>359000</v>
      </c>
      <c r="S2708" s="188">
        <v>277000</v>
      </c>
      <c r="T2708" s="188">
        <v>94.800000000000011</v>
      </c>
      <c r="U2708" s="188">
        <v>75600000</v>
      </c>
      <c r="V2708" s="189"/>
    </row>
    <row r="2709" spans="1:22">
      <c r="A2709" s="180" t="s">
        <v>5358</v>
      </c>
      <c r="B2709" s="180" t="s">
        <v>5358</v>
      </c>
      <c r="C2709" s="188">
        <v>36.9</v>
      </c>
      <c r="D2709" s="188">
        <v>4700</v>
      </c>
      <c r="E2709" s="188">
        <v>273</v>
      </c>
      <c r="F2709" s="189"/>
      <c r="G2709" s="188">
        <v>5.6</v>
      </c>
      <c r="H2709" s="188">
        <v>5.6</v>
      </c>
      <c r="I2709" s="188">
        <v>5.6</v>
      </c>
      <c r="J2709" s="189"/>
      <c r="K2709" s="188">
        <v>48.8</v>
      </c>
      <c r="L2709" s="188">
        <v>48.8</v>
      </c>
      <c r="M2709" s="188">
        <v>42100000</v>
      </c>
      <c r="N2709" s="188">
        <v>400000</v>
      </c>
      <c r="O2709" s="188">
        <v>308000</v>
      </c>
      <c r="P2709" s="188">
        <v>94.600000000000009</v>
      </c>
      <c r="Q2709" s="188">
        <v>42100000</v>
      </c>
      <c r="R2709" s="188">
        <v>400000</v>
      </c>
      <c r="S2709" s="188">
        <v>308000</v>
      </c>
      <c r="T2709" s="188">
        <v>94.600000000000009</v>
      </c>
      <c r="U2709" s="188">
        <v>84100000</v>
      </c>
      <c r="V2709" s="189"/>
    </row>
    <row r="2710" spans="1:22">
      <c r="A2710" s="180" t="s">
        <v>5359</v>
      </c>
      <c r="B2710" s="180" t="s">
        <v>5359</v>
      </c>
      <c r="C2710" s="188">
        <v>41.4</v>
      </c>
      <c r="D2710" s="188">
        <v>5280</v>
      </c>
      <c r="E2710" s="188">
        <v>273</v>
      </c>
      <c r="F2710" s="189"/>
      <c r="G2710" s="188">
        <v>6.3</v>
      </c>
      <c r="H2710" s="188">
        <v>6.3</v>
      </c>
      <c r="I2710" s="188">
        <v>6.3</v>
      </c>
      <c r="J2710" s="189"/>
      <c r="K2710" s="188">
        <v>43.3</v>
      </c>
      <c r="L2710" s="188">
        <v>43.3</v>
      </c>
      <c r="M2710" s="188">
        <v>47000000</v>
      </c>
      <c r="N2710" s="188">
        <v>448000</v>
      </c>
      <c r="O2710" s="188">
        <v>344000</v>
      </c>
      <c r="P2710" s="188">
        <v>94.3</v>
      </c>
      <c r="Q2710" s="188">
        <v>47000000</v>
      </c>
      <c r="R2710" s="188">
        <v>448000</v>
      </c>
      <c r="S2710" s="188">
        <v>344000</v>
      </c>
      <c r="T2710" s="188">
        <v>94.3</v>
      </c>
      <c r="U2710" s="188">
        <v>93900000</v>
      </c>
      <c r="V2710" s="189"/>
    </row>
    <row r="2711" spans="1:22">
      <c r="A2711" s="180" t="s">
        <v>5360</v>
      </c>
      <c r="B2711" s="180" t="s">
        <v>5360</v>
      </c>
      <c r="C2711" s="188">
        <v>46.6</v>
      </c>
      <c r="D2711" s="188">
        <v>5930</v>
      </c>
      <c r="E2711" s="188">
        <v>273</v>
      </c>
      <c r="F2711" s="189"/>
      <c r="G2711" s="188">
        <v>7.1</v>
      </c>
      <c r="H2711" s="188">
        <v>7.1</v>
      </c>
      <c r="I2711" s="188">
        <v>7.1</v>
      </c>
      <c r="J2711" s="189"/>
      <c r="K2711" s="188">
        <v>38.5</v>
      </c>
      <c r="L2711" s="188">
        <v>38.5</v>
      </c>
      <c r="M2711" s="188">
        <v>52400000</v>
      </c>
      <c r="N2711" s="188">
        <v>502000</v>
      </c>
      <c r="O2711" s="188">
        <v>384000</v>
      </c>
      <c r="P2711" s="188">
        <v>94</v>
      </c>
      <c r="Q2711" s="188">
        <v>52400000</v>
      </c>
      <c r="R2711" s="188">
        <v>502000</v>
      </c>
      <c r="S2711" s="188">
        <v>384000</v>
      </c>
      <c r="T2711" s="188">
        <v>94</v>
      </c>
      <c r="U2711" s="188">
        <v>105000000</v>
      </c>
      <c r="V2711" s="189"/>
    </row>
    <row r="2712" spans="1:22">
      <c r="A2712" s="180" t="s">
        <v>5361</v>
      </c>
      <c r="B2712" s="180" t="s">
        <v>5361</v>
      </c>
      <c r="C2712" s="188">
        <v>52.3</v>
      </c>
      <c r="D2712" s="188">
        <v>6659.9999999999991</v>
      </c>
      <c r="E2712" s="188">
        <v>273</v>
      </c>
      <c r="F2712" s="189"/>
      <c r="G2712" s="188">
        <v>8</v>
      </c>
      <c r="H2712" s="188">
        <v>8</v>
      </c>
      <c r="I2712" s="188">
        <v>8</v>
      </c>
      <c r="J2712" s="189"/>
      <c r="K2712" s="188">
        <v>34.1</v>
      </c>
      <c r="L2712" s="188">
        <v>34.1</v>
      </c>
      <c r="M2712" s="188">
        <v>58500000</v>
      </c>
      <c r="N2712" s="188">
        <v>562000</v>
      </c>
      <c r="O2712" s="188">
        <v>429000</v>
      </c>
      <c r="P2712" s="188">
        <v>93.699999999999989</v>
      </c>
      <c r="Q2712" s="188">
        <v>58500000</v>
      </c>
      <c r="R2712" s="188">
        <v>562000</v>
      </c>
      <c r="S2712" s="188">
        <v>429000</v>
      </c>
      <c r="T2712" s="188">
        <v>93.699999999999989</v>
      </c>
      <c r="U2712" s="188">
        <v>117000000</v>
      </c>
      <c r="V2712" s="189"/>
    </row>
    <row r="2713" spans="1:22">
      <c r="A2713" s="180" t="s">
        <v>5362</v>
      </c>
      <c r="B2713" s="180" t="s">
        <v>5362</v>
      </c>
      <c r="C2713" s="188">
        <v>64.900000000000006</v>
      </c>
      <c r="D2713" s="188">
        <v>8260</v>
      </c>
      <c r="E2713" s="188">
        <v>273</v>
      </c>
      <c r="F2713" s="189"/>
      <c r="G2713" s="188">
        <v>10</v>
      </c>
      <c r="H2713" s="188">
        <v>10</v>
      </c>
      <c r="I2713" s="188">
        <v>10</v>
      </c>
      <c r="J2713" s="189"/>
      <c r="K2713" s="188">
        <v>27.3</v>
      </c>
      <c r="L2713" s="188">
        <v>27.3</v>
      </c>
      <c r="M2713" s="188">
        <v>71500000</v>
      </c>
      <c r="N2713" s="188">
        <v>692000</v>
      </c>
      <c r="O2713" s="188">
        <v>524000</v>
      </c>
      <c r="P2713" s="188">
        <v>93.100000000000009</v>
      </c>
      <c r="Q2713" s="188">
        <v>71500000</v>
      </c>
      <c r="R2713" s="188">
        <v>692000</v>
      </c>
      <c r="S2713" s="188">
        <v>524000</v>
      </c>
      <c r="T2713" s="188">
        <v>93.100000000000009</v>
      </c>
      <c r="U2713" s="188">
        <v>143000000</v>
      </c>
      <c r="V2713" s="189"/>
    </row>
    <row r="2714" spans="1:22">
      <c r="A2714" s="180" t="s">
        <v>5363</v>
      </c>
      <c r="B2714" s="180" t="s">
        <v>5363</v>
      </c>
      <c r="C2714" s="188">
        <v>71.099999999999994</v>
      </c>
      <c r="D2714" s="188">
        <v>9050</v>
      </c>
      <c r="E2714" s="188">
        <v>273</v>
      </c>
      <c r="F2714" s="189"/>
      <c r="G2714" s="188">
        <v>11</v>
      </c>
      <c r="H2714" s="188">
        <v>11</v>
      </c>
      <c r="I2714" s="188">
        <v>11</v>
      </c>
      <c r="J2714" s="189"/>
      <c r="K2714" s="188">
        <v>24.8</v>
      </c>
      <c r="L2714" s="188">
        <v>24.8</v>
      </c>
      <c r="M2714" s="188">
        <v>77800000</v>
      </c>
      <c r="N2714" s="188">
        <v>756000</v>
      </c>
      <c r="O2714" s="188">
        <v>570000</v>
      </c>
      <c r="P2714" s="188">
        <v>92.699999999999989</v>
      </c>
      <c r="Q2714" s="188">
        <v>77800000</v>
      </c>
      <c r="R2714" s="188">
        <v>756000</v>
      </c>
      <c r="S2714" s="188">
        <v>570000</v>
      </c>
      <c r="T2714" s="188">
        <v>92.699999999999989</v>
      </c>
      <c r="U2714" s="188">
        <v>156000000</v>
      </c>
      <c r="V2714" s="189"/>
    </row>
    <row r="2715" spans="1:22">
      <c r="A2715" s="180" t="s">
        <v>5364</v>
      </c>
      <c r="B2715" s="180" t="s">
        <v>5364</v>
      </c>
      <c r="C2715" s="188">
        <v>80.3</v>
      </c>
      <c r="D2715" s="188">
        <v>10200</v>
      </c>
      <c r="E2715" s="188">
        <v>273</v>
      </c>
      <c r="F2715" s="189"/>
      <c r="G2715" s="188">
        <v>12.5</v>
      </c>
      <c r="H2715" s="188">
        <v>12.5</v>
      </c>
      <c r="I2715" s="188">
        <v>12.5</v>
      </c>
      <c r="J2715" s="189"/>
      <c r="K2715" s="188">
        <v>21.8</v>
      </c>
      <c r="L2715" s="188">
        <v>21.8</v>
      </c>
      <c r="M2715" s="188">
        <v>87000000</v>
      </c>
      <c r="N2715" s="188">
        <v>849000</v>
      </c>
      <c r="O2715" s="188">
        <v>637000</v>
      </c>
      <c r="P2715" s="188">
        <v>92.2</v>
      </c>
      <c r="Q2715" s="188">
        <v>87000000</v>
      </c>
      <c r="R2715" s="188">
        <v>849000</v>
      </c>
      <c r="S2715" s="188">
        <v>637000</v>
      </c>
      <c r="T2715" s="188">
        <v>92.2</v>
      </c>
      <c r="U2715" s="188">
        <v>174000000</v>
      </c>
      <c r="V2715" s="189"/>
    </row>
    <row r="2716" spans="1:22">
      <c r="A2716" s="180" t="s">
        <v>5365</v>
      </c>
      <c r="B2716" s="180" t="s">
        <v>5365</v>
      </c>
      <c r="C2716" s="188">
        <v>90.6</v>
      </c>
      <c r="D2716" s="188">
        <v>11500</v>
      </c>
      <c r="E2716" s="188">
        <v>273</v>
      </c>
      <c r="F2716" s="189"/>
      <c r="G2716" s="188">
        <v>14.2</v>
      </c>
      <c r="H2716" s="188">
        <v>14.2</v>
      </c>
      <c r="I2716" s="188">
        <v>14.2</v>
      </c>
      <c r="J2716" s="189"/>
      <c r="K2716" s="188">
        <v>19.2</v>
      </c>
      <c r="L2716" s="188">
        <v>19.2</v>
      </c>
      <c r="M2716" s="188">
        <v>97000000</v>
      </c>
      <c r="N2716" s="188">
        <v>952000</v>
      </c>
      <c r="O2716" s="188">
        <v>710000</v>
      </c>
      <c r="P2716" s="188">
        <v>91.6</v>
      </c>
      <c r="Q2716" s="188">
        <v>97000000</v>
      </c>
      <c r="R2716" s="188">
        <v>952000</v>
      </c>
      <c r="S2716" s="188">
        <v>710000</v>
      </c>
      <c r="T2716" s="188">
        <v>91.6</v>
      </c>
      <c r="U2716" s="188">
        <v>194000000</v>
      </c>
      <c r="V2716" s="189"/>
    </row>
    <row r="2717" spans="1:22">
      <c r="A2717" s="180" t="s">
        <v>5366</v>
      </c>
      <c r="B2717" s="180" t="s">
        <v>5366</v>
      </c>
      <c r="C2717" s="188">
        <v>101</v>
      </c>
      <c r="D2717" s="188">
        <v>12900</v>
      </c>
      <c r="E2717" s="188">
        <v>273</v>
      </c>
      <c r="F2717" s="189"/>
      <c r="G2717" s="188">
        <v>16</v>
      </c>
      <c r="H2717" s="188">
        <v>16</v>
      </c>
      <c r="I2717" s="188">
        <v>16</v>
      </c>
      <c r="J2717" s="189"/>
      <c r="K2717" s="188">
        <v>17.100000000000001</v>
      </c>
      <c r="L2717" s="188">
        <v>17.100000000000001</v>
      </c>
      <c r="M2717" s="188">
        <v>107000000</v>
      </c>
      <c r="N2717" s="188">
        <v>1060000</v>
      </c>
      <c r="O2717" s="188">
        <v>784000</v>
      </c>
      <c r="P2717" s="188">
        <v>91</v>
      </c>
      <c r="Q2717" s="188">
        <v>107000000</v>
      </c>
      <c r="R2717" s="188">
        <v>1060000</v>
      </c>
      <c r="S2717" s="188">
        <v>784000</v>
      </c>
      <c r="T2717" s="188">
        <v>91</v>
      </c>
      <c r="U2717" s="188">
        <v>214000000</v>
      </c>
      <c r="V2717" s="189"/>
    </row>
    <row r="2718" spans="1:22">
      <c r="A2718" s="178" t="s">
        <v>5367</v>
      </c>
      <c r="B2718" s="178" t="s">
        <v>5367</v>
      </c>
      <c r="C2718" s="188">
        <v>39.299999999999997</v>
      </c>
      <c r="D2718" s="188">
        <v>5010</v>
      </c>
      <c r="E2718" s="188">
        <v>323.89999999999998</v>
      </c>
      <c r="F2718" s="189"/>
      <c r="G2718" s="188">
        <v>5</v>
      </c>
      <c r="H2718" s="188">
        <v>5</v>
      </c>
      <c r="I2718" s="188">
        <v>5</v>
      </c>
      <c r="J2718" s="189"/>
      <c r="K2718" s="188">
        <v>64.8</v>
      </c>
      <c r="L2718" s="188">
        <v>64.8</v>
      </c>
      <c r="M2718" s="188">
        <v>63700000</v>
      </c>
      <c r="N2718" s="188">
        <v>509000</v>
      </c>
      <c r="O2718" s="188">
        <v>393000</v>
      </c>
      <c r="P2718" s="188">
        <v>113</v>
      </c>
      <c r="Q2718" s="188">
        <v>63700000</v>
      </c>
      <c r="R2718" s="188">
        <v>509000</v>
      </c>
      <c r="S2718" s="188">
        <v>393000</v>
      </c>
      <c r="T2718" s="188">
        <v>113</v>
      </c>
      <c r="U2718" s="188">
        <v>127000000</v>
      </c>
      <c r="V2718" s="189"/>
    </row>
    <row r="2719" spans="1:22">
      <c r="A2719" s="180" t="s">
        <v>5368</v>
      </c>
      <c r="B2719" s="180" t="s">
        <v>5368</v>
      </c>
      <c r="C2719" s="188">
        <v>44</v>
      </c>
      <c r="D2719" s="188">
        <v>5600</v>
      </c>
      <c r="E2719" s="188">
        <v>323.89999999999998</v>
      </c>
      <c r="F2719" s="189"/>
      <c r="G2719" s="188">
        <v>5.6</v>
      </c>
      <c r="H2719" s="188">
        <v>5.6</v>
      </c>
      <c r="I2719" s="188">
        <v>5.6</v>
      </c>
      <c r="J2719" s="189"/>
      <c r="K2719" s="188">
        <v>57.8</v>
      </c>
      <c r="L2719" s="188">
        <v>57.8</v>
      </c>
      <c r="M2719" s="188">
        <v>70900000</v>
      </c>
      <c r="N2719" s="188">
        <v>567000</v>
      </c>
      <c r="O2719" s="188">
        <v>438000</v>
      </c>
      <c r="P2719" s="188">
        <v>113</v>
      </c>
      <c r="Q2719" s="188">
        <v>70900000</v>
      </c>
      <c r="R2719" s="188">
        <v>567000</v>
      </c>
      <c r="S2719" s="188">
        <v>438000</v>
      </c>
      <c r="T2719" s="188">
        <v>113</v>
      </c>
      <c r="U2719" s="188">
        <v>142000000</v>
      </c>
      <c r="V2719" s="189"/>
    </row>
    <row r="2720" spans="1:22">
      <c r="A2720" s="180" t="s">
        <v>5369</v>
      </c>
      <c r="B2720" s="180" t="s">
        <v>5369</v>
      </c>
      <c r="C2720" s="188">
        <v>49.3</v>
      </c>
      <c r="D2720" s="188">
        <v>6290</v>
      </c>
      <c r="E2720" s="188">
        <v>323.89999999999998</v>
      </c>
      <c r="F2720" s="189"/>
      <c r="G2720" s="188">
        <v>6.3</v>
      </c>
      <c r="H2720" s="188">
        <v>6.3</v>
      </c>
      <c r="I2720" s="188">
        <v>6.3</v>
      </c>
      <c r="J2720" s="189"/>
      <c r="K2720" s="188">
        <v>51.4</v>
      </c>
      <c r="L2720" s="188">
        <v>51.4</v>
      </c>
      <c r="M2720" s="188">
        <v>79300000</v>
      </c>
      <c r="N2720" s="188">
        <v>636000</v>
      </c>
      <c r="O2720" s="188">
        <v>490000</v>
      </c>
      <c r="P2720" s="188">
        <v>112</v>
      </c>
      <c r="Q2720" s="188">
        <v>79300000</v>
      </c>
      <c r="R2720" s="188">
        <v>636000</v>
      </c>
      <c r="S2720" s="188">
        <v>490000</v>
      </c>
      <c r="T2720" s="188">
        <v>112</v>
      </c>
      <c r="U2720" s="188">
        <v>159000000</v>
      </c>
      <c r="V2720" s="189"/>
    </row>
    <row r="2721" spans="1:22">
      <c r="A2721" s="180" t="s">
        <v>5370</v>
      </c>
      <c r="B2721" s="180" t="s">
        <v>5370</v>
      </c>
      <c r="C2721" s="188">
        <v>55.5</v>
      </c>
      <c r="D2721" s="188">
        <v>7070</v>
      </c>
      <c r="E2721" s="188">
        <v>323.89999999999998</v>
      </c>
      <c r="F2721" s="189"/>
      <c r="G2721" s="188">
        <v>7.1</v>
      </c>
      <c r="H2721" s="188">
        <v>7.1</v>
      </c>
      <c r="I2721" s="188">
        <v>7.1</v>
      </c>
      <c r="J2721" s="189"/>
      <c r="K2721" s="188">
        <v>45.6</v>
      </c>
      <c r="L2721" s="188">
        <v>45.6</v>
      </c>
      <c r="M2721" s="188">
        <v>88700000</v>
      </c>
      <c r="N2721" s="188">
        <v>713000</v>
      </c>
      <c r="O2721" s="188">
        <v>548000</v>
      </c>
      <c r="P2721" s="188">
        <v>112</v>
      </c>
      <c r="Q2721" s="188">
        <v>88700000</v>
      </c>
      <c r="R2721" s="188">
        <v>713000</v>
      </c>
      <c r="S2721" s="188">
        <v>548000</v>
      </c>
      <c r="T2721" s="188">
        <v>112</v>
      </c>
      <c r="U2721" s="188">
        <v>177000000</v>
      </c>
      <c r="V2721" s="189"/>
    </row>
    <row r="2722" spans="1:22">
      <c r="A2722" s="180" t="s">
        <v>5371</v>
      </c>
      <c r="B2722" s="180" t="s">
        <v>5371</v>
      </c>
      <c r="C2722" s="188">
        <v>62.3</v>
      </c>
      <c r="D2722" s="188">
        <v>7940.0000000000009</v>
      </c>
      <c r="E2722" s="188">
        <v>323.89999999999998</v>
      </c>
      <c r="F2722" s="189"/>
      <c r="G2722" s="188">
        <v>8</v>
      </c>
      <c r="H2722" s="188">
        <v>8</v>
      </c>
      <c r="I2722" s="188">
        <v>8</v>
      </c>
      <c r="J2722" s="189"/>
      <c r="K2722" s="188">
        <v>40.5</v>
      </c>
      <c r="L2722" s="188">
        <v>40.5</v>
      </c>
      <c r="M2722" s="188">
        <v>99100000</v>
      </c>
      <c r="N2722" s="188">
        <v>799000</v>
      </c>
      <c r="O2722" s="188">
        <v>612000</v>
      </c>
      <c r="P2722" s="188">
        <v>112</v>
      </c>
      <c r="Q2722" s="188">
        <v>99100000</v>
      </c>
      <c r="R2722" s="188">
        <v>799000</v>
      </c>
      <c r="S2722" s="188">
        <v>612000</v>
      </c>
      <c r="T2722" s="188">
        <v>112</v>
      </c>
      <c r="U2722" s="188">
        <v>198000000</v>
      </c>
      <c r="V2722" s="189"/>
    </row>
    <row r="2723" spans="1:22">
      <c r="A2723" s="180" t="s">
        <v>5372</v>
      </c>
      <c r="B2723" s="180" t="s">
        <v>5372</v>
      </c>
      <c r="C2723" s="188">
        <v>77.400000000000006</v>
      </c>
      <c r="D2723" s="188">
        <v>9860</v>
      </c>
      <c r="E2723" s="188">
        <v>323.89999999999998</v>
      </c>
      <c r="F2723" s="189"/>
      <c r="G2723" s="188">
        <v>10</v>
      </c>
      <c r="H2723" s="188">
        <v>10</v>
      </c>
      <c r="I2723" s="188">
        <v>10</v>
      </c>
      <c r="J2723" s="189"/>
      <c r="K2723" s="188">
        <v>32.4</v>
      </c>
      <c r="L2723" s="188">
        <v>32.4</v>
      </c>
      <c r="M2723" s="188">
        <v>122000000</v>
      </c>
      <c r="N2723" s="188">
        <v>986000</v>
      </c>
      <c r="O2723" s="188">
        <v>751000</v>
      </c>
      <c r="P2723" s="188">
        <v>111</v>
      </c>
      <c r="Q2723" s="188">
        <v>122000000</v>
      </c>
      <c r="R2723" s="188">
        <v>986000</v>
      </c>
      <c r="S2723" s="188">
        <v>751000</v>
      </c>
      <c r="T2723" s="188">
        <v>111</v>
      </c>
      <c r="U2723" s="188">
        <v>243000000</v>
      </c>
      <c r="V2723" s="189"/>
    </row>
    <row r="2724" spans="1:22">
      <c r="A2724" s="180" t="s">
        <v>5373</v>
      </c>
      <c r="B2724" s="180" t="s">
        <v>5373</v>
      </c>
      <c r="C2724" s="188">
        <v>84.9</v>
      </c>
      <c r="D2724" s="188">
        <v>10800</v>
      </c>
      <c r="E2724" s="188">
        <v>323.89999999999998</v>
      </c>
      <c r="F2724" s="189"/>
      <c r="G2724" s="188">
        <v>11</v>
      </c>
      <c r="H2724" s="188">
        <v>11</v>
      </c>
      <c r="I2724" s="188">
        <v>11</v>
      </c>
      <c r="J2724" s="189"/>
      <c r="K2724" s="188">
        <v>29.4</v>
      </c>
      <c r="L2724" s="188">
        <v>29.4</v>
      </c>
      <c r="M2724" s="188">
        <v>132000000</v>
      </c>
      <c r="N2724" s="188">
        <v>1080000</v>
      </c>
      <c r="O2724" s="188">
        <v>818000</v>
      </c>
      <c r="P2724" s="188">
        <v>111</v>
      </c>
      <c r="Q2724" s="188">
        <v>132000000</v>
      </c>
      <c r="R2724" s="188">
        <v>1080000</v>
      </c>
      <c r="S2724" s="188">
        <v>818000</v>
      </c>
      <c r="T2724" s="188">
        <v>111</v>
      </c>
      <c r="U2724" s="188">
        <v>265000000</v>
      </c>
      <c r="V2724" s="189"/>
    </row>
    <row r="2725" spans="1:22">
      <c r="A2725" s="180" t="s">
        <v>5374</v>
      </c>
      <c r="B2725" s="180" t="s">
        <v>5374</v>
      </c>
      <c r="C2725" s="188">
        <v>96</v>
      </c>
      <c r="D2725" s="188">
        <v>12200</v>
      </c>
      <c r="E2725" s="188">
        <v>323.89999999999998</v>
      </c>
      <c r="F2725" s="189"/>
      <c r="G2725" s="188">
        <v>12.5</v>
      </c>
      <c r="H2725" s="188">
        <v>12.5</v>
      </c>
      <c r="I2725" s="188">
        <v>12.5</v>
      </c>
      <c r="J2725" s="189"/>
      <c r="K2725" s="188">
        <v>25.9</v>
      </c>
      <c r="L2725" s="188">
        <v>25.9</v>
      </c>
      <c r="M2725" s="188">
        <v>148000000</v>
      </c>
      <c r="N2725" s="188">
        <v>1210000</v>
      </c>
      <c r="O2725" s="188">
        <v>917000</v>
      </c>
      <c r="P2725" s="188">
        <v>110</v>
      </c>
      <c r="Q2725" s="188">
        <v>148000000</v>
      </c>
      <c r="R2725" s="188">
        <v>1210000</v>
      </c>
      <c r="S2725" s="188">
        <v>917000</v>
      </c>
      <c r="T2725" s="188">
        <v>110</v>
      </c>
      <c r="U2725" s="188">
        <v>297000000</v>
      </c>
      <c r="V2725" s="189"/>
    </row>
    <row r="2726" spans="1:22">
      <c r="A2726" s="180" t="s">
        <v>5375</v>
      </c>
      <c r="B2726" s="180" t="s">
        <v>5375</v>
      </c>
      <c r="C2726" s="188">
        <v>108</v>
      </c>
      <c r="D2726" s="188">
        <v>13800</v>
      </c>
      <c r="E2726" s="188">
        <v>323.89999999999998</v>
      </c>
      <c r="F2726" s="189"/>
      <c r="G2726" s="188">
        <v>14.2</v>
      </c>
      <c r="H2726" s="188">
        <v>14.2</v>
      </c>
      <c r="I2726" s="188">
        <v>14.2</v>
      </c>
      <c r="J2726" s="189"/>
      <c r="K2726" s="188">
        <v>22.8</v>
      </c>
      <c r="L2726" s="188">
        <v>22.8</v>
      </c>
      <c r="M2726" s="188">
        <v>166000000</v>
      </c>
      <c r="N2726" s="188">
        <v>1360000</v>
      </c>
      <c r="O2726" s="188">
        <v>1020000</v>
      </c>
      <c r="P2726" s="188">
        <v>110</v>
      </c>
      <c r="Q2726" s="188">
        <v>166000000</v>
      </c>
      <c r="R2726" s="188">
        <v>1360000</v>
      </c>
      <c r="S2726" s="188">
        <v>1020000</v>
      </c>
      <c r="T2726" s="188">
        <v>110</v>
      </c>
      <c r="U2726" s="188">
        <v>332000000</v>
      </c>
      <c r="V2726" s="189"/>
    </row>
    <row r="2727" spans="1:22">
      <c r="A2727" s="180" t="s">
        <v>5376</v>
      </c>
      <c r="B2727" s="180" t="s">
        <v>5376</v>
      </c>
      <c r="C2727" s="188">
        <v>121</v>
      </c>
      <c r="D2727" s="188">
        <v>15500</v>
      </c>
      <c r="E2727" s="188">
        <v>323.89999999999998</v>
      </c>
      <c r="F2727" s="189"/>
      <c r="G2727" s="188">
        <v>16</v>
      </c>
      <c r="H2727" s="188">
        <v>16</v>
      </c>
      <c r="I2727" s="188">
        <v>16</v>
      </c>
      <c r="J2727" s="189"/>
      <c r="K2727" s="188">
        <v>20.2</v>
      </c>
      <c r="L2727" s="188">
        <v>20.2</v>
      </c>
      <c r="M2727" s="188">
        <v>184000000</v>
      </c>
      <c r="N2727" s="188">
        <v>1520000</v>
      </c>
      <c r="O2727" s="188">
        <v>1140000</v>
      </c>
      <c r="P2727" s="188">
        <v>109</v>
      </c>
      <c r="Q2727" s="188">
        <v>184000000</v>
      </c>
      <c r="R2727" s="188">
        <v>1520000</v>
      </c>
      <c r="S2727" s="188">
        <v>1140000</v>
      </c>
      <c r="T2727" s="188">
        <v>109</v>
      </c>
      <c r="U2727" s="188">
        <v>368000000</v>
      </c>
      <c r="V2727" s="189"/>
    </row>
    <row r="2728" spans="1:22">
      <c r="A2728" s="178" t="s">
        <v>5377</v>
      </c>
      <c r="B2728" s="178" t="s">
        <v>5377</v>
      </c>
      <c r="C2728" s="188">
        <v>54.3</v>
      </c>
      <c r="D2728" s="188">
        <v>6909.9999999999991</v>
      </c>
      <c r="E2728" s="188">
        <v>355.6</v>
      </c>
      <c r="F2728" s="189"/>
      <c r="G2728" s="188">
        <v>6.3</v>
      </c>
      <c r="H2728" s="188">
        <v>6.3</v>
      </c>
      <c r="I2728" s="188">
        <v>6.3</v>
      </c>
      <c r="J2728" s="189"/>
      <c r="K2728" s="188">
        <v>56.4</v>
      </c>
      <c r="L2728" s="188">
        <v>56.4</v>
      </c>
      <c r="M2728" s="188">
        <v>105000000</v>
      </c>
      <c r="N2728" s="188">
        <v>769000</v>
      </c>
      <c r="O2728" s="188">
        <v>593000</v>
      </c>
      <c r="P2728" s="188">
        <v>124</v>
      </c>
      <c r="Q2728" s="188">
        <v>105000000</v>
      </c>
      <c r="R2728" s="188">
        <v>769000</v>
      </c>
      <c r="S2728" s="188">
        <v>593000</v>
      </c>
      <c r="T2728" s="188">
        <v>124</v>
      </c>
      <c r="U2728" s="188">
        <v>211000000</v>
      </c>
      <c r="V2728" s="189"/>
    </row>
    <row r="2729" spans="1:22">
      <c r="A2729" s="180" t="s">
        <v>5378</v>
      </c>
      <c r="B2729" s="180" t="s">
        <v>5378</v>
      </c>
      <c r="C2729" s="188">
        <v>61</v>
      </c>
      <c r="D2729" s="188">
        <v>7770</v>
      </c>
      <c r="E2729" s="188">
        <v>355.6</v>
      </c>
      <c r="F2729" s="189"/>
      <c r="G2729" s="188">
        <v>7.1</v>
      </c>
      <c r="H2729" s="188">
        <v>7.1</v>
      </c>
      <c r="I2729" s="188">
        <v>7.1</v>
      </c>
      <c r="J2729" s="189"/>
      <c r="K2729" s="188">
        <v>50.1</v>
      </c>
      <c r="L2729" s="188">
        <v>50.1</v>
      </c>
      <c r="M2729" s="188">
        <v>118000000</v>
      </c>
      <c r="N2729" s="188">
        <v>862000</v>
      </c>
      <c r="O2729" s="188">
        <v>664000</v>
      </c>
      <c r="P2729" s="188">
        <v>123</v>
      </c>
      <c r="Q2729" s="188">
        <v>118000000</v>
      </c>
      <c r="R2729" s="188">
        <v>862000</v>
      </c>
      <c r="S2729" s="188">
        <v>664000</v>
      </c>
      <c r="T2729" s="188">
        <v>123</v>
      </c>
      <c r="U2729" s="188">
        <v>236000000</v>
      </c>
      <c r="V2729" s="189"/>
    </row>
    <row r="2730" spans="1:22">
      <c r="A2730" s="180" t="s">
        <v>5379</v>
      </c>
      <c r="B2730" s="180" t="s">
        <v>5379</v>
      </c>
      <c r="C2730" s="188">
        <v>68.599999999999994</v>
      </c>
      <c r="D2730" s="188">
        <v>8740</v>
      </c>
      <c r="E2730" s="188">
        <v>355.6</v>
      </c>
      <c r="F2730" s="189"/>
      <c r="G2730" s="188">
        <v>8</v>
      </c>
      <c r="H2730" s="188">
        <v>8</v>
      </c>
      <c r="I2730" s="188">
        <v>8</v>
      </c>
      <c r="J2730" s="189"/>
      <c r="K2730" s="188">
        <v>44.5</v>
      </c>
      <c r="L2730" s="188">
        <v>44.5</v>
      </c>
      <c r="M2730" s="188">
        <v>132000000</v>
      </c>
      <c r="N2730" s="188">
        <v>967000</v>
      </c>
      <c r="O2730" s="188">
        <v>742000</v>
      </c>
      <c r="P2730" s="188">
        <v>123</v>
      </c>
      <c r="Q2730" s="188">
        <v>132000000</v>
      </c>
      <c r="R2730" s="188">
        <v>967000</v>
      </c>
      <c r="S2730" s="188">
        <v>742000</v>
      </c>
      <c r="T2730" s="188">
        <v>123</v>
      </c>
      <c r="U2730" s="188">
        <v>264000000</v>
      </c>
      <c r="V2730" s="189"/>
    </row>
    <row r="2731" spans="1:22">
      <c r="A2731" s="180" t="s">
        <v>5380</v>
      </c>
      <c r="B2731" s="180" t="s">
        <v>5380</v>
      </c>
      <c r="C2731" s="188">
        <v>85.2</v>
      </c>
      <c r="D2731" s="188">
        <v>10900</v>
      </c>
      <c r="E2731" s="188">
        <v>355.6</v>
      </c>
      <c r="F2731" s="189"/>
      <c r="G2731" s="188">
        <v>10</v>
      </c>
      <c r="H2731" s="188">
        <v>10</v>
      </c>
      <c r="I2731" s="188">
        <v>10</v>
      </c>
      <c r="J2731" s="189"/>
      <c r="K2731" s="188">
        <v>35.6</v>
      </c>
      <c r="L2731" s="188">
        <v>35.6</v>
      </c>
      <c r="M2731" s="188">
        <v>162000000</v>
      </c>
      <c r="N2731" s="188">
        <v>1200000</v>
      </c>
      <c r="O2731" s="188">
        <v>912000</v>
      </c>
      <c r="P2731" s="188">
        <v>122</v>
      </c>
      <c r="Q2731" s="188">
        <v>162000000</v>
      </c>
      <c r="R2731" s="188">
        <v>1200000</v>
      </c>
      <c r="S2731" s="188">
        <v>912000</v>
      </c>
      <c r="T2731" s="188">
        <v>122</v>
      </c>
      <c r="U2731" s="188">
        <v>324000000</v>
      </c>
      <c r="V2731" s="189"/>
    </row>
    <row r="2732" spans="1:22">
      <c r="A2732" s="180" t="s">
        <v>5381</v>
      </c>
      <c r="B2732" s="180" t="s">
        <v>5381</v>
      </c>
      <c r="C2732" s="188">
        <v>93.5</v>
      </c>
      <c r="D2732" s="188">
        <v>11900</v>
      </c>
      <c r="E2732" s="188">
        <v>355.6</v>
      </c>
      <c r="F2732" s="189"/>
      <c r="G2732" s="188">
        <v>11</v>
      </c>
      <c r="H2732" s="188">
        <v>11</v>
      </c>
      <c r="I2732" s="188">
        <v>11</v>
      </c>
      <c r="J2732" s="189"/>
      <c r="K2732" s="188">
        <v>32.299999999999997</v>
      </c>
      <c r="L2732" s="188">
        <v>32.299999999999997</v>
      </c>
      <c r="M2732" s="188">
        <v>177000000</v>
      </c>
      <c r="N2732" s="188">
        <v>1310000</v>
      </c>
      <c r="O2732" s="188">
        <v>995000</v>
      </c>
      <c r="P2732" s="188">
        <v>122</v>
      </c>
      <c r="Q2732" s="188">
        <v>177000000</v>
      </c>
      <c r="R2732" s="188">
        <v>1310000</v>
      </c>
      <c r="S2732" s="188">
        <v>995000</v>
      </c>
      <c r="T2732" s="188">
        <v>122</v>
      </c>
      <c r="U2732" s="188">
        <v>354000000</v>
      </c>
      <c r="V2732" s="189"/>
    </row>
    <row r="2733" spans="1:22">
      <c r="A2733" s="180" t="s">
        <v>5382</v>
      </c>
      <c r="B2733" s="180" t="s">
        <v>5382</v>
      </c>
      <c r="C2733" s="188">
        <v>106</v>
      </c>
      <c r="D2733" s="188">
        <v>13500</v>
      </c>
      <c r="E2733" s="188">
        <v>355.6</v>
      </c>
      <c r="F2733" s="189"/>
      <c r="G2733" s="188">
        <v>12.5</v>
      </c>
      <c r="H2733" s="188">
        <v>12.5</v>
      </c>
      <c r="I2733" s="188">
        <v>12.5</v>
      </c>
      <c r="J2733" s="189"/>
      <c r="K2733" s="188">
        <v>28.4</v>
      </c>
      <c r="L2733" s="188">
        <v>28.4</v>
      </c>
      <c r="M2733" s="188">
        <v>199000000</v>
      </c>
      <c r="N2733" s="188">
        <v>1470000</v>
      </c>
      <c r="O2733" s="188">
        <v>1120000</v>
      </c>
      <c r="P2733" s="188">
        <v>121</v>
      </c>
      <c r="Q2733" s="188">
        <v>199000000</v>
      </c>
      <c r="R2733" s="188">
        <v>1470000</v>
      </c>
      <c r="S2733" s="188">
        <v>1120000</v>
      </c>
      <c r="T2733" s="188">
        <v>121</v>
      </c>
      <c r="U2733" s="188">
        <v>397000000</v>
      </c>
      <c r="V2733" s="189"/>
    </row>
    <row r="2734" spans="1:22">
      <c r="A2734" s="180" t="s">
        <v>5383</v>
      </c>
      <c r="B2734" s="180" t="s">
        <v>5383</v>
      </c>
      <c r="C2734" s="188">
        <v>120</v>
      </c>
      <c r="D2734" s="188">
        <v>15200</v>
      </c>
      <c r="E2734" s="188">
        <v>355.6</v>
      </c>
      <c r="F2734" s="189"/>
      <c r="G2734" s="188">
        <v>14.2</v>
      </c>
      <c r="H2734" s="188">
        <v>14.2</v>
      </c>
      <c r="I2734" s="188">
        <v>14.2</v>
      </c>
      <c r="J2734" s="189"/>
      <c r="K2734" s="188">
        <v>25</v>
      </c>
      <c r="L2734" s="188">
        <v>25</v>
      </c>
      <c r="M2734" s="188">
        <v>222000000</v>
      </c>
      <c r="N2734" s="188">
        <v>1660000</v>
      </c>
      <c r="O2734" s="188">
        <v>1250000</v>
      </c>
      <c r="P2734" s="188">
        <v>121</v>
      </c>
      <c r="Q2734" s="188">
        <v>222000000</v>
      </c>
      <c r="R2734" s="188">
        <v>1660000</v>
      </c>
      <c r="S2734" s="188">
        <v>1250000</v>
      </c>
      <c r="T2734" s="188">
        <v>121</v>
      </c>
      <c r="U2734" s="188">
        <v>445000000</v>
      </c>
      <c r="V2734" s="189"/>
    </row>
    <row r="2735" spans="1:22">
      <c r="A2735" s="180" t="s">
        <v>5384</v>
      </c>
      <c r="B2735" s="180" t="s">
        <v>5384</v>
      </c>
      <c r="C2735" s="188">
        <v>134</v>
      </c>
      <c r="D2735" s="188">
        <v>17100</v>
      </c>
      <c r="E2735" s="188">
        <v>355.6</v>
      </c>
      <c r="F2735" s="189"/>
      <c r="G2735" s="188">
        <v>16</v>
      </c>
      <c r="H2735" s="188">
        <v>16</v>
      </c>
      <c r="I2735" s="188">
        <v>16</v>
      </c>
      <c r="J2735" s="189"/>
      <c r="K2735" s="188">
        <v>22.2</v>
      </c>
      <c r="L2735" s="188">
        <v>22.2</v>
      </c>
      <c r="M2735" s="188">
        <v>247000000</v>
      </c>
      <c r="N2735" s="188">
        <v>1850000</v>
      </c>
      <c r="O2735" s="188">
        <v>1390000</v>
      </c>
      <c r="P2735" s="188">
        <v>120</v>
      </c>
      <c r="Q2735" s="188">
        <v>247000000</v>
      </c>
      <c r="R2735" s="188">
        <v>1850000</v>
      </c>
      <c r="S2735" s="188">
        <v>1390000</v>
      </c>
      <c r="T2735" s="188">
        <v>120</v>
      </c>
      <c r="U2735" s="188">
        <v>493000000</v>
      </c>
      <c r="V2735" s="189"/>
    </row>
    <row r="2736" spans="1:22">
      <c r="A2736" s="178" t="s">
        <v>5385</v>
      </c>
      <c r="B2736" s="178" t="s">
        <v>5385</v>
      </c>
      <c r="C2736" s="188">
        <v>97.8</v>
      </c>
      <c r="D2736" s="188">
        <v>12500</v>
      </c>
      <c r="E2736" s="188">
        <v>406.4</v>
      </c>
      <c r="F2736" s="189"/>
      <c r="G2736" s="188">
        <v>10</v>
      </c>
      <c r="H2736" s="188">
        <v>10</v>
      </c>
      <c r="I2736" s="188">
        <v>10</v>
      </c>
      <c r="J2736" s="189"/>
      <c r="K2736" s="188">
        <v>40.6</v>
      </c>
      <c r="L2736" s="188">
        <v>40.6</v>
      </c>
      <c r="M2736" s="188">
        <v>245000000</v>
      </c>
      <c r="N2736" s="188">
        <v>1570000</v>
      </c>
      <c r="O2736" s="188">
        <v>1200000</v>
      </c>
      <c r="P2736" s="188">
        <v>140</v>
      </c>
      <c r="Q2736" s="188">
        <v>245000000</v>
      </c>
      <c r="R2736" s="188">
        <v>1570000</v>
      </c>
      <c r="S2736" s="188">
        <v>1200000</v>
      </c>
      <c r="T2736" s="188">
        <v>140</v>
      </c>
      <c r="U2736" s="188">
        <v>490000000</v>
      </c>
      <c r="V2736" s="189"/>
    </row>
    <row r="2737" spans="1:22">
      <c r="A2737" s="180" t="s">
        <v>5386</v>
      </c>
      <c r="B2737" s="180" t="s">
        <v>5386</v>
      </c>
      <c r="C2737" s="188">
        <v>107</v>
      </c>
      <c r="D2737" s="188">
        <v>13700</v>
      </c>
      <c r="E2737" s="188">
        <v>406.4</v>
      </c>
      <c r="F2737" s="189"/>
      <c r="G2737" s="188">
        <v>11</v>
      </c>
      <c r="H2737" s="188">
        <v>11</v>
      </c>
      <c r="I2737" s="188">
        <v>11</v>
      </c>
      <c r="J2737" s="189"/>
      <c r="K2737" s="188">
        <v>36.9</v>
      </c>
      <c r="L2737" s="188">
        <v>36.9</v>
      </c>
      <c r="M2737" s="188">
        <v>267000000</v>
      </c>
      <c r="N2737" s="188">
        <v>1720000</v>
      </c>
      <c r="O2737" s="188">
        <v>1320000</v>
      </c>
      <c r="P2737" s="188">
        <v>140</v>
      </c>
      <c r="Q2737" s="188">
        <v>267000000</v>
      </c>
      <c r="R2737" s="188">
        <v>1720000</v>
      </c>
      <c r="S2737" s="188">
        <v>1320000</v>
      </c>
      <c r="T2737" s="188">
        <v>140</v>
      </c>
      <c r="U2737" s="188">
        <v>534000000</v>
      </c>
      <c r="V2737" s="189"/>
    </row>
    <row r="2738" spans="1:22">
      <c r="A2738" s="180" t="s">
        <v>5387</v>
      </c>
      <c r="B2738" s="180" t="s">
        <v>5387</v>
      </c>
      <c r="C2738" s="188">
        <v>121</v>
      </c>
      <c r="D2738" s="188">
        <v>15500</v>
      </c>
      <c r="E2738" s="188">
        <v>406.4</v>
      </c>
      <c r="F2738" s="189"/>
      <c r="G2738" s="188">
        <v>12.5</v>
      </c>
      <c r="H2738" s="188">
        <v>12.5</v>
      </c>
      <c r="I2738" s="188">
        <v>12.5</v>
      </c>
      <c r="J2738" s="189"/>
      <c r="K2738" s="188">
        <v>32.5</v>
      </c>
      <c r="L2738" s="188">
        <v>32.5</v>
      </c>
      <c r="M2738" s="188">
        <v>300000000</v>
      </c>
      <c r="N2738" s="188">
        <v>1940000</v>
      </c>
      <c r="O2738" s="188">
        <v>1480000</v>
      </c>
      <c r="P2738" s="188">
        <v>139</v>
      </c>
      <c r="Q2738" s="188">
        <v>300000000</v>
      </c>
      <c r="R2738" s="188">
        <v>1940000</v>
      </c>
      <c r="S2738" s="188">
        <v>1480000</v>
      </c>
      <c r="T2738" s="188">
        <v>139</v>
      </c>
      <c r="U2738" s="188">
        <v>601000000</v>
      </c>
      <c r="V2738" s="189"/>
    </row>
    <row r="2739" spans="1:22">
      <c r="A2739" s="180" t="s">
        <v>5388</v>
      </c>
      <c r="B2739" s="180" t="s">
        <v>5388</v>
      </c>
      <c r="C2739" s="188">
        <v>137</v>
      </c>
      <c r="D2739" s="188">
        <v>17500</v>
      </c>
      <c r="E2739" s="188">
        <v>406.4</v>
      </c>
      <c r="F2739" s="189"/>
      <c r="G2739" s="188">
        <v>14.2</v>
      </c>
      <c r="H2739" s="188">
        <v>14.2</v>
      </c>
      <c r="I2739" s="188">
        <v>14.2</v>
      </c>
      <c r="J2739" s="189"/>
      <c r="K2739" s="188">
        <v>28.6</v>
      </c>
      <c r="L2739" s="188">
        <v>28.6</v>
      </c>
      <c r="M2739" s="188">
        <v>337000000</v>
      </c>
      <c r="N2739" s="188">
        <v>2180000</v>
      </c>
      <c r="O2739" s="188">
        <v>1660000</v>
      </c>
      <c r="P2739" s="188">
        <v>139</v>
      </c>
      <c r="Q2739" s="188">
        <v>337000000</v>
      </c>
      <c r="R2739" s="188">
        <v>2180000</v>
      </c>
      <c r="S2739" s="188">
        <v>1660000</v>
      </c>
      <c r="T2739" s="188">
        <v>139</v>
      </c>
      <c r="U2739" s="188">
        <v>674000000</v>
      </c>
      <c r="V2739" s="189"/>
    </row>
    <row r="2740" spans="1:22">
      <c r="A2740" s="180" t="s">
        <v>5389</v>
      </c>
      <c r="B2740" s="180" t="s">
        <v>5389</v>
      </c>
      <c r="C2740" s="188">
        <v>154</v>
      </c>
      <c r="D2740" s="188">
        <v>19600</v>
      </c>
      <c r="E2740" s="188">
        <v>406.4</v>
      </c>
      <c r="F2740" s="189"/>
      <c r="G2740" s="188">
        <v>16</v>
      </c>
      <c r="H2740" s="188">
        <v>16</v>
      </c>
      <c r="I2740" s="188">
        <v>16</v>
      </c>
      <c r="J2740" s="189"/>
      <c r="K2740" s="188">
        <v>25.4</v>
      </c>
      <c r="L2740" s="188">
        <v>25.4</v>
      </c>
      <c r="M2740" s="188">
        <v>374000000</v>
      </c>
      <c r="N2740" s="188">
        <v>2440000</v>
      </c>
      <c r="O2740" s="188">
        <v>1840000</v>
      </c>
      <c r="P2740" s="188">
        <v>138</v>
      </c>
      <c r="Q2740" s="188">
        <v>374000000</v>
      </c>
      <c r="R2740" s="188">
        <v>2440000</v>
      </c>
      <c r="S2740" s="188">
        <v>1840000</v>
      </c>
      <c r="T2740" s="188">
        <v>138</v>
      </c>
      <c r="U2740" s="188">
        <v>749000000</v>
      </c>
      <c r="V2740" s="189"/>
    </row>
    <row r="2741" spans="1:22">
      <c r="A2741" s="178" t="s">
        <v>5390</v>
      </c>
      <c r="B2741" s="178" t="s">
        <v>5390</v>
      </c>
      <c r="C2741" s="188">
        <v>110</v>
      </c>
      <c r="D2741" s="188">
        <v>14000</v>
      </c>
      <c r="E2741" s="188">
        <v>457</v>
      </c>
      <c r="F2741" s="189"/>
      <c r="G2741" s="188">
        <v>10</v>
      </c>
      <c r="H2741" s="188">
        <v>10</v>
      </c>
      <c r="I2741" s="188">
        <v>10</v>
      </c>
      <c r="J2741" s="189"/>
      <c r="K2741" s="188">
        <v>45.7</v>
      </c>
      <c r="L2741" s="188">
        <v>45.7</v>
      </c>
      <c r="M2741" s="188">
        <v>351000000</v>
      </c>
      <c r="N2741" s="188">
        <v>2000000</v>
      </c>
      <c r="O2741" s="188">
        <v>1540000</v>
      </c>
      <c r="P2741" s="188">
        <v>158</v>
      </c>
      <c r="Q2741" s="188">
        <v>351000000</v>
      </c>
      <c r="R2741" s="188">
        <v>2000000</v>
      </c>
      <c r="S2741" s="188">
        <v>1540000</v>
      </c>
      <c r="T2741" s="188">
        <v>158</v>
      </c>
      <c r="U2741" s="188">
        <v>702000000</v>
      </c>
      <c r="V2741" s="189"/>
    </row>
    <row r="2742" spans="1:22">
      <c r="A2742" s="180" t="s">
        <v>5391</v>
      </c>
      <c r="B2742" s="180" t="s">
        <v>5391</v>
      </c>
      <c r="C2742" s="188">
        <v>121</v>
      </c>
      <c r="D2742" s="188">
        <v>15400</v>
      </c>
      <c r="E2742" s="188">
        <v>457</v>
      </c>
      <c r="F2742" s="189"/>
      <c r="G2742" s="188">
        <v>11</v>
      </c>
      <c r="H2742" s="188">
        <v>11</v>
      </c>
      <c r="I2742" s="188">
        <v>11</v>
      </c>
      <c r="J2742" s="189"/>
      <c r="K2742" s="188">
        <v>41.5</v>
      </c>
      <c r="L2742" s="188">
        <v>41.5</v>
      </c>
      <c r="M2742" s="188">
        <v>383000000</v>
      </c>
      <c r="N2742" s="188">
        <v>2190000</v>
      </c>
      <c r="O2742" s="188">
        <v>1680000</v>
      </c>
      <c r="P2742" s="188">
        <v>158</v>
      </c>
      <c r="Q2742" s="188">
        <v>383000000</v>
      </c>
      <c r="R2742" s="188">
        <v>2190000</v>
      </c>
      <c r="S2742" s="188">
        <v>1680000</v>
      </c>
      <c r="T2742" s="188">
        <v>158</v>
      </c>
      <c r="U2742" s="188">
        <v>767000000</v>
      </c>
      <c r="V2742" s="189"/>
    </row>
    <row r="2743" spans="1:22">
      <c r="A2743" s="180" t="s">
        <v>5392</v>
      </c>
      <c r="B2743" s="180" t="s">
        <v>5392</v>
      </c>
      <c r="C2743" s="188">
        <v>137</v>
      </c>
      <c r="D2743" s="188">
        <v>17500</v>
      </c>
      <c r="E2743" s="188">
        <v>457</v>
      </c>
      <c r="F2743" s="189"/>
      <c r="G2743" s="188">
        <v>12.5</v>
      </c>
      <c r="H2743" s="188">
        <v>12.5</v>
      </c>
      <c r="I2743" s="188">
        <v>12.5</v>
      </c>
      <c r="J2743" s="189"/>
      <c r="K2743" s="188">
        <v>36.6</v>
      </c>
      <c r="L2743" s="188">
        <v>36.6</v>
      </c>
      <c r="M2743" s="188">
        <v>431000000</v>
      </c>
      <c r="N2743" s="188">
        <v>2470000</v>
      </c>
      <c r="O2743" s="188">
        <v>1890000</v>
      </c>
      <c r="P2743" s="188">
        <v>157</v>
      </c>
      <c r="Q2743" s="188">
        <v>431000000</v>
      </c>
      <c r="R2743" s="188">
        <v>2470000</v>
      </c>
      <c r="S2743" s="188">
        <v>1890000</v>
      </c>
      <c r="T2743" s="188">
        <v>157</v>
      </c>
      <c r="U2743" s="188">
        <v>863000000</v>
      </c>
      <c r="V2743" s="189"/>
    </row>
    <row r="2744" spans="1:22">
      <c r="A2744" s="180" t="s">
        <v>5393</v>
      </c>
      <c r="B2744" s="180" t="s">
        <v>5393</v>
      </c>
      <c r="C2744" s="188">
        <v>155</v>
      </c>
      <c r="D2744" s="188">
        <v>19800</v>
      </c>
      <c r="E2744" s="188">
        <v>457</v>
      </c>
      <c r="F2744" s="189"/>
      <c r="G2744" s="188">
        <v>14.2</v>
      </c>
      <c r="H2744" s="188">
        <v>14.2</v>
      </c>
      <c r="I2744" s="188">
        <v>14.2</v>
      </c>
      <c r="J2744" s="189"/>
      <c r="K2744" s="188">
        <v>32.200000000000003</v>
      </c>
      <c r="L2744" s="188">
        <v>32.200000000000003</v>
      </c>
      <c r="M2744" s="188">
        <v>485000000</v>
      </c>
      <c r="N2744" s="188">
        <v>2780000</v>
      </c>
      <c r="O2744" s="188">
        <v>2120000</v>
      </c>
      <c r="P2744" s="188">
        <v>157</v>
      </c>
      <c r="Q2744" s="188">
        <v>485000000</v>
      </c>
      <c r="R2744" s="188">
        <v>2780000</v>
      </c>
      <c r="S2744" s="188">
        <v>2120000</v>
      </c>
      <c r="T2744" s="188">
        <v>157</v>
      </c>
      <c r="U2744" s="188">
        <v>969000000</v>
      </c>
      <c r="V2744" s="189"/>
    </row>
    <row r="2745" spans="1:22">
      <c r="A2745" s="180" t="s">
        <v>5394</v>
      </c>
      <c r="B2745" s="180" t="s">
        <v>5394</v>
      </c>
      <c r="C2745" s="188">
        <v>174</v>
      </c>
      <c r="D2745" s="188">
        <v>22200</v>
      </c>
      <c r="E2745" s="188">
        <v>457</v>
      </c>
      <c r="F2745" s="189"/>
      <c r="G2745" s="188">
        <v>16</v>
      </c>
      <c r="H2745" s="188">
        <v>16</v>
      </c>
      <c r="I2745" s="188">
        <v>16</v>
      </c>
      <c r="J2745" s="189"/>
      <c r="K2745" s="188">
        <v>28.6</v>
      </c>
      <c r="L2745" s="188">
        <v>28.6</v>
      </c>
      <c r="M2745" s="188">
        <v>540000000</v>
      </c>
      <c r="N2745" s="188">
        <v>3110000</v>
      </c>
      <c r="O2745" s="188">
        <v>2360000</v>
      </c>
      <c r="P2745" s="188">
        <v>156</v>
      </c>
      <c r="Q2745" s="188">
        <v>540000000</v>
      </c>
      <c r="R2745" s="188">
        <v>3110000</v>
      </c>
      <c r="S2745" s="188">
        <v>2360000</v>
      </c>
      <c r="T2745" s="188">
        <v>156</v>
      </c>
      <c r="U2745" s="188">
        <v>1080000000</v>
      </c>
      <c r="V2745" s="189"/>
    </row>
    <row r="2746" spans="1:22">
      <c r="A2746" s="178" t="s">
        <v>5395</v>
      </c>
      <c r="B2746" s="178" t="s">
        <v>5395</v>
      </c>
      <c r="C2746" s="188">
        <v>123</v>
      </c>
      <c r="D2746" s="188">
        <v>15600</v>
      </c>
      <c r="E2746" s="188">
        <v>508</v>
      </c>
      <c r="F2746" s="189"/>
      <c r="G2746" s="188">
        <v>10</v>
      </c>
      <c r="H2746" s="188">
        <v>10</v>
      </c>
      <c r="I2746" s="188">
        <v>10</v>
      </c>
      <c r="J2746" s="189"/>
      <c r="K2746" s="188">
        <v>50.8</v>
      </c>
      <c r="L2746" s="188">
        <v>50.8</v>
      </c>
      <c r="M2746" s="188">
        <v>485000000</v>
      </c>
      <c r="N2746" s="188">
        <v>2480000</v>
      </c>
      <c r="O2746" s="188">
        <v>1910000</v>
      </c>
      <c r="P2746" s="188">
        <v>176</v>
      </c>
      <c r="Q2746" s="188">
        <v>485000000</v>
      </c>
      <c r="R2746" s="188">
        <v>2480000</v>
      </c>
      <c r="S2746" s="188">
        <v>1910000</v>
      </c>
      <c r="T2746" s="188">
        <v>176</v>
      </c>
      <c r="U2746" s="188">
        <v>970000000</v>
      </c>
      <c r="V2746" s="189"/>
    </row>
    <row r="2747" spans="1:22">
      <c r="A2747" s="180" t="s">
        <v>5396</v>
      </c>
      <c r="B2747" s="180" t="s">
        <v>5396</v>
      </c>
      <c r="C2747" s="188">
        <v>135</v>
      </c>
      <c r="D2747" s="188">
        <v>17200</v>
      </c>
      <c r="E2747" s="188">
        <v>508</v>
      </c>
      <c r="F2747" s="189"/>
      <c r="G2747" s="188">
        <v>11</v>
      </c>
      <c r="H2747" s="188">
        <v>11</v>
      </c>
      <c r="I2747" s="188">
        <v>11</v>
      </c>
      <c r="J2747" s="189"/>
      <c r="K2747" s="188">
        <v>46.2</v>
      </c>
      <c r="L2747" s="188">
        <v>46.2</v>
      </c>
      <c r="M2747" s="188">
        <v>531000000</v>
      </c>
      <c r="N2747" s="188">
        <v>2720000</v>
      </c>
      <c r="O2747" s="188">
        <v>2090000</v>
      </c>
      <c r="P2747" s="188">
        <v>176</v>
      </c>
      <c r="Q2747" s="188">
        <v>531000000</v>
      </c>
      <c r="R2747" s="188">
        <v>2720000</v>
      </c>
      <c r="S2747" s="188">
        <v>2090000</v>
      </c>
      <c r="T2747" s="188">
        <v>176</v>
      </c>
      <c r="U2747" s="188">
        <v>1060000000</v>
      </c>
      <c r="V2747" s="189"/>
    </row>
    <row r="2748" spans="1:22">
      <c r="A2748" s="180" t="s">
        <v>5397</v>
      </c>
      <c r="B2748" s="180" t="s">
        <v>5397</v>
      </c>
      <c r="C2748" s="188">
        <v>153</v>
      </c>
      <c r="D2748" s="188">
        <v>19500</v>
      </c>
      <c r="E2748" s="188">
        <v>508</v>
      </c>
      <c r="F2748" s="189"/>
      <c r="G2748" s="188">
        <v>12.5</v>
      </c>
      <c r="H2748" s="188">
        <v>12.5</v>
      </c>
      <c r="I2748" s="188">
        <v>12.5</v>
      </c>
      <c r="J2748" s="189"/>
      <c r="K2748" s="188">
        <v>40.6</v>
      </c>
      <c r="L2748" s="188">
        <v>40.6</v>
      </c>
      <c r="M2748" s="188">
        <v>598000000</v>
      </c>
      <c r="N2748" s="188">
        <v>3070000</v>
      </c>
      <c r="O2748" s="188">
        <v>2350000</v>
      </c>
      <c r="P2748" s="188">
        <v>175</v>
      </c>
      <c r="Q2748" s="188">
        <v>598000000</v>
      </c>
      <c r="R2748" s="188">
        <v>3070000</v>
      </c>
      <c r="S2748" s="188">
        <v>2350000</v>
      </c>
      <c r="T2748" s="188">
        <v>175</v>
      </c>
      <c r="U2748" s="188">
        <v>1200000000</v>
      </c>
      <c r="V2748" s="189"/>
    </row>
    <row r="2749" spans="1:22">
      <c r="A2749" s="180" t="s">
        <v>5398</v>
      </c>
      <c r="B2749" s="180" t="s">
        <v>5398</v>
      </c>
      <c r="C2749" s="188">
        <v>173</v>
      </c>
      <c r="D2749" s="188">
        <v>22000</v>
      </c>
      <c r="E2749" s="188">
        <v>508</v>
      </c>
      <c r="F2749" s="189"/>
      <c r="G2749" s="188">
        <v>14.2</v>
      </c>
      <c r="H2749" s="188">
        <v>14.2</v>
      </c>
      <c r="I2749" s="188">
        <v>14.2</v>
      </c>
      <c r="J2749" s="189"/>
      <c r="K2749" s="188">
        <v>35.799999999999997</v>
      </c>
      <c r="L2749" s="188">
        <v>35.799999999999997</v>
      </c>
      <c r="M2749" s="188">
        <v>672000000</v>
      </c>
      <c r="N2749" s="188">
        <v>3460000</v>
      </c>
      <c r="O2749" s="188">
        <v>2650000</v>
      </c>
      <c r="P2749" s="188">
        <v>175</v>
      </c>
      <c r="Q2749" s="188">
        <v>672000000</v>
      </c>
      <c r="R2749" s="188">
        <v>3460000</v>
      </c>
      <c r="S2749" s="188">
        <v>2650000</v>
      </c>
      <c r="T2749" s="188">
        <v>175</v>
      </c>
      <c r="U2749" s="188">
        <v>1340000000</v>
      </c>
      <c r="V2749" s="189"/>
    </row>
    <row r="2750" spans="1:22">
      <c r="A2750" s="180" t="s">
        <v>5399</v>
      </c>
      <c r="B2750" s="180" t="s">
        <v>5399</v>
      </c>
      <c r="C2750" s="188">
        <v>194</v>
      </c>
      <c r="D2750" s="188">
        <v>24700</v>
      </c>
      <c r="E2750" s="188">
        <v>508</v>
      </c>
      <c r="F2750" s="189"/>
      <c r="G2750" s="188">
        <v>16</v>
      </c>
      <c r="H2750" s="188">
        <v>16</v>
      </c>
      <c r="I2750" s="188">
        <v>16</v>
      </c>
      <c r="J2750" s="189"/>
      <c r="K2750" s="188">
        <v>31.8</v>
      </c>
      <c r="L2750" s="188">
        <v>31.8</v>
      </c>
      <c r="M2750" s="188">
        <v>749000000</v>
      </c>
      <c r="N2750" s="188">
        <v>3870000</v>
      </c>
      <c r="O2750" s="188">
        <v>2950000</v>
      </c>
      <c r="P2750" s="188">
        <v>174</v>
      </c>
      <c r="Q2750" s="188">
        <v>749000000</v>
      </c>
      <c r="R2750" s="188">
        <v>3870000</v>
      </c>
      <c r="S2750" s="188">
        <v>2950000</v>
      </c>
      <c r="T2750" s="188">
        <v>174</v>
      </c>
      <c r="U2750" s="188">
        <v>1500000000</v>
      </c>
      <c r="V2750" s="189"/>
    </row>
    <row r="2751" spans="1:22">
      <c r="A2751" s="191" t="s">
        <v>5503</v>
      </c>
      <c r="B2751" s="191" t="s">
        <v>5503</v>
      </c>
      <c r="C2751" s="188">
        <v>3.31</v>
      </c>
      <c r="D2751" s="188">
        <v>421</v>
      </c>
      <c r="E2751" s="189">
        <v>40</v>
      </c>
      <c r="F2751" s="189">
        <v>40</v>
      </c>
      <c r="G2751" s="188">
        <v>2.9</v>
      </c>
      <c r="H2751" s="188">
        <v>2.9</v>
      </c>
      <c r="I2751" s="188">
        <v>2.9</v>
      </c>
      <c r="J2751" s="189"/>
      <c r="K2751" s="188">
        <v>10.8</v>
      </c>
      <c r="L2751" s="188">
        <v>10.8</v>
      </c>
      <c r="M2751" s="188">
        <v>95399.999999999985</v>
      </c>
      <c r="N2751" s="188">
        <v>5810</v>
      </c>
      <c r="O2751" s="188">
        <v>4770</v>
      </c>
      <c r="P2751" s="188">
        <v>15</v>
      </c>
      <c r="Q2751" s="188">
        <v>95399.999999999985</v>
      </c>
      <c r="R2751" s="188">
        <v>5810</v>
      </c>
      <c r="S2751" s="188">
        <v>4770</v>
      </c>
      <c r="T2751" s="188">
        <v>15</v>
      </c>
      <c r="U2751" s="188">
        <v>153000</v>
      </c>
      <c r="V2751" s="189"/>
    </row>
    <row r="2752" spans="1:22">
      <c r="A2752" s="191" t="s">
        <v>5504</v>
      </c>
      <c r="B2752" s="191" t="s">
        <v>5504</v>
      </c>
      <c r="C2752" s="188">
        <v>3.41</v>
      </c>
      <c r="D2752" s="188">
        <v>434</v>
      </c>
      <c r="E2752" s="189">
        <v>40</v>
      </c>
      <c r="F2752" s="189">
        <v>40</v>
      </c>
      <c r="G2752" s="188">
        <v>3</v>
      </c>
      <c r="H2752" s="188">
        <v>3</v>
      </c>
      <c r="I2752" s="188">
        <v>3</v>
      </c>
      <c r="J2752" s="189"/>
      <c r="K2752" s="188">
        <v>10.3</v>
      </c>
      <c r="L2752" s="188">
        <v>10.3</v>
      </c>
      <c r="M2752" s="188">
        <v>97800</v>
      </c>
      <c r="N2752" s="188">
        <v>5970</v>
      </c>
      <c r="O2752" s="188">
        <v>4890</v>
      </c>
      <c r="P2752" s="188">
        <v>15</v>
      </c>
      <c r="Q2752" s="188">
        <v>97800</v>
      </c>
      <c r="R2752" s="188">
        <v>5970</v>
      </c>
      <c r="S2752" s="188">
        <v>4890</v>
      </c>
      <c r="T2752" s="188">
        <v>15</v>
      </c>
      <c r="U2752" s="188">
        <v>157000</v>
      </c>
      <c r="V2752" s="189"/>
    </row>
    <row r="2753" spans="1:22">
      <c r="A2753" s="191" t="s">
        <v>5505</v>
      </c>
      <c r="B2753" s="191" t="s">
        <v>5505</v>
      </c>
      <c r="C2753" s="188">
        <v>3.61</v>
      </c>
      <c r="D2753" s="188">
        <v>459.99999999999994</v>
      </c>
      <c r="E2753" s="189">
        <v>40</v>
      </c>
      <c r="F2753" s="189">
        <v>40</v>
      </c>
      <c r="G2753" s="188">
        <v>3.2</v>
      </c>
      <c r="H2753" s="188">
        <v>3.2</v>
      </c>
      <c r="I2753" s="188">
        <v>3.2</v>
      </c>
      <c r="J2753" s="189"/>
      <c r="K2753" s="188">
        <v>9.5</v>
      </c>
      <c r="L2753" s="188">
        <v>9.5</v>
      </c>
      <c r="M2753" s="188">
        <v>102000</v>
      </c>
      <c r="N2753" s="188">
        <v>6280</v>
      </c>
      <c r="O2753" s="188">
        <v>5110</v>
      </c>
      <c r="P2753" s="188">
        <v>14.9</v>
      </c>
      <c r="Q2753" s="188">
        <v>102000</v>
      </c>
      <c r="R2753" s="188">
        <v>6280</v>
      </c>
      <c r="S2753" s="188">
        <v>5110</v>
      </c>
      <c r="T2753" s="188">
        <v>14.9</v>
      </c>
      <c r="U2753" s="188">
        <v>165000</v>
      </c>
      <c r="V2753" s="189"/>
    </row>
    <row r="2754" spans="1:22">
      <c r="A2754" s="191" t="s">
        <v>5400</v>
      </c>
      <c r="B2754" s="191" t="s">
        <v>5400</v>
      </c>
      <c r="C2754" s="188">
        <v>4.01</v>
      </c>
      <c r="D2754" s="188">
        <v>509.99999999999994</v>
      </c>
      <c r="E2754" s="189">
        <v>40</v>
      </c>
      <c r="F2754" s="189">
        <v>40</v>
      </c>
      <c r="G2754" s="188">
        <v>3.6</v>
      </c>
      <c r="H2754" s="188">
        <v>3.6</v>
      </c>
      <c r="I2754" s="188">
        <v>3.6</v>
      </c>
      <c r="J2754" s="189"/>
      <c r="K2754" s="188">
        <v>8.11</v>
      </c>
      <c r="L2754" s="188">
        <v>8.11</v>
      </c>
      <c r="M2754" s="188">
        <v>111000</v>
      </c>
      <c r="N2754" s="188">
        <v>6880</v>
      </c>
      <c r="O2754" s="188">
        <v>5540</v>
      </c>
      <c r="P2754" s="188">
        <v>14.7</v>
      </c>
      <c r="Q2754" s="188">
        <v>111000</v>
      </c>
      <c r="R2754" s="188">
        <v>6880</v>
      </c>
      <c r="S2754" s="188">
        <v>5540</v>
      </c>
      <c r="T2754" s="188">
        <v>14.7</v>
      </c>
      <c r="U2754" s="188">
        <v>181000</v>
      </c>
      <c r="V2754" s="189"/>
    </row>
    <row r="2755" spans="1:22">
      <c r="A2755" s="179" t="s">
        <v>5401</v>
      </c>
      <c r="B2755" s="179" t="s">
        <v>5401</v>
      </c>
      <c r="C2755" s="188">
        <v>4.3899999999999997</v>
      </c>
      <c r="D2755" s="188">
        <v>559</v>
      </c>
      <c r="E2755" s="189">
        <v>40</v>
      </c>
      <c r="F2755" s="189">
        <v>40</v>
      </c>
      <c r="G2755" s="188">
        <v>4</v>
      </c>
      <c r="H2755" s="188">
        <v>4</v>
      </c>
      <c r="I2755" s="188">
        <v>4</v>
      </c>
      <c r="J2755" s="189"/>
      <c r="K2755" s="188">
        <v>7</v>
      </c>
      <c r="L2755" s="188">
        <v>7</v>
      </c>
      <c r="M2755" s="188">
        <v>118000</v>
      </c>
      <c r="N2755" s="188">
        <v>7440</v>
      </c>
      <c r="O2755" s="188">
        <v>5910</v>
      </c>
      <c r="P2755" s="188">
        <v>14.5</v>
      </c>
      <c r="Q2755" s="188">
        <v>118000</v>
      </c>
      <c r="R2755" s="188">
        <v>7440</v>
      </c>
      <c r="S2755" s="188">
        <v>5910</v>
      </c>
      <c r="T2755" s="188">
        <v>14.5</v>
      </c>
      <c r="U2755" s="188">
        <v>195000</v>
      </c>
      <c r="V2755" s="189"/>
    </row>
    <row r="2756" spans="1:22">
      <c r="A2756" s="179" t="s">
        <v>5402</v>
      </c>
      <c r="B2756" s="179" t="s">
        <v>5402</v>
      </c>
      <c r="C2756" s="188">
        <v>5.28</v>
      </c>
      <c r="D2756" s="188">
        <v>673</v>
      </c>
      <c r="E2756" s="189">
        <v>40</v>
      </c>
      <c r="F2756" s="189">
        <v>40</v>
      </c>
      <c r="G2756" s="188">
        <v>5</v>
      </c>
      <c r="H2756" s="188">
        <v>5</v>
      </c>
      <c r="I2756" s="188">
        <v>5</v>
      </c>
      <c r="J2756" s="189"/>
      <c r="K2756" s="188">
        <v>5</v>
      </c>
      <c r="L2756" s="188">
        <v>5</v>
      </c>
      <c r="M2756" s="188">
        <v>134000</v>
      </c>
      <c r="N2756" s="188">
        <v>8660</v>
      </c>
      <c r="O2756" s="188">
        <v>6680</v>
      </c>
      <c r="P2756" s="188">
        <v>14.1</v>
      </c>
      <c r="Q2756" s="188">
        <v>134000</v>
      </c>
      <c r="R2756" s="188">
        <v>8660</v>
      </c>
      <c r="S2756" s="188">
        <v>6680</v>
      </c>
      <c r="T2756" s="188">
        <v>14.1</v>
      </c>
      <c r="U2756" s="188">
        <v>225000</v>
      </c>
      <c r="V2756" s="189"/>
    </row>
    <row r="2757" spans="1:22">
      <c r="A2757" s="179" t="s">
        <v>5403</v>
      </c>
      <c r="B2757" s="179" t="s">
        <v>5403</v>
      </c>
      <c r="C2757" s="188">
        <v>5.78</v>
      </c>
      <c r="D2757" s="188">
        <v>737</v>
      </c>
      <c r="E2757" s="189">
        <v>40</v>
      </c>
      <c r="F2757" s="189">
        <v>40</v>
      </c>
      <c r="G2757" s="188">
        <v>5.6</v>
      </c>
      <c r="H2757" s="188">
        <v>5.6</v>
      </c>
      <c r="I2757" s="188">
        <v>5.6</v>
      </c>
      <c r="J2757" s="189"/>
      <c r="K2757" s="188">
        <v>4.1399999999999997</v>
      </c>
      <c r="L2757" s="188">
        <v>4.1399999999999997</v>
      </c>
      <c r="M2757" s="188">
        <v>141000</v>
      </c>
      <c r="N2757" s="188">
        <v>9280</v>
      </c>
      <c r="O2757" s="188">
        <v>7030</v>
      </c>
      <c r="P2757" s="188">
        <v>13.799999999999999</v>
      </c>
      <c r="Q2757" s="188">
        <v>141000</v>
      </c>
      <c r="R2757" s="188">
        <v>9280</v>
      </c>
      <c r="S2757" s="188">
        <v>7030</v>
      </c>
      <c r="T2757" s="188">
        <v>13.799999999999999</v>
      </c>
      <c r="U2757" s="188">
        <v>240000</v>
      </c>
      <c r="V2757" s="189"/>
    </row>
    <row r="2758" spans="1:22">
      <c r="A2758" s="179" t="s">
        <v>5404</v>
      </c>
      <c r="B2758" s="179" t="s">
        <v>5404</v>
      </c>
      <c r="C2758" s="188">
        <v>6.33</v>
      </c>
      <c r="D2758" s="188">
        <v>807</v>
      </c>
      <c r="E2758" s="189">
        <v>40</v>
      </c>
      <c r="F2758" s="189">
        <v>40</v>
      </c>
      <c r="G2758" s="188">
        <v>6.3</v>
      </c>
      <c r="H2758" s="188">
        <v>6.3</v>
      </c>
      <c r="I2758" s="188">
        <v>6.3</v>
      </c>
      <c r="J2758" s="189"/>
      <c r="K2758" s="188">
        <v>3.35</v>
      </c>
      <c r="L2758" s="188">
        <v>3.35</v>
      </c>
      <c r="M2758" s="188">
        <v>147000</v>
      </c>
      <c r="N2758" s="188">
        <v>9900</v>
      </c>
      <c r="O2758" s="188">
        <v>7340</v>
      </c>
      <c r="P2758" s="188">
        <v>13.5</v>
      </c>
      <c r="Q2758" s="188">
        <v>147000</v>
      </c>
      <c r="R2758" s="188">
        <v>9900</v>
      </c>
      <c r="S2758" s="188">
        <v>7340</v>
      </c>
      <c r="T2758" s="188">
        <v>13.5</v>
      </c>
      <c r="U2758" s="188">
        <v>254000</v>
      </c>
      <c r="V2758" s="189"/>
    </row>
    <row r="2759" spans="1:22">
      <c r="A2759" s="179" t="s">
        <v>5405</v>
      </c>
      <c r="B2759" s="179" t="s">
        <v>5405</v>
      </c>
      <c r="C2759" s="188">
        <v>4.22</v>
      </c>
      <c r="D2759" s="188">
        <v>537</v>
      </c>
      <c r="E2759" s="189">
        <v>50</v>
      </c>
      <c r="F2759" s="189">
        <v>50</v>
      </c>
      <c r="G2759" s="188">
        <v>2.9</v>
      </c>
      <c r="H2759" s="188">
        <v>2.9</v>
      </c>
      <c r="I2759" s="188">
        <v>2.9</v>
      </c>
      <c r="J2759" s="189"/>
      <c r="K2759" s="188">
        <v>14.2</v>
      </c>
      <c r="L2759" s="188">
        <v>14.2</v>
      </c>
      <c r="M2759" s="188">
        <v>197000</v>
      </c>
      <c r="N2759" s="188">
        <v>9430</v>
      </c>
      <c r="O2759" s="188">
        <v>7870</v>
      </c>
      <c r="P2759" s="188">
        <v>19.099999999999998</v>
      </c>
      <c r="Q2759" s="188">
        <v>197000</v>
      </c>
      <c r="R2759" s="188">
        <v>9430</v>
      </c>
      <c r="S2759" s="188">
        <v>7870</v>
      </c>
      <c r="T2759" s="188">
        <v>19.099999999999998</v>
      </c>
      <c r="U2759" s="188">
        <v>312000</v>
      </c>
      <c r="V2759" s="189"/>
    </row>
    <row r="2760" spans="1:22">
      <c r="A2760" s="179" t="s">
        <v>5406</v>
      </c>
      <c r="B2760" s="179" t="s">
        <v>5406</v>
      </c>
      <c r="C2760" s="188">
        <v>4.3499999999999996</v>
      </c>
      <c r="D2760" s="188">
        <v>554</v>
      </c>
      <c r="E2760" s="189">
        <v>50</v>
      </c>
      <c r="F2760" s="189">
        <v>50</v>
      </c>
      <c r="G2760" s="188">
        <v>3</v>
      </c>
      <c r="H2760" s="188">
        <v>3</v>
      </c>
      <c r="I2760" s="188">
        <v>3</v>
      </c>
      <c r="J2760" s="189"/>
      <c r="K2760" s="188">
        <v>13.7</v>
      </c>
      <c r="L2760" s="188">
        <v>13.7</v>
      </c>
      <c r="M2760" s="188">
        <v>202000</v>
      </c>
      <c r="N2760" s="188">
        <v>9700</v>
      </c>
      <c r="O2760" s="188">
        <v>8080</v>
      </c>
      <c r="P2760" s="188">
        <v>19.099999999999998</v>
      </c>
      <c r="Q2760" s="188">
        <v>202000</v>
      </c>
      <c r="R2760" s="188">
        <v>9700</v>
      </c>
      <c r="S2760" s="188">
        <v>8080</v>
      </c>
      <c r="T2760" s="188">
        <v>19.099999999999998</v>
      </c>
      <c r="U2760" s="188">
        <v>321000</v>
      </c>
      <c r="V2760" s="189"/>
    </row>
    <row r="2761" spans="1:22">
      <c r="A2761" s="191" t="s">
        <v>5407</v>
      </c>
      <c r="B2761" s="191" t="s">
        <v>5407</v>
      </c>
      <c r="C2761" s="188">
        <v>4.62</v>
      </c>
      <c r="D2761" s="188">
        <v>588</v>
      </c>
      <c r="E2761" s="189">
        <v>50</v>
      </c>
      <c r="F2761" s="189">
        <v>50</v>
      </c>
      <c r="G2761" s="188">
        <v>3.2</v>
      </c>
      <c r="H2761" s="188">
        <v>3.2</v>
      </c>
      <c r="I2761" s="188">
        <v>3.2</v>
      </c>
      <c r="J2761" s="189"/>
      <c r="K2761" s="188">
        <v>12.6</v>
      </c>
      <c r="L2761" s="188">
        <v>12.6</v>
      </c>
      <c r="M2761" s="188">
        <v>212000</v>
      </c>
      <c r="N2761" s="188">
        <v>10200</v>
      </c>
      <c r="O2761" s="188">
        <v>8490</v>
      </c>
      <c r="P2761" s="188">
        <v>19</v>
      </c>
      <c r="Q2761" s="188">
        <v>212000</v>
      </c>
      <c r="R2761" s="188">
        <v>10200</v>
      </c>
      <c r="S2761" s="188">
        <v>8490</v>
      </c>
      <c r="T2761" s="188">
        <v>19</v>
      </c>
      <c r="U2761" s="188">
        <v>338000</v>
      </c>
      <c r="V2761" s="189"/>
    </row>
    <row r="2762" spans="1:22">
      <c r="A2762" s="179" t="s">
        <v>5408</v>
      </c>
      <c r="B2762" s="179" t="s">
        <v>5408</v>
      </c>
      <c r="C2762" s="188">
        <v>5.14</v>
      </c>
      <c r="D2762" s="188">
        <v>654</v>
      </c>
      <c r="E2762" s="189">
        <v>50</v>
      </c>
      <c r="F2762" s="189">
        <v>50</v>
      </c>
      <c r="G2762" s="188">
        <v>3.6</v>
      </c>
      <c r="H2762" s="188">
        <v>3.6</v>
      </c>
      <c r="I2762" s="188">
        <v>3.6</v>
      </c>
      <c r="J2762" s="189"/>
      <c r="K2762" s="188">
        <v>10.9</v>
      </c>
      <c r="L2762" s="188">
        <v>10.9</v>
      </c>
      <c r="M2762" s="188">
        <v>232000</v>
      </c>
      <c r="N2762" s="188">
        <v>11300</v>
      </c>
      <c r="O2762" s="188">
        <v>9270</v>
      </c>
      <c r="P2762" s="188">
        <v>18.799999999999997</v>
      </c>
      <c r="Q2762" s="188">
        <v>232000</v>
      </c>
      <c r="R2762" s="188">
        <v>11300</v>
      </c>
      <c r="S2762" s="188">
        <v>9270</v>
      </c>
      <c r="T2762" s="188">
        <v>18.799999999999997</v>
      </c>
      <c r="U2762" s="188">
        <v>372000</v>
      </c>
      <c r="V2762" s="189"/>
    </row>
    <row r="2763" spans="1:22">
      <c r="A2763" s="179" t="s">
        <v>5409</v>
      </c>
      <c r="B2763" s="179" t="s">
        <v>5409</v>
      </c>
      <c r="C2763" s="188">
        <v>5.64</v>
      </c>
      <c r="D2763" s="188">
        <v>719</v>
      </c>
      <c r="E2763" s="189">
        <v>50</v>
      </c>
      <c r="F2763" s="189">
        <v>50</v>
      </c>
      <c r="G2763" s="188">
        <v>4</v>
      </c>
      <c r="H2763" s="188">
        <v>4</v>
      </c>
      <c r="I2763" s="188">
        <v>4</v>
      </c>
      <c r="J2763" s="189"/>
      <c r="K2763" s="188">
        <v>9.5</v>
      </c>
      <c r="L2763" s="188">
        <v>9.5</v>
      </c>
      <c r="M2763" s="188">
        <v>250000</v>
      </c>
      <c r="N2763" s="188">
        <v>12300</v>
      </c>
      <c r="O2763" s="188">
        <v>9990</v>
      </c>
      <c r="P2763" s="188">
        <v>18.600000000000001</v>
      </c>
      <c r="Q2763" s="188">
        <v>250000</v>
      </c>
      <c r="R2763" s="188">
        <v>12300</v>
      </c>
      <c r="S2763" s="188">
        <v>9990</v>
      </c>
      <c r="T2763" s="188">
        <v>18.600000000000001</v>
      </c>
      <c r="U2763" s="188">
        <v>404000</v>
      </c>
      <c r="V2763" s="189"/>
    </row>
    <row r="2764" spans="1:22">
      <c r="A2764" s="179" t="s">
        <v>5410</v>
      </c>
      <c r="B2764" s="179" t="s">
        <v>5410</v>
      </c>
      <c r="C2764" s="188">
        <v>6.85</v>
      </c>
      <c r="D2764" s="188">
        <v>873</v>
      </c>
      <c r="E2764" s="189">
        <v>50</v>
      </c>
      <c r="F2764" s="189">
        <v>50</v>
      </c>
      <c r="G2764" s="188">
        <v>5</v>
      </c>
      <c r="H2764" s="188">
        <v>5</v>
      </c>
      <c r="I2764" s="188">
        <v>5</v>
      </c>
      <c r="J2764" s="189"/>
      <c r="K2764" s="188">
        <v>7</v>
      </c>
      <c r="L2764" s="188">
        <v>7</v>
      </c>
      <c r="M2764" s="188">
        <v>289000</v>
      </c>
      <c r="N2764" s="188">
        <v>14500</v>
      </c>
      <c r="O2764" s="188">
        <v>11600</v>
      </c>
      <c r="P2764" s="188">
        <v>18.2</v>
      </c>
      <c r="Q2764" s="188">
        <v>289000</v>
      </c>
      <c r="R2764" s="188">
        <v>14500</v>
      </c>
      <c r="S2764" s="188">
        <v>11600</v>
      </c>
      <c r="T2764" s="188">
        <v>18.2</v>
      </c>
      <c r="U2764" s="188">
        <v>476000</v>
      </c>
      <c r="V2764" s="189"/>
    </row>
    <row r="2765" spans="1:22">
      <c r="A2765" s="179" t="s">
        <v>5411</v>
      </c>
      <c r="B2765" s="179" t="s">
        <v>5411</v>
      </c>
      <c r="C2765" s="188">
        <v>7.54</v>
      </c>
      <c r="D2765" s="188">
        <v>961</v>
      </c>
      <c r="E2765" s="189">
        <v>50</v>
      </c>
      <c r="F2765" s="189">
        <v>50</v>
      </c>
      <c r="G2765" s="188">
        <v>5.6</v>
      </c>
      <c r="H2765" s="188">
        <v>5.6</v>
      </c>
      <c r="I2765" s="188">
        <v>5.6</v>
      </c>
      <c r="J2765" s="189"/>
      <c r="K2765" s="188">
        <v>5.93</v>
      </c>
      <c r="L2765" s="188">
        <v>5.93</v>
      </c>
      <c r="M2765" s="188">
        <v>308000</v>
      </c>
      <c r="N2765" s="188">
        <v>15700</v>
      </c>
      <c r="O2765" s="188">
        <v>12300</v>
      </c>
      <c r="P2765" s="188">
        <v>17.899999999999999</v>
      </c>
      <c r="Q2765" s="188">
        <v>308000</v>
      </c>
      <c r="R2765" s="188">
        <v>15700</v>
      </c>
      <c r="S2765" s="188">
        <v>12300</v>
      </c>
      <c r="T2765" s="188">
        <v>17.899999999999999</v>
      </c>
      <c r="U2765" s="188">
        <v>513000</v>
      </c>
      <c r="V2765" s="189"/>
    </row>
    <row r="2766" spans="1:22">
      <c r="A2766" s="179" t="s">
        <v>5412</v>
      </c>
      <c r="B2766" s="179" t="s">
        <v>5412</v>
      </c>
      <c r="C2766" s="188">
        <v>8.31</v>
      </c>
      <c r="D2766" s="188">
        <v>1060</v>
      </c>
      <c r="E2766" s="189">
        <v>50</v>
      </c>
      <c r="F2766" s="189">
        <v>50</v>
      </c>
      <c r="G2766" s="188">
        <v>6.3</v>
      </c>
      <c r="H2766" s="188">
        <v>6.3</v>
      </c>
      <c r="I2766" s="188">
        <v>6.3</v>
      </c>
      <c r="J2766" s="189"/>
      <c r="K2766" s="188">
        <v>4.9400000000000004</v>
      </c>
      <c r="L2766" s="188">
        <v>4.9400000000000004</v>
      </c>
      <c r="M2766" s="188">
        <v>328000</v>
      </c>
      <c r="N2766" s="188">
        <v>17000</v>
      </c>
      <c r="O2766" s="188">
        <v>13100</v>
      </c>
      <c r="P2766" s="188">
        <v>17.600000000000001</v>
      </c>
      <c r="Q2766" s="188">
        <v>328000</v>
      </c>
      <c r="R2766" s="188">
        <v>17000</v>
      </c>
      <c r="S2766" s="188">
        <v>13100</v>
      </c>
      <c r="T2766" s="188">
        <v>17.600000000000001</v>
      </c>
      <c r="U2766" s="188">
        <v>552000</v>
      </c>
      <c r="V2766" s="189"/>
    </row>
    <row r="2767" spans="1:22">
      <c r="A2767" s="179" t="s">
        <v>5413</v>
      </c>
      <c r="B2767" s="179" t="s">
        <v>5413</v>
      </c>
      <c r="C2767" s="188">
        <v>9.14</v>
      </c>
      <c r="D2767" s="188">
        <v>1160</v>
      </c>
      <c r="E2767" s="189">
        <v>50</v>
      </c>
      <c r="F2767" s="189">
        <v>50</v>
      </c>
      <c r="G2767" s="188">
        <v>7.1</v>
      </c>
      <c r="H2767" s="188">
        <v>7.1</v>
      </c>
      <c r="I2767" s="188">
        <v>7.1</v>
      </c>
      <c r="J2767" s="189"/>
      <c r="K2767" s="188">
        <v>4.04</v>
      </c>
      <c r="L2767" s="188">
        <v>4.04</v>
      </c>
      <c r="M2767" s="188">
        <v>345000</v>
      </c>
      <c r="N2767" s="188">
        <v>18300</v>
      </c>
      <c r="O2767" s="188">
        <v>13800</v>
      </c>
      <c r="P2767" s="188">
        <v>17.2</v>
      </c>
      <c r="Q2767" s="188">
        <v>345000</v>
      </c>
      <c r="R2767" s="188">
        <v>18300</v>
      </c>
      <c r="S2767" s="188">
        <v>13800</v>
      </c>
      <c r="T2767" s="188">
        <v>17.2</v>
      </c>
      <c r="U2767" s="188">
        <v>589000</v>
      </c>
      <c r="V2767" s="189"/>
    </row>
    <row r="2768" spans="1:22">
      <c r="A2768" s="179" t="s">
        <v>5414</v>
      </c>
      <c r="B2768" s="179" t="s">
        <v>5414</v>
      </c>
      <c r="C2768" s="188">
        <v>10</v>
      </c>
      <c r="D2768" s="188">
        <v>1280</v>
      </c>
      <c r="E2768" s="189">
        <v>50</v>
      </c>
      <c r="F2768" s="189">
        <v>50</v>
      </c>
      <c r="G2768" s="188">
        <v>8</v>
      </c>
      <c r="H2768" s="188">
        <v>8</v>
      </c>
      <c r="I2768" s="188">
        <v>8</v>
      </c>
      <c r="J2768" s="189"/>
      <c r="K2768" s="188">
        <v>3.25</v>
      </c>
      <c r="L2768" s="188">
        <v>3.25</v>
      </c>
      <c r="M2768" s="188">
        <v>360000</v>
      </c>
      <c r="N2768" s="188">
        <v>19500</v>
      </c>
      <c r="O2768" s="188">
        <v>14400</v>
      </c>
      <c r="P2768" s="188">
        <v>16.8</v>
      </c>
      <c r="Q2768" s="188">
        <v>360000</v>
      </c>
      <c r="R2768" s="188">
        <v>19500</v>
      </c>
      <c r="S2768" s="188">
        <v>14400</v>
      </c>
      <c r="T2768" s="188">
        <v>16.8</v>
      </c>
      <c r="U2768" s="188">
        <v>623000</v>
      </c>
      <c r="V2768" s="189"/>
    </row>
    <row r="2769" spans="1:22">
      <c r="A2769" s="179" t="s">
        <v>5415</v>
      </c>
      <c r="B2769" s="179" t="s">
        <v>5415</v>
      </c>
      <c r="C2769" s="188">
        <v>5.13</v>
      </c>
      <c r="D2769" s="188">
        <v>653</v>
      </c>
      <c r="E2769" s="189">
        <v>60</v>
      </c>
      <c r="F2769" s="189">
        <v>60</v>
      </c>
      <c r="G2769" s="188">
        <v>2.9</v>
      </c>
      <c r="H2769" s="188">
        <v>2.9</v>
      </c>
      <c r="I2769" s="188">
        <v>2.9</v>
      </c>
      <c r="J2769" s="189"/>
      <c r="K2769" s="188">
        <v>17.7</v>
      </c>
      <c r="L2769" s="188">
        <v>17.7</v>
      </c>
      <c r="M2769" s="188">
        <v>352000</v>
      </c>
      <c r="N2769" s="188">
        <v>13900</v>
      </c>
      <c r="O2769" s="188">
        <v>11700</v>
      </c>
      <c r="P2769" s="188">
        <v>23.2</v>
      </c>
      <c r="Q2769" s="188">
        <v>352000</v>
      </c>
      <c r="R2769" s="188">
        <v>13900</v>
      </c>
      <c r="S2769" s="188">
        <v>11700</v>
      </c>
      <c r="T2769" s="188">
        <v>23.2</v>
      </c>
      <c r="U2769" s="188">
        <v>553000</v>
      </c>
      <c r="V2769" s="189"/>
    </row>
    <row r="2770" spans="1:22">
      <c r="A2770" s="179" t="s">
        <v>5416</v>
      </c>
      <c r="B2770" s="179" t="s">
        <v>5416</v>
      </c>
      <c r="C2770" s="188">
        <v>5.29</v>
      </c>
      <c r="D2770" s="188">
        <v>674</v>
      </c>
      <c r="E2770" s="189">
        <v>60</v>
      </c>
      <c r="F2770" s="189">
        <v>60</v>
      </c>
      <c r="G2770" s="188">
        <v>3</v>
      </c>
      <c r="H2770" s="188">
        <v>3</v>
      </c>
      <c r="I2770" s="188">
        <v>3</v>
      </c>
      <c r="J2770" s="189"/>
      <c r="K2770" s="188">
        <v>17</v>
      </c>
      <c r="L2770" s="188">
        <v>17</v>
      </c>
      <c r="M2770" s="188">
        <v>362000</v>
      </c>
      <c r="N2770" s="188">
        <v>14300</v>
      </c>
      <c r="O2770" s="188">
        <v>12100</v>
      </c>
      <c r="P2770" s="188">
        <v>23.2</v>
      </c>
      <c r="Q2770" s="188">
        <v>362000</v>
      </c>
      <c r="R2770" s="188">
        <v>14300</v>
      </c>
      <c r="S2770" s="188">
        <v>12100</v>
      </c>
      <c r="T2770" s="188">
        <v>23.2</v>
      </c>
      <c r="U2770" s="188">
        <v>569000</v>
      </c>
      <c r="V2770" s="189"/>
    </row>
    <row r="2771" spans="1:22">
      <c r="A2771" s="179" t="s">
        <v>5417</v>
      </c>
      <c r="B2771" s="179" t="s">
        <v>5417</v>
      </c>
      <c r="C2771" s="188">
        <v>5.62</v>
      </c>
      <c r="D2771" s="188">
        <v>716</v>
      </c>
      <c r="E2771" s="189">
        <v>60</v>
      </c>
      <c r="F2771" s="189">
        <v>60</v>
      </c>
      <c r="G2771" s="188">
        <v>3.2</v>
      </c>
      <c r="H2771" s="188">
        <v>3.2</v>
      </c>
      <c r="I2771" s="188">
        <v>3.2</v>
      </c>
      <c r="J2771" s="189"/>
      <c r="K2771" s="188">
        <v>15.8</v>
      </c>
      <c r="L2771" s="188">
        <v>15.8</v>
      </c>
      <c r="M2771" s="188">
        <v>382000</v>
      </c>
      <c r="N2771" s="188">
        <v>15200</v>
      </c>
      <c r="O2771" s="188">
        <v>12700</v>
      </c>
      <c r="P2771" s="188">
        <v>23.1</v>
      </c>
      <c r="Q2771" s="188">
        <v>382000</v>
      </c>
      <c r="R2771" s="188">
        <v>15200</v>
      </c>
      <c r="S2771" s="188">
        <v>12700</v>
      </c>
      <c r="T2771" s="188">
        <v>23.1</v>
      </c>
      <c r="U2771" s="188">
        <v>602000</v>
      </c>
      <c r="V2771" s="189"/>
    </row>
    <row r="2772" spans="1:22">
      <c r="A2772" s="179" t="s">
        <v>5418</v>
      </c>
      <c r="B2772" s="179" t="s">
        <v>5418</v>
      </c>
      <c r="C2772" s="188">
        <v>6.27</v>
      </c>
      <c r="D2772" s="188">
        <v>798</v>
      </c>
      <c r="E2772" s="189">
        <v>60</v>
      </c>
      <c r="F2772" s="189">
        <v>60</v>
      </c>
      <c r="G2772" s="188">
        <v>3.6</v>
      </c>
      <c r="H2772" s="188">
        <v>3.6</v>
      </c>
      <c r="I2772" s="188">
        <v>3.6</v>
      </c>
      <c r="J2772" s="189"/>
      <c r="K2772" s="188">
        <v>13.7</v>
      </c>
      <c r="L2772" s="188">
        <v>13.7</v>
      </c>
      <c r="M2772" s="188">
        <v>419000</v>
      </c>
      <c r="N2772" s="188">
        <v>16800</v>
      </c>
      <c r="O2772" s="188">
        <v>14000</v>
      </c>
      <c r="P2772" s="188">
        <v>22.9</v>
      </c>
      <c r="Q2772" s="188">
        <v>419000</v>
      </c>
      <c r="R2772" s="188">
        <v>16800</v>
      </c>
      <c r="S2772" s="188">
        <v>14000</v>
      </c>
      <c r="T2772" s="188">
        <v>22.9</v>
      </c>
      <c r="U2772" s="188">
        <v>665000</v>
      </c>
      <c r="V2772" s="189"/>
    </row>
    <row r="2773" spans="1:22">
      <c r="A2773" s="179" t="s">
        <v>5419</v>
      </c>
      <c r="B2773" s="179" t="s">
        <v>5419</v>
      </c>
      <c r="C2773" s="188">
        <v>6.9</v>
      </c>
      <c r="D2773" s="188">
        <v>878.99999999999989</v>
      </c>
      <c r="E2773" s="189">
        <v>60</v>
      </c>
      <c r="F2773" s="189">
        <v>60</v>
      </c>
      <c r="G2773" s="188">
        <v>4</v>
      </c>
      <c r="H2773" s="188">
        <v>4</v>
      </c>
      <c r="I2773" s="188">
        <v>4</v>
      </c>
      <c r="J2773" s="189"/>
      <c r="K2773" s="188">
        <v>12</v>
      </c>
      <c r="L2773" s="188">
        <v>12</v>
      </c>
      <c r="M2773" s="188">
        <v>454000</v>
      </c>
      <c r="N2773" s="188">
        <v>18300</v>
      </c>
      <c r="O2773" s="188">
        <v>15100</v>
      </c>
      <c r="P2773" s="188">
        <v>22.7</v>
      </c>
      <c r="Q2773" s="188">
        <v>454000</v>
      </c>
      <c r="R2773" s="188">
        <v>18300</v>
      </c>
      <c r="S2773" s="188">
        <v>15100</v>
      </c>
      <c r="T2773" s="188">
        <v>22.7</v>
      </c>
      <c r="U2773" s="188">
        <v>725000</v>
      </c>
      <c r="V2773" s="189"/>
    </row>
    <row r="2774" spans="1:22">
      <c r="A2774" s="179" t="s">
        <v>5420</v>
      </c>
      <c r="B2774" s="179" t="s">
        <v>5420</v>
      </c>
      <c r="C2774" s="188">
        <v>8.42</v>
      </c>
      <c r="D2774" s="188">
        <v>1070</v>
      </c>
      <c r="E2774" s="189">
        <v>60</v>
      </c>
      <c r="F2774" s="189">
        <v>60</v>
      </c>
      <c r="G2774" s="188">
        <v>5</v>
      </c>
      <c r="H2774" s="188">
        <v>5</v>
      </c>
      <c r="I2774" s="188">
        <v>5</v>
      </c>
      <c r="J2774" s="189"/>
      <c r="K2774" s="188">
        <v>9</v>
      </c>
      <c r="L2774" s="188">
        <v>9</v>
      </c>
      <c r="M2774" s="188">
        <v>533000</v>
      </c>
      <c r="N2774" s="188">
        <v>21900</v>
      </c>
      <c r="O2774" s="188">
        <v>17800</v>
      </c>
      <c r="P2774" s="188">
        <v>22.3</v>
      </c>
      <c r="Q2774" s="188">
        <v>533000</v>
      </c>
      <c r="R2774" s="188">
        <v>21900</v>
      </c>
      <c r="S2774" s="188">
        <v>17800</v>
      </c>
      <c r="T2774" s="188">
        <v>22.3</v>
      </c>
      <c r="U2774" s="188">
        <v>864000</v>
      </c>
      <c r="V2774" s="189"/>
    </row>
    <row r="2775" spans="1:22">
      <c r="A2775" s="179" t="s">
        <v>5421</v>
      </c>
      <c r="B2775" s="179" t="s">
        <v>5421</v>
      </c>
      <c r="C2775" s="188">
        <v>9.3000000000000007</v>
      </c>
      <c r="D2775" s="188">
        <v>1180</v>
      </c>
      <c r="E2775" s="189">
        <v>60</v>
      </c>
      <c r="F2775" s="189">
        <v>60</v>
      </c>
      <c r="G2775" s="188">
        <v>5.6</v>
      </c>
      <c r="H2775" s="188">
        <v>5.6</v>
      </c>
      <c r="I2775" s="188">
        <v>5.6</v>
      </c>
      <c r="J2775" s="189"/>
      <c r="K2775" s="188">
        <v>7.71</v>
      </c>
      <c r="L2775" s="188">
        <v>7.71</v>
      </c>
      <c r="M2775" s="188">
        <v>574000</v>
      </c>
      <c r="N2775" s="188">
        <v>23900</v>
      </c>
      <c r="O2775" s="188">
        <v>19100</v>
      </c>
      <c r="P2775" s="188">
        <v>22</v>
      </c>
      <c r="Q2775" s="188">
        <v>574000</v>
      </c>
      <c r="R2775" s="188">
        <v>23900</v>
      </c>
      <c r="S2775" s="188">
        <v>19100</v>
      </c>
      <c r="T2775" s="188">
        <v>22</v>
      </c>
      <c r="U2775" s="188">
        <v>939000</v>
      </c>
      <c r="V2775" s="189"/>
    </row>
    <row r="2776" spans="1:22">
      <c r="A2776" s="179" t="s">
        <v>5422</v>
      </c>
      <c r="B2776" s="179" t="s">
        <v>5422</v>
      </c>
      <c r="C2776" s="188">
        <v>10.3</v>
      </c>
      <c r="D2776" s="188">
        <v>1310</v>
      </c>
      <c r="E2776" s="189">
        <v>60</v>
      </c>
      <c r="F2776" s="189">
        <v>60</v>
      </c>
      <c r="G2776" s="188">
        <v>6.3</v>
      </c>
      <c r="H2776" s="188">
        <v>6.3</v>
      </c>
      <c r="I2776" s="188">
        <v>6.3</v>
      </c>
      <c r="J2776" s="189"/>
      <c r="K2776" s="188">
        <v>6.52</v>
      </c>
      <c r="L2776" s="188">
        <v>6.52</v>
      </c>
      <c r="M2776" s="188">
        <v>616000</v>
      </c>
      <c r="N2776" s="188">
        <v>26000</v>
      </c>
      <c r="O2776" s="188">
        <v>20500</v>
      </c>
      <c r="P2776" s="188">
        <v>21.7</v>
      </c>
      <c r="Q2776" s="188">
        <v>616000</v>
      </c>
      <c r="R2776" s="188">
        <v>26000</v>
      </c>
      <c r="S2776" s="188">
        <v>20500</v>
      </c>
      <c r="T2776" s="188">
        <v>21.7</v>
      </c>
      <c r="U2776" s="188">
        <v>1020000</v>
      </c>
      <c r="V2776" s="189"/>
    </row>
    <row r="2777" spans="1:22">
      <c r="A2777" s="179" t="s">
        <v>5423</v>
      </c>
      <c r="B2777" s="179" t="s">
        <v>5423</v>
      </c>
      <c r="C2777" s="188">
        <v>11.4</v>
      </c>
      <c r="D2777" s="188">
        <v>1450</v>
      </c>
      <c r="E2777" s="189">
        <v>60</v>
      </c>
      <c r="F2777" s="189">
        <v>60</v>
      </c>
      <c r="G2777" s="188">
        <v>7.1</v>
      </c>
      <c r="H2777" s="188">
        <v>7.1</v>
      </c>
      <c r="I2777" s="188">
        <v>7.1</v>
      </c>
      <c r="J2777" s="189"/>
      <c r="K2777" s="188">
        <v>5.45</v>
      </c>
      <c r="L2777" s="188">
        <v>5.45</v>
      </c>
      <c r="M2777" s="188">
        <v>658000</v>
      </c>
      <c r="N2777" s="188">
        <v>28200</v>
      </c>
      <c r="O2777" s="188">
        <v>21900</v>
      </c>
      <c r="P2777" s="188">
        <v>21.299999999999997</v>
      </c>
      <c r="Q2777" s="188">
        <v>658000</v>
      </c>
      <c r="R2777" s="188">
        <v>28200</v>
      </c>
      <c r="S2777" s="188">
        <v>21900</v>
      </c>
      <c r="T2777" s="188">
        <v>21.299999999999997</v>
      </c>
      <c r="U2777" s="188">
        <v>1100000</v>
      </c>
      <c r="V2777" s="189"/>
    </row>
    <row r="2778" spans="1:22">
      <c r="A2778" s="179" t="s">
        <v>5424</v>
      </c>
      <c r="B2778" s="179" t="s">
        <v>5424</v>
      </c>
      <c r="C2778" s="188">
        <v>12.5</v>
      </c>
      <c r="D2778" s="188">
        <v>1600</v>
      </c>
      <c r="E2778" s="189">
        <v>60</v>
      </c>
      <c r="F2778" s="189">
        <v>60</v>
      </c>
      <c r="G2778" s="188">
        <v>8</v>
      </c>
      <c r="H2778" s="188">
        <v>8</v>
      </c>
      <c r="I2778" s="188">
        <v>8</v>
      </c>
      <c r="J2778" s="189"/>
      <c r="K2778" s="188">
        <v>4.5</v>
      </c>
      <c r="L2778" s="188">
        <v>4.5</v>
      </c>
      <c r="M2778" s="188">
        <v>697000</v>
      </c>
      <c r="N2778" s="188">
        <v>30400</v>
      </c>
      <c r="O2778" s="188">
        <v>23200</v>
      </c>
      <c r="P2778" s="188">
        <v>20.9</v>
      </c>
      <c r="Q2778" s="188">
        <v>697000</v>
      </c>
      <c r="R2778" s="188">
        <v>30400</v>
      </c>
      <c r="S2778" s="188">
        <v>23200</v>
      </c>
      <c r="T2778" s="188">
        <v>20.9</v>
      </c>
      <c r="U2778" s="188">
        <v>1180000</v>
      </c>
      <c r="V2778" s="189"/>
    </row>
    <row r="2779" spans="1:22">
      <c r="A2779" s="179" t="s">
        <v>5425</v>
      </c>
      <c r="B2779" s="179" t="s">
        <v>5425</v>
      </c>
      <c r="C2779" s="188">
        <v>6.24</v>
      </c>
      <c r="D2779" s="188">
        <v>794</v>
      </c>
      <c r="E2779" s="189">
        <v>70</v>
      </c>
      <c r="F2779" s="189">
        <v>70</v>
      </c>
      <c r="G2779" s="188">
        <v>3</v>
      </c>
      <c r="H2779" s="188">
        <v>3</v>
      </c>
      <c r="I2779" s="188">
        <v>3</v>
      </c>
      <c r="J2779" s="189"/>
      <c r="K2779" s="188">
        <v>20.3</v>
      </c>
      <c r="L2779" s="188">
        <v>20.3</v>
      </c>
      <c r="M2779" s="188">
        <v>590000</v>
      </c>
      <c r="N2779" s="188">
        <v>19900</v>
      </c>
      <c r="O2779" s="188">
        <v>16900</v>
      </c>
      <c r="P2779" s="188">
        <v>27.3</v>
      </c>
      <c r="Q2779" s="188">
        <v>590000</v>
      </c>
      <c r="R2779" s="188">
        <v>19900</v>
      </c>
      <c r="S2779" s="188">
        <v>16900</v>
      </c>
      <c r="T2779" s="188">
        <v>27.3</v>
      </c>
      <c r="U2779" s="188">
        <v>922000</v>
      </c>
      <c r="V2779" s="189"/>
    </row>
    <row r="2780" spans="1:22">
      <c r="A2780" s="179" t="s">
        <v>5426</v>
      </c>
      <c r="B2780" s="179" t="s">
        <v>5426</v>
      </c>
      <c r="C2780" s="188">
        <v>6.63</v>
      </c>
      <c r="D2780" s="188">
        <v>844</v>
      </c>
      <c r="E2780" s="189">
        <v>70</v>
      </c>
      <c r="F2780" s="189">
        <v>70</v>
      </c>
      <c r="G2780" s="188">
        <v>3.2</v>
      </c>
      <c r="H2780" s="188">
        <v>3.2</v>
      </c>
      <c r="I2780" s="188">
        <v>3.2</v>
      </c>
      <c r="J2780" s="189"/>
      <c r="K2780" s="188">
        <v>18.899999999999999</v>
      </c>
      <c r="L2780" s="188">
        <v>18.899999999999999</v>
      </c>
      <c r="M2780" s="188">
        <v>623000</v>
      </c>
      <c r="N2780" s="188">
        <v>21000</v>
      </c>
      <c r="O2780" s="188">
        <v>17800</v>
      </c>
      <c r="P2780" s="188">
        <v>27.200000000000003</v>
      </c>
      <c r="Q2780" s="188">
        <v>623000</v>
      </c>
      <c r="R2780" s="188">
        <v>21000</v>
      </c>
      <c r="S2780" s="188">
        <v>17800</v>
      </c>
      <c r="T2780" s="188">
        <v>27.200000000000003</v>
      </c>
      <c r="U2780" s="188">
        <v>976000</v>
      </c>
      <c r="V2780" s="189"/>
    </row>
    <row r="2781" spans="1:22">
      <c r="A2781" s="179" t="s">
        <v>5427</v>
      </c>
      <c r="B2781" s="179" t="s">
        <v>5427</v>
      </c>
      <c r="C2781" s="188">
        <v>7.4</v>
      </c>
      <c r="D2781" s="188">
        <v>942</v>
      </c>
      <c r="E2781" s="189">
        <v>70</v>
      </c>
      <c r="F2781" s="189">
        <v>70</v>
      </c>
      <c r="G2781" s="188">
        <v>3.6</v>
      </c>
      <c r="H2781" s="188">
        <v>3.6</v>
      </c>
      <c r="I2781" s="188">
        <v>3.6</v>
      </c>
      <c r="J2781" s="189"/>
      <c r="K2781" s="188">
        <v>16.399999999999999</v>
      </c>
      <c r="L2781" s="188">
        <v>16.399999999999999</v>
      </c>
      <c r="M2781" s="188">
        <v>686000</v>
      </c>
      <c r="N2781" s="188">
        <v>23300</v>
      </c>
      <c r="O2781" s="188">
        <v>19600</v>
      </c>
      <c r="P2781" s="188">
        <v>27</v>
      </c>
      <c r="Q2781" s="188">
        <v>686000</v>
      </c>
      <c r="R2781" s="188">
        <v>23300</v>
      </c>
      <c r="S2781" s="188">
        <v>19600</v>
      </c>
      <c r="T2781" s="188">
        <v>27</v>
      </c>
      <c r="U2781" s="188">
        <v>1080000</v>
      </c>
      <c r="V2781" s="189"/>
    </row>
    <row r="2782" spans="1:22">
      <c r="A2782" s="191" t="s">
        <v>5428</v>
      </c>
      <c r="B2782" s="191" t="s">
        <v>5428</v>
      </c>
      <c r="C2782" s="188">
        <v>8.15</v>
      </c>
      <c r="D2782" s="188">
        <v>1040</v>
      </c>
      <c r="E2782" s="189">
        <v>70</v>
      </c>
      <c r="F2782" s="189">
        <v>70</v>
      </c>
      <c r="G2782" s="188">
        <v>4</v>
      </c>
      <c r="H2782" s="188">
        <v>4</v>
      </c>
      <c r="I2782" s="188">
        <v>4</v>
      </c>
      <c r="J2782" s="189"/>
      <c r="K2782" s="188">
        <v>14.5</v>
      </c>
      <c r="L2782" s="188">
        <v>14.5</v>
      </c>
      <c r="M2782" s="188">
        <v>747000</v>
      </c>
      <c r="N2782" s="188">
        <v>25500</v>
      </c>
      <c r="O2782" s="188">
        <v>21300</v>
      </c>
      <c r="P2782" s="188">
        <v>26.8</v>
      </c>
      <c r="Q2782" s="188">
        <v>747000</v>
      </c>
      <c r="R2782" s="188">
        <v>25500</v>
      </c>
      <c r="S2782" s="188">
        <v>21300</v>
      </c>
      <c r="T2782" s="188">
        <v>26.8</v>
      </c>
      <c r="U2782" s="188">
        <v>1180000</v>
      </c>
      <c r="V2782" s="189"/>
    </row>
    <row r="2783" spans="1:22">
      <c r="A2783" s="179" t="s">
        <v>5429</v>
      </c>
      <c r="B2783" s="179" t="s">
        <v>5429</v>
      </c>
      <c r="C2783" s="188">
        <v>9.99</v>
      </c>
      <c r="D2783" s="188">
        <v>1270</v>
      </c>
      <c r="E2783" s="189">
        <v>70</v>
      </c>
      <c r="F2783" s="189">
        <v>70</v>
      </c>
      <c r="G2783" s="188">
        <v>5</v>
      </c>
      <c r="H2783" s="188">
        <v>5</v>
      </c>
      <c r="I2783" s="188">
        <v>5</v>
      </c>
      <c r="J2783" s="189"/>
      <c r="K2783" s="188">
        <v>11</v>
      </c>
      <c r="L2783" s="188">
        <v>11</v>
      </c>
      <c r="M2783" s="188">
        <v>885000</v>
      </c>
      <c r="N2783" s="188">
        <v>30800</v>
      </c>
      <c r="O2783" s="188">
        <v>25300</v>
      </c>
      <c r="P2783" s="188">
        <v>26.400000000000002</v>
      </c>
      <c r="Q2783" s="188">
        <v>885000</v>
      </c>
      <c r="R2783" s="188">
        <v>30800</v>
      </c>
      <c r="S2783" s="188">
        <v>25300</v>
      </c>
      <c r="T2783" s="188">
        <v>26.400000000000002</v>
      </c>
      <c r="U2783" s="188">
        <v>1420000</v>
      </c>
      <c r="V2783" s="189"/>
    </row>
    <row r="2784" spans="1:22">
      <c r="A2784" s="179" t="s">
        <v>5430</v>
      </c>
      <c r="B2784" s="179" t="s">
        <v>5430</v>
      </c>
      <c r="C2784" s="188">
        <v>11.1</v>
      </c>
      <c r="D2784" s="188">
        <v>1410</v>
      </c>
      <c r="E2784" s="189">
        <v>70</v>
      </c>
      <c r="F2784" s="189">
        <v>70</v>
      </c>
      <c r="G2784" s="188">
        <v>5.6</v>
      </c>
      <c r="H2784" s="188">
        <v>5.6</v>
      </c>
      <c r="I2784" s="188">
        <v>5.6</v>
      </c>
      <c r="J2784" s="189"/>
      <c r="K2784" s="188">
        <v>9.5</v>
      </c>
      <c r="L2784" s="188">
        <v>9.5</v>
      </c>
      <c r="M2784" s="188">
        <v>959000</v>
      </c>
      <c r="N2784" s="188">
        <v>33700</v>
      </c>
      <c r="O2784" s="188">
        <v>27400</v>
      </c>
      <c r="P2784" s="188">
        <v>26.099999999999998</v>
      </c>
      <c r="Q2784" s="188">
        <v>959000</v>
      </c>
      <c r="R2784" s="188">
        <v>33700</v>
      </c>
      <c r="S2784" s="188">
        <v>27400</v>
      </c>
      <c r="T2784" s="188">
        <v>26.099999999999998</v>
      </c>
      <c r="U2784" s="188">
        <v>1550000</v>
      </c>
      <c r="V2784" s="189"/>
    </row>
    <row r="2785" spans="1:22">
      <c r="A2785" s="179" t="s">
        <v>5431</v>
      </c>
      <c r="B2785" s="179" t="s">
        <v>5431</v>
      </c>
      <c r="C2785" s="188">
        <v>12.3</v>
      </c>
      <c r="D2785" s="188">
        <v>1560</v>
      </c>
      <c r="E2785" s="189">
        <v>70</v>
      </c>
      <c r="F2785" s="189">
        <v>70</v>
      </c>
      <c r="G2785" s="188">
        <v>6.3</v>
      </c>
      <c r="H2785" s="188">
        <v>6.3</v>
      </c>
      <c r="I2785" s="188">
        <v>6.3</v>
      </c>
      <c r="J2785" s="189"/>
      <c r="K2785" s="188">
        <v>8.11</v>
      </c>
      <c r="L2785" s="188">
        <v>8.11</v>
      </c>
      <c r="M2785" s="188">
        <v>1040000</v>
      </c>
      <c r="N2785" s="188">
        <v>36900</v>
      </c>
      <c r="O2785" s="188">
        <v>29700</v>
      </c>
      <c r="P2785" s="188">
        <v>25.8</v>
      </c>
      <c r="Q2785" s="188">
        <v>1040000</v>
      </c>
      <c r="R2785" s="188">
        <v>36900</v>
      </c>
      <c r="S2785" s="188">
        <v>29700</v>
      </c>
      <c r="T2785" s="188">
        <v>25.8</v>
      </c>
      <c r="U2785" s="188">
        <v>1690000</v>
      </c>
      <c r="V2785" s="189"/>
    </row>
    <row r="2786" spans="1:22">
      <c r="A2786" s="179" t="s">
        <v>5432</v>
      </c>
      <c r="B2786" s="179" t="s">
        <v>5432</v>
      </c>
      <c r="C2786" s="188">
        <v>13.6</v>
      </c>
      <c r="D2786" s="188">
        <v>1730</v>
      </c>
      <c r="E2786" s="189">
        <v>70</v>
      </c>
      <c r="F2786" s="189">
        <v>70</v>
      </c>
      <c r="G2786" s="188">
        <v>7.1</v>
      </c>
      <c r="H2786" s="188">
        <v>7.1</v>
      </c>
      <c r="I2786" s="188">
        <v>7.1</v>
      </c>
      <c r="J2786" s="189"/>
      <c r="K2786" s="188">
        <v>6.86</v>
      </c>
      <c r="L2786" s="188">
        <v>6.86</v>
      </c>
      <c r="M2786" s="188">
        <v>1120000</v>
      </c>
      <c r="N2786" s="188">
        <v>40300</v>
      </c>
      <c r="O2786" s="188">
        <v>32000</v>
      </c>
      <c r="P2786" s="188">
        <v>25.4</v>
      </c>
      <c r="Q2786" s="188">
        <v>1120000</v>
      </c>
      <c r="R2786" s="188">
        <v>40300</v>
      </c>
      <c r="S2786" s="188">
        <v>32000</v>
      </c>
      <c r="T2786" s="188">
        <v>25.4</v>
      </c>
      <c r="U2786" s="188">
        <v>1850000</v>
      </c>
      <c r="V2786" s="189"/>
    </row>
    <row r="2787" spans="1:22">
      <c r="A2787" s="179" t="s">
        <v>5433</v>
      </c>
      <c r="B2787" s="179" t="s">
        <v>5433</v>
      </c>
      <c r="C2787" s="188">
        <v>15</v>
      </c>
      <c r="D2787" s="188">
        <v>1920</v>
      </c>
      <c r="E2787" s="189">
        <v>70</v>
      </c>
      <c r="F2787" s="189">
        <v>70</v>
      </c>
      <c r="G2787" s="188">
        <v>8</v>
      </c>
      <c r="H2787" s="188">
        <v>8</v>
      </c>
      <c r="I2787" s="188">
        <v>8</v>
      </c>
      <c r="J2787" s="189"/>
      <c r="K2787" s="188">
        <v>5.75</v>
      </c>
      <c r="L2787" s="188">
        <v>5.75</v>
      </c>
      <c r="M2787" s="188">
        <v>1200000</v>
      </c>
      <c r="N2787" s="188">
        <v>43800</v>
      </c>
      <c r="O2787" s="188">
        <v>34200</v>
      </c>
      <c r="P2787" s="188">
        <v>25</v>
      </c>
      <c r="Q2787" s="188">
        <v>1200000</v>
      </c>
      <c r="R2787" s="188">
        <v>43800</v>
      </c>
      <c r="S2787" s="188">
        <v>34200</v>
      </c>
      <c r="T2787" s="188">
        <v>25</v>
      </c>
      <c r="U2787" s="188">
        <v>2000000</v>
      </c>
      <c r="V2787" s="189"/>
    </row>
    <row r="2788" spans="1:22">
      <c r="A2788" s="179" t="s">
        <v>5434</v>
      </c>
      <c r="B2788" s="179" t="s">
        <v>5434</v>
      </c>
      <c r="C2788" s="188">
        <v>16.3</v>
      </c>
      <c r="D2788" s="188">
        <v>2070</v>
      </c>
      <c r="E2788" s="189">
        <v>70</v>
      </c>
      <c r="F2788" s="189">
        <v>70</v>
      </c>
      <c r="G2788" s="188">
        <v>8.8000000000000007</v>
      </c>
      <c r="H2788" s="188">
        <v>8.8000000000000007</v>
      </c>
      <c r="I2788" s="188">
        <v>8.8000000000000007</v>
      </c>
      <c r="J2788" s="189"/>
      <c r="K2788" s="188">
        <v>4.95</v>
      </c>
      <c r="L2788" s="188">
        <v>4.95</v>
      </c>
      <c r="M2788" s="188">
        <v>1260000</v>
      </c>
      <c r="N2788" s="188">
        <v>46600</v>
      </c>
      <c r="O2788" s="188">
        <v>35900</v>
      </c>
      <c r="P2788" s="188">
        <v>24.6</v>
      </c>
      <c r="Q2788" s="188">
        <v>1260000</v>
      </c>
      <c r="R2788" s="188">
        <v>46600</v>
      </c>
      <c r="S2788" s="188">
        <v>35900</v>
      </c>
      <c r="T2788" s="188">
        <v>24.6</v>
      </c>
      <c r="U2788" s="188">
        <v>2120000</v>
      </c>
      <c r="V2788" s="189"/>
    </row>
    <row r="2789" spans="1:22">
      <c r="A2789" s="179" t="s">
        <v>5435</v>
      </c>
      <c r="B2789" s="179" t="s">
        <v>5435</v>
      </c>
      <c r="C2789" s="188">
        <v>7.63</v>
      </c>
      <c r="D2789" s="188">
        <v>972.00000000000011</v>
      </c>
      <c r="E2789" s="189">
        <v>80</v>
      </c>
      <c r="F2789" s="189">
        <v>80</v>
      </c>
      <c r="G2789" s="188">
        <v>3.2</v>
      </c>
      <c r="H2789" s="188">
        <v>3.2</v>
      </c>
      <c r="I2789" s="188">
        <v>3.2</v>
      </c>
      <c r="J2789" s="189"/>
      <c r="K2789" s="188">
        <v>22</v>
      </c>
      <c r="L2789" s="188">
        <v>22</v>
      </c>
      <c r="M2789" s="188">
        <v>950000</v>
      </c>
      <c r="N2789" s="188">
        <v>27900</v>
      </c>
      <c r="O2789" s="188">
        <v>23700</v>
      </c>
      <c r="P2789" s="188">
        <v>31.299999999999997</v>
      </c>
      <c r="Q2789" s="188">
        <v>950000</v>
      </c>
      <c r="R2789" s="188">
        <v>27900</v>
      </c>
      <c r="S2789" s="188">
        <v>23700</v>
      </c>
      <c r="T2789" s="188">
        <v>31.299999999999997</v>
      </c>
      <c r="U2789" s="188">
        <v>1480000</v>
      </c>
      <c r="V2789" s="189"/>
    </row>
    <row r="2790" spans="1:22">
      <c r="A2790" s="179" t="s">
        <v>5436</v>
      </c>
      <c r="B2790" s="179" t="s">
        <v>5436</v>
      </c>
      <c r="C2790" s="188">
        <v>8.5299999999999994</v>
      </c>
      <c r="D2790" s="188">
        <v>1090</v>
      </c>
      <c r="E2790" s="189">
        <v>80</v>
      </c>
      <c r="F2790" s="189">
        <v>80</v>
      </c>
      <c r="G2790" s="188">
        <v>3.6</v>
      </c>
      <c r="H2790" s="188">
        <v>3.6</v>
      </c>
      <c r="I2790" s="188">
        <v>3.6</v>
      </c>
      <c r="J2790" s="189"/>
      <c r="K2790" s="188">
        <v>19.2</v>
      </c>
      <c r="L2790" s="188">
        <v>19.2</v>
      </c>
      <c r="M2790" s="188">
        <v>1050000</v>
      </c>
      <c r="N2790" s="188">
        <v>31000</v>
      </c>
      <c r="O2790" s="188">
        <v>26200</v>
      </c>
      <c r="P2790" s="188">
        <v>31.099999999999998</v>
      </c>
      <c r="Q2790" s="188">
        <v>1050000</v>
      </c>
      <c r="R2790" s="188">
        <v>31000</v>
      </c>
      <c r="S2790" s="188">
        <v>26200</v>
      </c>
      <c r="T2790" s="188">
        <v>31.099999999999998</v>
      </c>
      <c r="U2790" s="188">
        <v>1640000</v>
      </c>
      <c r="V2790" s="189"/>
    </row>
    <row r="2791" spans="1:22">
      <c r="A2791" s="191" t="s">
        <v>5437</v>
      </c>
      <c r="B2791" s="191" t="s">
        <v>5437</v>
      </c>
      <c r="C2791" s="188">
        <v>9.41</v>
      </c>
      <c r="D2791" s="188">
        <v>1200</v>
      </c>
      <c r="E2791" s="189">
        <v>80</v>
      </c>
      <c r="F2791" s="189">
        <v>80</v>
      </c>
      <c r="G2791" s="188">
        <v>4</v>
      </c>
      <c r="H2791" s="188">
        <v>4</v>
      </c>
      <c r="I2791" s="188">
        <v>4</v>
      </c>
      <c r="J2791" s="189"/>
      <c r="K2791" s="188">
        <v>17</v>
      </c>
      <c r="L2791" s="188">
        <v>17</v>
      </c>
      <c r="M2791" s="188">
        <v>1140000</v>
      </c>
      <c r="N2791" s="188">
        <v>34000</v>
      </c>
      <c r="O2791" s="188">
        <v>28600</v>
      </c>
      <c r="P2791" s="188">
        <v>30.9</v>
      </c>
      <c r="Q2791" s="188">
        <v>1140000</v>
      </c>
      <c r="R2791" s="188">
        <v>34000</v>
      </c>
      <c r="S2791" s="188">
        <v>28600</v>
      </c>
      <c r="T2791" s="188">
        <v>30.9</v>
      </c>
      <c r="U2791" s="188">
        <v>1800000</v>
      </c>
      <c r="V2791" s="189"/>
    </row>
    <row r="2792" spans="1:22">
      <c r="A2792" s="179" t="s">
        <v>5438</v>
      </c>
      <c r="B2792" s="179" t="s">
        <v>5438</v>
      </c>
      <c r="C2792" s="188">
        <v>11.6</v>
      </c>
      <c r="D2792" s="188">
        <v>1470</v>
      </c>
      <c r="E2792" s="189">
        <v>80</v>
      </c>
      <c r="F2792" s="189">
        <v>80</v>
      </c>
      <c r="G2792" s="188">
        <v>5</v>
      </c>
      <c r="H2792" s="188">
        <v>5</v>
      </c>
      <c r="I2792" s="188">
        <v>5</v>
      </c>
      <c r="J2792" s="189"/>
      <c r="K2792" s="188">
        <v>13</v>
      </c>
      <c r="L2792" s="188">
        <v>13</v>
      </c>
      <c r="M2792" s="188">
        <v>1370000</v>
      </c>
      <c r="N2792" s="188">
        <v>41100</v>
      </c>
      <c r="O2792" s="188">
        <v>34200</v>
      </c>
      <c r="P2792" s="188">
        <v>30.5</v>
      </c>
      <c r="Q2792" s="188">
        <v>1370000</v>
      </c>
      <c r="R2792" s="188">
        <v>41100</v>
      </c>
      <c r="S2792" s="188">
        <v>34200</v>
      </c>
      <c r="T2792" s="188">
        <v>30.5</v>
      </c>
      <c r="U2792" s="188">
        <v>2170000</v>
      </c>
      <c r="V2792" s="189"/>
    </row>
    <row r="2793" spans="1:22">
      <c r="A2793" s="179" t="s">
        <v>5439</v>
      </c>
      <c r="B2793" s="179" t="s">
        <v>5439</v>
      </c>
      <c r="C2793" s="188">
        <v>12.8</v>
      </c>
      <c r="D2793" s="188">
        <v>1630</v>
      </c>
      <c r="E2793" s="189">
        <v>80</v>
      </c>
      <c r="F2793" s="189">
        <v>80</v>
      </c>
      <c r="G2793" s="188">
        <v>5.6</v>
      </c>
      <c r="H2793" s="188">
        <v>5.6</v>
      </c>
      <c r="I2793" s="188">
        <v>5.6</v>
      </c>
      <c r="J2793" s="189"/>
      <c r="K2793" s="188">
        <v>11.3</v>
      </c>
      <c r="L2793" s="188">
        <v>11.3</v>
      </c>
      <c r="M2793" s="188">
        <v>1490000</v>
      </c>
      <c r="N2793" s="188">
        <v>45200</v>
      </c>
      <c r="O2793" s="188">
        <v>37200</v>
      </c>
      <c r="P2793" s="188">
        <v>30.2</v>
      </c>
      <c r="Q2793" s="188">
        <v>1490000</v>
      </c>
      <c r="R2793" s="188">
        <v>45200</v>
      </c>
      <c r="S2793" s="188">
        <v>37200</v>
      </c>
      <c r="T2793" s="188">
        <v>30.2</v>
      </c>
      <c r="U2793" s="188">
        <v>2380000</v>
      </c>
      <c r="V2793" s="189"/>
    </row>
    <row r="2794" spans="1:22">
      <c r="A2794" s="179" t="s">
        <v>5440</v>
      </c>
      <c r="B2794" s="179" t="s">
        <v>5440</v>
      </c>
      <c r="C2794" s="188">
        <v>14.2</v>
      </c>
      <c r="D2794" s="188">
        <v>1810.0000000000002</v>
      </c>
      <c r="E2794" s="189">
        <v>80</v>
      </c>
      <c r="F2794" s="189">
        <v>80</v>
      </c>
      <c r="G2794" s="188">
        <v>6.3</v>
      </c>
      <c r="H2794" s="188">
        <v>6.3</v>
      </c>
      <c r="I2794" s="188">
        <v>6.3</v>
      </c>
      <c r="J2794" s="189"/>
      <c r="K2794" s="188">
        <v>9.6999999999999993</v>
      </c>
      <c r="L2794" s="188">
        <v>9.6999999999999993</v>
      </c>
      <c r="M2794" s="188">
        <v>1620000</v>
      </c>
      <c r="N2794" s="188">
        <v>49700</v>
      </c>
      <c r="O2794" s="188">
        <v>40500</v>
      </c>
      <c r="P2794" s="188">
        <v>29.900000000000002</v>
      </c>
      <c r="Q2794" s="188">
        <v>1620000</v>
      </c>
      <c r="R2794" s="188">
        <v>49700</v>
      </c>
      <c r="S2794" s="188">
        <v>40500</v>
      </c>
      <c r="T2794" s="188">
        <v>29.900000000000002</v>
      </c>
      <c r="U2794" s="188">
        <v>2620000</v>
      </c>
      <c r="V2794" s="189"/>
    </row>
    <row r="2795" spans="1:22">
      <c r="A2795" s="179" t="s">
        <v>5441</v>
      </c>
      <c r="B2795" s="179" t="s">
        <v>5441</v>
      </c>
      <c r="C2795" s="188">
        <v>15.8</v>
      </c>
      <c r="D2795" s="188">
        <v>2020</v>
      </c>
      <c r="E2795" s="189">
        <v>80</v>
      </c>
      <c r="F2795" s="189">
        <v>80</v>
      </c>
      <c r="G2795" s="188">
        <v>7.1</v>
      </c>
      <c r="H2795" s="188">
        <v>7.1</v>
      </c>
      <c r="I2795" s="188">
        <v>7.1</v>
      </c>
      <c r="J2795" s="189"/>
      <c r="K2795" s="188">
        <v>8.27</v>
      </c>
      <c r="L2795" s="188">
        <v>8.27</v>
      </c>
      <c r="M2795" s="188">
        <v>1760000</v>
      </c>
      <c r="N2795" s="188">
        <v>54500</v>
      </c>
      <c r="O2795" s="188">
        <v>43900</v>
      </c>
      <c r="P2795" s="188">
        <v>29.5</v>
      </c>
      <c r="Q2795" s="188">
        <v>1760000</v>
      </c>
      <c r="R2795" s="188">
        <v>54500</v>
      </c>
      <c r="S2795" s="188">
        <v>43900</v>
      </c>
      <c r="T2795" s="188">
        <v>29.5</v>
      </c>
      <c r="U2795" s="188">
        <v>2860000</v>
      </c>
      <c r="V2795" s="189"/>
    </row>
    <row r="2796" spans="1:22">
      <c r="A2796" s="179" t="s">
        <v>5442</v>
      </c>
      <c r="B2796" s="179" t="s">
        <v>5442</v>
      </c>
      <c r="C2796" s="188">
        <v>17.5</v>
      </c>
      <c r="D2796" s="188">
        <v>2240</v>
      </c>
      <c r="E2796" s="189">
        <v>80</v>
      </c>
      <c r="F2796" s="189">
        <v>80</v>
      </c>
      <c r="G2796" s="188">
        <v>8</v>
      </c>
      <c r="H2796" s="188">
        <v>8</v>
      </c>
      <c r="I2796" s="188">
        <v>8</v>
      </c>
      <c r="J2796" s="189"/>
      <c r="K2796" s="188">
        <v>7</v>
      </c>
      <c r="L2796" s="188">
        <v>7</v>
      </c>
      <c r="M2796" s="188">
        <v>1890000</v>
      </c>
      <c r="N2796" s="188">
        <v>59500</v>
      </c>
      <c r="O2796" s="188">
        <v>47300</v>
      </c>
      <c r="P2796" s="188">
        <v>29.1</v>
      </c>
      <c r="Q2796" s="188">
        <v>1890000</v>
      </c>
      <c r="R2796" s="188">
        <v>59500</v>
      </c>
      <c r="S2796" s="188">
        <v>47300</v>
      </c>
      <c r="T2796" s="188">
        <v>29.1</v>
      </c>
      <c r="U2796" s="188">
        <v>3120000</v>
      </c>
      <c r="V2796" s="189"/>
    </row>
    <row r="2797" spans="1:22">
      <c r="A2797" s="179" t="s">
        <v>5443</v>
      </c>
      <c r="B2797" s="179" t="s">
        <v>5443</v>
      </c>
      <c r="C2797" s="188">
        <v>19</v>
      </c>
      <c r="D2797" s="188">
        <v>2420</v>
      </c>
      <c r="E2797" s="189">
        <v>80</v>
      </c>
      <c r="F2797" s="189">
        <v>80</v>
      </c>
      <c r="G2797" s="188">
        <v>8.8000000000000007</v>
      </c>
      <c r="H2797" s="188">
        <v>8.8000000000000007</v>
      </c>
      <c r="I2797" s="188">
        <v>8.8000000000000007</v>
      </c>
      <c r="J2797" s="189"/>
      <c r="K2797" s="188">
        <v>6.09</v>
      </c>
      <c r="L2797" s="188">
        <v>6.09</v>
      </c>
      <c r="M2797" s="188">
        <v>2000000</v>
      </c>
      <c r="N2797" s="188">
        <v>63700</v>
      </c>
      <c r="O2797" s="188">
        <v>50000</v>
      </c>
      <c r="P2797" s="188">
        <v>28.700000000000003</v>
      </c>
      <c r="Q2797" s="188">
        <v>2000000</v>
      </c>
      <c r="R2797" s="188">
        <v>63700</v>
      </c>
      <c r="S2797" s="188">
        <v>50000</v>
      </c>
      <c r="T2797" s="188">
        <v>28.700000000000003</v>
      </c>
      <c r="U2797" s="188">
        <v>3320000</v>
      </c>
      <c r="V2797" s="189"/>
    </row>
    <row r="2798" spans="1:22">
      <c r="A2798" s="179" t="s">
        <v>5444</v>
      </c>
      <c r="B2798" s="179" t="s">
        <v>5444</v>
      </c>
      <c r="C2798" s="188">
        <v>21.1</v>
      </c>
      <c r="D2798" s="188">
        <v>2690</v>
      </c>
      <c r="E2798" s="189">
        <v>80</v>
      </c>
      <c r="F2798" s="189">
        <v>80</v>
      </c>
      <c r="G2798" s="188">
        <v>10</v>
      </c>
      <c r="H2798" s="188">
        <v>10</v>
      </c>
      <c r="I2798" s="188">
        <v>10</v>
      </c>
      <c r="J2798" s="189"/>
      <c r="K2798" s="188">
        <v>5</v>
      </c>
      <c r="L2798" s="188">
        <v>5</v>
      </c>
      <c r="M2798" s="188">
        <v>2140000</v>
      </c>
      <c r="N2798" s="188">
        <v>69300</v>
      </c>
      <c r="O2798" s="188">
        <v>53500</v>
      </c>
      <c r="P2798" s="188">
        <v>28.2</v>
      </c>
      <c r="Q2798" s="188">
        <v>2140000</v>
      </c>
      <c r="R2798" s="188">
        <v>69300</v>
      </c>
      <c r="S2798" s="188">
        <v>53500</v>
      </c>
      <c r="T2798" s="188">
        <v>28.2</v>
      </c>
      <c r="U2798" s="188">
        <v>3600000</v>
      </c>
      <c r="V2798" s="189"/>
    </row>
    <row r="2799" spans="1:22">
      <c r="A2799" s="179" t="s">
        <v>5445</v>
      </c>
      <c r="B2799" s="179" t="s">
        <v>5445</v>
      </c>
      <c r="C2799" s="188">
        <v>9.66</v>
      </c>
      <c r="D2799" s="188">
        <v>1230</v>
      </c>
      <c r="E2799" s="189">
        <v>90</v>
      </c>
      <c r="F2799" s="189">
        <v>90</v>
      </c>
      <c r="G2799" s="188">
        <v>3.6</v>
      </c>
      <c r="H2799" s="188">
        <v>3.6</v>
      </c>
      <c r="I2799" s="188">
        <v>3.6</v>
      </c>
      <c r="J2799" s="189"/>
      <c r="K2799" s="188">
        <v>22</v>
      </c>
      <c r="L2799" s="188">
        <v>22</v>
      </c>
      <c r="M2799" s="188">
        <v>1520000</v>
      </c>
      <c r="N2799" s="188">
        <v>39700</v>
      </c>
      <c r="O2799" s="188">
        <v>33800</v>
      </c>
      <c r="P2799" s="188">
        <v>35.200000000000003</v>
      </c>
      <c r="Q2799" s="188">
        <v>1520000</v>
      </c>
      <c r="R2799" s="188">
        <v>39700</v>
      </c>
      <c r="S2799" s="188">
        <v>33800</v>
      </c>
      <c r="T2799" s="188">
        <v>35.200000000000003</v>
      </c>
      <c r="U2799" s="188">
        <v>2370000</v>
      </c>
      <c r="V2799" s="189"/>
    </row>
    <row r="2800" spans="1:22">
      <c r="A2800" s="179" t="s">
        <v>5446</v>
      </c>
      <c r="B2800" s="179" t="s">
        <v>5446</v>
      </c>
      <c r="C2800" s="188">
        <v>10.7</v>
      </c>
      <c r="D2800" s="188">
        <v>1360</v>
      </c>
      <c r="E2800" s="189">
        <v>90</v>
      </c>
      <c r="F2800" s="189">
        <v>90</v>
      </c>
      <c r="G2800" s="188">
        <v>4</v>
      </c>
      <c r="H2800" s="188">
        <v>4</v>
      </c>
      <c r="I2800" s="188">
        <v>4</v>
      </c>
      <c r="J2800" s="189"/>
      <c r="K2800" s="188">
        <v>19.5</v>
      </c>
      <c r="L2800" s="188">
        <v>19.5</v>
      </c>
      <c r="M2800" s="188">
        <v>1660000</v>
      </c>
      <c r="N2800" s="188">
        <v>43600</v>
      </c>
      <c r="O2800" s="188">
        <v>37000</v>
      </c>
      <c r="P2800" s="188">
        <v>35</v>
      </c>
      <c r="Q2800" s="188">
        <v>1660000</v>
      </c>
      <c r="R2800" s="188">
        <v>43600</v>
      </c>
      <c r="S2800" s="188">
        <v>37000</v>
      </c>
      <c r="T2800" s="188">
        <v>35</v>
      </c>
      <c r="U2800" s="188">
        <v>2600000</v>
      </c>
      <c r="V2800" s="189"/>
    </row>
    <row r="2801" spans="1:22">
      <c r="A2801" s="179" t="s">
        <v>5447</v>
      </c>
      <c r="B2801" s="179" t="s">
        <v>5447</v>
      </c>
      <c r="C2801" s="188">
        <v>13.1</v>
      </c>
      <c r="D2801" s="188">
        <v>1670</v>
      </c>
      <c r="E2801" s="189">
        <v>90</v>
      </c>
      <c r="F2801" s="189">
        <v>90</v>
      </c>
      <c r="G2801" s="188">
        <v>5</v>
      </c>
      <c r="H2801" s="188">
        <v>5</v>
      </c>
      <c r="I2801" s="188">
        <v>5</v>
      </c>
      <c r="J2801" s="189"/>
      <c r="K2801" s="188">
        <v>15</v>
      </c>
      <c r="L2801" s="188">
        <v>15</v>
      </c>
      <c r="M2801" s="188">
        <v>2000000</v>
      </c>
      <c r="N2801" s="188">
        <v>53000</v>
      </c>
      <c r="O2801" s="188">
        <v>44400</v>
      </c>
      <c r="P2801" s="188">
        <v>34.5</v>
      </c>
      <c r="Q2801" s="188">
        <v>2000000</v>
      </c>
      <c r="R2801" s="188">
        <v>53000</v>
      </c>
      <c r="S2801" s="188">
        <v>44400</v>
      </c>
      <c r="T2801" s="188">
        <v>34.5</v>
      </c>
      <c r="U2801" s="188">
        <v>3160000</v>
      </c>
      <c r="V2801" s="189"/>
    </row>
    <row r="2802" spans="1:22">
      <c r="A2802" s="179" t="s">
        <v>5448</v>
      </c>
      <c r="B2802" s="179" t="s">
        <v>5448</v>
      </c>
      <c r="C2802" s="188">
        <v>14.6</v>
      </c>
      <c r="D2802" s="188">
        <v>1860.0000000000002</v>
      </c>
      <c r="E2802" s="189">
        <v>90</v>
      </c>
      <c r="F2802" s="189">
        <v>90</v>
      </c>
      <c r="G2802" s="188">
        <v>5.6</v>
      </c>
      <c r="H2802" s="188">
        <v>5.6</v>
      </c>
      <c r="I2802" s="188">
        <v>5.6</v>
      </c>
      <c r="J2802" s="189"/>
      <c r="K2802" s="188">
        <v>13.1</v>
      </c>
      <c r="L2802" s="188">
        <v>13.1</v>
      </c>
      <c r="M2802" s="188">
        <v>2180000</v>
      </c>
      <c r="N2802" s="188">
        <v>58300</v>
      </c>
      <c r="O2802" s="188">
        <v>48500</v>
      </c>
      <c r="P2802" s="188">
        <v>34.300000000000004</v>
      </c>
      <c r="Q2802" s="188">
        <v>2180000</v>
      </c>
      <c r="R2802" s="188">
        <v>58300</v>
      </c>
      <c r="S2802" s="188">
        <v>48500</v>
      </c>
      <c r="T2802" s="188">
        <v>34.300000000000004</v>
      </c>
      <c r="U2802" s="188">
        <v>3470000</v>
      </c>
      <c r="V2802" s="189"/>
    </row>
    <row r="2803" spans="1:22">
      <c r="A2803" s="179" t="s">
        <v>5449</v>
      </c>
      <c r="B2803" s="179" t="s">
        <v>5449</v>
      </c>
      <c r="C2803" s="188">
        <v>16.2</v>
      </c>
      <c r="D2803" s="188">
        <v>2070</v>
      </c>
      <c r="E2803" s="189">
        <v>90</v>
      </c>
      <c r="F2803" s="189">
        <v>90</v>
      </c>
      <c r="G2803" s="188">
        <v>6.3</v>
      </c>
      <c r="H2803" s="188">
        <v>6.3</v>
      </c>
      <c r="I2803" s="188">
        <v>6.3</v>
      </c>
      <c r="J2803" s="189"/>
      <c r="K2803" s="188">
        <v>11.3</v>
      </c>
      <c r="L2803" s="188">
        <v>11.3</v>
      </c>
      <c r="M2803" s="188">
        <v>2380000</v>
      </c>
      <c r="N2803" s="188">
        <v>64300</v>
      </c>
      <c r="O2803" s="188">
        <v>53000</v>
      </c>
      <c r="P2803" s="188">
        <v>34</v>
      </c>
      <c r="Q2803" s="188">
        <v>2380000</v>
      </c>
      <c r="R2803" s="188">
        <v>64300</v>
      </c>
      <c r="S2803" s="188">
        <v>53000</v>
      </c>
      <c r="T2803" s="188">
        <v>34</v>
      </c>
      <c r="U2803" s="188">
        <v>3820000</v>
      </c>
      <c r="V2803" s="189"/>
    </row>
    <row r="2804" spans="1:22">
      <c r="A2804" s="179" t="s">
        <v>5450</v>
      </c>
      <c r="B2804" s="179" t="s">
        <v>5450</v>
      </c>
      <c r="C2804" s="188">
        <v>18.100000000000001</v>
      </c>
      <c r="D2804" s="188">
        <v>2300</v>
      </c>
      <c r="E2804" s="189">
        <v>90</v>
      </c>
      <c r="F2804" s="189">
        <v>90</v>
      </c>
      <c r="G2804" s="188">
        <v>7.1</v>
      </c>
      <c r="H2804" s="188">
        <v>7.1</v>
      </c>
      <c r="I2804" s="188">
        <v>7.1</v>
      </c>
      <c r="J2804" s="189"/>
      <c r="K2804" s="188">
        <v>9.68</v>
      </c>
      <c r="L2804" s="188">
        <v>9.68</v>
      </c>
      <c r="M2804" s="188">
        <v>2600000</v>
      </c>
      <c r="N2804" s="188">
        <v>70800</v>
      </c>
      <c r="O2804" s="188">
        <v>57700</v>
      </c>
      <c r="P2804" s="188">
        <v>33.6</v>
      </c>
      <c r="Q2804" s="188">
        <v>2600000</v>
      </c>
      <c r="R2804" s="188">
        <v>70800</v>
      </c>
      <c r="S2804" s="188">
        <v>57700</v>
      </c>
      <c r="T2804" s="188">
        <v>33.6</v>
      </c>
      <c r="U2804" s="188">
        <v>4190000</v>
      </c>
      <c r="V2804" s="189"/>
    </row>
    <row r="2805" spans="1:22">
      <c r="A2805" s="191" t="s">
        <v>5451</v>
      </c>
      <c r="B2805" s="191" t="s">
        <v>5451</v>
      </c>
      <c r="C2805" s="188">
        <v>20.100000000000001</v>
      </c>
      <c r="D2805" s="188">
        <v>2560</v>
      </c>
      <c r="E2805" s="189">
        <v>90</v>
      </c>
      <c r="F2805" s="189">
        <v>90</v>
      </c>
      <c r="G2805" s="188">
        <v>8</v>
      </c>
      <c r="H2805" s="188">
        <v>8</v>
      </c>
      <c r="I2805" s="188">
        <v>8</v>
      </c>
      <c r="J2805" s="189"/>
      <c r="K2805" s="188">
        <v>8.25</v>
      </c>
      <c r="L2805" s="188">
        <v>8.25</v>
      </c>
      <c r="M2805" s="188">
        <v>2810000</v>
      </c>
      <c r="N2805" s="188">
        <v>77600</v>
      </c>
      <c r="O2805" s="188">
        <v>62600</v>
      </c>
      <c r="P2805" s="188">
        <v>33.199999999999996</v>
      </c>
      <c r="Q2805" s="188">
        <v>2810000</v>
      </c>
      <c r="R2805" s="188">
        <v>77600</v>
      </c>
      <c r="S2805" s="188">
        <v>62600</v>
      </c>
      <c r="T2805" s="188">
        <v>33.199999999999996</v>
      </c>
      <c r="U2805" s="188">
        <v>4590000</v>
      </c>
      <c r="V2805" s="189"/>
    </row>
    <row r="2806" spans="1:22">
      <c r="A2806" s="179" t="s">
        <v>5452</v>
      </c>
      <c r="B2806" s="179" t="s">
        <v>5452</v>
      </c>
      <c r="C2806" s="188">
        <v>21.8</v>
      </c>
      <c r="D2806" s="188">
        <v>2780</v>
      </c>
      <c r="E2806" s="189">
        <v>90</v>
      </c>
      <c r="F2806" s="189">
        <v>90</v>
      </c>
      <c r="G2806" s="188">
        <v>8.8000000000000007</v>
      </c>
      <c r="H2806" s="188">
        <v>8.8000000000000007</v>
      </c>
      <c r="I2806" s="188">
        <v>8.8000000000000007</v>
      </c>
      <c r="J2806" s="189"/>
      <c r="K2806" s="188">
        <v>7.23</v>
      </c>
      <c r="L2806" s="188">
        <v>7.23</v>
      </c>
      <c r="M2806" s="188">
        <v>2990000</v>
      </c>
      <c r="N2806" s="188">
        <v>83400</v>
      </c>
      <c r="O2806" s="188">
        <v>66500</v>
      </c>
      <c r="P2806" s="188">
        <v>32.799999999999997</v>
      </c>
      <c r="Q2806" s="188">
        <v>2990000</v>
      </c>
      <c r="R2806" s="188">
        <v>83400</v>
      </c>
      <c r="S2806" s="188">
        <v>66500</v>
      </c>
      <c r="T2806" s="188">
        <v>32.799999999999997</v>
      </c>
      <c r="U2806" s="188">
        <v>4920000</v>
      </c>
      <c r="V2806" s="189"/>
    </row>
    <row r="2807" spans="1:22">
      <c r="A2807" s="179" t="s">
        <v>5453</v>
      </c>
      <c r="B2807" s="179" t="s">
        <v>5453</v>
      </c>
      <c r="C2807" s="188">
        <v>24.3</v>
      </c>
      <c r="D2807" s="188">
        <v>3090</v>
      </c>
      <c r="E2807" s="189">
        <v>90</v>
      </c>
      <c r="F2807" s="189">
        <v>90</v>
      </c>
      <c r="G2807" s="188">
        <v>10</v>
      </c>
      <c r="H2807" s="188">
        <v>10</v>
      </c>
      <c r="I2807" s="188">
        <v>10</v>
      </c>
      <c r="J2807" s="189"/>
      <c r="K2807" s="188">
        <v>6</v>
      </c>
      <c r="L2807" s="188">
        <v>6</v>
      </c>
      <c r="M2807" s="188">
        <v>3220000</v>
      </c>
      <c r="N2807" s="188">
        <v>91300</v>
      </c>
      <c r="O2807" s="188">
        <v>71600</v>
      </c>
      <c r="P2807" s="188">
        <v>32.299999999999997</v>
      </c>
      <c r="Q2807" s="188">
        <v>3220000</v>
      </c>
      <c r="R2807" s="188">
        <v>91300</v>
      </c>
      <c r="S2807" s="188">
        <v>71600</v>
      </c>
      <c r="T2807" s="188">
        <v>32.299999999999997</v>
      </c>
      <c r="U2807" s="188">
        <v>5360000</v>
      </c>
      <c r="V2807" s="189"/>
    </row>
    <row r="2808" spans="1:22">
      <c r="A2808" s="179" t="s">
        <v>5454</v>
      </c>
      <c r="B2808" s="179" t="s">
        <v>5454</v>
      </c>
      <c r="C2808" s="188">
        <v>10.8</v>
      </c>
      <c r="D2808" s="188">
        <v>1370</v>
      </c>
      <c r="E2808" s="189">
        <v>100</v>
      </c>
      <c r="F2808" s="189">
        <v>100</v>
      </c>
      <c r="G2808" s="188">
        <v>3.6</v>
      </c>
      <c r="H2808" s="188">
        <v>3.6</v>
      </c>
      <c r="I2808" s="188">
        <v>3.6</v>
      </c>
      <c r="J2808" s="189"/>
      <c r="K2808" s="188">
        <v>24.8</v>
      </c>
      <c r="L2808" s="188">
        <v>24.8</v>
      </c>
      <c r="M2808" s="188">
        <v>2120000</v>
      </c>
      <c r="N2808" s="188">
        <v>49500</v>
      </c>
      <c r="O2808" s="188">
        <v>42300</v>
      </c>
      <c r="P2808" s="188">
        <v>39.200000000000003</v>
      </c>
      <c r="Q2808" s="188">
        <v>2120000</v>
      </c>
      <c r="R2808" s="188">
        <v>49500</v>
      </c>
      <c r="S2808" s="188">
        <v>42300</v>
      </c>
      <c r="T2808" s="188">
        <v>39.200000000000003</v>
      </c>
      <c r="U2808" s="188">
        <v>3280000</v>
      </c>
      <c r="V2808" s="189"/>
    </row>
    <row r="2809" spans="1:22">
      <c r="A2809" s="179" t="s">
        <v>5455</v>
      </c>
      <c r="B2809" s="179" t="s">
        <v>5455</v>
      </c>
      <c r="C2809" s="188">
        <v>11.9</v>
      </c>
      <c r="D2809" s="188">
        <v>1520</v>
      </c>
      <c r="E2809" s="189">
        <v>100</v>
      </c>
      <c r="F2809" s="189">
        <v>100</v>
      </c>
      <c r="G2809" s="188">
        <v>4</v>
      </c>
      <c r="H2809" s="188">
        <v>4</v>
      </c>
      <c r="I2809" s="188">
        <v>4</v>
      </c>
      <c r="J2809" s="189"/>
      <c r="K2809" s="188">
        <v>22</v>
      </c>
      <c r="L2809" s="188">
        <v>22</v>
      </c>
      <c r="M2809" s="188">
        <v>2320000</v>
      </c>
      <c r="N2809" s="188">
        <v>54400</v>
      </c>
      <c r="O2809" s="188">
        <v>46400</v>
      </c>
      <c r="P2809" s="188">
        <v>39.1</v>
      </c>
      <c r="Q2809" s="188">
        <v>2320000</v>
      </c>
      <c r="R2809" s="188">
        <v>54400</v>
      </c>
      <c r="S2809" s="188">
        <v>46400</v>
      </c>
      <c r="T2809" s="188">
        <v>39.1</v>
      </c>
      <c r="U2809" s="188">
        <v>3610000</v>
      </c>
      <c r="V2809" s="189"/>
    </row>
    <row r="2810" spans="1:22">
      <c r="A2810" s="179" t="s">
        <v>5456</v>
      </c>
      <c r="B2810" s="179" t="s">
        <v>5456</v>
      </c>
      <c r="C2810" s="188">
        <v>14.7</v>
      </c>
      <c r="D2810" s="188">
        <v>1870</v>
      </c>
      <c r="E2810" s="189">
        <v>100</v>
      </c>
      <c r="F2810" s="189">
        <v>100</v>
      </c>
      <c r="G2810" s="188">
        <v>5</v>
      </c>
      <c r="H2810" s="188">
        <v>5</v>
      </c>
      <c r="I2810" s="188">
        <v>5</v>
      </c>
      <c r="J2810" s="189"/>
      <c r="K2810" s="188">
        <v>17</v>
      </c>
      <c r="L2810" s="188">
        <v>17</v>
      </c>
      <c r="M2810" s="188">
        <v>2790000</v>
      </c>
      <c r="N2810" s="188">
        <v>66400</v>
      </c>
      <c r="O2810" s="188">
        <v>55900</v>
      </c>
      <c r="P2810" s="188">
        <v>38.6</v>
      </c>
      <c r="Q2810" s="188">
        <v>2790000</v>
      </c>
      <c r="R2810" s="188">
        <v>66400</v>
      </c>
      <c r="S2810" s="188">
        <v>55900</v>
      </c>
      <c r="T2810" s="188">
        <v>38.6</v>
      </c>
      <c r="U2810" s="188">
        <v>4390000</v>
      </c>
      <c r="V2810" s="189"/>
    </row>
    <row r="2811" spans="1:22">
      <c r="A2811" s="179" t="s">
        <v>5457</v>
      </c>
      <c r="B2811" s="179" t="s">
        <v>5457</v>
      </c>
      <c r="C2811" s="188">
        <v>16.3</v>
      </c>
      <c r="D2811" s="188">
        <v>2080</v>
      </c>
      <c r="E2811" s="189">
        <v>100</v>
      </c>
      <c r="F2811" s="189">
        <v>100</v>
      </c>
      <c r="G2811" s="188">
        <v>5.6</v>
      </c>
      <c r="H2811" s="188">
        <v>5.6</v>
      </c>
      <c r="I2811" s="188">
        <v>5.6</v>
      </c>
      <c r="J2811" s="189"/>
      <c r="K2811" s="188">
        <v>14.9</v>
      </c>
      <c r="L2811" s="188">
        <v>14.9</v>
      </c>
      <c r="M2811" s="188">
        <v>3060000</v>
      </c>
      <c r="N2811" s="188">
        <v>73200</v>
      </c>
      <c r="O2811" s="188">
        <v>61200</v>
      </c>
      <c r="P2811" s="188">
        <v>38.4</v>
      </c>
      <c r="Q2811" s="188">
        <v>3060000</v>
      </c>
      <c r="R2811" s="188">
        <v>73200</v>
      </c>
      <c r="S2811" s="188">
        <v>61200</v>
      </c>
      <c r="T2811" s="188">
        <v>38.4</v>
      </c>
      <c r="U2811" s="188">
        <v>4840000</v>
      </c>
      <c r="V2811" s="189"/>
    </row>
    <row r="2812" spans="1:22">
      <c r="A2812" s="179" t="s">
        <v>5458</v>
      </c>
      <c r="B2812" s="179" t="s">
        <v>5458</v>
      </c>
      <c r="C2812" s="188">
        <v>18.2</v>
      </c>
      <c r="D2812" s="188">
        <v>2320</v>
      </c>
      <c r="E2812" s="189">
        <v>100</v>
      </c>
      <c r="F2812" s="189">
        <v>100</v>
      </c>
      <c r="G2812" s="188">
        <v>6.3</v>
      </c>
      <c r="H2812" s="188">
        <v>6.3</v>
      </c>
      <c r="I2812" s="188">
        <v>6.3</v>
      </c>
      <c r="J2812" s="189"/>
      <c r="K2812" s="188">
        <v>12.9</v>
      </c>
      <c r="L2812" s="188">
        <v>12.9</v>
      </c>
      <c r="M2812" s="188">
        <v>3360000</v>
      </c>
      <c r="N2812" s="188">
        <v>80900</v>
      </c>
      <c r="O2812" s="188">
        <v>67100</v>
      </c>
      <c r="P2812" s="188">
        <v>38</v>
      </c>
      <c r="Q2812" s="188">
        <v>3360000</v>
      </c>
      <c r="R2812" s="188">
        <v>80900</v>
      </c>
      <c r="S2812" s="188">
        <v>67100</v>
      </c>
      <c r="T2812" s="188">
        <v>38</v>
      </c>
      <c r="U2812" s="188">
        <v>5340000</v>
      </c>
      <c r="V2812" s="189"/>
    </row>
    <row r="2813" spans="1:22">
      <c r="A2813" s="179" t="s">
        <v>5459</v>
      </c>
      <c r="B2813" s="179" t="s">
        <v>5459</v>
      </c>
      <c r="C2813" s="188">
        <v>20.3</v>
      </c>
      <c r="D2813" s="188">
        <v>2580</v>
      </c>
      <c r="E2813" s="189">
        <v>100</v>
      </c>
      <c r="F2813" s="189">
        <v>100</v>
      </c>
      <c r="G2813" s="188">
        <v>7.1</v>
      </c>
      <c r="H2813" s="188">
        <v>7.1</v>
      </c>
      <c r="I2813" s="188">
        <v>7.1</v>
      </c>
      <c r="J2813" s="189"/>
      <c r="K2813" s="188">
        <v>11.1</v>
      </c>
      <c r="L2813" s="188">
        <v>11.1</v>
      </c>
      <c r="M2813" s="188">
        <v>3670000</v>
      </c>
      <c r="N2813" s="188">
        <v>89200</v>
      </c>
      <c r="O2813" s="188">
        <v>73400</v>
      </c>
      <c r="P2813" s="188">
        <v>37.700000000000003</v>
      </c>
      <c r="Q2813" s="188">
        <v>3670000</v>
      </c>
      <c r="R2813" s="188">
        <v>89200</v>
      </c>
      <c r="S2813" s="188">
        <v>73400</v>
      </c>
      <c r="T2813" s="188">
        <v>37.700000000000003</v>
      </c>
      <c r="U2813" s="188">
        <v>5890000</v>
      </c>
      <c r="V2813" s="189"/>
    </row>
    <row r="2814" spans="1:22">
      <c r="A2814" s="179" t="s">
        <v>5460</v>
      </c>
      <c r="B2814" s="179" t="s">
        <v>5460</v>
      </c>
      <c r="C2814" s="188">
        <v>22.6</v>
      </c>
      <c r="D2814" s="188">
        <v>2880</v>
      </c>
      <c r="E2814" s="189">
        <v>100</v>
      </c>
      <c r="F2814" s="189">
        <v>100</v>
      </c>
      <c r="G2814" s="188">
        <v>8</v>
      </c>
      <c r="H2814" s="188">
        <v>8</v>
      </c>
      <c r="I2814" s="188">
        <v>8</v>
      </c>
      <c r="J2814" s="189"/>
      <c r="K2814" s="188">
        <v>9.5</v>
      </c>
      <c r="L2814" s="188">
        <v>9.5</v>
      </c>
      <c r="M2814" s="188">
        <v>4000000</v>
      </c>
      <c r="N2814" s="188">
        <v>98200</v>
      </c>
      <c r="O2814" s="188">
        <v>79900</v>
      </c>
      <c r="P2814" s="188">
        <v>37.299999999999997</v>
      </c>
      <c r="Q2814" s="188">
        <v>4000000</v>
      </c>
      <c r="R2814" s="188">
        <v>98200</v>
      </c>
      <c r="S2814" s="188">
        <v>79900</v>
      </c>
      <c r="T2814" s="188">
        <v>37.299999999999997</v>
      </c>
      <c r="U2814" s="188">
        <v>6460000</v>
      </c>
      <c r="V2814" s="189"/>
    </row>
    <row r="2815" spans="1:22">
      <c r="A2815" s="179" t="s">
        <v>5461</v>
      </c>
      <c r="B2815" s="179" t="s">
        <v>5461</v>
      </c>
      <c r="C2815" s="188">
        <v>24.5</v>
      </c>
      <c r="D2815" s="188">
        <v>3130</v>
      </c>
      <c r="E2815" s="189">
        <v>100</v>
      </c>
      <c r="F2815" s="189">
        <v>100</v>
      </c>
      <c r="G2815" s="188">
        <v>8.8000000000000007</v>
      </c>
      <c r="H2815" s="188">
        <v>8.8000000000000007</v>
      </c>
      <c r="I2815" s="188">
        <v>8.8000000000000007</v>
      </c>
      <c r="J2815" s="189"/>
      <c r="K2815" s="188">
        <v>8.36</v>
      </c>
      <c r="L2815" s="188">
        <v>8.36</v>
      </c>
      <c r="M2815" s="188">
        <v>4260000</v>
      </c>
      <c r="N2815" s="188">
        <v>106000</v>
      </c>
      <c r="O2815" s="188">
        <v>85200</v>
      </c>
      <c r="P2815" s="188">
        <v>36.9</v>
      </c>
      <c r="Q2815" s="188">
        <v>4260000</v>
      </c>
      <c r="R2815" s="188">
        <v>106000</v>
      </c>
      <c r="S2815" s="188">
        <v>85200</v>
      </c>
      <c r="T2815" s="188">
        <v>36.9</v>
      </c>
      <c r="U2815" s="188">
        <v>6940000</v>
      </c>
      <c r="V2815" s="189"/>
    </row>
    <row r="2816" spans="1:22">
      <c r="A2816" s="179" t="s">
        <v>5462</v>
      </c>
      <c r="B2816" s="179" t="s">
        <v>5462</v>
      </c>
      <c r="C2816" s="188">
        <v>27.4</v>
      </c>
      <c r="D2816" s="188">
        <v>3490</v>
      </c>
      <c r="E2816" s="189">
        <v>100</v>
      </c>
      <c r="F2816" s="189">
        <v>100</v>
      </c>
      <c r="G2816" s="188">
        <v>10</v>
      </c>
      <c r="H2816" s="188">
        <v>10</v>
      </c>
      <c r="I2816" s="188">
        <v>10</v>
      </c>
      <c r="J2816" s="189"/>
      <c r="K2816" s="188">
        <v>7</v>
      </c>
      <c r="L2816" s="188">
        <v>7</v>
      </c>
      <c r="M2816" s="188">
        <v>4620000</v>
      </c>
      <c r="N2816" s="188">
        <v>116000</v>
      </c>
      <c r="O2816" s="188">
        <v>92400</v>
      </c>
      <c r="P2816" s="188">
        <v>36.4</v>
      </c>
      <c r="Q2816" s="188">
        <v>4620000</v>
      </c>
      <c r="R2816" s="188">
        <v>116000</v>
      </c>
      <c r="S2816" s="188">
        <v>92400</v>
      </c>
      <c r="T2816" s="188">
        <v>36.4</v>
      </c>
      <c r="U2816" s="188">
        <v>7610000</v>
      </c>
      <c r="V2816" s="189"/>
    </row>
    <row r="2817" spans="1:22">
      <c r="A2817" s="179" t="s">
        <v>5463</v>
      </c>
      <c r="B2817" s="179" t="s">
        <v>5463</v>
      </c>
      <c r="C2817" s="188">
        <v>14.4</v>
      </c>
      <c r="D2817" s="188">
        <v>1839.9999999999998</v>
      </c>
      <c r="E2817" s="189">
        <v>120</v>
      </c>
      <c r="F2817" s="189">
        <v>120</v>
      </c>
      <c r="G2817" s="188">
        <v>4</v>
      </c>
      <c r="H2817" s="188">
        <v>4</v>
      </c>
      <c r="I2817" s="188">
        <v>4</v>
      </c>
      <c r="J2817" s="189"/>
      <c r="K2817" s="188">
        <v>27</v>
      </c>
      <c r="L2817" s="188">
        <v>27</v>
      </c>
      <c r="M2817" s="188">
        <v>4100000</v>
      </c>
      <c r="N2817" s="188">
        <v>79700</v>
      </c>
      <c r="O2817" s="188">
        <v>68400</v>
      </c>
      <c r="P2817" s="188">
        <v>47.199999999999996</v>
      </c>
      <c r="Q2817" s="188">
        <v>4100000</v>
      </c>
      <c r="R2817" s="188">
        <v>79700</v>
      </c>
      <c r="S2817" s="188">
        <v>68400</v>
      </c>
      <c r="T2817" s="188">
        <v>47.199999999999996</v>
      </c>
      <c r="U2817" s="188">
        <v>6350000</v>
      </c>
      <c r="V2817" s="189"/>
    </row>
    <row r="2818" spans="1:22">
      <c r="A2818" s="179" t="s">
        <v>5464</v>
      </c>
      <c r="B2818" s="179" t="s">
        <v>5464</v>
      </c>
      <c r="C2818" s="188">
        <v>17.8</v>
      </c>
      <c r="D2818" s="188">
        <v>2270</v>
      </c>
      <c r="E2818" s="189">
        <v>120</v>
      </c>
      <c r="F2818" s="189">
        <v>120</v>
      </c>
      <c r="G2818" s="188">
        <v>5</v>
      </c>
      <c r="H2818" s="188">
        <v>5</v>
      </c>
      <c r="I2818" s="188">
        <v>5</v>
      </c>
      <c r="J2818" s="189"/>
      <c r="K2818" s="188">
        <v>21</v>
      </c>
      <c r="L2818" s="188">
        <v>21</v>
      </c>
      <c r="M2818" s="188">
        <v>4980000</v>
      </c>
      <c r="N2818" s="188">
        <v>97600</v>
      </c>
      <c r="O2818" s="188">
        <v>83000</v>
      </c>
      <c r="P2818" s="188">
        <v>46.8</v>
      </c>
      <c r="Q2818" s="188">
        <v>4980000</v>
      </c>
      <c r="R2818" s="188">
        <v>97600</v>
      </c>
      <c r="S2818" s="188">
        <v>83000</v>
      </c>
      <c r="T2818" s="188">
        <v>46.8</v>
      </c>
      <c r="U2818" s="188">
        <v>7770000</v>
      </c>
      <c r="V2818" s="189"/>
    </row>
    <row r="2819" spans="1:22">
      <c r="A2819" s="179" t="s">
        <v>5465</v>
      </c>
      <c r="B2819" s="179" t="s">
        <v>5465</v>
      </c>
      <c r="C2819" s="188">
        <v>19.899999999999999</v>
      </c>
      <c r="D2819" s="188">
        <v>2530</v>
      </c>
      <c r="E2819" s="189">
        <v>120</v>
      </c>
      <c r="F2819" s="189">
        <v>120</v>
      </c>
      <c r="G2819" s="188">
        <v>5.6</v>
      </c>
      <c r="H2819" s="188">
        <v>5.6</v>
      </c>
      <c r="I2819" s="188">
        <v>5.6</v>
      </c>
      <c r="J2819" s="189"/>
      <c r="K2819" s="188">
        <v>18.399999999999999</v>
      </c>
      <c r="L2819" s="188">
        <v>18.399999999999999</v>
      </c>
      <c r="M2819" s="188">
        <v>5470000</v>
      </c>
      <c r="N2819" s="188">
        <v>108000</v>
      </c>
      <c r="O2819" s="188">
        <v>91200</v>
      </c>
      <c r="P2819" s="188">
        <v>46.5</v>
      </c>
      <c r="Q2819" s="188">
        <v>5470000</v>
      </c>
      <c r="R2819" s="188">
        <v>108000</v>
      </c>
      <c r="S2819" s="188">
        <v>91200</v>
      </c>
      <c r="T2819" s="188">
        <v>46.5</v>
      </c>
      <c r="U2819" s="188">
        <v>8580000</v>
      </c>
      <c r="V2819" s="189"/>
    </row>
    <row r="2820" spans="1:22">
      <c r="A2820" s="191" t="s">
        <v>5466</v>
      </c>
      <c r="B2820" s="191" t="s">
        <v>5466</v>
      </c>
      <c r="C2820" s="188">
        <v>22.2</v>
      </c>
      <c r="D2820" s="188">
        <v>2820</v>
      </c>
      <c r="E2820" s="189">
        <v>120</v>
      </c>
      <c r="F2820" s="189">
        <v>120</v>
      </c>
      <c r="G2820" s="188">
        <v>6.3</v>
      </c>
      <c r="H2820" s="188">
        <v>6.3</v>
      </c>
      <c r="I2820" s="188">
        <v>6.3</v>
      </c>
      <c r="J2820" s="189"/>
      <c r="K2820" s="188">
        <v>16</v>
      </c>
      <c r="L2820" s="188">
        <v>16</v>
      </c>
      <c r="M2820" s="188">
        <v>6030000</v>
      </c>
      <c r="N2820" s="188">
        <v>120000</v>
      </c>
      <c r="O2820" s="188">
        <v>100000</v>
      </c>
      <c r="P2820" s="188">
        <v>46.2</v>
      </c>
      <c r="Q2820" s="188">
        <v>6030000</v>
      </c>
      <c r="R2820" s="188">
        <v>120000</v>
      </c>
      <c r="S2820" s="188">
        <v>100000</v>
      </c>
      <c r="T2820" s="188">
        <v>46.2</v>
      </c>
      <c r="U2820" s="188">
        <v>9500000</v>
      </c>
      <c r="V2820" s="189"/>
    </row>
    <row r="2821" spans="1:22">
      <c r="A2821" s="179" t="s">
        <v>5467</v>
      </c>
      <c r="B2821" s="179" t="s">
        <v>5467</v>
      </c>
      <c r="C2821" s="188">
        <v>24.7</v>
      </c>
      <c r="D2821" s="188">
        <v>3150</v>
      </c>
      <c r="E2821" s="189">
        <v>120</v>
      </c>
      <c r="F2821" s="189">
        <v>120</v>
      </c>
      <c r="G2821" s="188">
        <v>7.1</v>
      </c>
      <c r="H2821" s="188">
        <v>7.1</v>
      </c>
      <c r="I2821" s="188">
        <v>7.1</v>
      </c>
      <c r="J2821" s="189"/>
      <c r="K2821" s="188">
        <v>13.9</v>
      </c>
      <c r="L2821" s="188">
        <v>13.9</v>
      </c>
      <c r="M2821" s="188">
        <v>6630000</v>
      </c>
      <c r="N2821" s="188">
        <v>133000</v>
      </c>
      <c r="O2821" s="188">
        <v>110000</v>
      </c>
      <c r="P2821" s="188">
        <v>45.9</v>
      </c>
      <c r="Q2821" s="188">
        <v>6630000</v>
      </c>
      <c r="R2821" s="188">
        <v>133000</v>
      </c>
      <c r="S2821" s="188">
        <v>110000</v>
      </c>
      <c r="T2821" s="188">
        <v>45.9</v>
      </c>
      <c r="U2821" s="188">
        <v>10500000</v>
      </c>
      <c r="V2821" s="189"/>
    </row>
    <row r="2822" spans="1:22">
      <c r="A2822" s="179" t="s">
        <v>5468</v>
      </c>
      <c r="B2822" s="179" t="s">
        <v>5468</v>
      </c>
      <c r="C2822" s="188">
        <v>27.6</v>
      </c>
      <c r="D2822" s="188">
        <v>3520.0000000000005</v>
      </c>
      <c r="E2822" s="189">
        <v>120</v>
      </c>
      <c r="F2822" s="189">
        <v>120</v>
      </c>
      <c r="G2822" s="188">
        <v>8</v>
      </c>
      <c r="H2822" s="188">
        <v>8</v>
      </c>
      <c r="I2822" s="188">
        <v>8</v>
      </c>
      <c r="J2822" s="189"/>
      <c r="K2822" s="188">
        <v>12</v>
      </c>
      <c r="L2822" s="188">
        <v>12</v>
      </c>
      <c r="M2822" s="188">
        <v>7260000</v>
      </c>
      <c r="N2822" s="188">
        <v>146000</v>
      </c>
      <c r="O2822" s="188">
        <v>121000</v>
      </c>
      <c r="P2822" s="188">
        <v>45.5</v>
      </c>
      <c r="Q2822" s="188">
        <v>7260000</v>
      </c>
      <c r="R2822" s="188">
        <v>146000</v>
      </c>
      <c r="S2822" s="188">
        <v>121000</v>
      </c>
      <c r="T2822" s="188">
        <v>45.5</v>
      </c>
      <c r="U2822" s="188">
        <v>11600000</v>
      </c>
      <c r="V2822" s="189"/>
    </row>
    <row r="2823" spans="1:22">
      <c r="A2823" s="179" t="s">
        <v>5469</v>
      </c>
      <c r="B2823" s="179" t="s">
        <v>5469</v>
      </c>
      <c r="C2823" s="188">
        <v>30.1</v>
      </c>
      <c r="D2823" s="188">
        <v>3829.9999999999995</v>
      </c>
      <c r="E2823" s="189">
        <v>120</v>
      </c>
      <c r="F2823" s="189">
        <v>120</v>
      </c>
      <c r="G2823" s="188">
        <v>8.8000000000000007</v>
      </c>
      <c r="H2823" s="188">
        <v>8.8000000000000007</v>
      </c>
      <c r="I2823" s="188">
        <v>8.8000000000000007</v>
      </c>
      <c r="J2823" s="189"/>
      <c r="K2823" s="188">
        <v>10.6</v>
      </c>
      <c r="L2823" s="188">
        <v>10.6</v>
      </c>
      <c r="M2823" s="188">
        <v>7790000</v>
      </c>
      <c r="N2823" s="188">
        <v>158000</v>
      </c>
      <c r="O2823" s="188">
        <v>130000</v>
      </c>
      <c r="P2823" s="188">
        <v>45.099999999999994</v>
      </c>
      <c r="Q2823" s="188">
        <v>7790000</v>
      </c>
      <c r="R2823" s="188">
        <v>158000</v>
      </c>
      <c r="S2823" s="188">
        <v>130000</v>
      </c>
      <c r="T2823" s="188">
        <v>45.099999999999994</v>
      </c>
      <c r="U2823" s="188">
        <v>12500000</v>
      </c>
      <c r="V2823" s="189"/>
    </row>
    <row r="2824" spans="1:22">
      <c r="A2824" s="179" t="s">
        <v>5470</v>
      </c>
      <c r="B2824" s="179" t="s">
        <v>5470</v>
      </c>
      <c r="C2824" s="188">
        <v>33.700000000000003</v>
      </c>
      <c r="D2824" s="188">
        <v>4290</v>
      </c>
      <c r="E2824" s="189">
        <v>120</v>
      </c>
      <c r="F2824" s="189">
        <v>120</v>
      </c>
      <c r="G2824" s="188">
        <v>10</v>
      </c>
      <c r="H2824" s="188">
        <v>10</v>
      </c>
      <c r="I2824" s="188">
        <v>10</v>
      </c>
      <c r="J2824" s="189"/>
      <c r="K2824" s="188">
        <v>9</v>
      </c>
      <c r="L2824" s="188">
        <v>9</v>
      </c>
      <c r="M2824" s="188">
        <v>8520000</v>
      </c>
      <c r="N2824" s="188">
        <v>175000</v>
      </c>
      <c r="O2824" s="188">
        <v>142000</v>
      </c>
      <c r="P2824" s="188">
        <v>44.6</v>
      </c>
      <c r="Q2824" s="188">
        <v>8520000</v>
      </c>
      <c r="R2824" s="188">
        <v>175000</v>
      </c>
      <c r="S2824" s="188">
        <v>142000</v>
      </c>
      <c r="T2824" s="188">
        <v>44.6</v>
      </c>
      <c r="U2824" s="188">
        <v>13800000</v>
      </c>
      <c r="V2824" s="189"/>
    </row>
    <row r="2825" spans="1:22">
      <c r="A2825" s="179" t="s">
        <v>5471</v>
      </c>
      <c r="B2825" s="179" t="s">
        <v>5471</v>
      </c>
      <c r="C2825" s="188">
        <v>36.6</v>
      </c>
      <c r="D2825" s="188">
        <v>4670</v>
      </c>
      <c r="E2825" s="189">
        <v>120</v>
      </c>
      <c r="F2825" s="189">
        <v>120</v>
      </c>
      <c r="G2825" s="188">
        <v>11</v>
      </c>
      <c r="H2825" s="188">
        <v>11</v>
      </c>
      <c r="I2825" s="188">
        <v>11</v>
      </c>
      <c r="J2825" s="189"/>
      <c r="K2825" s="188">
        <v>7.91</v>
      </c>
      <c r="L2825" s="188">
        <v>7.91</v>
      </c>
      <c r="M2825" s="188">
        <v>9080000</v>
      </c>
      <c r="N2825" s="188">
        <v>188000</v>
      </c>
      <c r="O2825" s="188">
        <v>151000</v>
      </c>
      <c r="P2825" s="188">
        <v>44.1</v>
      </c>
      <c r="Q2825" s="188">
        <v>9080000</v>
      </c>
      <c r="R2825" s="188">
        <v>188000</v>
      </c>
      <c r="S2825" s="188">
        <v>151000</v>
      </c>
      <c r="T2825" s="188">
        <v>44.1</v>
      </c>
      <c r="U2825" s="188">
        <v>14800000</v>
      </c>
      <c r="V2825" s="189"/>
    </row>
    <row r="2826" spans="1:22">
      <c r="A2826" s="179" t="s">
        <v>5472</v>
      </c>
      <c r="B2826" s="179" t="s">
        <v>5472</v>
      </c>
      <c r="C2826" s="188">
        <v>40.9</v>
      </c>
      <c r="D2826" s="188">
        <v>5210</v>
      </c>
      <c r="E2826" s="189">
        <v>120</v>
      </c>
      <c r="F2826" s="189">
        <v>120</v>
      </c>
      <c r="G2826" s="188">
        <v>12.5</v>
      </c>
      <c r="H2826" s="188">
        <v>12.5</v>
      </c>
      <c r="I2826" s="188">
        <v>12.5</v>
      </c>
      <c r="J2826" s="189"/>
      <c r="K2826" s="188">
        <v>6.6</v>
      </c>
      <c r="L2826" s="188">
        <v>6.6</v>
      </c>
      <c r="M2826" s="188">
        <v>9820000</v>
      </c>
      <c r="N2826" s="188">
        <v>207000</v>
      </c>
      <c r="O2826" s="188">
        <v>164000</v>
      </c>
      <c r="P2826" s="188">
        <v>43.4</v>
      </c>
      <c r="Q2826" s="188">
        <v>9820000</v>
      </c>
      <c r="R2826" s="188">
        <v>207000</v>
      </c>
      <c r="S2826" s="188">
        <v>164000</v>
      </c>
      <c r="T2826" s="188">
        <v>43.4</v>
      </c>
      <c r="U2826" s="188">
        <v>16200000</v>
      </c>
      <c r="V2826" s="189"/>
    </row>
    <row r="2827" spans="1:22">
      <c r="A2827" s="179" t="s">
        <v>5473</v>
      </c>
      <c r="B2827" s="179" t="s">
        <v>5473</v>
      </c>
      <c r="C2827" s="188">
        <v>21</v>
      </c>
      <c r="D2827" s="188">
        <v>2670</v>
      </c>
      <c r="E2827" s="189">
        <v>140</v>
      </c>
      <c r="F2827" s="189">
        <v>140</v>
      </c>
      <c r="G2827" s="188">
        <v>5</v>
      </c>
      <c r="H2827" s="188">
        <v>5</v>
      </c>
      <c r="I2827" s="188">
        <v>5</v>
      </c>
      <c r="J2827" s="189"/>
      <c r="K2827" s="188">
        <v>25</v>
      </c>
      <c r="L2827" s="188">
        <v>25</v>
      </c>
      <c r="M2827" s="188">
        <v>8070000</v>
      </c>
      <c r="N2827" s="188">
        <v>135000</v>
      </c>
      <c r="O2827" s="188">
        <v>115000</v>
      </c>
      <c r="P2827" s="188">
        <v>55</v>
      </c>
      <c r="Q2827" s="188">
        <v>8070000</v>
      </c>
      <c r="R2827" s="188">
        <v>135000</v>
      </c>
      <c r="S2827" s="188">
        <v>115000</v>
      </c>
      <c r="T2827" s="188">
        <v>55</v>
      </c>
      <c r="U2827" s="188">
        <v>12500000</v>
      </c>
      <c r="V2827" s="189"/>
    </row>
    <row r="2828" spans="1:22">
      <c r="A2828" s="179" t="s">
        <v>5474</v>
      </c>
      <c r="B2828" s="179" t="s">
        <v>5474</v>
      </c>
      <c r="C2828" s="188">
        <v>23.4</v>
      </c>
      <c r="D2828" s="188">
        <v>2980</v>
      </c>
      <c r="E2828" s="189">
        <v>140</v>
      </c>
      <c r="F2828" s="189">
        <v>140</v>
      </c>
      <c r="G2828" s="188">
        <v>5.6</v>
      </c>
      <c r="H2828" s="188">
        <v>5.6</v>
      </c>
      <c r="I2828" s="188">
        <v>5.6</v>
      </c>
      <c r="J2828" s="189"/>
      <c r="K2828" s="188">
        <v>22</v>
      </c>
      <c r="L2828" s="188">
        <v>22</v>
      </c>
      <c r="M2828" s="188">
        <v>8910000</v>
      </c>
      <c r="N2828" s="188">
        <v>149000</v>
      </c>
      <c r="O2828" s="188">
        <v>127000</v>
      </c>
      <c r="P2828" s="188">
        <v>54.699999999999996</v>
      </c>
      <c r="Q2828" s="188">
        <v>8910000</v>
      </c>
      <c r="R2828" s="188">
        <v>149000</v>
      </c>
      <c r="S2828" s="188">
        <v>127000</v>
      </c>
      <c r="T2828" s="188">
        <v>54.699999999999996</v>
      </c>
      <c r="U2828" s="188">
        <v>13900000</v>
      </c>
      <c r="V2828" s="189"/>
    </row>
    <row r="2829" spans="1:22">
      <c r="A2829" s="179" t="s">
        <v>5475</v>
      </c>
      <c r="B2829" s="179" t="s">
        <v>5475</v>
      </c>
      <c r="C2829" s="188">
        <v>26.1</v>
      </c>
      <c r="D2829" s="188">
        <v>3329.9999999999995</v>
      </c>
      <c r="E2829" s="189">
        <v>140</v>
      </c>
      <c r="F2829" s="189">
        <v>140</v>
      </c>
      <c r="G2829" s="188">
        <v>6.3</v>
      </c>
      <c r="H2829" s="188">
        <v>6.3</v>
      </c>
      <c r="I2829" s="188">
        <v>6.3</v>
      </c>
      <c r="J2829" s="189"/>
      <c r="K2829" s="188">
        <v>19.2</v>
      </c>
      <c r="L2829" s="188">
        <v>19.2</v>
      </c>
      <c r="M2829" s="188">
        <v>9840000</v>
      </c>
      <c r="N2829" s="188">
        <v>166000</v>
      </c>
      <c r="O2829" s="188">
        <v>141000</v>
      </c>
      <c r="P2829" s="188">
        <v>54.400000000000006</v>
      </c>
      <c r="Q2829" s="188">
        <v>9840000</v>
      </c>
      <c r="R2829" s="188">
        <v>166000</v>
      </c>
      <c r="S2829" s="188">
        <v>141000</v>
      </c>
      <c r="T2829" s="188">
        <v>54.400000000000006</v>
      </c>
      <c r="U2829" s="188">
        <v>15400000</v>
      </c>
      <c r="V2829" s="189"/>
    </row>
    <row r="2830" spans="1:22">
      <c r="A2830" s="179" t="s">
        <v>5476</v>
      </c>
      <c r="B2830" s="179" t="s">
        <v>5476</v>
      </c>
      <c r="C2830" s="188">
        <v>29.2</v>
      </c>
      <c r="D2830" s="188">
        <v>3720.0000000000005</v>
      </c>
      <c r="E2830" s="189">
        <v>140</v>
      </c>
      <c r="F2830" s="189">
        <v>140</v>
      </c>
      <c r="G2830" s="188">
        <v>7.1</v>
      </c>
      <c r="H2830" s="188">
        <v>7.1</v>
      </c>
      <c r="I2830" s="188">
        <v>7.1</v>
      </c>
      <c r="J2830" s="189"/>
      <c r="K2830" s="188">
        <v>16.7</v>
      </c>
      <c r="L2830" s="188">
        <v>16.7</v>
      </c>
      <c r="M2830" s="188">
        <v>10900000</v>
      </c>
      <c r="N2830" s="188">
        <v>184000</v>
      </c>
      <c r="O2830" s="188">
        <v>155000</v>
      </c>
      <c r="P2830" s="188">
        <v>54</v>
      </c>
      <c r="Q2830" s="188">
        <v>10900000</v>
      </c>
      <c r="R2830" s="188">
        <v>184000</v>
      </c>
      <c r="S2830" s="188">
        <v>155000</v>
      </c>
      <c r="T2830" s="188">
        <v>54</v>
      </c>
      <c r="U2830" s="188">
        <v>17100000</v>
      </c>
      <c r="V2830" s="189"/>
    </row>
    <row r="2831" spans="1:22">
      <c r="A2831" s="179" t="s">
        <v>5477</v>
      </c>
      <c r="B2831" s="179" t="s">
        <v>5477</v>
      </c>
      <c r="C2831" s="188">
        <v>32.6</v>
      </c>
      <c r="D2831" s="188">
        <v>4160</v>
      </c>
      <c r="E2831" s="189">
        <v>140</v>
      </c>
      <c r="F2831" s="189">
        <v>140</v>
      </c>
      <c r="G2831" s="188">
        <v>8</v>
      </c>
      <c r="H2831" s="188">
        <v>8</v>
      </c>
      <c r="I2831" s="188">
        <v>8</v>
      </c>
      <c r="J2831" s="189"/>
      <c r="K2831" s="188">
        <v>14.5</v>
      </c>
      <c r="L2831" s="188">
        <v>14.5</v>
      </c>
      <c r="M2831" s="188">
        <v>12000000</v>
      </c>
      <c r="N2831" s="188">
        <v>204000</v>
      </c>
      <c r="O2831" s="188">
        <v>171000</v>
      </c>
      <c r="P2831" s="188">
        <v>53.6</v>
      </c>
      <c r="Q2831" s="188">
        <v>12000000</v>
      </c>
      <c r="R2831" s="188">
        <v>204000</v>
      </c>
      <c r="S2831" s="188">
        <v>171000</v>
      </c>
      <c r="T2831" s="188">
        <v>53.6</v>
      </c>
      <c r="U2831" s="188">
        <v>18900000</v>
      </c>
      <c r="V2831" s="189"/>
    </row>
    <row r="2832" spans="1:22">
      <c r="A2832" s="179" t="s">
        <v>5478</v>
      </c>
      <c r="B2832" s="179" t="s">
        <v>5478</v>
      </c>
      <c r="C2832" s="188">
        <v>35.6</v>
      </c>
      <c r="D2832" s="188">
        <v>4540</v>
      </c>
      <c r="E2832" s="189">
        <v>140</v>
      </c>
      <c r="F2832" s="189">
        <v>140</v>
      </c>
      <c r="G2832" s="188">
        <v>8.8000000000000007</v>
      </c>
      <c r="H2832" s="188">
        <v>8.8000000000000007</v>
      </c>
      <c r="I2832" s="188">
        <v>8.8000000000000007</v>
      </c>
      <c r="J2832" s="189"/>
      <c r="K2832" s="188">
        <v>12.9</v>
      </c>
      <c r="L2832" s="188">
        <v>12.9</v>
      </c>
      <c r="M2832" s="188">
        <v>12900000</v>
      </c>
      <c r="N2832" s="188">
        <v>221000</v>
      </c>
      <c r="O2832" s="188">
        <v>184000</v>
      </c>
      <c r="P2832" s="188">
        <v>53.3</v>
      </c>
      <c r="Q2832" s="188">
        <v>12900000</v>
      </c>
      <c r="R2832" s="188">
        <v>221000</v>
      </c>
      <c r="S2832" s="188">
        <v>184000</v>
      </c>
      <c r="T2832" s="188">
        <v>53.3</v>
      </c>
      <c r="U2832" s="188">
        <v>20500000</v>
      </c>
      <c r="V2832" s="189"/>
    </row>
    <row r="2833" spans="1:22">
      <c r="A2833" s="179" t="s">
        <v>5479</v>
      </c>
      <c r="B2833" s="179" t="s">
        <v>5479</v>
      </c>
      <c r="C2833" s="188">
        <v>40</v>
      </c>
      <c r="D2833" s="188">
        <v>5090</v>
      </c>
      <c r="E2833" s="189">
        <v>140</v>
      </c>
      <c r="F2833" s="189">
        <v>140</v>
      </c>
      <c r="G2833" s="188">
        <v>10</v>
      </c>
      <c r="H2833" s="188">
        <v>10</v>
      </c>
      <c r="I2833" s="188">
        <v>10</v>
      </c>
      <c r="J2833" s="189"/>
      <c r="K2833" s="188">
        <v>11</v>
      </c>
      <c r="L2833" s="188">
        <v>11</v>
      </c>
      <c r="M2833" s="188">
        <v>14200000</v>
      </c>
      <c r="N2833" s="188">
        <v>246000</v>
      </c>
      <c r="O2833" s="188">
        <v>202000</v>
      </c>
      <c r="P2833" s="188">
        <v>52.699999999999996</v>
      </c>
      <c r="Q2833" s="188">
        <v>14200000</v>
      </c>
      <c r="R2833" s="188">
        <v>246000</v>
      </c>
      <c r="S2833" s="188">
        <v>202000</v>
      </c>
      <c r="T2833" s="188">
        <v>52.699999999999996</v>
      </c>
      <c r="U2833" s="188">
        <v>22700000</v>
      </c>
      <c r="V2833" s="189"/>
    </row>
    <row r="2834" spans="1:22">
      <c r="A2834" s="179" t="s">
        <v>5479</v>
      </c>
      <c r="B2834" s="179" t="s">
        <v>5479</v>
      </c>
      <c r="C2834" s="188">
        <v>43.5</v>
      </c>
      <c r="D2834" s="188">
        <v>5550</v>
      </c>
      <c r="E2834" s="189">
        <v>140</v>
      </c>
      <c r="F2834" s="189">
        <v>140</v>
      </c>
      <c r="G2834" s="188">
        <v>11</v>
      </c>
      <c r="H2834" s="188">
        <v>11</v>
      </c>
      <c r="I2834" s="188">
        <v>11</v>
      </c>
      <c r="J2834" s="189"/>
      <c r="K2834" s="188">
        <v>9.73</v>
      </c>
      <c r="L2834" s="188">
        <v>9.73</v>
      </c>
      <c r="M2834" s="188">
        <v>15200000</v>
      </c>
      <c r="N2834" s="188">
        <v>266000</v>
      </c>
      <c r="O2834" s="188">
        <v>217000</v>
      </c>
      <c r="P2834" s="188">
        <v>52.300000000000004</v>
      </c>
      <c r="Q2834" s="188">
        <v>15200000</v>
      </c>
      <c r="R2834" s="188">
        <v>266000</v>
      </c>
      <c r="S2834" s="188">
        <v>217000</v>
      </c>
      <c r="T2834" s="188">
        <v>52.300000000000004</v>
      </c>
      <c r="U2834" s="188">
        <v>24500000</v>
      </c>
      <c r="V2834" s="189"/>
    </row>
    <row r="2835" spans="1:22">
      <c r="A2835" s="179" t="s">
        <v>5480</v>
      </c>
      <c r="B2835" s="179" t="s">
        <v>5480</v>
      </c>
      <c r="C2835" s="188">
        <v>48.7</v>
      </c>
      <c r="D2835" s="188">
        <v>6210</v>
      </c>
      <c r="E2835" s="189">
        <v>140</v>
      </c>
      <c r="F2835" s="189">
        <v>140</v>
      </c>
      <c r="G2835" s="188">
        <v>12.5</v>
      </c>
      <c r="H2835" s="188">
        <v>12.5</v>
      </c>
      <c r="I2835" s="188">
        <v>12.5</v>
      </c>
      <c r="J2835" s="189"/>
      <c r="K2835" s="188">
        <v>8.1999999999999993</v>
      </c>
      <c r="L2835" s="188">
        <v>8.1999999999999993</v>
      </c>
      <c r="M2835" s="188">
        <v>16500000</v>
      </c>
      <c r="N2835" s="188">
        <v>293000</v>
      </c>
      <c r="O2835" s="188">
        <v>236000</v>
      </c>
      <c r="P2835" s="188">
        <v>51.6</v>
      </c>
      <c r="Q2835" s="188">
        <v>16500000</v>
      </c>
      <c r="R2835" s="188">
        <v>293000</v>
      </c>
      <c r="S2835" s="188">
        <v>236000</v>
      </c>
      <c r="T2835" s="188">
        <v>51.6</v>
      </c>
      <c r="U2835" s="188">
        <v>27000000</v>
      </c>
      <c r="V2835" s="189"/>
    </row>
    <row r="2836" spans="1:22">
      <c r="A2836" s="179" t="s">
        <v>5481</v>
      </c>
      <c r="B2836" s="179" t="s">
        <v>5481</v>
      </c>
      <c r="C2836" s="188">
        <v>54.4</v>
      </c>
      <c r="D2836" s="188">
        <v>6930</v>
      </c>
      <c r="E2836" s="189">
        <v>140</v>
      </c>
      <c r="F2836" s="189">
        <v>140</v>
      </c>
      <c r="G2836" s="188">
        <v>14.2</v>
      </c>
      <c r="H2836" s="188">
        <v>14.2</v>
      </c>
      <c r="I2836" s="188">
        <v>14.2</v>
      </c>
      <c r="J2836" s="189"/>
      <c r="K2836" s="188">
        <v>6.86</v>
      </c>
      <c r="L2836" s="188">
        <v>6.86</v>
      </c>
      <c r="M2836" s="188">
        <v>17900000</v>
      </c>
      <c r="N2836" s="188">
        <v>322000</v>
      </c>
      <c r="O2836" s="188">
        <v>256000</v>
      </c>
      <c r="P2836" s="188">
        <v>50.8</v>
      </c>
      <c r="Q2836" s="188">
        <v>17900000</v>
      </c>
      <c r="R2836" s="188">
        <v>322000</v>
      </c>
      <c r="S2836" s="188">
        <v>256000</v>
      </c>
      <c r="T2836" s="188">
        <v>50.8</v>
      </c>
      <c r="U2836" s="188">
        <v>29500000</v>
      </c>
      <c r="V2836" s="189"/>
    </row>
    <row r="2837" spans="1:22">
      <c r="A2837" s="179" t="s">
        <v>5482</v>
      </c>
      <c r="B2837" s="179" t="s">
        <v>5482</v>
      </c>
      <c r="C2837" s="188">
        <v>60.1</v>
      </c>
      <c r="D2837" s="188">
        <v>7659.9999999999991</v>
      </c>
      <c r="E2837" s="189">
        <v>140</v>
      </c>
      <c r="F2837" s="189">
        <v>140</v>
      </c>
      <c r="G2837" s="188">
        <v>16</v>
      </c>
      <c r="H2837" s="188">
        <v>16</v>
      </c>
      <c r="I2837" s="188">
        <v>16</v>
      </c>
      <c r="J2837" s="189"/>
      <c r="K2837" s="188">
        <v>5.75</v>
      </c>
      <c r="L2837" s="188">
        <v>5.75</v>
      </c>
      <c r="M2837" s="188">
        <v>19200000</v>
      </c>
      <c r="N2837" s="188">
        <v>350000</v>
      </c>
      <c r="O2837" s="188">
        <v>274000</v>
      </c>
      <c r="P2837" s="188">
        <v>50</v>
      </c>
      <c r="Q2837" s="188">
        <v>19200000</v>
      </c>
      <c r="R2837" s="188">
        <v>350000</v>
      </c>
      <c r="S2837" s="188">
        <v>274000</v>
      </c>
      <c r="T2837" s="188">
        <v>50</v>
      </c>
      <c r="U2837" s="188">
        <v>32000000</v>
      </c>
      <c r="V2837" s="189"/>
    </row>
    <row r="2838" spans="1:22">
      <c r="A2838" s="179" t="s">
        <v>5483</v>
      </c>
      <c r="B2838" s="179" t="s">
        <v>5483</v>
      </c>
      <c r="C2838" s="188">
        <v>22.6</v>
      </c>
      <c r="D2838" s="188">
        <v>2870</v>
      </c>
      <c r="E2838" s="189">
        <v>150</v>
      </c>
      <c r="F2838" s="189">
        <v>150</v>
      </c>
      <c r="G2838" s="188">
        <v>5</v>
      </c>
      <c r="H2838" s="188">
        <v>5</v>
      </c>
      <c r="I2838" s="188">
        <v>5</v>
      </c>
      <c r="J2838" s="189"/>
      <c r="K2838" s="188">
        <v>27</v>
      </c>
      <c r="L2838" s="188">
        <v>27</v>
      </c>
      <c r="M2838" s="188">
        <v>10000000</v>
      </c>
      <c r="N2838" s="188">
        <v>156000</v>
      </c>
      <c r="O2838" s="188">
        <v>134000</v>
      </c>
      <c r="P2838" s="188">
        <v>59</v>
      </c>
      <c r="Q2838" s="188">
        <v>10000000</v>
      </c>
      <c r="R2838" s="188">
        <v>156000</v>
      </c>
      <c r="S2838" s="188">
        <v>134000</v>
      </c>
      <c r="T2838" s="188">
        <v>59</v>
      </c>
      <c r="U2838" s="188">
        <v>15500000</v>
      </c>
      <c r="V2838" s="189"/>
    </row>
    <row r="2839" spans="1:22">
      <c r="A2839" s="179" t="s">
        <v>5484</v>
      </c>
      <c r="B2839" s="179" t="s">
        <v>5484</v>
      </c>
      <c r="C2839" s="188">
        <v>25.1</v>
      </c>
      <c r="D2839" s="188">
        <v>3200</v>
      </c>
      <c r="E2839" s="189">
        <v>150</v>
      </c>
      <c r="F2839" s="189">
        <v>150</v>
      </c>
      <c r="G2839" s="188">
        <v>5.6</v>
      </c>
      <c r="H2839" s="188">
        <v>5.6</v>
      </c>
      <c r="I2839" s="188">
        <v>5.6</v>
      </c>
      <c r="J2839" s="189"/>
      <c r="K2839" s="188">
        <v>23.8</v>
      </c>
      <c r="L2839" s="188">
        <v>23.8</v>
      </c>
      <c r="M2839" s="188">
        <v>11100000</v>
      </c>
      <c r="N2839" s="188">
        <v>173000</v>
      </c>
      <c r="O2839" s="188">
        <v>147000</v>
      </c>
      <c r="P2839" s="188">
        <v>58.8</v>
      </c>
      <c r="Q2839" s="188">
        <v>11100000</v>
      </c>
      <c r="R2839" s="188">
        <v>173000</v>
      </c>
      <c r="S2839" s="188">
        <v>147000</v>
      </c>
      <c r="T2839" s="188">
        <v>58.8</v>
      </c>
      <c r="U2839" s="188">
        <v>17200000</v>
      </c>
      <c r="V2839" s="189"/>
    </row>
    <row r="2840" spans="1:22">
      <c r="A2840" s="179" t="s">
        <v>5485</v>
      </c>
      <c r="B2840" s="179" t="s">
        <v>5485</v>
      </c>
      <c r="C2840" s="188">
        <v>28.1</v>
      </c>
      <c r="D2840" s="188">
        <v>3579.9999999999995</v>
      </c>
      <c r="E2840" s="189">
        <v>150</v>
      </c>
      <c r="F2840" s="189">
        <v>150</v>
      </c>
      <c r="G2840" s="188">
        <v>6.3</v>
      </c>
      <c r="H2840" s="188">
        <v>6.3</v>
      </c>
      <c r="I2840" s="188">
        <v>6.3</v>
      </c>
      <c r="J2840" s="189"/>
      <c r="K2840" s="188">
        <v>20.8</v>
      </c>
      <c r="L2840" s="188">
        <v>20.8</v>
      </c>
      <c r="M2840" s="188">
        <v>12200000</v>
      </c>
      <c r="N2840" s="188">
        <v>192000</v>
      </c>
      <c r="O2840" s="188">
        <v>163000</v>
      </c>
      <c r="P2840" s="188">
        <v>58.5</v>
      </c>
      <c r="Q2840" s="188">
        <v>12200000</v>
      </c>
      <c r="R2840" s="188">
        <v>192000</v>
      </c>
      <c r="S2840" s="188">
        <v>163000</v>
      </c>
      <c r="T2840" s="188">
        <v>58.5</v>
      </c>
      <c r="U2840" s="188">
        <v>19100000</v>
      </c>
      <c r="V2840" s="189"/>
    </row>
    <row r="2841" spans="1:22">
      <c r="A2841" s="179" t="s">
        <v>5486</v>
      </c>
      <c r="B2841" s="179" t="s">
        <v>5486</v>
      </c>
      <c r="C2841" s="188">
        <v>31.4</v>
      </c>
      <c r="D2841" s="188">
        <v>4000</v>
      </c>
      <c r="E2841" s="189">
        <v>150</v>
      </c>
      <c r="F2841" s="189">
        <v>150</v>
      </c>
      <c r="G2841" s="188">
        <v>7.1</v>
      </c>
      <c r="H2841" s="188">
        <v>7.1</v>
      </c>
      <c r="I2841" s="188">
        <v>7.1</v>
      </c>
      <c r="J2841" s="189"/>
      <c r="K2841" s="188">
        <v>18.100000000000001</v>
      </c>
      <c r="L2841" s="188">
        <v>18.100000000000001</v>
      </c>
      <c r="M2841" s="188">
        <v>13500000</v>
      </c>
      <c r="N2841" s="188">
        <v>213000</v>
      </c>
      <c r="O2841" s="188">
        <v>180000</v>
      </c>
      <c r="P2841" s="188">
        <v>58.099999999999994</v>
      </c>
      <c r="Q2841" s="188">
        <v>13500000</v>
      </c>
      <c r="R2841" s="188">
        <v>213000</v>
      </c>
      <c r="S2841" s="188">
        <v>180000</v>
      </c>
      <c r="T2841" s="188">
        <v>58.099999999999994</v>
      </c>
      <c r="U2841" s="188">
        <v>21200000</v>
      </c>
      <c r="V2841" s="189"/>
    </row>
    <row r="2842" spans="1:22">
      <c r="A2842" s="179" t="s">
        <v>5487</v>
      </c>
      <c r="B2842" s="179" t="s">
        <v>5487</v>
      </c>
      <c r="C2842" s="188">
        <v>35.1</v>
      </c>
      <c r="D2842" s="188">
        <v>4480</v>
      </c>
      <c r="E2842" s="189">
        <v>150</v>
      </c>
      <c r="F2842" s="189">
        <v>150</v>
      </c>
      <c r="G2842" s="188">
        <v>8</v>
      </c>
      <c r="H2842" s="188">
        <v>8</v>
      </c>
      <c r="I2842" s="188">
        <v>8</v>
      </c>
      <c r="J2842" s="189"/>
      <c r="K2842" s="188">
        <v>15.8</v>
      </c>
      <c r="L2842" s="188">
        <v>15.8</v>
      </c>
      <c r="M2842" s="188">
        <v>14900000</v>
      </c>
      <c r="N2842" s="188">
        <v>237000</v>
      </c>
      <c r="O2842" s="188">
        <v>199000</v>
      </c>
      <c r="P2842" s="188">
        <v>57.699999999999996</v>
      </c>
      <c r="Q2842" s="188">
        <v>14900000</v>
      </c>
      <c r="R2842" s="188">
        <v>237000</v>
      </c>
      <c r="S2842" s="188">
        <v>199000</v>
      </c>
      <c r="T2842" s="188">
        <v>57.699999999999996</v>
      </c>
      <c r="U2842" s="188">
        <v>23500000</v>
      </c>
      <c r="V2842" s="189"/>
    </row>
    <row r="2843" spans="1:22">
      <c r="A2843" s="179" t="s">
        <v>5488</v>
      </c>
      <c r="B2843" s="179" t="s">
        <v>5488</v>
      </c>
      <c r="C2843" s="188">
        <v>38.4</v>
      </c>
      <c r="D2843" s="188">
        <v>4890</v>
      </c>
      <c r="E2843" s="189">
        <v>150</v>
      </c>
      <c r="F2843" s="189">
        <v>150</v>
      </c>
      <c r="G2843" s="188">
        <v>8.8000000000000007</v>
      </c>
      <c r="H2843" s="188">
        <v>8.8000000000000007</v>
      </c>
      <c r="I2843" s="188">
        <v>8.8000000000000007</v>
      </c>
      <c r="J2843" s="189"/>
      <c r="K2843" s="188">
        <v>14</v>
      </c>
      <c r="L2843" s="188">
        <v>14</v>
      </c>
      <c r="M2843" s="188">
        <v>16100000</v>
      </c>
      <c r="N2843" s="188">
        <v>257000</v>
      </c>
      <c r="O2843" s="188">
        <v>214000</v>
      </c>
      <c r="P2843" s="188">
        <v>57.400000000000006</v>
      </c>
      <c r="Q2843" s="188">
        <v>16100000</v>
      </c>
      <c r="R2843" s="188">
        <v>257000</v>
      </c>
      <c r="S2843" s="188">
        <v>214000</v>
      </c>
      <c r="T2843" s="188">
        <v>57.400000000000006</v>
      </c>
      <c r="U2843" s="188">
        <v>25500000</v>
      </c>
      <c r="V2843" s="189"/>
    </row>
    <row r="2844" spans="1:22">
      <c r="A2844" s="179" t="s">
        <v>4852</v>
      </c>
      <c r="B2844" s="179" t="s">
        <v>4852</v>
      </c>
      <c r="C2844" s="188">
        <v>43.1</v>
      </c>
      <c r="D2844" s="188">
        <v>5490</v>
      </c>
      <c r="E2844" s="189">
        <v>150</v>
      </c>
      <c r="F2844" s="189">
        <v>150</v>
      </c>
      <c r="G2844" s="188">
        <v>10</v>
      </c>
      <c r="H2844" s="188">
        <v>10</v>
      </c>
      <c r="I2844" s="188">
        <v>10</v>
      </c>
      <c r="J2844" s="189"/>
      <c r="K2844" s="188">
        <v>12</v>
      </c>
      <c r="L2844" s="188">
        <v>12</v>
      </c>
      <c r="M2844" s="188">
        <v>17700000</v>
      </c>
      <c r="N2844" s="188">
        <v>286000</v>
      </c>
      <c r="O2844" s="188">
        <v>236000</v>
      </c>
      <c r="P2844" s="188">
        <v>56.8</v>
      </c>
      <c r="Q2844" s="188">
        <v>17700000</v>
      </c>
      <c r="R2844" s="188">
        <v>286000</v>
      </c>
      <c r="S2844" s="188">
        <v>236000</v>
      </c>
      <c r="T2844" s="188">
        <v>56.8</v>
      </c>
      <c r="U2844" s="188">
        <v>28300000</v>
      </c>
      <c r="V2844" s="189"/>
    </row>
    <row r="2845" spans="1:22">
      <c r="A2845" s="179" t="s">
        <v>5489</v>
      </c>
      <c r="B2845" s="179" t="s">
        <v>5489</v>
      </c>
      <c r="C2845" s="188">
        <v>47</v>
      </c>
      <c r="D2845" s="188">
        <v>5990</v>
      </c>
      <c r="E2845" s="189">
        <v>150</v>
      </c>
      <c r="F2845" s="189">
        <v>150</v>
      </c>
      <c r="G2845" s="188">
        <v>11</v>
      </c>
      <c r="H2845" s="188">
        <v>11</v>
      </c>
      <c r="I2845" s="188">
        <v>11</v>
      </c>
      <c r="J2845" s="189"/>
      <c r="K2845" s="188">
        <v>10.6</v>
      </c>
      <c r="L2845" s="188">
        <v>10.6</v>
      </c>
      <c r="M2845" s="188">
        <v>19000000</v>
      </c>
      <c r="N2845" s="188">
        <v>309000</v>
      </c>
      <c r="O2845" s="188">
        <v>254000</v>
      </c>
      <c r="P2845" s="188">
        <v>56.4</v>
      </c>
      <c r="Q2845" s="188">
        <v>19000000</v>
      </c>
      <c r="R2845" s="188">
        <v>309000</v>
      </c>
      <c r="S2845" s="188">
        <v>254000</v>
      </c>
      <c r="T2845" s="188">
        <v>56.4</v>
      </c>
      <c r="U2845" s="188">
        <v>30600000</v>
      </c>
      <c r="V2845" s="189"/>
    </row>
    <row r="2846" spans="1:22">
      <c r="A2846" s="179" t="s">
        <v>5490</v>
      </c>
      <c r="B2846" s="179" t="s">
        <v>5490</v>
      </c>
      <c r="C2846" s="188">
        <v>52.7</v>
      </c>
      <c r="D2846" s="188">
        <v>6709.9999999999991</v>
      </c>
      <c r="E2846" s="189">
        <v>150</v>
      </c>
      <c r="F2846" s="189">
        <v>150</v>
      </c>
      <c r="G2846" s="188">
        <v>12.5</v>
      </c>
      <c r="H2846" s="188">
        <v>12.5</v>
      </c>
      <c r="I2846" s="188">
        <v>12.5</v>
      </c>
      <c r="J2846" s="189"/>
      <c r="K2846" s="188">
        <v>9</v>
      </c>
      <c r="L2846" s="188">
        <v>9</v>
      </c>
      <c r="M2846" s="188">
        <v>20800000</v>
      </c>
      <c r="N2846" s="188">
        <v>342000</v>
      </c>
      <c r="O2846" s="188">
        <v>277000</v>
      </c>
      <c r="P2846" s="188">
        <v>55.7</v>
      </c>
      <c r="Q2846" s="188">
        <v>20800000</v>
      </c>
      <c r="R2846" s="188">
        <v>342000</v>
      </c>
      <c r="S2846" s="188">
        <v>277000</v>
      </c>
      <c r="T2846" s="188">
        <v>55.7</v>
      </c>
      <c r="U2846" s="188">
        <v>33800000</v>
      </c>
      <c r="V2846" s="189"/>
    </row>
    <row r="2847" spans="1:22">
      <c r="A2847" s="179" t="s">
        <v>5491</v>
      </c>
      <c r="B2847" s="179" t="s">
        <v>5491</v>
      </c>
      <c r="C2847" s="188">
        <v>58.9</v>
      </c>
      <c r="D2847" s="188">
        <v>7500</v>
      </c>
      <c r="E2847" s="189">
        <v>150</v>
      </c>
      <c r="F2847" s="189">
        <v>150</v>
      </c>
      <c r="G2847" s="188">
        <v>14.2</v>
      </c>
      <c r="H2847" s="188">
        <v>14.2</v>
      </c>
      <c r="I2847" s="188">
        <v>14.2</v>
      </c>
      <c r="J2847" s="189"/>
      <c r="K2847" s="188">
        <v>7.56</v>
      </c>
      <c r="L2847" s="188">
        <v>7.56</v>
      </c>
      <c r="M2847" s="188">
        <v>22600000</v>
      </c>
      <c r="N2847" s="188">
        <v>377000</v>
      </c>
      <c r="O2847" s="188">
        <v>302000</v>
      </c>
      <c r="P2847" s="188">
        <v>54.900000000000006</v>
      </c>
      <c r="Q2847" s="188">
        <v>22600000</v>
      </c>
      <c r="R2847" s="188">
        <v>377000</v>
      </c>
      <c r="S2847" s="188">
        <v>302000</v>
      </c>
      <c r="T2847" s="188">
        <v>54.900000000000006</v>
      </c>
      <c r="U2847" s="188">
        <v>37100000</v>
      </c>
      <c r="V2847" s="189"/>
    </row>
    <row r="2848" spans="1:22">
      <c r="A2848" s="191" t="s">
        <v>5492</v>
      </c>
      <c r="B2848" s="191" t="s">
        <v>5492</v>
      </c>
      <c r="C2848" s="188">
        <v>65.2</v>
      </c>
      <c r="D2848" s="188">
        <v>8300</v>
      </c>
      <c r="E2848" s="189">
        <v>150</v>
      </c>
      <c r="F2848" s="189">
        <v>150</v>
      </c>
      <c r="G2848" s="188">
        <v>16</v>
      </c>
      <c r="H2848" s="188">
        <v>16</v>
      </c>
      <c r="I2848" s="188">
        <v>16</v>
      </c>
      <c r="J2848" s="189"/>
      <c r="K2848" s="188">
        <v>6.38</v>
      </c>
      <c r="L2848" s="188">
        <v>6.38</v>
      </c>
      <c r="M2848" s="188">
        <v>24300000</v>
      </c>
      <c r="N2848" s="188">
        <v>411000</v>
      </c>
      <c r="O2848" s="188">
        <v>324000</v>
      </c>
      <c r="P2848" s="188">
        <v>54.1</v>
      </c>
      <c r="Q2848" s="188">
        <v>24300000</v>
      </c>
      <c r="R2848" s="188">
        <v>411000</v>
      </c>
      <c r="S2848" s="188">
        <v>324000</v>
      </c>
      <c r="T2848" s="188">
        <v>54.1</v>
      </c>
      <c r="U2848" s="188">
        <v>40300000</v>
      </c>
      <c r="V2848" s="189"/>
    </row>
    <row r="2849" spans="1:22">
      <c r="A2849" s="191" t="s">
        <v>5506</v>
      </c>
      <c r="B2849" s="191" t="s">
        <v>5506</v>
      </c>
      <c r="C2849" s="188">
        <v>24.1</v>
      </c>
      <c r="D2849" s="188">
        <v>3070</v>
      </c>
      <c r="E2849" s="189">
        <v>160</v>
      </c>
      <c r="F2849" s="189">
        <v>160</v>
      </c>
      <c r="G2849" s="188">
        <v>5</v>
      </c>
      <c r="H2849" s="188">
        <v>5</v>
      </c>
      <c r="I2849" s="188">
        <v>5</v>
      </c>
      <c r="J2849" s="189"/>
      <c r="K2849" s="188">
        <v>29</v>
      </c>
      <c r="L2849" s="188">
        <v>29</v>
      </c>
      <c r="M2849" s="188">
        <v>12200000</v>
      </c>
      <c r="N2849" s="188">
        <v>178000</v>
      </c>
      <c r="O2849" s="188">
        <v>153000</v>
      </c>
      <c r="P2849" s="188">
        <v>63.099999999999994</v>
      </c>
      <c r="Q2849" s="188">
        <v>12200000</v>
      </c>
      <c r="R2849" s="188">
        <v>178000</v>
      </c>
      <c r="S2849" s="188">
        <v>153000</v>
      </c>
      <c r="T2849" s="188">
        <v>63.099999999999994</v>
      </c>
      <c r="U2849" s="188">
        <v>18900000</v>
      </c>
      <c r="V2849" s="189"/>
    </row>
    <row r="2850" spans="1:22">
      <c r="A2850" s="191" t="s">
        <v>5509</v>
      </c>
      <c r="B2850" s="191" t="s">
        <v>5509</v>
      </c>
      <c r="C2850" s="188">
        <v>26.9</v>
      </c>
      <c r="D2850" s="188">
        <v>3420.0000000000005</v>
      </c>
      <c r="E2850" s="189">
        <v>160</v>
      </c>
      <c r="F2850" s="189">
        <v>160</v>
      </c>
      <c r="G2850" s="188">
        <v>5.6</v>
      </c>
      <c r="H2850" s="188">
        <v>5.6</v>
      </c>
      <c r="I2850" s="188">
        <v>5.6</v>
      </c>
      <c r="J2850" s="189"/>
      <c r="K2850" s="188">
        <v>25.6</v>
      </c>
      <c r="L2850" s="188">
        <v>25.6</v>
      </c>
      <c r="M2850" s="188">
        <v>13500000</v>
      </c>
      <c r="N2850" s="188">
        <v>198000</v>
      </c>
      <c r="O2850" s="188">
        <v>169000</v>
      </c>
      <c r="P2850" s="188">
        <v>62.9</v>
      </c>
      <c r="Q2850" s="188">
        <v>13500000</v>
      </c>
      <c r="R2850" s="188">
        <v>198000</v>
      </c>
      <c r="S2850" s="188">
        <v>169000</v>
      </c>
      <c r="T2850" s="188">
        <v>62.9</v>
      </c>
      <c r="U2850" s="188">
        <v>21000000</v>
      </c>
      <c r="V2850" s="189"/>
    </row>
    <row r="2851" spans="1:22">
      <c r="A2851" s="191" t="s">
        <v>5510</v>
      </c>
      <c r="B2851" s="191" t="s">
        <v>5510</v>
      </c>
      <c r="C2851" s="188">
        <v>30.1</v>
      </c>
      <c r="D2851" s="188">
        <v>3829.9999999999995</v>
      </c>
      <c r="E2851" s="189">
        <v>160</v>
      </c>
      <c r="F2851" s="189">
        <v>160</v>
      </c>
      <c r="G2851" s="188">
        <v>6.3</v>
      </c>
      <c r="H2851" s="188">
        <v>6.3</v>
      </c>
      <c r="I2851" s="188">
        <v>6.3</v>
      </c>
      <c r="J2851" s="189"/>
      <c r="K2851" s="188">
        <v>22.4</v>
      </c>
      <c r="L2851" s="188">
        <v>22.4</v>
      </c>
      <c r="M2851" s="188">
        <v>15000000</v>
      </c>
      <c r="N2851" s="188">
        <v>220000</v>
      </c>
      <c r="O2851" s="188">
        <v>187000</v>
      </c>
      <c r="P2851" s="188">
        <v>62.599999999999994</v>
      </c>
      <c r="Q2851" s="188">
        <v>15000000</v>
      </c>
      <c r="R2851" s="188">
        <v>220000</v>
      </c>
      <c r="S2851" s="188">
        <v>187000</v>
      </c>
      <c r="T2851" s="188">
        <v>62.599999999999994</v>
      </c>
      <c r="U2851" s="188">
        <v>23300000</v>
      </c>
      <c r="V2851" s="189"/>
    </row>
    <row r="2852" spans="1:22">
      <c r="A2852" s="191" t="s">
        <v>5511</v>
      </c>
      <c r="B2852" s="191" t="s">
        <v>5511</v>
      </c>
      <c r="C2852" s="188">
        <v>33.700000000000003</v>
      </c>
      <c r="D2852" s="188">
        <v>4290</v>
      </c>
      <c r="E2852" s="189">
        <v>160</v>
      </c>
      <c r="F2852" s="189">
        <v>160</v>
      </c>
      <c r="G2852" s="188">
        <v>7.1</v>
      </c>
      <c r="H2852" s="188">
        <v>7.1</v>
      </c>
      <c r="I2852" s="188">
        <v>7.1</v>
      </c>
      <c r="J2852" s="189"/>
      <c r="K2852" s="188">
        <v>19.5</v>
      </c>
      <c r="L2852" s="188">
        <v>19.5</v>
      </c>
      <c r="M2852" s="188">
        <v>16600000</v>
      </c>
      <c r="N2852" s="188">
        <v>245000</v>
      </c>
      <c r="O2852" s="188">
        <v>207000</v>
      </c>
      <c r="P2852" s="188">
        <v>62.199999999999996</v>
      </c>
      <c r="Q2852" s="188">
        <v>16600000</v>
      </c>
      <c r="R2852" s="188">
        <v>245000</v>
      </c>
      <c r="S2852" s="188">
        <v>207000</v>
      </c>
      <c r="T2852" s="188">
        <v>62.199999999999996</v>
      </c>
      <c r="U2852" s="188">
        <v>26000000</v>
      </c>
      <c r="V2852" s="189"/>
    </row>
    <row r="2853" spans="1:22">
      <c r="A2853" s="191" t="s">
        <v>5507</v>
      </c>
      <c r="B2853" s="191" t="s">
        <v>5507</v>
      </c>
      <c r="C2853" s="188">
        <v>37.6</v>
      </c>
      <c r="D2853" s="188">
        <v>4800</v>
      </c>
      <c r="E2853" s="189">
        <v>160</v>
      </c>
      <c r="F2853" s="189">
        <v>160</v>
      </c>
      <c r="G2853" s="188">
        <v>8</v>
      </c>
      <c r="H2853" s="188">
        <v>8</v>
      </c>
      <c r="I2853" s="188">
        <v>8</v>
      </c>
      <c r="J2853" s="189"/>
      <c r="K2853" s="188">
        <v>17</v>
      </c>
      <c r="L2853" s="188">
        <v>17</v>
      </c>
      <c r="M2853" s="188">
        <v>18300000</v>
      </c>
      <c r="N2853" s="188">
        <v>272000</v>
      </c>
      <c r="O2853" s="188">
        <v>229000</v>
      </c>
      <c r="P2853" s="188">
        <v>61.8</v>
      </c>
      <c r="Q2853" s="188">
        <v>18300000</v>
      </c>
      <c r="R2853" s="188">
        <v>272000</v>
      </c>
      <c r="S2853" s="188">
        <v>229000</v>
      </c>
      <c r="T2853" s="188">
        <v>61.8</v>
      </c>
      <c r="U2853" s="188">
        <v>28800000</v>
      </c>
      <c r="V2853" s="189"/>
    </row>
    <row r="2854" spans="1:22">
      <c r="A2854" s="191" t="s">
        <v>5512</v>
      </c>
      <c r="B2854" s="191" t="s">
        <v>5512</v>
      </c>
      <c r="C2854" s="188">
        <v>41.1</v>
      </c>
      <c r="D2854" s="188">
        <v>5240</v>
      </c>
      <c r="E2854" s="189">
        <v>160</v>
      </c>
      <c r="F2854" s="189">
        <v>160</v>
      </c>
      <c r="G2854" s="188">
        <v>8.8000000000000007</v>
      </c>
      <c r="H2854" s="188">
        <v>8.8000000000000007</v>
      </c>
      <c r="I2854" s="188">
        <v>8.8000000000000007</v>
      </c>
      <c r="J2854" s="189"/>
      <c r="K2854" s="188">
        <v>15.2</v>
      </c>
      <c r="L2854" s="188">
        <v>15.2</v>
      </c>
      <c r="M2854" s="188">
        <v>19800000</v>
      </c>
      <c r="N2854" s="188">
        <v>295000</v>
      </c>
      <c r="O2854" s="188">
        <v>247000</v>
      </c>
      <c r="P2854" s="188">
        <v>61.4</v>
      </c>
      <c r="Q2854" s="188">
        <v>19800000</v>
      </c>
      <c r="R2854" s="188">
        <v>295000</v>
      </c>
      <c r="S2854" s="188">
        <v>247000</v>
      </c>
      <c r="T2854" s="188">
        <v>61.4</v>
      </c>
      <c r="U2854" s="188">
        <v>31200000</v>
      </c>
      <c r="V2854" s="189"/>
    </row>
    <row r="2855" spans="1:22">
      <c r="A2855" s="191" t="s">
        <v>5508</v>
      </c>
      <c r="B2855" s="191" t="s">
        <v>5508</v>
      </c>
      <c r="C2855" s="188">
        <v>46.3</v>
      </c>
      <c r="D2855" s="188">
        <v>5890</v>
      </c>
      <c r="E2855" s="189">
        <v>160</v>
      </c>
      <c r="F2855" s="189">
        <v>160</v>
      </c>
      <c r="G2855" s="188">
        <v>10</v>
      </c>
      <c r="H2855" s="188">
        <v>10</v>
      </c>
      <c r="I2855" s="188">
        <v>10</v>
      </c>
      <c r="J2855" s="189"/>
      <c r="K2855" s="188">
        <v>13</v>
      </c>
      <c r="L2855" s="188">
        <v>13</v>
      </c>
      <c r="M2855" s="188">
        <v>21900000</v>
      </c>
      <c r="N2855" s="188">
        <v>329000</v>
      </c>
      <c r="O2855" s="188">
        <v>273000</v>
      </c>
      <c r="P2855" s="188">
        <v>60.9</v>
      </c>
      <c r="Q2855" s="188">
        <v>21900000</v>
      </c>
      <c r="R2855" s="188">
        <v>329000</v>
      </c>
      <c r="S2855" s="188">
        <v>273000</v>
      </c>
      <c r="T2855" s="188">
        <v>60.9</v>
      </c>
      <c r="U2855" s="188">
        <v>34800000</v>
      </c>
      <c r="V2855" s="189"/>
    </row>
    <row r="2856" spans="1:22">
      <c r="A2856" s="191" t="s">
        <v>5508</v>
      </c>
      <c r="B2856" s="191" t="s">
        <v>5508</v>
      </c>
      <c r="C2856" s="188">
        <v>50.4</v>
      </c>
      <c r="D2856" s="188">
        <v>6430</v>
      </c>
      <c r="E2856" s="189">
        <v>160</v>
      </c>
      <c r="F2856" s="189">
        <v>160</v>
      </c>
      <c r="G2856" s="188">
        <v>11</v>
      </c>
      <c r="H2856" s="188">
        <v>11</v>
      </c>
      <c r="I2856" s="188">
        <v>11</v>
      </c>
      <c r="J2856" s="189"/>
      <c r="K2856" s="188">
        <v>11.5</v>
      </c>
      <c r="L2856" s="188">
        <v>11.5</v>
      </c>
      <c r="M2856" s="188">
        <v>23500000</v>
      </c>
      <c r="N2856" s="188">
        <v>356000</v>
      </c>
      <c r="O2856" s="188">
        <v>294000</v>
      </c>
      <c r="P2856" s="188">
        <v>60.5</v>
      </c>
      <c r="Q2856" s="188">
        <v>23500000</v>
      </c>
      <c r="R2856" s="188">
        <v>356000</v>
      </c>
      <c r="S2856" s="188">
        <v>294000</v>
      </c>
      <c r="T2856" s="188">
        <v>60.5</v>
      </c>
      <c r="U2856" s="188">
        <v>37600000</v>
      </c>
      <c r="V2856" s="189"/>
    </row>
    <row r="2857" spans="1:22">
      <c r="A2857" s="191" t="s">
        <v>5513</v>
      </c>
      <c r="B2857" s="191" t="s">
        <v>5513</v>
      </c>
      <c r="C2857" s="188">
        <v>56.6</v>
      </c>
      <c r="D2857" s="188">
        <v>7209.9999999999991</v>
      </c>
      <c r="E2857" s="189">
        <v>160</v>
      </c>
      <c r="F2857" s="189">
        <v>160</v>
      </c>
      <c r="G2857" s="188">
        <v>12.5</v>
      </c>
      <c r="H2857" s="188">
        <v>12.5</v>
      </c>
      <c r="I2857" s="188">
        <v>12.5</v>
      </c>
      <c r="J2857" s="189"/>
      <c r="K2857" s="188">
        <v>9.8000000000000007</v>
      </c>
      <c r="L2857" s="188">
        <v>9.8000000000000007</v>
      </c>
      <c r="M2857" s="188">
        <v>25800000</v>
      </c>
      <c r="N2857" s="188">
        <v>395000</v>
      </c>
      <c r="O2857" s="188">
        <v>322000</v>
      </c>
      <c r="P2857" s="188">
        <v>59.800000000000004</v>
      </c>
      <c r="Q2857" s="188">
        <v>25800000</v>
      </c>
      <c r="R2857" s="188">
        <v>395000</v>
      </c>
      <c r="S2857" s="188">
        <v>322000</v>
      </c>
      <c r="T2857" s="188">
        <v>59.800000000000004</v>
      </c>
      <c r="U2857" s="188">
        <v>41600000</v>
      </c>
      <c r="V2857" s="189"/>
    </row>
    <row r="2858" spans="1:22">
      <c r="A2858" s="191" t="s">
        <v>5514</v>
      </c>
      <c r="B2858" s="191" t="s">
        <v>5514</v>
      </c>
      <c r="C2858" s="188">
        <v>63.3</v>
      </c>
      <c r="D2858" s="188">
        <v>8070</v>
      </c>
      <c r="E2858" s="189">
        <v>160</v>
      </c>
      <c r="F2858" s="189">
        <v>160</v>
      </c>
      <c r="G2858" s="188">
        <v>14.2</v>
      </c>
      <c r="H2858" s="188">
        <v>14.2</v>
      </c>
      <c r="I2858" s="188">
        <v>14.2</v>
      </c>
      <c r="J2858" s="189"/>
      <c r="K2858" s="188">
        <v>8.27</v>
      </c>
      <c r="L2858" s="188">
        <v>8.27</v>
      </c>
      <c r="M2858" s="188">
        <v>28100000</v>
      </c>
      <c r="N2858" s="188">
        <v>436000</v>
      </c>
      <c r="O2858" s="188">
        <v>351000</v>
      </c>
      <c r="P2858" s="188">
        <v>59</v>
      </c>
      <c r="Q2858" s="188">
        <v>28100000</v>
      </c>
      <c r="R2858" s="188">
        <v>436000</v>
      </c>
      <c r="S2858" s="188">
        <v>351000</v>
      </c>
      <c r="T2858" s="188">
        <v>59</v>
      </c>
      <c r="U2858" s="188">
        <v>45800000</v>
      </c>
      <c r="V2858" s="189"/>
    </row>
    <row r="2859" spans="1:22">
      <c r="A2859" s="191" t="s">
        <v>5515</v>
      </c>
      <c r="B2859" s="191" t="s">
        <v>5515</v>
      </c>
      <c r="C2859" s="188">
        <v>70.2</v>
      </c>
      <c r="D2859" s="188">
        <v>8940</v>
      </c>
      <c r="E2859" s="189">
        <v>160</v>
      </c>
      <c r="F2859" s="189">
        <v>160</v>
      </c>
      <c r="G2859" s="188">
        <v>16</v>
      </c>
      <c r="H2859" s="188">
        <v>16</v>
      </c>
      <c r="I2859" s="188">
        <v>16</v>
      </c>
      <c r="J2859" s="189"/>
      <c r="K2859" s="188">
        <v>7</v>
      </c>
      <c r="L2859" s="188">
        <v>7</v>
      </c>
      <c r="M2859" s="188">
        <v>30300000</v>
      </c>
      <c r="N2859" s="188">
        <v>476000</v>
      </c>
      <c r="O2859" s="188">
        <v>379000</v>
      </c>
      <c r="P2859" s="188">
        <v>58.2</v>
      </c>
      <c r="Q2859" s="188">
        <v>30300000</v>
      </c>
      <c r="R2859" s="188">
        <v>476000</v>
      </c>
      <c r="S2859" s="188">
        <v>379000</v>
      </c>
      <c r="T2859" s="188">
        <v>58.2</v>
      </c>
      <c r="U2859" s="188">
        <v>49900000</v>
      </c>
      <c r="V2859" s="189"/>
    </row>
    <row r="2860" spans="1:22">
      <c r="A2860" s="191" t="s">
        <v>5516</v>
      </c>
      <c r="B2860" s="191" t="s">
        <v>5516</v>
      </c>
      <c r="C2860" s="188">
        <v>34</v>
      </c>
      <c r="D2860" s="188">
        <v>4330</v>
      </c>
      <c r="E2860" s="189">
        <v>180</v>
      </c>
      <c r="F2860" s="189">
        <v>180</v>
      </c>
      <c r="G2860" s="188">
        <v>6.3</v>
      </c>
      <c r="H2860" s="188">
        <v>6.3</v>
      </c>
      <c r="I2860" s="188">
        <v>6.3</v>
      </c>
      <c r="J2860" s="189"/>
      <c r="K2860" s="188">
        <v>25.6</v>
      </c>
      <c r="L2860" s="188">
        <v>25.6</v>
      </c>
      <c r="M2860" s="188">
        <v>21700000</v>
      </c>
      <c r="N2860" s="188">
        <v>281000</v>
      </c>
      <c r="O2860" s="188">
        <v>241000</v>
      </c>
      <c r="P2860" s="188">
        <v>70.7</v>
      </c>
      <c r="Q2860" s="188">
        <v>21700000</v>
      </c>
      <c r="R2860" s="188">
        <v>281000</v>
      </c>
      <c r="S2860" s="188">
        <v>241000</v>
      </c>
      <c r="T2860" s="188">
        <v>70.7</v>
      </c>
      <c r="U2860" s="188">
        <v>33600000</v>
      </c>
      <c r="V2860" s="189"/>
    </row>
    <row r="2861" spans="1:22">
      <c r="A2861" s="191" t="s">
        <v>5517</v>
      </c>
      <c r="B2861" s="191" t="s">
        <v>5517</v>
      </c>
      <c r="C2861" s="188">
        <v>38.1</v>
      </c>
      <c r="D2861" s="188">
        <v>4860</v>
      </c>
      <c r="E2861" s="189">
        <v>180</v>
      </c>
      <c r="F2861" s="189">
        <v>180</v>
      </c>
      <c r="G2861" s="188">
        <v>7.1</v>
      </c>
      <c r="H2861" s="188">
        <v>7.1</v>
      </c>
      <c r="I2861" s="188">
        <v>7.1</v>
      </c>
      <c r="J2861" s="189"/>
      <c r="K2861" s="188">
        <v>22.4</v>
      </c>
      <c r="L2861" s="188">
        <v>22.4</v>
      </c>
      <c r="M2861" s="188">
        <v>24000000</v>
      </c>
      <c r="N2861" s="188">
        <v>314000</v>
      </c>
      <c r="O2861" s="188">
        <v>267000</v>
      </c>
      <c r="P2861" s="188">
        <v>70.400000000000006</v>
      </c>
      <c r="Q2861" s="188">
        <v>24000000</v>
      </c>
      <c r="R2861" s="188">
        <v>314000</v>
      </c>
      <c r="S2861" s="188">
        <v>267000</v>
      </c>
      <c r="T2861" s="188">
        <v>70.400000000000006</v>
      </c>
      <c r="U2861" s="188">
        <v>37400000</v>
      </c>
      <c r="V2861" s="189"/>
    </row>
    <row r="2862" spans="1:22">
      <c r="A2862" s="191" t="s">
        <v>5518</v>
      </c>
      <c r="B2862" s="191" t="s">
        <v>5518</v>
      </c>
      <c r="C2862" s="188">
        <v>42.7</v>
      </c>
      <c r="D2862" s="188">
        <v>5440</v>
      </c>
      <c r="E2862" s="189">
        <v>180</v>
      </c>
      <c r="F2862" s="189">
        <v>180</v>
      </c>
      <c r="G2862" s="188">
        <v>8</v>
      </c>
      <c r="H2862" s="188">
        <v>8</v>
      </c>
      <c r="I2862" s="188">
        <v>8</v>
      </c>
      <c r="J2862" s="189"/>
      <c r="K2862" s="188">
        <v>19.5</v>
      </c>
      <c r="L2862" s="188">
        <v>19.5</v>
      </c>
      <c r="M2862" s="188">
        <v>26600000</v>
      </c>
      <c r="N2862" s="188">
        <v>349000</v>
      </c>
      <c r="O2862" s="188">
        <v>296000</v>
      </c>
      <c r="P2862" s="188">
        <v>70</v>
      </c>
      <c r="Q2862" s="188">
        <v>26600000</v>
      </c>
      <c r="R2862" s="188">
        <v>349000</v>
      </c>
      <c r="S2862" s="188">
        <v>296000</v>
      </c>
      <c r="T2862" s="188">
        <v>70</v>
      </c>
      <c r="U2862" s="188">
        <v>41600000</v>
      </c>
      <c r="V2862" s="189"/>
    </row>
    <row r="2863" spans="1:22">
      <c r="A2863" s="191" t="s">
        <v>5519</v>
      </c>
      <c r="B2863" s="191" t="s">
        <v>5519</v>
      </c>
      <c r="C2863" s="188">
        <v>46.7</v>
      </c>
      <c r="D2863" s="188">
        <v>5940</v>
      </c>
      <c r="E2863" s="189">
        <v>180</v>
      </c>
      <c r="F2863" s="189">
        <v>180</v>
      </c>
      <c r="G2863" s="188">
        <v>8.8000000000000007</v>
      </c>
      <c r="H2863" s="188">
        <v>8.8000000000000007</v>
      </c>
      <c r="I2863" s="188">
        <v>8.8000000000000007</v>
      </c>
      <c r="J2863" s="189"/>
      <c r="K2863" s="188">
        <v>17.5</v>
      </c>
      <c r="L2863" s="188">
        <v>17.5</v>
      </c>
      <c r="M2863" s="188">
        <v>28800000</v>
      </c>
      <c r="N2863" s="188">
        <v>379000</v>
      </c>
      <c r="O2863" s="188">
        <v>320000</v>
      </c>
      <c r="P2863" s="188">
        <v>69.599999999999994</v>
      </c>
      <c r="Q2863" s="188">
        <v>28800000</v>
      </c>
      <c r="R2863" s="188">
        <v>379000</v>
      </c>
      <c r="S2863" s="188">
        <v>320000</v>
      </c>
      <c r="T2863" s="188">
        <v>69.599999999999994</v>
      </c>
      <c r="U2863" s="188">
        <v>45200000</v>
      </c>
      <c r="V2863" s="189"/>
    </row>
    <row r="2864" spans="1:22">
      <c r="A2864" s="191" t="s">
        <v>5520</v>
      </c>
      <c r="B2864" s="191" t="s">
        <v>5520</v>
      </c>
      <c r="C2864" s="188">
        <v>52.5</v>
      </c>
      <c r="D2864" s="188">
        <v>6690.0000000000009</v>
      </c>
      <c r="E2864" s="189">
        <v>180</v>
      </c>
      <c r="F2864" s="189">
        <v>180</v>
      </c>
      <c r="G2864" s="188">
        <v>10</v>
      </c>
      <c r="H2864" s="188">
        <v>10</v>
      </c>
      <c r="I2864" s="188">
        <v>10</v>
      </c>
      <c r="J2864" s="189"/>
      <c r="K2864" s="188">
        <v>15</v>
      </c>
      <c r="L2864" s="188">
        <v>15</v>
      </c>
      <c r="M2864" s="188">
        <v>31900000</v>
      </c>
      <c r="N2864" s="188">
        <v>424000</v>
      </c>
      <c r="O2864" s="188">
        <v>355000</v>
      </c>
      <c r="P2864" s="188">
        <v>69.099999999999994</v>
      </c>
      <c r="Q2864" s="188">
        <v>31900000</v>
      </c>
      <c r="R2864" s="188">
        <v>424000</v>
      </c>
      <c r="S2864" s="188">
        <v>355000</v>
      </c>
      <c r="T2864" s="188">
        <v>69.099999999999994</v>
      </c>
      <c r="U2864" s="188">
        <v>50500000</v>
      </c>
      <c r="V2864" s="189"/>
    </row>
    <row r="2865" spans="1:22">
      <c r="A2865" s="191" t="s">
        <v>5521</v>
      </c>
      <c r="B2865" s="191" t="s">
        <v>5521</v>
      </c>
      <c r="C2865" s="188">
        <v>57.4</v>
      </c>
      <c r="D2865" s="188">
        <v>7309.9999999999991</v>
      </c>
      <c r="E2865" s="189">
        <v>180</v>
      </c>
      <c r="F2865" s="189">
        <v>180</v>
      </c>
      <c r="G2865" s="188">
        <v>11</v>
      </c>
      <c r="H2865" s="188">
        <v>11</v>
      </c>
      <c r="I2865" s="188">
        <v>11</v>
      </c>
      <c r="J2865" s="189"/>
      <c r="K2865" s="188">
        <v>13.4</v>
      </c>
      <c r="L2865" s="188">
        <v>13.4</v>
      </c>
      <c r="M2865" s="188">
        <v>34400000</v>
      </c>
      <c r="N2865" s="188">
        <v>460000</v>
      </c>
      <c r="O2865" s="188">
        <v>382000</v>
      </c>
      <c r="P2865" s="188">
        <v>68.600000000000009</v>
      </c>
      <c r="Q2865" s="188">
        <v>34400000</v>
      </c>
      <c r="R2865" s="188">
        <v>460000</v>
      </c>
      <c r="S2865" s="188">
        <v>382000</v>
      </c>
      <c r="T2865" s="188">
        <v>68.600000000000009</v>
      </c>
      <c r="U2865" s="188">
        <v>54700000</v>
      </c>
      <c r="V2865" s="189"/>
    </row>
    <row r="2866" spans="1:22">
      <c r="A2866" s="191" t="s">
        <v>5522</v>
      </c>
      <c r="B2866" s="191" t="s">
        <v>5522</v>
      </c>
      <c r="C2866" s="188">
        <v>64.400000000000006</v>
      </c>
      <c r="D2866" s="188">
        <v>8210</v>
      </c>
      <c r="E2866" s="189">
        <v>180</v>
      </c>
      <c r="F2866" s="189">
        <v>180</v>
      </c>
      <c r="G2866" s="188">
        <v>12.5</v>
      </c>
      <c r="H2866" s="188">
        <v>12.5</v>
      </c>
      <c r="I2866" s="188">
        <v>12.5</v>
      </c>
      <c r="J2866" s="189"/>
      <c r="K2866" s="188">
        <v>11.4</v>
      </c>
      <c r="L2866" s="188">
        <v>11.4</v>
      </c>
      <c r="M2866" s="188">
        <v>37900000</v>
      </c>
      <c r="N2866" s="188">
        <v>511000</v>
      </c>
      <c r="O2866" s="188">
        <v>421000</v>
      </c>
      <c r="P2866" s="188">
        <v>68</v>
      </c>
      <c r="Q2866" s="188">
        <v>37900000</v>
      </c>
      <c r="R2866" s="188">
        <v>511000</v>
      </c>
      <c r="S2866" s="188">
        <v>421000</v>
      </c>
      <c r="T2866" s="188">
        <v>68</v>
      </c>
      <c r="U2866" s="188">
        <v>60700000</v>
      </c>
      <c r="V2866" s="189"/>
    </row>
    <row r="2867" spans="1:22">
      <c r="A2867" s="191" t="s">
        <v>5523</v>
      </c>
      <c r="B2867" s="191" t="s">
        <v>5523</v>
      </c>
      <c r="C2867" s="188">
        <v>72.2</v>
      </c>
      <c r="D2867" s="188">
        <v>9200</v>
      </c>
      <c r="E2867" s="189">
        <v>180</v>
      </c>
      <c r="F2867" s="189">
        <v>180</v>
      </c>
      <c r="G2867" s="188">
        <v>14.2</v>
      </c>
      <c r="H2867" s="188">
        <v>14.2</v>
      </c>
      <c r="I2867" s="188">
        <v>14.2</v>
      </c>
      <c r="J2867" s="189"/>
      <c r="K2867" s="188">
        <v>9.68</v>
      </c>
      <c r="L2867" s="188">
        <v>9.68</v>
      </c>
      <c r="M2867" s="188">
        <v>41500000</v>
      </c>
      <c r="N2867" s="188">
        <v>566000</v>
      </c>
      <c r="O2867" s="188">
        <v>462000</v>
      </c>
      <c r="P2867" s="188">
        <v>67.2</v>
      </c>
      <c r="Q2867" s="188">
        <v>41500000</v>
      </c>
      <c r="R2867" s="188">
        <v>566000</v>
      </c>
      <c r="S2867" s="188">
        <v>462000</v>
      </c>
      <c r="T2867" s="188">
        <v>67.2</v>
      </c>
      <c r="U2867" s="188">
        <v>67100000</v>
      </c>
      <c r="V2867" s="189"/>
    </row>
    <row r="2868" spans="1:22">
      <c r="A2868" s="191" t="s">
        <v>5524</v>
      </c>
      <c r="B2868" s="191" t="s">
        <v>5524</v>
      </c>
      <c r="C2868" s="188">
        <v>80.2</v>
      </c>
      <c r="D2868" s="188">
        <v>10200</v>
      </c>
      <c r="E2868" s="189">
        <v>180</v>
      </c>
      <c r="F2868" s="189">
        <v>180</v>
      </c>
      <c r="G2868" s="188">
        <v>16</v>
      </c>
      <c r="H2868" s="188">
        <v>16</v>
      </c>
      <c r="I2868" s="188">
        <v>16</v>
      </c>
      <c r="J2868" s="189"/>
      <c r="K2868" s="188">
        <v>8.25</v>
      </c>
      <c r="L2868" s="188">
        <v>8.25</v>
      </c>
      <c r="M2868" s="188">
        <v>45000000</v>
      </c>
      <c r="N2868" s="188">
        <v>621000</v>
      </c>
      <c r="O2868" s="188">
        <v>500000</v>
      </c>
      <c r="P2868" s="188">
        <v>66.399999999999991</v>
      </c>
      <c r="Q2868" s="188">
        <v>45000000</v>
      </c>
      <c r="R2868" s="188">
        <v>621000</v>
      </c>
      <c r="S2868" s="188">
        <v>500000</v>
      </c>
      <c r="T2868" s="188">
        <v>66.399999999999991</v>
      </c>
      <c r="U2868" s="188">
        <v>73400000</v>
      </c>
      <c r="V2868" s="189"/>
    </row>
    <row r="2869" spans="1:22">
      <c r="A2869" s="191" t="s">
        <v>5525</v>
      </c>
      <c r="B2869" s="191" t="s">
        <v>5525</v>
      </c>
      <c r="C2869" s="188">
        <v>30.4</v>
      </c>
      <c r="D2869" s="188">
        <v>3870.0000000000005</v>
      </c>
      <c r="E2869" s="189">
        <v>200</v>
      </c>
      <c r="F2869" s="189">
        <v>200</v>
      </c>
      <c r="G2869" s="188">
        <v>5</v>
      </c>
      <c r="H2869" s="188">
        <v>5</v>
      </c>
      <c r="I2869" s="188">
        <v>5</v>
      </c>
      <c r="J2869" s="189"/>
      <c r="K2869" s="188">
        <v>37</v>
      </c>
      <c r="L2869" s="188">
        <v>37</v>
      </c>
      <c r="M2869" s="188">
        <v>24400000</v>
      </c>
      <c r="N2869" s="188">
        <v>283000</v>
      </c>
      <c r="O2869" s="188">
        <v>245000</v>
      </c>
      <c r="P2869" s="188">
        <v>79.5</v>
      </c>
      <c r="Q2869" s="188">
        <v>24400000</v>
      </c>
      <c r="R2869" s="188">
        <v>283000</v>
      </c>
      <c r="S2869" s="188">
        <v>245000</v>
      </c>
      <c r="T2869" s="188">
        <v>79.5</v>
      </c>
      <c r="U2869" s="188">
        <v>37600000</v>
      </c>
      <c r="V2869" s="189"/>
    </row>
    <row r="2870" spans="1:22">
      <c r="A2870" s="191" t="s">
        <v>5528</v>
      </c>
      <c r="B2870" s="191" t="s">
        <v>5528</v>
      </c>
      <c r="C2870" s="188">
        <v>33.9</v>
      </c>
      <c r="D2870" s="188">
        <v>4320</v>
      </c>
      <c r="E2870" s="189">
        <v>200</v>
      </c>
      <c r="F2870" s="189">
        <v>200</v>
      </c>
      <c r="G2870" s="188">
        <v>5.6</v>
      </c>
      <c r="H2870" s="188">
        <v>5.6</v>
      </c>
      <c r="I2870" s="188">
        <v>5.6</v>
      </c>
      <c r="J2870" s="189"/>
      <c r="K2870" s="188">
        <v>32.700000000000003</v>
      </c>
      <c r="L2870" s="188">
        <v>32.700000000000003</v>
      </c>
      <c r="M2870" s="188">
        <v>27100000</v>
      </c>
      <c r="N2870" s="188">
        <v>314000</v>
      </c>
      <c r="O2870" s="188">
        <v>271000</v>
      </c>
      <c r="P2870" s="188">
        <v>79.2</v>
      </c>
      <c r="Q2870" s="188">
        <v>27100000</v>
      </c>
      <c r="R2870" s="188">
        <v>314000</v>
      </c>
      <c r="S2870" s="188">
        <v>271000</v>
      </c>
      <c r="T2870" s="188">
        <v>79.2</v>
      </c>
      <c r="U2870" s="188">
        <v>41700000</v>
      </c>
      <c r="V2870" s="189"/>
    </row>
    <row r="2871" spans="1:22">
      <c r="A2871" s="191" t="s">
        <v>4762</v>
      </c>
      <c r="B2871" s="191" t="s">
        <v>4762</v>
      </c>
      <c r="C2871" s="188">
        <v>38</v>
      </c>
      <c r="D2871" s="188">
        <v>4840</v>
      </c>
      <c r="E2871" s="189">
        <v>200</v>
      </c>
      <c r="F2871" s="189">
        <v>200</v>
      </c>
      <c r="G2871" s="188">
        <v>6.3</v>
      </c>
      <c r="H2871" s="188">
        <v>6.3</v>
      </c>
      <c r="I2871" s="188">
        <v>6.3</v>
      </c>
      <c r="J2871" s="189"/>
      <c r="K2871" s="188">
        <v>28.7</v>
      </c>
      <c r="L2871" s="188">
        <v>28.7</v>
      </c>
      <c r="M2871" s="188">
        <v>30100000</v>
      </c>
      <c r="N2871" s="188">
        <v>350000</v>
      </c>
      <c r="O2871" s="188">
        <v>301000</v>
      </c>
      <c r="P2871" s="188">
        <v>78.899999999999991</v>
      </c>
      <c r="Q2871" s="188">
        <v>30100000</v>
      </c>
      <c r="R2871" s="188">
        <v>350000</v>
      </c>
      <c r="S2871" s="188">
        <v>301000</v>
      </c>
      <c r="T2871" s="188">
        <v>78.899999999999991</v>
      </c>
      <c r="U2871" s="188">
        <v>46500000</v>
      </c>
      <c r="V2871" s="189"/>
    </row>
    <row r="2872" spans="1:22">
      <c r="A2872" s="191" t="s">
        <v>5529</v>
      </c>
      <c r="B2872" s="191" t="s">
        <v>5529</v>
      </c>
      <c r="C2872" s="188">
        <v>42.6</v>
      </c>
      <c r="D2872" s="188">
        <v>5420</v>
      </c>
      <c r="E2872" s="189">
        <v>200</v>
      </c>
      <c r="F2872" s="189">
        <v>200</v>
      </c>
      <c r="G2872" s="188">
        <v>7.1</v>
      </c>
      <c r="H2872" s="188">
        <v>7.1</v>
      </c>
      <c r="I2872" s="188">
        <v>7.1</v>
      </c>
      <c r="J2872" s="189"/>
      <c r="K2872" s="188">
        <v>25.2</v>
      </c>
      <c r="L2872" s="188">
        <v>25.2</v>
      </c>
      <c r="M2872" s="188">
        <v>33400000</v>
      </c>
      <c r="N2872" s="188">
        <v>391000</v>
      </c>
      <c r="O2872" s="188">
        <v>335000</v>
      </c>
      <c r="P2872" s="188">
        <v>78.5</v>
      </c>
      <c r="Q2872" s="188">
        <v>33400000</v>
      </c>
      <c r="R2872" s="188">
        <v>391000</v>
      </c>
      <c r="S2872" s="188">
        <v>335000</v>
      </c>
      <c r="T2872" s="188">
        <v>78.5</v>
      </c>
      <c r="U2872" s="188">
        <v>51900000</v>
      </c>
      <c r="V2872" s="189"/>
    </row>
    <row r="2873" spans="1:22">
      <c r="A2873" s="191" t="s">
        <v>4679</v>
      </c>
      <c r="B2873" s="191" t="s">
        <v>4679</v>
      </c>
      <c r="C2873" s="188">
        <v>47.7</v>
      </c>
      <c r="D2873" s="188">
        <v>6080</v>
      </c>
      <c r="E2873" s="189">
        <v>200</v>
      </c>
      <c r="F2873" s="189">
        <v>200</v>
      </c>
      <c r="G2873" s="188">
        <v>8</v>
      </c>
      <c r="H2873" s="188">
        <v>8</v>
      </c>
      <c r="I2873" s="188">
        <v>8</v>
      </c>
      <c r="J2873" s="189"/>
      <c r="K2873" s="188">
        <v>22</v>
      </c>
      <c r="L2873" s="188">
        <v>22</v>
      </c>
      <c r="M2873" s="188">
        <v>37100000</v>
      </c>
      <c r="N2873" s="188">
        <v>436000</v>
      </c>
      <c r="O2873" s="188">
        <v>371000</v>
      </c>
      <c r="P2873" s="188">
        <v>78.099999999999994</v>
      </c>
      <c r="Q2873" s="188">
        <v>37100000</v>
      </c>
      <c r="R2873" s="188">
        <v>436000</v>
      </c>
      <c r="S2873" s="188">
        <v>371000</v>
      </c>
      <c r="T2873" s="188">
        <v>78.099999999999994</v>
      </c>
      <c r="U2873" s="188">
        <v>57800000</v>
      </c>
      <c r="V2873" s="189"/>
    </row>
    <row r="2874" spans="1:22">
      <c r="A2874" s="191" t="s">
        <v>5530</v>
      </c>
      <c r="B2874" s="191" t="s">
        <v>5530</v>
      </c>
      <c r="C2874" s="188">
        <v>52.2</v>
      </c>
      <c r="D2874" s="188">
        <v>6650</v>
      </c>
      <c r="E2874" s="189">
        <v>200</v>
      </c>
      <c r="F2874" s="189">
        <v>200</v>
      </c>
      <c r="G2874" s="188">
        <v>8.8000000000000007</v>
      </c>
      <c r="H2874" s="188">
        <v>8.8000000000000007</v>
      </c>
      <c r="I2874" s="188">
        <v>8.8000000000000007</v>
      </c>
      <c r="J2874" s="189"/>
      <c r="K2874" s="188">
        <v>19.7</v>
      </c>
      <c r="L2874" s="188">
        <v>19.7</v>
      </c>
      <c r="M2874" s="188">
        <v>40200000</v>
      </c>
      <c r="N2874" s="188">
        <v>474000</v>
      </c>
      <c r="O2874" s="188">
        <v>402000</v>
      </c>
      <c r="P2874" s="188">
        <v>77.8</v>
      </c>
      <c r="Q2874" s="188">
        <v>40200000</v>
      </c>
      <c r="R2874" s="188">
        <v>474000</v>
      </c>
      <c r="S2874" s="188">
        <v>402000</v>
      </c>
      <c r="T2874" s="188">
        <v>77.8</v>
      </c>
      <c r="U2874" s="188">
        <v>62900000</v>
      </c>
      <c r="V2874" s="189"/>
    </row>
    <row r="2875" spans="1:22">
      <c r="A2875" s="191" t="s">
        <v>5526</v>
      </c>
      <c r="B2875" s="191" t="s">
        <v>5526</v>
      </c>
      <c r="C2875" s="188">
        <v>58.8</v>
      </c>
      <c r="D2875" s="188">
        <v>7490.0000000000009</v>
      </c>
      <c r="E2875" s="189">
        <v>200</v>
      </c>
      <c r="F2875" s="189">
        <v>200</v>
      </c>
      <c r="G2875" s="188">
        <v>10</v>
      </c>
      <c r="H2875" s="188">
        <v>10</v>
      </c>
      <c r="I2875" s="188">
        <v>10</v>
      </c>
      <c r="J2875" s="189"/>
      <c r="K2875" s="188">
        <v>17</v>
      </c>
      <c r="L2875" s="188">
        <v>17</v>
      </c>
      <c r="M2875" s="188">
        <v>44700000</v>
      </c>
      <c r="N2875" s="188">
        <v>531000</v>
      </c>
      <c r="O2875" s="188">
        <v>447000</v>
      </c>
      <c r="P2875" s="188">
        <v>77.2</v>
      </c>
      <c r="Q2875" s="188">
        <v>44700000</v>
      </c>
      <c r="R2875" s="188">
        <v>531000</v>
      </c>
      <c r="S2875" s="188">
        <v>447000</v>
      </c>
      <c r="T2875" s="188">
        <v>77.2</v>
      </c>
      <c r="U2875" s="188">
        <v>70300000</v>
      </c>
      <c r="V2875" s="189"/>
    </row>
    <row r="2876" spans="1:22">
      <c r="A2876" s="191" t="s">
        <v>5527</v>
      </c>
      <c r="B2876" s="191" t="s">
        <v>5527</v>
      </c>
      <c r="C2876" s="188">
        <v>64.3</v>
      </c>
      <c r="D2876" s="188">
        <v>8190.0000000000009</v>
      </c>
      <c r="E2876" s="189">
        <v>200</v>
      </c>
      <c r="F2876" s="189">
        <v>200</v>
      </c>
      <c r="G2876" s="188">
        <v>11</v>
      </c>
      <c r="H2876" s="188">
        <v>11</v>
      </c>
      <c r="I2876" s="188">
        <v>11</v>
      </c>
      <c r="J2876" s="189"/>
      <c r="K2876" s="188">
        <v>15.2</v>
      </c>
      <c r="L2876" s="188">
        <v>15.2</v>
      </c>
      <c r="M2876" s="188">
        <v>48300000</v>
      </c>
      <c r="N2876" s="188">
        <v>577000</v>
      </c>
      <c r="O2876" s="188">
        <v>483000</v>
      </c>
      <c r="P2876" s="188">
        <v>76.8</v>
      </c>
      <c r="Q2876" s="188">
        <v>48300000</v>
      </c>
      <c r="R2876" s="188">
        <v>577000</v>
      </c>
      <c r="S2876" s="188">
        <v>483000</v>
      </c>
      <c r="T2876" s="188">
        <v>76.8</v>
      </c>
      <c r="U2876" s="188">
        <v>76300000</v>
      </c>
      <c r="V2876" s="189"/>
    </row>
    <row r="2877" spans="1:22">
      <c r="A2877" s="191" t="s">
        <v>4763</v>
      </c>
      <c r="B2877" s="191" t="s">
        <v>4763</v>
      </c>
      <c r="C2877" s="188">
        <v>72.3</v>
      </c>
      <c r="D2877" s="188">
        <v>9210</v>
      </c>
      <c r="E2877" s="189">
        <v>200</v>
      </c>
      <c r="F2877" s="189">
        <v>200</v>
      </c>
      <c r="G2877" s="188">
        <v>12.5</v>
      </c>
      <c r="H2877" s="188">
        <v>12.5</v>
      </c>
      <c r="I2877" s="188">
        <v>12.5</v>
      </c>
      <c r="J2877" s="189"/>
      <c r="K2877" s="188">
        <v>13</v>
      </c>
      <c r="L2877" s="188">
        <v>13</v>
      </c>
      <c r="M2877" s="188">
        <v>53400000</v>
      </c>
      <c r="N2877" s="188">
        <v>643000</v>
      </c>
      <c r="O2877" s="188">
        <v>534000</v>
      </c>
      <c r="P2877" s="188">
        <v>76.100000000000009</v>
      </c>
      <c r="Q2877" s="188">
        <v>53400000</v>
      </c>
      <c r="R2877" s="188">
        <v>643000</v>
      </c>
      <c r="S2877" s="188">
        <v>534000</v>
      </c>
      <c r="T2877" s="188">
        <v>76.100000000000009</v>
      </c>
      <c r="U2877" s="188">
        <v>84900000</v>
      </c>
      <c r="V2877" s="189"/>
    </row>
    <row r="2878" spans="1:22">
      <c r="A2878" s="191" t="s">
        <v>5531</v>
      </c>
      <c r="B2878" s="191" t="s">
        <v>5531</v>
      </c>
      <c r="C2878" s="188">
        <v>81.099999999999994</v>
      </c>
      <c r="D2878" s="188">
        <v>10300</v>
      </c>
      <c r="E2878" s="189">
        <v>200</v>
      </c>
      <c r="F2878" s="189">
        <v>200</v>
      </c>
      <c r="G2878" s="188">
        <v>14.2</v>
      </c>
      <c r="H2878" s="188">
        <v>14.2</v>
      </c>
      <c r="I2878" s="188">
        <v>14.2</v>
      </c>
      <c r="J2878" s="189"/>
      <c r="K2878" s="188">
        <v>11.1</v>
      </c>
      <c r="L2878" s="188">
        <v>11.1</v>
      </c>
      <c r="M2878" s="188">
        <v>58700000</v>
      </c>
      <c r="N2878" s="188">
        <v>714000</v>
      </c>
      <c r="O2878" s="188">
        <v>587000</v>
      </c>
      <c r="P2878" s="188">
        <v>75.400000000000006</v>
      </c>
      <c r="Q2878" s="188">
        <v>58700000</v>
      </c>
      <c r="R2878" s="188">
        <v>714000</v>
      </c>
      <c r="S2878" s="188">
        <v>587000</v>
      </c>
      <c r="T2878" s="188">
        <v>75.400000000000006</v>
      </c>
      <c r="U2878" s="188">
        <v>94200000</v>
      </c>
      <c r="V2878" s="189"/>
    </row>
    <row r="2879" spans="1:22">
      <c r="A2879" s="191" t="s">
        <v>5532</v>
      </c>
      <c r="B2879" s="191" t="s">
        <v>5532</v>
      </c>
      <c r="C2879" s="188">
        <v>90.3</v>
      </c>
      <c r="D2879" s="188">
        <v>11500</v>
      </c>
      <c r="E2879" s="189">
        <v>200</v>
      </c>
      <c r="F2879" s="189">
        <v>200</v>
      </c>
      <c r="G2879" s="188">
        <v>16</v>
      </c>
      <c r="H2879" s="188">
        <v>16</v>
      </c>
      <c r="I2879" s="188">
        <v>16</v>
      </c>
      <c r="J2879" s="189"/>
      <c r="K2879" s="188">
        <v>9.5</v>
      </c>
      <c r="L2879" s="188">
        <v>9.5</v>
      </c>
      <c r="M2879" s="188">
        <v>63900000</v>
      </c>
      <c r="N2879" s="188">
        <v>785000</v>
      </c>
      <c r="O2879" s="188">
        <v>639000</v>
      </c>
      <c r="P2879" s="188">
        <v>74.599999999999994</v>
      </c>
      <c r="Q2879" s="188">
        <v>63900000</v>
      </c>
      <c r="R2879" s="188">
        <v>785000</v>
      </c>
      <c r="S2879" s="188">
        <v>639000</v>
      </c>
      <c r="T2879" s="188">
        <v>74.599999999999994</v>
      </c>
      <c r="U2879" s="188">
        <v>103000000</v>
      </c>
      <c r="V2879" s="189"/>
    </row>
    <row r="2880" spans="1:22">
      <c r="A2880" s="191" t="s">
        <v>5533</v>
      </c>
      <c r="B2880" s="191" t="s">
        <v>5533</v>
      </c>
      <c r="C2880" s="188">
        <v>52.7</v>
      </c>
      <c r="D2880" s="188">
        <v>6720</v>
      </c>
      <c r="E2880" s="189">
        <v>220</v>
      </c>
      <c r="F2880" s="189">
        <v>220</v>
      </c>
      <c r="G2880" s="188">
        <v>8</v>
      </c>
      <c r="H2880" s="188">
        <v>8</v>
      </c>
      <c r="I2880" s="188">
        <v>8</v>
      </c>
      <c r="J2880" s="189"/>
      <c r="K2880" s="188">
        <v>24.5</v>
      </c>
      <c r="L2880" s="188">
        <v>24.5</v>
      </c>
      <c r="M2880" s="188">
        <v>50000000</v>
      </c>
      <c r="N2880" s="188">
        <v>532000</v>
      </c>
      <c r="O2880" s="188">
        <v>455000</v>
      </c>
      <c r="P2880" s="188">
        <v>86.300000000000011</v>
      </c>
      <c r="Q2880" s="188">
        <v>50000000</v>
      </c>
      <c r="R2880" s="188">
        <v>532000</v>
      </c>
      <c r="S2880" s="188">
        <v>455000</v>
      </c>
      <c r="T2880" s="188">
        <v>86.300000000000011</v>
      </c>
      <c r="U2880" s="188">
        <v>77600000</v>
      </c>
      <c r="V2880" s="189"/>
    </row>
    <row r="2881" spans="1:22">
      <c r="A2881" s="191" t="s">
        <v>5536</v>
      </c>
      <c r="B2881" s="191" t="s">
        <v>5536</v>
      </c>
      <c r="C2881" s="188">
        <v>57.7</v>
      </c>
      <c r="D2881" s="188">
        <v>7350</v>
      </c>
      <c r="E2881" s="189">
        <v>220</v>
      </c>
      <c r="F2881" s="189">
        <v>220</v>
      </c>
      <c r="G2881" s="188">
        <v>8.8000000000000007</v>
      </c>
      <c r="H2881" s="188">
        <v>8.8000000000000007</v>
      </c>
      <c r="I2881" s="188">
        <v>8.8000000000000007</v>
      </c>
      <c r="J2881" s="189"/>
      <c r="K2881" s="188">
        <v>22</v>
      </c>
      <c r="L2881" s="188">
        <v>22</v>
      </c>
      <c r="M2881" s="188">
        <v>54300000</v>
      </c>
      <c r="N2881" s="188">
        <v>580000</v>
      </c>
      <c r="O2881" s="188">
        <v>494000</v>
      </c>
      <c r="P2881" s="188">
        <v>85.9</v>
      </c>
      <c r="Q2881" s="188">
        <v>54300000</v>
      </c>
      <c r="R2881" s="188">
        <v>580000</v>
      </c>
      <c r="S2881" s="188">
        <v>494000</v>
      </c>
      <c r="T2881" s="188">
        <v>85.9</v>
      </c>
      <c r="U2881" s="188">
        <v>84600000</v>
      </c>
      <c r="V2881" s="189"/>
    </row>
    <row r="2882" spans="1:22">
      <c r="A2882" s="191" t="s">
        <v>5534</v>
      </c>
      <c r="B2882" s="191" t="s">
        <v>5534</v>
      </c>
      <c r="C2882" s="188">
        <v>65.099999999999994</v>
      </c>
      <c r="D2882" s="188">
        <v>8290</v>
      </c>
      <c r="E2882" s="189">
        <v>220</v>
      </c>
      <c r="F2882" s="189">
        <v>220</v>
      </c>
      <c r="G2882" s="188">
        <v>10</v>
      </c>
      <c r="H2882" s="188">
        <v>10</v>
      </c>
      <c r="I2882" s="188">
        <v>10</v>
      </c>
      <c r="J2882" s="189"/>
      <c r="K2882" s="188">
        <v>19</v>
      </c>
      <c r="L2882" s="188">
        <v>19</v>
      </c>
      <c r="M2882" s="188">
        <v>60500000</v>
      </c>
      <c r="N2882" s="188">
        <v>650000</v>
      </c>
      <c r="O2882" s="188">
        <v>550000</v>
      </c>
      <c r="P2882" s="188">
        <v>85.399999999999991</v>
      </c>
      <c r="Q2882" s="188">
        <v>60500000</v>
      </c>
      <c r="R2882" s="188">
        <v>650000</v>
      </c>
      <c r="S2882" s="188">
        <v>550000</v>
      </c>
      <c r="T2882" s="188">
        <v>85.399999999999991</v>
      </c>
      <c r="U2882" s="188">
        <v>94700000</v>
      </c>
      <c r="V2882" s="189"/>
    </row>
    <row r="2883" spans="1:22">
      <c r="A2883" s="191" t="s">
        <v>5535</v>
      </c>
      <c r="B2883" s="191" t="s">
        <v>5535</v>
      </c>
      <c r="C2883" s="188">
        <v>71.2</v>
      </c>
      <c r="D2883" s="188">
        <v>9070</v>
      </c>
      <c r="E2883" s="189">
        <v>220</v>
      </c>
      <c r="F2883" s="189">
        <v>220</v>
      </c>
      <c r="G2883" s="188">
        <v>11</v>
      </c>
      <c r="H2883" s="188">
        <v>11</v>
      </c>
      <c r="I2883" s="188">
        <v>11</v>
      </c>
      <c r="J2883" s="189"/>
      <c r="K2883" s="188">
        <v>17</v>
      </c>
      <c r="L2883" s="188">
        <v>17</v>
      </c>
      <c r="M2883" s="188">
        <v>65500000</v>
      </c>
      <c r="N2883" s="188">
        <v>707000</v>
      </c>
      <c r="O2883" s="188">
        <v>595000</v>
      </c>
      <c r="P2883" s="188">
        <v>85</v>
      </c>
      <c r="Q2883" s="188">
        <v>65500000</v>
      </c>
      <c r="R2883" s="188">
        <v>707000</v>
      </c>
      <c r="S2883" s="188">
        <v>595000</v>
      </c>
      <c r="T2883" s="188">
        <v>85</v>
      </c>
      <c r="U2883" s="188">
        <v>103000000</v>
      </c>
      <c r="V2883" s="189"/>
    </row>
    <row r="2884" spans="1:22">
      <c r="A2884" s="191" t="s">
        <v>5537</v>
      </c>
      <c r="B2884" s="191" t="s">
        <v>5537</v>
      </c>
      <c r="C2884" s="188">
        <v>80.099999999999994</v>
      </c>
      <c r="D2884" s="188">
        <v>10200</v>
      </c>
      <c r="E2884" s="189">
        <v>220</v>
      </c>
      <c r="F2884" s="189">
        <v>220</v>
      </c>
      <c r="G2884" s="188">
        <v>12.5</v>
      </c>
      <c r="H2884" s="188">
        <v>12.5</v>
      </c>
      <c r="I2884" s="188">
        <v>12.5</v>
      </c>
      <c r="J2884" s="189"/>
      <c r="K2884" s="188">
        <v>14.6</v>
      </c>
      <c r="L2884" s="188">
        <v>14.6</v>
      </c>
      <c r="M2884" s="188">
        <v>72500000</v>
      </c>
      <c r="N2884" s="188">
        <v>789000</v>
      </c>
      <c r="O2884" s="188">
        <v>659000</v>
      </c>
      <c r="P2884" s="188">
        <v>84.3</v>
      </c>
      <c r="Q2884" s="188">
        <v>72500000</v>
      </c>
      <c r="R2884" s="188">
        <v>789000</v>
      </c>
      <c r="S2884" s="188">
        <v>659000</v>
      </c>
      <c r="T2884" s="188">
        <v>84.3</v>
      </c>
      <c r="U2884" s="188">
        <v>115000000</v>
      </c>
      <c r="V2884" s="189"/>
    </row>
    <row r="2885" spans="1:22">
      <c r="A2885" s="191" t="s">
        <v>5538</v>
      </c>
      <c r="B2885" s="191" t="s">
        <v>5538</v>
      </c>
      <c r="C2885" s="188">
        <v>90.1</v>
      </c>
      <c r="D2885" s="188">
        <v>11500</v>
      </c>
      <c r="E2885" s="189">
        <v>220</v>
      </c>
      <c r="F2885" s="189">
        <v>220</v>
      </c>
      <c r="G2885" s="188">
        <v>14.2</v>
      </c>
      <c r="H2885" s="188">
        <v>14.2</v>
      </c>
      <c r="I2885" s="188">
        <v>14.2</v>
      </c>
      <c r="J2885" s="189"/>
      <c r="K2885" s="188">
        <v>12.5</v>
      </c>
      <c r="L2885" s="188">
        <v>12.5</v>
      </c>
      <c r="M2885" s="188">
        <v>80100000</v>
      </c>
      <c r="N2885" s="188">
        <v>879000</v>
      </c>
      <c r="O2885" s="188">
        <v>728000</v>
      </c>
      <c r="P2885" s="188">
        <v>83.5</v>
      </c>
      <c r="Q2885" s="188">
        <v>80100000</v>
      </c>
      <c r="R2885" s="188">
        <v>879000</v>
      </c>
      <c r="S2885" s="188">
        <v>728000</v>
      </c>
      <c r="T2885" s="188">
        <v>83.5</v>
      </c>
      <c r="U2885" s="188">
        <v>128000000</v>
      </c>
      <c r="V2885" s="189"/>
    </row>
    <row r="2886" spans="1:22">
      <c r="A2886" s="191" t="s">
        <v>5539</v>
      </c>
      <c r="B2886" s="191" t="s">
        <v>5539</v>
      </c>
      <c r="C2886" s="188">
        <v>100</v>
      </c>
      <c r="D2886" s="188">
        <v>12800</v>
      </c>
      <c r="E2886" s="189">
        <v>220</v>
      </c>
      <c r="F2886" s="189">
        <v>220</v>
      </c>
      <c r="G2886" s="188">
        <v>16</v>
      </c>
      <c r="H2886" s="188">
        <v>16</v>
      </c>
      <c r="I2886" s="188">
        <v>16</v>
      </c>
      <c r="J2886" s="189"/>
      <c r="K2886" s="188">
        <v>10.8</v>
      </c>
      <c r="L2886" s="188">
        <v>10.8</v>
      </c>
      <c r="M2886" s="188">
        <v>87500000</v>
      </c>
      <c r="N2886" s="188">
        <v>969000</v>
      </c>
      <c r="O2886" s="188">
        <v>795000</v>
      </c>
      <c r="P2886" s="188">
        <v>82.699999999999989</v>
      </c>
      <c r="Q2886" s="188">
        <v>87500000</v>
      </c>
      <c r="R2886" s="188">
        <v>969000</v>
      </c>
      <c r="S2886" s="188">
        <v>795000</v>
      </c>
      <c r="T2886" s="188">
        <v>82.699999999999989</v>
      </c>
      <c r="U2886" s="188">
        <v>141000000</v>
      </c>
      <c r="V2886" s="189"/>
    </row>
    <row r="2887" spans="1:22">
      <c r="A2887" s="191" t="s">
        <v>5540</v>
      </c>
      <c r="B2887" s="191" t="s">
        <v>5540</v>
      </c>
      <c r="C2887" s="188">
        <v>38.299999999999997</v>
      </c>
      <c r="D2887" s="188">
        <v>4870</v>
      </c>
      <c r="E2887" s="189">
        <v>250</v>
      </c>
      <c r="F2887" s="189">
        <v>250</v>
      </c>
      <c r="G2887" s="188">
        <v>5</v>
      </c>
      <c r="H2887" s="188">
        <v>5</v>
      </c>
      <c r="I2887" s="188">
        <v>5</v>
      </c>
      <c r="J2887" s="189"/>
      <c r="K2887" s="188">
        <v>47</v>
      </c>
      <c r="L2887" s="188">
        <v>47</v>
      </c>
      <c r="M2887" s="188">
        <v>48600000</v>
      </c>
      <c r="N2887" s="188">
        <v>447000</v>
      </c>
      <c r="O2887" s="188">
        <v>389000</v>
      </c>
      <c r="P2887" s="188">
        <v>99.9</v>
      </c>
      <c r="Q2887" s="188">
        <v>48600000</v>
      </c>
      <c r="R2887" s="188">
        <v>447000</v>
      </c>
      <c r="S2887" s="188">
        <v>389000</v>
      </c>
      <c r="T2887" s="188">
        <v>99.9</v>
      </c>
      <c r="U2887" s="188">
        <v>74300000</v>
      </c>
      <c r="V2887" s="189"/>
    </row>
    <row r="2888" spans="1:22">
      <c r="A2888" s="191" t="s">
        <v>5544</v>
      </c>
      <c r="B2888" s="191" t="s">
        <v>5544</v>
      </c>
      <c r="C2888" s="188">
        <v>42.7</v>
      </c>
      <c r="D2888" s="188">
        <v>5440</v>
      </c>
      <c r="E2888" s="189">
        <v>250</v>
      </c>
      <c r="F2888" s="189">
        <v>250</v>
      </c>
      <c r="G2888" s="188">
        <v>5.6</v>
      </c>
      <c r="H2888" s="188">
        <v>5.6</v>
      </c>
      <c r="I2888" s="188">
        <v>5.6</v>
      </c>
      <c r="J2888" s="189"/>
      <c r="K2888" s="188">
        <v>41.6</v>
      </c>
      <c r="L2888" s="188">
        <v>41.6</v>
      </c>
      <c r="M2888" s="188">
        <v>54000000</v>
      </c>
      <c r="N2888" s="188">
        <v>498000</v>
      </c>
      <c r="O2888" s="188">
        <v>432000</v>
      </c>
      <c r="P2888" s="188">
        <v>99.600000000000009</v>
      </c>
      <c r="Q2888" s="188">
        <v>54000000</v>
      </c>
      <c r="R2888" s="188">
        <v>498000</v>
      </c>
      <c r="S2888" s="188">
        <v>432000</v>
      </c>
      <c r="T2888" s="188">
        <v>99.600000000000009</v>
      </c>
      <c r="U2888" s="188">
        <v>82700000</v>
      </c>
      <c r="V2888" s="189"/>
    </row>
    <row r="2889" spans="1:22">
      <c r="A2889" s="191" t="s">
        <v>5545</v>
      </c>
      <c r="B2889" s="191" t="s">
        <v>5545</v>
      </c>
      <c r="C2889" s="188">
        <v>47.9</v>
      </c>
      <c r="D2889" s="188">
        <v>6100</v>
      </c>
      <c r="E2889" s="189">
        <v>250</v>
      </c>
      <c r="F2889" s="189">
        <v>250</v>
      </c>
      <c r="G2889" s="188">
        <v>6.3</v>
      </c>
      <c r="H2889" s="188">
        <v>6.3</v>
      </c>
      <c r="I2889" s="188">
        <v>6.3</v>
      </c>
      <c r="J2889" s="189"/>
      <c r="K2889" s="188">
        <v>36.700000000000003</v>
      </c>
      <c r="L2889" s="188">
        <v>36.700000000000003</v>
      </c>
      <c r="M2889" s="188">
        <v>60100000</v>
      </c>
      <c r="N2889" s="188">
        <v>556000</v>
      </c>
      <c r="O2889" s="188">
        <v>481000</v>
      </c>
      <c r="P2889" s="188">
        <v>99.3</v>
      </c>
      <c r="Q2889" s="188">
        <v>60100000</v>
      </c>
      <c r="R2889" s="188">
        <v>556000</v>
      </c>
      <c r="S2889" s="188">
        <v>481000</v>
      </c>
      <c r="T2889" s="188">
        <v>99.3</v>
      </c>
      <c r="U2889" s="188">
        <v>92400000</v>
      </c>
      <c r="V2889" s="189"/>
    </row>
    <row r="2890" spans="1:22">
      <c r="A2890" s="191" t="s">
        <v>5546</v>
      </c>
      <c r="B2890" s="191" t="s">
        <v>5546</v>
      </c>
      <c r="C2890" s="188">
        <v>53.7</v>
      </c>
      <c r="D2890" s="188">
        <v>6840.0000000000009</v>
      </c>
      <c r="E2890" s="189">
        <v>250</v>
      </c>
      <c r="F2890" s="189">
        <v>250</v>
      </c>
      <c r="G2890" s="188">
        <v>7.1</v>
      </c>
      <c r="H2890" s="188">
        <v>7.1</v>
      </c>
      <c r="I2890" s="188">
        <v>7.1</v>
      </c>
      <c r="J2890" s="189"/>
      <c r="K2890" s="188">
        <v>32.200000000000003</v>
      </c>
      <c r="L2890" s="188">
        <v>32.200000000000003</v>
      </c>
      <c r="M2890" s="188">
        <v>67000000</v>
      </c>
      <c r="N2890" s="188">
        <v>622000</v>
      </c>
      <c r="O2890" s="188">
        <v>536000</v>
      </c>
      <c r="P2890" s="188">
        <v>99</v>
      </c>
      <c r="Q2890" s="188">
        <v>67000000</v>
      </c>
      <c r="R2890" s="188">
        <v>622000</v>
      </c>
      <c r="S2890" s="188">
        <v>536000</v>
      </c>
      <c r="T2890" s="188">
        <v>99</v>
      </c>
      <c r="U2890" s="188">
        <v>103000000</v>
      </c>
      <c r="V2890" s="189"/>
    </row>
    <row r="2891" spans="1:22">
      <c r="A2891" s="191" t="s">
        <v>5541</v>
      </c>
      <c r="B2891" s="191" t="s">
        <v>5541</v>
      </c>
      <c r="C2891" s="188">
        <v>60.3</v>
      </c>
      <c r="D2891" s="188">
        <v>7680</v>
      </c>
      <c r="E2891" s="189">
        <v>250</v>
      </c>
      <c r="F2891" s="189">
        <v>250</v>
      </c>
      <c r="G2891" s="188">
        <v>8</v>
      </c>
      <c r="H2891" s="188">
        <v>8</v>
      </c>
      <c r="I2891" s="188">
        <v>8</v>
      </c>
      <c r="J2891" s="189"/>
      <c r="K2891" s="188">
        <v>28.3</v>
      </c>
      <c r="L2891" s="188">
        <v>28.3</v>
      </c>
      <c r="M2891" s="188">
        <v>74600000</v>
      </c>
      <c r="N2891" s="188">
        <v>694000</v>
      </c>
      <c r="O2891" s="188">
        <v>596000</v>
      </c>
      <c r="P2891" s="188">
        <v>98.6</v>
      </c>
      <c r="Q2891" s="188">
        <v>74600000</v>
      </c>
      <c r="R2891" s="188">
        <v>694000</v>
      </c>
      <c r="S2891" s="188">
        <v>596000</v>
      </c>
      <c r="T2891" s="188">
        <v>98.6</v>
      </c>
      <c r="U2891" s="188">
        <v>115000000</v>
      </c>
      <c r="V2891" s="189"/>
    </row>
    <row r="2892" spans="1:22">
      <c r="A2892" s="191" t="s">
        <v>5547</v>
      </c>
      <c r="B2892" s="191" t="s">
        <v>5547</v>
      </c>
      <c r="C2892" s="188">
        <v>66</v>
      </c>
      <c r="D2892" s="188">
        <v>8410</v>
      </c>
      <c r="E2892" s="189">
        <v>250</v>
      </c>
      <c r="F2892" s="189">
        <v>250</v>
      </c>
      <c r="G2892" s="188">
        <v>8.8000000000000007</v>
      </c>
      <c r="H2892" s="188">
        <v>8.8000000000000007</v>
      </c>
      <c r="I2892" s="188">
        <v>8.8000000000000007</v>
      </c>
      <c r="J2892" s="189"/>
      <c r="K2892" s="188">
        <v>25.4</v>
      </c>
      <c r="L2892" s="188">
        <v>25.4</v>
      </c>
      <c r="M2892" s="188">
        <v>81100000</v>
      </c>
      <c r="N2892" s="188">
        <v>758000</v>
      </c>
      <c r="O2892" s="188">
        <v>649000</v>
      </c>
      <c r="P2892" s="188">
        <v>98.2</v>
      </c>
      <c r="Q2892" s="188">
        <v>81100000</v>
      </c>
      <c r="R2892" s="188">
        <v>758000</v>
      </c>
      <c r="S2892" s="188">
        <v>649000</v>
      </c>
      <c r="T2892" s="188">
        <v>98.2</v>
      </c>
      <c r="U2892" s="188">
        <v>126000000</v>
      </c>
      <c r="V2892" s="189"/>
    </row>
    <row r="2893" spans="1:22">
      <c r="A2893" s="191" t="s">
        <v>5542</v>
      </c>
      <c r="B2893" s="191" t="s">
        <v>5542</v>
      </c>
      <c r="C2893" s="188">
        <v>74.5</v>
      </c>
      <c r="D2893" s="188">
        <v>9490</v>
      </c>
      <c r="E2893" s="189">
        <v>250</v>
      </c>
      <c r="F2893" s="189">
        <v>250</v>
      </c>
      <c r="G2893" s="188">
        <v>10</v>
      </c>
      <c r="H2893" s="188">
        <v>10</v>
      </c>
      <c r="I2893" s="188">
        <v>10</v>
      </c>
      <c r="J2893" s="189"/>
      <c r="K2893" s="188">
        <v>22</v>
      </c>
      <c r="L2893" s="188">
        <v>22</v>
      </c>
      <c r="M2893" s="188">
        <v>90600000</v>
      </c>
      <c r="N2893" s="188">
        <v>851000</v>
      </c>
      <c r="O2893" s="188">
        <v>724000</v>
      </c>
      <c r="P2893" s="188">
        <v>97.699999999999989</v>
      </c>
      <c r="Q2893" s="188">
        <v>90600000</v>
      </c>
      <c r="R2893" s="188">
        <v>851000</v>
      </c>
      <c r="S2893" s="188">
        <v>724000</v>
      </c>
      <c r="T2893" s="188">
        <v>97.699999999999989</v>
      </c>
      <c r="U2893" s="188">
        <v>141000000</v>
      </c>
      <c r="V2893" s="189"/>
    </row>
    <row r="2894" spans="1:22">
      <c r="A2894" s="191" t="s">
        <v>5543</v>
      </c>
      <c r="B2894" s="191" t="s">
        <v>5543</v>
      </c>
      <c r="C2894" s="188">
        <v>81.5</v>
      </c>
      <c r="D2894" s="188">
        <v>10400</v>
      </c>
      <c r="E2894" s="189">
        <v>250</v>
      </c>
      <c r="F2894" s="189">
        <v>250</v>
      </c>
      <c r="G2894" s="188">
        <v>11</v>
      </c>
      <c r="H2894" s="188">
        <v>11</v>
      </c>
      <c r="I2894" s="188">
        <v>11</v>
      </c>
      <c r="J2894" s="189"/>
      <c r="K2894" s="188">
        <v>19.7</v>
      </c>
      <c r="L2894" s="188">
        <v>19.7</v>
      </c>
      <c r="M2894" s="188">
        <v>98200000</v>
      </c>
      <c r="N2894" s="188">
        <v>926000</v>
      </c>
      <c r="O2894" s="188">
        <v>785000</v>
      </c>
      <c r="P2894" s="188">
        <v>97.2</v>
      </c>
      <c r="Q2894" s="188">
        <v>98200000</v>
      </c>
      <c r="R2894" s="188">
        <v>926000</v>
      </c>
      <c r="S2894" s="188">
        <v>785000</v>
      </c>
      <c r="T2894" s="188">
        <v>97.2</v>
      </c>
      <c r="U2894" s="188">
        <v>154000000</v>
      </c>
      <c r="V2894" s="189"/>
    </row>
    <row r="2895" spans="1:22">
      <c r="A2895" s="191" t="s">
        <v>5548</v>
      </c>
      <c r="B2895" s="191" t="s">
        <v>5548</v>
      </c>
      <c r="C2895" s="188">
        <v>91.9</v>
      </c>
      <c r="D2895" s="188">
        <v>11700</v>
      </c>
      <c r="E2895" s="189">
        <v>250</v>
      </c>
      <c r="F2895" s="189">
        <v>250</v>
      </c>
      <c r="G2895" s="188">
        <v>12.5</v>
      </c>
      <c r="H2895" s="188">
        <v>12.5</v>
      </c>
      <c r="I2895" s="188">
        <v>12.5</v>
      </c>
      <c r="J2895" s="189"/>
      <c r="K2895" s="188">
        <v>17</v>
      </c>
      <c r="L2895" s="188">
        <v>17</v>
      </c>
      <c r="M2895" s="188">
        <v>109000000</v>
      </c>
      <c r="N2895" s="188">
        <v>1040000</v>
      </c>
      <c r="O2895" s="188">
        <v>873000</v>
      </c>
      <c r="P2895" s="188">
        <v>96.6</v>
      </c>
      <c r="Q2895" s="188">
        <v>109000000</v>
      </c>
      <c r="R2895" s="188">
        <v>1040000</v>
      </c>
      <c r="S2895" s="188">
        <v>873000</v>
      </c>
      <c r="T2895" s="188">
        <v>96.6</v>
      </c>
      <c r="U2895" s="188">
        <v>172000000</v>
      </c>
      <c r="V2895" s="189"/>
    </row>
    <row r="2896" spans="1:22">
      <c r="A2896" s="191" t="s">
        <v>5549</v>
      </c>
      <c r="B2896" s="191" t="s">
        <v>5549</v>
      </c>
      <c r="C2896" s="188">
        <v>103</v>
      </c>
      <c r="D2896" s="188">
        <v>13200</v>
      </c>
      <c r="E2896" s="189">
        <v>250</v>
      </c>
      <c r="F2896" s="189">
        <v>250</v>
      </c>
      <c r="G2896" s="188">
        <v>14.2</v>
      </c>
      <c r="H2896" s="188">
        <v>14.2</v>
      </c>
      <c r="I2896" s="188">
        <v>14.2</v>
      </c>
      <c r="J2896" s="189"/>
      <c r="K2896" s="188">
        <v>14.6</v>
      </c>
      <c r="L2896" s="188">
        <v>14.6</v>
      </c>
      <c r="M2896" s="188">
        <v>121000000</v>
      </c>
      <c r="N2896" s="188">
        <v>1160000</v>
      </c>
      <c r="O2896" s="188">
        <v>967000</v>
      </c>
      <c r="P2896" s="188">
        <v>95.8</v>
      </c>
      <c r="Q2896" s="188">
        <v>121000000</v>
      </c>
      <c r="R2896" s="188">
        <v>1160000</v>
      </c>
      <c r="S2896" s="188">
        <v>967000</v>
      </c>
      <c r="T2896" s="188">
        <v>95.8</v>
      </c>
      <c r="U2896" s="188">
        <v>191000000</v>
      </c>
      <c r="V2896" s="189"/>
    </row>
    <row r="2897" spans="1:22">
      <c r="A2897" s="191" t="s">
        <v>5502</v>
      </c>
      <c r="B2897" s="191" t="s">
        <v>5502</v>
      </c>
      <c r="C2897" s="188">
        <v>115</v>
      </c>
      <c r="D2897" s="188">
        <v>14700</v>
      </c>
      <c r="E2897" s="189">
        <v>250</v>
      </c>
      <c r="F2897" s="189">
        <v>250</v>
      </c>
      <c r="G2897" s="188">
        <v>16</v>
      </c>
      <c r="H2897" s="188">
        <v>16</v>
      </c>
      <c r="I2897" s="188">
        <v>16</v>
      </c>
      <c r="J2897" s="189"/>
      <c r="K2897" s="188">
        <v>12.6</v>
      </c>
      <c r="L2897" s="188">
        <v>12.6</v>
      </c>
      <c r="M2897" s="188">
        <v>133000000</v>
      </c>
      <c r="N2897" s="188">
        <v>1280000</v>
      </c>
      <c r="O2897" s="188">
        <v>1060000</v>
      </c>
      <c r="P2897" s="188">
        <v>95</v>
      </c>
      <c r="Q2897" s="188">
        <v>133000000</v>
      </c>
      <c r="R2897" s="188">
        <v>1280000</v>
      </c>
      <c r="S2897" s="188">
        <v>1060000</v>
      </c>
      <c r="T2897" s="188">
        <v>95</v>
      </c>
      <c r="U2897" s="188">
        <v>211000000</v>
      </c>
      <c r="V2897" s="189"/>
    </row>
    <row r="2898" spans="1:22">
      <c r="A2898" s="191" t="s">
        <v>5551</v>
      </c>
      <c r="B2898" s="191" t="s">
        <v>5551</v>
      </c>
      <c r="C2898" s="188">
        <v>56</v>
      </c>
      <c r="D2898" s="188">
        <v>7130</v>
      </c>
      <c r="E2898" s="189">
        <v>260</v>
      </c>
      <c r="F2898" s="189">
        <v>260</v>
      </c>
      <c r="G2898" s="188">
        <v>7.1</v>
      </c>
      <c r="H2898" s="188">
        <v>7.1</v>
      </c>
      <c r="I2898" s="188">
        <v>7.1</v>
      </c>
      <c r="J2898" s="189"/>
      <c r="K2898" s="188">
        <v>33.6</v>
      </c>
      <c r="L2898" s="188">
        <v>33.6</v>
      </c>
      <c r="M2898" s="188">
        <v>75700000</v>
      </c>
      <c r="N2898" s="188">
        <v>674000</v>
      </c>
      <c r="O2898" s="188">
        <v>582000</v>
      </c>
      <c r="P2898" s="188">
        <v>103</v>
      </c>
      <c r="Q2898" s="188">
        <v>75700000</v>
      </c>
      <c r="R2898" s="188">
        <v>674000</v>
      </c>
      <c r="S2898" s="188">
        <v>582000</v>
      </c>
      <c r="T2898" s="188">
        <v>103</v>
      </c>
      <c r="U2898" s="188">
        <v>116000000</v>
      </c>
      <c r="V2898" s="189"/>
    </row>
    <row r="2899" spans="1:22">
      <c r="A2899" s="191" t="s">
        <v>5550</v>
      </c>
      <c r="B2899" s="191" t="s">
        <v>5550</v>
      </c>
      <c r="C2899" s="188">
        <v>62.8</v>
      </c>
      <c r="D2899" s="188">
        <v>8000</v>
      </c>
      <c r="E2899" s="189">
        <v>260</v>
      </c>
      <c r="F2899" s="189">
        <v>260</v>
      </c>
      <c r="G2899" s="188">
        <v>8</v>
      </c>
      <c r="H2899" s="188">
        <v>8</v>
      </c>
      <c r="I2899" s="188">
        <v>8</v>
      </c>
      <c r="J2899" s="189"/>
      <c r="K2899" s="188">
        <v>29.5</v>
      </c>
      <c r="L2899" s="188">
        <v>29.5</v>
      </c>
      <c r="M2899" s="188">
        <v>84200000</v>
      </c>
      <c r="N2899" s="188">
        <v>753000</v>
      </c>
      <c r="O2899" s="188">
        <v>648000</v>
      </c>
      <c r="P2899" s="188">
        <v>103</v>
      </c>
      <c r="Q2899" s="188">
        <v>84200000</v>
      </c>
      <c r="R2899" s="188">
        <v>753000</v>
      </c>
      <c r="S2899" s="188">
        <v>648000</v>
      </c>
      <c r="T2899" s="188">
        <v>103</v>
      </c>
      <c r="U2899" s="188">
        <v>130000000</v>
      </c>
      <c r="V2899" s="189"/>
    </row>
    <row r="2900" spans="1:22">
      <c r="A2900" s="191" t="s">
        <v>5554</v>
      </c>
      <c r="B2900" s="191" t="s">
        <v>5554</v>
      </c>
      <c r="C2900" s="188">
        <v>68.8</v>
      </c>
      <c r="D2900" s="188">
        <v>8760</v>
      </c>
      <c r="E2900" s="189">
        <v>260</v>
      </c>
      <c r="F2900" s="189">
        <v>260</v>
      </c>
      <c r="G2900" s="188">
        <v>8.8000000000000007</v>
      </c>
      <c r="H2900" s="188">
        <v>8.8000000000000007</v>
      </c>
      <c r="I2900" s="188">
        <v>8.8000000000000007</v>
      </c>
      <c r="J2900" s="189"/>
      <c r="K2900" s="188">
        <v>26.5</v>
      </c>
      <c r="L2900" s="188">
        <v>26.5</v>
      </c>
      <c r="M2900" s="188">
        <v>91600000</v>
      </c>
      <c r="N2900" s="188">
        <v>822000</v>
      </c>
      <c r="O2900" s="188">
        <v>705000</v>
      </c>
      <c r="P2900" s="188">
        <v>102</v>
      </c>
      <c r="Q2900" s="188">
        <v>91600000</v>
      </c>
      <c r="R2900" s="188">
        <v>822000</v>
      </c>
      <c r="S2900" s="188">
        <v>705000</v>
      </c>
      <c r="T2900" s="188">
        <v>102</v>
      </c>
      <c r="U2900" s="188">
        <v>142000000</v>
      </c>
      <c r="V2900" s="189"/>
    </row>
    <row r="2901" spans="1:22">
      <c r="A2901" s="191" t="s">
        <v>5552</v>
      </c>
      <c r="B2901" s="191" t="s">
        <v>5552</v>
      </c>
      <c r="C2901" s="188">
        <v>77.7</v>
      </c>
      <c r="D2901" s="188">
        <v>9890</v>
      </c>
      <c r="E2901" s="189">
        <v>260</v>
      </c>
      <c r="F2901" s="189">
        <v>260</v>
      </c>
      <c r="G2901" s="188">
        <v>10</v>
      </c>
      <c r="H2901" s="188">
        <v>10</v>
      </c>
      <c r="I2901" s="188">
        <v>10</v>
      </c>
      <c r="J2901" s="189"/>
      <c r="K2901" s="188">
        <v>23</v>
      </c>
      <c r="L2901" s="188">
        <v>23</v>
      </c>
      <c r="M2901" s="188">
        <v>102000000</v>
      </c>
      <c r="N2901" s="188">
        <v>924000</v>
      </c>
      <c r="O2901" s="188">
        <v>788000</v>
      </c>
      <c r="P2901" s="188">
        <v>102</v>
      </c>
      <c r="Q2901" s="188">
        <v>102000000</v>
      </c>
      <c r="R2901" s="188">
        <v>924000</v>
      </c>
      <c r="S2901" s="188">
        <v>788000</v>
      </c>
      <c r="T2901" s="188">
        <v>102</v>
      </c>
      <c r="U2901" s="188">
        <v>159000000</v>
      </c>
      <c r="V2901" s="189"/>
    </row>
    <row r="2902" spans="1:22">
      <c r="A2902" s="191" t="s">
        <v>5553</v>
      </c>
      <c r="B2902" s="191" t="s">
        <v>5553</v>
      </c>
      <c r="C2902" s="188">
        <v>85</v>
      </c>
      <c r="D2902" s="188">
        <v>10800</v>
      </c>
      <c r="E2902" s="189">
        <v>260</v>
      </c>
      <c r="F2902" s="189">
        <v>260</v>
      </c>
      <c r="G2902" s="188">
        <v>11</v>
      </c>
      <c r="H2902" s="188">
        <v>11</v>
      </c>
      <c r="I2902" s="188">
        <v>11</v>
      </c>
      <c r="J2902" s="189"/>
      <c r="K2902" s="188">
        <v>20.6</v>
      </c>
      <c r="L2902" s="188">
        <v>20.6</v>
      </c>
      <c r="M2902" s="188">
        <v>111000000</v>
      </c>
      <c r="N2902" s="188">
        <v>1010000</v>
      </c>
      <c r="O2902" s="188">
        <v>855000</v>
      </c>
      <c r="P2902" s="188">
        <v>101</v>
      </c>
      <c r="Q2902" s="188">
        <v>111000000</v>
      </c>
      <c r="R2902" s="188">
        <v>1010000</v>
      </c>
      <c r="S2902" s="188">
        <v>855000</v>
      </c>
      <c r="T2902" s="188">
        <v>101</v>
      </c>
      <c r="U2902" s="188">
        <v>173000000</v>
      </c>
      <c r="V2902" s="189"/>
    </row>
    <row r="2903" spans="1:22">
      <c r="A2903" s="191" t="s">
        <v>5555</v>
      </c>
      <c r="B2903" s="191" t="s">
        <v>5555</v>
      </c>
      <c r="C2903" s="188">
        <v>95.8</v>
      </c>
      <c r="D2903" s="188">
        <v>12200</v>
      </c>
      <c r="E2903" s="189">
        <v>260</v>
      </c>
      <c r="F2903" s="189">
        <v>260</v>
      </c>
      <c r="G2903" s="188">
        <v>12.5</v>
      </c>
      <c r="H2903" s="188">
        <v>12.5</v>
      </c>
      <c r="I2903" s="188">
        <v>12.5</v>
      </c>
      <c r="J2903" s="189"/>
      <c r="K2903" s="188">
        <v>17.8</v>
      </c>
      <c r="L2903" s="188">
        <v>17.8</v>
      </c>
      <c r="M2903" s="188">
        <v>124000000</v>
      </c>
      <c r="N2903" s="188">
        <v>1130000</v>
      </c>
      <c r="O2903" s="188">
        <v>951000</v>
      </c>
      <c r="P2903" s="188">
        <v>101</v>
      </c>
      <c r="Q2903" s="188">
        <v>124000000</v>
      </c>
      <c r="R2903" s="188">
        <v>1130000</v>
      </c>
      <c r="S2903" s="188">
        <v>951000</v>
      </c>
      <c r="T2903" s="188">
        <v>101</v>
      </c>
      <c r="U2903" s="188">
        <v>194000000</v>
      </c>
      <c r="V2903" s="189"/>
    </row>
    <row r="2904" spans="1:22">
      <c r="A2904" s="191" t="s">
        <v>5556</v>
      </c>
      <c r="B2904" s="191" t="s">
        <v>5556</v>
      </c>
      <c r="C2904" s="188">
        <v>108</v>
      </c>
      <c r="D2904" s="188">
        <v>13700</v>
      </c>
      <c r="E2904" s="189">
        <v>260</v>
      </c>
      <c r="F2904" s="189">
        <v>260</v>
      </c>
      <c r="G2904" s="188">
        <v>14.2</v>
      </c>
      <c r="H2904" s="188">
        <v>14.2</v>
      </c>
      <c r="I2904" s="188">
        <v>14.2</v>
      </c>
      <c r="J2904" s="189"/>
      <c r="K2904" s="188">
        <v>15.3</v>
      </c>
      <c r="L2904" s="188">
        <v>15.3</v>
      </c>
      <c r="M2904" s="188">
        <v>137000000</v>
      </c>
      <c r="N2904" s="188">
        <v>1260000</v>
      </c>
      <c r="O2904" s="188">
        <v>1060000</v>
      </c>
      <c r="P2904" s="188">
        <v>99.9</v>
      </c>
      <c r="Q2904" s="188">
        <v>137000000</v>
      </c>
      <c r="R2904" s="188">
        <v>1260000</v>
      </c>
      <c r="S2904" s="188">
        <v>1060000</v>
      </c>
      <c r="T2904" s="188">
        <v>99.9</v>
      </c>
      <c r="U2904" s="188">
        <v>217000000</v>
      </c>
      <c r="V2904" s="189"/>
    </row>
    <row r="2905" spans="1:22">
      <c r="A2905" s="191" t="s">
        <v>5557</v>
      </c>
      <c r="B2905" s="191" t="s">
        <v>5557</v>
      </c>
      <c r="C2905" s="188">
        <v>120</v>
      </c>
      <c r="D2905" s="188">
        <v>15300</v>
      </c>
      <c r="E2905" s="189">
        <v>260</v>
      </c>
      <c r="F2905" s="189">
        <v>260</v>
      </c>
      <c r="G2905" s="188">
        <v>16</v>
      </c>
      <c r="H2905" s="188">
        <v>16</v>
      </c>
      <c r="I2905" s="188">
        <v>16</v>
      </c>
      <c r="J2905" s="189"/>
      <c r="K2905" s="188">
        <v>13.3</v>
      </c>
      <c r="L2905" s="188">
        <v>13.3</v>
      </c>
      <c r="M2905" s="188">
        <v>151000000</v>
      </c>
      <c r="N2905" s="188">
        <v>1390000</v>
      </c>
      <c r="O2905" s="188">
        <v>1160000</v>
      </c>
      <c r="P2905" s="188">
        <v>99.1</v>
      </c>
      <c r="Q2905" s="188">
        <v>151000000</v>
      </c>
      <c r="R2905" s="188">
        <v>1390000</v>
      </c>
      <c r="S2905" s="188">
        <v>1160000</v>
      </c>
      <c r="T2905" s="188">
        <v>99.1</v>
      </c>
      <c r="U2905" s="188">
        <v>239000000</v>
      </c>
      <c r="V2905" s="189"/>
    </row>
    <row r="2906" spans="1:22">
      <c r="A2906" s="191" t="s">
        <v>5558</v>
      </c>
      <c r="B2906" s="191" t="s">
        <v>5558</v>
      </c>
      <c r="C2906" s="188">
        <v>57.8</v>
      </c>
      <c r="D2906" s="188">
        <v>7359.9999999999991</v>
      </c>
      <c r="E2906" s="189">
        <v>300</v>
      </c>
      <c r="F2906" s="189">
        <v>300</v>
      </c>
      <c r="G2906" s="188">
        <v>6.3</v>
      </c>
      <c r="H2906" s="188">
        <v>6.3</v>
      </c>
      <c r="I2906" s="188">
        <v>6.3</v>
      </c>
      <c r="J2906" s="189"/>
      <c r="K2906" s="188">
        <v>44.6</v>
      </c>
      <c r="L2906" s="188">
        <v>44.6</v>
      </c>
      <c r="M2906" s="188">
        <v>105000000</v>
      </c>
      <c r="N2906" s="188">
        <v>809000</v>
      </c>
      <c r="O2906" s="188">
        <v>703000</v>
      </c>
      <c r="P2906" s="188">
        <v>120</v>
      </c>
      <c r="Q2906" s="188">
        <v>105000000</v>
      </c>
      <c r="R2906" s="188">
        <v>809000</v>
      </c>
      <c r="S2906" s="188">
        <v>703000</v>
      </c>
      <c r="T2906" s="188">
        <v>120</v>
      </c>
      <c r="U2906" s="188">
        <v>161000000</v>
      </c>
      <c r="V2906" s="189"/>
    </row>
    <row r="2907" spans="1:22">
      <c r="A2907" s="191" t="s">
        <v>5559</v>
      </c>
      <c r="B2907" s="191" t="s">
        <v>5559</v>
      </c>
      <c r="C2907" s="188">
        <v>64.900000000000006</v>
      </c>
      <c r="D2907" s="188">
        <v>8260</v>
      </c>
      <c r="E2907" s="189">
        <v>300</v>
      </c>
      <c r="F2907" s="189">
        <v>300</v>
      </c>
      <c r="G2907" s="188">
        <v>7.1</v>
      </c>
      <c r="H2907" s="188">
        <v>7.1</v>
      </c>
      <c r="I2907" s="188">
        <v>7.1</v>
      </c>
      <c r="J2907" s="189"/>
      <c r="K2907" s="188">
        <v>39.299999999999997</v>
      </c>
      <c r="L2907" s="188">
        <v>39.299999999999997</v>
      </c>
      <c r="M2907" s="188">
        <v>118000000</v>
      </c>
      <c r="N2907" s="188">
        <v>906000</v>
      </c>
      <c r="O2907" s="188">
        <v>785000</v>
      </c>
      <c r="P2907" s="188">
        <v>119</v>
      </c>
      <c r="Q2907" s="188">
        <v>118000000</v>
      </c>
      <c r="R2907" s="188">
        <v>906000</v>
      </c>
      <c r="S2907" s="188">
        <v>785000</v>
      </c>
      <c r="T2907" s="188">
        <v>119</v>
      </c>
      <c r="U2907" s="188">
        <v>181000000</v>
      </c>
      <c r="V2907" s="189"/>
    </row>
    <row r="2908" spans="1:22">
      <c r="A2908" s="191" t="s">
        <v>5560</v>
      </c>
      <c r="B2908" s="191" t="s">
        <v>5560</v>
      </c>
      <c r="C2908" s="188">
        <v>72.8</v>
      </c>
      <c r="D2908" s="188">
        <v>9280</v>
      </c>
      <c r="E2908" s="189">
        <v>300</v>
      </c>
      <c r="F2908" s="189">
        <v>300</v>
      </c>
      <c r="G2908" s="188">
        <v>8</v>
      </c>
      <c r="H2908" s="188">
        <v>8</v>
      </c>
      <c r="I2908" s="188">
        <v>8</v>
      </c>
      <c r="J2908" s="189"/>
      <c r="K2908" s="188">
        <v>34.5</v>
      </c>
      <c r="L2908" s="188">
        <v>34.5</v>
      </c>
      <c r="M2908" s="188">
        <v>131000000</v>
      </c>
      <c r="N2908" s="188">
        <v>1010000</v>
      </c>
      <c r="O2908" s="188">
        <v>875000</v>
      </c>
      <c r="P2908" s="188">
        <v>119</v>
      </c>
      <c r="Q2908" s="188">
        <v>131000000</v>
      </c>
      <c r="R2908" s="188">
        <v>1010000</v>
      </c>
      <c r="S2908" s="188">
        <v>875000</v>
      </c>
      <c r="T2908" s="188">
        <v>119</v>
      </c>
      <c r="U2908" s="188">
        <v>202000000</v>
      </c>
      <c r="V2908" s="189"/>
    </row>
    <row r="2909" spans="1:22">
      <c r="A2909" s="191" t="s">
        <v>5561</v>
      </c>
      <c r="B2909" s="191" t="s">
        <v>5561</v>
      </c>
      <c r="C2909" s="188">
        <v>79.8</v>
      </c>
      <c r="D2909" s="188">
        <v>10200</v>
      </c>
      <c r="E2909" s="189">
        <v>300</v>
      </c>
      <c r="F2909" s="189">
        <v>300</v>
      </c>
      <c r="G2909" s="188">
        <v>8.8000000000000007</v>
      </c>
      <c r="H2909" s="188">
        <v>8.8000000000000007</v>
      </c>
      <c r="I2909" s="188">
        <v>8.8000000000000007</v>
      </c>
      <c r="J2909" s="189"/>
      <c r="K2909" s="188">
        <v>31.1</v>
      </c>
      <c r="L2909" s="188">
        <v>31.1</v>
      </c>
      <c r="M2909" s="188">
        <v>143000000</v>
      </c>
      <c r="N2909" s="188">
        <v>1110000</v>
      </c>
      <c r="O2909" s="188">
        <v>954000</v>
      </c>
      <c r="P2909" s="188">
        <v>119</v>
      </c>
      <c r="Q2909" s="188">
        <v>143000000</v>
      </c>
      <c r="R2909" s="188">
        <v>1110000</v>
      </c>
      <c r="S2909" s="188">
        <v>954000</v>
      </c>
      <c r="T2909" s="188">
        <v>119</v>
      </c>
      <c r="U2909" s="188">
        <v>221000000</v>
      </c>
      <c r="V2909" s="189"/>
    </row>
    <row r="2910" spans="1:22">
      <c r="A2910" s="191" t="s">
        <v>4680</v>
      </c>
      <c r="B2910" s="191" t="s">
        <v>4680</v>
      </c>
      <c r="C2910" s="188">
        <v>90.2</v>
      </c>
      <c r="D2910" s="188">
        <v>11500</v>
      </c>
      <c r="E2910" s="189">
        <v>300</v>
      </c>
      <c r="F2910" s="189">
        <v>300</v>
      </c>
      <c r="G2910" s="188">
        <v>10</v>
      </c>
      <c r="H2910" s="188">
        <v>10</v>
      </c>
      <c r="I2910" s="188">
        <v>10</v>
      </c>
      <c r="J2910" s="189"/>
      <c r="K2910" s="188">
        <v>27</v>
      </c>
      <c r="L2910" s="188">
        <v>27</v>
      </c>
      <c r="M2910" s="188">
        <v>160000000</v>
      </c>
      <c r="N2910" s="188">
        <v>1250000</v>
      </c>
      <c r="O2910" s="188">
        <v>1070000</v>
      </c>
      <c r="P2910" s="188">
        <v>118</v>
      </c>
      <c r="Q2910" s="188">
        <v>160000000</v>
      </c>
      <c r="R2910" s="188">
        <v>1250000</v>
      </c>
      <c r="S2910" s="188">
        <v>1070000</v>
      </c>
      <c r="T2910" s="188">
        <v>118</v>
      </c>
      <c r="U2910" s="188">
        <v>248000000</v>
      </c>
      <c r="V2910" s="189"/>
    </row>
    <row r="2911" spans="1:22">
      <c r="A2911" s="191" t="s">
        <v>5562</v>
      </c>
      <c r="B2911" s="191" t="s">
        <v>5562</v>
      </c>
      <c r="C2911" s="188">
        <v>98.8</v>
      </c>
      <c r="D2911" s="188">
        <v>12600</v>
      </c>
      <c r="E2911" s="189">
        <v>300</v>
      </c>
      <c r="F2911" s="189">
        <v>300</v>
      </c>
      <c r="G2911" s="188">
        <v>11</v>
      </c>
      <c r="H2911" s="188">
        <v>11</v>
      </c>
      <c r="I2911" s="188">
        <v>11</v>
      </c>
      <c r="J2911" s="189"/>
      <c r="K2911" s="188">
        <v>24.3</v>
      </c>
      <c r="L2911" s="188">
        <v>24.3</v>
      </c>
      <c r="M2911" s="188">
        <v>174000000</v>
      </c>
      <c r="N2911" s="188">
        <v>1360000</v>
      </c>
      <c r="O2911" s="188">
        <v>1160000</v>
      </c>
      <c r="P2911" s="188">
        <v>118</v>
      </c>
      <c r="Q2911" s="188">
        <v>174000000</v>
      </c>
      <c r="R2911" s="188">
        <v>1360000</v>
      </c>
      <c r="S2911" s="188">
        <v>1160000</v>
      </c>
      <c r="T2911" s="188">
        <v>118</v>
      </c>
      <c r="U2911" s="188">
        <v>270000000</v>
      </c>
      <c r="V2911" s="189"/>
    </row>
    <row r="2912" spans="1:22">
      <c r="A2912" s="191" t="s">
        <v>5563</v>
      </c>
      <c r="B2912" s="191" t="s">
        <v>5563</v>
      </c>
      <c r="C2912" s="188">
        <v>112</v>
      </c>
      <c r="D2912" s="188">
        <v>14200</v>
      </c>
      <c r="E2912" s="189">
        <v>300</v>
      </c>
      <c r="F2912" s="189">
        <v>300</v>
      </c>
      <c r="G2912" s="188">
        <v>12.5</v>
      </c>
      <c r="H2912" s="188">
        <v>12.5</v>
      </c>
      <c r="I2912" s="188">
        <v>12.5</v>
      </c>
      <c r="J2912" s="189"/>
      <c r="K2912" s="188">
        <v>21</v>
      </c>
      <c r="L2912" s="188">
        <v>21</v>
      </c>
      <c r="M2912" s="188">
        <v>194000000</v>
      </c>
      <c r="N2912" s="188">
        <v>1520000</v>
      </c>
      <c r="O2912" s="188">
        <v>1300000</v>
      </c>
      <c r="P2912" s="188">
        <v>117</v>
      </c>
      <c r="Q2912" s="188">
        <v>194000000</v>
      </c>
      <c r="R2912" s="188">
        <v>1520000</v>
      </c>
      <c r="S2912" s="188">
        <v>1300000</v>
      </c>
      <c r="T2912" s="188">
        <v>117</v>
      </c>
      <c r="U2912" s="188">
        <v>303000000</v>
      </c>
      <c r="V2912" s="189"/>
    </row>
    <row r="2913" spans="1:22">
      <c r="A2913" s="191" t="s">
        <v>5564</v>
      </c>
      <c r="B2913" s="191" t="s">
        <v>5564</v>
      </c>
      <c r="C2913" s="188">
        <v>126</v>
      </c>
      <c r="D2913" s="188">
        <v>16000</v>
      </c>
      <c r="E2913" s="189">
        <v>300</v>
      </c>
      <c r="F2913" s="189">
        <v>300</v>
      </c>
      <c r="G2913" s="188">
        <v>14.2</v>
      </c>
      <c r="H2913" s="188">
        <v>14.2</v>
      </c>
      <c r="I2913" s="188">
        <v>14.2</v>
      </c>
      <c r="J2913" s="189"/>
      <c r="K2913" s="188">
        <v>18.100000000000001</v>
      </c>
      <c r="L2913" s="188">
        <v>18.100000000000001</v>
      </c>
      <c r="M2913" s="188">
        <v>216000000</v>
      </c>
      <c r="N2913" s="188">
        <v>1710000</v>
      </c>
      <c r="O2913" s="188">
        <v>1440000</v>
      </c>
      <c r="P2913" s="188">
        <v>116</v>
      </c>
      <c r="Q2913" s="188">
        <v>216000000</v>
      </c>
      <c r="R2913" s="188">
        <v>1710000</v>
      </c>
      <c r="S2913" s="188">
        <v>1440000</v>
      </c>
      <c r="T2913" s="188">
        <v>116</v>
      </c>
      <c r="U2913" s="188">
        <v>339000000</v>
      </c>
      <c r="V2913" s="189"/>
    </row>
    <row r="2914" spans="1:22">
      <c r="A2914" s="191" t="s">
        <v>5565</v>
      </c>
      <c r="B2914" s="191" t="s">
        <v>5565</v>
      </c>
      <c r="C2914" s="188">
        <v>141</v>
      </c>
      <c r="D2914" s="188">
        <v>17900</v>
      </c>
      <c r="E2914" s="189">
        <v>300</v>
      </c>
      <c r="F2914" s="189">
        <v>300</v>
      </c>
      <c r="G2914" s="188">
        <v>16</v>
      </c>
      <c r="H2914" s="188">
        <v>16</v>
      </c>
      <c r="I2914" s="188">
        <v>16</v>
      </c>
      <c r="J2914" s="189"/>
      <c r="K2914" s="188">
        <v>15.8</v>
      </c>
      <c r="L2914" s="188">
        <v>15.8</v>
      </c>
      <c r="M2914" s="188">
        <v>238000000</v>
      </c>
      <c r="N2914" s="188">
        <v>1900000</v>
      </c>
      <c r="O2914" s="188">
        <v>1590000</v>
      </c>
      <c r="P2914" s="188">
        <v>115</v>
      </c>
      <c r="Q2914" s="188">
        <v>238000000</v>
      </c>
      <c r="R2914" s="188">
        <v>1900000</v>
      </c>
      <c r="S2914" s="188">
        <v>1590000</v>
      </c>
      <c r="T2914" s="188">
        <v>115</v>
      </c>
      <c r="U2914" s="188">
        <v>376000000</v>
      </c>
      <c r="V2914" s="189"/>
    </row>
    <row r="2915" spans="1:22">
      <c r="A2915" s="191" t="s">
        <v>5566</v>
      </c>
      <c r="B2915" s="191" t="s">
        <v>5566</v>
      </c>
      <c r="C2915" s="188">
        <v>85.4</v>
      </c>
      <c r="D2915" s="188">
        <v>10900</v>
      </c>
      <c r="E2915" s="189">
        <v>350</v>
      </c>
      <c r="F2915" s="189">
        <v>350</v>
      </c>
      <c r="G2915" s="188">
        <v>8</v>
      </c>
      <c r="H2915" s="188">
        <v>8</v>
      </c>
      <c r="I2915" s="188">
        <v>8</v>
      </c>
      <c r="J2915" s="189"/>
      <c r="K2915" s="188">
        <v>40.799999999999997</v>
      </c>
      <c r="L2915" s="188">
        <v>40.799999999999997</v>
      </c>
      <c r="M2915" s="188">
        <v>211000000</v>
      </c>
      <c r="N2915" s="188">
        <v>1390000</v>
      </c>
      <c r="O2915" s="188">
        <v>1210000</v>
      </c>
      <c r="P2915" s="188">
        <v>139</v>
      </c>
      <c r="Q2915" s="188">
        <v>211000000</v>
      </c>
      <c r="R2915" s="188">
        <v>1390000</v>
      </c>
      <c r="S2915" s="188">
        <v>1210000</v>
      </c>
      <c r="T2915" s="188">
        <v>139</v>
      </c>
      <c r="U2915" s="188">
        <v>324000000</v>
      </c>
      <c r="V2915" s="189"/>
    </row>
    <row r="2916" spans="1:22">
      <c r="A2916" s="191" t="s">
        <v>5569</v>
      </c>
      <c r="B2916" s="191" t="s">
        <v>5569</v>
      </c>
      <c r="C2916" s="188">
        <v>93.6</v>
      </c>
      <c r="D2916" s="188">
        <v>11900</v>
      </c>
      <c r="E2916" s="189">
        <v>350</v>
      </c>
      <c r="F2916" s="189">
        <v>350</v>
      </c>
      <c r="G2916" s="188">
        <v>8.8000000000000007</v>
      </c>
      <c r="H2916" s="188">
        <v>8.8000000000000007</v>
      </c>
      <c r="I2916" s="188">
        <v>8.8000000000000007</v>
      </c>
      <c r="J2916" s="189"/>
      <c r="K2916" s="188">
        <v>36.799999999999997</v>
      </c>
      <c r="L2916" s="188">
        <v>36.799999999999997</v>
      </c>
      <c r="M2916" s="188">
        <v>231000000</v>
      </c>
      <c r="N2916" s="188">
        <v>1520000</v>
      </c>
      <c r="O2916" s="188">
        <v>1320000</v>
      </c>
      <c r="P2916" s="188">
        <v>139</v>
      </c>
      <c r="Q2916" s="188">
        <v>231000000</v>
      </c>
      <c r="R2916" s="188">
        <v>1520000</v>
      </c>
      <c r="S2916" s="188">
        <v>1320000</v>
      </c>
      <c r="T2916" s="188">
        <v>139</v>
      </c>
      <c r="U2916" s="188">
        <v>354000000</v>
      </c>
      <c r="V2916" s="189"/>
    </row>
    <row r="2917" spans="1:22">
      <c r="A2917" s="191" t="s">
        <v>5567</v>
      </c>
      <c r="B2917" s="191" t="s">
        <v>5567</v>
      </c>
      <c r="C2917" s="188">
        <v>106</v>
      </c>
      <c r="D2917" s="188">
        <v>13500</v>
      </c>
      <c r="E2917" s="189">
        <v>350</v>
      </c>
      <c r="F2917" s="189">
        <v>350</v>
      </c>
      <c r="G2917" s="188">
        <v>10</v>
      </c>
      <c r="H2917" s="188">
        <v>10</v>
      </c>
      <c r="I2917" s="188">
        <v>10</v>
      </c>
      <c r="J2917" s="189"/>
      <c r="K2917" s="188">
        <v>32</v>
      </c>
      <c r="L2917" s="188">
        <v>32</v>
      </c>
      <c r="M2917" s="188">
        <v>259000000</v>
      </c>
      <c r="N2917" s="188">
        <v>1720000</v>
      </c>
      <c r="O2917" s="188">
        <v>1480000</v>
      </c>
      <c r="P2917" s="188">
        <v>139</v>
      </c>
      <c r="Q2917" s="188">
        <v>259000000</v>
      </c>
      <c r="R2917" s="188">
        <v>1720000</v>
      </c>
      <c r="S2917" s="188">
        <v>1480000</v>
      </c>
      <c r="T2917" s="188">
        <v>139</v>
      </c>
      <c r="U2917" s="188">
        <v>399000000</v>
      </c>
      <c r="V2917" s="189"/>
    </row>
    <row r="2918" spans="1:22">
      <c r="A2918" s="191" t="s">
        <v>5568</v>
      </c>
      <c r="B2918" s="191" t="s">
        <v>5568</v>
      </c>
      <c r="C2918" s="188">
        <v>116</v>
      </c>
      <c r="D2918" s="188">
        <v>14800</v>
      </c>
      <c r="E2918" s="189">
        <v>350</v>
      </c>
      <c r="F2918" s="189">
        <v>350</v>
      </c>
      <c r="G2918" s="188">
        <v>11</v>
      </c>
      <c r="H2918" s="188">
        <v>11</v>
      </c>
      <c r="I2918" s="188">
        <v>11</v>
      </c>
      <c r="J2918" s="189"/>
      <c r="K2918" s="188">
        <v>28.8</v>
      </c>
      <c r="L2918" s="188">
        <v>28.8</v>
      </c>
      <c r="M2918" s="188">
        <v>282000000</v>
      </c>
      <c r="N2918" s="188">
        <v>1870000</v>
      </c>
      <c r="O2918" s="188">
        <v>1610000</v>
      </c>
      <c r="P2918" s="188">
        <v>138</v>
      </c>
      <c r="Q2918" s="188">
        <v>282000000</v>
      </c>
      <c r="R2918" s="188">
        <v>1870000</v>
      </c>
      <c r="S2918" s="188">
        <v>1610000</v>
      </c>
      <c r="T2918" s="188">
        <v>138</v>
      </c>
      <c r="U2918" s="188">
        <v>435000000</v>
      </c>
      <c r="V2918" s="189"/>
    </row>
    <row r="2919" spans="1:22">
      <c r="A2919" s="191" t="s">
        <v>5570</v>
      </c>
      <c r="B2919" s="191" t="s">
        <v>5570</v>
      </c>
      <c r="C2919" s="188">
        <v>131</v>
      </c>
      <c r="D2919" s="188">
        <v>16700</v>
      </c>
      <c r="E2919" s="189">
        <v>350</v>
      </c>
      <c r="F2919" s="189">
        <v>350</v>
      </c>
      <c r="G2919" s="188">
        <v>12.5</v>
      </c>
      <c r="H2919" s="188">
        <v>12.5</v>
      </c>
      <c r="I2919" s="188">
        <v>12.5</v>
      </c>
      <c r="J2919" s="189"/>
      <c r="K2919" s="188">
        <v>25</v>
      </c>
      <c r="L2919" s="188">
        <v>25</v>
      </c>
      <c r="M2919" s="188">
        <v>315000000</v>
      </c>
      <c r="N2919" s="188">
        <v>2110000</v>
      </c>
      <c r="O2919" s="188">
        <v>1800000</v>
      </c>
      <c r="P2919" s="188">
        <v>137</v>
      </c>
      <c r="Q2919" s="188">
        <v>315000000</v>
      </c>
      <c r="R2919" s="188">
        <v>2110000</v>
      </c>
      <c r="S2919" s="188">
        <v>1800000</v>
      </c>
      <c r="T2919" s="188">
        <v>137</v>
      </c>
      <c r="U2919" s="188">
        <v>489000000</v>
      </c>
      <c r="V2919" s="189"/>
    </row>
    <row r="2920" spans="1:22">
      <c r="A2920" s="191" t="s">
        <v>5571</v>
      </c>
      <c r="B2920" s="191" t="s">
        <v>5571</v>
      </c>
      <c r="C2920" s="188">
        <v>148</v>
      </c>
      <c r="D2920" s="188">
        <v>18900</v>
      </c>
      <c r="E2920" s="189">
        <v>350</v>
      </c>
      <c r="F2920" s="189">
        <v>350</v>
      </c>
      <c r="G2920" s="188">
        <v>14.2</v>
      </c>
      <c r="H2920" s="188">
        <v>14.2</v>
      </c>
      <c r="I2920" s="188">
        <v>14.2</v>
      </c>
      <c r="J2920" s="189"/>
      <c r="K2920" s="188">
        <v>21.6</v>
      </c>
      <c r="L2920" s="188">
        <v>21.6</v>
      </c>
      <c r="M2920" s="188">
        <v>352000000</v>
      </c>
      <c r="N2920" s="188">
        <v>2360000</v>
      </c>
      <c r="O2920" s="188">
        <v>2010000</v>
      </c>
      <c r="P2920" s="188">
        <v>137</v>
      </c>
      <c r="Q2920" s="188">
        <v>352000000</v>
      </c>
      <c r="R2920" s="188">
        <v>2360000</v>
      </c>
      <c r="S2920" s="188">
        <v>2010000</v>
      </c>
      <c r="T2920" s="188">
        <v>137</v>
      </c>
      <c r="U2920" s="188">
        <v>549000000</v>
      </c>
      <c r="V2920" s="189"/>
    </row>
    <row r="2921" spans="1:22">
      <c r="A2921" s="191" t="s">
        <v>5572</v>
      </c>
      <c r="B2921" s="191" t="s">
        <v>5572</v>
      </c>
      <c r="C2921" s="188">
        <v>166</v>
      </c>
      <c r="D2921" s="188">
        <v>21100</v>
      </c>
      <c r="E2921" s="189">
        <v>350</v>
      </c>
      <c r="F2921" s="189">
        <v>350</v>
      </c>
      <c r="G2921" s="188">
        <v>16</v>
      </c>
      <c r="H2921" s="188">
        <v>16</v>
      </c>
      <c r="I2921" s="188">
        <v>16</v>
      </c>
      <c r="J2921" s="189"/>
      <c r="K2921" s="188">
        <v>18.899999999999999</v>
      </c>
      <c r="L2921" s="188">
        <v>18.899999999999999</v>
      </c>
      <c r="M2921" s="188">
        <v>389000000</v>
      </c>
      <c r="N2921" s="188">
        <v>2630000</v>
      </c>
      <c r="O2921" s="188">
        <v>2220000</v>
      </c>
      <c r="P2921" s="188">
        <v>136</v>
      </c>
      <c r="Q2921" s="188">
        <v>389000000</v>
      </c>
      <c r="R2921" s="188">
        <v>2630000</v>
      </c>
      <c r="S2921" s="188">
        <v>2220000</v>
      </c>
      <c r="T2921" s="188">
        <v>136</v>
      </c>
      <c r="U2921" s="188">
        <v>610000000</v>
      </c>
      <c r="V2921" s="189"/>
    </row>
    <row r="2922" spans="1:22">
      <c r="A2922" s="191" t="s">
        <v>5493</v>
      </c>
      <c r="B2922" s="191" t="s">
        <v>5493</v>
      </c>
      <c r="C2922" s="188">
        <v>97.9</v>
      </c>
      <c r="D2922" s="188">
        <v>12500</v>
      </c>
      <c r="E2922" s="189">
        <v>400</v>
      </c>
      <c r="F2922" s="189">
        <v>400</v>
      </c>
      <c r="G2922" s="188">
        <v>8</v>
      </c>
      <c r="H2922" s="188">
        <v>8</v>
      </c>
      <c r="I2922" s="188">
        <v>8</v>
      </c>
      <c r="J2922" s="189"/>
      <c r="K2922" s="188">
        <v>47</v>
      </c>
      <c r="L2922" s="188">
        <v>47</v>
      </c>
      <c r="M2922" s="188">
        <v>319000000</v>
      </c>
      <c r="N2922" s="188">
        <v>1830000</v>
      </c>
      <c r="O2922" s="188">
        <v>1590000</v>
      </c>
      <c r="P2922" s="188">
        <v>160</v>
      </c>
      <c r="Q2922" s="188">
        <v>319000000</v>
      </c>
      <c r="R2922" s="188">
        <v>1830000</v>
      </c>
      <c r="S2922" s="188">
        <v>1590000</v>
      </c>
      <c r="T2922" s="188">
        <v>160</v>
      </c>
      <c r="U2922" s="188">
        <v>487000000</v>
      </c>
      <c r="V2922" s="189"/>
    </row>
    <row r="2923" spans="1:22">
      <c r="A2923" s="179" t="s">
        <v>5494</v>
      </c>
      <c r="B2923" s="179" t="s">
        <v>5494</v>
      </c>
      <c r="C2923" s="188">
        <v>107</v>
      </c>
      <c r="D2923" s="188">
        <v>13700</v>
      </c>
      <c r="E2923" s="189">
        <v>400</v>
      </c>
      <c r="F2923" s="189">
        <v>400</v>
      </c>
      <c r="G2923" s="188">
        <v>8.8000000000000007</v>
      </c>
      <c r="H2923" s="188">
        <v>8.8000000000000007</v>
      </c>
      <c r="I2923" s="188">
        <v>8.8000000000000007</v>
      </c>
      <c r="J2923" s="189"/>
      <c r="K2923" s="188">
        <v>42.5</v>
      </c>
      <c r="L2923" s="188">
        <v>42.5</v>
      </c>
      <c r="M2923" s="188">
        <v>348000000</v>
      </c>
      <c r="N2923" s="188">
        <v>2000000</v>
      </c>
      <c r="O2923" s="188">
        <v>1740000</v>
      </c>
      <c r="P2923" s="188">
        <v>159</v>
      </c>
      <c r="Q2923" s="188">
        <v>348000000</v>
      </c>
      <c r="R2923" s="188">
        <v>2000000</v>
      </c>
      <c r="S2923" s="188">
        <v>1740000</v>
      </c>
      <c r="T2923" s="188">
        <v>159</v>
      </c>
      <c r="U2923" s="188">
        <v>533000000</v>
      </c>
      <c r="V2923" s="189"/>
    </row>
    <row r="2924" spans="1:22">
      <c r="A2924" s="179" t="s">
        <v>5495</v>
      </c>
      <c r="B2924" s="179" t="s">
        <v>5495</v>
      </c>
      <c r="C2924" s="188">
        <v>122</v>
      </c>
      <c r="D2924" s="188">
        <v>15500</v>
      </c>
      <c r="E2924" s="189">
        <v>400</v>
      </c>
      <c r="F2924" s="189">
        <v>400</v>
      </c>
      <c r="G2924" s="188">
        <v>10</v>
      </c>
      <c r="H2924" s="188">
        <v>10</v>
      </c>
      <c r="I2924" s="188">
        <v>10</v>
      </c>
      <c r="J2924" s="189"/>
      <c r="K2924" s="188">
        <v>37</v>
      </c>
      <c r="L2924" s="188">
        <v>37</v>
      </c>
      <c r="M2924" s="188">
        <v>391000000</v>
      </c>
      <c r="N2924" s="188">
        <v>2260000</v>
      </c>
      <c r="O2924" s="188">
        <v>1960000</v>
      </c>
      <c r="P2924" s="188">
        <v>159</v>
      </c>
      <c r="Q2924" s="188">
        <v>391000000</v>
      </c>
      <c r="R2924" s="188">
        <v>2260000</v>
      </c>
      <c r="S2924" s="188">
        <v>1960000</v>
      </c>
      <c r="T2924" s="188">
        <v>159</v>
      </c>
      <c r="U2924" s="188">
        <v>601000000</v>
      </c>
      <c r="V2924" s="189"/>
    </row>
    <row r="2925" spans="1:22">
      <c r="A2925" s="179" t="s">
        <v>5496</v>
      </c>
      <c r="B2925" s="179" t="s">
        <v>5496</v>
      </c>
      <c r="C2925" s="188">
        <v>133</v>
      </c>
      <c r="D2925" s="188">
        <v>17000</v>
      </c>
      <c r="E2925" s="189">
        <v>400</v>
      </c>
      <c r="F2925" s="189">
        <v>400</v>
      </c>
      <c r="G2925" s="188">
        <v>11</v>
      </c>
      <c r="H2925" s="188">
        <v>11</v>
      </c>
      <c r="I2925" s="188">
        <v>11</v>
      </c>
      <c r="J2925" s="189"/>
      <c r="K2925" s="188">
        <v>33.4</v>
      </c>
      <c r="L2925" s="188">
        <v>33.4</v>
      </c>
      <c r="M2925" s="188">
        <v>427000000</v>
      </c>
      <c r="N2925" s="188">
        <v>2470000</v>
      </c>
      <c r="O2925" s="188">
        <v>2130000</v>
      </c>
      <c r="P2925" s="188">
        <v>158</v>
      </c>
      <c r="Q2925" s="188">
        <v>427000000</v>
      </c>
      <c r="R2925" s="188">
        <v>2470000</v>
      </c>
      <c r="S2925" s="188">
        <v>2130000</v>
      </c>
      <c r="T2925" s="188">
        <v>158</v>
      </c>
      <c r="U2925" s="188">
        <v>657000000</v>
      </c>
      <c r="V2925" s="189"/>
    </row>
    <row r="2926" spans="1:22">
      <c r="A2926" s="179" t="s">
        <v>5497</v>
      </c>
      <c r="B2926" s="179" t="s">
        <v>5497</v>
      </c>
      <c r="C2926" s="188">
        <v>151</v>
      </c>
      <c r="D2926" s="188">
        <v>19200</v>
      </c>
      <c r="E2926" s="189">
        <v>400</v>
      </c>
      <c r="F2926" s="189">
        <v>400</v>
      </c>
      <c r="G2926" s="188">
        <v>12.5</v>
      </c>
      <c r="H2926" s="188">
        <v>12.5</v>
      </c>
      <c r="I2926" s="188">
        <v>12.5</v>
      </c>
      <c r="J2926" s="189"/>
      <c r="K2926" s="188">
        <v>29</v>
      </c>
      <c r="L2926" s="188">
        <v>29</v>
      </c>
      <c r="M2926" s="188">
        <v>478000000</v>
      </c>
      <c r="N2926" s="188">
        <v>2780000</v>
      </c>
      <c r="O2926" s="188">
        <v>2390000</v>
      </c>
      <c r="P2926" s="188">
        <v>158</v>
      </c>
      <c r="Q2926" s="188">
        <v>478000000</v>
      </c>
      <c r="R2926" s="188">
        <v>2780000</v>
      </c>
      <c r="S2926" s="188">
        <v>2390000</v>
      </c>
      <c r="T2926" s="188">
        <v>158</v>
      </c>
      <c r="U2926" s="188">
        <v>739000000</v>
      </c>
      <c r="V2926" s="189"/>
    </row>
    <row r="2927" spans="1:22">
      <c r="A2927" s="179" t="s">
        <v>5498</v>
      </c>
      <c r="B2927" s="179" t="s">
        <v>5498</v>
      </c>
      <c r="C2927" s="188">
        <v>170</v>
      </c>
      <c r="D2927" s="188">
        <v>21700</v>
      </c>
      <c r="E2927" s="189">
        <v>400</v>
      </c>
      <c r="F2927" s="189">
        <v>400</v>
      </c>
      <c r="G2927" s="188">
        <v>14.2</v>
      </c>
      <c r="H2927" s="188">
        <v>14.2</v>
      </c>
      <c r="I2927" s="188">
        <v>14.2</v>
      </c>
      <c r="J2927" s="189"/>
      <c r="K2927" s="188">
        <v>25.2</v>
      </c>
      <c r="L2927" s="188">
        <v>25.2</v>
      </c>
      <c r="M2927" s="188">
        <v>535000000</v>
      </c>
      <c r="N2927" s="188">
        <v>3130000</v>
      </c>
      <c r="O2927" s="188">
        <v>2680000</v>
      </c>
      <c r="P2927" s="188">
        <v>157</v>
      </c>
      <c r="Q2927" s="188">
        <v>535000000</v>
      </c>
      <c r="R2927" s="188">
        <v>3130000</v>
      </c>
      <c r="S2927" s="188">
        <v>2680000</v>
      </c>
      <c r="T2927" s="188">
        <v>157</v>
      </c>
      <c r="U2927" s="188">
        <v>830000000</v>
      </c>
      <c r="V2927" s="189"/>
    </row>
    <row r="2928" spans="1:22">
      <c r="A2928" s="196" t="s">
        <v>5499</v>
      </c>
      <c r="B2928" s="179" t="s">
        <v>5499</v>
      </c>
      <c r="C2928" s="188">
        <v>191</v>
      </c>
      <c r="D2928" s="188">
        <v>24300</v>
      </c>
      <c r="E2928" s="189">
        <v>400</v>
      </c>
      <c r="F2928" s="189">
        <v>400</v>
      </c>
      <c r="G2928" s="188">
        <v>16</v>
      </c>
      <c r="H2928" s="188">
        <v>16</v>
      </c>
      <c r="I2928" s="188">
        <v>16</v>
      </c>
      <c r="J2928" s="189"/>
      <c r="K2928" s="188">
        <v>22</v>
      </c>
      <c r="L2928" s="188">
        <v>22</v>
      </c>
      <c r="M2928" s="188">
        <v>593000000</v>
      </c>
      <c r="N2928" s="188">
        <v>3480000</v>
      </c>
      <c r="O2928" s="188">
        <v>2970000</v>
      </c>
      <c r="P2928" s="188">
        <v>156</v>
      </c>
      <c r="Q2928" s="188">
        <v>593000000</v>
      </c>
      <c r="R2928" s="188">
        <v>3480000</v>
      </c>
      <c r="S2928" s="188">
        <v>2970000</v>
      </c>
      <c r="T2928" s="188">
        <v>156</v>
      </c>
      <c r="U2928" s="188">
        <v>924000000</v>
      </c>
      <c r="V2928" s="189"/>
    </row>
    <row r="2929" spans="1:20" ht="15.6">
      <c r="A2929" s="192" t="s">
        <v>5758</v>
      </c>
      <c r="B2929" s="192" t="s">
        <v>5598</v>
      </c>
      <c r="C2929" s="192">
        <v>17.190000000000001</v>
      </c>
      <c r="D2929" s="192">
        <v>2190</v>
      </c>
      <c r="E2929" s="192">
        <v>100</v>
      </c>
      <c r="F2929" s="192">
        <v>100</v>
      </c>
      <c r="G2929" s="192">
        <v>6</v>
      </c>
      <c r="H2929" s="192">
        <v>8</v>
      </c>
      <c r="J2929" s="192">
        <v>10</v>
      </c>
      <c r="K2929" s="197">
        <f t="shared" ref="K2929" si="29">F2929/2/H2929</f>
        <v>6.25</v>
      </c>
      <c r="L2929" s="197">
        <f t="shared" ref="L2929" si="30">(E2929-2*H2929-2*J2929)/G2929</f>
        <v>10.666666666666666</v>
      </c>
      <c r="M2929" s="190">
        <f>F2929*E2929^3/12-(F2929-G2929)*(E2929-2*H2929)^3/12</f>
        <v>3690485.333333333</v>
      </c>
      <c r="N2929" s="190">
        <f>F2929*E2929^2/4-(F2929-G2929)*(E2929-2*H2929)^2/4</f>
        <v>84184</v>
      </c>
      <c r="O2929" s="190">
        <f>M2929/(E2929/2)</f>
        <v>73809.706666666665</v>
      </c>
      <c r="P2929" s="197">
        <f>SQRT(M2929/D2929)</f>
        <v>41.05061656350037</v>
      </c>
      <c r="Q2929" s="190">
        <f>2*H2929*F2929^3/12+(E2929-2*H2929)*G2929^3/12</f>
        <v>1334845.3333333333</v>
      </c>
      <c r="S2929" s="190">
        <f>Q2929/(F2929/2)</f>
        <v>26696.906666666666</v>
      </c>
      <c r="T2929" s="197">
        <f>SQRT(Q2929/D2929)</f>
        <v>24.688426783559624</v>
      </c>
    </row>
    <row r="2930" spans="1:20" ht="15.6">
      <c r="A2930" s="192" t="s">
        <v>5759</v>
      </c>
      <c r="B2930" s="192" t="s">
        <v>5599</v>
      </c>
      <c r="C2930" s="192">
        <v>23.79</v>
      </c>
      <c r="D2930" s="192">
        <v>3031</v>
      </c>
      <c r="E2930" s="192">
        <v>125</v>
      </c>
      <c r="F2930" s="192">
        <v>125</v>
      </c>
      <c r="G2930" s="192">
        <v>6.5</v>
      </c>
      <c r="H2930" s="192">
        <v>9</v>
      </c>
      <c r="J2930" s="192">
        <v>10</v>
      </c>
      <c r="K2930" s="197">
        <f t="shared" ref="K2930:K2993" si="31">F2930/2/H2930</f>
        <v>6.9444444444444446</v>
      </c>
      <c r="L2930" s="197">
        <f t="shared" ref="L2930:L2993" si="32">(E2930-2*H2930-2*J2930)/G2930</f>
        <v>13.384615384615385</v>
      </c>
      <c r="M2930" s="190">
        <f t="shared" ref="M2930:M2993" si="33">F2930*E2930^3/12-(F2930-G2930)*(E2930-2*H2930)^3/12</f>
        <v>8247752.4583333321</v>
      </c>
      <c r="N2930" s="190">
        <f t="shared" ref="N2930:N2993" si="34">F2930*E2930^2/4-(F2930-G2930)*(E2930-2*H2930)^2/4</f>
        <v>149104.625</v>
      </c>
      <c r="O2930" s="190">
        <f t="shared" ref="O2930:O2993" si="35">M2930/(E2930/2)</f>
        <v>131964.03933333332</v>
      </c>
      <c r="P2930" s="197">
        <f t="shared" ref="P2930:P2993" si="36">SQRT(M2930/D2930)</f>
        <v>52.164474988121164</v>
      </c>
      <c r="Q2930" s="190">
        <f t="shared" ref="Q2930:Q2993" si="37">2*H2930*F2930^3/12+(E2930-2*H2930)*G2930^3/12</f>
        <v>2932136.2395833335</v>
      </c>
      <c r="S2930" s="190">
        <f t="shared" ref="S2930:S2993" si="38">Q2930/(F2930/2)</f>
        <v>46914.179833333335</v>
      </c>
      <c r="T2930" s="197">
        <f t="shared" ref="T2930:T2993" si="39">SQRT(Q2930/D2930)</f>
        <v>31.102772562851175</v>
      </c>
    </row>
    <row r="2931" spans="1:20" ht="15.6">
      <c r="A2931" s="192" t="s">
        <v>5760</v>
      </c>
      <c r="B2931" s="192" t="s">
        <v>5600</v>
      </c>
      <c r="C2931" s="192">
        <v>31.83</v>
      </c>
      <c r="D2931" s="192">
        <v>4054.9999999999995</v>
      </c>
      <c r="E2931" s="192">
        <v>150</v>
      </c>
      <c r="F2931" s="192">
        <v>150</v>
      </c>
      <c r="G2931" s="192">
        <v>7</v>
      </c>
      <c r="H2931" s="192">
        <v>10</v>
      </c>
      <c r="J2931" s="192">
        <v>13</v>
      </c>
      <c r="K2931" s="197">
        <f t="shared" si="31"/>
        <v>7.5</v>
      </c>
      <c r="L2931" s="197">
        <f t="shared" si="32"/>
        <v>14.857142857142858</v>
      </c>
      <c r="M2931" s="190">
        <f t="shared" si="33"/>
        <v>16006583.333333332</v>
      </c>
      <c r="N2931" s="190">
        <f t="shared" si="34"/>
        <v>239575</v>
      </c>
      <c r="O2931" s="190">
        <f t="shared" si="35"/>
        <v>213421.11111111109</v>
      </c>
      <c r="P2931" s="197">
        <f t="shared" si="36"/>
        <v>62.828094851520042</v>
      </c>
      <c r="Q2931" s="190">
        <f t="shared" si="37"/>
        <v>5628715.833333333</v>
      </c>
      <c r="S2931" s="190">
        <f t="shared" si="38"/>
        <v>75049.544444444444</v>
      </c>
      <c r="T2931" s="197">
        <f t="shared" si="39"/>
        <v>37.257115883134396</v>
      </c>
    </row>
    <row r="2932" spans="1:20" ht="15.6">
      <c r="A2932" s="192" t="s">
        <v>5761</v>
      </c>
      <c r="B2932" s="192" t="s">
        <v>5601</v>
      </c>
      <c r="C2932" s="192">
        <v>40.369999999999997</v>
      </c>
      <c r="D2932" s="192">
        <v>5143</v>
      </c>
      <c r="E2932" s="192">
        <v>175</v>
      </c>
      <c r="F2932" s="192">
        <v>175</v>
      </c>
      <c r="G2932" s="192">
        <v>7.5</v>
      </c>
      <c r="H2932" s="192">
        <v>11</v>
      </c>
      <c r="J2932" s="192">
        <v>13</v>
      </c>
      <c r="K2932" s="197">
        <f t="shared" si="31"/>
        <v>7.9545454545454541</v>
      </c>
      <c r="L2932" s="197">
        <f t="shared" si="32"/>
        <v>16.933333333333334</v>
      </c>
      <c r="M2932" s="190">
        <f t="shared" si="33"/>
        <v>28164706.458333328</v>
      </c>
      <c r="N2932" s="190">
        <f t="shared" si="34"/>
        <v>359591.875</v>
      </c>
      <c r="O2932" s="190">
        <f t="shared" si="35"/>
        <v>321882.35952380946</v>
      </c>
      <c r="P2932" s="197">
        <f t="shared" si="36"/>
        <v>74.002152538091195</v>
      </c>
      <c r="Q2932" s="190">
        <f t="shared" si="37"/>
        <v>9830899.739583334</v>
      </c>
      <c r="S2932" s="190">
        <f t="shared" si="38"/>
        <v>112353.13988095238</v>
      </c>
      <c r="T2932" s="197">
        <f t="shared" si="39"/>
        <v>43.720827310696436</v>
      </c>
    </row>
    <row r="2933" spans="1:20" ht="15.6">
      <c r="A2933" s="192" t="s">
        <v>5762</v>
      </c>
      <c r="B2933" s="192" t="s">
        <v>5602</v>
      </c>
      <c r="C2933" s="192">
        <v>50.46</v>
      </c>
      <c r="D2933" s="192">
        <v>6428</v>
      </c>
      <c r="E2933" s="192">
        <v>200</v>
      </c>
      <c r="F2933" s="192">
        <v>200</v>
      </c>
      <c r="G2933" s="192">
        <v>8</v>
      </c>
      <c r="H2933" s="192">
        <v>12</v>
      </c>
      <c r="J2933" s="192">
        <v>16</v>
      </c>
      <c r="K2933" s="197">
        <f t="shared" si="31"/>
        <v>8.3333333333333339</v>
      </c>
      <c r="L2933" s="197">
        <f t="shared" si="32"/>
        <v>18</v>
      </c>
      <c r="M2933" s="190">
        <f t="shared" si="33"/>
        <v>46104917.333333328</v>
      </c>
      <c r="N2933" s="190">
        <f t="shared" si="34"/>
        <v>513152</v>
      </c>
      <c r="O2933" s="190">
        <f t="shared" si="35"/>
        <v>461049.17333333328</v>
      </c>
      <c r="P2933" s="197">
        <f t="shared" si="36"/>
        <v>84.690693623283451</v>
      </c>
      <c r="Q2933" s="190">
        <f t="shared" si="37"/>
        <v>16007509.333333334</v>
      </c>
      <c r="S2933" s="190">
        <f t="shared" si="38"/>
        <v>160075.09333333335</v>
      </c>
      <c r="T2933" s="197">
        <f t="shared" si="39"/>
        <v>49.90268896045923</v>
      </c>
    </row>
    <row r="2934" spans="1:20" ht="15.6">
      <c r="A2934" s="192" t="s">
        <v>5763</v>
      </c>
      <c r="B2934" s="192" t="s">
        <v>5603</v>
      </c>
      <c r="C2934" s="192">
        <v>56.74</v>
      </c>
      <c r="D2934" s="192">
        <v>7228</v>
      </c>
      <c r="E2934" s="192">
        <v>200</v>
      </c>
      <c r="F2934" s="192">
        <v>204</v>
      </c>
      <c r="G2934" s="192">
        <v>12</v>
      </c>
      <c r="H2934" s="192">
        <v>12</v>
      </c>
      <c r="J2934" s="192">
        <v>16</v>
      </c>
      <c r="K2934" s="197">
        <f t="shared" si="31"/>
        <v>8.5</v>
      </c>
      <c r="L2934" s="197">
        <f t="shared" si="32"/>
        <v>12</v>
      </c>
      <c r="M2934" s="190">
        <f t="shared" si="33"/>
        <v>48771584</v>
      </c>
      <c r="N2934" s="190">
        <f t="shared" si="34"/>
        <v>553152</v>
      </c>
      <c r="O2934" s="190">
        <f t="shared" si="35"/>
        <v>487715.84000000003</v>
      </c>
      <c r="P2934" s="197">
        <f t="shared" si="36"/>
        <v>82.143718454066743</v>
      </c>
      <c r="Q2934" s="190">
        <f t="shared" si="37"/>
        <v>17004672</v>
      </c>
      <c r="S2934" s="190">
        <f t="shared" si="38"/>
        <v>166712.4705882353</v>
      </c>
      <c r="T2934" s="197">
        <f t="shared" si="39"/>
        <v>48.503721067439102</v>
      </c>
    </row>
    <row r="2935" spans="1:20" ht="15.6">
      <c r="A2935" s="192" t="s">
        <v>5764</v>
      </c>
      <c r="B2935" s="192" t="s">
        <v>5604</v>
      </c>
      <c r="C2935" s="192">
        <v>72.36</v>
      </c>
      <c r="D2935" s="192">
        <v>9218</v>
      </c>
      <c r="E2935" s="192">
        <v>250</v>
      </c>
      <c r="F2935" s="192">
        <v>250</v>
      </c>
      <c r="G2935" s="192">
        <v>9</v>
      </c>
      <c r="H2935" s="192">
        <v>14</v>
      </c>
      <c r="J2935" s="192">
        <v>16</v>
      </c>
      <c r="K2935" s="197">
        <f t="shared" si="31"/>
        <v>8.9285714285714288</v>
      </c>
      <c r="L2935" s="197">
        <f t="shared" si="32"/>
        <v>21.111111111111111</v>
      </c>
      <c r="M2935" s="190">
        <f t="shared" si="33"/>
        <v>105788119.33333331</v>
      </c>
      <c r="N2935" s="190">
        <f t="shared" si="34"/>
        <v>936889</v>
      </c>
      <c r="O2935" s="190">
        <f t="shared" si="35"/>
        <v>846304.95466666645</v>
      </c>
      <c r="P2935" s="197">
        <f t="shared" si="36"/>
        <v>107.12728448270929</v>
      </c>
      <c r="Q2935" s="190">
        <f t="shared" si="37"/>
        <v>36471819.833333336</v>
      </c>
      <c r="S2935" s="190">
        <f t="shared" si="38"/>
        <v>291774.55866666668</v>
      </c>
      <c r="T2935" s="197">
        <f t="shared" si="39"/>
        <v>62.901407727421102</v>
      </c>
    </row>
    <row r="2936" spans="1:20" ht="15.6">
      <c r="A2936" s="192" t="s">
        <v>5765</v>
      </c>
      <c r="B2936" s="192" t="s">
        <v>5605</v>
      </c>
      <c r="C2936" s="192">
        <v>82.17</v>
      </c>
      <c r="D2936" s="192">
        <v>10468</v>
      </c>
      <c r="E2936" s="192">
        <v>250</v>
      </c>
      <c r="F2936" s="192">
        <v>255</v>
      </c>
      <c r="G2936" s="192">
        <v>14</v>
      </c>
      <c r="H2936" s="192">
        <v>14</v>
      </c>
      <c r="J2936" s="192">
        <v>16</v>
      </c>
      <c r="K2936" s="197">
        <f t="shared" si="31"/>
        <v>9.1071428571428577</v>
      </c>
      <c r="L2936" s="197">
        <f t="shared" si="32"/>
        <v>13.571428571428571</v>
      </c>
      <c r="M2936" s="190">
        <f t="shared" si="33"/>
        <v>112298536</v>
      </c>
      <c r="N2936" s="190">
        <f t="shared" si="34"/>
        <v>1015014</v>
      </c>
      <c r="O2936" s="190">
        <f t="shared" si="35"/>
        <v>898388.28799999994</v>
      </c>
      <c r="P2936" s="197">
        <f t="shared" si="36"/>
        <v>103.57505922095889</v>
      </c>
      <c r="Q2936" s="190">
        <f t="shared" si="37"/>
        <v>38740639</v>
      </c>
      <c r="S2936" s="190">
        <f t="shared" si="38"/>
        <v>303848.14901960787</v>
      </c>
      <c r="T2936" s="197">
        <f t="shared" si="39"/>
        <v>60.834722722533641</v>
      </c>
    </row>
    <row r="2937" spans="1:20" ht="15.6">
      <c r="A2937" s="192" t="s">
        <v>5766</v>
      </c>
      <c r="B2937" s="192" t="s">
        <v>5606</v>
      </c>
      <c r="C2937" s="192">
        <v>85.02</v>
      </c>
      <c r="D2937" s="192">
        <v>10831</v>
      </c>
      <c r="E2937" s="192">
        <v>294</v>
      </c>
      <c r="F2937" s="192">
        <v>302</v>
      </c>
      <c r="G2937" s="192">
        <v>12</v>
      </c>
      <c r="H2937" s="192">
        <v>12</v>
      </c>
      <c r="J2937" s="192">
        <v>20</v>
      </c>
      <c r="K2937" s="197">
        <f t="shared" si="31"/>
        <v>12.583333333333334</v>
      </c>
      <c r="L2937" s="197">
        <f t="shared" si="32"/>
        <v>19.166666666666668</v>
      </c>
      <c r="M2937" s="190">
        <f t="shared" si="33"/>
        <v>163867464</v>
      </c>
      <c r="N2937" s="190">
        <f t="shared" si="34"/>
        <v>1240668</v>
      </c>
      <c r="O2937" s="190">
        <f t="shared" si="35"/>
        <v>1114744.6530612244</v>
      </c>
      <c r="P2937" s="197">
        <f t="shared" si="36"/>
        <v>123.00197601949114</v>
      </c>
      <c r="Q2937" s="190">
        <f t="shared" si="37"/>
        <v>55126096</v>
      </c>
      <c r="S2937" s="190">
        <f t="shared" si="38"/>
        <v>365073.48344370862</v>
      </c>
      <c r="T2937" s="197">
        <f t="shared" si="39"/>
        <v>71.341845658252723</v>
      </c>
    </row>
    <row r="2938" spans="1:20" ht="15.6">
      <c r="A2938" s="192" t="s">
        <v>5767</v>
      </c>
      <c r="B2938" s="192" t="s">
        <v>5607</v>
      </c>
      <c r="C2938" s="192">
        <v>94.54</v>
      </c>
      <c r="D2938" s="192">
        <v>12043</v>
      </c>
      <c r="E2938" s="192">
        <v>300</v>
      </c>
      <c r="F2938" s="192">
        <v>300</v>
      </c>
      <c r="G2938" s="192">
        <v>10</v>
      </c>
      <c r="H2938" s="192">
        <v>15</v>
      </c>
      <c r="J2938" s="192">
        <v>20</v>
      </c>
      <c r="K2938" s="197">
        <f t="shared" si="31"/>
        <v>10</v>
      </c>
      <c r="L2938" s="197">
        <f t="shared" si="32"/>
        <v>23</v>
      </c>
      <c r="M2938" s="190">
        <f t="shared" si="33"/>
        <v>199327500</v>
      </c>
      <c r="N2938" s="190">
        <f t="shared" si="34"/>
        <v>1464750</v>
      </c>
      <c r="O2938" s="190">
        <f t="shared" si="35"/>
        <v>1328850</v>
      </c>
      <c r="P2938" s="197">
        <f t="shared" si="36"/>
        <v>128.65191843593524</v>
      </c>
      <c r="Q2938" s="190">
        <f t="shared" si="37"/>
        <v>67522500</v>
      </c>
      <c r="S2938" s="190">
        <f t="shared" si="38"/>
        <v>450150</v>
      </c>
      <c r="T2938" s="197">
        <f t="shared" si="39"/>
        <v>74.878461682344323</v>
      </c>
    </row>
    <row r="2939" spans="1:20" ht="15.6">
      <c r="A2939" s="192" t="s">
        <v>5768</v>
      </c>
      <c r="B2939" s="192" t="s">
        <v>5608</v>
      </c>
      <c r="C2939" s="192">
        <v>106.31</v>
      </c>
      <c r="D2939" s="192">
        <v>13543</v>
      </c>
      <c r="E2939" s="192">
        <v>300</v>
      </c>
      <c r="F2939" s="192">
        <v>305</v>
      </c>
      <c r="G2939" s="192">
        <v>15</v>
      </c>
      <c r="H2939" s="192">
        <v>15</v>
      </c>
      <c r="J2939" s="192">
        <v>20</v>
      </c>
      <c r="K2939" s="197">
        <f t="shared" si="31"/>
        <v>10.166666666666666</v>
      </c>
      <c r="L2939" s="197">
        <f t="shared" si="32"/>
        <v>15.333333333333334</v>
      </c>
      <c r="M2939" s="190">
        <f t="shared" si="33"/>
        <v>210577500</v>
      </c>
      <c r="N2939" s="190">
        <f t="shared" si="34"/>
        <v>1577250</v>
      </c>
      <c r="O2939" s="190">
        <f t="shared" si="35"/>
        <v>1403850</v>
      </c>
      <c r="P2939" s="197">
        <f t="shared" si="36"/>
        <v>124.69485756048871</v>
      </c>
      <c r="Q2939" s="190">
        <f t="shared" si="37"/>
        <v>71007500</v>
      </c>
      <c r="S2939" s="190">
        <f t="shared" si="38"/>
        <v>465622.95081967214</v>
      </c>
      <c r="T2939" s="197">
        <f t="shared" si="39"/>
        <v>72.409353844019321</v>
      </c>
    </row>
    <row r="2940" spans="1:20" ht="15.6">
      <c r="A2940" s="192" t="s">
        <v>5769</v>
      </c>
      <c r="B2940" s="192" t="s">
        <v>5609</v>
      </c>
      <c r="C2940" s="192">
        <v>114.6</v>
      </c>
      <c r="D2940" s="192">
        <v>14599</v>
      </c>
      <c r="E2940" s="192">
        <v>344</v>
      </c>
      <c r="F2940" s="192">
        <v>348</v>
      </c>
      <c r="G2940" s="192">
        <v>10</v>
      </c>
      <c r="H2940" s="192">
        <v>16</v>
      </c>
      <c r="J2940" s="192">
        <v>20</v>
      </c>
      <c r="K2940" s="197">
        <f t="shared" si="31"/>
        <v>10.875</v>
      </c>
      <c r="L2940" s="197">
        <f t="shared" si="32"/>
        <v>27.2</v>
      </c>
      <c r="M2940" s="190">
        <f t="shared" si="33"/>
        <v>325060864</v>
      </c>
      <c r="N2940" s="190">
        <f t="shared" si="34"/>
        <v>2069664</v>
      </c>
      <c r="O2940" s="190">
        <f t="shared" si="35"/>
        <v>1889888.7441860465</v>
      </c>
      <c r="P2940" s="197">
        <f t="shared" si="36"/>
        <v>149.21785350960559</v>
      </c>
      <c r="Q2940" s="190">
        <f t="shared" si="37"/>
        <v>112410512</v>
      </c>
      <c r="S2940" s="190">
        <f t="shared" si="38"/>
        <v>646037.42528735637</v>
      </c>
      <c r="T2940" s="197">
        <f t="shared" si="39"/>
        <v>87.748946009954651</v>
      </c>
    </row>
    <row r="2941" spans="1:20" ht="15.6">
      <c r="A2941" s="192" t="s">
        <v>5770</v>
      </c>
      <c r="B2941" s="192" t="s">
        <v>5610</v>
      </c>
      <c r="C2941" s="192">
        <v>136.49</v>
      </c>
      <c r="D2941" s="192">
        <v>17387</v>
      </c>
      <c r="E2941" s="192">
        <v>350</v>
      </c>
      <c r="F2941" s="192">
        <v>350</v>
      </c>
      <c r="G2941" s="192">
        <v>12</v>
      </c>
      <c r="H2941" s="192">
        <v>19</v>
      </c>
      <c r="J2941" s="192">
        <v>20</v>
      </c>
      <c r="K2941" s="197">
        <f t="shared" si="31"/>
        <v>9.2105263157894743</v>
      </c>
      <c r="L2941" s="197">
        <f t="shared" si="32"/>
        <v>22.666666666666668</v>
      </c>
      <c r="M2941" s="190">
        <f t="shared" si="33"/>
        <v>395061761.33333325</v>
      </c>
      <c r="N2941" s="190">
        <f t="shared" si="34"/>
        <v>2493182</v>
      </c>
      <c r="O2941" s="190">
        <f t="shared" si="35"/>
        <v>2257495.7790476186</v>
      </c>
      <c r="P2941" s="197">
        <f t="shared" si="36"/>
        <v>150.73710522363839</v>
      </c>
      <c r="Q2941" s="190">
        <f t="shared" si="37"/>
        <v>135815761.33333334</v>
      </c>
      <c r="S2941" s="190">
        <f t="shared" si="38"/>
        <v>776090.06476190477</v>
      </c>
      <c r="T2941" s="197">
        <f t="shared" si="39"/>
        <v>88.381783095915836</v>
      </c>
    </row>
    <row r="2942" spans="1:20" ht="15.6">
      <c r="A2942" s="192" t="s">
        <v>5771</v>
      </c>
      <c r="B2942" s="192" t="s">
        <v>5611</v>
      </c>
      <c r="C2942" s="192">
        <v>140.69999999999999</v>
      </c>
      <c r="D2942" s="192">
        <v>17924</v>
      </c>
      <c r="E2942" s="192">
        <v>388</v>
      </c>
      <c r="F2942" s="192">
        <v>402</v>
      </c>
      <c r="G2942" s="192">
        <v>15</v>
      </c>
      <c r="H2942" s="192">
        <v>15</v>
      </c>
      <c r="J2942" s="192">
        <v>24</v>
      </c>
      <c r="K2942" s="197">
        <f t="shared" si="31"/>
        <v>13.4</v>
      </c>
      <c r="L2942" s="197">
        <f t="shared" si="32"/>
        <v>20.666666666666668</v>
      </c>
      <c r="M2942" s="190">
        <f t="shared" si="33"/>
        <v>477053450</v>
      </c>
      <c r="N2942" s="190">
        <f t="shared" si="34"/>
        <v>2729805</v>
      </c>
      <c r="O2942" s="190">
        <f t="shared" si="35"/>
        <v>2459038.4020618559</v>
      </c>
      <c r="P2942" s="197">
        <f t="shared" si="36"/>
        <v>163.14210169977815</v>
      </c>
      <c r="Q2942" s="190">
        <f t="shared" si="37"/>
        <v>162512707.5</v>
      </c>
      <c r="S2942" s="190">
        <f t="shared" si="38"/>
        <v>808520.93283582095</v>
      </c>
      <c r="T2942" s="197">
        <f t="shared" si="39"/>
        <v>95.219565475844377</v>
      </c>
    </row>
    <row r="2943" spans="1:20" ht="15.6">
      <c r="A2943" s="192" t="s">
        <v>5772</v>
      </c>
      <c r="B2943" s="192" t="s">
        <v>5612</v>
      </c>
      <c r="C2943" s="192">
        <v>147.27000000000001</v>
      </c>
      <c r="D2943" s="192">
        <v>18760</v>
      </c>
      <c r="E2943" s="192">
        <v>394</v>
      </c>
      <c r="F2943" s="192">
        <v>398</v>
      </c>
      <c r="G2943" s="192">
        <v>11</v>
      </c>
      <c r="H2943" s="192">
        <v>18</v>
      </c>
      <c r="J2943" s="192">
        <v>24</v>
      </c>
      <c r="K2943" s="197">
        <f t="shared" si="31"/>
        <v>11.055555555555555</v>
      </c>
      <c r="L2943" s="197">
        <f t="shared" si="32"/>
        <v>28.181818181818183</v>
      </c>
      <c r="M2943" s="190">
        <f t="shared" si="33"/>
        <v>548854840.66666675</v>
      </c>
      <c r="N2943" s="190">
        <f t="shared" si="34"/>
        <v>3046115</v>
      </c>
      <c r="O2943" s="190">
        <f t="shared" si="35"/>
        <v>2786065.1810490699</v>
      </c>
      <c r="P2943" s="197">
        <f t="shared" si="36"/>
        <v>171.04576761720344</v>
      </c>
      <c r="Q2943" s="190">
        <f t="shared" si="37"/>
        <v>189174084.16666666</v>
      </c>
      <c r="S2943" s="190">
        <f t="shared" si="38"/>
        <v>950623.53852596309</v>
      </c>
      <c r="T2943" s="197">
        <f t="shared" si="39"/>
        <v>100.41865566453595</v>
      </c>
    </row>
    <row r="2944" spans="1:20" ht="15.6">
      <c r="A2944" s="192" t="s">
        <v>5773</v>
      </c>
      <c r="B2944" s="192" t="s">
        <v>5613</v>
      </c>
      <c r="C2944" s="192">
        <v>172.29</v>
      </c>
      <c r="D2944" s="192">
        <v>21948</v>
      </c>
      <c r="E2944" s="192">
        <v>400</v>
      </c>
      <c r="F2944" s="192">
        <v>400</v>
      </c>
      <c r="G2944" s="192">
        <v>13</v>
      </c>
      <c r="H2944" s="192">
        <v>21</v>
      </c>
      <c r="J2944" s="192">
        <v>24</v>
      </c>
      <c r="K2944" s="197">
        <f t="shared" si="31"/>
        <v>9.5238095238095237</v>
      </c>
      <c r="L2944" s="197">
        <f t="shared" si="32"/>
        <v>23.846153846153847</v>
      </c>
      <c r="M2944" s="190">
        <f t="shared" si="33"/>
        <v>653615871.33333325</v>
      </c>
      <c r="N2944" s="190">
        <f t="shared" si="34"/>
        <v>3600133</v>
      </c>
      <c r="O2944" s="190">
        <f t="shared" si="35"/>
        <v>3268079.3566666665</v>
      </c>
      <c r="P2944" s="197">
        <f t="shared" si="36"/>
        <v>172.56941183611906</v>
      </c>
      <c r="Q2944" s="190">
        <f t="shared" si="37"/>
        <v>224065543.83333334</v>
      </c>
      <c r="S2944" s="190">
        <f t="shared" si="38"/>
        <v>1120327.7191666667</v>
      </c>
      <c r="T2944" s="197">
        <f t="shared" si="39"/>
        <v>101.03923811852663</v>
      </c>
    </row>
    <row r="2945" spans="1:20" ht="15.6">
      <c r="A2945" s="192" t="s">
        <v>5774</v>
      </c>
      <c r="B2945" s="192" t="s">
        <v>5614</v>
      </c>
      <c r="C2945" s="192">
        <v>232.5</v>
      </c>
      <c r="D2945" s="192">
        <v>29618</v>
      </c>
      <c r="E2945" s="192">
        <v>414</v>
      </c>
      <c r="F2945" s="192">
        <v>405</v>
      </c>
      <c r="G2945" s="192">
        <v>18</v>
      </c>
      <c r="H2945" s="192">
        <v>28</v>
      </c>
      <c r="J2945" s="192">
        <v>24</v>
      </c>
      <c r="K2945" s="197">
        <f t="shared" si="31"/>
        <v>7.2321428571428568</v>
      </c>
      <c r="L2945" s="197">
        <f t="shared" si="32"/>
        <v>17.222222222222221</v>
      </c>
      <c r="M2945" s="190">
        <f t="shared" si="33"/>
        <v>915113148</v>
      </c>
      <c r="N2945" s="190">
        <f t="shared" si="34"/>
        <v>4953978</v>
      </c>
      <c r="O2945" s="190">
        <f t="shared" si="35"/>
        <v>4420836.4637681162</v>
      </c>
      <c r="P2945" s="197">
        <f t="shared" si="36"/>
        <v>175.77598213177063</v>
      </c>
      <c r="Q2945" s="190">
        <f t="shared" si="37"/>
        <v>310181238</v>
      </c>
      <c r="S2945" s="190">
        <f t="shared" si="38"/>
        <v>1531759.2</v>
      </c>
      <c r="T2945" s="197">
        <f t="shared" si="39"/>
        <v>102.33634412063111</v>
      </c>
    </row>
    <row r="2946" spans="1:20" ht="15.6">
      <c r="A2946" s="192" t="s">
        <v>5775</v>
      </c>
      <c r="B2946" s="192" t="s">
        <v>5615</v>
      </c>
      <c r="C2946" s="192">
        <v>197.41</v>
      </c>
      <c r="D2946" s="192">
        <v>25148</v>
      </c>
      <c r="E2946" s="192">
        <v>400</v>
      </c>
      <c r="F2946" s="192">
        <v>408</v>
      </c>
      <c r="G2946" s="192">
        <v>21</v>
      </c>
      <c r="H2946" s="192">
        <v>21</v>
      </c>
      <c r="J2946" s="192">
        <v>24</v>
      </c>
      <c r="K2946" s="197">
        <f t="shared" si="31"/>
        <v>9.7142857142857135</v>
      </c>
      <c r="L2946" s="197">
        <f t="shared" si="32"/>
        <v>14.761904761904763</v>
      </c>
      <c r="M2946" s="190">
        <f t="shared" si="33"/>
        <v>696282538</v>
      </c>
      <c r="N2946" s="190">
        <f t="shared" si="34"/>
        <v>3920133</v>
      </c>
      <c r="O2946" s="190">
        <f t="shared" si="35"/>
        <v>3481412.69</v>
      </c>
      <c r="P2946" s="197">
        <f t="shared" si="36"/>
        <v>166.39528887087562</v>
      </c>
      <c r="Q2946" s="190">
        <f t="shared" si="37"/>
        <v>237986878.5</v>
      </c>
      <c r="S2946" s="190">
        <f t="shared" si="38"/>
        <v>1166602.3455882352</v>
      </c>
      <c r="T2946" s="197">
        <f t="shared" si="39"/>
        <v>97.280272959516807</v>
      </c>
    </row>
    <row r="2947" spans="1:20" ht="15.6">
      <c r="A2947" s="192" t="s">
        <v>5776</v>
      </c>
      <c r="B2947" s="192" t="s">
        <v>5616</v>
      </c>
      <c r="C2947" s="192">
        <v>283.73</v>
      </c>
      <c r="D2947" s="192">
        <v>36144</v>
      </c>
      <c r="E2947" s="192">
        <v>428</v>
      </c>
      <c r="F2947" s="192">
        <v>407</v>
      </c>
      <c r="G2947" s="192">
        <v>20</v>
      </c>
      <c r="H2947" s="192">
        <v>35</v>
      </c>
      <c r="J2947" s="192">
        <v>24</v>
      </c>
      <c r="K2947" s="197">
        <f t="shared" si="31"/>
        <v>5.8142857142857141</v>
      </c>
      <c r="L2947" s="197">
        <f t="shared" si="32"/>
        <v>15.5</v>
      </c>
      <c r="M2947" s="190">
        <f t="shared" si="33"/>
        <v>1179442543.3333335</v>
      </c>
      <c r="N2947" s="190">
        <f t="shared" si="34"/>
        <v>6239105</v>
      </c>
      <c r="O2947" s="190">
        <f t="shared" si="35"/>
        <v>5511413.7538940813</v>
      </c>
      <c r="P2947" s="197">
        <f t="shared" si="36"/>
        <v>180.64264670099863</v>
      </c>
      <c r="Q2947" s="190">
        <f t="shared" si="37"/>
        <v>393517000.83333337</v>
      </c>
      <c r="S2947" s="190">
        <f t="shared" si="38"/>
        <v>1933744.4758394761</v>
      </c>
      <c r="T2947" s="197">
        <f t="shared" si="39"/>
        <v>104.34307782200241</v>
      </c>
    </row>
    <row r="2948" spans="1:20" ht="15.6">
      <c r="A2948" s="192" t="s">
        <v>5777</v>
      </c>
      <c r="B2948" s="192" t="s">
        <v>5617</v>
      </c>
      <c r="C2948" s="192">
        <v>21.39</v>
      </c>
      <c r="D2948" s="192">
        <v>2725</v>
      </c>
      <c r="E2948" s="192">
        <v>148</v>
      </c>
      <c r="F2948" s="192">
        <v>100</v>
      </c>
      <c r="G2948" s="192">
        <v>6</v>
      </c>
      <c r="H2948" s="192">
        <v>9</v>
      </c>
      <c r="J2948" s="192">
        <v>13</v>
      </c>
      <c r="K2948" s="197">
        <f t="shared" si="31"/>
        <v>5.5555555555555554</v>
      </c>
      <c r="L2948" s="197">
        <f t="shared" si="32"/>
        <v>17.333333333333332</v>
      </c>
      <c r="M2948" s="190">
        <f t="shared" si="33"/>
        <v>9805100</v>
      </c>
      <c r="N2948" s="190">
        <f t="shared" si="34"/>
        <v>150450</v>
      </c>
      <c r="O2948" s="190">
        <f t="shared" si="35"/>
        <v>132501.35135135136</v>
      </c>
      <c r="P2948" s="197">
        <f t="shared" si="36"/>
        <v>59.985013418873095</v>
      </c>
      <c r="Q2948" s="190">
        <f t="shared" si="37"/>
        <v>1502340</v>
      </c>
      <c r="S2948" s="190">
        <f t="shared" si="38"/>
        <v>30046.799999999999</v>
      </c>
      <c r="T2948" s="197">
        <f t="shared" si="39"/>
        <v>23.480149726793918</v>
      </c>
    </row>
    <row r="2949" spans="1:20" ht="15.6">
      <c r="A2949" s="192" t="s">
        <v>5778</v>
      </c>
      <c r="B2949" s="192" t="s">
        <v>5618</v>
      </c>
      <c r="C2949" s="192">
        <v>31.21</v>
      </c>
      <c r="D2949" s="192">
        <v>3976</v>
      </c>
      <c r="E2949" s="192">
        <v>194</v>
      </c>
      <c r="F2949" s="192">
        <v>150</v>
      </c>
      <c r="G2949" s="192">
        <v>6</v>
      </c>
      <c r="H2949" s="192">
        <v>9</v>
      </c>
      <c r="J2949" s="192">
        <v>16</v>
      </c>
      <c r="K2949" s="197">
        <f t="shared" si="31"/>
        <v>8.3333333333333339</v>
      </c>
      <c r="L2949" s="197">
        <f t="shared" si="32"/>
        <v>24</v>
      </c>
      <c r="M2949" s="190">
        <f t="shared" si="33"/>
        <v>25845988</v>
      </c>
      <c r="N2949" s="190">
        <f t="shared" si="34"/>
        <v>296214</v>
      </c>
      <c r="O2949" s="190">
        <f t="shared" si="35"/>
        <v>266453.48453608248</v>
      </c>
      <c r="P2949" s="197">
        <f t="shared" si="36"/>
        <v>80.625678291720433</v>
      </c>
      <c r="Q2949" s="190">
        <f t="shared" si="37"/>
        <v>5065668</v>
      </c>
      <c r="S2949" s="190">
        <f t="shared" si="38"/>
        <v>67542.240000000005</v>
      </c>
      <c r="T2949" s="197">
        <f t="shared" si="39"/>
        <v>35.693996248798697</v>
      </c>
    </row>
    <row r="2950" spans="1:20" ht="15.6">
      <c r="A2950" s="192" t="s">
        <v>5779</v>
      </c>
      <c r="B2950" s="192" t="s">
        <v>5597</v>
      </c>
      <c r="C2950" s="192">
        <v>44.15</v>
      </c>
      <c r="D2950" s="192">
        <v>5624</v>
      </c>
      <c r="E2950" s="192">
        <v>244</v>
      </c>
      <c r="F2950" s="192">
        <v>175</v>
      </c>
      <c r="G2950" s="192">
        <v>7</v>
      </c>
      <c r="H2950" s="192">
        <v>11</v>
      </c>
      <c r="J2950" s="192">
        <v>16</v>
      </c>
      <c r="K2950" s="197">
        <f t="shared" si="31"/>
        <v>7.9545454545454541</v>
      </c>
      <c r="L2950" s="197">
        <f t="shared" si="32"/>
        <v>27.142857142857142</v>
      </c>
      <c r="M2950" s="190">
        <f t="shared" si="33"/>
        <v>58674261.333333343</v>
      </c>
      <c r="N2950" s="190">
        <f t="shared" si="34"/>
        <v>534772</v>
      </c>
      <c r="O2950" s="190">
        <f t="shared" si="35"/>
        <v>480936.56830601103</v>
      </c>
      <c r="P2950" s="197">
        <f t="shared" si="36"/>
        <v>102.14124788120252</v>
      </c>
      <c r="Q2950" s="190">
        <f t="shared" si="37"/>
        <v>9831866.333333334</v>
      </c>
      <c r="S2950" s="190">
        <f t="shared" si="38"/>
        <v>112364.18666666668</v>
      </c>
      <c r="T2950" s="197">
        <f t="shared" si="39"/>
        <v>41.811459421173069</v>
      </c>
    </row>
    <row r="2951" spans="1:20" ht="15.6">
      <c r="A2951" s="192" t="s">
        <v>5780</v>
      </c>
      <c r="B2951" s="192" t="s">
        <v>5619</v>
      </c>
      <c r="C2951" s="192">
        <v>57.33</v>
      </c>
      <c r="D2951" s="192">
        <v>7303</v>
      </c>
      <c r="E2951" s="192">
        <v>294</v>
      </c>
      <c r="F2951" s="192">
        <v>200</v>
      </c>
      <c r="G2951" s="192">
        <v>8</v>
      </c>
      <c r="H2951" s="192">
        <v>12</v>
      </c>
      <c r="J2951" s="192">
        <v>20</v>
      </c>
      <c r="K2951" s="197">
        <f t="shared" si="31"/>
        <v>8.3333333333333339</v>
      </c>
      <c r="L2951" s="197">
        <f t="shared" si="32"/>
        <v>28.75</v>
      </c>
      <c r="M2951" s="190">
        <f t="shared" si="33"/>
        <v>108608400</v>
      </c>
      <c r="N2951" s="190">
        <f t="shared" si="34"/>
        <v>822600</v>
      </c>
      <c r="O2951" s="190">
        <f t="shared" si="35"/>
        <v>738832.6530612245</v>
      </c>
      <c r="P2951" s="197">
        <f t="shared" si="36"/>
        <v>121.94979022149968</v>
      </c>
      <c r="Q2951" s="190">
        <f t="shared" si="37"/>
        <v>16011520</v>
      </c>
      <c r="S2951" s="190">
        <f t="shared" si="38"/>
        <v>160115.20000000001</v>
      </c>
      <c r="T2951" s="197">
        <f t="shared" si="39"/>
        <v>46.82368945326882</v>
      </c>
    </row>
    <row r="2952" spans="1:20" ht="15.6">
      <c r="A2952" s="192" t="s">
        <v>5781</v>
      </c>
      <c r="B2952" s="192" t="s">
        <v>5620</v>
      </c>
      <c r="C2952" s="192">
        <v>79.69</v>
      </c>
      <c r="D2952" s="192">
        <v>10151</v>
      </c>
      <c r="E2952" s="192">
        <v>340</v>
      </c>
      <c r="F2952" s="192">
        <v>250</v>
      </c>
      <c r="G2952" s="192">
        <v>9</v>
      </c>
      <c r="H2952" s="192">
        <v>14</v>
      </c>
      <c r="J2952" s="192">
        <v>20</v>
      </c>
      <c r="K2952" s="197">
        <f t="shared" si="31"/>
        <v>8.9285714285714288</v>
      </c>
      <c r="L2952" s="197">
        <f t="shared" si="32"/>
        <v>30.222222222222221</v>
      </c>
      <c r="M2952" s="190">
        <f t="shared" si="33"/>
        <v>208875829.33333337</v>
      </c>
      <c r="N2952" s="190">
        <f t="shared" si="34"/>
        <v>1360024</v>
      </c>
      <c r="O2952" s="190">
        <f t="shared" si="35"/>
        <v>1228681.349019608</v>
      </c>
      <c r="P2952" s="197">
        <f t="shared" si="36"/>
        <v>143.44640868164683</v>
      </c>
      <c r="Q2952" s="190">
        <f t="shared" si="37"/>
        <v>36477287.333333336</v>
      </c>
      <c r="S2952" s="190">
        <f t="shared" si="38"/>
        <v>291818.29866666667</v>
      </c>
      <c r="T2952" s="197">
        <f t="shared" si="39"/>
        <v>59.945536747587738</v>
      </c>
    </row>
    <row r="2953" spans="1:20" ht="15.6">
      <c r="A2953" s="192" t="s">
        <v>5782</v>
      </c>
      <c r="B2953" s="192" t="s">
        <v>5621</v>
      </c>
      <c r="C2953" s="192">
        <v>107.34</v>
      </c>
      <c r="D2953" s="192">
        <v>13674</v>
      </c>
      <c r="E2953" s="192">
        <v>390</v>
      </c>
      <c r="F2953" s="192">
        <v>300</v>
      </c>
      <c r="G2953" s="192">
        <v>10</v>
      </c>
      <c r="H2953" s="192">
        <v>16</v>
      </c>
      <c r="J2953" s="192">
        <v>24</v>
      </c>
      <c r="K2953" s="197">
        <f t="shared" si="31"/>
        <v>9.375</v>
      </c>
      <c r="L2953" s="197">
        <f t="shared" si="32"/>
        <v>31</v>
      </c>
      <c r="M2953" s="190">
        <f t="shared" si="33"/>
        <v>374142793.33333325</v>
      </c>
      <c r="N2953" s="190">
        <f t="shared" si="34"/>
        <v>2115610</v>
      </c>
      <c r="O2953" s="190">
        <f t="shared" si="35"/>
        <v>1918680.991452991</v>
      </c>
      <c r="P2953" s="197">
        <f t="shared" si="36"/>
        <v>165.41348223855402</v>
      </c>
      <c r="Q2953" s="190">
        <f t="shared" si="37"/>
        <v>72029833.333333328</v>
      </c>
      <c r="S2953" s="190">
        <f t="shared" si="38"/>
        <v>480198.88888888888</v>
      </c>
      <c r="T2953" s="197">
        <f t="shared" si="39"/>
        <v>72.57857167480384</v>
      </c>
    </row>
    <row r="2954" spans="1:20" ht="15.6">
      <c r="A2954" s="192" t="s">
        <v>5783</v>
      </c>
      <c r="B2954" s="192" t="s">
        <v>5622</v>
      </c>
      <c r="C2954" s="192">
        <v>123.54</v>
      </c>
      <c r="D2954" s="192">
        <v>15738</v>
      </c>
      <c r="E2954" s="192">
        <v>440</v>
      </c>
      <c r="F2954" s="192">
        <v>300</v>
      </c>
      <c r="G2954" s="192">
        <v>11</v>
      </c>
      <c r="H2954" s="192">
        <v>18</v>
      </c>
      <c r="J2954" s="192">
        <v>24</v>
      </c>
      <c r="K2954" s="197">
        <f t="shared" si="31"/>
        <v>8.3333333333333339</v>
      </c>
      <c r="L2954" s="197">
        <f t="shared" si="32"/>
        <v>32.363636363636367</v>
      </c>
      <c r="M2954" s="190">
        <f t="shared" si="33"/>
        <v>541562725.33333325</v>
      </c>
      <c r="N2954" s="190">
        <f t="shared" si="34"/>
        <v>2727644</v>
      </c>
      <c r="O2954" s="190">
        <f t="shared" si="35"/>
        <v>2461648.751515151</v>
      </c>
      <c r="P2954" s="197">
        <f t="shared" si="36"/>
        <v>185.50243384684782</v>
      </c>
      <c r="Q2954" s="190">
        <f t="shared" si="37"/>
        <v>81044810.333333328</v>
      </c>
      <c r="S2954" s="190">
        <f t="shared" si="38"/>
        <v>540298.73555555556</v>
      </c>
      <c r="T2954" s="197">
        <f t="shared" si="39"/>
        <v>71.760893025245593</v>
      </c>
    </row>
    <row r="2955" spans="1:20" ht="15.6">
      <c r="A2955" s="192" t="s">
        <v>5784</v>
      </c>
      <c r="B2955" s="192" t="s">
        <v>5623</v>
      </c>
      <c r="C2955" s="192">
        <v>114.96</v>
      </c>
      <c r="D2955" s="192">
        <v>14644.999999999998</v>
      </c>
      <c r="E2955" s="192">
        <v>482</v>
      </c>
      <c r="F2955" s="192">
        <v>300</v>
      </c>
      <c r="G2955" s="192">
        <v>11</v>
      </c>
      <c r="H2955" s="192">
        <v>15</v>
      </c>
      <c r="J2955" s="192">
        <v>28</v>
      </c>
      <c r="K2955" s="197">
        <f t="shared" si="31"/>
        <v>10</v>
      </c>
      <c r="L2955" s="197">
        <f t="shared" si="32"/>
        <v>36</v>
      </c>
      <c r="M2955" s="190">
        <f t="shared" si="33"/>
        <v>575518957.33333349</v>
      </c>
      <c r="N2955" s="190">
        <f t="shared" si="34"/>
        <v>2663336</v>
      </c>
      <c r="O2955" s="190">
        <f t="shared" si="35"/>
        <v>2388045.4661134169</v>
      </c>
      <c r="P2955" s="197">
        <f t="shared" si="36"/>
        <v>198.23718810364582</v>
      </c>
      <c r="Q2955" s="190">
        <f t="shared" si="37"/>
        <v>67550134.333333328</v>
      </c>
      <c r="S2955" s="190">
        <f t="shared" si="38"/>
        <v>450334.22888888884</v>
      </c>
      <c r="T2955" s="197">
        <f t="shared" si="39"/>
        <v>67.915424646933161</v>
      </c>
    </row>
    <row r="2956" spans="1:20" ht="15.6">
      <c r="A2956" s="192" t="s">
        <v>5785</v>
      </c>
      <c r="B2956" s="192" t="s">
        <v>5624</v>
      </c>
      <c r="C2956" s="192">
        <v>129.09</v>
      </c>
      <c r="D2956" s="192">
        <v>16445</v>
      </c>
      <c r="E2956" s="192">
        <v>488</v>
      </c>
      <c r="F2956" s="192">
        <v>300</v>
      </c>
      <c r="G2956" s="192">
        <v>11</v>
      </c>
      <c r="H2956" s="192">
        <v>18</v>
      </c>
      <c r="J2956" s="192">
        <v>28</v>
      </c>
      <c r="K2956" s="197">
        <f t="shared" si="31"/>
        <v>8.3333333333333339</v>
      </c>
      <c r="L2956" s="197">
        <f t="shared" si="32"/>
        <v>36</v>
      </c>
      <c r="M2956" s="190">
        <f t="shared" si="33"/>
        <v>681371557.33333349</v>
      </c>
      <c r="N2956" s="190">
        <f t="shared" si="34"/>
        <v>3099836</v>
      </c>
      <c r="O2956" s="190">
        <f t="shared" si="35"/>
        <v>2792506.3825136619</v>
      </c>
      <c r="P2956" s="197">
        <f t="shared" si="36"/>
        <v>203.55185356387088</v>
      </c>
      <c r="Q2956" s="190">
        <f t="shared" si="37"/>
        <v>81050134.333333328</v>
      </c>
      <c r="S2956" s="190">
        <f t="shared" si="38"/>
        <v>540334.22888888884</v>
      </c>
      <c r="T2956" s="197">
        <f t="shared" si="39"/>
        <v>70.203688505671536</v>
      </c>
    </row>
    <row r="2957" spans="1:20" ht="15.6">
      <c r="A2957" s="192" t="s">
        <v>5786</v>
      </c>
      <c r="B2957" s="192" t="s">
        <v>5625</v>
      </c>
      <c r="C2957" s="192">
        <v>136.97</v>
      </c>
      <c r="D2957" s="192">
        <v>17449</v>
      </c>
      <c r="E2957" s="192">
        <v>582</v>
      </c>
      <c r="F2957" s="192">
        <v>300</v>
      </c>
      <c r="G2957" s="192">
        <v>12</v>
      </c>
      <c r="H2957" s="192">
        <v>17</v>
      </c>
      <c r="J2957" s="192">
        <v>28</v>
      </c>
      <c r="K2957" s="197">
        <f t="shared" si="31"/>
        <v>8.8235294117647065</v>
      </c>
      <c r="L2957" s="197">
        <f t="shared" si="32"/>
        <v>41</v>
      </c>
      <c r="M2957" s="190">
        <f t="shared" si="33"/>
        <v>978835992</v>
      </c>
      <c r="N2957" s="190">
        <f t="shared" si="34"/>
        <v>3782412</v>
      </c>
      <c r="O2957" s="190">
        <f t="shared" si="35"/>
        <v>3363697.5670103091</v>
      </c>
      <c r="P2957" s="197">
        <f t="shared" si="36"/>
        <v>236.84798468460824</v>
      </c>
      <c r="Q2957" s="190">
        <f t="shared" si="37"/>
        <v>76578912</v>
      </c>
      <c r="S2957" s="190">
        <f t="shared" si="38"/>
        <v>510526.08</v>
      </c>
      <c r="T2957" s="197">
        <f t="shared" si="39"/>
        <v>66.247474181330418</v>
      </c>
    </row>
    <row r="2958" spans="1:20" ht="15.6">
      <c r="A2958" s="192" t="s">
        <v>5787</v>
      </c>
      <c r="B2958" s="192" t="s">
        <v>5626</v>
      </c>
      <c r="C2958" s="192">
        <v>151.1</v>
      </c>
      <c r="D2958" s="192">
        <v>19249</v>
      </c>
      <c r="E2958" s="192">
        <v>588</v>
      </c>
      <c r="F2958" s="192">
        <v>300</v>
      </c>
      <c r="G2958" s="192">
        <v>12</v>
      </c>
      <c r="H2958" s="192">
        <v>20</v>
      </c>
      <c r="J2958" s="192">
        <v>28</v>
      </c>
      <c r="K2958" s="197">
        <f t="shared" si="31"/>
        <v>7.5</v>
      </c>
      <c r="L2958" s="197">
        <f t="shared" si="32"/>
        <v>41</v>
      </c>
      <c r="M2958" s="190">
        <f t="shared" si="33"/>
        <v>1132838592</v>
      </c>
      <c r="N2958" s="190">
        <f t="shared" si="34"/>
        <v>4308912</v>
      </c>
      <c r="O2958" s="190">
        <f t="shared" si="35"/>
        <v>3853192.4897959186</v>
      </c>
      <c r="P2958" s="197">
        <f t="shared" si="36"/>
        <v>242.59393080440111</v>
      </c>
      <c r="Q2958" s="190">
        <f t="shared" si="37"/>
        <v>90078912</v>
      </c>
      <c r="S2958" s="190">
        <f t="shared" si="38"/>
        <v>600526.07999999996</v>
      </c>
      <c r="T2958" s="197">
        <f t="shared" si="39"/>
        <v>68.408092354556928</v>
      </c>
    </row>
    <row r="2959" spans="1:20" ht="15.6">
      <c r="A2959" s="192" t="s">
        <v>5788</v>
      </c>
      <c r="B2959" s="192" t="s">
        <v>5627</v>
      </c>
      <c r="C2959" s="192">
        <v>174.56</v>
      </c>
      <c r="D2959" s="192">
        <v>22237</v>
      </c>
      <c r="E2959" s="192">
        <v>594</v>
      </c>
      <c r="F2959" s="192">
        <v>302</v>
      </c>
      <c r="G2959" s="192">
        <v>14</v>
      </c>
      <c r="H2959" s="192">
        <v>23</v>
      </c>
      <c r="J2959" s="192">
        <v>28</v>
      </c>
      <c r="K2959" s="197">
        <f t="shared" si="31"/>
        <v>6.5652173913043477</v>
      </c>
      <c r="L2959" s="197">
        <f t="shared" si="32"/>
        <v>35.142857142857146</v>
      </c>
      <c r="M2959" s="190">
        <f t="shared" si="33"/>
        <v>1324947156</v>
      </c>
      <c r="N2959" s="190">
        <f t="shared" si="34"/>
        <v>5017230</v>
      </c>
      <c r="O2959" s="190">
        <f t="shared" si="35"/>
        <v>4461101.5353535358</v>
      </c>
      <c r="P2959" s="197">
        <f t="shared" si="36"/>
        <v>244.09629109318431</v>
      </c>
      <c r="Q2959" s="190">
        <f t="shared" si="37"/>
        <v>105709140</v>
      </c>
      <c r="S2959" s="190">
        <f t="shared" si="38"/>
        <v>700060.52980132448</v>
      </c>
      <c r="T2959" s="197">
        <f t="shared" si="39"/>
        <v>68.947444160118209</v>
      </c>
    </row>
    <row r="2960" spans="1:20" ht="15.6">
      <c r="A2960" s="192" t="s">
        <v>5789</v>
      </c>
      <c r="B2960" s="192" t="s">
        <v>5628</v>
      </c>
      <c r="C2960" s="192">
        <v>18.22</v>
      </c>
      <c r="D2960" s="192">
        <v>2321</v>
      </c>
      <c r="E2960" s="192">
        <v>175</v>
      </c>
      <c r="F2960" s="192">
        <v>90</v>
      </c>
      <c r="G2960" s="192">
        <v>5</v>
      </c>
      <c r="H2960" s="192">
        <v>8</v>
      </c>
      <c r="J2960" s="192">
        <v>10</v>
      </c>
      <c r="K2960" s="197">
        <f t="shared" si="31"/>
        <v>5.625</v>
      </c>
      <c r="L2960" s="197">
        <f t="shared" si="32"/>
        <v>27.8</v>
      </c>
      <c r="M2960" s="190">
        <f t="shared" si="33"/>
        <v>11722586.25</v>
      </c>
      <c r="N2960" s="190">
        <f t="shared" si="34"/>
        <v>151841.25</v>
      </c>
      <c r="O2960" s="190">
        <f t="shared" si="35"/>
        <v>133972.41428571427</v>
      </c>
      <c r="P2960" s="197">
        <f t="shared" si="36"/>
        <v>71.068008916995197</v>
      </c>
      <c r="Q2960" s="190">
        <f t="shared" si="37"/>
        <v>973656.25</v>
      </c>
      <c r="S2960" s="190">
        <f t="shared" si="38"/>
        <v>21636.805555555555</v>
      </c>
      <c r="T2960" s="197">
        <f t="shared" si="39"/>
        <v>20.481664965072802</v>
      </c>
    </row>
    <row r="2961" spans="1:20" ht="15.6">
      <c r="A2961" s="192" t="s">
        <v>5790</v>
      </c>
      <c r="B2961" s="192" t="s">
        <v>5629</v>
      </c>
      <c r="C2961" s="192">
        <v>18.52</v>
      </c>
      <c r="D2961" s="192">
        <v>2359</v>
      </c>
      <c r="E2961" s="192">
        <v>198</v>
      </c>
      <c r="F2961" s="192">
        <v>99</v>
      </c>
      <c r="G2961" s="192">
        <v>4.5</v>
      </c>
      <c r="H2961" s="192">
        <v>7</v>
      </c>
      <c r="J2961" s="192">
        <v>13</v>
      </c>
      <c r="K2961" s="197">
        <f t="shared" si="31"/>
        <v>7.0714285714285712</v>
      </c>
      <c r="L2961" s="197">
        <f t="shared" si="32"/>
        <v>35.111111111111114</v>
      </c>
      <c r="M2961" s="190">
        <f t="shared" si="33"/>
        <v>14982390</v>
      </c>
      <c r="N2961" s="190">
        <f t="shared" si="34"/>
        <v>170451</v>
      </c>
      <c r="O2961" s="190">
        <f t="shared" si="35"/>
        <v>151337.27272727274</v>
      </c>
      <c r="P2961" s="197">
        <f t="shared" si="36"/>
        <v>79.694174875670996</v>
      </c>
      <c r="Q2961" s="190">
        <f t="shared" si="37"/>
        <v>1133412.75</v>
      </c>
      <c r="S2961" s="190">
        <f t="shared" si="38"/>
        <v>22897.227272727272</v>
      </c>
      <c r="T2961" s="197">
        <f t="shared" si="39"/>
        <v>21.919471388315831</v>
      </c>
    </row>
    <row r="2962" spans="1:20" ht="15.6">
      <c r="A2962" s="192" t="s">
        <v>5791</v>
      </c>
      <c r="B2962" s="192" t="s">
        <v>5630</v>
      </c>
      <c r="C2962" s="192">
        <v>21.64</v>
      </c>
      <c r="D2962" s="192">
        <v>2757</v>
      </c>
      <c r="E2962" s="192">
        <v>200</v>
      </c>
      <c r="F2962" s="192">
        <v>100</v>
      </c>
      <c r="G2962" s="192">
        <v>5.5</v>
      </c>
      <c r="H2962" s="192">
        <v>8</v>
      </c>
      <c r="J2962" s="192">
        <v>13</v>
      </c>
      <c r="K2962" s="197">
        <f t="shared" si="31"/>
        <v>6.25</v>
      </c>
      <c r="L2962" s="197">
        <f t="shared" si="32"/>
        <v>28.727272727272727</v>
      </c>
      <c r="M2962" s="190">
        <f t="shared" si="33"/>
        <v>17609322.666666664</v>
      </c>
      <c r="N2962" s="190">
        <f t="shared" si="34"/>
        <v>200152</v>
      </c>
      <c r="O2962" s="190">
        <f t="shared" si="35"/>
        <v>176093.22666666665</v>
      </c>
      <c r="P2962" s="197">
        <f t="shared" si="36"/>
        <v>79.919533949228139</v>
      </c>
      <c r="Q2962" s="190">
        <f t="shared" si="37"/>
        <v>1335884.4166666665</v>
      </c>
      <c r="S2962" s="190">
        <f t="shared" si="38"/>
        <v>26717.688333333332</v>
      </c>
      <c r="T2962" s="197">
        <f t="shared" si="39"/>
        <v>22.012332223528563</v>
      </c>
    </row>
    <row r="2963" spans="1:20" ht="15.6">
      <c r="A2963" s="192" t="s">
        <v>5792</v>
      </c>
      <c r="B2963" s="192" t="s">
        <v>5631</v>
      </c>
      <c r="C2963" s="192">
        <v>25.82</v>
      </c>
      <c r="D2963" s="192">
        <v>3289</v>
      </c>
      <c r="E2963" s="192">
        <v>248</v>
      </c>
      <c r="F2963" s="192">
        <v>124</v>
      </c>
      <c r="G2963" s="192">
        <v>5</v>
      </c>
      <c r="H2963" s="192">
        <v>8</v>
      </c>
      <c r="J2963" s="192">
        <v>13</v>
      </c>
      <c r="K2963" s="197">
        <f t="shared" si="31"/>
        <v>7.75</v>
      </c>
      <c r="L2963" s="197">
        <f t="shared" si="32"/>
        <v>41.2</v>
      </c>
      <c r="M2963" s="190">
        <f t="shared" si="33"/>
        <v>33783167.999999985</v>
      </c>
      <c r="N2963" s="190">
        <f t="shared" si="34"/>
        <v>305360</v>
      </c>
      <c r="O2963" s="190">
        <f t="shared" si="35"/>
        <v>272444.90322580631</v>
      </c>
      <c r="P2963" s="197">
        <f t="shared" si="36"/>
        <v>101.34871571437635</v>
      </c>
      <c r="Q2963" s="190">
        <f t="shared" si="37"/>
        <v>2544582</v>
      </c>
      <c r="S2963" s="190">
        <f t="shared" si="38"/>
        <v>41041.645161290326</v>
      </c>
      <c r="T2963" s="197">
        <f t="shared" si="39"/>
        <v>27.814822229601535</v>
      </c>
    </row>
    <row r="2964" spans="1:20" ht="15.6">
      <c r="A2964" s="192" t="s">
        <v>5793</v>
      </c>
      <c r="B2964" s="192" t="s">
        <v>5632</v>
      </c>
      <c r="C2964" s="192">
        <v>29.73</v>
      </c>
      <c r="D2964" s="192">
        <v>3786.9999999999995</v>
      </c>
      <c r="E2964" s="192">
        <v>250</v>
      </c>
      <c r="F2964" s="192">
        <v>125</v>
      </c>
      <c r="G2964" s="192">
        <v>6</v>
      </c>
      <c r="H2964" s="192">
        <v>9</v>
      </c>
      <c r="J2964" s="192">
        <v>13</v>
      </c>
      <c r="K2964" s="197">
        <f t="shared" si="31"/>
        <v>6.9444444444444446</v>
      </c>
      <c r="L2964" s="197">
        <f t="shared" si="32"/>
        <v>34.333333333333336</v>
      </c>
      <c r="M2964" s="190">
        <f t="shared" si="33"/>
        <v>38929333.999999985</v>
      </c>
      <c r="N2964" s="190">
        <f t="shared" si="34"/>
        <v>351861</v>
      </c>
      <c r="O2964" s="190">
        <f t="shared" si="35"/>
        <v>311434.6719999999</v>
      </c>
      <c r="P2964" s="197">
        <f t="shared" si="36"/>
        <v>101.38899877770254</v>
      </c>
      <c r="Q2964" s="190">
        <f t="shared" si="37"/>
        <v>2933863.5</v>
      </c>
      <c r="S2964" s="190">
        <f t="shared" si="38"/>
        <v>46941.815999999999</v>
      </c>
      <c r="T2964" s="197">
        <f t="shared" si="39"/>
        <v>27.833787003750697</v>
      </c>
    </row>
    <row r="2965" spans="1:20" ht="15.6">
      <c r="A2965" s="192" t="s">
        <v>5794</v>
      </c>
      <c r="B2965" s="192" t="s">
        <v>5633</v>
      </c>
      <c r="C2965" s="192">
        <v>32.619999999999997</v>
      </c>
      <c r="D2965" s="192">
        <v>4155</v>
      </c>
      <c r="E2965" s="192">
        <v>298</v>
      </c>
      <c r="F2965" s="192">
        <v>149</v>
      </c>
      <c r="G2965" s="192">
        <v>5.5</v>
      </c>
      <c r="H2965" s="192">
        <v>8</v>
      </c>
      <c r="J2965" s="192">
        <v>16</v>
      </c>
      <c r="K2965" s="197">
        <f t="shared" si="31"/>
        <v>9.3125</v>
      </c>
      <c r="L2965" s="197">
        <f t="shared" si="32"/>
        <v>45.454545454545453</v>
      </c>
      <c r="M2965" s="190">
        <f t="shared" si="33"/>
        <v>60414791.666666687</v>
      </c>
      <c r="N2965" s="190">
        <f t="shared" si="34"/>
        <v>455025.5</v>
      </c>
      <c r="O2965" s="190">
        <f t="shared" si="35"/>
        <v>405468.40044742741</v>
      </c>
      <c r="P2965" s="197">
        <f t="shared" si="36"/>
        <v>120.58301180373566</v>
      </c>
      <c r="Q2965" s="190">
        <f t="shared" si="37"/>
        <v>4414508.479166667</v>
      </c>
      <c r="S2965" s="190">
        <f t="shared" si="38"/>
        <v>59255.147371364656</v>
      </c>
      <c r="T2965" s="197">
        <f t="shared" si="39"/>
        <v>32.59535111576816</v>
      </c>
    </row>
    <row r="2966" spans="1:20" ht="15.6">
      <c r="A2966" s="192" t="s">
        <v>5795</v>
      </c>
      <c r="B2966" s="192" t="s">
        <v>5634</v>
      </c>
      <c r="C2966" s="192">
        <v>37.31</v>
      </c>
      <c r="D2966" s="192">
        <v>4753</v>
      </c>
      <c r="E2966" s="192">
        <v>300</v>
      </c>
      <c r="F2966" s="192">
        <v>150</v>
      </c>
      <c r="G2966" s="192">
        <v>6.5</v>
      </c>
      <c r="H2966" s="192">
        <v>9</v>
      </c>
      <c r="J2966" s="192">
        <v>16</v>
      </c>
      <c r="K2966" s="197">
        <f t="shared" si="31"/>
        <v>8.3333333333333339</v>
      </c>
      <c r="L2966" s="197">
        <f t="shared" si="32"/>
        <v>38.46153846153846</v>
      </c>
      <c r="M2966" s="190">
        <f t="shared" si="33"/>
        <v>69325191</v>
      </c>
      <c r="N2966" s="190">
        <f t="shared" si="34"/>
        <v>522076.5</v>
      </c>
      <c r="O2966" s="190">
        <f t="shared" si="35"/>
        <v>462167.94</v>
      </c>
      <c r="P2966" s="197">
        <f t="shared" si="36"/>
        <v>120.77071299271341</v>
      </c>
      <c r="Q2966" s="190">
        <f t="shared" si="37"/>
        <v>5068953.6875</v>
      </c>
      <c r="S2966" s="190">
        <f t="shared" si="38"/>
        <v>67586.049166666664</v>
      </c>
      <c r="T2966" s="197">
        <f t="shared" si="39"/>
        <v>32.65692241842526</v>
      </c>
    </row>
    <row r="2967" spans="1:20" ht="15.6">
      <c r="A2967" s="192" t="s">
        <v>5796</v>
      </c>
      <c r="B2967" s="192" t="s">
        <v>5635</v>
      </c>
      <c r="C2967" s="192">
        <v>41.76</v>
      </c>
      <c r="D2967" s="192">
        <v>5320</v>
      </c>
      <c r="E2967" s="192">
        <v>346</v>
      </c>
      <c r="F2967" s="192">
        <v>174</v>
      </c>
      <c r="G2967" s="192">
        <v>6</v>
      </c>
      <c r="H2967" s="192">
        <v>9</v>
      </c>
      <c r="J2967" s="192">
        <v>16</v>
      </c>
      <c r="K2967" s="197">
        <f t="shared" si="31"/>
        <v>9.6666666666666661</v>
      </c>
      <c r="L2967" s="197">
        <f t="shared" si="32"/>
        <v>49.333333333333336</v>
      </c>
      <c r="M2967" s="190">
        <f t="shared" si="33"/>
        <v>106589444</v>
      </c>
      <c r="N2967" s="190">
        <f t="shared" si="34"/>
        <v>689118</v>
      </c>
      <c r="O2967" s="190">
        <f t="shared" si="35"/>
        <v>616123.95375722542</v>
      </c>
      <c r="P2967" s="197">
        <f t="shared" si="36"/>
        <v>141.54719981135653</v>
      </c>
      <c r="Q2967" s="190">
        <f t="shared" si="37"/>
        <v>7907940</v>
      </c>
      <c r="S2967" s="190">
        <f t="shared" si="38"/>
        <v>90895.862068965522</v>
      </c>
      <c r="T2967" s="197">
        <f t="shared" si="39"/>
        <v>38.554570250724431</v>
      </c>
    </row>
    <row r="2968" spans="1:20" ht="15.6">
      <c r="A2968" s="192" t="s">
        <v>5797</v>
      </c>
      <c r="B2968" s="192" t="s">
        <v>5636</v>
      </c>
      <c r="C2968" s="192">
        <v>49.97</v>
      </c>
      <c r="D2968" s="192">
        <v>6366</v>
      </c>
      <c r="E2968" s="192">
        <v>350</v>
      </c>
      <c r="F2968" s="192">
        <v>175</v>
      </c>
      <c r="G2968" s="192">
        <v>7</v>
      </c>
      <c r="H2968" s="192">
        <v>11</v>
      </c>
      <c r="J2968" s="192">
        <v>16</v>
      </c>
      <c r="K2968" s="197">
        <f t="shared" si="31"/>
        <v>7.9545454545454541</v>
      </c>
      <c r="L2968" s="197">
        <f t="shared" si="32"/>
        <v>42.285714285714285</v>
      </c>
      <c r="M2968" s="190">
        <f t="shared" si="33"/>
        <v>131234688.66666663</v>
      </c>
      <c r="N2968" s="190">
        <f t="shared" si="34"/>
        <v>840847</v>
      </c>
      <c r="O2968" s="190">
        <f t="shared" si="35"/>
        <v>749912.50666666648</v>
      </c>
      <c r="P2968" s="197">
        <f t="shared" si="36"/>
        <v>143.57902686934952</v>
      </c>
      <c r="Q2968" s="190">
        <f t="shared" si="37"/>
        <v>9834896.1666666679</v>
      </c>
      <c r="S2968" s="190">
        <f t="shared" si="38"/>
        <v>112398.81333333335</v>
      </c>
      <c r="T2968" s="197">
        <f t="shared" si="39"/>
        <v>39.305341363117172</v>
      </c>
    </row>
    <row r="2969" spans="1:20" ht="15.6">
      <c r="A2969" s="192" t="s">
        <v>5798</v>
      </c>
      <c r="B2969" s="192" t="s">
        <v>5637</v>
      </c>
      <c r="C2969" s="192">
        <v>55.83</v>
      </c>
      <c r="D2969" s="192">
        <v>7112</v>
      </c>
      <c r="E2969" s="192">
        <v>400</v>
      </c>
      <c r="F2969" s="192">
        <v>150</v>
      </c>
      <c r="G2969" s="192">
        <v>8</v>
      </c>
      <c r="H2969" s="192">
        <v>13</v>
      </c>
      <c r="J2969" s="192">
        <v>16</v>
      </c>
      <c r="K2969" s="197">
        <f t="shared" si="31"/>
        <v>5.7692307692307692</v>
      </c>
      <c r="L2969" s="197">
        <f t="shared" si="32"/>
        <v>42.75</v>
      </c>
      <c r="M2969" s="190">
        <f t="shared" si="33"/>
        <v>180955449.33333337</v>
      </c>
      <c r="N2969" s="190">
        <f t="shared" si="34"/>
        <v>1034402</v>
      </c>
      <c r="O2969" s="190">
        <f t="shared" si="35"/>
        <v>904777.24666666682</v>
      </c>
      <c r="P2969" s="197">
        <f t="shared" si="36"/>
        <v>159.51075074285649</v>
      </c>
      <c r="Q2969" s="190">
        <f t="shared" si="37"/>
        <v>7328457.333333333</v>
      </c>
      <c r="S2969" s="190">
        <f t="shared" si="38"/>
        <v>97712.764444444445</v>
      </c>
      <c r="T2969" s="197">
        <f t="shared" si="39"/>
        <v>32.100397319371176</v>
      </c>
    </row>
    <row r="2970" spans="1:20" ht="15.6">
      <c r="A2970" s="192" t="s">
        <v>5799</v>
      </c>
      <c r="B2970" s="192" t="s">
        <v>5638</v>
      </c>
      <c r="C2970" s="192">
        <v>56.65</v>
      </c>
      <c r="D2970" s="192">
        <v>7216</v>
      </c>
      <c r="E2970" s="192">
        <v>396</v>
      </c>
      <c r="F2970" s="192">
        <v>199</v>
      </c>
      <c r="G2970" s="192">
        <v>7</v>
      </c>
      <c r="H2970" s="192">
        <v>11</v>
      </c>
      <c r="J2970" s="192">
        <v>16</v>
      </c>
      <c r="K2970" s="197">
        <f t="shared" si="31"/>
        <v>9.045454545454545</v>
      </c>
      <c r="L2970" s="197">
        <f t="shared" si="32"/>
        <v>48.857142857142854</v>
      </c>
      <c r="M2970" s="190">
        <f t="shared" si="33"/>
        <v>192792688</v>
      </c>
      <c r="N2970" s="190">
        <f t="shared" si="34"/>
        <v>1087548</v>
      </c>
      <c r="O2970" s="190">
        <f t="shared" si="35"/>
        <v>973700.4444444445</v>
      </c>
      <c r="P2970" s="197">
        <f t="shared" si="36"/>
        <v>163.45455100394861</v>
      </c>
      <c r="Q2970" s="190">
        <f t="shared" si="37"/>
        <v>14458455</v>
      </c>
      <c r="S2970" s="190">
        <f t="shared" si="38"/>
        <v>145311.1055276382</v>
      </c>
      <c r="T2970" s="197">
        <f t="shared" si="39"/>
        <v>44.762329681737803</v>
      </c>
    </row>
    <row r="2971" spans="1:20" ht="15.6">
      <c r="A2971" s="192" t="s">
        <v>5800</v>
      </c>
      <c r="B2971" s="192" t="s">
        <v>5639</v>
      </c>
      <c r="C2971" s="192">
        <v>66.03</v>
      </c>
      <c r="D2971" s="192">
        <v>8412</v>
      </c>
      <c r="E2971" s="192">
        <v>400</v>
      </c>
      <c r="F2971" s="192">
        <v>200</v>
      </c>
      <c r="G2971" s="192">
        <v>8</v>
      </c>
      <c r="H2971" s="192">
        <v>13</v>
      </c>
      <c r="J2971" s="192">
        <v>16</v>
      </c>
      <c r="K2971" s="197">
        <f t="shared" si="31"/>
        <v>7.6923076923076925</v>
      </c>
      <c r="L2971" s="197">
        <f t="shared" si="32"/>
        <v>42.75</v>
      </c>
      <c r="M2971" s="190">
        <f t="shared" si="33"/>
        <v>229648682.66666663</v>
      </c>
      <c r="N2971" s="190">
        <f t="shared" si="34"/>
        <v>1285952</v>
      </c>
      <c r="O2971" s="190">
        <f t="shared" si="35"/>
        <v>1148243.4133333331</v>
      </c>
      <c r="P2971" s="197">
        <f t="shared" si="36"/>
        <v>165.22750589724632</v>
      </c>
      <c r="Q2971" s="190">
        <f t="shared" si="37"/>
        <v>17349290.666666664</v>
      </c>
      <c r="S2971" s="190">
        <f t="shared" si="38"/>
        <v>173492.90666666665</v>
      </c>
      <c r="T2971" s="197">
        <f t="shared" si="39"/>
        <v>45.414154131358579</v>
      </c>
    </row>
    <row r="2972" spans="1:20" ht="15.6">
      <c r="A2972" s="192" t="s">
        <v>5801</v>
      </c>
      <c r="B2972" s="192" t="s">
        <v>5640</v>
      </c>
      <c r="C2972" s="192">
        <v>65.48</v>
      </c>
      <c r="D2972" s="192">
        <v>8341</v>
      </c>
      <c r="E2972" s="192">
        <v>450</v>
      </c>
      <c r="F2972" s="192">
        <v>150</v>
      </c>
      <c r="G2972" s="192">
        <v>9</v>
      </c>
      <c r="H2972" s="192">
        <v>14</v>
      </c>
      <c r="J2972" s="192">
        <v>20</v>
      </c>
      <c r="K2972" s="197">
        <f t="shared" si="31"/>
        <v>5.3571428571428568</v>
      </c>
      <c r="L2972" s="197">
        <f t="shared" si="32"/>
        <v>42.444444444444443</v>
      </c>
      <c r="M2972" s="190">
        <f t="shared" si="33"/>
        <v>256032986</v>
      </c>
      <c r="N2972" s="190">
        <f t="shared" si="34"/>
        <v>1316289</v>
      </c>
      <c r="O2972" s="190">
        <f t="shared" si="35"/>
        <v>1137924.3822222222</v>
      </c>
      <c r="P2972" s="197">
        <f t="shared" si="36"/>
        <v>175.20193566054439</v>
      </c>
      <c r="Q2972" s="190">
        <f t="shared" si="37"/>
        <v>7900636.5</v>
      </c>
      <c r="S2972" s="190">
        <f t="shared" si="38"/>
        <v>105341.82</v>
      </c>
      <c r="T2972" s="197">
        <f t="shared" si="39"/>
        <v>30.776694940241242</v>
      </c>
    </row>
    <row r="2973" spans="1:20" ht="15.6">
      <c r="A2973" s="192" t="s">
        <v>5802</v>
      </c>
      <c r="B2973" s="192" t="s">
        <v>5641</v>
      </c>
      <c r="C2973" s="192">
        <v>66.69</v>
      </c>
      <c r="D2973" s="192">
        <v>8495</v>
      </c>
      <c r="E2973" s="192">
        <v>446</v>
      </c>
      <c r="F2973" s="192">
        <v>199</v>
      </c>
      <c r="G2973" s="192">
        <v>8</v>
      </c>
      <c r="H2973" s="192">
        <v>12</v>
      </c>
      <c r="J2973" s="192">
        <v>20</v>
      </c>
      <c r="K2973" s="197">
        <f t="shared" si="31"/>
        <v>8.2916666666666661</v>
      </c>
      <c r="L2973" s="197">
        <f t="shared" si="32"/>
        <v>47.75</v>
      </c>
      <c r="M2973" s="190">
        <f t="shared" si="33"/>
        <v>275055341.33333349</v>
      </c>
      <c r="N2973" s="190">
        <f t="shared" si="34"/>
        <v>1392560</v>
      </c>
      <c r="O2973" s="190">
        <f t="shared" si="35"/>
        <v>1233432.0239162936</v>
      </c>
      <c r="P2973" s="197">
        <f t="shared" si="36"/>
        <v>179.94026257877854</v>
      </c>
      <c r="Q2973" s="190">
        <f t="shared" si="37"/>
        <v>15779203.333333334</v>
      </c>
      <c r="S2973" s="190">
        <f t="shared" si="38"/>
        <v>158584.95812395311</v>
      </c>
      <c r="T2973" s="197">
        <f t="shared" si="39"/>
        <v>43.09836994432569</v>
      </c>
    </row>
    <row r="2974" spans="1:20" ht="15.6">
      <c r="A2974" s="192" t="s">
        <v>5803</v>
      </c>
      <c r="B2974" s="192" t="s">
        <v>5642</v>
      </c>
      <c r="C2974" s="192">
        <v>76.47</v>
      </c>
      <c r="D2974" s="192">
        <v>9741</v>
      </c>
      <c r="E2974" s="192">
        <v>450</v>
      </c>
      <c r="F2974" s="192">
        <v>200</v>
      </c>
      <c r="G2974" s="192">
        <v>9</v>
      </c>
      <c r="H2974" s="192">
        <v>14</v>
      </c>
      <c r="J2974" s="192">
        <v>20</v>
      </c>
      <c r="K2974" s="197">
        <f t="shared" si="31"/>
        <v>7.1428571428571432</v>
      </c>
      <c r="L2974" s="197">
        <f t="shared" si="32"/>
        <v>42.444444444444443</v>
      </c>
      <c r="M2974" s="190">
        <f t="shared" si="33"/>
        <v>322589452.66666675</v>
      </c>
      <c r="N2974" s="190">
        <f t="shared" si="34"/>
        <v>1621489</v>
      </c>
      <c r="O2974" s="190">
        <f t="shared" si="35"/>
        <v>1433730.9007407411</v>
      </c>
      <c r="P2974" s="197">
        <f t="shared" si="36"/>
        <v>181.97985311683172</v>
      </c>
      <c r="Q2974" s="190">
        <f t="shared" si="37"/>
        <v>18692303.166666668</v>
      </c>
      <c r="S2974" s="190">
        <f t="shared" si="38"/>
        <v>186923.03166666668</v>
      </c>
      <c r="T2974" s="197">
        <f t="shared" si="39"/>
        <v>43.805600323672614</v>
      </c>
    </row>
    <row r="2975" spans="1:20" ht="15.6">
      <c r="A2975" s="192" t="s">
        <v>5804</v>
      </c>
      <c r="B2975" s="192" t="s">
        <v>5643</v>
      </c>
      <c r="C2975" s="192">
        <v>79.5</v>
      </c>
      <c r="D2975" s="192">
        <v>10127</v>
      </c>
      <c r="E2975" s="192">
        <v>496</v>
      </c>
      <c r="F2975" s="192">
        <v>199</v>
      </c>
      <c r="G2975" s="192">
        <v>9</v>
      </c>
      <c r="H2975" s="192">
        <v>14</v>
      </c>
      <c r="J2975" s="192">
        <v>20</v>
      </c>
      <c r="K2975" s="197">
        <f t="shared" si="31"/>
        <v>7.1071428571428568</v>
      </c>
      <c r="L2975" s="197">
        <f t="shared" si="32"/>
        <v>47.555555555555557</v>
      </c>
      <c r="M2975" s="190">
        <f t="shared" si="33"/>
        <v>400595765.33333325</v>
      </c>
      <c r="N2975" s="190">
        <f t="shared" si="34"/>
        <v>1835656</v>
      </c>
      <c r="O2975" s="190">
        <f t="shared" si="35"/>
        <v>1615305.5053763438</v>
      </c>
      <c r="P2975" s="197">
        <f t="shared" si="36"/>
        <v>198.88991953380358</v>
      </c>
      <c r="Q2975" s="190">
        <f t="shared" si="37"/>
        <v>18416495.333333332</v>
      </c>
      <c r="S2975" s="190">
        <f t="shared" si="38"/>
        <v>185090.405360134</v>
      </c>
      <c r="T2975" s="197">
        <f t="shared" si="39"/>
        <v>42.644506080131123</v>
      </c>
    </row>
    <row r="2976" spans="1:20" ht="15.6">
      <c r="A2976" s="192" t="s">
        <v>5805</v>
      </c>
      <c r="B2976" s="192" t="s">
        <v>5644</v>
      </c>
      <c r="C2976" s="192">
        <v>89.67</v>
      </c>
      <c r="D2976" s="192">
        <v>11423</v>
      </c>
      <c r="E2976" s="192">
        <v>500</v>
      </c>
      <c r="F2976" s="192">
        <v>200</v>
      </c>
      <c r="G2976" s="192">
        <v>10</v>
      </c>
      <c r="H2976" s="192">
        <v>16</v>
      </c>
      <c r="J2976" s="192">
        <v>20</v>
      </c>
      <c r="K2976" s="197">
        <f t="shared" si="31"/>
        <v>6.25</v>
      </c>
      <c r="L2976" s="197">
        <f t="shared" si="32"/>
        <v>42.8</v>
      </c>
      <c r="M2976" s="190">
        <f t="shared" si="33"/>
        <v>460365493.33333325</v>
      </c>
      <c r="N2976" s="190">
        <f t="shared" si="34"/>
        <v>2096360</v>
      </c>
      <c r="O2976" s="190">
        <f t="shared" si="35"/>
        <v>1841461.9733333329</v>
      </c>
      <c r="P2976" s="197">
        <f t="shared" si="36"/>
        <v>200.75265305887086</v>
      </c>
      <c r="Q2976" s="190">
        <f t="shared" si="37"/>
        <v>21372333.333333332</v>
      </c>
      <c r="S2976" s="190">
        <f t="shared" si="38"/>
        <v>213723.33333333331</v>
      </c>
      <c r="T2976" s="197">
        <f t="shared" si="39"/>
        <v>43.254956651384902</v>
      </c>
    </row>
    <row r="2977" spans="1:20" ht="15.6">
      <c r="A2977" s="192" t="s">
        <v>5806</v>
      </c>
      <c r="B2977" s="192" t="s">
        <v>5645</v>
      </c>
      <c r="C2977" s="192">
        <v>103.06</v>
      </c>
      <c r="D2977" s="192">
        <v>13129</v>
      </c>
      <c r="E2977" s="192">
        <v>506</v>
      </c>
      <c r="F2977" s="192">
        <v>201</v>
      </c>
      <c r="G2977" s="192">
        <v>11</v>
      </c>
      <c r="H2977" s="192">
        <v>19</v>
      </c>
      <c r="J2977" s="192">
        <v>20</v>
      </c>
      <c r="K2977" s="197">
        <f t="shared" si="31"/>
        <v>5.2894736842105265</v>
      </c>
      <c r="L2977" s="197">
        <f t="shared" si="32"/>
        <v>38.909090909090907</v>
      </c>
      <c r="M2977" s="190">
        <f t="shared" si="33"/>
        <v>547065278</v>
      </c>
      <c r="N2977" s="190">
        <f t="shared" si="34"/>
        <v>2462169</v>
      </c>
      <c r="O2977" s="190">
        <f t="shared" si="35"/>
        <v>2162313.3517786562</v>
      </c>
      <c r="P2977" s="197">
        <f t="shared" si="36"/>
        <v>204.1285503728221</v>
      </c>
      <c r="Q2977" s="190">
        <f t="shared" si="37"/>
        <v>25767145.5</v>
      </c>
      <c r="S2977" s="190">
        <f t="shared" si="38"/>
        <v>256389.50746268657</v>
      </c>
      <c r="T2977" s="197">
        <f t="shared" si="39"/>
        <v>44.301387744081893</v>
      </c>
    </row>
    <row r="2978" spans="1:20" ht="15.6">
      <c r="A2978" s="192" t="s">
        <v>5807</v>
      </c>
      <c r="B2978" s="192" t="s">
        <v>5646</v>
      </c>
      <c r="C2978" s="192">
        <v>95.17</v>
      </c>
      <c r="D2978" s="192">
        <v>12124</v>
      </c>
      <c r="E2978" s="192">
        <v>596</v>
      </c>
      <c r="F2978" s="192">
        <v>199</v>
      </c>
      <c r="G2978" s="192">
        <v>10</v>
      </c>
      <c r="H2978" s="192">
        <v>15</v>
      </c>
      <c r="J2978" s="192">
        <v>24</v>
      </c>
      <c r="K2978" s="197">
        <f t="shared" si="31"/>
        <v>6.6333333333333337</v>
      </c>
      <c r="L2978" s="197">
        <f t="shared" si="32"/>
        <v>51.8</v>
      </c>
      <c r="M2978" s="190">
        <f t="shared" si="33"/>
        <v>655022976.66666651</v>
      </c>
      <c r="N2978" s="190">
        <f t="shared" si="34"/>
        <v>2535175</v>
      </c>
      <c r="O2978" s="190">
        <f t="shared" si="35"/>
        <v>2198063.6800894849</v>
      </c>
      <c r="P2978" s="197">
        <f t="shared" si="36"/>
        <v>232.43702237820122</v>
      </c>
      <c r="Q2978" s="190">
        <f t="shared" si="37"/>
        <v>19748664.166666668</v>
      </c>
      <c r="S2978" s="190">
        <f t="shared" si="38"/>
        <v>198479.03685092129</v>
      </c>
      <c r="T2978" s="197">
        <f t="shared" si="39"/>
        <v>40.359511258385261</v>
      </c>
    </row>
    <row r="2979" spans="1:20" ht="15.6">
      <c r="A2979" s="192" t="s">
        <v>5808</v>
      </c>
      <c r="B2979" s="192" t="s">
        <v>5647</v>
      </c>
      <c r="C2979" s="192">
        <v>106.13</v>
      </c>
      <c r="D2979" s="192">
        <v>13519.999999999998</v>
      </c>
      <c r="E2979" s="192">
        <v>600</v>
      </c>
      <c r="F2979" s="192">
        <v>200</v>
      </c>
      <c r="G2979" s="192">
        <v>11</v>
      </c>
      <c r="H2979" s="192">
        <v>17</v>
      </c>
      <c r="J2979" s="192">
        <v>24</v>
      </c>
      <c r="K2979" s="197">
        <f t="shared" si="31"/>
        <v>5.882352941176471</v>
      </c>
      <c r="L2979" s="197">
        <f t="shared" si="32"/>
        <v>47.090909090909093</v>
      </c>
      <c r="M2979" s="190">
        <f t="shared" si="33"/>
        <v>744186438</v>
      </c>
      <c r="N2979" s="190">
        <f t="shared" si="34"/>
        <v>2863179</v>
      </c>
      <c r="O2979" s="190">
        <f t="shared" si="35"/>
        <v>2480621.46</v>
      </c>
      <c r="P2979" s="197">
        <f t="shared" si="36"/>
        <v>234.61324683767535</v>
      </c>
      <c r="Q2979" s="190">
        <f t="shared" si="37"/>
        <v>22729445.5</v>
      </c>
      <c r="S2979" s="190">
        <f t="shared" si="38"/>
        <v>227294.45499999999</v>
      </c>
      <c r="T2979" s="197">
        <f t="shared" si="39"/>
        <v>41.002097561440316</v>
      </c>
    </row>
    <row r="2980" spans="1:20" ht="15.6">
      <c r="A2980" s="192" t="s">
        <v>5809</v>
      </c>
      <c r="B2980" s="192" t="s">
        <v>5648</v>
      </c>
      <c r="C2980" s="192">
        <v>120.31</v>
      </c>
      <c r="D2980" s="192">
        <v>15326</v>
      </c>
      <c r="E2980" s="192">
        <v>606</v>
      </c>
      <c r="F2980" s="192">
        <v>201</v>
      </c>
      <c r="G2980" s="192">
        <v>12</v>
      </c>
      <c r="H2980" s="192">
        <v>20</v>
      </c>
      <c r="J2980" s="192">
        <v>24</v>
      </c>
      <c r="K2980" s="197">
        <f t="shared" si="31"/>
        <v>5.0250000000000004</v>
      </c>
      <c r="L2980" s="197">
        <f t="shared" si="32"/>
        <v>43.166666666666664</v>
      </c>
      <c r="M2980" s="190">
        <f t="shared" si="33"/>
        <v>871815456</v>
      </c>
      <c r="N2980" s="190">
        <f t="shared" si="34"/>
        <v>3316788</v>
      </c>
      <c r="O2980" s="190">
        <f t="shared" si="35"/>
        <v>2877278.7326732674</v>
      </c>
      <c r="P2980" s="197">
        <f t="shared" si="36"/>
        <v>238.50521059756144</v>
      </c>
      <c r="Q2980" s="190">
        <f t="shared" si="37"/>
        <v>27150174</v>
      </c>
      <c r="S2980" s="190">
        <f t="shared" si="38"/>
        <v>270150.98507462686</v>
      </c>
      <c r="T2980" s="197">
        <f t="shared" si="39"/>
        <v>42.089318906565005</v>
      </c>
    </row>
    <row r="2981" spans="1:20" ht="15.6">
      <c r="A2981" s="192" t="s">
        <v>5810</v>
      </c>
      <c r="B2981" s="192" t="s">
        <v>5649</v>
      </c>
      <c r="C2981" s="192">
        <v>166.02</v>
      </c>
      <c r="D2981" s="192">
        <v>21149</v>
      </c>
      <c r="E2981" s="192">
        <v>692</v>
      </c>
      <c r="F2981" s="192">
        <v>300</v>
      </c>
      <c r="G2981" s="192">
        <v>13</v>
      </c>
      <c r="H2981" s="192">
        <v>20</v>
      </c>
      <c r="J2981" s="192">
        <v>28</v>
      </c>
      <c r="K2981" s="197">
        <f t="shared" si="31"/>
        <v>7.5</v>
      </c>
      <c r="L2981" s="197">
        <f t="shared" si="32"/>
        <v>45.846153846153847</v>
      </c>
      <c r="M2981" s="190">
        <f t="shared" si="33"/>
        <v>1655417125.333333</v>
      </c>
      <c r="N2981" s="190">
        <f t="shared" si="34"/>
        <v>5413588</v>
      </c>
      <c r="O2981" s="190">
        <f t="shared" si="35"/>
        <v>4784442.5587668587</v>
      </c>
      <c r="P2981" s="197">
        <f t="shared" si="36"/>
        <v>279.77493482001825</v>
      </c>
      <c r="Q2981" s="190">
        <f t="shared" si="37"/>
        <v>90119370.333333328</v>
      </c>
      <c r="S2981" s="190">
        <f t="shared" si="38"/>
        <v>600795.80222222221</v>
      </c>
      <c r="T2981" s="197">
        <f t="shared" si="39"/>
        <v>65.277596538412993</v>
      </c>
    </row>
    <row r="2982" spans="1:20" ht="15.6">
      <c r="A2982" s="192" t="s">
        <v>5811</v>
      </c>
      <c r="B2982" s="192" t="s">
        <v>5650</v>
      </c>
      <c r="C2982" s="192">
        <v>184.86</v>
      </c>
      <c r="D2982" s="192">
        <v>23549</v>
      </c>
      <c r="E2982" s="192">
        <v>700</v>
      </c>
      <c r="F2982" s="192">
        <v>300</v>
      </c>
      <c r="G2982" s="192">
        <v>13</v>
      </c>
      <c r="H2982" s="192">
        <v>24</v>
      </c>
      <c r="J2982" s="192">
        <v>28</v>
      </c>
      <c r="K2982" s="197">
        <f t="shared" si="31"/>
        <v>6.25</v>
      </c>
      <c r="L2982" s="197">
        <f t="shared" si="32"/>
        <v>45.846153846153847</v>
      </c>
      <c r="M2982" s="190">
        <f t="shared" si="33"/>
        <v>1946069925.333333</v>
      </c>
      <c r="N2982" s="190">
        <f t="shared" si="34"/>
        <v>6248788</v>
      </c>
      <c r="O2982" s="190">
        <f t="shared" si="35"/>
        <v>5560199.7866666662</v>
      </c>
      <c r="P2982" s="197">
        <f t="shared" si="36"/>
        <v>287.47030231611313</v>
      </c>
      <c r="Q2982" s="190">
        <f t="shared" si="37"/>
        <v>108119370.33333333</v>
      </c>
      <c r="S2982" s="190">
        <f t="shared" si="38"/>
        <v>720795.80222222221</v>
      </c>
      <c r="T2982" s="197">
        <f t="shared" si="39"/>
        <v>67.758770817439398</v>
      </c>
    </row>
    <row r="2983" spans="1:20" ht="15.6">
      <c r="A2983" s="192" t="s">
        <v>5812</v>
      </c>
      <c r="B2983" s="192" t="s">
        <v>5651</v>
      </c>
      <c r="C2983" s="192">
        <v>191.11</v>
      </c>
      <c r="D2983" s="192">
        <v>24345</v>
      </c>
      <c r="E2983" s="192">
        <v>792</v>
      </c>
      <c r="F2983" s="192">
        <v>300</v>
      </c>
      <c r="G2983" s="192">
        <v>14</v>
      </c>
      <c r="H2983" s="192">
        <v>22</v>
      </c>
      <c r="J2983" s="192">
        <v>28</v>
      </c>
      <c r="K2983" s="197">
        <f t="shared" si="31"/>
        <v>6.8181818181818183</v>
      </c>
      <c r="L2983" s="197">
        <f t="shared" si="32"/>
        <v>49.428571428571431</v>
      </c>
      <c r="M2983" s="190">
        <f t="shared" si="33"/>
        <v>2445362890.666666</v>
      </c>
      <c r="N2983" s="190">
        <f t="shared" si="34"/>
        <v>7040264</v>
      </c>
      <c r="O2983" s="190">
        <f t="shared" si="35"/>
        <v>6175158.8148148134</v>
      </c>
      <c r="P2983" s="197">
        <f t="shared" si="36"/>
        <v>316.93249475225753</v>
      </c>
      <c r="Q2983" s="190">
        <f t="shared" si="37"/>
        <v>99171042.666666672</v>
      </c>
      <c r="S2983" s="190">
        <f t="shared" si="38"/>
        <v>661140.28444444446</v>
      </c>
      <c r="T2983" s="197">
        <f t="shared" si="39"/>
        <v>63.824518958131385</v>
      </c>
    </row>
    <row r="2984" spans="1:20" ht="15.6">
      <c r="A2984" s="192" t="s">
        <v>5813</v>
      </c>
      <c r="B2984" s="192" t="s">
        <v>5652</v>
      </c>
      <c r="C2984" s="192">
        <v>209.95</v>
      </c>
      <c r="D2984" s="192">
        <v>26745</v>
      </c>
      <c r="E2984" s="192">
        <v>800</v>
      </c>
      <c r="F2984" s="192">
        <v>300</v>
      </c>
      <c r="G2984" s="192">
        <v>14</v>
      </c>
      <c r="H2984" s="192">
        <v>26</v>
      </c>
      <c r="J2984" s="192">
        <v>28</v>
      </c>
      <c r="K2984" s="197">
        <f t="shared" si="31"/>
        <v>5.7692307692307692</v>
      </c>
      <c r="L2984" s="197">
        <f t="shared" si="32"/>
        <v>49.428571428571431</v>
      </c>
      <c r="M2984" s="190">
        <f t="shared" si="33"/>
        <v>2825535690.666666</v>
      </c>
      <c r="N2984" s="190">
        <f t="shared" si="34"/>
        <v>7995464</v>
      </c>
      <c r="O2984" s="190">
        <f t="shared" si="35"/>
        <v>7063839.2266666647</v>
      </c>
      <c r="P2984" s="197">
        <f t="shared" si="36"/>
        <v>325.03422835801058</v>
      </c>
      <c r="Q2984" s="190">
        <f t="shared" si="37"/>
        <v>117171042.66666667</v>
      </c>
      <c r="S2984" s="190">
        <f t="shared" si="38"/>
        <v>781140.28444444446</v>
      </c>
      <c r="T2984" s="197">
        <f t="shared" si="39"/>
        <v>66.189461252951304</v>
      </c>
    </row>
    <row r="2985" spans="1:20" ht="15.6">
      <c r="A2985" s="192" t="s">
        <v>5814</v>
      </c>
      <c r="B2985" s="192" t="s">
        <v>5653</v>
      </c>
      <c r="C2985" s="192">
        <v>56.74</v>
      </c>
      <c r="D2985" s="192">
        <v>7228</v>
      </c>
      <c r="E2985" s="192">
        <v>200</v>
      </c>
      <c r="F2985" s="192">
        <v>204</v>
      </c>
      <c r="G2985" s="192">
        <v>12</v>
      </c>
      <c r="H2985" s="192">
        <v>12</v>
      </c>
      <c r="J2985" s="192">
        <v>16</v>
      </c>
      <c r="K2985" s="197">
        <f t="shared" si="31"/>
        <v>8.5</v>
      </c>
      <c r="L2985" s="197">
        <f t="shared" si="32"/>
        <v>12</v>
      </c>
      <c r="M2985" s="190">
        <f t="shared" si="33"/>
        <v>48771584</v>
      </c>
      <c r="N2985" s="190">
        <f t="shared" si="34"/>
        <v>553152</v>
      </c>
      <c r="O2985" s="190">
        <f t="shared" si="35"/>
        <v>487715.84000000003</v>
      </c>
      <c r="P2985" s="197">
        <f t="shared" si="36"/>
        <v>82.143718454066743</v>
      </c>
      <c r="Q2985" s="190">
        <f t="shared" si="37"/>
        <v>17004672</v>
      </c>
      <c r="S2985" s="190">
        <f t="shared" si="38"/>
        <v>166712.4705882353</v>
      </c>
      <c r="T2985" s="197">
        <f t="shared" si="39"/>
        <v>48.503721067439102</v>
      </c>
    </row>
    <row r="2986" spans="1:20" ht="15.6">
      <c r="A2986" s="192" t="s">
        <v>5815</v>
      </c>
      <c r="B2986" s="192" t="s">
        <v>5654</v>
      </c>
      <c r="C2986" s="192">
        <v>64.42</v>
      </c>
      <c r="D2986" s="192">
        <v>8206</v>
      </c>
      <c r="E2986" s="192">
        <v>244</v>
      </c>
      <c r="F2986" s="192">
        <v>252</v>
      </c>
      <c r="G2986" s="192">
        <v>11</v>
      </c>
      <c r="H2986" s="192">
        <v>11</v>
      </c>
      <c r="J2986" s="192">
        <v>16</v>
      </c>
      <c r="K2986" s="197">
        <f t="shared" si="31"/>
        <v>11.454545454545455</v>
      </c>
      <c r="L2986" s="197">
        <f t="shared" si="32"/>
        <v>17.272727272727273</v>
      </c>
      <c r="M2986" s="190">
        <f t="shared" si="33"/>
        <v>85329750</v>
      </c>
      <c r="N2986" s="190">
        <f t="shared" si="34"/>
        <v>781407</v>
      </c>
      <c r="O2986" s="190">
        <f t="shared" si="35"/>
        <v>699424.1803278689</v>
      </c>
      <c r="P2986" s="197">
        <f t="shared" si="36"/>
        <v>101.97283189673715</v>
      </c>
      <c r="Q2986" s="190">
        <f t="shared" si="37"/>
        <v>29363471.5</v>
      </c>
      <c r="S2986" s="190">
        <f t="shared" si="38"/>
        <v>233043.42460317462</v>
      </c>
      <c r="T2986" s="197">
        <f t="shared" si="39"/>
        <v>59.818833952546747</v>
      </c>
    </row>
    <row r="2987" spans="1:20" ht="15.6">
      <c r="A2987" s="192" t="s">
        <v>5816</v>
      </c>
      <c r="B2987" s="192" t="s">
        <v>5655</v>
      </c>
      <c r="C2987" s="192">
        <v>82.17</v>
      </c>
      <c r="D2987" s="192">
        <v>10468</v>
      </c>
      <c r="E2987" s="192">
        <v>250</v>
      </c>
      <c r="F2987" s="192">
        <v>255</v>
      </c>
      <c r="G2987" s="192">
        <v>14</v>
      </c>
      <c r="H2987" s="192">
        <v>14</v>
      </c>
      <c r="J2987" s="192">
        <v>16</v>
      </c>
      <c r="K2987" s="197">
        <f t="shared" si="31"/>
        <v>9.1071428571428577</v>
      </c>
      <c r="L2987" s="197">
        <f t="shared" si="32"/>
        <v>13.571428571428571</v>
      </c>
      <c r="M2987" s="190">
        <f t="shared" si="33"/>
        <v>112298536</v>
      </c>
      <c r="N2987" s="190">
        <f t="shared" si="34"/>
        <v>1015014</v>
      </c>
      <c r="O2987" s="190">
        <f t="shared" si="35"/>
        <v>898388.28799999994</v>
      </c>
      <c r="P2987" s="197">
        <f t="shared" si="36"/>
        <v>103.57505922095889</v>
      </c>
      <c r="Q2987" s="190">
        <f t="shared" si="37"/>
        <v>38740639</v>
      </c>
      <c r="S2987" s="190">
        <f t="shared" si="38"/>
        <v>303848.14901960787</v>
      </c>
      <c r="T2987" s="197">
        <f t="shared" si="39"/>
        <v>60.834722722533641</v>
      </c>
    </row>
    <row r="2988" spans="1:20" ht="15.6">
      <c r="A2988" s="192" t="s">
        <v>5817</v>
      </c>
      <c r="B2988" s="192" t="s">
        <v>5656</v>
      </c>
      <c r="C2988" s="192">
        <v>85.02</v>
      </c>
      <c r="D2988" s="192">
        <v>10831</v>
      </c>
      <c r="E2988" s="192">
        <v>294</v>
      </c>
      <c r="F2988" s="192">
        <v>302</v>
      </c>
      <c r="G2988" s="192">
        <v>12</v>
      </c>
      <c r="H2988" s="192">
        <v>12</v>
      </c>
      <c r="J2988" s="192">
        <v>20</v>
      </c>
      <c r="K2988" s="197">
        <f t="shared" si="31"/>
        <v>12.583333333333334</v>
      </c>
      <c r="L2988" s="197">
        <f t="shared" si="32"/>
        <v>19.166666666666668</v>
      </c>
      <c r="M2988" s="190">
        <f t="shared" si="33"/>
        <v>163867464</v>
      </c>
      <c r="N2988" s="190">
        <f t="shared" si="34"/>
        <v>1240668</v>
      </c>
      <c r="O2988" s="190">
        <f t="shared" si="35"/>
        <v>1114744.6530612244</v>
      </c>
      <c r="P2988" s="197">
        <f t="shared" si="36"/>
        <v>123.00197601949114</v>
      </c>
      <c r="Q2988" s="190">
        <f t="shared" si="37"/>
        <v>55126096</v>
      </c>
      <c r="S2988" s="190">
        <f t="shared" si="38"/>
        <v>365073.48344370862</v>
      </c>
      <c r="T2988" s="197">
        <f t="shared" si="39"/>
        <v>71.341845658252723</v>
      </c>
    </row>
    <row r="2989" spans="1:20" ht="15.6">
      <c r="A2989" s="192" t="s">
        <v>5818</v>
      </c>
      <c r="B2989" s="192" t="s">
        <v>5657</v>
      </c>
      <c r="C2989" s="192">
        <v>94.54</v>
      </c>
      <c r="D2989" s="192">
        <v>12043</v>
      </c>
      <c r="E2989" s="192">
        <v>300</v>
      </c>
      <c r="F2989" s="192">
        <v>300</v>
      </c>
      <c r="G2989" s="192">
        <v>10</v>
      </c>
      <c r="H2989" s="192">
        <v>15</v>
      </c>
      <c r="J2989" s="192">
        <v>20</v>
      </c>
      <c r="K2989" s="197">
        <f t="shared" si="31"/>
        <v>10</v>
      </c>
      <c r="L2989" s="197">
        <f t="shared" si="32"/>
        <v>23</v>
      </c>
      <c r="M2989" s="190">
        <f t="shared" si="33"/>
        <v>199327500</v>
      </c>
      <c r="N2989" s="190">
        <f t="shared" si="34"/>
        <v>1464750</v>
      </c>
      <c r="O2989" s="190">
        <f t="shared" si="35"/>
        <v>1328850</v>
      </c>
      <c r="P2989" s="197">
        <f t="shared" si="36"/>
        <v>128.65191843593524</v>
      </c>
      <c r="Q2989" s="190">
        <f t="shared" si="37"/>
        <v>67522500</v>
      </c>
      <c r="S2989" s="190">
        <f t="shared" si="38"/>
        <v>450150</v>
      </c>
      <c r="T2989" s="197">
        <f t="shared" si="39"/>
        <v>74.878461682344323</v>
      </c>
    </row>
    <row r="2990" spans="1:20" ht="15.6">
      <c r="A2990" s="192" t="s">
        <v>5819</v>
      </c>
      <c r="B2990" s="192" t="s">
        <v>5658</v>
      </c>
      <c r="C2990" s="192">
        <v>106.31</v>
      </c>
      <c r="D2990" s="192">
        <v>13543</v>
      </c>
      <c r="E2990" s="192">
        <v>300</v>
      </c>
      <c r="F2990" s="192">
        <v>305</v>
      </c>
      <c r="G2990" s="192">
        <v>15</v>
      </c>
      <c r="H2990" s="192">
        <v>15</v>
      </c>
      <c r="J2990" s="192">
        <v>20</v>
      </c>
      <c r="K2990" s="197">
        <f t="shared" si="31"/>
        <v>10.166666666666666</v>
      </c>
      <c r="L2990" s="197">
        <f t="shared" si="32"/>
        <v>15.333333333333334</v>
      </c>
      <c r="M2990" s="190">
        <f t="shared" si="33"/>
        <v>210577500</v>
      </c>
      <c r="N2990" s="190">
        <f t="shared" si="34"/>
        <v>1577250</v>
      </c>
      <c r="O2990" s="190">
        <f t="shared" si="35"/>
        <v>1403850</v>
      </c>
      <c r="P2990" s="197">
        <f t="shared" si="36"/>
        <v>124.69485756048871</v>
      </c>
      <c r="Q2990" s="190">
        <f t="shared" si="37"/>
        <v>71007500</v>
      </c>
      <c r="S2990" s="190">
        <f t="shared" si="38"/>
        <v>465622.95081967214</v>
      </c>
      <c r="T2990" s="197">
        <f t="shared" si="39"/>
        <v>72.409353844019321</v>
      </c>
    </row>
    <row r="2991" spans="1:20" ht="15.6">
      <c r="A2991" s="192" t="s">
        <v>5820</v>
      </c>
      <c r="B2991" s="192" t="s">
        <v>5659</v>
      </c>
      <c r="C2991" s="192">
        <v>106.17</v>
      </c>
      <c r="D2991" s="192">
        <v>13525</v>
      </c>
      <c r="E2991" s="192">
        <v>338</v>
      </c>
      <c r="F2991" s="192">
        <v>351</v>
      </c>
      <c r="G2991" s="192">
        <v>13</v>
      </c>
      <c r="H2991" s="192">
        <v>13</v>
      </c>
      <c r="J2991" s="192">
        <v>20</v>
      </c>
      <c r="K2991" s="197">
        <f t="shared" si="31"/>
        <v>13.5</v>
      </c>
      <c r="L2991" s="197">
        <f t="shared" si="32"/>
        <v>20.923076923076923</v>
      </c>
      <c r="M2991" s="190">
        <f t="shared" si="33"/>
        <v>274014234</v>
      </c>
      <c r="N2991" s="190">
        <f t="shared" si="34"/>
        <v>1799343</v>
      </c>
      <c r="O2991" s="190">
        <f t="shared" si="35"/>
        <v>1621386</v>
      </c>
      <c r="P2991" s="197">
        <f t="shared" si="36"/>
        <v>142.33703825220738</v>
      </c>
      <c r="Q2991" s="190">
        <f t="shared" si="37"/>
        <v>93751482.5</v>
      </c>
      <c r="S2991" s="190">
        <f t="shared" si="38"/>
        <v>534196.48148148146</v>
      </c>
      <c r="T2991" s="197">
        <f t="shared" si="39"/>
        <v>83.256938118794764</v>
      </c>
    </row>
    <row r="2992" spans="1:20" ht="15.6">
      <c r="A2992" s="192" t="s">
        <v>5821</v>
      </c>
      <c r="B2992" s="192" t="s">
        <v>5660</v>
      </c>
      <c r="C2992" s="192">
        <v>130.80000000000001</v>
      </c>
      <c r="D2992" s="192">
        <v>16663</v>
      </c>
      <c r="E2992" s="192">
        <v>344</v>
      </c>
      <c r="F2992" s="192">
        <v>354</v>
      </c>
      <c r="G2992" s="192">
        <v>16</v>
      </c>
      <c r="H2992" s="192">
        <v>16</v>
      </c>
      <c r="J2992" s="192">
        <v>20</v>
      </c>
      <c r="K2992" s="197">
        <f t="shared" si="31"/>
        <v>11.0625</v>
      </c>
      <c r="L2992" s="197">
        <f t="shared" si="32"/>
        <v>17</v>
      </c>
      <c r="M2992" s="190">
        <f t="shared" si="33"/>
        <v>345414656</v>
      </c>
      <c r="N2992" s="190">
        <f t="shared" si="34"/>
        <v>2247168</v>
      </c>
      <c r="O2992" s="190">
        <f t="shared" si="35"/>
        <v>2008224.7441860465</v>
      </c>
      <c r="P2992" s="197">
        <f t="shared" si="36"/>
        <v>143.97721985357299</v>
      </c>
      <c r="Q2992" s="190">
        <f t="shared" si="37"/>
        <v>118404800</v>
      </c>
      <c r="S2992" s="190">
        <f t="shared" si="38"/>
        <v>668953.67231638415</v>
      </c>
      <c r="T2992" s="197">
        <f t="shared" si="39"/>
        <v>84.296211583221236</v>
      </c>
    </row>
    <row r="2993" spans="1:20" ht="15.6">
      <c r="A2993" s="192" t="s">
        <v>5822</v>
      </c>
      <c r="B2993" s="192" t="s">
        <v>5661</v>
      </c>
      <c r="C2993" s="192">
        <v>136.49</v>
      </c>
      <c r="D2993" s="192">
        <v>17387</v>
      </c>
      <c r="E2993" s="192">
        <v>350</v>
      </c>
      <c r="F2993" s="192">
        <v>350</v>
      </c>
      <c r="G2993" s="192">
        <v>12</v>
      </c>
      <c r="H2993" s="192">
        <v>19</v>
      </c>
      <c r="J2993" s="192">
        <v>20</v>
      </c>
      <c r="K2993" s="197">
        <f t="shared" si="31"/>
        <v>9.2105263157894743</v>
      </c>
      <c r="L2993" s="197">
        <f t="shared" si="32"/>
        <v>22.666666666666668</v>
      </c>
      <c r="M2993" s="190">
        <f t="shared" si="33"/>
        <v>395061761.33333325</v>
      </c>
      <c r="N2993" s="190">
        <f t="shared" si="34"/>
        <v>2493182</v>
      </c>
      <c r="O2993" s="190">
        <f t="shared" si="35"/>
        <v>2257495.7790476186</v>
      </c>
      <c r="P2993" s="197">
        <f t="shared" si="36"/>
        <v>150.73710522363839</v>
      </c>
      <c r="Q2993" s="190">
        <f t="shared" si="37"/>
        <v>135815761.33333334</v>
      </c>
      <c r="S2993" s="190">
        <f t="shared" si="38"/>
        <v>776090.06476190477</v>
      </c>
      <c r="T2993" s="197">
        <f t="shared" si="39"/>
        <v>88.381783095915836</v>
      </c>
    </row>
    <row r="2994" spans="1:20" ht="15.6">
      <c r="A2994" s="192" t="s">
        <v>5823</v>
      </c>
      <c r="B2994" s="192" t="s">
        <v>5662</v>
      </c>
      <c r="C2994" s="192">
        <v>155.72</v>
      </c>
      <c r="D2994" s="192">
        <v>19837</v>
      </c>
      <c r="E2994" s="192">
        <v>350</v>
      </c>
      <c r="F2994" s="192">
        <v>357</v>
      </c>
      <c r="G2994" s="192">
        <v>19</v>
      </c>
      <c r="H2994" s="192">
        <v>19</v>
      </c>
      <c r="J2994" s="192">
        <v>20</v>
      </c>
      <c r="K2994" s="197">
        <f t="shared" ref="K2994:K3000" si="40">F2994/2/H2994</f>
        <v>9.3947368421052637</v>
      </c>
      <c r="L2994" s="197">
        <f t="shared" ref="L2994:L3000" si="41">(E2994-2*H2994-2*J2994)/G2994</f>
        <v>14.315789473684211</v>
      </c>
      <c r="M2994" s="190">
        <f t="shared" ref="M2994:M3000" si="42">F2994*E2994^3/12-(F2994-G2994)*(E2994-2*H2994)^3/12</f>
        <v>420072178</v>
      </c>
      <c r="N2994" s="190">
        <f t="shared" ref="N2994:N3000" si="43">F2994*E2994^2/4-(F2994-G2994)*(E2994-2*H2994)^2/4</f>
        <v>2707557</v>
      </c>
      <c r="O2994" s="190">
        <f t="shared" ref="O2994:O3000" si="44">M2994/(E2994/2)</f>
        <v>2400412.4457142856</v>
      </c>
      <c r="P2994" s="197">
        <f t="shared" ref="P2994:P3000" si="45">SQRT(M2994/D2994)</f>
        <v>145.52042773555874</v>
      </c>
      <c r="Q2994" s="190">
        <f t="shared" ref="Q2994:Q3000" si="46">2*H2994*F2994^3/12+(E2994-2*H2994)*G2994^3/12</f>
        <v>144259428.5</v>
      </c>
      <c r="S2994" s="190">
        <f t="shared" ref="S2994:S3000" si="47">Q2994/(F2994/2)</f>
        <v>808176.07002801122</v>
      </c>
      <c r="T2994" s="197">
        <f t="shared" ref="T2994:T3000" si="48">SQRT(Q2994/D2994)</f>
        <v>85.277430674752807</v>
      </c>
    </row>
    <row r="2995" spans="1:20" ht="15.6">
      <c r="A2995" s="192" t="s">
        <v>5824</v>
      </c>
      <c r="B2995" s="192" t="s">
        <v>5663</v>
      </c>
      <c r="C2995" s="192">
        <v>140.69999999999999</v>
      </c>
      <c r="D2995" s="192">
        <v>17924</v>
      </c>
      <c r="E2995" s="192">
        <v>388</v>
      </c>
      <c r="F2995" s="192">
        <v>402</v>
      </c>
      <c r="G2995" s="192">
        <v>15</v>
      </c>
      <c r="H2995" s="192">
        <v>15</v>
      </c>
      <c r="J2995" s="192">
        <v>24</v>
      </c>
      <c r="K2995" s="197">
        <f t="shared" si="40"/>
        <v>13.4</v>
      </c>
      <c r="L2995" s="197">
        <f t="shared" si="41"/>
        <v>20.666666666666668</v>
      </c>
      <c r="M2995" s="190">
        <f t="shared" si="42"/>
        <v>477053450</v>
      </c>
      <c r="N2995" s="190">
        <f t="shared" si="43"/>
        <v>2729805</v>
      </c>
      <c r="O2995" s="190">
        <f t="shared" si="44"/>
        <v>2459038.4020618559</v>
      </c>
      <c r="P2995" s="197">
        <f t="shared" si="45"/>
        <v>163.14210169977815</v>
      </c>
      <c r="Q2995" s="190">
        <f t="shared" si="46"/>
        <v>162512707.5</v>
      </c>
      <c r="S2995" s="190">
        <f t="shared" si="47"/>
        <v>808520.93283582095</v>
      </c>
      <c r="T2995" s="197">
        <f t="shared" si="48"/>
        <v>95.219565475844377</v>
      </c>
    </row>
    <row r="2996" spans="1:20" ht="15.6">
      <c r="A2996" s="192" t="s">
        <v>5825</v>
      </c>
      <c r="B2996" s="192" t="s">
        <v>5664</v>
      </c>
      <c r="C2996" s="192">
        <v>168.92</v>
      </c>
      <c r="D2996" s="192">
        <v>21518</v>
      </c>
      <c r="E2996" s="192">
        <v>394</v>
      </c>
      <c r="F2996" s="192">
        <v>405</v>
      </c>
      <c r="G2996" s="192">
        <v>18</v>
      </c>
      <c r="H2996" s="192">
        <v>18</v>
      </c>
      <c r="J2996" s="192">
        <v>24</v>
      </c>
      <c r="K2996" s="197">
        <f t="shared" si="40"/>
        <v>11.25</v>
      </c>
      <c r="L2996" s="197">
        <f t="shared" si="41"/>
        <v>17.222222222222221</v>
      </c>
      <c r="M2996" s="190">
        <f t="shared" si="42"/>
        <v>584533248</v>
      </c>
      <c r="N2996" s="190">
        <f t="shared" si="43"/>
        <v>3317778</v>
      </c>
      <c r="O2996" s="190">
        <f t="shared" si="44"/>
        <v>2967173.8477157359</v>
      </c>
      <c r="P2996" s="197">
        <f t="shared" si="45"/>
        <v>164.81762728814689</v>
      </c>
      <c r="Q2996" s="190">
        <f t="shared" si="46"/>
        <v>199464363</v>
      </c>
      <c r="S2996" s="190">
        <f t="shared" si="47"/>
        <v>985009.2</v>
      </c>
      <c r="T2996" s="197">
        <f t="shared" si="48"/>
        <v>96.279029876782175</v>
      </c>
    </row>
    <row r="2997" spans="1:20" ht="15.6">
      <c r="A2997" s="192" t="s">
        <v>5826</v>
      </c>
      <c r="B2997" s="192" t="s">
        <v>5665</v>
      </c>
      <c r="C2997" s="192">
        <v>172.29</v>
      </c>
      <c r="D2997" s="192">
        <v>21948</v>
      </c>
      <c r="E2997" s="192">
        <v>400</v>
      </c>
      <c r="F2997" s="192">
        <v>400</v>
      </c>
      <c r="G2997" s="192">
        <v>13</v>
      </c>
      <c r="H2997" s="192">
        <v>21</v>
      </c>
      <c r="J2997" s="192">
        <v>24</v>
      </c>
      <c r="K2997" s="197">
        <f t="shared" si="40"/>
        <v>9.5238095238095237</v>
      </c>
      <c r="L2997" s="197">
        <f t="shared" si="41"/>
        <v>23.846153846153847</v>
      </c>
      <c r="M2997" s="190">
        <f t="shared" si="42"/>
        <v>653615871.33333325</v>
      </c>
      <c r="N2997" s="190">
        <f t="shared" si="43"/>
        <v>3600133</v>
      </c>
      <c r="O2997" s="190">
        <f t="shared" si="44"/>
        <v>3268079.3566666665</v>
      </c>
      <c r="P2997" s="197">
        <f t="shared" si="45"/>
        <v>172.56941183611906</v>
      </c>
      <c r="Q2997" s="190">
        <f t="shared" si="46"/>
        <v>224065543.83333334</v>
      </c>
      <c r="S2997" s="190">
        <f t="shared" si="47"/>
        <v>1120327.7191666667</v>
      </c>
      <c r="T2997" s="197">
        <f t="shared" si="48"/>
        <v>101.03923811852663</v>
      </c>
    </row>
    <row r="2998" spans="1:20" ht="15.6">
      <c r="A2998" s="192" t="s">
        <v>5827</v>
      </c>
      <c r="B2998" s="192" t="s">
        <v>5666</v>
      </c>
      <c r="C2998" s="192">
        <v>232.5</v>
      </c>
      <c r="D2998" s="192">
        <v>29618</v>
      </c>
      <c r="E2998" s="192">
        <v>414</v>
      </c>
      <c r="F2998" s="192">
        <v>405</v>
      </c>
      <c r="G2998" s="192">
        <v>18</v>
      </c>
      <c r="H2998" s="192">
        <v>28</v>
      </c>
      <c r="J2998" s="192">
        <v>24</v>
      </c>
      <c r="K2998" s="197">
        <f t="shared" si="40"/>
        <v>7.2321428571428568</v>
      </c>
      <c r="L2998" s="197">
        <f t="shared" si="41"/>
        <v>17.222222222222221</v>
      </c>
      <c r="M2998" s="190">
        <f t="shared" si="42"/>
        <v>915113148</v>
      </c>
      <c r="N2998" s="190">
        <f t="shared" si="43"/>
        <v>4953978</v>
      </c>
      <c r="O2998" s="190">
        <f t="shared" si="44"/>
        <v>4420836.4637681162</v>
      </c>
      <c r="P2998" s="197">
        <f t="shared" si="45"/>
        <v>175.77598213177063</v>
      </c>
      <c r="Q2998" s="190">
        <f t="shared" si="46"/>
        <v>310181238</v>
      </c>
      <c r="S2998" s="190">
        <f t="shared" si="47"/>
        <v>1531759.2</v>
      </c>
      <c r="T2998" s="197">
        <f t="shared" si="48"/>
        <v>102.33634412063111</v>
      </c>
    </row>
    <row r="2999" spans="1:20" ht="15.6">
      <c r="A2999" s="192" t="s">
        <v>5828</v>
      </c>
      <c r="B2999" s="192" t="s">
        <v>5667</v>
      </c>
      <c r="C2999" s="192">
        <v>197.41</v>
      </c>
      <c r="D2999" s="192">
        <v>25148</v>
      </c>
      <c r="E2999" s="192">
        <v>400</v>
      </c>
      <c r="F2999" s="192">
        <v>408</v>
      </c>
      <c r="G2999" s="192">
        <v>21</v>
      </c>
      <c r="H2999" s="192">
        <v>21</v>
      </c>
      <c r="J2999" s="192">
        <v>24</v>
      </c>
      <c r="K2999" s="197">
        <f t="shared" si="40"/>
        <v>9.7142857142857135</v>
      </c>
      <c r="L2999" s="197">
        <f t="shared" si="41"/>
        <v>14.761904761904763</v>
      </c>
      <c r="M2999" s="190">
        <f t="shared" si="42"/>
        <v>696282538</v>
      </c>
      <c r="N2999" s="190">
        <f t="shared" si="43"/>
        <v>3920133</v>
      </c>
      <c r="O2999" s="190">
        <f t="shared" si="44"/>
        <v>3481412.69</v>
      </c>
      <c r="P2999" s="197">
        <f t="shared" si="45"/>
        <v>166.39528887087562</v>
      </c>
      <c r="Q2999" s="190">
        <f t="shared" si="46"/>
        <v>237986878.5</v>
      </c>
      <c r="S2999" s="190">
        <f t="shared" si="47"/>
        <v>1166602.3455882352</v>
      </c>
      <c r="T2999" s="197">
        <f t="shared" si="48"/>
        <v>97.280272959516807</v>
      </c>
    </row>
    <row r="3000" spans="1:20" ht="15.6">
      <c r="A3000" s="192" t="s">
        <v>5829</v>
      </c>
      <c r="B3000" s="192" t="s">
        <v>5668</v>
      </c>
      <c r="C3000" s="192">
        <v>283.73</v>
      </c>
      <c r="D3000" s="192">
        <v>36144</v>
      </c>
      <c r="E3000" s="192">
        <v>428</v>
      </c>
      <c r="F3000" s="192">
        <v>407</v>
      </c>
      <c r="G3000" s="192">
        <v>20</v>
      </c>
      <c r="H3000" s="192">
        <v>35</v>
      </c>
      <c r="J3000" s="192">
        <v>24</v>
      </c>
      <c r="K3000" s="197">
        <f t="shared" si="40"/>
        <v>5.8142857142857141</v>
      </c>
      <c r="L3000" s="197">
        <f t="shared" si="41"/>
        <v>15.5</v>
      </c>
      <c r="M3000" s="190">
        <f t="shared" si="42"/>
        <v>1179442543.3333335</v>
      </c>
      <c r="N3000" s="190">
        <f t="shared" si="43"/>
        <v>6239105</v>
      </c>
      <c r="O3000" s="190">
        <f t="shared" si="44"/>
        <v>5511413.7538940813</v>
      </c>
      <c r="P3000" s="197">
        <f t="shared" si="45"/>
        <v>180.64264670099863</v>
      </c>
      <c r="Q3000" s="190">
        <f t="shared" si="46"/>
        <v>393517000.83333337</v>
      </c>
      <c r="S3000" s="190">
        <f t="shared" si="47"/>
        <v>1933744.4758394761</v>
      </c>
      <c r="T3000" s="197">
        <f t="shared" si="48"/>
        <v>104.34307782200241</v>
      </c>
    </row>
  </sheetData>
  <sheetProtection algorithmName="SHA-512" hashValue="IyFWophz3kPBZdB2R49KaglL25PSPhw0YS/CuA/mhlbJTsyFlFzXHc79PjyRZFGtNznzSMvyRofetywCAaTDhA==" saltValue="EUbkxFUMyMgNMP8uwdk/7g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s I A A B Q S w M E F A A C A A g A Q 5 b o U A f Y A m K q A A A A + A A A A B I A H A B D b 2 5 m a W c v U G F j a 2 F n Z S 5 4 b W w g o h g A K K A U A A A A A A A A A A A A A A A A A A A A A A A A A A A A h Y / B C o J A F E V / R W b v P G e k E n m O i z Z B C U E Q b Q e d d E j H 0 D G l X 2 v R J / U L C W W 1 a 3 k v 5 8 K 5 j 9 s d 4 6 E q n Y t q W l 2 b i D D q E U e Z t M 6 0 y S P S 2 a M b k F j g V q Y n m S t n h E 0 b D q 2 O S G H t O Q T o + 5 7 2 P q 2 b H L j n M T g k m 1 1 a q E q 6 2 r R W m l S R z y r 7 v y I C 9 y 8 Z w W n A 6 C z w G V 3 M O c J U Y 6 L N F + G j M f U Q f k p c d q X t G i W u h b t a I 0 w R 4 f 1 C P A F Q S w M E F A A C A A g A Q 5 b o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O W 6 F A E C a Q q 3 w U A A C G C A A A T A B w A R m 9 y b X V s Y X M v U 2 V j d G l v b j E u b S C i G A A o o B Q A A A A A A A A A A A A A A A A A A A A A A A A A A A D t n c 9 v G k c U x + + W / D + M N h c s E c Q s v 1 v 1 E C C o t X p w C 1 U v e 1 n D 1 F 4 Z d q 3 d J Q p B X O 3 + i t R D G 8 m t 6 i p p l F 6 q q E o j V W r r / D X G x v 9 F Z 1 k M y z K w q w T e b q W X g 4 P H w 8 y b + X y Z 9 + b N A B Z r 2 p q h k 7 r 7 P 3 1 / e 2 t 7 y z p U T d Y i D U o + I G 1 m b 2 8 R / u / y z c n V 3 9 / x k o a 6 3 2 a p m m l 0 K k a 7 2 9 G t R P 9 j T W f W u K i s 6 a r Z S 9 Q 0 X q V i 6 D b T b S s h V d 5 T P r O Y a S k d 9 Y i 0 1 Y 5 S Z d a R b R w r V c 3 i 5 b b q 9 M 1 / O d B s 7 R E z S U u 1 1 X 3 V Y g o t l f L k c 1 U / U B o 0 Z X R t a S d J 9 G 6 7 f f u z l E v v D H a 2 t z T d a 6 R 3 E H c k P o y E v C P 9 T 8 a S d C 0 c / v X q 6 s k f w 2 f n 1 6 + f D f / 9 Y W r q v V b r I 7 3 F H r r m J t y B J I n k V p O S J J 0 k 1 N P I z e n j 0 Y u T 0 Z + n V 0 / O R k + / n b Z T 7 R 6 3 t a Z q s 0 l D v v 6 8 L U 4 e k b t k 9 P x 0 9 O u F 5 G n + + r d / b s 6 e L z b / K e s Y D 9 j t n C 7 a k e w v t D r r c r D c f r p q A D 5 j e I P u 3 6 g 0 e 7 g 4 i s s 3 P w + / P L n 5 8 f v r 3 1 + M z n 7 h j 4 d f v V o c U Z 1 3 Z 8 / 6 8 t s l 6 i F J x k + y m e k + u 8 E e 2 u V e l b W 1 j s Y L E x L h V T 7 p G j a r 2 z 1 H Y 9 Y D L o n + Q k M p 4 Q B S s r A 0 I y z N C k t z w t K 8 s L Q g L C 0 K S 0 v C U p o W F 4 t H R 8 X D o + L x U f E A q X i E V D x E K h 4 j F Q + S i k c p i 0 c p 0 z l Z j 1 5 + f f X T 6 5 u n 5 8 P z b 6 Y S a 5 i q b n 1 h m J O 1 q N E 7 Z l Z i t T y T / S V y s f m T + b r S 2 W f m Q K g p + b a S z V U p r p I J r p I N r p I L r p I P r l I I r l I M r l I K r j J W a V A d G q J O i A m m I W a Y h p h i G m K O a Y h J p i F m m Y a Y Z h p i n u U Q 8 y z 7 l T x Y 7 n r o c t / j f b E l l 7 w U c C G N 4 U I 6 8 P j o y 4 v H 1 x c v Q 3 p n v z b m Q g G R U 9 4 z L M 2 J 2 3 j 8 J w + 8 T j i 1 f N 2 m g Q u 3 0 G b P k p 2 a X 0 d W q F s O p 2 6 a n D d 8 F h g L m p w L 9 e U 4 h c d y Y H j 8 F k H b N F R e r Y T 7 a v N w F q L 1 e Y w 2 8 A d p n J n Z Z T 6 V z B r m 6 8 m G X X 1 q q f / x u X W f A r y m z N H P x I l + B u n D 0 s / G i X 4 W 6 c P S z 8 W J f g 7 p w 9 L P x 4 l + H u m D 0 r 8 j N Z h l E z k X i + R o i d T 4 7 D S Z M j E K x R C J G P J x F A O u D L B i 2 I 3 + 6 E d O p 3 O k b G o t Z m r N I 2 U 3 + M w E J b B W C U Q f G P o l g C 4 B W A K F 2 E m g g B I A l U A l F p 6 A 5 s k 9 W 2 W a U k E 3 A C 6 A 6 F P D c w L A 5 D C 0 A K L P D s 8 J A P P D 0 A K I P k E 8 J w B M E U N n B u p l e j c d f V 5 g r I K G a h B V b 5 E P V c t S d W V s G g o i A k H Q + A o C g 8 Q o B C H H V x A Y N E I L o l K W 4 7 p C j E 1 D Q U Q g i E x 8 B Y G 7 C l h B 1 P Y q A J k l 1 u o 2 m Z J R n N 4 Q M D R g g M y R B z D 6 e F j A 9 / f A + B Y U 3 h n i B c Y L k P a Z 4 c W k D j R e g M O 9 G V 4 8 t 4 P G W 4 T E W 0 S 8 s C f z Y K 6 3 q O C J G z R c g A O 3 K V z c 9 w L D B Y u q O F w M q o D h A l y n n 8 L F O 7 H A c M E i K g 4 X A y p g u F W w b G R J 4 Z 0 h X u A 7 L H B 8 K V U q S D g C w m B 7 I p c w b o v A C Y N t j F z C u D c C J w y 2 O 3 I J 4 w Y J l n A d z g t n l T r 6 Y G C 6 c B 6 Y 0 0 X / C 0 w X z v t y u u h 7 g e n C e V 5 O F / 0 u M F 2 A N / P O 6 O L 7 d I H p g q W d H b q Y d 4 7 i c j 3 E 1 d k J 4 9 z 4 y j w 6 4 C h u S E O 8 h 2 K K e d w h Y o b + m J 0 8 z O f R 4 8 d p g a N 1 r s T C f N c A 3 o u N L N g q 0 / T G + T q d I F d o r p t P c D i d I F f o u G o X a F X G D y e J A m 4 G C i 6 + c u H h Z q H g Y k Y S P K s B 9 L 1 c e A w I j x b I 4 e I Z I P Q 1 y Q Y F O 8 G X F a e 3 t / 3 W v 7 G l k H v x I H N R j x v S Y x m W c B k R Q y M G u 1 Y y J o w + B T p c E O z P 6 0 b X b L I 1 U w 6 x P e e x i 0 O D u J 2 R / R 6 Z 4 p C E Y F 1 D g c H y n d G h q h 8 4 X + D B Z 1 t a D X b V k N 4 V q 8 8 Q H 9 b F n f l m s K 7 Y m M 9 M d b t e t D A T s Y U o v P U L b z F r s B m s w U k D x L p G r I s H p 5 v B G n x w i l j X i L U I h D X 4 P Z W I d V 1 Y a 7 5 P h 9 o I 0 V q Y 0 2 9 k + k 5 M / w N Q S w E C L Q A U A A I A C A B D l u h Q B 9 g C Y q o A A A D 4 A A A A E g A A A A A A A A A A A A A A A A A A A A A A Q 2 9 u Z m l n L 1 B h Y 2 t h Z 2 U u e G 1 s U E s B A i 0 A F A A C A A g A Q 5 b o U A / K 6 a u k A A A A 6 Q A A A B M A A A A A A A A A A A A A A A A A 9 g A A A F t D b 2 5 0 Z W 5 0 X 1 R 5 c G V z X S 5 4 b W x Q S w E C L Q A U A A I A C A B D l u h Q B A m k K t 8 F A A A h g g A A E w A A A A A A A A A A A A A A A A D n A Q A A R m 9 y b X V s Y X M v U 2 V j d G l v b j E u b V B L B Q Y A A A A A A w A D A M I A A A A T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/ w E A A A A A A A P /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z V D E 5 O j A 3 O j A 5 L j I 3 N D A z O D Z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E v 5 L 6 G 5 r q Q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Q x L + S + h u a 6 k C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M 1 Q x O T o x M D o 1 N S 4 1 O D A z N j Y 4 W i I g L z 4 8 R W 5 0 c n k g V H l w Z T 0 i R m l s b E N v b H V t b l R 5 c G V z I i B W Y W x 1 Z T 0 i c 0 J R V T 0 i I C 8 + P E V u d H J 5 I F R 5 c G U 9 I k Z p b G x D b 2 x 1 b W 5 O Y W 1 l c y I g V m F s d W U 9 I n N b J n F 1 b 3 Q 7 Q 2 9 s d W 1 u M S A t I O i k h + i j v S 4 x J n F 1 b 3 Q 7 L C Z x d W 9 0 O 0 N v b H V t b j E g L S D o p I f o o 7 0 u M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M S A o M i k v 5 b e y 6 K 6 K 5 p u 0 6 a G e 5 Z 6 L L n t D b 2 x 1 b W 4 x I C 0 g 6 K S H 6 K O 9 L j E s M X 0 m c X V v d D s s J n F 1 b 3 Q 7 U 2 V j d G l v b j E v V D E g K D I p L + W 3 s u i u i u a b t O m h n u W e i y 5 7 Q 2 9 s d W 1 u M S A t I O i k h + i j v S 4 y M S w y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D E g K D I p L + W 3 s u i u i u a b t O m h n u W e i y 5 7 Q 2 9 s d W 1 u M S A t I O i k h + i j v S 4 x L D F 9 J n F 1 b 3 Q 7 L C Z x d W 9 0 O 1 N l Y 3 R p b 2 4 x L 1 Q x I C g y K S / l t 7 L o r o r m m 7 T p o Z 7 l n o s u e 0 N v b H V t b j E g L S D o p I f o o 7 0 u M j E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M S U y M C g y K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S U y M C g y K S 8 l R T U l Q j c l Q j I l R T Y l O T Y l Q j A l R T U l Q T I l O U U l R T c l Q j Q l Q T I l R T U l Q k M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S U y M C g y K S 8 l R T U l Q j c l Q j I l R T k l O D c l O E Q l R T g l Q T Y l O D Y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S U y M C g y K S 8 l R T U l Q j c l Q j I l R T c l Q T c l Q k I l R T k l O T k l Q T Q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S U y M C g y K S 8 l R T U l Q j c l Q j I l R T k l O D c l O E Q l R T g l Q T Y l O D Y l R T g l Q j M l O D c l R T Y l O T Y l O T k l R T g l Q T E l O E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l M j A o M i k v J U U 0 J U J F J T l E J U U 1 J T g 4 J T g 2 J U U 5 J T l B J T k 0 J U U 3 J U F D J U E 2 J U U 4 J T k 5 J T l G J U U 1 J T g 4 J T g 2 J U U 1 J T g 5 J U I y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l M j A o M i k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l M j A o M i k v J U U 1 J U I 3 J U I y J U U 3 J U E 3 J U J C J U U 5 J T k 5 J U E 0 J U U 4 J U I z J T g 3 J U U 2 J T k 2 J T k 5 J U U 4 J U E x J T h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J T I w K D I p L y V F N C V C R S U 5 R C V F N C V C R C U 4 R C V F N y V C R C V B R S V F N S U 4 O C U 4 N i V F N S U 4 O S V C M i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J T I w K D I p L y V F N S V C N y V C M i V F O C V B R S U 4 Q S V F N i U 5 Q i V C N C V F O S V B M S U 5 R S V F N S U 5 R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S U y M C g y K S 8 l R T U l Q j c l Q j I l R T c l Q T c l Q k I l R T k l O T k l Q T Q l R T g l Q j M l O D c l R T Y l O T Y l O T k l R T g l Q T E l O E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M 1 Q x O T o x M z o 0 N S 4 3 M T U w M j Y y W i I g L z 4 8 R W 5 0 c n k g V H l w Z T 0 i R m l s b E N v b H V t b l R 5 c G V z I i B W Y W x 1 Z T 0 i c 0 J n W T 0 i I C 8 + P E V u d H J 5 I F R 5 c G U 9 I k Z p b G x D b 2 x 1 b W 5 O Y W 1 l c y I g V m F s d W U 9 I n N b J n F 1 b 3 Q 7 Q 2 9 s d W 1 u M S 4 x J n F 1 b 3 Q 7 L C Z x d W 9 0 O 0 N v b H V t b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y L + W 3 s u i u i u a b t O m h n u W e i y 5 7 Q 2 9 s d W 1 u M S 4 x L D B 9 J n F 1 b 3 Q 7 L C Z x d W 9 0 O 1 N l Y 3 R p b 2 4 x L 1 Q y L + W 3 s u i u i u a b t O m h n u W e i y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Q y L + W 3 s u i u i u a b t O m h n u W e i y 5 7 Q 2 9 s d W 1 u M S 4 x L D B 9 J n F 1 b 3 Q 7 L C Z x d W 9 0 O 1 N l Y 3 R p b 2 4 x L 1 Q y L + W 3 s u i u i u a b t O m h n u W e i y 5 7 Q 2 9 s d W 1 u M S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M i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i 8 l R T Q l Q k U l O U Q l R T U l O D g l O D Y l R T k l O U E l O T Q l R T c l Q U M l Q T Y l R T g l O T k l O U Y l R T U l O D g l O D Y l R T U l O D k l Q j I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i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b C O 6 K a 9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z V D E 5 O j E 2 O j M 3 L j c 3 N z Y z N j F a I i A v P j x F b n R y e S B U e X B l P S J G a W x s Q 2 9 s d W 1 u V H l w Z X M i I F Z h b H V l P S J z Q m d Z P S I g L z 4 8 R W 5 0 c n k g V H l w Z T 0 i R m l s b E N v b H V t b k 5 h b W V z I i B W Y W x 1 Z T 0 i c 1 s m c X V v d D t D b 2 x 1 b W 4 x L j E m c X V v d D s s J n F 1 b 3 Q 7 Q 2 9 s d W 1 u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M v 5 b e y 6 K 6 K 5 p u 0 6 a G e 5 Z 6 L L n t D b 2 x 1 b W 4 x L j E s M H 0 m c X V v d D s s J n F 1 b 3 Q 7 U 2 V j d G l v b j E v V D M v 5 b e y 6 K 6 K 5 p u 0 6 a G e 5 Z 6 L L n t D b 2 x 1 b W 4 x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D M v 5 b e y 6 K 6 K 5 p u 0 6 a G e 5 Z 6 L L n t D b 2 x 1 b W 4 x L j E s M H 0 m c X V v d D s s J n F 1 b 3 Q 7 U 2 V j d G l v b j E v V D M v 5 b e y 6 K 6 K 5 p u 0 6 a G e 5 Z 6 L L n t D b 2 x 1 b W 4 x L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z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L y V F N C V C R S U 5 R C V F N S U 4 O C U 4 N i V F O S U 5 Q S U 5 N C V F N y V B Q y V B N i V F O C U 5 O S U 5 R i V F N S U 4 O C U 4 N i V F N S U 4 O S V C M i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s I 7 o p r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N U M T k 6 M T g 6 M z Q u M j A 0 M T g 3 O V o i I C 8 + P E V u d H J 5 I F R 5 c G U 9 I k Z p b G x D b 2 x 1 b W 5 U e X B l c y I g V m F s d W U 9 I n N C Z 1 k 9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N C / l t 7 L o r o r m m 7 T p o Z 7 l n o s u e 0 N v b H V t b j E u M S w w f S Z x d W 9 0 O y w m c X V v d D t T Z W N 0 a W 9 u M S 9 U N C / l t 7 L o r o r m m 7 T p o Z 7 l n o s u e 0 N v b H V t b j E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N C / l t 7 L o r o r m m 7 T p o Z 7 l n o s u e 0 N v b H V t b j E u M S w w f S Z x d W 9 0 O y w m c X V v d D t T Z W N 0 a W 9 u M S 9 U N C / l t 7 L o r o r m m 7 T p o Z 7 l n o s u e 0 N v b H V t b j E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Q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Q v J U U 0 J U J F J T l E J U U 1 J T g 4 J T g 2 J U U 5 J T l B J T k 0 J U U 3 J U F D J U E 2 J U U 4 J T k 5 J T l G J U U 1 J T g 4 J T g 2 J U U 1 J T g 5 J U I y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Q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M 1 Q x O T o y M T o w N y 4 2 M j E x M z c 1 W i I g L z 4 8 R W 5 0 c n k g V H l w Z T 0 i R m l s b E N v b H V t b l R 5 c G V z I i B W Y W x 1 Z T 0 i c 0 J n W T 0 i I C 8 + P E V u d H J 5 I F R 5 c G U 9 I k Z p b G x D b 2 x 1 b W 5 O Y W 1 l c y I g V m F s d W U 9 I n N b J n F 1 b 3 Q 7 Q 2 9 s d W 1 u M S 4 x J n F 1 b 3 Q 7 L C Z x d W 9 0 O 0 N v b H V t b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1 L + W 3 s u i u i u a b t O m h n u W e i y 5 7 Q 2 9 s d W 1 u M S 4 x L D B 9 J n F 1 b 3 Q 7 L C Z x d W 9 0 O 1 N l Y 3 R p b 2 4 x L 1 Q 1 L + W 3 s u i u i u a b t O m h n u W e i y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Q 1 L + W 3 s u i u i u a b t O m h n u W e i y 5 7 Q 2 9 s d W 1 u M S 4 x L D B 9 J n F 1 b 3 Q 7 L C Z x d W 9 0 O 1 N l Y 3 R p b 2 4 x L 1 Q 1 L + W 3 s u i u i u a b t O m h n u W e i y 5 7 Q 2 9 s d W 1 u M S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N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S 8 l R T Q l Q k U l O U Q l R T U l O D g l O D Y l R T k l O U E l O T Q l R T c l Q U M l Q T Y l R T g l O T k l O U Y l R T U l O D g l O D Y l R T U l O D k l Q j I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b C O 6 K a 9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z V D E 5 O j I y O j U 2 L j M 0 O D c w O T R a I i A v P j x F b n R y e S B U e X B l P S J G a W x s Q 2 9 s d W 1 u V H l w Z X M i I F Z h b H V l P S J z Q m d Z P S I g L z 4 8 R W 5 0 c n k g V H l w Z T 0 i R m l s b E N v b H V t b k 5 h b W V z I i B W Y W x 1 Z T 0 i c 1 s m c X V v d D t D b 2 x 1 b W 4 x L j E m c X V v d D s s J n F 1 b 3 Q 7 Q 2 9 s d W 1 u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Y v 5 b e y 6 K 6 K 5 p u 0 6 a G e 5 Z 6 L L n t D b 2 x 1 b W 4 x L j E s M H 0 m c X V v d D s s J n F 1 b 3 Q 7 U 2 V j d G l v b j E v V D Y v 5 b e y 6 K 6 K 5 p u 0 6 a G e 5 Z 6 L L n t D b 2 x 1 b W 4 x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D Y v 5 b e y 6 K 6 K 5 p u 0 6 a G e 5 Z 6 L L n t D b 2 x 1 b W 4 x L j E s M H 0 m c X V v d D s s J n F 1 b 3 Q 7 U 2 V j d G l v b j E v V D Y v 5 b e y 6 K 6 K 5 p u 0 6 a G e 5 Z 6 L L n t D b 2 x 1 b W 4 x L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2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2 L y V F N C V C R S U 5 R C V F N S U 4 O C U 4 N i V F O S U 5 Q S U 5 N C V F N y V B Q y V B N i V F O C U 5 O S U 5 R i V F N S U 4 O C U 4 N i V F N S U 4 O S V C M i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2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l M j A y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b C O 6 K a 9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z V D E 5 O j U 2 O j E 1 L j A 3 O T A x N T l a I i A v P j x F b n R y e S B U e X B l P S J G a W x s Q 2 9 s d W 1 u V H l w Z X M i I F Z h b H V l P S J z Q m d Z P S I g L z 4 8 R W 5 0 c n k g V H l w Z T 0 i R m l s b E N v b H V t b k 5 h b W V z I i B W Y W x 1 Z T 0 i c 1 s m c X V v d D t D b 2 x 1 b W 4 x L j E m c X V v d D s s J n F 1 b 3 Q 7 Q 2 9 s d W 1 u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C A y N S / l t 7 L o r o r m m 7 T p o Z 7 l n o s u e 0 N v b H V t b j E u M S w w f S Z x d W 9 0 O y w m c X V v d D t T Z W N 0 a W 9 u M S 9 U Z X N 0 I D I 1 L + W 3 s u i u i u a b t O m h n u W e i y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l c 3 Q g M j U v 5 b e y 6 K 6 K 5 p u 0 6 a G e 5 Z 6 L L n t D b 2 x 1 b W 4 x L j E s M H 0 m c X V v d D s s J n F 1 b 3 Q 7 U 2 V j d G l v b j E v V G V z d C A y N S / l t 7 L o r o r m m 7 T p o Z 7 l n o s u e 0 N v b H V t b j E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C U y M D I 1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l M j A y N S 8 l R T Q l Q k U l O U Q l R T U l O D g l O D Y l R T k l O U E l O T Q l R T c l Q U M l Q T Y l R T g l O T k l O U Y l R T U l O D g l O D Y l R T U l O D k l Q j I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M j U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D I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s I 7 o p r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N U M T k 6 N T g 6 M T Q u M T I 2 N T I w M F o i I C 8 + P E V u d H J 5 I F R 5 c G U 9 I k Z p b G x D b 2 x 1 b W 5 U e X B l c y I g V m F s d W U 9 I n N C Z 1 k 9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I D I 2 L + W 3 s u i u i u a b t O m h n u W e i y 5 7 Q 2 9 s d W 1 u M S 4 x L D B 9 J n F 1 b 3 Q 7 L C Z x d W 9 0 O 1 N l Y 3 R p b 2 4 x L 1 R l c 3 Q g M j Y v 5 b e y 6 K 6 K 5 p u 0 6 a G e 5 Z 6 L L n t D b 2 x 1 b W 4 x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V z d C A y N i / l t 7 L o r o r m m 7 T p o Z 7 l n o s u e 0 N v b H V t b j E u M S w w f S Z x d W 9 0 O y w m c X V v d D t T Z W N 0 a W 9 u M S 9 U Z X N 0 I D I 2 L + W 3 s u i u i u a b t O m h n u W e i y 5 7 Q 2 9 s d W 1 u M S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M j Y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D I 2 L y V F N C V C R S U 5 R C V F N S U 4 O C U 4 N i V F O S U 5 Q S U 5 N C V F N y V B Q y V B N i V F O C U 5 O S U 5 R i V F N S U 4 O C U 4 N i V F N S U 4 O S V C M i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l M j A y N i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b C O 6 K a 9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z V D I z O j A 3 O j I 0 L j Y 5 N z M 5 M T F a I i A v P j x F b n R y e S B U e X B l P S J G a W x s Q 2 9 s d W 1 u V H l w Z X M i I F Z h b H V l P S J z Q m d Z P S I g L z 4 8 R W 5 0 c n k g V H l w Z T 0 i R m l s b E N v b H V t b k 5 h b W V z I i B W Y W x 1 Z T 0 i c 1 s m c X V v d D t D b 2 x 1 b W 4 x L j E m c X V v d D s s J n F 1 b 3 Q 7 Q 2 9 s d W 1 u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j E v 5 b e y 6 K 6 K 5 p u 0 6 a G e 5 Z 6 L L n t D b 2 x 1 b W 4 x L j E s M H 0 m c X V v d D s s J n F 1 b 3 Q 7 U 2 V j d G l v b j E v S j E v 5 b e y 6 K 6 K 5 p u 0 6 a G e 5 Z 6 L L n t D b 2 x 1 b W 4 x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S j E v 5 b e y 6 K 6 K 5 p u 0 6 a G e 5 Z 6 L L n t D b 2 x 1 b W 4 x L j E s M H 0 m c X V v d D s s J n F 1 b 3 Q 7 U 2 V j d G l v b j E v S j E v 5 b e y 6 K 6 K 5 p u 0 6 a G e 5 Z 6 L L n t D b 2 x 1 b W 4 x L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o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o x L y V F N C V C R S U 5 R C V F N S U 4 O C U 4 N i V F O S U 5 Q S U 5 N C V F N y V B Q y V B N i V F O C U 5 O S U 5 R i V F N S U 4 O C U 4 N i V F N S U 4 O S V C M i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o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o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s I 7 o p r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N U M j M 6 M T k 6 M z E u M D E w O D Q z O F o i I C 8 + P E V u d H J 5 I F R 5 c G U 9 I k Z p b G x D b 2 x 1 b W 5 U e X B l c y I g V m F s d W U 9 I n N C Z 1 k 9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N S / l t 7 L o r o r m m 7 T p o Z 7 l n o s u e 0 N v b H V t b j E u M S w w f S Z x d W 9 0 O y w m c X V v d D t T Z W N 0 a W 9 u M S 9 K N S / l t 7 L o r o r m m 7 T p o Z 7 l n o s u e 0 N v b H V t b j E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N S / l t 7 L o r o r m m 7 T p o Z 7 l n o s u e 0 N v b H V t b j E u M S w w f S Z x d W 9 0 O y w m c X V v d D t T Z W N 0 a W 9 u M S 9 K N S / l t 7 L o r o r m m 7 T p o Z 7 l n o s u e 0 N v b H V t b j E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j U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j U v J U U 0 J U J F J T l E J U U 1 J T g 4 J T g 2 J U U 5 J T l B J T k 0 J U U 3 J U F D J U E 2 J U U 4 J T k 5 J T l G J U U 1 J T g 4 J T g 2 J U U 1 J T g 5 J U I y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j U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j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M 1 Q y M z o y M T o z O S 4 w N j A 3 O D c z W i I g L z 4 8 R W 5 0 c n k g V H l w Z T 0 i R m l s b E N v b H V t b l R 5 c G V z I i B W Y W x 1 Z T 0 i c 0 J n W T 0 i I C 8 + P E V u d H J 5 I F R 5 c G U 9 I k Z p b G x D b 2 x 1 b W 5 O Y W 1 l c y I g V m F s d W U 9 I n N b J n F 1 b 3 Q 7 Q 2 9 s d W 1 u M S 4 x J n F 1 b 3 Q 7 L C Z x d W 9 0 O 0 N v b H V t b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o 3 L + W 3 s u i u i u a b t O m h n u W e i y 5 7 Q 2 9 s d W 1 u M S 4 x L D B 9 J n F 1 b 3 Q 7 L C Z x d W 9 0 O 1 N l Y 3 R p b 2 4 x L 0 o 3 L + W 3 s u i u i u a b t O m h n u W e i y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o 3 L + W 3 s u i u i u a b t O m h n u W e i y 5 7 Q 2 9 s d W 1 u M S 4 x L D B 9 J n F 1 b 3 Q 7 L C Z x d W 9 0 O 1 N l Y 3 R p b 2 4 x L 0 o 3 L + W 3 s u i u i u a b t O m h n u W e i y 5 7 Q 2 9 s d W 1 u M S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N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N y 8 l R T Q l Q k U l O U Q l R T U l O D g l O D Y l R T k l O U E l O T Q l R T c l Q U M l Q T Y l R T g l O T k l O U Y l R T U l O D g l O D Y l R T U l O D k l Q j I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N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F Q w M D o x O T o x M C 4 1 M j k z M j I w W i I g L z 4 8 R W 5 0 c n k g V H l w Z T 0 i R m l s b E N v b H V t b l R 5 c G V z I i B W Y W x 1 Z T 0 i c 0 J n W T 0 i I C 8 + P E V u d H J 5 I F R 5 c G U 9 I k Z p b G x D b 2 x 1 b W 5 O Y W 1 l c y I g V m F s d W U 9 I n N b J n F 1 b 3 Q 7 Q 2 9 s d W 1 u M S 4 x J n F 1 b 3 Q 7 L C Z x d W 9 0 O 0 N v b H V t b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K M S / l t 7 L o r o r m m 7 T p o Z 7 l n o s u e 0 N v b H V t b j E u M S w w f S Z x d W 9 0 O y w m c X V v d D t T Z W N 0 a W 9 u M S 9 D S j E v 5 b e y 6 K 6 K 5 p u 0 6 a G e 5 Z 6 L L n t D b 2 x 1 b W 4 x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0 o x L + W 3 s u i u i u a b t O m h n u W e i y 5 7 Q 2 9 s d W 1 u M S 4 x L D B 9 J n F 1 b 3 Q 7 L C Z x d W 9 0 O 1 N l Y 3 R p b 2 4 x L 0 N K M S / l t 7 L o r o r m m 7 T p o Z 7 l n o s u e 0 N v b H V t b j E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o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K M S 8 l R T Q l Q k U l O U Q l R T U l O D g l O D Y l R T k l O U E l O T Q l R T c l Q U M l Q T Y l R T g l O T k l O U Y l R T U l O D g l O D Y l R T U l O D k l Q j I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j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s I 7 o p r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R U M D A 6 M j E 6 N D k u O D k 0 M T Y 1 O F o i I C 8 + P E V u d H J 5 I F R 5 c G U 9 I k Z p b G x D b 2 x 1 b W 5 U e X B l c y I g V m F s d W U 9 I n N C Z 1 k 9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S j I v 5 b e y 6 K 6 K 5 p u 0 6 a G e 5 Z 6 L L n t D b 2 x 1 b W 4 x L j E s M H 0 m c X V v d D s s J n F 1 b 3 Q 7 U 2 V j d G l v b j E v Q 0 o y L + W 3 s u i u i u a b t O m h n u W e i y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K M i / l t 7 L o r o r m m 7 T p o Z 7 l n o s u e 0 N v b H V t b j E u M S w w f S Z x d W 9 0 O y w m c X V v d D t T Z W N 0 a W 9 u M S 9 D S j I v 5 b e y 6 K 6 K 5 p u 0 6 a G e 5 Z 6 L L n t D b 2 x 1 b W 4 x L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K M i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j I v J U U 0 J U J F J T l E J U U 1 J T g 4 J T g 2 J U U 5 J T l B J T k 0 J U U 3 J U F D J U E 2 J U U 4 J T k 5 J T l G J U U 1 J T g 4 J T g 2 J U U 1 J T g 5 J U I y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o y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K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b C O 6 K a 9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0 V D A w O j I z O j E 2 L j I 0 N j M x O D R a I i A v P j x F b n R y e S B U e X B l P S J G a W x s Q 2 9 s d W 1 u V H l w Z X M i I F Z h b H V l P S J z Q m d Z P S I g L z 4 8 R W 5 0 c n k g V H l w Z T 0 i R m l s b E N v b H V t b k 5 h b W V z I i B W Y W x 1 Z T 0 i c 1 s m c X V v d D t D b 2 x 1 b W 4 x L j E m c X V v d D s s J n F 1 b 3 Q 7 Q 2 9 s d W 1 u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o z L + W 3 s u i u i u a b t O m h n u W e i y 5 7 Q 2 9 s d W 1 u M S 4 x L D B 9 J n F 1 b 3 Q 7 L C Z x d W 9 0 O 1 N l Y 3 R p b 2 4 x L 0 N K M y / l t 7 L o r o r m m 7 T p o Z 7 l n o s u e 0 N v b H V t b j E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S j M v 5 b e y 6 K 6 K 5 p u 0 6 a G e 5 Z 6 L L n t D b 2 x 1 b W 4 x L j E s M H 0 m c X V v d D s s J n F 1 b 3 Q 7 U 2 V j d G l v b j E v Q 0 o z L + W 3 s u i u i u a b t O m h n u W e i y 5 7 Q 2 9 s d W 1 u M S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S j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o z L y V F N C V C R S U 5 R C V F N S U 4 O C U 4 N i V F O S U 5 Q S U 5 N C V F N y V B Q y V B N i V F O C U 5 O S U 5 R i V F N S U 4 O C U 4 N i V F N S U 4 O S V C M i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K M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F Q w M D o y N T o x M i 4 y N T A x M j U x W i I g L z 4 8 R W 5 0 c n k g V H l w Z T 0 i R m l s b E N v b H V t b l R 5 c G V z I i B W Y W x 1 Z T 0 i c 0 J n W T 0 i I C 8 + P E V u d H J 5 I F R 5 c G U 9 I k Z p b G x D b 2 x 1 b W 5 O Y W 1 l c y I g V m F s d W U 9 I n N b J n F 1 b 3 Q 7 Q 2 9 s d W 1 u M S 4 x J n F 1 b 3 Q 7 L C Z x d W 9 0 O 0 N v b H V t b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K N C / l t 7 L o r o r m m 7 T p o Z 7 l n o s u e 0 N v b H V t b j E u M S w w f S Z x d W 9 0 O y w m c X V v d D t T Z W N 0 a W 9 u M S 9 D S j Q v 5 b e y 6 K 6 K 5 p u 0 6 a G e 5 Z 6 L L n t D b 2 x 1 b W 4 x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0 o 0 L + W 3 s u i u i u a b t O m h n u W e i y 5 7 Q 2 9 s d W 1 u M S 4 x L D B 9 J n F 1 b 3 Q 7 L C Z x d W 9 0 O 1 N l Y 3 R p b 2 4 x L 0 N K N C / l t 7 L o r o r m m 7 T p o Z 7 l n o s u e 0 N v b H V t b j E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o 0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K N C 8 l R T Q l Q k U l O U Q l R T U l O D g l O D Y l R T k l O U E l O T Q l R T c l Q U M l Q T Y l R T g l O T k l O U Y l R T U l O D g l O D Y l R T U l O D k l Q j I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j Q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I x L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F Q w M T o x N D o x O S 4 2 N z E 4 N j Y 1 W i I g L z 4 8 R W 5 0 c n k g V H l w Z T 0 i R m l s b E N v b H V t b l R 5 c G V z I i B W Y W x 1 Z T 0 i c 0 J n W T 0 i I C 8 + P E V u d H J 5 I F R 5 c G U 9 I k Z p b G x D b 2 x 1 b W 5 O Y W 1 l c y I g V m F s d W U 9 I n N b J n F 1 b 3 Q 7 Q 2 9 s d W 1 u M S 4 x J n F 1 b 3 Q 7 L C Z x d W 9 0 O 0 N v b H V t b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C M S 0 w L + W 3 s u i u i u a b t O m h n u W e i y 5 7 Q 2 9 s d W 1 u M S 4 x L D B 9 J n F 1 b 3 Q 7 L C Z x d W 9 0 O 1 N l Y 3 R p b 2 4 x L 1 N C M S 0 w L + W 3 s u i u i u a b t O m h n u W e i y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C M S 0 w L + W 3 s u i u i u a b t O m h n u W e i y 5 7 Q 2 9 s d W 1 u M S 4 x L D B 9 J n F 1 b 3 Q 7 L C Z x d W 9 0 O 1 N l Y 3 R p b 2 4 x L 1 N C M S 0 w L + W 3 s u i u i u a b t O m h n u W e i y 5 7 Q 2 9 s d W 1 u M S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Q j E t M C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j E t M C 8 l R T Q l Q k U l O U Q l R T U l O D g l O D Y l R T k l O U E l O T Q l R T c l Q U M l Q T Y l R T g l O T k l O U Y l R T U l O D g l O D Y l R T U l O D k l Q j I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j E t M C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j E t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b C O 6 K a 9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0 V D A x O j E 2 O j A 4 L j k x M T Q w M j N a I i A v P j x F b n R y e S B U e X B l P S J G a W x s Q 2 9 s d W 1 u V H l w Z X M i I F Z h b H V l P S J z Q m d Z P S I g L z 4 8 R W 5 0 c n k g V H l w Z T 0 i R m l s b E N v b H V t b k 5 h b W V z I i B W Y W x 1 Z T 0 i c 1 s m c X V v d D t D b 2 x 1 b W 4 x L j E m c X V v d D s s J n F 1 b 3 Q 7 Q 2 9 s d W 1 u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I x L T E v 5 b e y 6 K 6 K 5 p u 0 6 a G e 5 Z 6 L L n t D b 2 x 1 b W 4 x L j E s M H 0 m c X V v d D s s J n F 1 b 3 Q 7 U 2 V j d G l v b j E v U 0 I x L T E v 5 b e y 6 K 6 K 5 p u 0 6 a G e 5 Z 6 L L n t D b 2 x 1 b W 4 x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0 I x L T E v 5 b e y 6 K 6 K 5 p u 0 6 a G e 5 Z 6 L L n t D b 2 x 1 b W 4 x L j E s M H 0 m c X V v d D s s J n F 1 b 3 Q 7 U 2 V j d G l v b j E v U 0 I x L T E v 5 b e y 6 K 6 K 5 p u 0 6 a G e 5 Z 6 L L n t D b 2 x 1 b W 4 x L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C M S 0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C M S 0 x L y V F N C V C R S U 5 R C V F N S U 4 O C U 4 N i V F O S U 5 Q S U 5 N C V F N y V B Q y V B N i V F O C U 5 O S U 5 R i V F N S U 4 O C U 4 N i V F N S U 4 O S V C M i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C M S 0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C M S 0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s I 7 o p r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R U M D E 6 M T c 6 M j k u O T M 5 O T k 5 M F o i I C 8 + P E V u d H J 5 I F R 5 c G U 9 I k Z p b G x D b 2 x 1 b W 5 U e X B l c y I g V m F s d W U 9 I n N C Z 1 k 9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Q j E t M i / l t 7 L o r o r m m 7 T p o Z 7 l n o s u e 0 N v b H V t b j E u M S w w f S Z x d W 9 0 O y w m c X V v d D t T Z W N 0 a W 9 u M S 9 T Q j E t M i / l t 7 L o r o r m m 7 T p o Z 7 l n o s u e 0 N v b H V t b j E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Q j E t M i / l t 7 L o r o r m m 7 T p o Z 7 l n o s u e 0 N v b H V t b j E u M S w w f S Z x d W 9 0 O y w m c X V v d D t T Z W N 0 a W 9 u M S 9 T Q j E t M i / l t 7 L o r o r m m 7 T p o Z 7 l n o s u e 0 N v b H V t b j E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I x L T I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I x L T I v J U U 0 J U J F J T l E J U U 1 J T g 4 J T g 2 J U U 5 J T l B J T k 0 J U U 3 J U F D J U E 2 J U U 4 J T k 5 J T l G J U U 1 J T g 4 J T g 2 J U U 1 J T g 5 J U I y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I x L T I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I y L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F Q w M T o x O D o 0 O C 4 w O T U z N j k 4 W i I g L z 4 8 R W 5 0 c n k g V H l w Z T 0 i R m l s b E N v b H V t b l R 5 c G V z I i B W Y W x 1 Z T 0 i c 0 J n W T 0 i I C 8 + P E V u d H J 5 I F R 5 c G U 9 I k Z p b G x D b 2 x 1 b W 5 O Y W 1 l c y I g V m F s d W U 9 I n N b J n F 1 b 3 Q 7 Q 2 9 s d W 1 u M S 4 x J n F 1 b 3 Q 7 L C Z x d W 9 0 O 0 N v b H V t b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C M i 0 x L + W 3 s u i u i u a b t O m h n u W e i y 5 7 Q 2 9 s d W 1 u M S 4 x L D B 9 J n F 1 b 3 Q 7 L C Z x d W 9 0 O 1 N l Y 3 R p b 2 4 x L 0 N C M i 0 x L + W 3 s u i u i u a b t O m h n u W e i y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C M i 0 x L + W 3 s u i u i u a b t O m h n u W e i y 5 7 Q 2 9 s d W 1 u M S 4 x L D B 9 J n F 1 b 3 Q 7 L C Z x d W 9 0 O 1 N l Y 3 R p b 2 4 x L 0 N C M i 0 x L + W 3 s u i u i u a b t O m h n u W e i y 5 7 Q 2 9 s d W 1 u M S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Q j I t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j I t M S 8 l R T Q l Q k U l O U Q l R T U l O D g l O D Y l R T k l O U E l O T Q l R T c l Q U M l Q T Y l R T g l O T k l O U Y l R T U l O D g l O D Y l R T U l O D k l Q j I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j I t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j I t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b C O 6 K a 9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0 V D A x O j E 5 O j U x L j E 3 M T Y 0 N j Z a I i A v P j x F b n R y e S B U e X B l P S J G a W x s Q 2 9 s d W 1 u V H l w Z X M i I F Z h b H V l P S J z Q m d Z P S I g L z 4 8 R W 5 0 c n k g V H l w Z T 0 i R m l s b E N v b H V t b k 5 h b W V z I i B W Y W x 1 Z T 0 i c 1 s m c X V v d D t D b 2 x 1 b W 4 x L j E m c X V v d D s s J n F 1 b 3 Q 7 Q 2 9 s d W 1 u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I y L T M v 5 b e y 6 K 6 K 5 p u 0 6 a G e 5 Z 6 L L n t D b 2 x 1 b W 4 x L j E s M H 0 m c X V v d D s s J n F 1 b 3 Q 7 U 2 V j d G l v b j E v Q 0 I y L T M v 5 b e y 6 K 6 K 5 p u 0 6 a G e 5 Z 6 L L n t D b 2 x 1 b W 4 x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0 I y L T M v 5 b e y 6 K 6 K 5 p u 0 6 a G e 5 Z 6 L L n t D b 2 x 1 b W 4 x L j E s M H 0 m c X V v d D s s J n F 1 b 3 Q 7 U 2 V j d G l v b j E v Q 0 I y L T M v 5 b e y 6 K 6 K 5 p u 0 6 a G e 5 Z 6 L L n t D b 2 x 1 b W 4 x L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C M i 0 z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C M i 0 z L y V F N C V C R S U 5 R C V F N S U 4 O C U 4 N i V F O S U 5 Q S U 5 N C V F N y V B Q y V B N i V F O C U 5 O S U 5 R i V F N S U 4 O C U 4 N i V F N S U 4 O S V C M i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C M i 0 z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Q Q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F Q x O T o 0 N j o z M S 4 4 N z g w M z g x W i I g L z 4 8 R W 5 0 c n k g V H l w Z T 0 i R m l s b E N v b H V t b l R 5 c G V z I i B W Y W x 1 Z T 0 i c 0 J n W T 0 i I C 8 + P E V u d H J 5 I F R 5 c G U 9 I k Z p b G x D b 2 x 1 b W 5 O Y W 1 l c y I g V m F s d W U 9 I n N b J n F 1 b 3 Q 7 Q 2 9 s d W 1 u M S 4 x J n F 1 b 3 Q 7 L C Z x d W 9 0 O 0 N v b H V t b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Q Q z E v 5 b e y 6 K 6 K 5 p u 0 6 a G e 5 Z 6 L L n t D b 2 x 1 b W 4 x L j E s M H 0 m c X V v d D s s J n F 1 b 3 Q 7 U 2 V j d G l v b j E v R l B D M S / l t 7 L o r o r m m 7 T p o Z 7 l n o s u e 0 N v b H V t b j E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G U E M x L + W 3 s u i u i u a b t O m h n u W e i y 5 7 Q 2 9 s d W 1 u M S 4 x L D B 9 J n F 1 b 3 Q 7 L C Z x d W 9 0 O 1 N l Y 3 R p b 2 4 x L 0 Z Q Q z E v 5 b e y 6 K 6 K 5 p u 0 6 a G e 5 Z 6 L L n t D b 2 x 1 b W 4 x L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Q Q z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B D M S 8 l R T Q l Q k U l O U Q l R T U l O D g l O D Y l R T k l O U E l O T Q l R T c l Q U M l Q T Y l R T g l O T k l O U Y l R T U l O D g l O D Y l R T U l O D k l Q j I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E M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Q Q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F Q y M D o x N T o w N i 4 5 N T k x M j Y 5 W i I g L z 4 8 R W 5 0 c n k g V H l w Z T 0 i R m l s b E N v b H V t b l R 5 c G V z I i B W Y W x 1 Z T 0 i c 0 J n W T 0 i I C 8 + P E V u d H J 5 I F R 5 c G U 9 I k Z p b G x D b 2 x 1 b W 5 O Y W 1 l c y I g V m F s d W U 9 I n N b J n F 1 b 3 Q 7 Q 2 9 s d W 1 u M S 4 x J n F 1 b 3 Q 7 L C Z x d W 9 0 O 0 N v b H V t b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Q Q z I v 5 b e y 6 K 6 K 5 p u 0 6 a G e 5 Z 6 L L n t D b 2 x 1 b W 4 x L j E s M H 0 m c X V v d D s s J n F 1 b 3 Q 7 U 2 V j d G l v b j E v R l B D M i / l t 7 L o r o r m m 7 T p o Z 7 l n o s u e 0 N v b H V t b j E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G U E M y L + W 3 s u i u i u a b t O m h n u W e i y 5 7 Q 2 9 s d W 1 u M S 4 x L D B 9 J n F 1 b 3 Q 7 L C Z x d W 9 0 O 1 N l Y 3 R p b 2 4 x L 0 Z Q Q z I v 5 b e y 6 K 6 K 5 p u 0 6 a G e 5 Z 6 L L n t D b 2 x 1 b W 4 x L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Q Q z I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B D M i 8 l R T Q l Q k U l O U Q l R T U l O D g l O D Y l R T k l O U E l O T Q l R T c l Q U M l Q T Y l R T g l O T k l O U Y l R T U l O D g l O D Y l R T U l O D k l Q j I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E M y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Q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b C O 6 K a 9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0 V D I w O j M 5 O j I 2 L j k 5 N z U w O T J a I i A v P j x F b n R y e S B U e X B l P S J G a W x s Q 2 9 s d W 1 u V H l w Z X M i I F Z h b H V l P S J z Q m d Z P S I g L z 4 8 R W 5 0 c n k g V H l w Z T 0 i R m l s b E N v b H V t b k 5 h b W V z I i B W Y W x 1 Z T 0 i c 1 s m c X V v d D t D b 2 x 1 b W 4 x L j E m c X V v d D s s J n F 1 b 3 Q 7 Q 2 9 s d W 1 u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A y L + W 3 s u i u i u a b t O m h n u W e i y 5 7 Q 2 9 s d W 1 u M S 4 x L D B 9 J n F 1 b 3 Q 7 L C Z x d W 9 0 O 1 N l Y 3 R p b 2 4 x L 0 V Q M i / l t 7 L o r o r m m 7 T p o Z 7 l n o s u e 0 N v b H V t b j E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F U D I v 5 b e y 6 K 6 K 5 p u 0 6 a G e 5 Z 6 L L n t D b 2 x 1 b W 4 x L j E s M H 0 m c X V v d D s s J n F 1 b 3 Q 7 U 2 V j d G l v b j E v R V A y L + W 3 s u i u i u a b t O m h n u W e i y 5 7 Q 2 9 s d W 1 u M S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U D I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A y L y V F N C V C R S U 5 R C V F N S U 4 O C U 4 N i V F O S U 5 Q S U 5 N C V F N y V B Q y V B N i V F O C U 5 O S U 5 R i V F N S U 4 O C U 4 N i V F N S U 4 O S V C M i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Q M i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F Q y M D o 0 N T o x M i 4 x N D c 5 O T Q 5 W i I g L z 4 8 R W 5 0 c n k g V H l w Z T 0 i R m l s b E N v b H V t b l R 5 c G V z I i B W Y W x 1 Z T 0 i c 0 J n W T 0 i I C 8 + P E V u d H J 5 I F R 5 c G U 9 I k Z p b G x D b 2 x 1 b W 5 O Y W 1 l c y I g V m F s d W U 9 I n N b J n F 1 b 3 Q 7 Q 2 9 s d W 1 u M S 4 x J n F 1 b 3 Q 7 L C Z x d W 9 0 O 0 N v b H V t b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Q N C / l t 7 L o r o r m m 7 T p o Z 7 l n o s u e 0 N v b H V t b j E u M S w w f S Z x d W 9 0 O y w m c X V v d D t T Z W N 0 a W 9 u M S 9 F U D Q v 5 b e y 6 K 6 K 5 p u 0 6 a G e 5 Z 6 L L n t D b 2 x 1 b W 4 x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V A 0 L + W 3 s u i u i u a b t O m h n u W e i y 5 7 Q 2 9 s d W 1 u M S 4 x L D B 9 J n F 1 b 3 Q 7 L C Z x d W 9 0 O 1 N l Y 3 R p b 2 4 x L 0 V Q N C / l t 7 L o r o r m m 7 T p o Z 7 l n o s u e 0 N v b H V t b j E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A 0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Q N C 8 l R T Q l Q k U l O U Q l R T U l O D g l O D Y l R T k l O U E l O T Q l R T c l Q U M l Q T Y l R T g l O T k l O U Y l R T U l O D g l O D Y l R T U l O D k l Q j I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D Q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A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s I 7 o p r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R U M j A 6 N D k 6 N T Y u O T A 0 O D E 2 N F o i I C 8 + P E V u d H J 5 I F R 5 c G U 9 I k Z p b G x D b 2 x 1 b W 5 U e X B l c y I g V m F s d W U 9 I n N C Z 1 k 9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U D c v 5 b e y 6 K 6 K 5 p u 0 6 a G e 5 Z 6 L L n t D b 2 x 1 b W 4 x L j E s M H 0 m c X V v d D s s J n F 1 b 3 Q 7 U 2 V j d G l v b j E v R V A 3 L + W 3 s u i u i u a b t O m h n u W e i y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V Q N y / l t 7 L o r o r m m 7 T p o Z 7 l n o s u e 0 N v b H V t b j E u M S w w f S Z x d W 9 0 O y w m c X V v d D t T Z W N 0 a W 9 u M S 9 F U D c v 5 b e y 6 K 6 K 5 p u 0 6 a G e 5 Z 6 L L n t D b 2 x 1 b W 4 x L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Q N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D c v J U U 0 J U J F J T l E J U U 1 J T g 4 J T g 2 J U U 5 J T l B J T k 0 J U U 3 J U F D J U E 2 J U U 4 J T k 5 J T l G J U U 1 J T g 4 J T g 2 J U U 1 J T g 5 J U I y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A 3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Q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b C O 6 K a 9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0 V D I w O j U 1 O j A 4 L j M 2 N z c 2 M z R a I i A v P j x F b n R y e S B U e X B l P S J G a W x s Q 2 9 s d W 1 u V H l w Z X M i I F Z h b H V l P S J z Q m d Z P S I g L z 4 8 R W 5 0 c n k g V H l w Z T 0 i R m l s b E N v b H V t b k 5 h b W V z I i B W Y W x 1 Z T 0 i c 1 s m c X V v d D t D b 2 x 1 b W 4 x L j E m c X V v d D s s J n F 1 b 3 Q 7 Q 2 9 s d W 1 u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A 4 L + W 3 s u i u i u a b t O m h n u W e i y 5 7 Q 2 9 s d W 1 u M S 4 x L D B 9 J n F 1 b 3 Q 7 L C Z x d W 9 0 O 1 N l Y 3 R p b 2 4 x L 0 V Q O C / l t 7 L o r o r m m 7 T p o Z 7 l n o s u e 0 N v b H V t b j E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F U D g v 5 b e y 6 K 6 K 5 p u 0 6 a G e 5 Z 6 L L n t D b 2 x 1 b W 4 x L j E s M H 0 m c X V v d D s s J n F 1 b 3 Q 7 U 2 V j d G l v b j E v R V A 4 L + W 3 s u i u i u a b t O m h n u W e i y 5 7 Q 2 9 s d W 1 u M S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U D g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A 4 L y V F N C V C R S U 5 R C V F N S U 4 O C U 4 N i V F O S U 5 Q S U 5 N C V F N y V B Q y V B N i V F O C U 5 O S U 5 R i V F N S U 4 O C U 4 N i V F N S U 4 O S V C M i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Q O C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b C O 6 K a 9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0 V D I x O j M w O j E 3 L j g 5 M z c x N D R a I i A v P j x F b n R y e S B U e X B l P S J G a W x s Q 2 9 s d W 1 u V H l w Z X M i I F Z h b H V l P S J z Q m d Z P S I g L z 4 8 R W 5 0 c n k g V H l w Z T 0 i R m l s b E N v b H V t b k 5 h b W V z I i B W Y W x 1 Z T 0 i c 1 s m c X V v d D t D b 2 x 1 b W 4 x L j E m c X V v d D s s J n F 1 b 3 Q 7 Q 2 9 s d W 1 u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j I v 5 b e y 6 K 6 K 5 p u 0 6 a G e 5 Z 6 L L n t D b 2 x 1 b W 4 x L j E s M H 0 m c X V v d D s s J n F 1 b 3 Q 7 U 2 V j d G l v b j E v S j I v 5 b e y 6 K 6 K 5 p u 0 6 a G e 5 Z 6 L L n t D b 2 x 1 b W 4 x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S j I v 5 b e y 6 K 6 K 5 p u 0 6 a G e 5 Z 6 L L n t D b 2 x 1 b W 4 x L j E s M H 0 m c X V v d D s s J n F 1 b 3 Q 7 U 2 V j d G l v b j E v S j I v 5 b e y 6 K 6 K 5 p u 0 6 a G e 5 Z 6 L L n t D b 2 x 1 b W 4 x L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o y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o y L y V F N C V C R S U 5 R C V F N S U 4 O C U 4 N i V F O S U 5 Q S U 5 N C V F N y V B Q y V B N i V F O C U 5 O S U 5 R i V F N S U 4 O C U 4 N i V F N S U 4 O S V C M i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o y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s I 7 o p r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R U M j I 6 M T g 6 M j I u M z Y 3 N j Q y O V o i I C 8 + P E V u d H J 5 I F R 5 c G U 9 I k Z p b G x D b 2 x 1 b W 5 U e X B l c y I g V m F s d W U 9 I n N C Z 1 k 9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M y / l t 7 L o r o r m m 7 T p o Z 7 l n o s u e 0 N v b H V t b j E u M S w w f S Z x d W 9 0 O y w m c X V v d D t T Z W N 0 a W 9 u M S 9 K M y / l t 7 L o r o r m m 7 T p o Z 7 l n o s u e 0 N v b H V t b j E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M y / l t 7 L o r o r m m 7 T p o Z 7 l n o s u e 0 N v b H V t b j E u M S w w f S Z x d W 9 0 O y w m c X V v d D t T Z W N 0 a W 9 u M S 9 K M y / l t 7 L o r o r m m 7 T p o Z 7 l n o s u e 0 N v b H V t b j E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j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j M v J U U 0 J U J F J T l E J U U 1 J T g 4 J T g 2 J U U 5 J T l B J T k 0 J U U 3 J U F D J U E 2 J U U 4 J T k 5 J T l G J U U 1 J T g 4 J T g 2 J U U 1 J T g 5 J U I y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j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F Q y M j o y M T o y N C 4 z M j I 1 N T g x W i I g L z 4 8 R W 5 0 c n k g V H l w Z T 0 i R m l s b E N v b H V t b l R 5 c G V z I i B W Y W x 1 Z T 0 i c 0 J n W T 0 i I C 8 + P E V u d H J 5 I F R 5 c G U 9 I k Z p b G x D b 2 x 1 b W 5 O Y W 1 l c y I g V m F s d W U 9 I n N b J n F 1 b 3 Q 7 Q 2 9 s d W 1 u M S 4 x J n F 1 b 3 Q 7 L C Z x d W 9 0 O 0 N v b H V t b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o 0 L + W 3 s u i u i u a b t O m h n u W e i y 5 7 Q 2 9 s d W 1 u M S 4 x L D B 9 J n F 1 b 3 Q 7 L C Z x d W 9 0 O 1 N l Y 3 R p b 2 4 x L 0 o 0 L + W 3 s u i u i u a b t O m h n u W e i y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o 0 L + W 3 s u i u i u a b t O m h n u W e i y 5 7 Q 2 9 s d W 1 u M S 4 x L D B 9 J n F 1 b 3 Q 7 L C Z x d W 9 0 O 1 N l Y 3 R p b 2 4 x L 0 o 0 L + W 3 s u i u i u a b t O m h n u W e i y 5 7 Q 2 9 s d W 1 u M S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N C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N C 8 l R T Q l Q k U l O U Q l R T U l O D g l O D Y l R T k l O U E l O T Q l R T c l Q U M l Q T Y l R T g l O T k l O U Y l R T U l O D g l O D Y l R T U l O D k l Q j I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N C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b C O 6 K a 9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0 V D I y O j I 4 O j I 1 L j Y 5 M T M 1 N z d a I i A v P j x F b n R y e S B U e X B l P S J G a W x s Q 2 9 s d W 1 u V H l w Z X M i I F Z h b H V l P S J z Q m d Z P S I g L z 4 8 R W 5 0 c n k g V H l w Z T 0 i R m l s b E N v b H V t b k 5 h b W V z I i B W Y W x 1 Z T 0 i c 1 s m c X V v d D t D b 2 x 1 b W 4 x L j E m c X V v d D s s J n F 1 b 3 Q 7 Q 2 9 s d W 1 u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j Y v 5 b e y 6 K 6 K 5 p u 0 6 a G e 5 Z 6 L L n t D b 2 x 1 b W 4 x L j E s M H 0 m c X V v d D s s J n F 1 b 3 Q 7 U 2 V j d G l v b j E v S j Y v 5 b e y 6 K 6 K 5 p u 0 6 a G e 5 Z 6 L L n t D b 2 x 1 b W 4 x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S j Y v 5 b e y 6 K 6 K 5 p u 0 6 a G e 5 Z 6 L L n t D b 2 x 1 b W 4 x L j E s M H 0 m c X V v d D s s J n F 1 b 3 Q 7 U 2 V j d G l v b j E v S j Y v 5 b e y 6 K 6 K 5 p u 0 6 a G e 5 Z 6 L L n t D b 2 x 1 b W 4 x L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o 2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o 2 L y V F N C V C R S U 5 R C V F N S U 4 O C U 4 N i V F O S U 5 Q S U 5 N C V F N y V B Q y V B N i V F O C U 5 O S U 5 R i V F N S U 4 O C U 4 N i V F N S U 4 O S V C M i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o 2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o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s I 7 o p r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R U M j I 6 M z M 6 M D A u N T Y 0 N z E 1 M 1 o i I C 8 + P E V u d H J 5 I F R 5 c G U 9 I k Z p b G x D b 2 x 1 b W 5 U e X B l c y I g V m F s d W U 9 I n N C Z 1 k 9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O C / l t 7 L o r o r m m 7 T p o Z 7 l n o s u e 0 N v b H V t b j E u M S w w f S Z x d W 9 0 O y w m c X V v d D t T Z W N 0 a W 9 u M S 9 K O C / l t 7 L o r o r m m 7 T p o Z 7 l n o s u e 0 N v b H V t b j E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O C / l t 7 L o r o r m m 7 T p o Z 7 l n o s u e 0 N v b H V t b j E u M S w w f S Z x d W 9 0 O y w m c X V v d D t T Z W N 0 a W 9 u M S 9 K O C / l t 7 L o r o r m m 7 T p o Z 7 l n o s u e 0 N v b H V t b j E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j g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j g v J U U 0 J U J F J T l E J U U 1 J T g 4 J T g 2 J U U 5 J T l B J T k 0 J U U 3 J U F D J U E 2 J U U 4 J T k 5 J T l G J U U 1 J T g 4 J T g 2 J U U 1 J T g 5 J U I y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j g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s I 7 o p r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R U M j I 6 M z k 6 M T g u M z k 0 M D E y N F o i I C 8 + P E V u d H J 5 I F R 5 c G U 9 I k Z p b G x D b 2 x 1 b W 5 U e X B l c y I g V m F s d W U 9 I n N C Z 1 k 9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R D E v 5 b e y 6 K 6 K 5 p u 0 6 a G e 5 Z 6 L L n t D b 2 x 1 b W 4 x L j E s M H 0 m c X V v d D s s J n F 1 b 3 Q 7 U 2 V j d G l v b j E v S k Q x L + W 3 s u i u i u a b t O m h n u W e i y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p E M S / l t 7 L o r o r m m 7 T p o Z 7 l n o s u e 0 N v b H V t b j E u M S w w f S Z x d W 9 0 O y w m c X V v d D t T Z W N 0 a W 9 u M S 9 K R D E v 5 b e y 6 K 6 K 5 p u 0 6 a G e 5 Z 6 L L n t D b 2 x 1 b W 4 x L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p E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R D E v J U U 0 J U J F J T l E J U U 1 J T g 4 J T g 2 J U U 5 J T l B J T k 0 J U U 3 J U F D J U E 2 J U U 4 J T k 5 J T l G J U U 1 J T g 4 J T g 2 J U U 1 J T g 5 J U I y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Q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K R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W w j u i m v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R U M j M 6 M D k 6 M z Q u M T Y 2 N j I 3 N F o i I C 8 + P E V u d H J 5 I F R 5 c G U 9 I k Z p b G x D b 2 x 1 b W 5 U e X B l c y I g V m F s d W U 9 I n N C Z 1 k 9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S k Q x L + W 3 s u i u i u a b t O m h n u W e i y 5 7 Q 2 9 s d W 1 u M S 4 x L D B 9 J n F 1 b 3 Q 7 L C Z x d W 9 0 O 1 N l Y 3 R p b 2 4 x L 0 N K R D E v 5 b e y 6 K 6 K 5 p u 0 6 a G e 5 Z 6 L L n t D b 2 x 1 b W 4 x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0 p E M S / l t 7 L o r o r m m 7 T p o Z 7 l n o s u e 0 N v b H V t b j E u M S w w f S Z x d W 9 0 O y w m c X V v d D t T Z W N 0 a W 9 u M S 9 D S k Q x L + W 3 s u i u i u a b t O m h n u W e i y 5 7 Q 2 9 s d W 1 u M S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S k Q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K R D E v J U U 0 J U J F J T l E J U U 1 J T g 4 J T g 2 J U U 5 J T l B J T k 0 J U U 3 J U F D J U E 2 J U U 4 J T k 5 J T l G J U U 1 J T g 4 J T g 2 J U U 1 J T g 5 J U I y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p E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k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l s I 7 o p r 0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0 V D I z O j E 2 O j M 5 L j g 0 N T U 5 M j R a I i A v P j x F b n R y e S B U e X B l P S J G a W x s Q 2 9 s d W 1 u V H l w Z X M i I F Z h b H V l P S J z Q m d Z P S I g L z 4 8 R W 5 0 c n k g V H l w Z T 0 i R m l s b E N v b H V t b k 5 h b W V z I i B W Y W x 1 Z T 0 i c 1 s m c X V v d D t D b 2 x 1 b W 4 x L j E m c X V v d D s s J n F 1 b 3 Q 7 Q 2 9 s d W 1 u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p E M i / l t 7 L o r o r m m 7 T p o Z 7 l n o s u e 0 N v b H V t b j E u M S w w f S Z x d W 9 0 O y w m c X V v d D t T Z W N 0 a W 9 u M S 9 D S k Q y L + W 3 s u i u i u a b t O m h n u W e i y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K R D I v 5 b e y 6 K 6 K 5 p u 0 6 a G e 5 Z 6 L L n t D b 2 x 1 b W 4 x L j E s M H 0 m c X V v d D s s J n F 1 b 3 Q 7 U 2 V j d G l v b j E v Q 0 p E M i / l t 7 L o r o r m m 7 T p o Z 7 l n o s u e 0 N v b H V t b j E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p E M i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k Q y L y V F N C V C R S U 5 R C V F N S U 4 O C U 4 N i V F O S U 5 Q S U 5 N C V F N y V B Q y V B N i V F O C U 5 O S U 5 R i V F N S U 4 O C U 4 N i V F N S U 4 O S V C M i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K R D I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p E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5 b C O 6 K a 9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F Q y M z o y M D o x M y 4 5 O D A w N T E 2 W i I g L z 4 8 R W 5 0 c n k g V H l w Z T 0 i R m l s b E N v b H V t b l R 5 c G V z I i B W Y W x 1 Z T 0 i c 0 J n W T 0 i I C 8 + P E V u d H J 5 I F R 5 c G U 9 I k Z p b G x D b 2 x 1 b W 5 O Y W 1 l c y I g V m F s d W U 9 I n N b J n F 1 b 3 Q 7 Q 2 9 s d W 1 u M S 4 x J n F 1 b 3 Q 7 L C Z x d W 9 0 O 0 N v b H V t b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K R D M v 5 b e y 6 K 6 K 5 p u 0 6 a G e 5 Z 6 L L n t D b 2 x 1 b W 4 x L j E s M H 0 m c X V v d D s s J n F 1 b 3 Q 7 U 2 V j d G l v b j E v Q 0 p E M y / l t 7 L o r o r m m 7 T p o Z 7 l n o s u e 0 N v b H V t b j E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S k Q z L + W 3 s u i u i u a b t O m h n u W e i y 5 7 Q 2 9 s d W 1 u M S 4 x L D B 9 J n F 1 b 3 Q 7 L C Z x d W 9 0 O 1 N l Y 3 R p b 2 4 x L 0 N K R D M v 5 b e y 6 K 6 K 5 p u 0 6 a G e 5 Z 6 L L n t D b 2 x 1 b W 4 x L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K R D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p E M y 8 l R T Q l Q k U l O U Q l R T U l O D g l O D Y l R T k l O U E l O T Q l R T c l Q U M l Q T Y l R T g l O T k l O U Y l R T U l O D g l O D Y l R T U l O D k l Q j I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k Q z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K R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W w j u i m v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R U M j M 6 M j E 6 M z A u M T c z N j c w O F o i I C 8 + P E V u d H J 5 I F R 5 c G U 9 I k Z p b G x D b 2 x 1 b W 5 U e X B l c y I g V m F s d W U 9 I n N C Z 1 k 9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S k Q 0 L + W 3 s u i u i u a b t O m h n u W e i y 5 7 Q 2 9 s d W 1 u M S 4 x L D B 9 J n F 1 b 3 Q 7 L C Z x d W 9 0 O 1 N l Y 3 R p b 2 4 x L 0 N K R D Q v 5 b e y 6 K 6 K 5 p u 0 6 a G e 5 Z 6 L L n t D b 2 x 1 b W 4 x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0 p E N C / l t 7 L o r o r m m 7 T p o Z 7 l n o s u e 0 N v b H V t b j E u M S w w f S Z x d W 9 0 O y w m c X V v d D t T Z W N 0 a W 9 u M S 9 D S k Q 0 L + W 3 s u i u i u a b t O m h n u W e i y 5 7 Q 2 9 s d W 1 u M S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S k Q 0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K R D Q v J U U 0 J U J F J T l E J U U 1 J T g 4 J T g 2 J U U 5 J T l B J T k 0 J U U 3 J U F D J U E 2 J U U 4 J T k 5 J T l G J U U 1 J T g 4 J T g 2 J U U 1 J T g 5 J U I y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p E N C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b C O 6 K a 9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0 V D I z O j Q 4 O j I y L j E 4 O D g y O T V a I i A v P j x F b n R y e S B U e X B l P S J G a W x s Q 2 9 s d W 1 u V H l w Z X M i I F Z h b H V l P S J z Q m d Z P S I g L z 4 8 R W 5 0 c n k g V H l w Z T 0 i R m l s b E N v b H V t b k 5 h b W V z I i B W Y W x 1 Z T 0 i c 1 s m c X V v d D t D b 2 x 1 b W 4 x L j E m c X V v d D s s J n F 1 b 3 Q 7 Q 2 9 s d W 1 u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z E v 5 b e y 6 K 6 K 5 p u 0 6 a G e 5 Z 6 L L n t D b 2 x 1 b W 4 x L j E s M H 0 m c X V v d D s s J n F 1 b 3 Q 7 U 2 V j d G l v b j E v U z E v 5 b e y 6 K 6 K 5 p u 0 6 a G e 5 Z 6 L L n t D b 2 x 1 b W 4 x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z E v 5 b e y 6 K 6 K 5 p u 0 6 a G e 5 Z 6 L L n t D b 2 x 1 b W 4 x L j E s M H 0 m c X V v d D s s J n F 1 b 3 Q 7 U 2 V j d G l v b j E v U z E v 5 b e y 6 K 6 K 5 p u 0 6 a G e 5 Z 6 L L n t D b 2 x 1 b W 4 x L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M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x L y V F N C V C R S U 5 R C V F N S U 4 O C U 4 N i V F O S U 5 Q S U 5 N C V F N y V B Q y V B N i V F O C U 5 O S U 5 R i V F N S U 4 O C U 4 N i V F N S U 4 O S V C M i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s I 7 o p r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R U M j M 6 N T A 6 M z c u M j k 4 M D c 2 N F o i I C 8 + P E V u d H J 5 I F R 5 c G U 9 I k Z p b G x D b 2 x 1 b W 5 U e X B l c y I g V m F s d W U 9 I n N C Z 1 k 9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M i / l t 7 L o r o r m m 7 T p o Z 7 l n o s u e 0 N v b H V t b j E u M S w w f S Z x d W 9 0 O y w m c X V v d D t T Z W N 0 a W 9 u M S 9 T M i / l t 7 L o r o r m m 7 T p o Z 7 l n o s u e 0 N v b H V t b j E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M i / l t 7 L o r o r m m 7 T p o Z 7 l n o s u e 0 N v b H V t b j E u M S w w f S Z x d W 9 0 O y w m c X V v d D t T Z W N 0 a W 9 u M S 9 T M i / l t 7 L o r o r m m 7 T p o Z 7 l n o s u e 0 N v b H V t b j E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z I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z I v J U U 0 J U J F J T l E J U U 1 J T g 4 J T g 2 J U U 5 J T l B J T k 0 J U U 3 J U F D J U E 2 J U U 4 J T k 5 J T l G J U U 1 J T g 4 J T g 2 J U U 1 J T g 5 J U I y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z I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F Q y M z o 1 M j o y N C 4 z N D Q 3 O T Q 2 W i I g L z 4 8 R W 5 0 c n k g V H l w Z T 0 i R m l s b E N v b H V t b l R 5 c G V z I i B W Y W x 1 Z T 0 i c 0 J n W T 0 i I C 8 + P E V u d H J 5 I F R 5 c G U 9 I k Z p b G x D b 2 x 1 b W 5 O Y W 1 l c y I g V m F s d W U 9 I n N b J n F 1 b 3 Q 7 Q 2 9 s d W 1 u M S 4 x J n F 1 b 3 Q 7 L C Z x d W 9 0 O 0 N v b H V t b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M z L + W 3 s u i u i u a b t O m h n u W e i y 5 7 Q 2 9 s d W 1 u M S 4 x L D B 9 J n F 1 b 3 Q 7 L C Z x d W 9 0 O 1 N l Y 3 R p b 2 4 x L 1 M z L + W 3 s u i u i u a b t O m h n u W e i y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M z L + W 3 s u i u i u a b t O m h n u W e i y 5 7 Q 2 9 s d W 1 u M S 4 x L D B 9 J n F 1 b 3 Q 7 L C Z x d W 9 0 O 1 N l Y 3 R p b 2 4 x L 1 M z L + W 3 s u i u i u a b t O m h n u W e i y 5 7 Q 2 9 s d W 1 u M S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M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M y 8 l R T Q l Q k U l O U Q l R T U l O D g l O D Y l R T k l O U E l O T Q l R T c l Q U M l Q T Y l R T g l O T k l O U Y l R T U l O D g l O D Y l R T U l O D k l Q j I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M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b C O 6 K a 9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0 V D I z O j U 0 O j E y L j E 0 N z c 5 N j N a I i A v P j x F b n R y e S B U e X B l P S J G a W x s Q 2 9 s d W 1 u V H l w Z X M i I F Z h b H V l P S J z Q m d Z P S I g L z 4 8 R W 5 0 c n k g V H l w Z T 0 i R m l s b E N v b H V t b k 5 h b W V z I i B W Y W x 1 Z T 0 i c 1 s m c X V v d D t D b 2 x 1 b W 4 x L j E m c X V v d D s s J n F 1 b 3 Q 7 Q 2 9 s d W 1 u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z Q v 5 b e y 6 K 6 K 5 p u 0 6 a G e 5 Z 6 L L n t D b 2 x 1 b W 4 x L j E s M H 0 m c X V v d D s s J n F 1 b 3 Q 7 U 2 V j d G l v b j E v U z Q v 5 b e y 6 K 6 K 5 p u 0 6 a G e 5 Z 6 L L n t D b 2 x 1 b W 4 x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z Q v 5 b e y 6 K 6 K 5 p u 0 6 a G e 5 Z 6 L L n t D b 2 x 1 b W 4 x L j E s M H 0 m c X V v d D s s J n F 1 b 3 Q 7 U 2 V j d G l v b j E v U z Q v 5 b e y 6 K 6 K 5 p u 0 6 a G e 5 Z 6 L L n t D b 2 x 1 b W 4 x L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M 0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0 L y V F N C V C R S U 5 R C V F N S U 4 O C U 4 N i V F O S U 5 Q S U 5 N C V F N y V B Q y V B N i V F O C U 5 O S U 5 R i V F N S U 4 O C U 4 N i V F N S U 4 O S V C M i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0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s I 7 o p r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R U M j M 6 N T U 6 N D g u N z c 3 O D Y 2 N V o i I C 8 + P E V u d H J 5 I F R 5 c G U 9 I k Z p b G x D b 2 x 1 b W 5 U e X B l c y I g V m F s d W U 9 I n N C Z 1 k 9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N S / l t 7 L o r o r m m 7 T p o Z 7 l n o s u e 0 N v b H V t b j E u M S w w f S Z x d W 9 0 O y w m c X V v d D t T Z W N 0 a W 9 u M S 9 T N S / l t 7 L o r o r m m 7 T p o Z 7 l n o s u e 0 N v b H V t b j E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N S / l t 7 L o r o r m m 7 T p o Z 7 l n o s u e 0 N v b H V t b j E u M S w w f S Z x d W 9 0 O y w m c X V v d D t T Z W N 0 a W 9 u M S 9 T N S / l t 7 L o r o r m m 7 T p o Z 7 l n o s u e 0 N v b H V t b j E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z U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z U v J U U 0 J U J F J T l E J U U 1 J T g 4 J T g 2 J U U 5 J T l B J T k 0 J U U 3 J U F D J U E 2 J U U 4 J T k 5 J T l G J U U 1 J T g 4 J T g 2 J U U 1 J T g 5 J U I y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z U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z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F Q y M z o 1 N z o 1 M i 4 0 M z k 0 M z c 0 W i I g L z 4 8 R W 5 0 c n k g V H l w Z T 0 i R m l s b E N v b H V t b l R 5 c G V z I i B W Y W x 1 Z T 0 i c 0 J n W T 0 i I C 8 + P E V u d H J 5 I F R 5 c G U 9 I k Z p b G x D b 2 x 1 b W 5 O Y W 1 l c y I g V m F s d W U 9 I n N b J n F 1 b 3 Q 7 Q 2 9 s d W 1 u M S 4 x J n F 1 b 3 Q 7 L C Z x d W 9 0 O 0 N v b H V t b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M 2 L + W 3 s u i u i u a b t O m h n u W e i y 5 7 Q 2 9 s d W 1 u M S 4 x L D B 9 J n F 1 b 3 Q 7 L C Z x d W 9 0 O 1 N l Y 3 R p b 2 4 x L 1 M 2 L + W 3 s u i u i u a b t O m h n u W e i y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M 2 L + W 3 s u i u i u a b t O m h n u W e i y 5 7 Q 2 9 s d W 1 u M S 4 x L D B 9 J n F 1 b 3 Q 7 L C Z x d W 9 0 O 1 N l Y 3 R p b 2 4 x L 1 M 2 L + W 3 s u i u i u a b t O m h n u W e i y 5 7 Q 2 9 s d W 1 u M S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N i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N i 8 l R T Q l Q k U l O U Q l R T U l O D g l O D Y l R T k l O U E l O T Q l R T c l Q U M l Q T Y l R T g l O T k l O U Y l R T U l O D g l O D Y l R T U l O D k l Q j I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N i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j E t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b C O 6 K a 9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1 V D A w O j M 5 O j E 3 L j E 3 O T A 2 M D J a I i A v P j x F b n R y e S B U e X B l P S J G a W x s Q 2 9 s d W 1 u V H l w Z X M i I F Z h b H V l P S J z Q m d Z P S I g L z 4 8 R W 5 0 c n k g V H l w Z T 0 i R m l s b E N v b H V t b k 5 h b W V z I i B W Y W x 1 Z T 0 i c 1 s m c X V v d D t D b 2 x 1 b W 4 x L j E m c X V v d D s s J n F 1 b 3 Q 7 Q 2 9 s d W 1 u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I x L T M v 5 b e y 6 K 6 K 5 p u 0 6 a G e 5 Z 6 L L n t D b 2 x 1 b W 4 x L j E s M H 0 m c X V v d D s s J n F 1 b 3 Q 7 U 2 V j d G l v b j E v U 0 I x L T M v 5 b e y 6 K 6 K 5 p u 0 6 a G e 5 Z 6 L L n t D b 2 x 1 b W 4 x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0 I x L T M v 5 b e y 6 K 6 K 5 p u 0 6 a G e 5 Z 6 L L n t D b 2 x 1 b W 4 x L j E s M H 0 m c X V v d D s s J n F 1 b 3 Q 7 U 2 V j d G l v b j E v U 0 I x L T M v 5 b e y 6 K 6 K 5 p u 0 6 a G e 5 Z 6 L L n t D b 2 x 1 b W 4 x L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C M S 0 z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C M S 0 z L y V F N C V C R S U 5 R C V F N S U 4 O C U 4 N i V F O S U 5 Q S U 5 N C V F N y V B Q y V B N i V F O C U 5 O S U 5 R i V F N S U 4 O C U 4 N i V F N S U 4 O S V C M i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C M S 0 z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C M i 0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s I 7 o p r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A 6 N D E 6 M D c u M T g 1 M T A w N l o i I C 8 + P E V u d H J 5 I F R 5 c G U 9 I k Z p b G x D b 2 x 1 b W 5 U e X B l c y I g V m F s d W U 9 I n N C Z 1 k 9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Q j I t M i / l t 7 L o r o r m m 7 T p o Z 7 l n o s u e 0 N v b H V t b j E u M S w w f S Z x d W 9 0 O y w m c X V v d D t T Z W N 0 a W 9 u M S 9 D Q j I t M i / l t 7 L o r o r m m 7 T p o Z 7 l n o s u e 0 N v b H V t b j E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Q j I t M i / l t 7 L o r o r m m 7 T p o Z 7 l n o s u e 0 N v b H V t b j E u M S w w f S Z x d W 9 0 O y w m c X V v d D t T Z W N 0 a W 9 u M S 9 D Q j I t M i / l t 7 L o r o r m m 7 T p o Z 7 l n o s u e 0 N v b H V t b j E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I y L T I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I y L T I v J U U 0 J U J F J T l E J U U 1 J T g 4 J T g 2 J U U 5 J T l B J T k 0 J U U 3 J U F D J U E 2 J U U 4 J T k 5 J T l G J U U 1 J T g 4 J T g 2 J U U 1 J T g 5 J U I y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I y L T I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Y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W w j u i m v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F U M D E 6 M j I 6 M T U u N T Y x N T M 5 N V o i I C 8 + P E V u d H J 5 I F R 5 c G U 9 I k Z p b G x D b 2 x 1 b W 5 U e X B l c y I g V m F s d W U 9 I n N C Z 1 k 9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N i A o M i k v 5 b e y 6 K 6 K 5 p u 0 6 a G e 5 Z 6 L L n t D b 2 x 1 b W 4 x L j E s M H 0 m c X V v d D s s J n F 1 b 3 Q 7 U 2 V j d G l v b j E v V D Y g K D I p L + W 3 s u i u i u a b t O m h n u W e i y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Q 2 I C g y K S / l t 7 L o r o r m m 7 T p o Z 7 l n o s u e 0 N v b H V t b j E u M S w w f S Z x d W 9 0 O y w m c X V v d D t T Z W N 0 a W 9 u M S 9 U N i A o M i k v 5 b e y 6 K 6 K 5 p u 0 6 a G e 5 Z 6 L L n t D b 2 x 1 b W 4 x L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2 J T I w K D I p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2 J T I w K D I p L y V F N C V C R S U 5 R C V F N S U 4 O C U 4 N i V F O S U 5 Q S U 5 N C V F N y V B Q y V B N i V F O C U 5 O S U 5 R i V F N S U 4 O C U 4 N i V F N S U 4 O S V C M i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2 J T I w K D I p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Q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b C O 6 K a 9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x V D A x O j Q 0 O j A 1 L j g 1 O T c x M j B a I i A v P j x F b n R y e S B U e X B l P S J G a W x s Q 2 9 s d W 1 u V H l w Z X M i I F Z h b H V l P S J z Q m d Z P S I g L z 4 8 R W 5 0 c n k g V H l w Z T 0 i R m l s b E N v b H V t b k 5 h b W V z I i B W Y W x 1 Z T 0 i c 1 s m c X V v d D t D b 2 x 1 b W 4 x L j E m c X V v d D s s J n F 1 b 3 Q 7 Q 2 9 s d W 1 u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A y I C g y K S / l t 7 L o r o r m m 7 T p o Z 7 l n o s u e 0 N v b H V t b j E u M S w w f S Z x d W 9 0 O y w m c X V v d D t T Z W N 0 a W 9 u M S 9 F U D I g K D I p L + W 3 s u i u i u a b t O m h n u W e i y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V Q M i A o M i k v 5 b e y 6 K 6 K 5 p u 0 6 a G e 5 Z 6 L L n t D b 2 x 1 b W 4 x L j E s M H 0 m c X V v d D s s J n F 1 b 3 Q 7 U 2 V j d G l v b j E v R V A y I C g y K S / l t 7 L o r o r m m 7 T p o Z 7 l n o s u e 0 N v b H V t b j E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A y J T I w K D I p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Q M i U y M C g y K S 8 l R T Q l Q k U l O U Q l R T U l O D g l O D Y l R T k l O U E l O T Q l R T c l Q U M l Q T Y l R T g l O T k l O U Y l R T U l O D g l O D Y l R T U l O D k l Q j I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D I l M j A o M i k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I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5 b C O 6 K a 9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V Q w M z o w M D o y O C 4 y M D A 3 O D M 3 W i I g L z 4 8 R W 5 0 c n k g V H l w Z T 0 i R m l s b E N v b H V t b l R 5 c G V z I i B W Y W x 1 Z T 0 i c 0 J n W T 0 i I C 8 + P E V u d H J 5 I F R 5 c G U 9 I k Z p b G x D b 2 x 1 b W 5 O Y W 1 l c y I g V m F s d W U 9 I n N b J n F 1 b 3 Q 7 Q 2 9 s d W 1 u M S 4 x J n F 1 b 3 Q 7 L C Z x d W 9 0 O 0 N v b H V t b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C M T A v 5 b e y 6 K 6 K 5 p u 0 6 a G e 5 Z 6 L L n t D b 2 x 1 b W 4 x L j E s M H 0 m c X V v d D s s J n F 1 b 3 Q 7 U 2 V j d G l v b j E v U 0 I x M C / l t 7 L o r o r m m 7 T p o Z 7 l n o s u e 0 N v b H V t b j E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Q j E w L + W 3 s u i u i u a b t O m h n u W e i y 5 7 Q 2 9 s d W 1 u M S 4 x L D B 9 J n F 1 b 3 Q 7 L C Z x d W 9 0 O 1 N l Y 3 R p b 2 4 x L 1 N C M T A v 5 b e y 6 K 6 K 5 p u 0 6 a G e 5 Z 6 L L n t D b 2 x 1 b W 4 x L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C M T A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I x M C 8 l R T Q l Q k U l O U Q l R T U l O D g l O D Y l R T k l O U E l O T Q l R T c l Q U M l Q T Y l R T g l O T k l O U Y l R T U l O D g l O D Y l R T U l O D k l Q j I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j E w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C M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W w j u i m v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F U M D M 6 M T c 6 M z U u N z A 0 N T k 4 N l o i I C 8 + P E V u d H J 5 I F R 5 c G U 9 I k Z p b G x D b 2 x 1 b W 5 U e X B l c y I g V m F s d W U 9 I n N C Z 1 k 9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Q j E z L + W 3 s u i u i u a b t O m h n u W e i y 5 7 Q 2 9 s d W 1 u M S 4 x L D B 9 J n F 1 b 3 Q 7 L C Z x d W 9 0 O 1 N l Y 3 R p b 2 4 x L 1 N C M T M v 5 b e y 6 K 6 K 5 p u 0 6 a G e 5 Z 6 L L n t D b 2 x 1 b W 4 x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0 I x M y / l t 7 L o r o r m m 7 T p o Z 7 l n o s u e 0 N v b H V t b j E u M S w w f S Z x d W 9 0 O y w m c X V v d D t T Z W N 0 a W 9 u M S 9 T Q j E z L + W 3 s u i u i u a b t O m h n u W e i y 5 7 Q 2 9 s d W 1 u M S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Q j E z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C M T M v J U U 0 J U J F J T l E J U U 1 J T g 4 J T g 2 J U U 5 J T l B J T k 0 J U U 3 J U F D J U E 2 J U U 4 J T k 5 J T l G J U U 1 J T g 4 J T g 2 J U U 1 J T g 5 J U I y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I x M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j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W w j u i m v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V U M j A 6 M j c 6 N D E u O T I w M j I 4 M V o i I C 8 + P E V u d H J 5 I F R 5 c G U 9 I k Z p b G x D b 2 x 1 b W 5 U e X B l c y I g V m F s d W U 9 I n N C Z 1 k 9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S j I g K D I p L + W 3 s u i u i u a b t O m h n u W e i y 5 7 Q 2 9 s d W 1 u M S 4 x L D B 9 J n F 1 b 3 Q 7 L C Z x d W 9 0 O 1 N l Y 3 R p b 2 4 x L 0 N K M i A o M i k v 5 b e y 6 K 6 K 5 p u 0 6 a G e 5 Z 6 L L n t D b 2 x 1 b W 4 x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0 o y I C g y K S / l t 7 L o r o r m m 7 T p o Z 7 l n o s u e 0 N v b H V t b j E u M S w w f S Z x d W 9 0 O y w m c X V v d D t T Z W N 0 a W 9 u M S 9 D S j I g K D I p L + W 3 s u i u i u a b t O m h n u W e i y 5 7 Q 2 9 s d W 1 u M S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S j I l M j A o M i k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o y J T I w K D I p L y V F N C V C R S U 5 R C V F N S U 4 O C U 4 N i V F O S U 5 Q S U 5 N C V F N y V B Q y V B N i V F O C U 5 O S U 5 R i V F N S U 4 O C U 4 N i V F N S U 4 O S V C M i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K M i U y M C g y K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j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W w j u i m v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V U M j A 6 M j k 6 N T c u M D c 2 O T U 2 N V o i I C 8 + P E V u d H J 5 I F R 5 c G U 9 I k Z p b G x D b 2 x 1 b W 5 U e X B l c y I g V m F s d W U 9 I n N C Z 1 k 9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S j M g K D I p L + W 3 s u i u i u a b t O m h n u W e i y 5 7 Q 2 9 s d W 1 u M S 4 x L D B 9 J n F 1 b 3 Q 7 L C Z x d W 9 0 O 1 N l Y 3 R p b 2 4 x L 0 N K M y A o M i k v 5 b e y 6 K 6 K 5 p u 0 6 a G e 5 Z 6 L L n t D b 2 x 1 b W 4 x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0 o z I C g y K S / l t 7 L o r o r m m 7 T p o Z 7 l n o s u e 0 N v b H V t b j E u M S w w f S Z x d W 9 0 O y w m c X V v d D t T Z W N 0 a W 9 u M S 9 D S j M g K D I p L + W 3 s u i u i u a b t O m h n u W e i y 5 7 Q 2 9 s d W 1 u M S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S j M l M j A o M i k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o z J T I w K D I p L y V F N C V C R S U 5 R C V F N S U 4 O C U 4 N i V F O S U 5 Q S U 5 N C V F N y V B Q y V B N i V F O C U 5 O S U 5 R i V F N S U 4 O C U 4 N i V F N S U 4 O S V C M i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K M y U y M C g y K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j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W w j u i m v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V U M j A 6 M z U 6 N T Y u M T M 0 M z g 0 M 1 o i I C 8 + P E V u d H J 5 I F R 5 c G U 9 I k Z p b G x D b 2 x 1 b W 5 U e X B l c y I g V m F s d W U 9 I n N C Z 1 k 9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S j Q g K D I p L + W 3 s u i u i u a b t O m h n u W e i y 5 7 Q 2 9 s d W 1 u M S 4 x L D B 9 J n F 1 b 3 Q 7 L C Z x d W 9 0 O 1 N l Y 3 R p b 2 4 x L 0 N K N C A o M i k v 5 b e y 6 K 6 K 5 p u 0 6 a G e 5 Z 6 L L n t D b 2 x 1 b W 4 x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0 o 0 I C g y K S / l t 7 L o r o r m m 7 T p o Z 7 l n o s u e 0 N v b H V t b j E u M S w w f S Z x d W 9 0 O y w m c X V v d D t T Z W N 0 a W 9 u M S 9 D S j Q g K D I p L + W 3 s u i u i u a b t O m h n u W e i y 5 7 Q 2 9 s d W 1 u M S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S j Q l M j A o M i k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o 0 J T I w K D I p L y V F N C V C R S U 5 R C V F N S U 4 O C U 4 N i V F O S U 5 Q S U 5 N C V F N y V B Q y V B N i V F O C U 5 O S U 5 R i V F N S U 4 O C U 4 N i V F N S U 4 O S V C M i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K N C U y M C g y K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5 b C O 6 K a 9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V Q y M T o x M z o 0 N S 4 2 N T A 4 M T E 4 W i I g L z 4 8 R W 5 0 c n k g V H l w Z T 0 i R m l s b E N v b H V t b l R 5 c G V z I i B W Y W x 1 Z T 0 i c 0 J n W T 0 i I C 8 + P E V u d H J 5 I F R 5 c G U 9 I k Z p b G x D b 2 x 1 b W 5 O Y W 1 l c y I g V m F s d W U 9 I n N b J n F 1 b 3 Q 7 Q 2 9 s d W 1 u M S 4 x J n F 1 b 3 Q 7 L C Z x d W 9 0 O 0 N v b H V t b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M x I C g y K S / l t 7 L o r o r m m 7 T p o Z 7 l n o s u e 0 N v b H V t b j E u M S w w f S Z x d W 9 0 O y w m c X V v d D t T Z W N 0 a W 9 u M S 9 T M S A o M i k v 5 b e y 6 K 6 K 5 p u 0 6 a G e 5 Z 6 L L n t D b 2 x 1 b W 4 x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z E g K D I p L + W 3 s u i u i u a b t O m h n u W e i y 5 7 Q 2 9 s d W 1 u M S 4 x L D B 9 J n F 1 b 3 Q 7 L C Z x d W 9 0 O 1 N l Y 3 R p b 2 4 x L 1 M x I C g y K S / l t 7 L o r o r m m 7 T p o Z 7 l n o s u e 0 N v b H V t b j E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z E l M j A o M i k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z E l M j A o M i k v J U U 0 J U J F J T l E J U U 1 J T g 4 J T g 2 J U U 5 J T l B J T k 0 J U U 3 J U F D J U E 2 J U U 4 J T k 5 J T l G J U U 1 J T g 4 J T g 2 J U U 1 J T g 5 J U I y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z E l M j A o M i k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z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W w j u i m v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U z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V U M j E 6 M j U 6 M z Y u M T g 2 M z g 0 N 1 o i I C 8 + P E V u d H J 5 I F R 5 c G U 9 I k Z p b G x D b 2 x 1 b W 5 U e X B l c y I g V m F s d W U 9 I n N C Z 1 k 9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M i A o M i k v 5 b e y 6 K 6 K 5 p u 0 6 a G e 5 Z 6 L L n t D b 2 x 1 b W 4 x L j E s M H 0 m c X V v d D s s J n F 1 b 3 Q 7 U 2 V j d G l v b j E v U z I g K D I p L + W 3 s u i u i u a b t O m h n u W e i y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M y I C g y K S / l t 7 L o r o r m m 7 T p o Z 7 l n o s u e 0 N v b H V t b j E u M S w w f S Z x d W 9 0 O y w m c X V v d D t T Z W N 0 a W 9 u M S 9 T M i A o M i k v 5 b e y 6 K 6 K 5 p u 0 6 a G e 5 Z 6 L L n t D b 2 x 1 b W 4 x L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M y J T I w K D I p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y J T I w K D I p L y V F N C V C R S U 5 R C V F N S U 4 O C U 4 N i V F O S U 5 Q S U 5 N C V F N y V B Q y V B N i V F O C U 5 O S U 5 R i V F N S U 4 O C U 4 N i V F N S U 4 O S V C M i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y J T I w K D I p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U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V Q x O D o w M T o 1 M S 4 2 N T Y x M T A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p U M T E v 5 L 6 G 5 r q Q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p U M T E v 5 L 6 G 5 r q Q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V D E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U M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V Q x O D o w M z o y M i 4 w O D U y M D k 1 W i I g L z 4 8 R W 5 0 c n k g V H l w Z T 0 i R m l s b E N v b H V t b l R 5 c G V z I i B W Y W x 1 Z T 0 i c 0 J n W T 0 i I C 8 + P E V u d H J 5 I F R 5 c G U 9 I k Z p b G x D b 2 x 1 b W 5 O Y W 1 l c y I g V m F s d W U 9 I n N b J n F 1 b 3 Q 7 Q 2 9 s d W 1 u M S 4 x J n F 1 b 3 Q 7 L C Z x d W 9 0 O 0 N v b H V t b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p U M T E g K D I p L + W 3 s u i u i u a b t O m h n u W e i y 5 7 Q 2 9 s d W 1 u M S 4 x L D B 9 J n F 1 b 3 Q 7 L C Z x d W 9 0 O 1 N l Y 3 R p b 2 4 x L 0 p U M T E g K D I p L + W 3 s u i u i u a b t O m h n u W e i y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p U M T E g K D I p L + W 3 s u i u i u a b t O m h n u W e i y 5 7 Q 2 9 s d W 1 u M S 4 x L D B 9 J n F 1 b 3 Q 7 L C Z x d W 9 0 O 1 N l Y 3 R p b 2 4 x L 0 p U M T E g K D I p L + W 3 s u i u i u a b t O m h n u W e i y 5 7 Q 2 9 s d W 1 u M S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V D E x J T I w K D I p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U M T E l M j A o M i k v J U U 0 J U J F J T l E J U U 1 J T g 4 J T g 2 J U U 5 J T l B J T k 0 J U U 3 J U F D J U E 2 J U U 4 J T k 5 J T l G J U U 1 J T g 4 J T g 2 J U U 1 J T g 5 J U I y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l Q x M S U y M C g y K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V D E x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b C O 6 K a 9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x V D E 4 O j A 3 O j M w L j Q 0 M T A w O T h a I i A v P j x F b n R y e S B U e X B l P S J G a W x s Q 2 9 s d W 1 u V H l w Z X M i I F Z h b H V l P S J z Q m d Z P S I g L z 4 8 R W 5 0 c n k g V H l w Z T 0 i R m l s b E N v b H V t b k 5 h b W V z I i B W Y W x 1 Z T 0 i c 1 s m c X V v d D t D b 2 x 1 b W 4 x L j E m c X V v d D s s J n F 1 b 3 Q 7 Q 2 9 s d W 1 u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l Q x M U I v 5 b e y 6 K 6 K 5 p u 0 6 a G e 5 Z 6 L L n t D b 2 x 1 b W 4 x L j E s M H 0 m c X V v d D s s J n F 1 b 3 Q 7 U 2 V j d G l v b j E v S l Q x M U I v 5 b e y 6 K 6 K 5 p u 0 6 a G e 5 Z 6 L L n t D b 2 x 1 b W 4 x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S l Q x M U I v 5 b e y 6 K 6 K 5 p u 0 6 a G e 5 Z 6 L L n t D b 2 x 1 b W 4 x L j E s M H 0 m c X V v d D s s J n F 1 b 3 Q 7 U 2 V j d G l v b j E v S l Q x M U I v 5 b e y 6 K 6 K 5 p u 0 6 a G e 5 Z 6 L L n t D b 2 x 1 b W 4 x L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p U M T F C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U M T F C L y V F N C V C R S U 5 R C V F N S U 4 O C U 4 N i V F O S U 5 Q S U 5 N C V F N y V B Q y V B N i V F O C U 5 O S U 5 R i V F N S U 4 O C U 4 N i V F N S U 4 O S V C M i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U M T F C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U M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V Q x O D o x O T o y O C 4 1 O D c 0 N T k 5 W i I g L z 4 8 R W 5 0 c n k g V H l w Z T 0 i R m l s b E N v b H V t b l R 5 c G V z I i B W Y W x 1 Z T 0 i c 0 J n W T 0 i I C 8 + P E V u d H J 5 I F R 5 c G U 9 I k Z p b G x D b 2 x 1 b W 5 O Y W 1 l c y I g V m F s d W U 9 I n N b J n F 1 b 3 Q 7 Q 2 9 s d W 1 u M S 4 x J n F 1 b 3 Q 7 L C Z x d W 9 0 O 0 N v b H V t b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p U M T I v 5 b e y 6 K 6 K 5 p u 0 6 a G e 5 Z 6 L L n t D b 2 x 1 b W 4 x L j E s M H 0 m c X V v d D s s J n F 1 b 3 Q 7 U 2 V j d G l v b j E v S l Q x M i / l t 7 L o r o r m m 7 T p o Z 7 l n o s u e 0 N v b H V t b j E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V D E y L + W 3 s u i u i u a b t O m h n u W e i y 5 7 Q 2 9 s d W 1 u M S 4 x L D B 9 J n F 1 b 3 Q 7 L C Z x d W 9 0 O 1 N l Y 3 R p b 2 4 x L 0 p U M T I v 5 b e y 6 K 6 K 5 p u 0 6 a G e 5 Z 6 L L n t D b 2 x 1 b W 4 x L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p U M T I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l Q x M i 8 l R T Q l Q k U l O U Q l R T U l O D g l O D Y l R T k l O U E l O T Q l R T c l Q U M l Q T Y l R T g l O T k l O U Y l R T U l O D g l O D Y l R T U l O D k l Q j I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V D E y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o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l U M T U 6 M j Q 6 M T E u M T M y O T U 0 M V o i I C 8 + P E V u d H J 5 I F R 5 c G U 9 I k Z p b G x D b 2 x 1 b W 5 U e X B l c y I g V m F s d W U 9 I n N C Z 1 k 9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M i A o M i k v Q 2 h h b m d l Z C B U e X B l L n t D b 2 x 1 b W 4 x L j E s M H 0 m c X V v d D s s J n F 1 b 3 Q 7 U 2 V j d G l v b j E v S j I g K D I p L 0 N o Y W 5 n Z W Q g V H l w Z S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o y I C g y K S 9 D a G F u Z 2 V k I F R 5 c G U u e 0 N v b H V t b j E u M S w w f S Z x d W 9 0 O y w m c X V v d D t T Z W N 0 a W 9 u M S 9 K M i A o M i k v Q 2 h h b m d l Z C B U e X B l L n t D b 2 x 1 b W 4 x L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o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o y J T I w K D I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o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l U M T U 6 M j k 6 M D E u N T Y 4 M z g y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M y A o M i k v U 2 9 1 c m N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o z I C g y K S 9 T b 3 V y Y 2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o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o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l U M T U 6 M z A 6 M T M u N T A 1 N z Y x M V o i I C 8 + P E V u d H J 5 I F R 5 c G U 9 I k Z p b G x D b 2 x 1 b W 5 U e X B l c y I g V m F s d W U 9 I n N C Z 1 k 9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M y A o M y k v Q 2 h h b m d l Z C B U e X B l L n t D b 2 x 1 b W 4 x L j E s M H 0 m c X V v d D s s J n F 1 b 3 Q 7 U 2 V j d G l v b j E v S j M g K D M p L 0 N o Y W 5 n Z W Q g V H l w Z S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o z I C g z K S 9 D a G F u Z 2 V k I F R 5 c G U u e 0 N v b H V t b j E u M S w w f S Z x d W 9 0 O y w m c X V v d D t T Z W N 0 a W 9 u M S 9 K M y A o M y k v Q 2 h h b m d l Z C B U e X B l L n t D b 2 x 1 b W 4 x L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o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o z J T I w K D M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o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l U M T U 6 M z M 6 M D U u M j Q y N z M 2 M V o i I C 8 + P E V u d H J 5 I F R 5 c G U 9 I k Z p b G x D b 2 x 1 b W 5 U e X B l c y I g V m F s d W U 9 I n N C Z 1 k 9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N C A o M i k v Q 2 h h b m d l Z C B U e X B l L n t D b 2 x 1 b W 4 x L j E s M H 0 m c X V v d D s s J n F 1 b 3 Q 7 U 2 V j d G l v b j E v S j Q g K D I p L 0 N o Y W 5 n Z W Q g V H l w Z S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o 0 I C g y K S 9 D a G F u Z 2 V k I F R 5 c G U u e 0 N v b H V t b j E u M S w w f S Z x d W 9 0 O y w m c X V v d D t T Z W N 0 a W 9 u M S 9 K N C A o M i k v Q 2 h h b m d l Z C B U e X B l L n t D b 2 x 1 b W 4 x L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o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o 0 J T I w K D I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N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o 2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l U M T U 6 M z U 6 M j I u N T U 4 N D c 5 M 1 o i I C 8 + P E V u d H J 5 I F R 5 c G U 9 I k Z p b G x D b 2 x 1 b W 5 U e X B l c y I g V m F s d W U 9 I n N C Z 1 k 9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N i A o M i k v Q 2 h h b m d l Z C B U e X B l L n t D b 2 x 1 b W 4 x L j E s M H 0 m c X V v d D s s J n F 1 b 3 Q 7 U 2 V j d G l v b j E v S j Y g K D I p L 0 N o Y W 5 n Z W Q g V H l w Z S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o 2 I C g y K S 9 D a G F u Z 2 V k I F R 5 c G U u e 0 N v b H V t b j E u M S w w f S Z x d W 9 0 O y w m c X V v d D t T Z W N 0 a W 9 u M S 9 K N i A o M i k v Q 2 h h b m d l Z C B U e X B l L n t D b 2 x 1 b W 4 x L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o 2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o 2 J T I w K D I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N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o 4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l U M T U 6 M z c 6 M D c u N T M x M j g 2 N l o i I C 8 + P E V u d H J 5 I F R 5 c G U 9 I k Z p b G x D b 2 x 1 b W 5 U e X B l c y I g V m F s d W U 9 I n N C Z 1 k 9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O C A o M i k v Q 2 h h b m d l Z C B U e X B l L n t D b 2 x 1 b W 4 x L j E s M H 0 m c X V v d D s s J n F 1 b 3 Q 7 U 2 V j d G l v b j E v S j g g K D I p L 0 N o Y W 5 n Z W Q g V H l w Z S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o 4 I C g y K S 9 D a G F u Z 2 V k I F R 5 c G U u e 0 N v b H V t b j E u M S w w f S Z x d W 9 0 O y w m c X V v d D t T Z W N 0 a W 9 u M S 9 K O C A o M i k v Q 2 h h b m d l Z C B U e X B l L n t D b 2 x 1 b W 4 x L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o 4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o 4 J T I w K D I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O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U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0 Z F U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h U M T c 6 N T A 6 M D c u M D E 2 M T g w N l o i I C 8 + P E V u d H J 5 I F R 5 c G U 9 I k Z p b G x D b 2 x 1 b W 5 U e X B l c y I g V m F s d W U 9 I n N C Z 1 k 9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R V A y L 0 N o Y W 5 n Z W Q g V H l w Z S 5 7 Q 2 9 s d W 1 u M S 4 x L D B 9 J n F 1 b 3 Q 7 L C Z x d W 9 0 O 1 N l Y 3 R p b 2 4 x L 0 Z F U D I v Q 2 h h b m d l Z C B U e X B l L n t D b 2 x 1 b W 4 x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k V Q M i 9 D a G F u Z 2 V k I F R 5 c G U u e 0 N v b H V t b j E u M S w w f S Z x d W 9 0 O y w m c X V v d D t T Z W N 0 a W 9 u M S 9 G R V A y L 0 N o Y W 5 n Z W Q g V H l w Z S 5 7 Q 2 9 s d W 1 u M S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R V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U D I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U D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8 u U 8 I A n v k C D 5 s z j a 1 3 5 T w A A A A A C A A A A A A A Q Z g A A A A E A A C A A A A A c W m g 7 O i 0 i a 7 2 p 2 4 a D f q / l 2 A z p z n h K U I e Z M 3 V h w u a 4 M Q A A A A A O g A A A A A I A A C A A A A A t R x i Y E y U o c u + r 9 E 8 v v e a d b M h Y W e T s j F 2 B b M T M h g K W u F A A A A B B t P j f + r M N v e 0 1 B e l g I e i T 8 4 r C Y w 2 p h J s e y B t m Z s K E e D W / W 5 C Z + r 9 v O F 4 s N m S u I y X u C + n S d Q X 9 V W E Q s x e / h A S a c p l M I e U 4 J T P W / 7 q s r U h s D E A A A A D e M 6 7 N + m i P P q u a d 8 Z X F e x Z m 4 b F o Y e 0 p l D / e + b V E 7 I Q 3 8 F v + S N n + 8 b W A 1 S d f v j 8 H v S W Z c t 1 V Z o w g V g 4 i M x D W y c m < / D a t a M a s h u p > 
</file>

<file path=customXml/itemProps1.xml><?xml version="1.0" encoding="utf-8"?>
<ds:datastoreItem xmlns:ds="http://schemas.openxmlformats.org/officeDocument/2006/customXml" ds:itemID="{7F425C9B-BCD9-4E0D-8D07-0C31C92884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Legend</vt:lpstr>
      <vt:lpstr>Database</vt:lpstr>
      <vt:lpstr>Cross-Section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 lam</dc:creator>
  <cp:lastModifiedBy>Ahmed Elkady</cp:lastModifiedBy>
  <dcterms:created xsi:type="dcterms:W3CDTF">2020-01-28T22:18:40Z</dcterms:created>
  <dcterms:modified xsi:type="dcterms:W3CDTF">2021-01-11T18:27:05Z</dcterms:modified>
</cp:coreProperties>
</file>